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Structure" sheetId="3" state="visible" r:id="rId3"/>
    <sheet xmlns:r="http://schemas.openxmlformats.org/officeDocument/2006/relationships" name="Job ads" sheetId="4" state="visible" r:id="rId4"/>
    <sheet xmlns:r="http://schemas.openxmlformats.org/officeDocument/2006/relationships" name="Employees" sheetId="5" state="visible" r:id="rId5"/>
    <sheet xmlns:r="http://schemas.openxmlformats.org/officeDocument/2006/relationships" name="Roles" sheetId="6" state="visible" r:id="rId6"/>
    <sheet xmlns:r="http://schemas.openxmlformats.org/officeDocument/2006/relationships" name="Current bands" sheetId="7" state="visible" r:id="rId7"/>
    <sheet xmlns:r="http://schemas.openxmlformats.org/officeDocument/2006/relationships" name="Market" sheetId="8" state="visible" r:id="rId8"/>
    <sheet xmlns:r="http://schemas.openxmlformats.org/officeDocument/2006/relationships" name="Settings" sheetId="9" state="visible" r:id="rId9"/>
    <sheet xmlns:r="http://schemas.openxmlformats.org/officeDocument/2006/relationships" name="Reconciliation" sheetId="10" state="visible" r:id="rId10"/>
  </sheets>
  <definedNames>
    <definedName name="_xlnm._FilterDatabase" localSheetId="3" hidden="1">'Job ads'!$A$4:$M$148</definedName>
    <definedName name="_xlnm._FilterDatabase" localSheetId="4" hidden="1">'Employees'!$A$4:$W$3447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0.0%"/>
    <numFmt numFmtId="165" formatCode="0.0000"/>
    <numFmt numFmtId="166" formatCode="0.0"/>
    <numFmt numFmtId="167" formatCode="#,##0;-#,##0;&quot;-&quot;"/>
    <numFmt numFmtId="168" formatCode="&quot;€&quot;#,##0;-&quot;€&quot;#,##0;&quot;-&quot;"/>
    <numFmt numFmtId="169" formatCode="0.000"/>
    <numFmt numFmtId="170" formatCode="0.000000"/>
    <numFmt numFmtId="171" formatCode="0.0E+00"/>
  </numFmts>
  <fonts count="15">
    <font>
      <name val="Calibri"/>
      <family val="2"/>
      <color theme="1"/>
      <sz val="11"/>
      <scheme val="minor"/>
    </font>
    <font>
      <name val="Arial"/>
      <b val="1"/>
      <color rgb="001B2430"/>
      <sz val="14"/>
    </font>
    <font>
      <name val="Arial"/>
      <i val="1"/>
      <color rgb="005F6B7A"/>
      <sz val="10"/>
    </font>
    <font>
      <name val="Arial"/>
      <b val="1"/>
      <color rgb="001B2430"/>
      <sz val="11"/>
    </font>
    <font>
      <name val="Arial"/>
      <b val="1"/>
      <color rgb="00FFFFFF"/>
      <sz val="10"/>
    </font>
    <font>
      <name val="Arial"/>
      <color rgb="001B2430"/>
      <sz val="10"/>
    </font>
    <font>
      <name val="Arial"/>
      <color rgb="000000FF"/>
      <sz val="10"/>
    </font>
    <font>
      <name val="Arial"/>
      <b val="1"/>
      <color rgb="001B2430"/>
      <sz val="10"/>
    </font>
    <font>
      <name val="Arial"/>
      <color rgb="00008000"/>
      <sz val="10"/>
    </font>
    <font>
      <name val="Arial"/>
      <color rgb="005F6B7A"/>
      <sz val="10"/>
    </font>
    <font>
      <name val="Arial"/>
      <b val="1"/>
      <color rgb="001B2430"/>
      <sz val="12"/>
    </font>
    <font>
      <name val="Arial"/>
      <b val="1"/>
      <color rgb="001B2430"/>
      <sz val="18"/>
    </font>
    <font>
      <name val="Arial"/>
      <color rgb="005F6B7A"/>
      <sz val="12"/>
    </font>
    <font>
      <name val="Arial"/>
      <color rgb="001F5FA8"/>
      <sz val="10"/>
    </font>
    <font>
      <name val="Arial"/>
      <b val="1"/>
      <color rgb="00008000"/>
      <sz val="10"/>
    </font>
  </fonts>
  <fills count="4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3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5" fillId="3" borderId="0" pivotButton="0" quotePrefix="0" xfId="0"/>
    <xf numFmtId="0" fontId="13" fillId="0" borderId="0" pivotButton="0" quotePrefix="0" xfId="0"/>
    <xf numFmtId="0" fontId="14" fillId="0" borderId="0" pivotButton="0" quotePrefix="0" xfId="0"/>
    <xf numFmtId="0" fontId="5" fillId="0" borderId="0" applyAlignment="1" pivotButton="0" quotePrefix="0" xfId="0">
      <alignment vertical="top" wrapText="1"/>
    </xf>
    <xf numFmtId="0" fontId="9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2" borderId="0" applyAlignment="1" pivotButton="0" quotePrefix="0" xfId="0">
      <alignment vertical="center" wrapText="1"/>
    </xf>
    <xf numFmtId="3" fontId="5" fillId="0" borderId="0" pivotButton="0" quotePrefix="0" xfId="0"/>
    <xf numFmtId="3" fontId="7" fillId="0" borderId="0" pivotButton="0" quotePrefix="0" xfId="0"/>
    <xf numFmtId="168" fontId="5" fillId="0" borderId="0" pivotButton="0" quotePrefix="0" xfId="0"/>
    <xf numFmtId="168" fontId="7" fillId="0" borderId="0" pivotButton="0" quotePrefix="0" xfId="0"/>
    <xf numFmtId="0" fontId="7" fillId="0" borderId="0" pivotButton="0" quotePrefix="0" xfId="0"/>
    <xf numFmtId="169" fontId="5" fillId="0" borderId="0" pivotButton="0" quotePrefix="0" xfId="0"/>
    <xf numFmtId="169" fontId="7" fillId="0" borderId="0" pivotButton="0" quotePrefix="0" xfId="0"/>
    <xf numFmtId="165" fontId="5" fillId="0" borderId="0" pivotButton="0" quotePrefix="0" xfId="0"/>
    <xf numFmtId="4" fontId="5" fillId="0" borderId="0" pivotButton="0" quotePrefix="0" xfId="0"/>
    <xf numFmtId="164" fontId="8" fillId="0" borderId="0" pivotButton="0" quotePrefix="0" xfId="0"/>
    <xf numFmtId="169" fontId="8" fillId="0" borderId="0" pivotButton="0" quotePrefix="0" xfId="0"/>
    <xf numFmtId="168" fontId="8" fillId="0" borderId="0" pivotButton="0" quotePrefix="0" xfId="0"/>
    <xf numFmtId="165" fontId="8" fillId="0" borderId="0" pivotButton="0" quotePrefix="0" xfId="0"/>
    <xf numFmtId="167" fontId="5" fillId="0" borderId="0" pivotButton="0" quotePrefix="0" xfId="0"/>
    <xf numFmtId="168" fontId="9" fillId="0" borderId="0" pivotButton="0" quotePrefix="0" xfId="0"/>
    <xf numFmtId="167" fontId="8" fillId="0" borderId="0" pivotButton="0" quotePrefix="0" xfId="0"/>
    <xf numFmtId="168" fontId="6" fillId="0" borderId="0" pivotButton="0" quotePrefix="0" xfId="0"/>
    <xf numFmtId="164" fontId="5" fillId="0" borderId="0" pivotButton="0" quotePrefix="0" xfId="0"/>
    <xf numFmtId="166" fontId="5" fillId="0" borderId="0" pivotButton="0" quotePrefix="0" xfId="0"/>
    <xf numFmtId="166" fontId="6" fillId="0" borderId="0" pivotButton="0" quotePrefix="0" xfId="0"/>
    <xf numFmtId="10" fontId="5" fillId="0" borderId="0" pivotButton="0" quotePrefix="0" xfId="0"/>
    <xf numFmtId="167" fontId="6" fillId="0" borderId="0" pivotButton="0" quotePrefix="0" xfId="0"/>
    <xf numFmtId="165" fontId="7" fillId="0" borderId="0" pivotButton="0" quotePrefix="0" xfId="0"/>
    <xf numFmtId="164" fontId="6" fillId="3" borderId="0" pivotButton="0" quotePrefix="0" xfId="0"/>
    <xf numFmtId="165" fontId="6" fillId="0" borderId="0" pivotButton="0" quotePrefix="0" xfId="0"/>
    <xf numFmtId="166" fontId="6" fillId="3" borderId="0" pivotButton="0" quotePrefix="0" xfId="0"/>
    <xf numFmtId="3" fontId="6" fillId="0" borderId="0" pivotButton="0" quotePrefix="0" xfId="0"/>
    <xf numFmtId="0" fontId="10" fillId="0" borderId="0" pivotButton="0" quotePrefix="0" xfId="0"/>
    <xf numFmtId="170" fontId="6" fillId="0" borderId="0" pivotButton="0" quotePrefix="0" xfId="0"/>
    <xf numFmtId="170" fontId="8" fillId="0" borderId="0" pivotButton="0" quotePrefix="0" xfId="0"/>
    <xf numFmtId="171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D5ECDC"/>
        </patternFill>
      </fill>
    </dxf>
    <dxf>
      <fill>
        <patternFill patternType="solid">
          <fgColor rgb="00F5C6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IT · Milan: ranges by grade, EUR</a:t>
            </a:r>
          </a:p>
        </rich>
      </tx>
    </title>
    <plotArea>
      <barChart>
        <barDir val="bar"/>
        <grouping val="stacked"/>
        <ser>
          <idx val="0"/>
          <order val="0"/>
          <spPr>
            <a:noFill xmlns:a="http://schemas.openxmlformats.org/drawingml/2006/main"/>
            <a:ln xmlns:a="http://schemas.openxmlformats.org/drawingml/2006/main">
              <a:prstDash val="solid"/>
            </a:ln>
          </spPr>
          <cat>
            <numRef>
              <f>'Structure'!$O$25:$O$31</f>
            </numRef>
          </cat>
          <val>
            <numRef>
              <f>'Structure'!$P$25:$P$31</f>
            </numRef>
          </val>
        </ser>
        <ser>
          <idx val="1"/>
          <order val="1"/>
          <spPr>
            <a:solidFill xmlns:a="http://schemas.openxmlformats.org/drawingml/2006/main">
              <a:srgbClr val="2A78D6"/>
            </a:solidFill>
            <a:ln xmlns:a="http://schemas.openxmlformats.org/drawingml/2006/main">
              <a:prstDash val="solid"/>
            </a:ln>
          </spPr>
          <cat>
            <numRef>
              <f>'Structure'!$O$25:$O$31</f>
            </numRef>
          </cat>
          <val>
            <numRef>
              <f>'Structure'!$Q$25:$Q$31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PL · Kraków: ranges by grade, EUR</a:t>
            </a:r>
          </a:p>
        </rich>
      </tx>
    </title>
    <plotArea>
      <barChart>
        <barDir val="bar"/>
        <grouping val="stacked"/>
        <ser>
          <idx val="0"/>
          <order val="0"/>
          <spPr>
            <a:noFill xmlns:a="http://schemas.openxmlformats.org/drawingml/2006/main"/>
            <a:ln xmlns:a="http://schemas.openxmlformats.org/drawingml/2006/main">
              <a:prstDash val="solid"/>
            </a:ln>
          </spPr>
          <cat>
            <numRef>
              <f>'Structure'!$O$32:$O$38</f>
            </numRef>
          </cat>
          <val>
            <numRef>
              <f>'Structure'!$P$32:$P$38</f>
            </numRef>
          </val>
        </ser>
        <ser>
          <idx val="1"/>
          <order val="1"/>
          <spPr>
            <a:solidFill xmlns:a="http://schemas.openxmlformats.org/drawingml/2006/main">
              <a:srgbClr val="2A78D6"/>
            </a:solidFill>
            <a:ln xmlns:a="http://schemas.openxmlformats.org/drawingml/2006/main">
              <a:prstDash val="solid"/>
            </a:ln>
          </spPr>
          <cat>
            <numRef>
              <f>'Structure'!$O$32:$O$38</f>
            </numRef>
          </cat>
          <val>
            <numRef>
              <f>'Structure'!$Q$32:$Q$38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 · Munich: ranges by grade, EUR</a:t>
            </a:r>
          </a:p>
        </rich>
      </tx>
    </title>
    <plotArea>
      <barChart>
        <barDir val="bar"/>
        <grouping val="stacked"/>
        <ser>
          <idx val="0"/>
          <order val="0"/>
          <spPr>
            <a:noFill xmlns:a="http://schemas.openxmlformats.org/drawingml/2006/main"/>
            <a:ln xmlns:a="http://schemas.openxmlformats.org/drawingml/2006/main">
              <a:prstDash val="solid"/>
            </a:ln>
          </spPr>
          <cat>
            <numRef>
              <f>'Structure'!$O$39:$O$45</f>
            </numRef>
          </cat>
          <val>
            <numRef>
              <f>'Structure'!$P$39:$P$45</f>
            </numRef>
          </val>
        </ser>
        <ser>
          <idx val="1"/>
          <order val="1"/>
          <spPr>
            <a:solidFill xmlns:a="http://schemas.openxmlformats.org/drawingml/2006/main">
              <a:srgbClr val="2A78D6"/>
            </a:solidFill>
            <a:ln xmlns:a="http://schemas.openxmlformats.org/drawingml/2006/main">
              <a:prstDash val="solid"/>
            </a:ln>
          </spPr>
          <cat>
            <numRef>
              <f>'Structure'!$O$39:$O$45</f>
            </numRef>
          </cat>
          <val>
            <numRef>
              <f>'Structure'!$Q$39:$Q$45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 · Barcelona: ranges by grade, EUR</a:t>
            </a:r>
          </a:p>
        </rich>
      </tx>
    </title>
    <plotArea>
      <barChart>
        <barDir val="bar"/>
        <grouping val="stacked"/>
        <ser>
          <idx val="0"/>
          <order val="0"/>
          <spPr>
            <a:noFill xmlns:a="http://schemas.openxmlformats.org/drawingml/2006/main"/>
            <a:ln xmlns:a="http://schemas.openxmlformats.org/drawingml/2006/main">
              <a:prstDash val="solid"/>
            </a:ln>
          </spPr>
          <cat>
            <numRef>
              <f>'Structure'!$O$46:$O$52</f>
            </numRef>
          </cat>
          <val>
            <numRef>
              <f>'Structure'!$P$46:$P$52</f>
            </numRef>
          </val>
        </ser>
        <ser>
          <idx val="1"/>
          <order val="1"/>
          <spPr>
            <a:solidFill xmlns:a="http://schemas.openxmlformats.org/drawingml/2006/main">
              <a:srgbClr val="2A78D6"/>
            </a:solidFill>
            <a:ln xmlns:a="http://schemas.openxmlformats.org/drawingml/2006/main">
              <a:prstDash val="solid"/>
            </a:ln>
          </spPr>
          <cat>
            <numRef>
              <f>'Structure'!$O$46:$O$52</f>
            </numRef>
          </cat>
          <val>
            <numRef>
              <f>'Structure'!$Q$46:$Q$52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18</col>
      <colOff>0</colOff>
      <row>3</row>
      <rowOff>0</rowOff>
    </from>
    <ext cx="396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18</col>
      <colOff>0</colOff>
      <row>18</row>
      <rowOff>0</rowOff>
    </from>
    <ext cx="396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18</col>
      <colOff>0</colOff>
      <row>33</row>
      <rowOff>0</rowOff>
    </from>
    <ext cx="396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18</col>
      <colOff>0</colOff>
      <row>48</row>
      <rowOff>0</rowOff>
    </from>
    <ext cx="3960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github.com/D0M3N1C0X/equal-value-pay-ranges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C3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100" customWidth="1" min="3" max="3"/>
  </cols>
  <sheetData>
    <row r="2">
      <c r="B2" s="1" t="inlineStr">
        <is>
          <t>Equal-Value Pay Ranges</t>
        </is>
      </c>
    </row>
    <row r="3">
      <c r="B3" s="2" t="inlineStr">
        <is>
          <t>From family-based bands to one range per grade and country, priced on Eurostat market data</t>
        </is>
      </c>
    </row>
    <row r="5">
      <c r="B5" s="3" t="inlineStr">
        <is>
          <t>What it does</t>
        </is>
      </c>
    </row>
    <row r="6">
      <c r="C6" s="4" t="inlineStr">
        <is>
          <t>Grades 36 roles on the four Article 4(4) criteria, so roles of equal value share a grade across families.</t>
        </is>
      </c>
    </row>
    <row r="7">
      <c r="C7" s="4" t="inlineStr">
        <is>
          <t>Prices the market for each role's occupation in Italy, Poland, Germany and Spain from Eurostat's 2022 earnings survey, aged to mid-2026, with a large-employer premium.</t>
        </is>
      </c>
    </row>
    <row r="8">
      <c r="C8" s="4" t="inlineStr">
        <is>
          <t>Builds one range per grade and country: the current progression between grades, the market level, a policy spread.</t>
        </is>
      </c>
    </row>
    <row r="9">
      <c r="C9" s="4" t="inlineStr">
        <is>
          <t>Places every employee against the new range, costs the move, and prints the range for each job advertisement (Article 5).</t>
        </is>
      </c>
    </row>
    <row r="11">
      <c r="B11" s="3" t="inlineStr">
        <is>
          <t>How to read it</t>
        </is>
      </c>
    </row>
    <row r="12">
      <c r="B12" s="5" t="inlineStr">
        <is>
          <t>Blue text</t>
        </is>
      </c>
      <c r="C12" s="4" t="inlineStr">
        <is>
          <t>an input</t>
        </is>
      </c>
    </row>
    <row r="13">
      <c r="B13" s="4" t="inlineStr">
        <is>
          <t>Black text</t>
        </is>
      </c>
      <c r="C13" s="4" t="inlineStr">
        <is>
          <t>a formula</t>
        </is>
      </c>
    </row>
    <row r="14">
      <c r="B14" s="6" t="inlineStr">
        <is>
          <t>Green text</t>
        </is>
      </c>
      <c r="C14" s="4" t="inlineStr">
        <is>
          <t>a link to another sheet</t>
        </is>
      </c>
    </row>
    <row r="15">
      <c r="B15" s="7" t="inlineStr">
        <is>
          <t>Yellow fill</t>
        </is>
      </c>
      <c r="C15" s="4" t="inlineStr">
        <is>
          <t>a key assumption: spreads, positioning, the update to mid-2026</t>
        </is>
      </c>
    </row>
    <row r="17">
      <c r="B17" s="3" t="inlineStr">
        <is>
          <t>Sheets</t>
        </is>
      </c>
    </row>
    <row r="18">
      <c r="B18" s="8" t="inlineStr">
        <is>
          <t>Summary</t>
        </is>
      </c>
      <c r="C18" s="4" t="inlineStr">
        <is>
          <t>Payroll against market, positions against the new ranges, costs, by country, gender and family.</t>
        </is>
      </c>
    </row>
    <row r="19">
      <c r="B19" s="8" t="inlineStr">
        <is>
          <t>Structure</t>
        </is>
      </c>
      <c r="C19" s="4" t="inlineStr">
        <is>
          <t>Grade index, country level and the 28 ranges, with a chart per country.</t>
        </is>
      </c>
    </row>
    <row r="20">
      <c r="B20" s="8" t="inlineStr">
        <is>
          <t>Job ads</t>
        </is>
      </c>
      <c r="C20" s="4" t="inlineStr">
        <is>
          <t>The range to publish for every role in every country, and the sentence for the advertisement.</t>
        </is>
      </c>
    </row>
    <row r="21">
      <c r="B21" s="8" t="inlineStr">
        <is>
          <t>Employees</t>
        </is>
      </c>
      <c r="C21" s="4" t="inlineStr">
        <is>
          <t>One row per employee: current band, new range, compa-ratio, status, cost.</t>
        </is>
      </c>
    </row>
    <row r="22">
      <c r="B22" s="8" t="inlineStr">
        <is>
          <t>Roles</t>
        </is>
      </c>
      <c r="C22" s="4" t="inlineStr">
        <is>
          <t>Job evaluation scores, points, grade and market occupation for the 36 roles.</t>
        </is>
      </c>
    </row>
    <row r="23">
      <c r="B23" s="8" t="inlineStr">
        <is>
          <t>Current bands</t>
        </is>
      </c>
      <c r="C23" s="4" t="inlineStr">
        <is>
          <t>The company's midpoints today, by country, family and level.</t>
        </is>
      </c>
    </row>
    <row r="24">
      <c r="B24" s="8" t="inlineStr">
        <is>
          <t>Market</t>
        </is>
      </c>
      <c r="C24" s="4" t="inlineStr">
        <is>
          <t>Eurostat earnings, labour cost index and large-employer premium.</t>
        </is>
      </c>
    </row>
    <row r="25">
      <c r="B25" s="8" t="inlineStr">
        <is>
          <t>Settings</t>
        </is>
      </c>
      <c r="C25" s="4" t="inlineStr">
        <is>
          <t>Factor weights, grades, spreads, positioning, currency and advertisement conventions.</t>
        </is>
      </c>
    </row>
    <row r="26">
      <c r="B26" s="8" t="inlineStr">
        <is>
          <t>Reconciliation</t>
        </is>
      </c>
      <c r="C26" s="4" t="inlineStr">
        <is>
          <t>Each figure checked against the Python pipeline.</t>
        </is>
      </c>
    </row>
    <row r="28">
      <c r="B28" s="3" t="inlineStr">
        <is>
          <t>Check</t>
        </is>
      </c>
      <c r="C28" s="9">
        <f>Reconciliation!B3</f>
        <v/>
      </c>
    </row>
    <row r="30" ht="28" customHeight="1">
      <c r="B30" s="3" t="inlineStr">
        <is>
          <t>Data</t>
        </is>
      </c>
      <c r="C30" s="10" t="inlineStr">
        <is>
          <t>Employees are synthetic: the organisation analysed in hr-people-analytics, with its current bands. Market figures are real: Eurostat, retrieved on the dates in data/raw/eurostat.</t>
        </is>
      </c>
    </row>
    <row r="31" ht="28" customHeight="1">
      <c r="B31" s="3" t="inlineStr">
        <is>
          <t>Limits</t>
        </is>
      </c>
      <c r="C31" s="10" t="inlineStr">
        <is>
          <t>Occupations are ISCO major groups and earnings are means, not medians: a real engagement prices jobs on salary surveys matched by job and level. See docs/method.md.</t>
        </is>
      </c>
    </row>
    <row r="33">
      <c r="B33" s="11" t="inlineStr">
        <is>
          <t>Domenico Perroni</t>
        </is>
      </c>
      <c r="C33" s="8" t="inlineStr">
        <is>
          <t>https://github.com/D0M3N1C0X/equal-value-pay-ranges</t>
        </is>
      </c>
    </row>
  </sheetData>
  <hyperlinks>
    <hyperlink ref="B18" location="'Summary'!A1"/>
    <hyperlink ref="B19" location="'Structure'!A1"/>
    <hyperlink ref="B20" location="'Job ads'!A1"/>
    <hyperlink ref="B21" location="'Employees'!A1"/>
    <hyperlink ref="B22" location="'Roles'!A1"/>
    <hyperlink ref="B23" location="'Current bands'!A1"/>
    <hyperlink ref="B24" location="'Market'!A1"/>
    <hyperlink ref="B25" location="'Settings'!A1"/>
    <hyperlink ref="B26" location="'Reconciliation'!A1"/>
    <hyperlink xmlns:r="http://schemas.openxmlformats.org/officeDocument/2006/relationships" ref="C33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2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2" t="inlineStr">
        <is>
          <t>Summary: the workforce against the new ranges</t>
        </is>
      </c>
    </row>
    <row r="2">
      <c r="A2" s="13" t="inlineStr">
        <is>
          <t>Payroll against market on grades A-E; positions and costs for everyone on the payroll at 30 June 2026.</t>
        </is>
      </c>
    </row>
    <row r="4" ht="30" customHeight="1">
      <c r="A4" s="14" t="inlineStr">
        <is>
          <t>Measure</t>
        </is>
      </c>
      <c r="B4" s="14" t="inlineStr">
        <is>
          <t>IT · Milan</t>
        </is>
      </c>
      <c r="C4" s="14" t="inlineStr">
        <is>
          <t>PL · Kraków</t>
        </is>
      </c>
      <c r="D4" s="14" t="inlineStr">
        <is>
          <t>DE · Munich</t>
        </is>
      </c>
      <c r="E4" s="14" t="inlineStr">
        <is>
          <t>ES · Barcelona</t>
        </is>
      </c>
      <c r="F4" s="14" t="inlineStr">
        <is>
          <t>All</t>
        </is>
      </c>
    </row>
    <row r="5">
      <c r="A5" s="4" t="inlineStr">
        <is>
          <t>Headcount</t>
        </is>
      </c>
      <c r="B5" s="15">
        <f>COUNTIF(Employees!$B$5:$B$3447,"IT")</f>
        <v/>
      </c>
      <c r="C5" s="15">
        <f>COUNTIF(Employees!$B$5:$B$3447,"PL")</f>
        <v/>
      </c>
      <c r="D5" s="15">
        <f>COUNTIF(Employees!$B$5:$B$3447,"DE")</f>
        <v/>
      </c>
      <c r="E5" s="15">
        <f>COUNTIF(Employees!$B$5:$B$3447,"ES")</f>
        <v/>
      </c>
      <c r="F5" s="16">
        <f>SUM(B5:E5)</f>
        <v/>
      </c>
    </row>
    <row r="6">
      <c r="A6" s="4" t="inlineStr">
        <is>
          <t>Payroll, grades A-E</t>
        </is>
      </c>
      <c r="B6" s="17">
        <f>SUMIFS(Employees!$G$5:$G$3447,Employees!$B$5:$B$3447,"IT",Employees!$L$5:$L$3447,1)</f>
        <v/>
      </c>
      <c r="C6" s="17">
        <f>SUMIFS(Employees!$G$5:$G$3447,Employees!$B$5:$B$3447,"PL",Employees!$L$5:$L$3447,1)</f>
        <v/>
      </c>
      <c r="D6" s="17">
        <f>SUMIFS(Employees!$G$5:$G$3447,Employees!$B$5:$B$3447,"DE",Employees!$L$5:$L$3447,1)</f>
        <v/>
      </c>
      <c r="E6" s="17">
        <f>SUMIFS(Employees!$G$5:$G$3447,Employees!$B$5:$B$3447,"ES",Employees!$L$5:$L$3447,1)</f>
        <v/>
      </c>
      <c r="F6" s="18">
        <f>SUM(B6:E6)</f>
        <v/>
      </c>
    </row>
    <row r="7">
      <c r="A7" s="4" t="inlineStr">
        <is>
          <t>Market for the same occupations</t>
        </is>
      </c>
      <c r="B7" s="17">
        <f>SUMIFS(Employees!$K$5:$K$3447,Employees!$B$5:$B$3447,"IT",Employees!$L$5:$L$3447,1)</f>
        <v/>
      </c>
      <c r="C7" s="17">
        <f>SUMIFS(Employees!$K$5:$K$3447,Employees!$B$5:$B$3447,"PL",Employees!$L$5:$L$3447,1)</f>
        <v/>
      </c>
      <c r="D7" s="17">
        <f>SUMIFS(Employees!$K$5:$K$3447,Employees!$B$5:$B$3447,"DE",Employees!$L$5:$L$3447,1)</f>
        <v/>
      </c>
      <c r="E7" s="17">
        <f>SUMIFS(Employees!$K$5:$K$3447,Employees!$B$5:$B$3447,"ES",Employees!$L$5:$L$3447,1)</f>
        <v/>
      </c>
      <c r="F7" s="18">
        <f>SUM(B7:E7)</f>
        <v/>
      </c>
    </row>
    <row r="8">
      <c r="A8" s="19" t="inlineStr">
        <is>
          <t>Payroll against market</t>
        </is>
      </c>
      <c r="B8" s="20">
        <f>B6/B7</f>
        <v/>
      </c>
      <c r="C8" s="20">
        <f>C6/C7</f>
        <v/>
      </c>
      <c r="D8" s="20">
        <f>D6/D7</f>
        <v/>
      </c>
      <c r="E8" s="20">
        <f>E6/E7</f>
        <v/>
      </c>
      <c r="F8" s="21">
        <f>F6/F7</f>
        <v/>
      </c>
    </row>
    <row r="9">
      <c r="A9" s="4" t="inlineStr">
        <is>
          <t>Average compa-ratio, current bands</t>
        </is>
      </c>
      <c r="B9" s="20">
        <f>AVERAGEIFS(Employees!$Q$5:$Q$3447,Employees!$B$5:$B$3447,"IT")</f>
        <v/>
      </c>
      <c r="C9" s="20">
        <f>AVERAGEIFS(Employees!$Q$5:$Q$3447,Employees!$B$5:$B$3447,"PL")</f>
        <v/>
      </c>
      <c r="D9" s="20">
        <f>AVERAGEIFS(Employees!$Q$5:$Q$3447,Employees!$B$5:$B$3447,"DE")</f>
        <v/>
      </c>
      <c r="E9" s="20">
        <f>AVERAGEIFS(Employees!$Q$5:$Q$3447,Employees!$B$5:$B$3447,"ES")</f>
        <v/>
      </c>
    </row>
    <row r="10">
      <c r="A10" s="4" t="inlineStr">
        <is>
          <t>Average compa-ratio, new ranges</t>
        </is>
      </c>
      <c r="B10" s="20">
        <f>AVERAGEIFS(Employees!$R$5:$R$3447,Employees!$B$5:$B$3447,"IT")</f>
        <v/>
      </c>
      <c r="C10" s="20">
        <f>AVERAGEIFS(Employees!$R$5:$R$3447,Employees!$B$5:$B$3447,"PL")</f>
        <v/>
      </c>
      <c r="D10" s="20">
        <f>AVERAGEIFS(Employees!$R$5:$R$3447,Employees!$B$5:$B$3447,"DE")</f>
        <v/>
      </c>
      <c r="E10" s="20">
        <f>AVERAGEIFS(Employees!$R$5:$R$3447,Employees!$B$5:$B$3447,"ES")</f>
        <v/>
      </c>
    </row>
    <row r="11">
      <c r="A11" s="4" t="inlineStr">
        <is>
          <t>Below the new minimum</t>
        </is>
      </c>
      <c r="B11" s="15">
        <f>COUNTIFS(Employees!$B$5:$B$3447,"IT",Employees!$T$5:$T$3447,"Below")</f>
        <v/>
      </c>
      <c r="C11" s="15">
        <f>COUNTIFS(Employees!$B$5:$B$3447,"PL",Employees!$T$5:$T$3447,"Below")</f>
        <v/>
      </c>
      <c r="D11" s="15">
        <f>COUNTIFS(Employees!$B$5:$B$3447,"DE",Employees!$T$5:$T$3447,"Below")</f>
        <v/>
      </c>
      <c r="E11" s="15">
        <f>COUNTIFS(Employees!$B$5:$B$3447,"ES",Employees!$T$5:$T$3447,"Below")</f>
        <v/>
      </c>
      <c r="F11" s="16">
        <f>SUM(B11:E11)</f>
        <v/>
      </c>
    </row>
    <row r="12">
      <c r="A12" s="4" t="inlineStr">
        <is>
          <t>Within the range</t>
        </is>
      </c>
      <c r="B12" s="15">
        <f>COUNTIFS(Employees!$B$5:$B$3447,"IT",Employees!$T$5:$T$3447,"Within")</f>
        <v/>
      </c>
      <c r="C12" s="15">
        <f>COUNTIFS(Employees!$B$5:$B$3447,"PL",Employees!$T$5:$T$3447,"Within")</f>
        <v/>
      </c>
      <c r="D12" s="15">
        <f>COUNTIFS(Employees!$B$5:$B$3447,"DE",Employees!$T$5:$T$3447,"Within")</f>
        <v/>
      </c>
      <c r="E12" s="15">
        <f>COUNTIFS(Employees!$B$5:$B$3447,"ES",Employees!$T$5:$T$3447,"Within")</f>
        <v/>
      </c>
      <c r="F12" s="16">
        <f>SUM(B12:E12)</f>
        <v/>
      </c>
    </row>
    <row r="13">
      <c r="A13" s="4" t="inlineStr">
        <is>
          <t>Above the new maximum</t>
        </is>
      </c>
      <c r="B13" s="15">
        <f>COUNTIFS(Employees!$B$5:$B$3447,"IT",Employees!$T$5:$T$3447,"Above")</f>
        <v/>
      </c>
      <c r="C13" s="15">
        <f>COUNTIFS(Employees!$B$5:$B$3447,"PL",Employees!$T$5:$T$3447,"Above")</f>
        <v/>
      </c>
      <c r="D13" s="15">
        <f>COUNTIFS(Employees!$B$5:$B$3447,"DE",Employees!$T$5:$T$3447,"Above")</f>
        <v/>
      </c>
      <c r="E13" s="15">
        <f>COUNTIFS(Employees!$B$5:$B$3447,"ES",Employees!$T$5:$T$3447,"Above")</f>
        <v/>
      </c>
      <c r="F13" s="16">
        <f>SUM(B13:E13)</f>
        <v/>
      </c>
    </row>
    <row r="14">
      <c r="A14" s="4" t="inlineStr">
        <is>
          <t>Women</t>
        </is>
      </c>
      <c r="B14" s="15">
        <f>COUNTIFS(Employees!$B$5:$B$3447,"IT",Employees!$E$5:$E$3447,"F")</f>
        <v/>
      </c>
      <c r="C14" s="15">
        <f>COUNTIFS(Employees!$B$5:$B$3447,"PL",Employees!$E$5:$E$3447,"F")</f>
        <v/>
      </c>
      <c r="D14" s="15">
        <f>COUNTIFS(Employees!$B$5:$B$3447,"DE",Employees!$E$5:$E$3447,"F")</f>
        <v/>
      </c>
      <c r="E14" s="15">
        <f>COUNTIFS(Employees!$B$5:$B$3447,"ES",Employees!$E$5:$E$3447,"F")</f>
        <v/>
      </c>
      <c r="F14" s="16">
        <f>SUM(B14:E14)</f>
        <v/>
      </c>
    </row>
    <row r="15">
      <c r="A15" s="4" t="inlineStr">
        <is>
          <t>Women below the minimum</t>
        </is>
      </c>
      <c r="B15" s="15">
        <f>COUNTIFS(Employees!$B$5:$B$3447,"IT",Employees!$E$5:$E$3447,"F",Employees!$T$5:$T$3447,"Below")</f>
        <v/>
      </c>
      <c r="C15" s="15">
        <f>COUNTIFS(Employees!$B$5:$B$3447,"PL",Employees!$E$5:$E$3447,"F",Employees!$T$5:$T$3447,"Below")</f>
        <v/>
      </c>
      <c r="D15" s="15">
        <f>COUNTIFS(Employees!$B$5:$B$3447,"DE",Employees!$E$5:$E$3447,"F",Employees!$T$5:$T$3447,"Below")</f>
        <v/>
      </c>
      <c r="E15" s="15">
        <f>COUNTIFS(Employees!$B$5:$B$3447,"ES",Employees!$E$5:$E$3447,"F",Employees!$T$5:$T$3447,"Below")</f>
        <v/>
      </c>
      <c r="F15" s="16">
        <f>SUM(B15:E15)</f>
        <v/>
      </c>
    </row>
    <row r="16">
      <c r="A16" s="4" t="inlineStr">
        <is>
          <t>Men</t>
        </is>
      </c>
      <c r="B16" s="15">
        <f>COUNTIFS(Employees!$B$5:$B$3447,"IT",Employees!$E$5:$E$3447,"M")</f>
        <v/>
      </c>
      <c r="C16" s="15">
        <f>COUNTIFS(Employees!$B$5:$B$3447,"PL",Employees!$E$5:$E$3447,"M")</f>
        <v/>
      </c>
      <c r="D16" s="15">
        <f>COUNTIFS(Employees!$B$5:$B$3447,"DE",Employees!$E$5:$E$3447,"M")</f>
        <v/>
      </c>
      <c r="E16" s="15">
        <f>COUNTIFS(Employees!$B$5:$B$3447,"ES",Employees!$E$5:$E$3447,"M")</f>
        <v/>
      </c>
      <c r="F16" s="16">
        <f>SUM(B16:E16)</f>
        <v/>
      </c>
    </row>
    <row r="17">
      <c r="A17" s="4" t="inlineStr">
        <is>
          <t>Men below the minimum</t>
        </is>
      </c>
      <c r="B17" s="15">
        <f>COUNTIFS(Employees!$B$5:$B$3447,"IT",Employees!$E$5:$E$3447,"M",Employees!$T$5:$T$3447,"Below")</f>
        <v/>
      </c>
      <c r="C17" s="15">
        <f>COUNTIFS(Employees!$B$5:$B$3447,"PL",Employees!$E$5:$E$3447,"M",Employees!$T$5:$T$3447,"Below")</f>
        <v/>
      </c>
      <c r="D17" s="15">
        <f>COUNTIFS(Employees!$B$5:$B$3447,"DE",Employees!$E$5:$E$3447,"M",Employees!$T$5:$T$3447,"Below")</f>
        <v/>
      </c>
      <c r="E17" s="15">
        <f>COUNTIFS(Employees!$B$5:$B$3447,"ES",Employees!$E$5:$E$3447,"M",Employees!$T$5:$T$3447,"Below")</f>
        <v/>
      </c>
      <c r="F17" s="16">
        <f>SUM(B17:E17)</f>
        <v/>
      </c>
    </row>
    <row r="18">
      <c r="A18" s="19" t="inlineStr">
        <is>
          <t>Cost to bring everyone to the minimum, per year</t>
        </is>
      </c>
      <c r="B18" s="17">
        <f>SUMIFS(Employees!$U$5:$U$3447,Employees!$B$5:$B$3447,"IT")</f>
        <v/>
      </c>
      <c r="C18" s="17">
        <f>SUMIFS(Employees!$U$5:$U$3447,Employees!$B$5:$B$3447,"PL")</f>
        <v/>
      </c>
      <c r="D18" s="17">
        <f>SUMIFS(Employees!$U$5:$U$3447,Employees!$B$5:$B$3447,"DE")</f>
        <v/>
      </c>
      <c r="E18" s="17">
        <f>SUMIFS(Employees!$U$5:$U$3447,Employees!$B$5:$B$3447,"ES")</f>
        <v/>
      </c>
      <c r="F18" s="18">
        <f>SUM(B18:E18)</f>
        <v/>
      </c>
    </row>
    <row r="19">
      <c r="A19" s="4" t="inlineStr">
        <is>
          <t>of which to women</t>
        </is>
      </c>
      <c r="B19" s="17">
        <f>SUMIFS(Employees!$U$5:$U$3447,Employees!$B$5:$B$3447,"IT",Employees!$E$5:$E$3447,"F")</f>
        <v/>
      </c>
      <c r="C19" s="17">
        <f>SUMIFS(Employees!$U$5:$U$3447,Employees!$B$5:$B$3447,"PL",Employees!$E$5:$E$3447,"F")</f>
        <v/>
      </c>
      <c r="D19" s="17">
        <f>SUMIFS(Employees!$U$5:$U$3447,Employees!$B$5:$B$3447,"DE",Employees!$E$5:$E$3447,"F")</f>
        <v/>
      </c>
      <c r="E19" s="17">
        <f>SUMIFS(Employees!$U$5:$U$3447,Employees!$B$5:$B$3447,"ES",Employees!$E$5:$E$3447,"F")</f>
        <v/>
      </c>
      <c r="F19" s="18">
        <f>SUM(B19:E19)</f>
        <v/>
      </c>
    </row>
    <row r="20">
      <c r="A20" s="19" t="inlineStr">
        <is>
          <t>Pay above the new maximum, per year</t>
        </is>
      </c>
      <c r="B20" s="17">
        <f>SUMIFS(Employees!$V$5:$V$3447,Employees!$B$5:$B$3447,"IT")</f>
        <v/>
      </c>
      <c r="C20" s="17">
        <f>SUMIFS(Employees!$V$5:$V$3447,Employees!$B$5:$B$3447,"PL")</f>
        <v/>
      </c>
      <c r="D20" s="17">
        <f>SUMIFS(Employees!$V$5:$V$3447,Employees!$B$5:$B$3447,"DE")</f>
        <v/>
      </c>
      <c r="E20" s="17">
        <f>SUMIFS(Employees!$V$5:$V$3447,Employees!$B$5:$B$3447,"ES")</f>
        <v/>
      </c>
      <c r="F20" s="18">
        <f>SUM(B20:E20)</f>
        <v/>
      </c>
    </row>
    <row r="23">
      <c r="A23" s="3" t="inlineStr">
        <is>
          <t>Average compa-ratio against the new ranges, by family</t>
        </is>
      </c>
    </row>
    <row r="24" ht="20" customHeight="1">
      <c r="A24" s="14" t="inlineStr">
        <is>
          <t>Department</t>
        </is>
      </c>
      <c r="B24" s="14" t="inlineStr">
        <is>
          <t>IT · Milan</t>
        </is>
      </c>
      <c r="C24" s="14" t="inlineStr">
        <is>
          <t>PL · Kraków</t>
        </is>
      </c>
      <c r="D24" s="14" t="inlineStr">
        <is>
          <t>DE · Munich</t>
        </is>
      </c>
      <c r="E24" s="14" t="inlineStr">
        <is>
          <t>ES · Barcelona</t>
        </is>
      </c>
    </row>
    <row r="25">
      <c r="A25" s="4" t="inlineStr">
        <is>
          <t>Customer Service</t>
        </is>
      </c>
      <c r="B25" s="20">
        <f>AVERAGEIFS(Employees!$R$5:$R$3447,Employees!$B$5:$B$3447,"IT",Employees!$C$5:$C$3447,A25)</f>
        <v/>
      </c>
      <c r="C25" s="20">
        <f>AVERAGEIFS(Employees!$R$5:$R$3447,Employees!$B$5:$B$3447,"PL",Employees!$C$5:$C$3447,A25)</f>
        <v/>
      </c>
      <c r="D25" s="20">
        <f>AVERAGEIFS(Employees!$R$5:$R$3447,Employees!$B$5:$B$3447,"DE",Employees!$C$5:$C$3447,A25)</f>
        <v/>
      </c>
      <c r="E25" s="20">
        <f>AVERAGEIFS(Employees!$R$5:$R$3447,Employees!$B$5:$B$3447,"ES",Employees!$C$5:$C$3447,A25)</f>
        <v/>
      </c>
    </row>
    <row r="26">
      <c r="A26" s="4" t="inlineStr">
        <is>
          <t>Operations</t>
        </is>
      </c>
      <c r="B26" s="20">
        <f>AVERAGEIFS(Employees!$R$5:$R$3447,Employees!$B$5:$B$3447,"IT",Employees!$C$5:$C$3447,A26)</f>
        <v/>
      </c>
      <c r="C26" s="20">
        <f>AVERAGEIFS(Employees!$R$5:$R$3447,Employees!$B$5:$B$3447,"PL",Employees!$C$5:$C$3447,A26)</f>
        <v/>
      </c>
      <c r="D26" s="20">
        <f>AVERAGEIFS(Employees!$R$5:$R$3447,Employees!$B$5:$B$3447,"DE",Employees!$C$5:$C$3447,A26)</f>
        <v/>
      </c>
      <c r="E26" s="20">
        <f>AVERAGEIFS(Employees!$R$5:$R$3447,Employees!$B$5:$B$3447,"ES",Employees!$C$5:$C$3447,A26)</f>
        <v/>
      </c>
    </row>
    <row r="27">
      <c r="A27" s="4" t="inlineStr">
        <is>
          <t>Tech</t>
        </is>
      </c>
      <c r="B27" s="20">
        <f>AVERAGEIFS(Employees!$R$5:$R$3447,Employees!$B$5:$B$3447,"IT",Employees!$C$5:$C$3447,A27)</f>
        <v/>
      </c>
      <c r="C27" s="20">
        <f>AVERAGEIFS(Employees!$R$5:$R$3447,Employees!$B$5:$B$3447,"PL",Employees!$C$5:$C$3447,A27)</f>
        <v/>
      </c>
      <c r="D27" s="20">
        <f>AVERAGEIFS(Employees!$R$5:$R$3447,Employees!$B$5:$B$3447,"DE",Employees!$C$5:$C$3447,A27)</f>
        <v/>
      </c>
      <c r="E27" s="20">
        <f>AVERAGEIFS(Employees!$R$5:$R$3447,Employees!$B$5:$B$3447,"ES",Employees!$C$5:$C$3447,A27)</f>
        <v/>
      </c>
    </row>
    <row r="28">
      <c r="A28" s="4" t="inlineStr">
        <is>
          <t>Sales</t>
        </is>
      </c>
      <c r="B28" s="20">
        <f>AVERAGEIFS(Employees!$R$5:$R$3447,Employees!$B$5:$B$3447,"IT",Employees!$C$5:$C$3447,A28)</f>
        <v/>
      </c>
      <c r="C28" s="20">
        <f>AVERAGEIFS(Employees!$R$5:$R$3447,Employees!$B$5:$B$3447,"PL",Employees!$C$5:$C$3447,A28)</f>
        <v/>
      </c>
      <c r="D28" s="20">
        <f>AVERAGEIFS(Employees!$R$5:$R$3447,Employees!$B$5:$B$3447,"DE",Employees!$C$5:$C$3447,A28)</f>
        <v/>
      </c>
      <c r="E28" s="20">
        <f>AVERAGEIFS(Employees!$R$5:$R$3447,Employees!$B$5:$B$3447,"ES",Employees!$C$5:$C$3447,A28)</f>
        <v/>
      </c>
    </row>
    <row r="29">
      <c r="A29" s="4" t="inlineStr">
        <is>
          <t>Finance</t>
        </is>
      </c>
      <c r="B29" s="20">
        <f>AVERAGEIFS(Employees!$R$5:$R$3447,Employees!$B$5:$B$3447,"IT",Employees!$C$5:$C$3447,A29)</f>
        <v/>
      </c>
      <c r="C29" s="20">
        <f>AVERAGEIFS(Employees!$R$5:$R$3447,Employees!$B$5:$B$3447,"PL",Employees!$C$5:$C$3447,A29)</f>
        <v/>
      </c>
      <c r="D29" s="20">
        <f>AVERAGEIFS(Employees!$R$5:$R$3447,Employees!$B$5:$B$3447,"DE",Employees!$C$5:$C$3447,A29)</f>
        <v/>
      </c>
      <c r="E29" s="20">
        <f>AVERAGEIFS(Employees!$R$5:$R$3447,Employees!$B$5:$B$3447,"ES",Employees!$C$5:$C$3447,A29)</f>
        <v/>
      </c>
    </row>
    <row r="30">
      <c r="A30" s="4" t="inlineStr">
        <is>
          <t>HR</t>
        </is>
      </c>
      <c r="B30" s="20">
        <f>AVERAGEIFS(Employees!$R$5:$R$3447,Employees!$B$5:$B$3447,"IT",Employees!$C$5:$C$3447,A30)</f>
        <v/>
      </c>
      <c r="C30" s="20">
        <f>AVERAGEIFS(Employees!$R$5:$R$3447,Employees!$B$5:$B$3447,"PL",Employees!$C$5:$C$3447,A30)</f>
        <v/>
      </c>
      <c r="D30" s="20">
        <f>AVERAGEIFS(Employees!$R$5:$R$3447,Employees!$B$5:$B$3447,"DE",Employees!$C$5:$C$3447,A30)</f>
        <v/>
      </c>
      <c r="E30" s="20">
        <f>AVERAGEIFS(Employees!$R$5:$R$3447,Employees!$B$5:$B$3447,"ES",Employees!$C$5:$C$3447,A30)</f>
        <v/>
      </c>
    </row>
    <row r="32">
      <c r="A32" s="13" t="inlineStr">
        <is>
          <t>Above 1: the family is paid above the equal-value midpoint, a premium the new structure no longer carries.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Q5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>
      <c r="A1" s="12" t="inlineStr">
        <is>
          <t>Structure: one range per grade and country</t>
        </is>
      </c>
    </row>
    <row r="2">
      <c r="A2" s="13" t="inlineStr">
        <is>
          <t>Grade index from the current bands with family premiums averaged out; country level from the market; midpoint = level x index; minimum and maximum from the spread.</t>
        </is>
      </c>
    </row>
    <row r="4">
      <c r="A4" s="3" t="inlineStr">
        <is>
          <t>Grade index: current progression, family-neutral</t>
        </is>
      </c>
    </row>
    <row r="5" ht="30" customHeight="1">
      <c r="A5" s="14" t="inlineStr">
        <is>
          <t>Grade</t>
        </is>
      </c>
      <c r="B5" s="14" t="inlineStr">
        <is>
          <t>Log mean IT</t>
        </is>
      </c>
      <c r="C5" s="14" t="inlineStr">
        <is>
          <t>Log mean PL</t>
        </is>
      </c>
      <c r="D5" s="14" t="inlineStr">
        <is>
          <t>Log mean DE</t>
        </is>
      </c>
      <c r="E5" s="14" t="inlineStr">
        <is>
          <t>Log mean ES</t>
        </is>
      </c>
      <c r="F5" s="14" t="inlineStr">
        <is>
          <t>vs D, IT</t>
        </is>
      </c>
      <c r="G5" s="14" t="inlineStr">
        <is>
          <t>vs D, PL</t>
        </is>
      </c>
      <c r="H5" s="14" t="inlineStr">
        <is>
          <t>vs D, DE</t>
        </is>
      </c>
      <c r="I5" s="14" t="inlineStr">
        <is>
          <t>vs D, ES</t>
        </is>
      </c>
      <c r="J5" s="14" t="inlineStr">
        <is>
          <t>Index, current</t>
        </is>
      </c>
      <c r="K5" s="14" t="inlineStr">
        <is>
          <t>Index</t>
        </is>
      </c>
    </row>
    <row r="6">
      <c r="A6" s="5" t="inlineStr">
        <is>
          <t>A</t>
        </is>
      </c>
      <c r="B6" s="22">
        <f>AVERAGEIFS('Current bands'!$F$5:$F$145,'Current bands'!$A$5:$A$145,"IT",'Current bands'!$D$5:$D$145,A6)</f>
        <v/>
      </c>
      <c r="C6" s="22">
        <f>AVERAGEIFS('Current bands'!$F$5:$F$145,'Current bands'!$A$5:$A$145,"PL",'Current bands'!$D$5:$D$145,A6)</f>
        <v/>
      </c>
      <c r="D6" s="22">
        <f>AVERAGEIFS('Current bands'!$F$5:$F$145,'Current bands'!$A$5:$A$145,"DE",'Current bands'!$D$5:$D$145,A6)</f>
        <v/>
      </c>
      <c r="E6" s="22">
        <f>AVERAGEIFS('Current bands'!$F$5:$F$145,'Current bands'!$A$5:$A$145,"ES",'Current bands'!$D$5:$D$145,A6)</f>
        <v/>
      </c>
      <c r="F6" s="22">
        <f>B6-B$9</f>
        <v/>
      </c>
      <c r="G6" s="22">
        <f>C6-C$9</f>
        <v/>
      </c>
      <c r="H6" s="22">
        <f>D6-D$9</f>
        <v/>
      </c>
      <c r="I6" s="22">
        <f>E6-E$9</f>
        <v/>
      </c>
      <c r="J6" s="20">
        <f>EXP(AVERAGE(F6:I6))</f>
        <v/>
      </c>
      <c r="K6" s="21">
        <f>J6</f>
        <v/>
      </c>
    </row>
    <row r="7">
      <c r="A7" s="5" t="inlineStr">
        <is>
          <t>B</t>
        </is>
      </c>
      <c r="B7" s="22">
        <f>AVERAGEIFS('Current bands'!$F$5:$F$145,'Current bands'!$A$5:$A$145,"IT",'Current bands'!$D$5:$D$145,A7)</f>
        <v/>
      </c>
      <c r="C7" s="22">
        <f>AVERAGEIFS('Current bands'!$F$5:$F$145,'Current bands'!$A$5:$A$145,"PL",'Current bands'!$D$5:$D$145,A7)</f>
        <v/>
      </c>
      <c r="D7" s="22">
        <f>AVERAGEIFS('Current bands'!$F$5:$F$145,'Current bands'!$A$5:$A$145,"DE",'Current bands'!$D$5:$D$145,A7)</f>
        <v/>
      </c>
      <c r="E7" s="22">
        <f>AVERAGEIFS('Current bands'!$F$5:$F$145,'Current bands'!$A$5:$A$145,"ES",'Current bands'!$D$5:$D$145,A7)</f>
        <v/>
      </c>
      <c r="F7" s="22">
        <f>B7-B$9</f>
        <v/>
      </c>
      <c r="G7" s="22">
        <f>C7-C$9</f>
        <v/>
      </c>
      <c r="H7" s="22">
        <f>D7-D$9</f>
        <v/>
      </c>
      <c r="I7" s="22">
        <f>E7-E$9</f>
        <v/>
      </c>
      <c r="J7" s="20">
        <f>EXP(AVERAGE(F7:I7))</f>
        <v/>
      </c>
      <c r="K7" s="21">
        <f>MAX(J7,K6*(1+Settings!$C$22))</f>
        <v/>
      </c>
    </row>
    <row r="8">
      <c r="A8" s="5" t="inlineStr">
        <is>
          <t>C</t>
        </is>
      </c>
      <c r="B8" s="22">
        <f>AVERAGEIFS('Current bands'!$F$5:$F$145,'Current bands'!$A$5:$A$145,"IT",'Current bands'!$D$5:$D$145,A8)</f>
        <v/>
      </c>
      <c r="C8" s="22">
        <f>AVERAGEIFS('Current bands'!$F$5:$F$145,'Current bands'!$A$5:$A$145,"PL",'Current bands'!$D$5:$D$145,A8)</f>
        <v/>
      </c>
      <c r="D8" s="22">
        <f>AVERAGEIFS('Current bands'!$F$5:$F$145,'Current bands'!$A$5:$A$145,"DE",'Current bands'!$D$5:$D$145,A8)</f>
        <v/>
      </c>
      <c r="E8" s="22">
        <f>AVERAGEIFS('Current bands'!$F$5:$F$145,'Current bands'!$A$5:$A$145,"ES",'Current bands'!$D$5:$D$145,A8)</f>
        <v/>
      </c>
      <c r="F8" s="22">
        <f>B8-B$9</f>
        <v/>
      </c>
      <c r="G8" s="22">
        <f>C8-C$9</f>
        <v/>
      </c>
      <c r="H8" s="22">
        <f>D8-D$9</f>
        <v/>
      </c>
      <c r="I8" s="22">
        <f>E8-E$9</f>
        <v/>
      </c>
      <c r="J8" s="20">
        <f>EXP(AVERAGE(F8:I8))</f>
        <v/>
      </c>
      <c r="K8" s="21">
        <f>MAX(J8,K7*(1+Settings!$C$22))</f>
        <v/>
      </c>
    </row>
    <row r="9">
      <c r="A9" s="5" t="inlineStr">
        <is>
          <t>D</t>
        </is>
      </c>
      <c r="B9" s="22">
        <f>AVERAGEIFS('Current bands'!$F$5:$F$145,'Current bands'!$A$5:$A$145,"IT",'Current bands'!$D$5:$D$145,A9)</f>
        <v/>
      </c>
      <c r="C9" s="22">
        <f>AVERAGEIFS('Current bands'!$F$5:$F$145,'Current bands'!$A$5:$A$145,"PL",'Current bands'!$D$5:$D$145,A9)</f>
        <v/>
      </c>
      <c r="D9" s="22">
        <f>AVERAGEIFS('Current bands'!$F$5:$F$145,'Current bands'!$A$5:$A$145,"DE",'Current bands'!$D$5:$D$145,A9)</f>
        <v/>
      </c>
      <c r="E9" s="22">
        <f>AVERAGEIFS('Current bands'!$F$5:$F$145,'Current bands'!$A$5:$A$145,"ES",'Current bands'!$D$5:$D$145,A9)</f>
        <v/>
      </c>
      <c r="F9" s="22">
        <f>B9-B$9</f>
        <v/>
      </c>
      <c r="G9" s="22">
        <f>C9-C$9</f>
        <v/>
      </c>
      <c r="H9" s="22">
        <f>D9-D$9</f>
        <v/>
      </c>
      <c r="I9" s="22">
        <f>E9-E$9</f>
        <v/>
      </c>
      <c r="J9" s="20">
        <f>EXP(AVERAGE(F9:I9))</f>
        <v/>
      </c>
      <c r="K9" s="21">
        <f>MAX(J9,K8*(1+Settings!$C$22))</f>
        <v/>
      </c>
    </row>
    <row r="10">
      <c r="A10" s="5" t="inlineStr">
        <is>
          <t>E</t>
        </is>
      </c>
      <c r="B10" s="22">
        <f>AVERAGEIFS('Current bands'!$F$5:$F$145,'Current bands'!$A$5:$A$145,"IT",'Current bands'!$D$5:$D$145,A10)</f>
        <v/>
      </c>
      <c r="C10" s="22">
        <f>AVERAGEIFS('Current bands'!$F$5:$F$145,'Current bands'!$A$5:$A$145,"PL",'Current bands'!$D$5:$D$145,A10)</f>
        <v/>
      </c>
      <c r="D10" s="22">
        <f>AVERAGEIFS('Current bands'!$F$5:$F$145,'Current bands'!$A$5:$A$145,"DE",'Current bands'!$D$5:$D$145,A10)</f>
        <v/>
      </c>
      <c r="E10" s="22">
        <f>AVERAGEIFS('Current bands'!$F$5:$F$145,'Current bands'!$A$5:$A$145,"ES",'Current bands'!$D$5:$D$145,A10)</f>
        <v/>
      </c>
      <c r="F10" s="22">
        <f>B10-B$9</f>
        <v/>
      </c>
      <c r="G10" s="22">
        <f>C10-C$9</f>
        <v/>
      </c>
      <c r="H10" s="22">
        <f>D10-D$9</f>
        <v/>
      </c>
      <c r="I10" s="22">
        <f>E10-E$9</f>
        <v/>
      </c>
      <c r="J10" s="20">
        <f>EXP(AVERAGE(F10:I10))</f>
        <v/>
      </c>
      <c r="K10" s="21">
        <f>MAX(J10,K9*(1+Settings!$C$22))</f>
        <v/>
      </c>
    </row>
    <row r="11">
      <c r="A11" s="5" t="inlineStr">
        <is>
          <t>F</t>
        </is>
      </c>
      <c r="B11" s="22">
        <f>AVERAGEIFS('Current bands'!$F$5:$F$145,'Current bands'!$A$5:$A$145,"IT",'Current bands'!$D$5:$D$145,A11)</f>
        <v/>
      </c>
      <c r="C11" s="22">
        <f>AVERAGEIFS('Current bands'!$F$5:$F$145,'Current bands'!$A$5:$A$145,"PL",'Current bands'!$D$5:$D$145,A11)</f>
        <v/>
      </c>
      <c r="D11" s="22">
        <f>AVERAGEIFS('Current bands'!$F$5:$F$145,'Current bands'!$A$5:$A$145,"DE",'Current bands'!$D$5:$D$145,A11)</f>
        <v/>
      </c>
      <c r="E11" s="22">
        <f>AVERAGEIFS('Current bands'!$F$5:$F$145,'Current bands'!$A$5:$A$145,"ES",'Current bands'!$D$5:$D$145,A11)</f>
        <v/>
      </c>
      <c r="F11" s="22">
        <f>B11-B$9</f>
        <v/>
      </c>
      <c r="G11" s="22">
        <f>C11-C$9</f>
        <v/>
      </c>
      <c r="H11" s="22">
        <f>D11-D$9</f>
        <v/>
      </c>
      <c r="I11" s="22">
        <f>E11-E$9</f>
        <v/>
      </c>
      <c r="J11" s="20">
        <f>EXP(AVERAGE(F11:I11))</f>
        <v/>
      </c>
      <c r="K11" s="21">
        <f>MAX(J11,K10*(1+Settings!$C$22))</f>
        <v/>
      </c>
    </row>
    <row r="12">
      <c r="A12" s="5" t="inlineStr">
        <is>
          <t>G</t>
        </is>
      </c>
      <c r="B12" s="22">
        <f>AVERAGEIFS('Current bands'!$F$5:$F$145,'Current bands'!$A$5:$A$145,"IT",'Current bands'!$D$5:$D$145,A12)</f>
        <v/>
      </c>
      <c r="C12" s="22">
        <f>AVERAGEIFS('Current bands'!$F$5:$F$145,'Current bands'!$A$5:$A$145,"PL",'Current bands'!$D$5:$D$145,A12)</f>
        <v/>
      </c>
      <c r="D12" s="22">
        <f>AVERAGEIFS('Current bands'!$F$5:$F$145,'Current bands'!$A$5:$A$145,"DE",'Current bands'!$D$5:$D$145,A12)</f>
        <v/>
      </c>
      <c r="E12" s="22">
        <f>AVERAGEIFS('Current bands'!$F$5:$F$145,'Current bands'!$A$5:$A$145,"ES",'Current bands'!$D$5:$D$145,A12)</f>
        <v/>
      </c>
      <c r="F12" s="22">
        <f>B12-B$9</f>
        <v/>
      </c>
      <c r="G12" s="22">
        <f>C12-C$9</f>
        <v/>
      </c>
      <c r="H12" s="22">
        <f>D12-D$9</f>
        <v/>
      </c>
      <c r="I12" s="22">
        <f>E12-E$9</f>
        <v/>
      </c>
      <c r="J12" s="20">
        <f>EXP(AVERAGE(F12:I12))</f>
        <v/>
      </c>
      <c r="K12" s="21">
        <f>MAX(J12,K11*(1+Settings!$C$22))</f>
        <v/>
      </c>
    </row>
    <row r="15">
      <c r="A15" s="3" t="inlineStr">
        <is>
          <t>Country level: the market for the non-managerial workforce</t>
        </is>
      </c>
    </row>
    <row r="16" ht="30" customHeight="1">
      <c r="A16" s="14" t="inlineStr">
        <is>
          <t>Country</t>
        </is>
      </c>
      <c r="B16" s="14" t="inlineStr">
        <is>
          <t>Market pay, grades A-E</t>
        </is>
      </c>
      <c r="C16" s="14" t="inlineStr">
        <is>
          <t>Grade index, grades A-E</t>
        </is>
      </c>
      <c r="D16" s="14" t="inlineStr">
        <is>
          <t>Positioning</t>
        </is>
      </c>
      <c r="E16" s="14" t="inlineStr">
        <is>
          <t>Level (grade D mid)</t>
        </is>
      </c>
    </row>
    <row r="17">
      <c r="A17" s="5" t="inlineStr">
        <is>
          <t>IT</t>
        </is>
      </c>
      <c r="B17" s="17">
        <f>SUMIFS(Employees!$K$5:$K$3447,Employees!$B$5:$B$3447,A17,Employees!$L$5:$L$3447,1)</f>
        <v/>
      </c>
      <c r="C17" s="23">
        <f>SUMIFS(Employees!$M$5:$M$3447,Employees!$B$5:$B$3447,A17,Employees!$L$5:$L$3447,1)</f>
        <v/>
      </c>
      <c r="D17" s="24">
        <f>INDEX(Settings!$F$31:$F$34,MATCH(A17,Settings!$B$31:$B$34,0))</f>
        <v/>
      </c>
      <c r="E17" s="18">
        <f>D17*B17/C17</f>
        <v/>
      </c>
    </row>
    <row r="18">
      <c r="A18" s="5" t="inlineStr">
        <is>
          <t>PL</t>
        </is>
      </c>
      <c r="B18" s="17">
        <f>SUMIFS(Employees!$K$5:$K$3447,Employees!$B$5:$B$3447,A18,Employees!$L$5:$L$3447,1)</f>
        <v/>
      </c>
      <c r="C18" s="23">
        <f>SUMIFS(Employees!$M$5:$M$3447,Employees!$B$5:$B$3447,A18,Employees!$L$5:$L$3447,1)</f>
        <v/>
      </c>
      <c r="D18" s="24">
        <f>INDEX(Settings!$F$31:$F$34,MATCH(A18,Settings!$B$31:$B$34,0))</f>
        <v/>
      </c>
      <c r="E18" s="18">
        <f>D18*B18/C18</f>
        <v/>
      </c>
    </row>
    <row r="19">
      <c r="A19" s="5" t="inlineStr">
        <is>
          <t>DE</t>
        </is>
      </c>
      <c r="B19" s="17">
        <f>SUMIFS(Employees!$K$5:$K$3447,Employees!$B$5:$B$3447,A19,Employees!$L$5:$L$3447,1)</f>
        <v/>
      </c>
      <c r="C19" s="23">
        <f>SUMIFS(Employees!$M$5:$M$3447,Employees!$B$5:$B$3447,A19,Employees!$L$5:$L$3447,1)</f>
        <v/>
      </c>
      <c r="D19" s="24">
        <f>INDEX(Settings!$F$31:$F$34,MATCH(A19,Settings!$B$31:$B$34,0))</f>
        <v/>
      </c>
      <c r="E19" s="18">
        <f>D19*B19/C19</f>
        <v/>
      </c>
    </row>
    <row r="20">
      <c r="A20" s="5" t="inlineStr">
        <is>
          <t>ES</t>
        </is>
      </c>
      <c r="B20" s="17">
        <f>SUMIFS(Employees!$K$5:$K$3447,Employees!$B$5:$B$3447,A20,Employees!$L$5:$L$3447,1)</f>
        <v/>
      </c>
      <c r="C20" s="23">
        <f>SUMIFS(Employees!$M$5:$M$3447,Employees!$B$5:$B$3447,A20,Employees!$L$5:$L$3447,1)</f>
        <v/>
      </c>
      <c r="D20" s="24">
        <f>INDEX(Settings!$F$31:$F$34,MATCH(A20,Settings!$B$31:$B$34,0))</f>
        <v/>
      </c>
      <c r="E20" s="18">
        <f>D20*B20/C20</f>
        <v/>
      </c>
    </row>
    <row r="23">
      <c r="A23" s="3" t="inlineStr">
        <is>
          <t>Ranges</t>
        </is>
      </c>
    </row>
    <row r="24" ht="30" customHeight="1">
      <c r="A24" s="14" t="inlineStr">
        <is>
          <t>Key</t>
        </is>
      </c>
      <c r="B24" s="14" t="inlineStr">
        <is>
          <t>Country</t>
        </is>
      </c>
      <c r="C24" s="14" t="inlineStr">
        <is>
          <t>Grade</t>
        </is>
      </c>
      <c r="D24" s="14" t="inlineStr">
        <is>
          <t>Index</t>
        </is>
      </c>
      <c r="E24" s="14" t="inlineStr">
        <is>
          <t>Level</t>
        </is>
      </c>
      <c r="F24" s="14" t="inlineStr">
        <is>
          <t>Spread</t>
        </is>
      </c>
      <c r="G24" s="14" t="inlineStr">
        <is>
          <t>Minimum</t>
        </is>
      </c>
      <c r="H24" s="14" t="inlineStr">
        <is>
          <t>Midpoint</t>
        </is>
      </c>
      <c r="I24" s="14" t="inlineStr">
        <is>
          <t>Maximum</t>
        </is>
      </c>
      <c r="J24" s="14" t="inlineStr">
        <is>
          <t>Currency per euro</t>
        </is>
      </c>
      <c r="K24" s="14" t="inlineStr">
        <is>
          <t>Minimum, local</t>
        </is>
      </c>
      <c r="L24" s="14" t="inlineStr">
        <is>
          <t>Midpoint, local</t>
        </is>
      </c>
      <c r="M24" s="14" t="inlineStr">
        <is>
          <t>Maximum, local</t>
        </is>
      </c>
      <c r="O24" s="13" t="inlineStr">
        <is>
          <t>Chart data: minimum and width</t>
        </is>
      </c>
    </row>
    <row r="25">
      <c r="A25" s="4">
        <f>B25&amp;"|"&amp;C25</f>
        <v/>
      </c>
      <c r="B25" s="5" t="inlineStr">
        <is>
          <t>IT</t>
        </is>
      </c>
      <c r="C25" s="5" t="inlineStr">
        <is>
          <t>A</t>
        </is>
      </c>
      <c r="D25" s="25">
        <f>INDEX(Structure!$K$6:$K$12,MATCH(C25,Structure!$A$6:$A$12,0))</f>
        <v/>
      </c>
      <c r="E25" s="26">
        <f>INDEX(Structure!$E$17:$E$20,MATCH(B25,Structure!$A$17:$A$20,0))</f>
        <v/>
      </c>
      <c r="F25" s="24">
        <f>INDEX(Settings!$D$13:$D$19,MATCH(C25,Settings!$B$13:$B$19,0))</f>
        <v/>
      </c>
      <c r="G25" s="17">
        <f>H25*2/(2+F25)</f>
        <v/>
      </c>
      <c r="H25" s="18">
        <f>E25*D25</f>
        <v/>
      </c>
      <c r="I25" s="17">
        <f>G25*(1+F25)</f>
        <v/>
      </c>
      <c r="J25" s="27">
        <f>INDEX(Settings!$E$31:$E$34,MATCH(B25,Settings!$B$31:$B$34,0))</f>
        <v/>
      </c>
      <c r="K25" s="28">
        <f>G25*J25</f>
        <v/>
      </c>
      <c r="L25" s="28">
        <f>H25*J25</f>
        <v/>
      </c>
      <c r="M25" s="28">
        <f>I25*J25</f>
        <v/>
      </c>
      <c r="O25" s="11" t="inlineStr">
        <is>
          <t>A</t>
        </is>
      </c>
      <c r="P25" s="29">
        <f>G25</f>
        <v/>
      </c>
      <c r="Q25" s="29">
        <f>I25-G25</f>
        <v/>
      </c>
    </row>
    <row r="26">
      <c r="A26" s="4">
        <f>B26&amp;"|"&amp;C26</f>
        <v/>
      </c>
      <c r="B26" s="5" t="inlineStr">
        <is>
          <t>IT</t>
        </is>
      </c>
      <c r="C26" s="5" t="inlineStr">
        <is>
          <t>B</t>
        </is>
      </c>
      <c r="D26" s="25">
        <f>INDEX(Structure!$K$6:$K$12,MATCH(C26,Structure!$A$6:$A$12,0))</f>
        <v/>
      </c>
      <c r="E26" s="26">
        <f>INDEX(Structure!$E$17:$E$20,MATCH(B26,Structure!$A$17:$A$20,0))</f>
        <v/>
      </c>
      <c r="F26" s="24">
        <f>INDEX(Settings!$D$13:$D$19,MATCH(C26,Settings!$B$13:$B$19,0))</f>
        <v/>
      </c>
      <c r="G26" s="17">
        <f>H26*2/(2+F26)</f>
        <v/>
      </c>
      <c r="H26" s="18">
        <f>E26*D26</f>
        <v/>
      </c>
      <c r="I26" s="17">
        <f>G26*(1+F26)</f>
        <v/>
      </c>
      <c r="J26" s="27">
        <f>INDEX(Settings!$E$31:$E$34,MATCH(B26,Settings!$B$31:$B$34,0))</f>
        <v/>
      </c>
      <c r="K26" s="28">
        <f>G26*J26</f>
        <v/>
      </c>
      <c r="L26" s="28">
        <f>H26*J26</f>
        <v/>
      </c>
      <c r="M26" s="28">
        <f>I26*J26</f>
        <v/>
      </c>
      <c r="O26" s="11" t="inlineStr">
        <is>
          <t>B</t>
        </is>
      </c>
      <c r="P26" s="29">
        <f>G26</f>
        <v/>
      </c>
      <c r="Q26" s="29">
        <f>I26-G26</f>
        <v/>
      </c>
    </row>
    <row r="27">
      <c r="A27" s="4">
        <f>B27&amp;"|"&amp;C27</f>
        <v/>
      </c>
      <c r="B27" s="5" t="inlineStr">
        <is>
          <t>IT</t>
        </is>
      </c>
      <c r="C27" s="5" t="inlineStr">
        <is>
          <t>C</t>
        </is>
      </c>
      <c r="D27" s="25">
        <f>INDEX(Structure!$K$6:$K$12,MATCH(C27,Structure!$A$6:$A$12,0))</f>
        <v/>
      </c>
      <c r="E27" s="26">
        <f>INDEX(Structure!$E$17:$E$20,MATCH(B27,Structure!$A$17:$A$20,0))</f>
        <v/>
      </c>
      <c r="F27" s="24">
        <f>INDEX(Settings!$D$13:$D$19,MATCH(C27,Settings!$B$13:$B$19,0))</f>
        <v/>
      </c>
      <c r="G27" s="17">
        <f>H27*2/(2+F27)</f>
        <v/>
      </c>
      <c r="H27" s="18">
        <f>E27*D27</f>
        <v/>
      </c>
      <c r="I27" s="17">
        <f>G27*(1+F27)</f>
        <v/>
      </c>
      <c r="J27" s="27">
        <f>INDEX(Settings!$E$31:$E$34,MATCH(B27,Settings!$B$31:$B$34,0))</f>
        <v/>
      </c>
      <c r="K27" s="28">
        <f>G27*J27</f>
        <v/>
      </c>
      <c r="L27" s="28">
        <f>H27*J27</f>
        <v/>
      </c>
      <c r="M27" s="28">
        <f>I27*J27</f>
        <v/>
      </c>
      <c r="O27" s="11" t="inlineStr">
        <is>
          <t>C</t>
        </is>
      </c>
      <c r="P27" s="29">
        <f>G27</f>
        <v/>
      </c>
      <c r="Q27" s="29">
        <f>I27-G27</f>
        <v/>
      </c>
    </row>
    <row r="28">
      <c r="A28" s="4">
        <f>B28&amp;"|"&amp;C28</f>
        <v/>
      </c>
      <c r="B28" s="5" t="inlineStr">
        <is>
          <t>IT</t>
        </is>
      </c>
      <c r="C28" s="5" t="inlineStr">
        <is>
          <t>D</t>
        </is>
      </c>
      <c r="D28" s="25">
        <f>INDEX(Structure!$K$6:$K$12,MATCH(C28,Structure!$A$6:$A$12,0))</f>
        <v/>
      </c>
      <c r="E28" s="26">
        <f>INDEX(Structure!$E$17:$E$20,MATCH(B28,Structure!$A$17:$A$20,0))</f>
        <v/>
      </c>
      <c r="F28" s="24">
        <f>INDEX(Settings!$D$13:$D$19,MATCH(C28,Settings!$B$13:$B$19,0))</f>
        <v/>
      </c>
      <c r="G28" s="17">
        <f>H28*2/(2+F28)</f>
        <v/>
      </c>
      <c r="H28" s="18">
        <f>E28*D28</f>
        <v/>
      </c>
      <c r="I28" s="17">
        <f>G28*(1+F28)</f>
        <v/>
      </c>
      <c r="J28" s="27">
        <f>INDEX(Settings!$E$31:$E$34,MATCH(B28,Settings!$B$31:$B$34,0))</f>
        <v/>
      </c>
      <c r="K28" s="28">
        <f>G28*J28</f>
        <v/>
      </c>
      <c r="L28" s="28">
        <f>H28*J28</f>
        <v/>
      </c>
      <c r="M28" s="28">
        <f>I28*J28</f>
        <v/>
      </c>
      <c r="O28" s="11" t="inlineStr">
        <is>
          <t>D</t>
        </is>
      </c>
      <c r="P28" s="29">
        <f>G28</f>
        <v/>
      </c>
      <c r="Q28" s="29">
        <f>I28-G28</f>
        <v/>
      </c>
    </row>
    <row r="29">
      <c r="A29" s="4">
        <f>B29&amp;"|"&amp;C29</f>
        <v/>
      </c>
      <c r="B29" s="5" t="inlineStr">
        <is>
          <t>IT</t>
        </is>
      </c>
      <c r="C29" s="5" t="inlineStr">
        <is>
          <t>E</t>
        </is>
      </c>
      <c r="D29" s="25">
        <f>INDEX(Structure!$K$6:$K$12,MATCH(C29,Structure!$A$6:$A$12,0))</f>
        <v/>
      </c>
      <c r="E29" s="26">
        <f>INDEX(Structure!$E$17:$E$20,MATCH(B29,Structure!$A$17:$A$20,0))</f>
        <v/>
      </c>
      <c r="F29" s="24">
        <f>INDEX(Settings!$D$13:$D$19,MATCH(C29,Settings!$B$13:$B$19,0))</f>
        <v/>
      </c>
      <c r="G29" s="17">
        <f>H29*2/(2+F29)</f>
        <v/>
      </c>
      <c r="H29" s="18">
        <f>E29*D29</f>
        <v/>
      </c>
      <c r="I29" s="17">
        <f>G29*(1+F29)</f>
        <v/>
      </c>
      <c r="J29" s="27">
        <f>INDEX(Settings!$E$31:$E$34,MATCH(B29,Settings!$B$31:$B$34,0))</f>
        <v/>
      </c>
      <c r="K29" s="28">
        <f>G29*J29</f>
        <v/>
      </c>
      <c r="L29" s="28">
        <f>H29*J29</f>
        <v/>
      </c>
      <c r="M29" s="28">
        <f>I29*J29</f>
        <v/>
      </c>
      <c r="O29" s="11" t="inlineStr">
        <is>
          <t>E</t>
        </is>
      </c>
      <c r="P29" s="29">
        <f>G29</f>
        <v/>
      </c>
      <c r="Q29" s="29">
        <f>I29-G29</f>
        <v/>
      </c>
    </row>
    <row r="30">
      <c r="A30" s="4">
        <f>B30&amp;"|"&amp;C30</f>
        <v/>
      </c>
      <c r="B30" s="5" t="inlineStr">
        <is>
          <t>IT</t>
        </is>
      </c>
      <c r="C30" s="5" t="inlineStr">
        <is>
          <t>F</t>
        </is>
      </c>
      <c r="D30" s="25">
        <f>INDEX(Structure!$K$6:$K$12,MATCH(C30,Structure!$A$6:$A$12,0))</f>
        <v/>
      </c>
      <c r="E30" s="26">
        <f>INDEX(Structure!$E$17:$E$20,MATCH(B30,Structure!$A$17:$A$20,0))</f>
        <v/>
      </c>
      <c r="F30" s="24">
        <f>INDEX(Settings!$D$13:$D$19,MATCH(C30,Settings!$B$13:$B$19,0))</f>
        <v/>
      </c>
      <c r="G30" s="17">
        <f>H30*2/(2+F30)</f>
        <v/>
      </c>
      <c r="H30" s="18">
        <f>E30*D30</f>
        <v/>
      </c>
      <c r="I30" s="17">
        <f>G30*(1+F30)</f>
        <v/>
      </c>
      <c r="J30" s="27">
        <f>INDEX(Settings!$E$31:$E$34,MATCH(B30,Settings!$B$31:$B$34,0))</f>
        <v/>
      </c>
      <c r="K30" s="28">
        <f>G30*J30</f>
        <v/>
      </c>
      <c r="L30" s="28">
        <f>H30*J30</f>
        <v/>
      </c>
      <c r="M30" s="28">
        <f>I30*J30</f>
        <v/>
      </c>
      <c r="O30" s="11" t="inlineStr">
        <is>
          <t>F</t>
        </is>
      </c>
      <c r="P30" s="29">
        <f>G30</f>
        <v/>
      </c>
      <c r="Q30" s="29">
        <f>I30-G30</f>
        <v/>
      </c>
    </row>
    <row r="31">
      <c r="A31" s="4">
        <f>B31&amp;"|"&amp;C31</f>
        <v/>
      </c>
      <c r="B31" s="5" t="inlineStr">
        <is>
          <t>IT</t>
        </is>
      </c>
      <c r="C31" s="5" t="inlineStr">
        <is>
          <t>G</t>
        </is>
      </c>
      <c r="D31" s="25">
        <f>INDEX(Structure!$K$6:$K$12,MATCH(C31,Structure!$A$6:$A$12,0))</f>
        <v/>
      </c>
      <c r="E31" s="26">
        <f>INDEX(Structure!$E$17:$E$20,MATCH(B31,Structure!$A$17:$A$20,0))</f>
        <v/>
      </c>
      <c r="F31" s="24">
        <f>INDEX(Settings!$D$13:$D$19,MATCH(C31,Settings!$B$13:$B$19,0))</f>
        <v/>
      </c>
      <c r="G31" s="17">
        <f>H31*2/(2+F31)</f>
        <v/>
      </c>
      <c r="H31" s="18">
        <f>E31*D31</f>
        <v/>
      </c>
      <c r="I31" s="17">
        <f>G31*(1+F31)</f>
        <v/>
      </c>
      <c r="J31" s="27">
        <f>INDEX(Settings!$E$31:$E$34,MATCH(B31,Settings!$B$31:$B$34,0))</f>
        <v/>
      </c>
      <c r="K31" s="28">
        <f>G31*J31</f>
        <v/>
      </c>
      <c r="L31" s="28">
        <f>H31*J31</f>
        <v/>
      </c>
      <c r="M31" s="28">
        <f>I31*J31</f>
        <v/>
      </c>
      <c r="O31" s="11" t="inlineStr">
        <is>
          <t>G</t>
        </is>
      </c>
      <c r="P31" s="29">
        <f>G31</f>
        <v/>
      </c>
      <c r="Q31" s="29">
        <f>I31-G31</f>
        <v/>
      </c>
    </row>
    <row r="32">
      <c r="A32" s="4">
        <f>B32&amp;"|"&amp;C32</f>
        <v/>
      </c>
      <c r="B32" s="5" t="inlineStr">
        <is>
          <t>PL</t>
        </is>
      </c>
      <c r="C32" s="5" t="inlineStr">
        <is>
          <t>A</t>
        </is>
      </c>
      <c r="D32" s="25">
        <f>INDEX(Structure!$K$6:$K$12,MATCH(C32,Structure!$A$6:$A$12,0))</f>
        <v/>
      </c>
      <c r="E32" s="26">
        <f>INDEX(Structure!$E$17:$E$20,MATCH(B32,Structure!$A$17:$A$20,0))</f>
        <v/>
      </c>
      <c r="F32" s="24">
        <f>INDEX(Settings!$D$13:$D$19,MATCH(C32,Settings!$B$13:$B$19,0))</f>
        <v/>
      </c>
      <c r="G32" s="17">
        <f>H32*2/(2+F32)</f>
        <v/>
      </c>
      <c r="H32" s="18">
        <f>E32*D32</f>
        <v/>
      </c>
      <c r="I32" s="17">
        <f>G32*(1+F32)</f>
        <v/>
      </c>
      <c r="J32" s="27">
        <f>INDEX(Settings!$E$31:$E$34,MATCH(B32,Settings!$B$31:$B$34,0))</f>
        <v/>
      </c>
      <c r="K32" s="28">
        <f>G32*J32</f>
        <v/>
      </c>
      <c r="L32" s="28">
        <f>H32*J32</f>
        <v/>
      </c>
      <c r="M32" s="28">
        <f>I32*J32</f>
        <v/>
      </c>
      <c r="O32" s="11" t="inlineStr">
        <is>
          <t>A</t>
        </is>
      </c>
      <c r="P32" s="29">
        <f>G32</f>
        <v/>
      </c>
      <c r="Q32" s="29">
        <f>I32-G32</f>
        <v/>
      </c>
    </row>
    <row r="33">
      <c r="A33" s="4">
        <f>B33&amp;"|"&amp;C33</f>
        <v/>
      </c>
      <c r="B33" s="5" t="inlineStr">
        <is>
          <t>PL</t>
        </is>
      </c>
      <c r="C33" s="5" t="inlineStr">
        <is>
          <t>B</t>
        </is>
      </c>
      <c r="D33" s="25">
        <f>INDEX(Structure!$K$6:$K$12,MATCH(C33,Structure!$A$6:$A$12,0))</f>
        <v/>
      </c>
      <c r="E33" s="26">
        <f>INDEX(Structure!$E$17:$E$20,MATCH(B33,Structure!$A$17:$A$20,0))</f>
        <v/>
      </c>
      <c r="F33" s="24">
        <f>INDEX(Settings!$D$13:$D$19,MATCH(C33,Settings!$B$13:$B$19,0))</f>
        <v/>
      </c>
      <c r="G33" s="17">
        <f>H33*2/(2+F33)</f>
        <v/>
      </c>
      <c r="H33" s="18">
        <f>E33*D33</f>
        <v/>
      </c>
      <c r="I33" s="17">
        <f>G33*(1+F33)</f>
        <v/>
      </c>
      <c r="J33" s="27">
        <f>INDEX(Settings!$E$31:$E$34,MATCH(B33,Settings!$B$31:$B$34,0))</f>
        <v/>
      </c>
      <c r="K33" s="28">
        <f>G33*J33</f>
        <v/>
      </c>
      <c r="L33" s="28">
        <f>H33*J33</f>
        <v/>
      </c>
      <c r="M33" s="28">
        <f>I33*J33</f>
        <v/>
      </c>
      <c r="O33" s="11" t="inlineStr">
        <is>
          <t>B</t>
        </is>
      </c>
      <c r="P33" s="29">
        <f>G33</f>
        <v/>
      </c>
      <c r="Q33" s="29">
        <f>I33-G33</f>
        <v/>
      </c>
    </row>
    <row r="34">
      <c r="A34" s="4">
        <f>B34&amp;"|"&amp;C34</f>
        <v/>
      </c>
      <c r="B34" s="5" t="inlineStr">
        <is>
          <t>PL</t>
        </is>
      </c>
      <c r="C34" s="5" t="inlineStr">
        <is>
          <t>C</t>
        </is>
      </c>
      <c r="D34" s="25">
        <f>INDEX(Structure!$K$6:$K$12,MATCH(C34,Structure!$A$6:$A$12,0))</f>
        <v/>
      </c>
      <c r="E34" s="26">
        <f>INDEX(Structure!$E$17:$E$20,MATCH(B34,Structure!$A$17:$A$20,0))</f>
        <v/>
      </c>
      <c r="F34" s="24">
        <f>INDEX(Settings!$D$13:$D$19,MATCH(C34,Settings!$B$13:$B$19,0))</f>
        <v/>
      </c>
      <c r="G34" s="17">
        <f>H34*2/(2+F34)</f>
        <v/>
      </c>
      <c r="H34" s="18">
        <f>E34*D34</f>
        <v/>
      </c>
      <c r="I34" s="17">
        <f>G34*(1+F34)</f>
        <v/>
      </c>
      <c r="J34" s="27">
        <f>INDEX(Settings!$E$31:$E$34,MATCH(B34,Settings!$B$31:$B$34,0))</f>
        <v/>
      </c>
      <c r="K34" s="28">
        <f>G34*J34</f>
        <v/>
      </c>
      <c r="L34" s="28">
        <f>H34*J34</f>
        <v/>
      </c>
      <c r="M34" s="28">
        <f>I34*J34</f>
        <v/>
      </c>
      <c r="O34" s="11" t="inlineStr">
        <is>
          <t>C</t>
        </is>
      </c>
      <c r="P34" s="29">
        <f>G34</f>
        <v/>
      </c>
      <c r="Q34" s="29">
        <f>I34-G34</f>
        <v/>
      </c>
    </row>
    <row r="35">
      <c r="A35" s="4">
        <f>B35&amp;"|"&amp;C35</f>
        <v/>
      </c>
      <c r="B35" s="5" t="inlineStr">
        <is>
          <t>PL</t>
        </is>
      </c>
      <c r="C35" s="5" t="inlineStr">
        <is>
          <t>D</t>
        </is>
      </c>
      <c r="D35" s="25">
        <f>INDEX(Structure!$K$6:$K$12,MATCH(C35,Structure!$A$6:$A$12,0))</f>
        <v/>
      </c>
      <c r="E35" s="26">
        <f>INDEX(Structure!$E$17:$E$20,MATCH(B35,Structure!$A$17:$A$20,0))</f>
        <v/>
      </c>
      <c r="F35" s="24">
        <f>INDEX(Settings!$D$13:$D$19,MATCH(C35,Settings!$B$13:$B$19,0))</f>
        <v/>
      </c>
      <c r="G35" s="17">
        <f>H35*2/(2+F35)</f>
        <v/>
      </c>
      <c r="H35" s="18">
        <f>E35*D35</f>
        <v/>
      </c>
      <c r="I35" s="17">
        <f>G35*(1+F35)</f>
        <v/>
      </c>
      <c r="J35" s="27">
        <f>INDEX(Settings!$E$31:$E$34,MATCH(B35,Settings!$B$31:$B$34,0))</f>
        <v/>
      </c>
      <c r="K35" s="28">
        <f>G35*J35</f>
        <v/>
      </c>
      <c r="L35" s="28">
        <f>H35*J35</f>
        <v/>
      </c>
      <c r="M35" s="28">
        <f>I35*J35</f>
        <v/>
      </c>
      <c r="O35" s="11" t="inlineStr">
        <is>
          <t>D</t>
        </is>
      </c>
      <c r="P35" s="29">
        <f>G35</f>
        <v/>
      </c>
      <c r="Q35" s="29">
        <f>I35-G35</f>
        <v/>
      </c>
    </row>
    <row r="36">
      <c r="A36" s="4">
        <f>B36&amp;"|"&amp;C36</f>
        <v/>
      </c>
      <c r="B36" s="5" t="inlineStr">
        <is>
          <t>PL</t>
        </is>
      </c>
      <c r="C36" s="5" t="inlineStr">
        <is>
          <t>E</t>
        </is>
      </c>
      <c r="D36" s="25">
        <f>INDEX(Structure!$K$6:$K$12,MATCH(C36,Structure!$A$6:$A$12,0))</f>
        <v/>
      </c>
      <c r="E36" s="26">
        <f>INDEX(Structure!$E$17:$E$20,MATCH(B36,Structure!$A$17:$A$20,0))</f>
        <v/>
      </c>
      <c r="F36" s="24">
        <f>INDEX(Settings!$D$13:$D$19,MATCH(C36,Settings!$B$13:$B$19,0))</f>
        <v/>
      </c>
      <c r="G36" s="17">
        <f>H36*2/(2+F36)</f>
        <v/>
      </c>
      <c r="H36" s="18">
        <f>E36*D36</f>
        <v/>
      </c>
      <c r="I36" s="17">
        <f>G36*(1+F36)</f>
        <v/>
      </c>
      <c r="J36" s="27">
        <f>INDEX(Settings!$E$31:$E$34,MATCH(B36,Settings!$B$31:$B$34,0))</f>
        <v/>
      </c>
      <c r="K36" s="28">
        <f>G36*J36</f>
        <v/>
      </c>
      <c r="L36" s="28">
        <f>H36*J36</f>
        <v/>
      </c>
      <c r="M36" s="28">
        <f>I36*J36</f>
        <v/>
      </c>
      <c r="O36" s="11" t="inlineStr">
        <is>
          <t>E</t>
        </is>
      </c>
      <c r="P36" s="29">
        <f>G36</f>
        <v/>
      </c>
      <c r="Q36" s="29">
        <f>I36-G36</f>
        <v/>
      </c>
    </row>
    <row r="37">
      <c r="A37" s="4">
        <f>B37&amp;"|"&amp;C37</f>
        <v/>
      </c>
      <c r="B37" s="5" t="inlineStr">
        <is>
          <t>PL</t>
        </is>
      </c>
      <c r="C37" s="5" t="inlineStr">
        <is>
          <t>F</t>
        </is>
      </c>
      <c r="D37" s="25">
        <f>INDEX(Structure!$K$6:$K$12,MATCH(C37,Structure!$A$6:$A$12,0))</f>
        <v/>
      </c>
      <c r="E37" s="26">
        <f>INDEX(Structure!$E$17:$E$20,MATCH(B37,Structure!$A$17:$A$20,0))</f>
        <v/>
      </c>
      <c r="F37" s="24">
        <f>INDEX(Settings!$D$13:$D$19,MATCH(C37,Settings!$B$13:$B$19,0))</f>
        <v/>
      </c>
      <c r="G37" s="17">
        <f>H37*2/(2+F37)</f>
        <v/>
      </c>
      <c r="H37" s="18">
        <f>E37*D37</f>
        <v/>
      </c>
      <c r="I37" s="17">
        <f>G37*(1+F37)</f>
        <v/>
      </c>
      <c r="J37" s="27">
        <f>INDEX(Settings!$E$31:$E$34,MATCH(B37,Settings!$B$31:$B$34,0))</f>
        <v/>
      </c>
      <c r="K37" s="28">
        <f>G37*J37</f>
        <v/>
      </c>
      <c r="L37" s="28">
        <f>H37*J37</f>
        <v/>
      </c>
      <c r="M37" s="28">
        <f>I37*J37</f>
        <v/>
      </c>
      <c r="O37" s="11" t="inlineStr">
        <is>
          <t>F</t>
        </is>
      </c>
      <c r="P37" s="29">
        <f>G37</f>
        <v/>
      </c>
      <c r="Q37" s="29">
        <f>I37-G37</f>
        <v/>
      </c>
    </row>
    <row r="38">
      <c r="A38" s="4">
        <f>B38&amp;"|"&amp;C38</f>
        <v/>
      </c>
      <c r="B38" s="5" t="inlineStr">
        <is>
          <t>PL</t>
        </is>
      </c>
      <c r="C38" s="5" t="inlineStr">
        <is>
          <t>G</t>
        </is>
      </c>
      <c r="D38" s="25">
        <f>INDEX(Structure!$K$6:$K$12,MATCH(C38,Structure!$A$6:$A$12,0))</f>
        <v/>
      </c>
      <c r="E38" s="26">
        <f>INDEX(Structure!$E$17:$E$20,MATCH(B38,Structure!$A$17:$A$20,0))</f>
        <v/>
      </c>
      <c r="F38" s="24">
        <f>INDEX(Settings!$D$13:$D$19,MATCH(C38,Settings!$B$13:$B$19,0))</f>
        <v/>
      </c>
      <c r="G38" s="17">
        <f>H38*2/(2+F38)</f>
        <v/>
      </c>
      <c r="H38" s="18">
        <f>E38*D38</f>
        <v/>
      </c>
      <c r="I38" s="17">
        <f>G38*(1+F38)</f>
        <v/>
      </c>
      <c r="J38" s="27">
        <f>INDEX(Settings!$E$31:$E$34,MATCH(B38,Settings!$B$31:$B$34,0))</f>
        <v/>
      </c>
      <c r="K38" s="28">
        <f>G38*J38</f>
        <v/>
      </c>
      <c r="L38" s="28">
        <f>H38*J38</f>
        <v/>
      </c>
      <c r="M38" s="28">
        <f>I38*J38</f>
        <v/>
      </c>
      <c r="O38" s="11" t="inlineStr">
        <is>
          <t>G</t>
        </is>
      </c>
      <c r="P38" s="29">
        <f>G38</f>
        <v/>
      </c>
      <c r="Q38" s="29">
        <f>I38-G38</f>
        <v/>
      </c>
    </row>
    <row r="39">
      <c r="A39" s="4">
        <f>B39&amp;"|"&amp;C39</f>
        <v/>
      </c>
      <c r="B39" s="5" t="inlineStr">
        <is>
          <t>DE</t>
        </is>
      </c>
      <c r="C39" s="5" t="inlineStr">
        <is>
          <t>A</t>
        </is>
      </c>
      <c r="D39" s="25">
        <f>INDEX(Structure!$K$6:$K$12,MATCH(C39,Structure!$A$6:$A$12,0))</f>
        <v/>
      </c>
      <c r="E39" s="26">
        <f>INDEX(Structure!$E$17:$E$20,MATCH(B39,Structure!$A$17:$A$20,0))</f>
        <v/>
      </c>
      <c r="F39" s="24">
        <f>INDEX(Settings!$D$13:$D$19,MATCH(C39,Settings!$B$13:$B$19,0))</f>
        <v/>
      </c>
      <c r="G39" s="17">
        <f>H39*2/(2+F39)</f>
        <v/>
      </c>
      <c r="H39" s="18">
        <f>E39*D39</f>
        <v/>
      </c>
      <c r="I39" s="17">
        <f>G39*(1+F39)</f>
        <v/>
      </c>
      <c r="J39" s="27">
        <f>INDEX(Settings!$E$31:$E$34,MATCH(B39,Settings!$B$31:$B$34,0))</f>
        <v/>
      </c>
      <c r="K39" s="28">
        <f>G39*J39</f>
        <v/>
      </c>
      <c r="L39" s="28">
        <f>H39*J39</f>
        <v/>
      </c>
      <c r="M39" s="28">
        <f>I39*J39</f>
        <v/>
      </c>
      <c r="O39" s="11" t="inlineStr">
        <is>
          <t>A</t>
        </is>
      </c>
      <c r="P39" s="29">
        <f>G39</f>
        <v/>
      </c>
      <c r="Q39" s="29">
        <f>I39-G39</f>
        <v/>
      </c>
    </row>
    <row r="40">
      <c r="A40" s="4">
        <f>B40&amp;"|"&amp;C40</f>
        <v/>
      </c>
      <c r="B40" s="5" t="inlineStr">
        <is>
          <t>DE</t>
        </is>
      </c>
      <c r="C40" s="5" t="inlineStr">
        <is>
          <t>B</t>
        </is>
      </c>
      <c r="D40" s="25">
        <f>INDEX(Structure!$K$6:$K$12,MATCH(C40,Structure!$A$6:$A$12,0))</f>
        <v/>
      </c>
      <c r="E40" s="26">
        <f>INDEX(Structure!$E$17:$E$20,MATCH(B40,Structure!$A$17:$A$20,0))</f>
        <v/>
      </c>
      <c r="F40" s="24">
        <f>INDEX(Settings!$D$13:$D$19,MATCH(C40,Settings!$B$13:$B$19,0))</f>
        <v/>
      </c>
      <c r="G40" s="17">
        <f>H40*2/(2+F40)</f>
        <v/>
      </c>
      <c r="H40" s="18">
        <f>E40*D40</f>
        <v/>
      </c>
      <c r="I40" s="17">
        <f>G40*(1+F40)</f>
        <v/>
      </c>
      <c r="J40" s="27">
        <f>INDEX(Settings!$E$31:$E$34,MATCH(B40,Settings!$B$31:$B$34,0))</f>
        <v/>
      </c>
      <c r="K40" s="28">
        <f>G40*J40</f>
        <v/>
      </c>
      <c r="L40" s="28">
        <f>H40*J40</f>
        <v/>
      </c>
      <c r="M40" s="28">
        <f>I40*J40</f>
        <v/>
      </c>
      <c r="O40" s="11" t="inlineStr">
        <is>
          <t>B</t>
        </is>
      </c>
      <c r="P40" s="29">
        <f>G40</f>
        <v/>
      </c>
      <c r="Q40" s="29">
        <f>I40-G40</f>
        <v/>
      </c>
    </row>
    <row r="41">
      <c r="A41" s="4">
        <f>B41&amp;"|"&amp;C41</f>
        <v/>
      </c>
      <c r="B41" s="5" t="inlineStr">
        <is>
          <t>DE</t>
        </is>
      </c>
      <c r="C41" s="5" t="inlineStr">
        <is>
          <t>C</t>
        </is>
      </c>
      <c r="D41" s="25">
        <f>INDEX(Structure!$K$6:$K$12,MATCH(C41,Structure!$A$6:$A$12,0))</f>
        <v/>
      </c>
      <c r="E41" s="26">
        <f>INDEX(Structure!$E$17:$E$20,MATCH(B41,Structure!$A$17:$A$20,0))</f>
        <v/>
      </c>
      <c r="F41" s="24">
        <f>INDEX(Settings!$D$13:$D$19,MATCH(C41,Settings!$B$13:$B$19,0))</f>
        <v/>
      </c>
      <c r="G41" s="17">
        <f>H41*2/(2+F41)</f>
        <v/>
      </c>
      <c r="H41" s="18">
        <f>E41*D41</f>
        <v/>
      </c>
      <c r="I41" s="17">
        <f>G41*(1+F41)</f>
        <v/>
      </c>
      <c r="J41" s="27">
        <f>INDEX(Settings!$E$31:$E$34,MATCH(B41,Settings!$B$31:$B$34,0))</f>
        <v/>
      </c>
      <c r="K41" s="28">
        <f>G41*J41</f>
        <v/>
      </c>
      <c r="L41" s="28">
        <f>H41*J41</f>
        <v/>
      </c>
      <c r="M41" s="28">
        <f>I41*J41</f>
        <v/>
      </c>
      <c r="O41" s="11" t="inlineStr">
        <is>
          <t>C</t>
        </is>
      </c>
      <c r="P41" s="29">
        <f>G41</f>
        <v/>
      </c>
      <c r="Q41" s="29">
        <f>I41-G41</f>
        <v/>
      </c>
    </row>
    <row r="42">
      <c r="A42" s="4">
        <f>B42&amp;"|"&amp;C42</f>
        <v/>
      </c>
      <c r="B42" s="5" t="inlineStr">
        <is>
          <t>DE</t>
        </is>
      </c>
      <c r="C42" s="5" t="inlineStr">
        <is>
          <t>D</t>
        </is>
      </c>
      <c r="D42" s="25">
        <f>INDEX(Structure!$K$6:$K$12,MATCH(C42,Structure!$A$6:$A$12,0))</f>
        <v/>
      </c>
      <c r="E42" s="26">
        <f>INDEX(Structure!$E$17:$E$20,MATCH(B42,Structure!$A$17:$A$20,0))</f>
        <v/>
      </c>
      <c r="F42" s="24">
        <f>INDEX(Settings!$D$13:$D$19,MATCH(C42,Settings!$B$13:$B$19,0))</f>
        <v/>
      </c>
      <c r="G42" s="17">
        <f>H42*2/(2+F42)</f>
        <v/>
      </c>
      <c r="H42" s="18">
        <f>E42*D42</f>
        <v/>
      </c>
      <c r="I42" s="17">
        <f>G42*(1+F42)</f>
        <v/>
      </c>
      <c r="J42" s="27">
        <f>INDEX(Settings!$E$31:$E$34,MATCH(B42,Settings!$B$31:$B$34,0))</f>
        <v/>
      </c>
      <c r="K42" s="28">
        <f>G42*J42</f>
        <v/>
      </c>
      <c r="L42" s="28">
        <f>H42*J42</f>
        <v/>
      </c>
      <c r="M42" s="28">
        <f>I42*J42</f>
        <v/>
      </c>
      <c r="O42" s="11" t="inlineStr">
        <is>
          <t>D</t>
        </is>
      </c>
      <c r="P42" s="29">
        <f>G42</f>
        <v/>
      </c>
      <c r="Q42" s="29">
        <f>I42-G42</f>
        <v/>
      </c>
    </row>
    <row r="43">
      <c r="A43" s="4">
        <f>B43&amp;"|"&amp;C43</f>
        <v/>
      </c>
      <c r="B43" s="5" t="inlineStr">
        <is>
          <t>DE</t>
        </is>
      </c>
      <c r="C43" s="5" t="inlineStr">
        <is>
          <t>E</t>
        </is>
      </c>
      <c r="D43" s="25">
        <f>INDEX(Structure!$K$6:$K$12,MATCH(C43,Structure!$A$6:$A$12,0))</f>
        <v/>
      </c>
      <c r="E43" s="26">
        <f>INDEX(Structure!$E$17:$E$20,MATCH(B43,Structure!$A$17:$A$20,0))</f>
        <v/>
      </c>
      <c r="F43" s="24">
        <f>INDEX(Settings!$D$13:$D$19,MATCH(C43,Settings!$B$13:$B$19,0))</f>
        <v/>
      </c>
      <c r="G43" s="17">
        <f>H43*2/(2+F43)</f>
        <v/>
      </c>
      <c r="H43" s="18">
        <f>E43*D43</f>
        <v/>
      </c>
      <c r="I43" s="17">
        <f>G43*(1+F43)</f>
        <v/>
      </c>
      <c r="J43" s="27">
        <f>INDEX(Settings!$E$31:$E$34,MATCH(B43,Settings!$B$31:$B$34,0))</f>
        <v/>
      </c>
      <c r="K43" s="28">
        <f>G43*J43</f>
        <v/>
      </c>
      <c r="L43" s="28">
        <f>H43*J43</f>
        <v/>
      </c>
      <c r="M43" s="28">
        <f>I43*J43</f>
        <v/>
      </c>
      <c r="O43" s="11" t="inlineStr">
        <is>
          <t>E</t>
        </is>
      </c>
      <c r="P43" s="29">
        <f>G43</f>
        <v/>
      </c>
      <c r="Q43" s="29">
        <f>I43-G43</f>
        <v/>
      </c>
    </row>
    <row r="44">
      <c r="A44" s="4">
        <f>B44&amp;"|"&amp;C44</f>
        <v/>
      </c>
      <c r="B44" s="5" t="inlineStr">
        <is>
          <t>DE</t>
        </is>
      </c>
      <c r="C44" s="5" t="inlineStr">
        <is>
          <t>F</t>
        </is>
      </c>
      <c r="D44" s="25">
        <f>INDEX(Structure!$K$6:$K$12,MATCH(C44,Structure!$A$6:$A$12,0))</f>
        <v/>
      </c>
      <c r="E44" s="26">
        <f>INDEX(Structure!$E$17:$E$20,MATCH(B44,Structure!$A$17:$A$20,0))</f>
        <v/>
      </c>
      <c r="F44" s="24">
        <f>INDEX(Settings!$D$13:$D$19,MATCH(C44,Settings!$B$13:$B$19,0))</f>
        <v/>
      </c>
      <c r="G44" s="17">
        <f>H44*2/(2+F44)</f>
        <v/>
      </c>
      <c r="H44" s="18">
        <f>E44*D44</f>
        <v/>
      </c>
      <c r="I44" s="17">
        <f>G44*(1+F44)</f>
        <v/>
      </c>
      <c r="J44" s="27">
        <f>INDEX(Settings!$E$31:$E$34,MATCH(B44,Settings!$B$31:$B$34,0))</f>
        <v/>
      </c>
      <c r="K44" s="28">
        <f>G44*J44</f>
        <v/>
      </c>
      <c r="L44" s="28">
        <f>H44*J44</f>
        <v/>
      </c>
      <c r="M44" s="28">
        <f>I44*J44</f>
        <v/>
      </c>
      <c r="O44" s="11" t="inlineStr">
        <is>
          <t>F</t>
        </is>
      </c>
      <c r="P44" s="29">
        <f>G44</f>
        <v/>
      </c>
      <c r="Q44" s="29">
        <f>I44-G44</f>
        <v/>
      </c>
    </row>
    <row r="45">
      <c r="A45" s="4">
        <f>B45&amp;"|"&amp;C45</f>
        <v/>
      </c>
      <c r="B45" s="5" t="inlineStr">
        <is>
          <t>DE</t>
        </is>
      </c>
      <c r="C45" s="5" t="inlineStr">
        <is>
          <t>G</t>
        </is>
      </c>
      <c r="D45" s="25">
        <f>INDEX(Structure!$K$6:$K$12,MATCH(C45,Structure!$A$6:$A$12,0))</f>
        <v/>
      </c>
      <c r="E45" s="26">
        <f>INDEX(Structure!$E$17:$E$20,MATCH(B45,Structure!$A$17:$A$20,0))</f>
        <v/>
      </c>
      <c r="F45" s="24">
        <f>INDEX(Settings!$D$13:$D$19,MATCH(C45,Settings!$B$13:$B$19,0))</f>
        <v/>
      </c>
      <c r="G45" s="17">
        <f>H45*2/(2+F45)</f>
        <v/>
      </c>
      <c r="H45" s="18">
        <f>E45*D45</f>
        <v/>
      </c>
      <c r="I45" s="17">
        <f>G45*(1+F45)</f>
        <v/>
      </c>
      <c r="J45" s="27">
        <f>INDEX(Settings!$E$31:$E$34,MATCH(B45,Settings!$B$31:$B$34,0))</f>
        <v/>
      </c>
      <c r="K45" s="28">
        <f>G45*J45</f>
        <v/>
      </c>
      <c r="L45" s="28">
        <f>H45*J45</f>
        <v/>
      </c>
      <c r="M45" s="28">
        <f>I45*J45</f>
        <v/>
      </c>
      <c r="O45" s="11" t="inlineStr">
        <is>
          <t>G</t>
        </is>
      </c>
      <c r="P45" s="29">
        <f>G45</f>
        <v/>
      </c>
      <c r="Q45" s="29">
        <f>I45-G45</f>
        <v/>
      </c>
    </row>
    <row r="46">
      <c r="A46" s="4">
        <f>B46&amp;"|"&amp;C46</f>
        <v/>
      </c>
      <c r="B46" s="5" t="inlineStr">
        <is>
          <t>ES</t>
        </is>
      </c>
      <c r="C46" s="5" t="inlineStr">
        <is>
          <t>A</t>
        </is>
      </c>
      <c r="D46" s="25">
        <f>INDEX(Structure!$K$6:$K$12,MATCH(C46,Structure!$A$6:$A$12,0))</f>
        <v/>
      </c>
      <c r="E46" s="26">
        <f>INDEX(Structure!$E$17:$E$20,MATCH(B46,Structure!$A$17:$A$20,0))</f>
        <v/>
      </c>
      <c r="F46" s="24">
        <f>INDEX(Settings!$D$13:$D$19,MATCH(C46,Settings!$B$13:$B$19,0))</f>
        <v/>
      </c>
      <c r="G46" s="17">
        <f>H46*2/(2+F46)</f>
        <v/>
      </c>
      <c r="H46" s="18">
        <f>E46*D46</f>
        <v/>
      </c>
      <c r="I46" s="17">
        <f>G46*(1+F46)</f>
        <v/>
      </c>
      <c r="J46" s="27">
        <f>INDEX(Settings!$E$31:$E$34,MATCH(B46,Settings!$B$31:$B$34,0))</f>
        <v/>
      </c>
      <c r="K46" s="28">
        <f>G46*J46</f>
        <v/>
      </c>
      <c r="L46" s="28">
        <f>H46*J46</f>
        <v/>
      </c>
      <c r="M46" s="28">
        <f>I46*J46</f>
        <v/>
      </c>
      <c r="O46" s="11" t="inlineStr">
        <is>
          <t>A</t>
        </is>
      </c>
      <c r="P46" s="29">
        <f>G46</f>
        <v/>
      </c>
      <c r="Q46" s="29">
        <f>I46-G46</f>
        <v/>
      </c>
    </row>
    <row r="47">
      <c r="A47" s="4">
        <f>B47&amp;"|"&amp;C47</f>
        <v/>
      </c>
      <c r="B47" s="5" t="inlineStr">
        <is>
          <t>ES</t>
        </is>
      </c>
      <c r="C47" s="5" t="inlineStr">
        <is>
          <t>B</t>
        </is>
      </c>
      <c r="D47" s="25">
        <f>INDEX(Structure!$K$6:$K$12,MATCH(C47,Structure!$A$6:$A$12,0))</f>
        <v/>
      </c>
      <c r="E47" s="26">
        <f>INDEX(Structure!$E$17:$E$20,MATCH(B47,Structure!$A$17:$A$20,0))</f>
        <v/>
      </c>
      <c r="F47" s="24">
        <f>INDEX(Settings!$D$13:$D$19,MATCH(C47,Settings!$B$13:$B$19,0))</f>
        <v/>
      </c>
      <c r="G47" s="17">
        <f>H47*2/(2+F47)</f>
        <v/>
      </c>
      <c r="H47" s="18">
        <f>E47*D47</f>
        <v/>
      </c>
      <c r="I47" s="17">
        <f>G47*(1+F47)</f>
        <v/>
      </c>
      <c r="J47" s="27">
        <f>INDEX(Settings!$E$31:$E$34,MATCH(B47,Settings!$B$31:$B$34,0))</f>
        <v/>
      </c>
      <c r="K47" s="28">
        <f>G47*J47</f>
        <v/>
      </c>
      <c r="L47" s="28">
        <f>H47*J47</f>
        <v/>
      </c>
      <c r="M47" s="28">
        <f>I47*J47</f>
        <v/>
      </c>
      <c r="O47" s="11" t="inlineStr">
        <is>
          <t>B</t>
        </is>
      </c>
      <c r="P47" s="29">
        <f>G47</f>
        <v/>
      </c>
      <c r="Q47" s="29">
        <f>I47-G47</f>
        <v/>
      </c>
    </row>
    <row r="48">
      <c r="A48" s="4">
        <f>B48&amp;"|"&amp;C48</f>
        <v/>
      </c>
      <c r="B48" s="5" t="inlineStr">
        <is>
          <t>ES</t>
        </is>
      </c>
      <c r="C48" s="5" t="inlineStr">
        <is>
          <t>C</t>
        </is>
      </c>
      <c r="D48" s="25">
        <f>INDEX(Structure!$K$6:$K$12,MATCH(C48,Structure!$A$6:$A$12,0))</f>
        <v/>
      </c>
      <c r="E48" s="26">
        <f>INDEX(Structure!$E$17:$E$20,MATCH(B48,Structure!$A$17:$A$20,0))</f>
        <v/>
      </c>
      <c r="F48" s="24">
        <f>INDEX(Settings!$D$13:$D$19,MATCH(C48,Settings!$B$13:$B$19,0))</f>
        <v/>
      </c>
      <c r="G48" s="17">
        <f>H48*2/(2+F48)</f>
        <v/>
      </c>
      <c r="H48" s="18">
        <f>E48*D48</f>
        <v/>
      </c>
      <c r="I48" s="17">
        <f>G48*(1+F48)</f>
        <v/>
      </c>
      <c r="J48" s="27">
        <f>INDEX(Settings!$E$31:$E$34,MATCH(B48,Settings!$B$31:$B$34,0))</f>
        <v/>
      </c>
      <c r="K48" s="28">
        <f>G48*J48</f>
        <v/>
      </c>
      <c r="L48" s="28">
        <f>H48*J48</f>
        <v/>
      </c>
      <c r="M48" s="28">
        <f>I48*J48</f>
        <v/>
      </c>
      <c r="O48" s="11" t="inlineStr">
        <is>
          <t>C</t>
        </is>
      </c>
      <c r="P48" s="29">
        <f>G48</f>
        <v/>
      </c>
      <c r="Q48" s="29">
        <f>I48-G48</f>
        <v/>
      </c>
    </row>
    <row r="49">
      <c r="A49" s="4">
        <f>B49&amp;"|"&amp;C49</f>
        <v/>
      </c>
      <c r="B49" s="5" t="inlineStr">
        <is>
          <t>ES</t>
        </is>
      </c>
      <c r="C49" s="5" t="inlineStr">
        <is>
          <t>D</t>
        </is>
      </c>
      <c r="D49" s="25">
        <f>INDEX(Structure!$K$6:$K$12,MATCH(C49,Structure!$A$6:$A$12,0))</f>
        <v/>
      </c>
      <c r="E49" s="26">
        <f>INDEX(Structure!$E$17:$E$20,MATCH(B49,Structure!$A$17:$A$20,0))</f>
        <v/>
      </c>
      <c r="F49" s="24">
        <f>INDEX(Settings!$D$13:$D$19,MATCH(C49,Settings!$B$13:$B$19,0))</f>
        <v/>
      </c>
      <c r="G49" s="17">
        <f>H49*2/(2+F49)</f>
        <v/>
      </c>
      <c r="H49" s="18">
        <f>E49*D49</f>
        <v/>
      </c>
      <c r="I49" s="17">
        <f>G49*(1+F49)</f>
        <v/>
      </c>
      <c r="J49" s="27">
        <f>INDEX(Settings!$E$31:$E$34,MATCH(B49,Settings!$B$31:$B$34,0))</f>
        <v/>
      </c>
      <c r="K49" s="28">
        <f>G49*J49</f>
        <v/>
      </c>
      <c r="L49" s="28">
        <f>H49*J49</f>
        <v/>
      </c>
      <c r="M49" s="28">
        <f>I49*J49</f>
        <v/>
      </c>
      <c r="O49" s="11" t="inlineStr">
        <is>
          <t>D</t>
        </is>
      </c>
      <c r="P49" s="29">
        <f>G49</f>
        <v/>
      </c>
      <c r="Q49" s="29">
        <f>I49-G49</f>
        <v/>
      </c>
    </row>
    <row r="50">
      <c r="A50" s="4">
        <f>B50&amp;"|"&amp;C50</f>
        <v/>
      </c>
      <c r="B50" s="5" t="inlineStr">
        <is>
          <t>ES</t>
        </is>
      </c>
      <c r="C50" s="5" t="inlineStr">
        <is>
          <t>E</t>
        </is>
      </c>
      <c r="D50" s="25">
        <f>INDEX(Structure!$K$6:$K$12,MATCH(C50,Structure!$A$6:$A$12,0))</f>
        <v/>
      </c>
      <c r="E50" s="26">
        <f>INDEX(Structure!$E$17:$E$20,MATCH(B50,Structure!$A$17:$A$20,0))</f>
        <v/>
      </c>
      <c r="F50" s="24">
        <f>INDEX(Settings!$D$13:$D$19,MATCH(C50,Settings!$B$13:$B$19,0))</f>
        <v/>
      </c>
      <c r="G50" s="17">
        <f>H50*2/(2+F50)</f>
        <v/>
      </c>
      <c r="H50" s="18">
        <f>E50*D50</f>
        <v/>
      </c>
      <c r="I50" s="17">
        <f>G50*(1+F50)</f>
        <v/>
      </c>
      <c r="J50" s="27">
        <f>INDEX(Settings!$E$31:$E$34,MATCH(B50,Settings!$B$31:$B$34,0))</f>
        <v/>
      </c>
      <c r="K50" s="28">
        <f>G50*J50</f>
        <v/>
      </c>
      <c r="L50" s="28">
        <f>H50*J50</f>
        <v/>
      </c>
      <c r="M50" s="28">
        <f>I50*J50</f>
        <v/>
      </c>
      <c r="O50" s="11" t="inlineStr">
        <is>
          <t>E</t>
        </is>
      </c>
      <c r="P50" s="29">
        <f>G50</f>
        <v/>
      </c>
      <c r="Q50" s="29">
        <f>I50-G50</f>
        <v/>
      </c>
    </row>
    <row r="51">
      <c r="A51" s="4">
        <f>B51&amp;"|"&amp;C51</f>
        <v/>
      </c>
      <c r="B51" s="5" t="inlineStr">
        <is>
          <t>ES</t>
        </is>
      </c>
      <c r="C51" s="5" t="inlineStr">
        <is>
          <t>F</t>
        </is>
      </c>
      <c r="D51" s="25">
        <f>INDEX(Structure!$K$6:$K$12,MATCH(C51,Structure!$A$6:$A$12,0))</f>
        <v/>
      </c>
      <c r="E51" s="26">
        <f>INDEX(Structure!$E$17:$E$20,MATCH(B51,Structure!$A$17:$A$20,0))</f>
        <v/>
      </c>
      <c r="F51" s="24">
        <f>INDEX(Settings!$D$13:$D$19,MATCH(C51,Settings!$B$13:$B$19,0))</f>
        <v/>
      </c>
      <c r="G51" s="17">
        <f>H51*2/(2+F51)</f>
        <v/>
      </c>
      <c r="H51" s="18">
        <f>E51*D51</f>
        <v/>
      </c>
      <c r="I51" s="17">
        <f>G51*(1+F51)</f>
        <v/>
      </c>
      <c r="J51" s="27">
        <f>INDEX(Settings!$E$31:$E$34,MATCH(B51,Settings!$B$31:$B$34,0))</f>
        <v/>
      </c>
      <c r="K51" s="28">
        <f>G51*J51</f>
        <v/>
      </c>
      <c r="L51" s="28">
        <f>H51*J51</f>
        <v/>
      </c>
      <c r="M51" s="28">
        <f>I51*J51</f>
        <v/>
      </c>
      <c r="O51" s="11" t="inlineStr">
        <is>
          <t>F</t>
        </is>
      </c>
      <c r="P51" s="29">
        <f>G51</f>
        <v/>
      </c>
      <c r="Q51" s="29">
        <f>I51-G51</f>
        <v/>
      </c>
    </row>
    <row r="52">
      <c r="A52" s="4">
        <f>B52&amp;"|"&amp;C52</f>
        <v/>
      </c>
      <c r="B52" s="5" t="inlineStr">
        <is>
          <t>ES</t>
        </is>
      </c>
      <c r="C52" s="5" t="inlineStr">
        <is>
          <t>G</t>
        </is>
      </c>
      <c r="D52" s="25">
        <f>INDEX(Structure!$K$6:$K$12,MATCH(C52,Structure!$A$6:$A$12,0))</f>
        <v/>
      </c>
      <c r="E52" s="26">
        <f>INDEX(Structure!$E$17:$E$20,MATCH(B52,Structure!$A$17:$A$20,0))</f>
        <v/>
      </c>
      <c r="F52" s="24">
        <f>INDEX(Settings!$D$13:$D$19,MATCH(C52,Settings!$B$13:$B$19,0))</f>
        <v/>
      </c>
      <c r="G52" s="17">
        <f>H52*2/(2+F52)</f>
        <v/>
      </c>
      <c r="H52" s="18">
        <f>E52*D52</f>
        <v/>
      </c>
      <c r="I52" s="17">
        <f>G52*(1+F52)</f>
        <v/>
      </c>
      <c r="J52" s="27">
        <f>INDEX(Settings!$E$31:$E$34,MATCH(B52,Settings!$B$31:$B$34,0))</f>
        <v/>
      </c>
      <c r="K52" s="28">
        <f>G52*J52</f>
        <v/>
      </c>
      <c r="L52" s="28">
        <f>H52*J52</f>
        <v/>
      </c>
      <c r="M52" s="28">
        <f>I52*J52</f>
        <v/>
      </c>
      <c r="O52" s="11" t="inlineStr">
        <is>
          <t>G</t>
        </is>
      </c>
      <c r="P52" s="29">
        <f>G52</f>
        <v/>
      </c>
      <c r="Q52" s="29">
        <f>I52-G52</f>
        <v/>
      </c>
    </row>
  </sheetData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M148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2" customWidth="1" min="2" max="2"/>
    <col width="7" customWidth="1" min="3" max="3"/>
    <col width="8" customWidth="1" min="4" max="4"/>
    <col width="9" customWidth="1" min="5" max="5"/>
    <col width="8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52" customWidth="1" min="13" max="13"/>
  </cols>
  <sheetData>
    <row r="1">
      <c r="A1" s="12" t="inlineStr">
        <is>
          <t>Job advertisements: the pay range to publish (Article 5)</t>
        </is>
      </c>
    </row>
    <row r="2">
      <c r="A2" s="13" t="inlineStr">
        <is>
          <t>The grade's range in local currency, rounded outwards; Poland advertises monthly gross pay, the others annual. Full-time equivalents.</t>
        </is>
      </c>
    </row>
    <row r="4" ht="30" customHeight="1">
      <c r="A4" s="14" t="inlineStr">
        <is>
          <t>Key</t>
        </is>
      </c>
      <c r="B4" s="14" t="inlineStr">
        <is>
          <t>Role</t>
        </is>
      </c>
      <c r="C4" s="14" t="inlineStr">
        <is>
          <t>Grade</t>
        </is>
      </c>
      <c r="D4" s="14" t="inlineStr">
        <is>
          <t>Country</t>
        </is>
      </c>
      <c r="E4" s="14" t="inlineStr">
        <is>
          <t>Currency</t>
        </is>
      </c>
      <c r="F4" s="14" t="inlineStr">
        <is>
          <t>Per</t>
        </is>
      </c>
      <c r="G4" s="14" t="inlineStr">
        <is>
          <t>Minimum, local</t>
        </is>
      </c>
      <c r="H4" s="14" t="inlineStr">
        <is>
          <t>Maximum, local</t>
        </is>
      </c>
      <c r="I4" s="14" t="inlineStr">
        <is>
          <t>Annual from</t>
        </is>
      </c>
      <c r="J4" s="14" t="inlineStr">
        <is>
          <t>Annual to</t>
        </is>
      </c>
      <c r="K4" s="14" t="inlineStr">
        <is>
          <t>Monthly from</t>
        </is>
      </c>
      <c r="L4" s="14" t="inlineStr">
        <is>
          <t>Monthly to</t>
        </is>
      </c>
      <c r="M4" s="14" t="inlineStr">
        <is>
          <t>Text for the advertisement</t>
        </is>
      </c>
    </row>
    <row r="5">
      <c r="A5" s="4">
        <f>D5&amp;"|"&amp;C5</f>
        <v/>
      </c>
      <c r="B5" s="5" t="inlineStr">
        <is>
          <t>Customer Service L1</t>
        </is>
      </c>
      <c r="C5" s="6">
        <f>INDEX(Roles!$J$5:$J$40,MATCH("Customer Service|L1",Roles!$A$5:$A$40,0))</f>
        <v/>
      </c>
      <c r="D5" s="5" t="inlineStr">
        <is>
          <t>IT</t>
        </is>
      </c>
      <c r="E5" s="6">
        <f>INDEX(Settings!$D$31:$D$34,MATCH(D5,Settings!$B$31:$B$34,0))</f>
        <v/>
      </c>
      <c r="F5" s="6">
        <f>INDEX(Settings!$G$31:$G$34,MATCH(D5,Settings!$B$31:$B$34,0))</f>
        <v/>
      </c>
      <c r="G5" s="30">
        <f>INDEX(Structure!$K$25:$K$52,MATCH(A5,Structure!$A$25:$A$52,0))</f>
        <v/>
      </c>
      <c r="H5" s="30">
        <f>INDEX(Structure!$M$25:$M$52,MATCH(A5,Structure!$A$25:$A$52,0))</f>
        <v/>
      </c>
      <c r="I5" s="28">
        <f>ROUNDDOWN(G5/INDEX(Settings!$H$31:$H$34,MATCH(D5,Settings!$B$31:$B$34,0)),0)*INDEX(Settings!$H$31:$H$34,MATCH(D5,Settings!$B$31:$B$34,0))</f>
        <v/>
      </c>
      <c r="J5" s="28">
        <f>ROUNDUP(H5/INDEX(Settings!$H$31:$H$34,MATCH(D5,Settings!$B$31:$B$34,0)),0)*INDEX(Settings!$H$31:$H$34,MATCH(D5,Settings!$B$31:$B$34,0))</f>
        <v/>
      </c>
      <c r="K5" s="28">
        <f>ROUNDDOWN(G5/12/Settings!$C$27,0)*Settings!$C$27</f>
        <v/>
      </c>
      <c r="L5" s="28">
        <f>ROUNDUP(H5/12/Settings!$C$27,0)*Settings!$C$27</f>
        <v/>
      </c>
      <c r="M5" s="4">
        <f>E5&amp;" "&amp;TEXT(IF(F5="month",K5,I5),"#,##0")&amp;" – "&amp;TEXT(IF(F5="month",L5,J5),"#,##0")&amp;" gross per "&amp;F5&amp;", full time"</f>
        <v/>
      </c>
    </row>
    <row r="6">
      <c r="A6" s="4">
        <f>D6&amp;"|"&amp;C6</f>
        <v/>
      </c>
      <c r="B6" s="5" t="inlineStr">
        <is>
          <t>Customer Service L1</t>
        </is>
      </c>
      <c r="C6" s="6">
        <f>INDEX(Roles!$J$5:$J$40,MATCH("Customer Service|L1",Roles!$A$5:$A$40,0))</f>
        <v/>
      </c>
      <c r="D6" s="5" t="inlineStr">
        <is>
          <t>PL</t>
        </is>
      </c>
      <c r="E6" s="6">
        <f>INDEX(Settings!$D$31:$D$34,MATCH(D6,Settings!$B$31:$B$34,0))</f>
        <v/>
      </c>
      <c r="F6" s="6">
        <f>INDEX(Settings!$G$31:$G$34,MATCH(D6,Settings!$B$31:$B$34,0))</f>
        <v/>
      </c>
      <c r="G6" s="30">
        <f>INDEX(Structure!$K$25:$K$52,MATCH(A6,Structure!$A$25:$A$52,0))</f>
        <v/>
      </c>
      <c r="H6" s="30">
        <f>INDEX(Structure!$M$25:$M$52,MATCH(A6,Structure!$A$25:$A$52,0))</f>
        <v/>
      </c>
      <c r="I6" s="28">
        <f>ROUNDDOWN(G6/INDEX(Settings!$H$31:$H$34,MATCH(D6,Settings!$B$31:$B$34,0)),0)*INDEX(Settings!$H$31:$H$34,MATCH(D6,Settings!$B$31:$B$34,0))</f>
        <v/>
      </c>
      <c r="J6" s="28">
        <f>ROUNDUP(H6/INDEX(Settings!$H$31:$H$34,MATCH(D6,Settings!$B$31:$B$34,0)),0)*INDEX(Settings!$H$31:$H$34,MATCH(D6,Settings!$B$31:$B$34,0))</f>
        <v/>
      </c>
      <c r="K6" s="28">
        <f>ROUNDDOWN(G6/12/Settings!$C$27,0)*Settings!$C$27</f>
        <v/>
      </c>
      <c r="L6" s="28">
        <f>ROUNDUP(H6/12/Settings!$C$27,0)*Settings!$C$27</f>
        <v/>
      </c>
      <c r="M6" s="4">
        <f>E6&amp;" "&amp;TEXT(IF(F6="month",K6,I6),"#,##0")&amp;" – "&amp;TEXT(IF(F6="month",L6,J6),"#,##0")&amp;" gross per "&amp;F6&amp;", full time"</f>
        <v/>
      </c>
    </row>
    <row r="7">
      <c r="A7" s="4">
        <f>D7&amp;"|"&amp;C7</f>
        <v/>
      </c>
      <c r="B7" s="5" t="inlineStr">
        <is>
          <t>Customer Service L1</t>
        </is>
      </c>
      <c r="C7" s="6">
        <f>INDEX(Roles!$J$5:$J$40,MATCH("Customer Service|L1",Roles!$A$5:$A$40,0))</f>
        <v/>
      </c>
      <c r="D7" s="5" t="inlineStr">
        <is>
          <t>DE</t>
        </is>
      </c>
      <c r="E7" s="6">
        <f>INDEX(Settings!$D$31:$D$34,MATCH(D7,Settings!$B$31:$B$34,0))</f>
        <v/>
      </c>
      <c r="F7" s="6">
        <f>INDEX(Settings!$G$31:$G$34,MATCH(D7,Settings!$B$31:$B$34,0))</f>
        <v/>
      </c>
      <c r="G7" s="30">
        <f>INDEX(Structure!$K$25:$K$52,MATCH(A7,Structure!$A$25:$A$52,0))</f>
        <v/>
      </c>
      <c r="H7" s="30">
        <f>INDEX(Structure!$M$25:$M$52,MATCH(A7,Structure!$A$25:$A$52,0))</f>
        <v/>
      </c>
      <c r="I7" s="28">
        <f>ROUNDDOWN(G7/INDEX(Settings!$H$31:$H$34,MATCH(D7,Settings!$B$31:$B$34,0)),0)*INDEX(Settings!$H$31:$H$34,MATCH(D7,Settings!$B$31:$B$34,0))</f>
        <v/>
      </c>
      <c r="J7" s="28">
        <f>ROUNDUP(H7/INDEX(Settings!$H$31:$H$34,MATCH(D7,Settings!$B$31:$B$34,0)),0)*INDEX(Settings!$H$31:$H$34,MATCH(D7,Settings!$B$31:$B$34,0))</f>
        <v/>
      </c>
      <c r="K7" s="28">
        <f>ROUNDDOWN(G7/12/Settings!$C$27,0)*Settings!$C$27</f>
        <v/>
      </c>
      <c r="L7" s="28">
        <f>ROUNDUP(H7/12/Settings!$C$27,0)*Settings!$C$27</f>
        <v/>
      </c>
      <c r="M7" s="4">
        <f>E7&amp;" "&amp;TEXT(IF(F7="month",K7,I7),"#,##0")&amp;" – "&amp;TEXT(IF(F7="month",L7,J7),"#,##0")&amp;" gross per "&amp;F7&amp;", full time"</f>
        <v/>
      </c>
    </row>
    <row r="8">
      <c r="A8" s="4">
        <f>D8&amp;"|"&amp;C8</f>
        <v/>
      </c>
      <c r="B8" s="5" t="inlineStr">
        <is>
          <t>Customer Service L1</t>
        </is>
      </c>
      <c r="C8" s="6">
        <f>INDEX(Roles!$J$5:$J$40,MATCH("Customer Service|L1",Roles!$A$5:$A$40,0))</f>
        <v/>
      </c>
      <c r="D8" s="5" t="inlineStr">
        <is>
          <t>ES</t>
        </is>
      </c>
      <c r="E8" s="6">
        <f>INDEX(Settings!$D$31:$D$34,MATCH(D8,Settings!$B$31:$B$34,0))</f>
        <v/>
      </c>
      <c r="F8" s="6">
        <f>INDEX(Settings!$G$31:$G$34,MATCH(D8,Settings!$B$31:$B$34,0))</f>
        <v/>
      </c>
      <c r="G8" s="30">
        <f>INDEX(Structure!$K$25:$K$52,MATCH(A8,Structure!$A$25:$A$52,0))</f>
        <v/>
      </c>
      <c r="H8" s="30">
        <f>INDEX(Structure!$M$25:$M$52,MATCH(A8,Structure!$A$25:$A$52,0))</f>
        <v/>
      </c>
      <c r="I8" s="28">
        <f>ROUNDDOWN(G8/INDEX(Settings!$H$31:$H$34,MATCH(D8,Settings!$B$31:$B$34,0)),0)*INDEX(Settings!$H$31:$H$34,MATCH(D8,Settings!$B$31:$B$34,0))</f>
        <v/>
      </c>
      <c r="J8" s="28">
        <f>ROUNDUP(H8/INDEX(Settings!$H$31:$H$34,MATCH(D8,Settings!$B$31:$B$34,0)),0)*INDEX(Settings!$H$31:$H$34,MATCH(D8,Settings!$B$31:$B$34,0))</f>
        <v/>
      </c>
      <c r="K8" s="28">
        <f>ROUNDDOWN(G8/12/Settings!$C$27,0)*Settings!$C$27</f>
        <v/>
      </c>
      <c r="L8" s="28">
        <f>ROUNDUP(H8/12/Settings!$C$27,0)*Settings!$C$27</f>
        <v/>
      </c>
      <c r="M8" s="4">
        <f>E8&amp;" "&amp;TEXT(IF(F8="month",K8,I8),"#,##0")&amp;" – "&amp;TEXT(IF(F8="month",L8,J8),"#,##0")&amp;" gross per "&amp;F8&amp;", full time"</f>
        <v/>
      </c>
    </row>
    <row r="9">
      <c r="A9" s="4">
        <f>D9&amp;"|"&amp;C9</f>
        <v/>
      </c>
      <c r="B9" s="5" t="inlineStr">
        <is>
          <t>Customer Service L2</t>
        </is>
      </c>
      <c r="C9" s="6">
        <f>INDEX(Roles!$J$5:$J$40,MATCH("Customer Service|L2",Roles!$A$5:$A$40,0))</f>
        <v/>
      </c>
      <c r="D9" s="5" t="inlineStr">
        <is>
          <t>IT</t>
        </is>
      </c>
      <c r="E9" s="6">
        <f>INDEX(Settings!$D$31:$D$34,MATCH(D9,Settings!$B$31:$B$34,0))</f>
        <v/>
      </c>
      <c r="F9" s="6">
        <f>INDEX(Settings!$G$31:$G$34,MATCH(D9,Settings!$B$31:$B$34,0))</f>
        <v/>
      </c>
      <c r="G9" s="30">
        <f>INDEX(Structure!$K$25:$K$52,MATCH(A9,Structure!$A$25:$A$52,0))</f>
        <v/>
      </c>
      <c r="H9" s="30">
        <f>INDEX(Structure!$M$25:$M$52,MATCH(A9,Structure!$A$25:$A$52,0))</f>
        <v/>
      </c>
      <c r="I9" s="28">
        <f>ROUNDDOWN(G9/INDEX(Settings!$H$31:$H$34,MATCH(D9,Settings!$B$31:$B$34,0)),0)*INDEX(Settings!$H$31:$H$34,MATCH(D9,Settings!$B$31:$B$34,0))</f>
        <v/>
      </c>
      <c r="J9" s="28">
        <f>ROUNDUP(H9/INDEX(Settings!$H$31:$H$34,MATCH(D9,Settings!$B$31:$B$34,0)),0)*INDEX(Settings!$H$31:$H$34,MATCH(D9,Settings!$B$31:$B$34,0))</f>
        <v/>
      </c>
      <c r="K9" s="28">
        <f>ROUNDDOWN(G9/12/Settings!$C$27,0)*Settings!$C$27</f>
        <v/>
      </c>
      <c r="L9" s="28">
        <f>ROUNDUP(H9/12/Settings!$C$27,0)*Settings!$C$27</f>
        <v/>
      </c>
      <c r="M9" s="4">
        <f>E9&amp;" "&amp;TEXT(IF(F9="month",K9,I9),"#,##0")&amp;" – "&amp;TEXT(IF(F9="month",L9,J9),"#,##0")&amp;" gross per "&amp;F9&amp;", full time"</f>
        <v/>
      </c>
    </row>
    <row r="10">
      <c r="A10" s="4">
        <f>D10&amp;"|"&amp;C10</f>
        <v/>
      </c>
      <c r="B10" s="5" t="inlineStr">
        <is>
          <t>Customer Service L2</t>
        </is>
      </c>
      <c r="C10" s="6">
        <f>INDEX(Roles!$J$5:$J$40,MATCH("Customer Service|L2",Roles!$A$5:$A$40,0))</f>
        <v/>
      </c>
      <c r="D10" s="5" t="inlineStr">
        <is>
          <t>PL</t>
        </is>
      </c>
      <c r="E10" s="6">
        <f>INDEX(Settings!$D$31:$D$34,MATCH(D10,Settings!$B$31:$B$34,0))</f>
        <v/>
      </c>
      <c r="F10" s="6">
        <f>INDEX(Settings!$G$31:$G$34,MATCH(D10,Settings!$B$31:$B$34,0))</f>
        <v/>
      </c>
      <c r="G10" s="30">
        <f>INDEX(Structure!$K$25:$K$52,MATCH(A10,Structure!$A$25:$A$52,0))</f>
        <v/>
      </c>
      <c r="H10" s="30">
        <f>INDEX(Structure!$M$25:$M$52,MATCH(A10,Structure!$A$25:$A$52,0))</f>
        <v/>
      </c>
      <c r="I10" s="28">
        <f>ROUNDDOWN(G10/INDEX(Settings!$H$31:$H$34,MATCH(D10,Settings!$B$31:$B$34,0)),0)*INDEX(Settings!$H$31:$H$34,MATCH(D10,Settings!$B$31:$B$34,0))</f>
        <v/>
      </c>
      <c r="J10" s="28">
        <f>ROUNDUP(H10/INDEX(Settings!$H$31:$H$34,MATCH(D10,Settings!$B$31:$B$34,0)),0)*INDEX(Settings!$H$31:$H$34,MATCH(D10,Settings!$B$31:$B$34,0))</f>
        <v/>
      </c>
      <c r="K10" s="28">
        <f>ROUNDDOWN(G10/12/Settings!$C$27,0)*Settings!$C$27</f>
        <v/>
      </c>
      <c r="L10" s="28">
        <f>ROUNDUP(H10/12/Settings!$C$27,0)*Settings!$C$27</f>
        <v/>
      </c>
      <c r="M10" s="4">
        <f>E10&amp;" "&amp;TEXT(IF(F10="month",K10,I10),"#,##0")&amp;" – "&amp;TEXT(IF(F10="month",L10,J10),"#,##0")&amp;" gross per "&amp;F10&amp;", full time"</f>
        <v/>
      </c>
    </row>
    <row r="11">
      <c r="A11" s="4">
        <f>D11&amp;"|"&amp;C11</f>
        <v/>
      </c>
      <c r="B11" s="5" t="inlineStr">
        <is>
          <t>Customer Service L2</t>
        </is>
      </c>
      <c r="C11" s="6">
        <f>INDEX(Roles!$J$5:$J$40,MATCH("Customer Service|L2",Roles!$A$5:$A$40,0))</f>
        <v/>
      </c>
      <c r="D11" s="5" t="inlineStr">
        <is>
          <t>DE</t>
        </is>
      </c>
      <c r="E11" s="6">
        <f>INDEX(Settings!$D$31:$D$34,MATCH(D11,Settings!$B$31:$B$34,0))</f>
        <v/>
      </c>
      <c r="F11" s="6">
        <f>INDEX(Settings!$G$31:$G$34,MATCH(D11,Settings!$B$31:$B$34,0))</f>
        <v/>
      </c>
      <c r="G11" s="30">
        <f>INDEX(Structure!$K$25:$K$52,MATCH(A11,Structure!$A$25:$A$52,0))</f>
        <v/>
      </c>
      <c r="H11" s="30">
        <f>INDEX(Structure!$M$25:$M$52,MATCH(A11,Structure!$A$25:$A$52,0))</f>
        <v/>
      </c>
      <c r="I11" s="28">
        <f>ROUNDDOWN(G11/INDEX(Settings!$H$31:$H$34,MATCH(D11,Settings!$B$31:$B$34,0)),0)*INDEX(Settings!$H$31:$H$34,MATCH(D11,Settings!$B$31:$B$34,0))</f>
        <v/>
      </c>
      <c r="J11" s="28">
        <f>ROUNDUP(H11/INDEX(Settings!$H$31:$H$34,MATCH(D11,Settings!$B$31:$B$34,0)),0)*INDEX(Settings!$H$31:$H$34,MATCH(D11,Settings!$B$31:$B$34,0))</f>
        <v/>
      </c>
      <c r="K11" s="28">
        <f>ROUNDDOWN(G11/12/Settings!$C$27,0)*Settings!$C$27</f>
        <v/>
      </c>
      <c r="L11" s="28">
        <f>ROUNDUP(H11/12/Settings!$C$27,0)*Settings!$C$27</f>
        <v/>
      </c>
      <c r="M11" s="4">
        <f>E11&amp;" "&amp;TEXT(IF(F11="month",K11,I11),"#,##0")&amp;" – "&amp;TEXT(IF(F11="month",L11,J11),"#,##0")&amp;" gross per "&amp;F11&amp;", full time"</f>
        <v/>
      </c>
    </row>
    <row r="12">
      <c r="A12" s="4">
        <f>D12&amp;"|"&amp;C12</f>
        <v/>
      </c>
      <c r="B12" s="5" t="inlineStr">
        <is>
          <t>Customer Service L2</t>
        </is>
      </c>
      <c r="C12" s="6">
        <f>INDEX(Roles!$J$5:$J$40,MATCH("Customer Service|L2",Roles!$A$5:$A$40,0))</f>
        <v/>
      </c>
      <c r="D12" s="5" t="inlineStr">
        <is>
          <t>ES</t>
        </is>
      </c>
      <c r="E12" s="6">
        <f>INDEX(Settings!$D$31:$D$34,MATCH(D12,Settings!$B$31:$B$34,0))</f>
        <v/>
      </c>
      <c r="F12" s="6">
        <f>INDEX(Settings!$G$31:$G$34,MATCH(D12,Settings!$B$31:$B$34,0))</f>
        <v/>
      </c>
      <c r="G12" s="30">
        <f>INDEX(Structure!$K$25:$K$52,MATCH(A12,Structure!$A$25:$A$52,0))</f>
        <v/>
      </c>
      <c r="H12" s="30">
        <f>INDEX(Structure!$M$25:$M$52,MATCH(A12,Structure!$A$25:$A$52,0))</f>
        <v/>
      </c>
      <c r="I12" s="28">
        <f>ROUNDDOWN(G12/INDEX(Settings!$H$31:$H$34,MATCH(D12,Settings!$B$31:$B$34,0)),0)*INDEX(Settings!$H$31:$H$34,MATCH(D12,Settings!$B$31:$B$34,0))</f>
        <v/>
      </c>
      <c r="J12" s="28">
        <f>ROUNDUP(H12/INDEX(Settings!$H$31:$H$34,MATCH(D12,Settings!$B$31:$B$34,0)),0)*INDEX(Settings!$H$31:$H$34,MATCH(D12,Settings!$B$31:$B$34,0))</f>
        <v/>
      </c>
      <c r="K12" s="28">
        <f>ROUNDDOWN(G12/12/Settings!$C$27,0)*Settings!$C$27</f>
        <v/>
      </c>
      <c r="L12" s="28">
        <f>ROUNDUP(H12/12/Settings!$C$27,0)*Settings!$C$27</f>
        <v/>
      </c>
      <c r="M12" s="4">
        <f>E12&amp;" "&amp;TEXT(IF(F12="month",K12,I12),"#,##0")&amp;" – "&amp;TEXT(IF(F12="month",L12,J12),"#,##0")&amp;" gross per "&amp;F12&amp;", full time"</f>
        <v/>
      </c>
    </row>
    <row r="13">
      <c r="A13" s="4">
        <f>D13&amp;"|"&amp;C13</f>
        <v/>
      </c>
      <c r="B13" s="5" t="inlineStr">
        <is>
          <t>Customer Service L3</t>
        </is>
      </c>
      <c r="C13" s="6">
        <f>INDEX(Roles!$J$5:$J$40,MATCH("Customer Service|L3",Roles!$A$5:$A$40,0))</f>
        <v/>
      </c>
      <c r="D13" s="5" t="inlineStr">
        <is>
          <t>IT</t>
        </is>
      </c>
      <c r="E13" s="6">
        <f>INDEX(Settings!$D$31:$D$34,MATCH(D13,Settings!$B$31:$B$34,0))</f>
        <v/>
      </c>
      <c r="F13" s="6">
        <f>INDEX(Settings!$G$31:$G$34,MATCH(D13,Settings!$B$31:$B$34,0))</f>
        <v/>
      </c>
      <c r="G13" s="30">
        <f>INDEX(Structure!$K$25:$K$52,MATCH(A13,Structure!$A$25:$A$52,0))</f>
        <v/>
      </c>
      <c r="H13" s="30">
        <f>INDEX(Structure!$M$25:$M$52,MATCH(A13,Structure!$A$25:$A$52,0))</f>
        <v/>
      </c>
      <c r="I13" s="28">
        <f>ROUNDDOWN(G13/INDEX(Settings!$H$31:$H$34,MATCH(D13,Settings!$B$31:$B$34,0)),0)*INDEX(Settings!$H$31:$H$34,MATCH(D13,Settings!$B$31:$B$34,0))</f>
        <v/>
      </c>
      <c r="J13" s="28">
        <f>ROUNDUP(H13/INDEX(Settings!$H$31:$H$34,MATCH(D13,Settings!$B$31:$B$34,0)),0)*INDEX(Settings!$H$31:$H$34,MATCH(D13,Settings!$B$31:$B$34,0))</f>
        <v/>
      </c>
      <c r="K13" s="28">
        <f>ROUNDDOWN(G13/12/Settings!$C$27,0)*Settings!$C$27</f>
        <v/>
      </c>
      <c r="L13" s="28">
        <f>ROUNDUP(H13/12/Settings!$C$27,0)*Settings!$C$27</f>
        <v/>
      </c>
      <c r="M13" s="4">
        <f>E13&amp;" "&amp;TEXT(IF(F13="month",K13,I13),"#,##0")&amp;" – "&amp;TEXT(IF(F13="month",L13,J13),"#,##0")&amp;" gross per "&amp;F13&amp;", full time"</f>
        <v/>
      </c>
    </row>
    <row r="14">
      <c r="A14" s="4">
        <f>D14&amp;"|"&amp;C14</f>
        <v/>
      </c>
      <c r="B14" s="5" t="inlineStr">
        <is>
          <t>Customer Service L3</t>
        </is>
      </c>
      <c r="C14" s="6">
        <f>INDEX(Roles!$J$5:$J$40,MATCH("Customer Service|L3",Roles!$A$5:$A$40,0))</f>
        <v/>
      </c>
      <c r="D14" s="5" t="inlineStr">
        <is>
          <t>PL</t>
        </is>
      </c>
      <c r="E14" s="6">
        <f>INDEX(Settings!$D$31:$D$34,MATCH(D14,Settings!$B$31:$B$34,0))</f>
        <v/>
      </c>
      <c r="F14" s="6">
        <f>INDEX(Settings!$G$31:$G$34,MATCH(D14,Settings!$B$31:$B$34,0))</f>
        <v/>
      </c>
      <c r="G14" s="30">
        <f>INDEX(Structure!$K$25:$K$52,MATCH(A14,Structure!$A$25:$A$52,0))</f>
        <v/>
      </c>
      <c r="H14" s="30">
        <f>INDEX(Structure!$M$25:$M$52,MATCH(A14,Structure!$A$25:$A$52,0))</f>
        <v/>
      </c>
      <c r="I14" s="28">
        <f>ROUNDDOWN(G14/INDEX(Settings!$H$31:$H$34,MATCH(D14,Settings!$B$31:$B$34,0)),0)*INDEX(Settings!$H$31:$H$34,MATCH(D14,Settings!$B$31:$B$34,0))</f>
        <v/>
      </c>
      <c r="J14" s="28">
        <f>ROUNDUP(H14/INDEX(Settings!$H$31:$H$34,MATCH(D14,Settings!$B$31:$B$34,0)),0)*INDEX(Settings!$H$31:$H$34,MATCH(D14,Settings!$B$31:$B$34,0))</f>
        <v/>
      </c>
      <c r="K14" s="28">
        <f>ROUNDDOWN(G14/12/Settings!$C$27,0)*Settings!$C$27</f>
        <v/>
      </c>
      <c r="L14" s="28">
        <f>ROUNDUP(H14/12/Settings!$C$27,0)*Settings!$C$27</f>
        <v/>
      </c>
      <c r="M14" s="4">
        <f>E14&amp;" "&amp;TEXT(IF(F14="month",K14,I14),"#,##0")&amp;" – "&amp;TEXT(IF(F14="month",L14,J14),"#,##0")&amp;" gross per "&amp;F14&amp;", full time"</f>
        <v/>
      </c>
    </row>
    <row r="15">
      <c r="A15" s="4">
        <f>D15&amp;"|"&amp;C15</f>
        <v/>
      </c>
      <c r="B15" s="5" t="inlineStr">
        <is>
          <t>Customer Service L3</t>
        </is>
      </c>
      <c r="C15" s="6">
        <f>INDEX(Roles!$J$5:$J$40,MATCH("Customer Service|L3",Roles!$A$5:$A$40,0))</f>
        <v/>
      </c>
      <c r="D15" s="5" t="inlineStr">
        <is>
          <t>DE</t>
        </is>
      </c>
      <c r="E15" s="6">
        <f>INDEX(Settings!$D$31:$D$34,MATCH(D15,Settings!$B$31:$B$34,0))</f>
        <v/>
      </c>
      <c r="F15" s="6">
        <f>INDEX(Settings!$G$31:$G$34,MATCH(D15,Settings!$B$31:$B$34,0))</f>
        <v/>
      </c>
      <c r="G15" s="30">
        <f>INDEX(Structure!$K$25:$K$52,MATCH(A15,Structure!$A$25:$A$52,0))</f>
        <v/>
      </c>
      <c r="H15" s="30">
        <f>INDEX(Structure!$M$25:$M$52,MATCH(A15,Structure!$A$25:$A$52,0))</f>
        <v/>
      </c>
      <c r="I15" s="28">
        <f>ROUNDDOWN(G15/INDEX(Settings!$H$31:$H$34,MATCH(D15,Settings!$B$31:$B$34,0)),0)*INDEX(Settings!$H$31:$H$34,MATCH(D15,Settings!$B$31:$B$34,0))</f>
        <v/>
      </c>
      <c r="J15" s="28">
        <f>ROUNDUP(H15/INDEX(Settings!$H$31:$H$34,MATCH(D15,Settings!$B$31:$B$34,0)),0)*INDEX(Settings!$H$31:$H$34,MATCH(D15,Settings!$B$31:$B$34,0))</f>
        <v/>
      </c>
      <c r="K15" s="28">
        <f>ROUNDDOWN(G15/12/Settings!$C$27,0)*Settings!$C$27</f>
        <v/>
      </c>
      <c r="L15" s="28">
        <f>ROUNDUP(H15/12/Settings!$C$27,0)*Settings!$C$27</f>
        <v/>
      </c>
      <c r="M15" s="4">
        <f>E15&amp;" "&amp;TEXT(IF(F15="month",K15,I15),"#,##0")&amp;" – "&amp;TEXT(IF(F15="month",L15,J15),"#,##0")&amp;" gross per "&amp;F15&amp;", full time"</f>
        <v/>
      </c>
    </row>
    <row r="16">
      <c r="A16" s="4">
        <f>D16&amp;"|"&amp;C16</f>
        <v/>
      </c>
      <c r="B16" s="5" t="inlineStr">
        <is>
          <t>Customer Service L3</t>
        </is>
      </c>
      <c r="C16" s="6">
        <f>INDEX(Roles!$J$5:$J$40,MATCH("Customer Service|L3",Roles!$A$5:$A$40,0))</f>
        <v/>
      </c>
      <c r="D16" s="5" t="inlineStr">
        <is>
          <t>ES</t>
        </is>
      </c>
      <c r="E16" s="6">
        <f>INDEX(Settings!$D$31:$D$34,MATCH(D16,Settings!$B$31:$B$34,0))</f>
        <v/>
      </c>
      <c r="F16" s="6">
        <f>INDEX(Settings!$G$31:$G$34,MATCH(D16,Settings!$B$31:$B$34,0))</f>
        <v/>
      </c>
      <c r="G16" s="30">
        <f>INDEX(Structure!$K$25:$K$52,MATCH(A16,Structure!$A$25:$A$52,0))</f>
        <v/>
      </c>
      <c r="H16" s="30">
        <f>INDEX(Structure!$M$25:$M$52,MATCH(A16,Structure!$A$25:$A$52,0))</f>
        <v/>
      </c>
      <c r="I16" s="28">
        <f>ROUNDDOWN(G16/INDEX(Settings!$H$31:$H$34,MATCH(D16,Settings!$B$31:$B$34,0)),0)*INDEX(Settings!$H$31:$H$34,MATCH(D16,Settings!$B$31:$B$34,0))</f>
        <v/>
      </c>
      <c r="J16" s="28">
        <f>ROUNDUP(H16/INDEX(Settings!$H$31:$H$34,MATCH(D16,Settings!$B$31:$B$34,0)),0)*INDEX(Settings!$H$31:$H$34,MATCH(D16,Settings!$B$31:$B$34,0))</f>
        <v/>
      </c>
      <c r="K16" s="28">
        <f>ROUNDDOWN(G16/12/Settings!$C$27,0)*Settings!$C$27</f>
        <v/>
      </c>
      <c r="L16" s="28">
        <f>ROUNDUP(H16/12/Settings!$C$27,0)*Settings!$C$27</f>
        <v/>
      </c>
      <c r="M16" s="4">
        <f>E16&amp;" "&amp;TEXT(IF(F16="month",K16,I16),"#,##0")&amp;" – "&amp;TEXT(IF(F16="month",L16,J16),"#,##0")&amp;" gross per "&amp;F16&amp;", full time"</f>
        <v/>
      </c>
    </row>
    <row r="17">
      <c r="A17" s="4">
        <f>D17&amp;"|"&amp;C17</f>
        <v/>
      </c>
      <c r="B17" s="5" t="inlineStr">
        <is>
          <t>Customer Service L4</t>
        </is>
      </c>
      <c r="C17" s="6">
        <f>INDEX(Roles!$J$5:$J$40,MATCH("Customer Service|L4",Roles!$A$5:$A$40,0))</f>
        <v/>
      </c>
      <c r="D17" s="5" t="inlineStr">
        <is>
          <t>IT</t>
        </is>
      </c>
      <c r="E17" s="6">
        <f>INDEX(Settings!$D$31:$D$34,MATCH(D17,Settings!$B$31:$B$34,0))</f>
        <v/>
      </c>
      <c r="F17" s="6">
        <f>INDEX(Settings!$G$31:$G$34,MATCH(D17,Settings!$B$31:$B$34,0))</f>
        <v/>
      </c>
      <c r="G17" s="30">
        <f>INDEX(Structure!$K$25:$K$52,MATCH(A17,Structure!$A$25:$A$52,0))</f>
        <v/>
      </c>
      <c r="H17" s="30">
        <f>INDEX(Structure!$M$25:$M$52,MATCH(A17,Structure!$A$25:$A$52,0))</f>
        <v/>
      </c>
      <c r="I17" s="28">
        <f>ROUNDDOWN(G17/INDEX(Settings!$H$31:$H$34,MATCH(D17,Settings!$B$31:$B$34,0)),0)*INDEX(Settings!$H$31:$H$34,MATCH(D17,Settings!$B$31:$B$34,0))</f>
        <v/>
      </c>
      <c r="J17" s="28">
        <f>ROUNDUP(H17/INDEX(Settings!$H$31:$H$34,MATCH(D17,Settings!$B$31:$B$34,0)),0)*INDEX(Settings!$H$31:$H$34,MATCH(D17,Settings!$B$31:$B$34,0))</f>
        <v/>
      </c>
      <c r="K17" s="28">
        <f>ROUNDDOWN(G17/12/Settings!$C$27,0)*Settings!$C$27</f>
        <v/>
      </c>
      <c r="L17" s="28">
        <f>ROUNDUP(H17/12/Settings!$C$27,0)*Settings!$C$27</f>
        <v/>
      </c>
      <c r="M17" s="4">
        <f>E17&amp;" "&amp;TEXT(IF(F17="month",K17,I17),"#,##0")&amp;" – "&amp;TEXT(IF(F17="month",L17,J17),"#,##0")&amp;" gross per "&amp;F17&amp;", full time"</f>
        <v/>
      </c>
    </row>
    <row r="18">
      <c r="A18" s="4">
        <f>D18&amp;"|"&amp;C18</f>
        <v/>
      </c>
      <c r="B18" s="5" t="inlineStr">
        <is>
          <t>Customer Service L4</t>
        </is>
      </c>
      <c r="C18" s="6">
        <f>INDEX(Roles!$J$5:$J$40,MATCH("Customer Service|L4",Roles!$A$5:$A$40,0))</f>
        <v/>
      </c>
      <c r="D18" s="5" t="inlineStr">
        <is>
          <t>PL</t>
        </is>
      </c>
      <c r="E18" s="6">
        <f>INDEX(Settings!$D$31:$D$34,MATCH(D18,Settings!$B$31:$B$34,0))</f>
        <v/>
      </c>
      <c r="F18" s="6">
        <f>INDEX(Settings!$G$31:$G$34,MATCH(D18,Settings!$B$31:$B$34,0))</f>
        <v/>
      </c>
      <c r="G18" s="30">
        <f>INDEX(Structure!$K$25:$K$52,MATCH(A18,Structure!$A$25:$A$52,0))</f>
        <v/>
      </c>
      <c r="H18" s="30">
        <f>INDEX(Structure!$M$25:$M$52,MATCH(A18,Structure!$A$25:$A$52,0))</f>
        <v/>
      </c>
      <c r="I18" s="28">
        <f>ROUNDDOWN(G18/INDEX(Settings!$H$31:$H$34,MATCH(D18,Settings!$B$31:$B$34,0)),0)*INDEX(Settings!$H$31:$H$34,MATCH(D18,Settings!$B$31:$B$34,0))</f>
        <v/>
      </c>
      <c r="J18" s="28">
        <f>ROUNDUP(H18/INDEX(Settings!$H$31:$H$34,MATCH(D18,Settings!$B$31:$B$34,0)),0)*INDEX(Settings!$H$31:$H$34,MATCH(D18,Settings!$B$31:$B$34,0))</f>
        <v/>
      </c>
      <c r="K18" s="28">
        <f>ROUNDDOWN(G18/12/Settings!$C$27,0)*Settings!$C$27</f>
        <v/>
      </c>
      <c r="L18" s="28">
        <f>ROUNDUP(H18/12/Settings!$C$27,0)*Settings!$C$27</f>
        <v/>
      </c>
      <c r="M18" s="4">
        <f>E18&amp;" "&amp;TEXT(IF(F18="month",K18,I18),"#,##0")&amp;" – "&amp;TEXT(IF(F18="month",L18,J18),"#,##0")&amp;" gross per "&amp;F18&amp;", full time"</f>
        <v/>
      </c>
    </row>
    <row r="19">
      <c r="A19" s="4">
        <f>D19&amp;"|"&amp;C19</f>
        <v/>
      </c>
      <c r="B19" s="5" t="inlineStr">
        <is>
          <t>Customer Service L4</t>
        </is>
      </c>
      <c r="C19" s="6">
        <f>INDEX(Roles!$J$5:$J$40,MATCH("Customer Service|L4",Roles!$A$5:$A$40,0))</f>
        <v/>
      </c>
      <c r="D19" s="5" t="inlineStr">
        <is>
          <t>DE</t>
        </is>
      </c>
      <c r="E19" s="6">
        <f>INDEX(Settings!$D$31:$D$34,MATCH(D19,Settings!$B$31:$B$34,0))</f>
        <v/>
      </c>
      <c r="F19" s="6">
        <f>INDEX(Settings!$G$31:$G$34,MATCH(D19,Settings!$B$31:$B$34,0))</f>
        <v/>
      </c>
      <c r="G19" s="30">
        <f>INDEX(Structure!$K$25:$K$52,MATCH(A19,Structure!$A$25:$A$52,0))</f>
        <v/>
      </c>
      <c r="H19" s="30">
        <f>INDEX(Structure!$M$25:$M$52,MATCH(A19,Structure!$A$25:$A$52,0))</f>
        <v/>
      </c>
      <c r="I19" s="28">
        <f>ROUNDDOWN(G19/INDEX(Settings!$H$31:$H$34,MATCH(D19,Settings!$B$31:$B$34,0)),0)*INDEX(Settings!$H$31:$H$34,MATCH(D19,Settings!$B$31:$B$34,0))</f>
        <v/>
      </c>
      <c r="J19" s="28">
        <f>ROUNDUP(H19/INDEX(Settings!$H$31:$H$34,MATCH(D19,Settings!$B$31:$B$34,0)),0)*INDEX(Settings!$H$31:$H$34,MATCH(D19,Settings!$B$31:$B$34,0))</f>
        <v/>
      </c>
      <c r="K19" s="28">
        <f>ROUNDDOWN(G19/12/Settings!$C$27,0)*Settings!$C$27</f>
        <v/>
      </c>
      <c r="L19" s="28">
        <f>ROUNDUP(H19/12/Settings!$C$27,0)*Settings!$C$27</f>
        <v/>
      </c>
      <c r="M19" s="4">
        <f>E19&amp;" "&amp;TEXT(IF(F19="month",K19,I19),"#,##0")&amp;" – "&amp;TEXT(IF(F19="month",L19,J19),"#,##0")&amp;" gross per "&amp;F19&amp;", full time"</f>
        <v/>
      </c>
    </row>
    <row r="20">
      <c r="A20" s="4">
        <f>D20&amp;"|"&amp;C20</f>
        <v/>
      </c>
      <c r="B20" s="5" t="inlineStr">
        <is>
          <t>Customer Service L4</t>
        </is>
      </c>
      <c r="C20" s="6">
        <f>INDEX(Roles!$J$5:$J$40,MATCH("Customer Service|L4",Roles!$A$5:$A$40,0))</f>
        <v/>
      </c>
      <c r="D20" s="5" t="inlineStr">
        <is>
          <t>ES</t>
        </is>
      </c>
      <c r="E20" s="6">
        <f>INDEX(Settings!$D$31:$D$34,MATCH(D20,Settings!$B$31:$B$34,0))</f>
        <v/>
      </c>
      <c r="F20" s="6">
        <f>INDEX(Settings!$G$31:$G$34,MATCH(D20,Settings!$B$31:$B$34,0))</f>
        <v/>
      </c>
      <c r="G20" s="30">
        <f>INDEX(Structure!$K$25:$K$52,MATCH(A20,Structure!$A$25:$A$52,0))</f>
        <v/>
      </c>
      <c r="H20" s="30">
        <f>INDEX(Structure!$M$25:$M$52,MATCH(A20,Structure!$A$25:$A$52,0))</f>
        <v/>
      </c>
      <c r="I20" s="28">
        <f>ROUNDDOWN(G20/INDEX(Settings!$H$31:$H$34,MATCH(D20,Settings!$B$31:$B$34,0)),0)*INDEX(Settings!$H$31:$H$34,MATCH(D20,Settings!$B$31:$B$34,0))</f>
        <v/>
      </c>
      <c r="J20" s="28">
        <f>ROUNDUP(H20/INDEX(Settings!$H$31:$H$34,MATCH(D20,Settings!$B$31:$B$34,0)),0)*INDEX(Settings!$H$31:$H$34,MATCH(D20,Settings!$B$31:$B$34,0))</f>
        <v/>
      </c>
      <c r="K20" s="28">
        <f>ROUNDDOWN(G20/12/Settings!$C$27,0)*Settings!$C$27</f>
        <v/>
      </c>
      <c r="L20" s="28">
        <f>ROUNDUP(H20/12/Settings!$C$27,0)*Settings!$C$27</f>
        <v/>
      </c>
      <c r="M20" s="4">
        <f>E20&amp;" "&amp;TEXT(IF(F20="month",K20,I20),"#,##0")&amp;" – "&amp;TEXT(IF(F20="month",L20,J20),"#,##0")&amp;" gross per "&amp;F20&amp;", full time"</f>
        <v/>
      </c>
    </row>
    <row r="21">
      <c r="A21" s="4">
        <f>D21&amp;"|"&amp;C21</f>
        <v/>
      </c>
      <c r="B21" s="5" t="inlineStr">
        <is>
          <t>Customer Service L5</t>
        </is>
      </c>
      <c r="C21" s="6">
        <f>INDEX(Roles!$J$5:$J$40,MATCH("Customer Service|L5",Roles!$A$5:$A$40,0))</f>
        <v/>
      </c>
      <c r="D21" s="5" t="inlineStr">
        <is>
          <t>IT</t>
        </is>
      </c>
      <c r="E21" s="6">
        <f>INDEX(Settings!$D$31:$D$34,MATCH(D21,Settings!$B$31:$B$34,0))</f>
        <v/>
      </c>
      <c r="F21" s="6">
        <f>INDEX(Settings!$G$31:$G$34,MATCH(D21,Settings!$B$31:$B$34,0))</f>
        <v/>
      </c>
      <c r="G21" s="30">
        <f>INDEX(Structure!$K$25:$K$52,MATCH(A21,Structure!$A$25:$A$52,0))</f>
        <v/>
      </c>
      <c r="H21" s="30">
        <f>INDEX(Structure!$M$25:$M$52,MATCH(A21,Structure!$A$25:$A$52,0))</f>
        <v/>
      </c>
      <c r="I21" s="28">
        <f>ROUNDDOWN(G21/INDEX(Settings!$H$31:$H$34,MATCH(D21,Settings!$B$31:$B$34,0)),0)*INDEX(Settings!$H$31:$H$34,MATCH(D21,Settings!$B$31:$B$34,0))</f>
        <v/>
      </c>
      <c r="J21" s="28">
        <f>ROUNDUP(H21/INDEX(Settings!$H$31:$H$34,MATCH(D21,Settings!$B$31:$B$34,0)),0)*INDEX(Settings!$H$31:$H$34,MATCH(D21,Settings!$B$31:$B$34,0))</f>
        <v/>
      </c>
      <c r="K21" s="28">
        <f>ROUNDDOWN(G21/12/Settings!$C$27,0)*Settings!$C$27</f>
        <v/>
      </c>
      <c r="L21" s="28">
        <f>ROUNDUP(H21/12/Settings!$C$27,0)*Settings!$C$27</f>
        <v/>
      </c>
      <c r="M21" s="4">
        <f>E21&amp;" "&amp;TEXT(IF(F21="month",K21,I21),"#,##0")&amp;" – "&amp;TEXT(IF(F21="month",L21,J21),"#,##0")&amp;" gross per "&amp;F21&amp;", full time"</f>
        <v/>
      </c>
    </row>
    <row r="22">
      <c r="A22" s="4">
        <f>D22&amp;"|"&amp;C22</f>
        <v/>
      </c>
      <c r="B22" s="5" t="inlineStr">
        <is>
          <t>Customer Service L5</t>
        </is>
      </c>
      <c r="C22" s="6">
        <f>INDEX(Roles!$J$5:$J$40,MATCH("Customer Service|L5",Roles!$A$5:$A$40,0))</f>
        <v/>
      </c>
      <c r="D22" s="5" t="inlineStr">
        <is>
          <t>PL</t>
        </is>
      </c>
      <c r="E22" s="6">
        <f>INDEX(Settings!$D$31:$D$34,MATCH(D22,Settings!$B$31:$B$34,0))</f>
        <v/>
      </c>
      <c r="F22" s="6">
        <f>INDEX(Settings!$G$31:$G$34,MATCH(D22,Settings!$B$31:$B$34,0))</f>
        <v/>
      </c>
      <c r="G22" s="30">
        <f>INDEX(Structure!$K$25:$K$52,MATCH(A22,Structure!$A$25:$A$52,0))</f>
        <v/>
      </c>
      <c r="H22" s="30">
        <f>INDEX(Structure!$M$25:$M$52,MATCH(A22,Structure!$A$25:$A$52,0))</f>
        <v/>
      </c>
      <c r="I22" s="28">
        <f>ROUNDDOWN(G22/INDEX(Settings!$H$31:$H$34,MATCH(D22,Settings!$B$31:$B$34,0)),0)*INDEX(Settings!$H$31:$H$34,MATCH(D22,Settings!$B$31:$B$34,0))</f>
        <v/>
      </c>
      <c r="J22" s="28">
        <f>ROUNDUP(H22/INDEX(Settings!$H$31:$H$34,MATCH(D22,Settings!$B$31:$B$34,0)),0)*INDEX(Settings!$H$31:$H$34,MATCH(D22,Settings!$B$31:$B$34,0))</f>
        <v/>
      </c>
      <c r="K22" s="28">
        <f>ROUNDDOWN(G22/12/Settings!$C$27,0)*Settings!$C$27</f>
        <v/>
      </c>
      <c r="L22" s="28">
        <f>ROUNDUP(H22/12/Settings!$C$27,0)*Settings!$C$27</f>
        <v/>
      </c>
      <c r="M22" s="4">
        <f>E22&amp;" "&amp;TEXT(IF(F22="month",K22,I22),"#,##0")&amp;" – "&amp;TEXT(IF(F22="month",L22,J22),"#,##0")&amp;" gross per "&amp;F22&amp;", full time"</f>
        <v/>
      </c>
    </row>
    <row r="23">
      <c r="A23" s="4">
        <f>D23&amp;"|"&amp;C23</f>
        <v/>
      </c>
      <c r="B23" s="5" t="inlineStr">
        <is>
          <t>Customer Service L5</t>
        </is>
      </c>
      <c r="C23" s="6">
        <f>INDEX(Roles!$J$5:$J$40,MATCH("Customer Service|L5",Roles!$A$5:$A$40,0))</f>
        <v/>
      </c>
      <c r="D23" s="5" t="inlineStr">
        <is>
          <t>DE</t>
        </is>
      </c>
      <c r="E23" s="6">
        <f>INDEX(Settings!$D$31:$D$34,MATCH(D23,Settings!$B$31:$B$34,0))</f>
        <v/>
      </c>
      <c r="F23" s="6">
        <f>INDEX(Settings!$G$31:$G$34,MATCH(D23,Settings!$B$31:$B$34,0))</f>
        <v/>
      </c>
      <c r="G23" s="30">
        <f>INDEX(Structure!$K$25:$K$52,MATCH(A23,Structure!$A$25:$A$52,0))</f>
        <v/>
      </c>
      <c r="H23" s="30">
        <f>INDEX(Structure!$M$25:$M$52,MATCH(A23,Structure!$A$25:$A$52,0))</f>
        <v/>
      </c>
      <c r="I23" s="28">
        <f>ROUNDDOWN(G23/INDEX(Settings!$H$31:$H$34,MATCH(D23,Settings!$B$31:$B$34,0)),0)*INDEX(Settings!$H$31:$H$34,MATCH(D23,Settings!$B$31:$B$34,0))</f>
        <v/>
      </c>
      <c r="J23" s="28">
        <f>ROUNDUP(H23/INDEX(Settings!$H$31:$H$34,MATCH(D23,Settings!$B$31:$B$34,0)),0)*INDEX(Settings!$H$31:$H$34,MATCH(D23,Settings!$B$31:$B$34,0))</f>
        <v/>
      </c>
      <c r="K23" s="28">
        <f>ROUNDDOWN(G23/12/Settings!$C$27,0)*Settings!$C$27</f>
        <v/>
      </c>
      <c r="L23" s="28">
        <f>ROUNDUP(H23/12/Settings!$C$27,0)*Settings!$C$27</f>
        <v/>
      </c>
      <c r="M23" s="4">
        <f>E23&amp;" "&amp;TEXT(IF(F23="month",K23,I23),"#,##0")&amp;" – "&amp;TEXT(IF(F23="month",L23,J23),"#,##0")&amp;" gross per "&amp;F23&amp;", full time"</f>
        <v/>
      </c>
    </row>
    <row r="24">
      <c r="A24" s="4">
        <f>D24&amp;"|"&amp;C24</f>
        <v/>
      </c>
      <c r="B24" s="5" t="inlineStr">
        <is>
          <t>Customer Service L5</t>
        </is>
      </c>
      <c r="C24" s="6">
        <f>INDEX(Roles!$J$5:$J$40,MATCH("Customer Service|L5",Roles!$A$5:$A$40,0))</f>
        <v/>
      </c>
      <c r="D24" s="5" t="inlineStr">
        <is>
          <t>ES</t>
        </is>
      </c>
      <c r="E24" s="6">
        <f>INDEX(Settings!$D$31:$D$34,MATCH(D24,Settings!$B$31:$B$34,0))</f>
        <v/>
      </c>
      <c r="F24" s="6">
        <f>INDEX(Settings!$G$31:$G$34,MATCH(D24,Settings!$B$31:$B$34,0))</f>
        <v/>
      </c>
      <c r="G24" s="30">
        <f>INDEX(Structure!$K$25:$K$52,MATCH(A24,Structure!$A$25:$A$52,0))</f>
        <v/>
      </c>
      <c r="H24" s="30">
        <f>INDEX(Structure!$M$25:$M$52,MATCH(A24,Structure!$A$25:$A$52,0))</f>
        <v/>
      </c>
      <c r="I24" s="28">
        <f>ROUNDDOWN(G24/INDEX(Settings!$H$31:$H$34,MATCH(D24,Settings!$B$31:$B$34,0)),0)*INDEX(Settings!$H$31:$H$34,MATCH(D24,Settings!$B$31:$B$34,0))</f>
        <v/>
      </c>
      <c r="J24" s="28">
        <f>ROUNDUP(H24/INDEX(Settings!$H$31:$H$34,MATCH(D24,Settings!$B$31:$B$34,0)),0)*INDEX(Settings!$H$31:$H$34,MATCH(D24,Settings!$B$31:$B$34,0))</f>
        <v/>
      </c>
      <c r="K24" s="28">
        <f>ROUNDDOWN(G24/12/Settings!$C$27,0)*Settings!$C$27</f>
        <v/>
      </c>
      <c r="L24" s="28">
        <f>ROUNDUP(H24/12/Settings!$C$27,0)*Settings!$C$27</f>
        <v/>
      </c>
      <c r="M24" s="4">
        <f>E24&amp;" "&amp;TEXT(IF(F24="month",K24,I24),"#,##0")&amp;" – "&amp;TEXT(IF(F24="month",L24,J24),"#,##0")&amp;" gross per "&amp;F24&amp;", full time"</f>
        <v/>
      </c>
    </row>
    <row r="25">
      <c r="A25" s="4">
        <f>D25&amp;"|"&amp;C25</f>
        <v/>
      </c>
      <c r="B25" s="5" t="inlineStr">
        <is>
          <t>Customer Service L6</t>
        </is>
      </c>
      <c r="C25" s="6">
        <f>INDEX(Roles!$J$5:$J$40,MATCH("Customer Service|L6",Roles!$A$5:$A$40,0))</f>
        <v/>
      </c>
      <c r="D25" s="5" t="inlineStr">
        <is>
          <t>IT</t>
        </is>
      </c>
      <c r="E25" s="6">
        <f>INDEX(Settings!$D$31:$D$34,MATCH(D25,Settings!$B$31:$B$34,0))</f>
        <v/>
      </c>
      <c r="F25" s="6">
        <f>INDEX(Settings!$G$31:$G$34,MATCH(D25,Settings!$B$31:$B$34,0))</f>
        <v/>
      </c>
      <c r="G25" s="30">
        <f>INDEX(Structure!$K$25:$K$52,MATCH(A25,Structure!$A$25:$A$52,0))</f>
        <v/>
      </c>
      <c r="H25" s="30">
        <f>INDEX(Structure!$M$25:$M$52,MATCH(A25,Structure!$A$25:$A$52,0))</f>
        <v/>
      </c>
      <c r="I25" s="28">
        <f>ROUNDDOWN(G25/INDEX(Settings!$H$31:$H$34,MATCH(D25,Settings!$B$31:$B$34,0)),0)*INDEX(Settings!$H$31:$H$34,MATCH(D25,Settings!$B$31:$B$34,0))</f>
        <v/>
      </c>
      <c r="J25" s="28">
        <f>ROUNDUP(H25/INDEX(Settings!$H$31:$H$34,MATCH(D25,Settings!$B$31:$B$34,0)),0)*INDEX(Settings!$H$31:$H$34,MATCH(D25,Settings!$B$31:$B$34,0))</f>
        <v/>
      </c>
      <c r="K25" s="28">
        <f>ROUNDDOWN(G25/12/Settings!$C$27,0)*Settings!$C$27</f>
        <v/>
      </c>
      <c r="L25" s="28">
        <f>ROUNDUP(H25/12/Settings!$C$27,0)*Settings!$C$27</f>
        <v/>
      </c>
      <c r="M25" s="4">
        <f>E25&amp;" "&amp;TEXT(IF(F25="month",K25,I25),"#,##0")&amp;" – "&amp;TEXT(IF(F25="month",L25,J25),"#,##0")&amp;" gross per "&amp;F25&amp;", full time"</f>
        <v/>
      </c>
    </row>
    <row r="26">
      <c r="A26" s="4">
        <f>D26&amp;"|"&amp;C26</f>
        <v/>
      </c>
      <c r="B26" s="5" t="inlineStr">
        <is>
          <t>Customer Service L6</t>
        </is>
      </c>
      <c r="C26" s="6">
        <f>INDEX(Roles!$J$5:$J$40,MATCH("Customer Service|L6",Roles!$A$5:$A$40,0))</f>
        <v/>
      </c>
      <c r="D26" s="5" t="inlineStr">
        <is>
          <t>PL</t>
        </is>
      </c>
      <c r="E26" s="6">
        <f>INDEX(Settings!$D$31:$D$34,MATCH(D26,Settings!$B$31:$B$34,0))</f>
        <v/>
      </c>
      <c r="F26" s="6">
        <f>INDEX(Settings!$G$31:$G$34,MATCH(D26,Settings!$B$31:$B$34,0))</f>
        <v/>
      </c>
      <c r="G26" s="30">
        <f>INDEX(Structure!$K$25:$K$52,MATCH(A26,Structure!$A$25:$A$52,0))</f>
        <v/>
      </c>
      <c r="H26" s="30">
        <f>INDEX(Structure!$M$25:$M$52,MATCH(A26,Structure!$A$25:$A$52,0))</f>
        <v/>
      </c>
      <c r="I26" s="28">
        <f>ROUNDDOWN(G26/INDEX(Settings!$H$31:$H$34,MATCH(D26,Settings!$B$31:$B$34,0)),0)*INDEX(Settings!$H$31:$H$34,MATCH(D26,Settings!$B$31:$B$34,0))</f>
        <v/>
      </c>
      <c r="J26" s="28">
        <f>ROUNDUP(H26/INDEX(Settings!$H$31:$H$34,MATCH(D26,Settings!$B$31:$B$34,0)),0)*INDEX(Settings!$H$31:$H$34,MATCH(D26,Settings!$B$31:$B$34,0))</f>
        <v/>
      </c>
      <c r="K26" s="28">
        <f>ROUNDDOWN(G26/12/Settings!$C$27,0)*Settings!$C$27</f>
        <v/>
      </c>
      <c r="L26" s="28">
        <f>ROUNDUP(H26/12/Settings!$C$27,0)*Settings!$C$27</f>
        <v/>
      </c>
      <c r="M26" s="4">
        <f>E26&amp;" "&amp;TEXT(IF(F26="month",K26,I26),"#,##0")&amp;" – "&amp;TEXT(IF(F26="month",L26,J26),"#,##0")&amp;" gross per "&amp;F26&amp;", full time"</f>
        <v/>
      </c>
    </row>
    <row r="27">
      <c r="A27" s="4">
        <f>D27&amp;"|"&amp;C27</f>
        <v/>
      </c>
      <c r="B27" s="5" t="inlineStr">
        <is>
          <t>Customer Service L6</t>
        </is>
      </c>
      <c r="C27" s="6">
        <f>INDEX(Roles!$J$5:$J$40,MATCH("Customer Service|L6",Roles!$A$5:$A$40,0))</f>
        <v/>
      </c>
      <c r="D27" s="5" t="inlineStr">
        <is>
          <t>DE</t>
        </is>
      </c>
      <c r="E27" s="6">
        <f>INDEX(Settings!$D$31:$D$34,MATCH(D27,Settings!$B$31:$B$34,0))</f>
        <v/>
      </c>
      <c r="F27" s="6">
        <f>INDEX(Settings!$G$31:$G$34,MATCH(D27,Settings!$B$31:$B$34,0))</f>
        <v/>
      </c>
      <c r="G27" s="30">
        <f>INDEX(Structure!$K$25:$K$52,MATCH(A27,Structure!$A$25:$A$52,0))</f>
        <v/>
      </c>
      <c r="H27" s="30">
        <f>INDEX(Structure!$M$25:$M$52,MATCH(A27,Structure!$A$25:$A$52,0))</f>
        <v/>
      </c>
      <c r="I27" s="28">
        <f>ROUNDDOWN(G27/INDEX(Settings!$H$31:$H$34,MATCH(D27,Settings!$B$31:$B$34,0)),0)*INDEX(Settings!$H$31:$H$34,MATCH(D27,Settings!$B$31:$B$34,0))</f>
        <v/>
      </c>
      <c r="J27" s="28">
        <f>ROUNDUP(H27/INDEX(Settings!$H$31:$H$34,MATCH(D27,Settings!$B$31:$B$34,0)),0)*INDEX(Settings!$H$31:$H$34,MATCH(D27,Settings!$B$31:$B$34,0))</f>
        <v/>
      </c>
      <c r="K27" s="28">
        <f>ROUNDDOWN(G27/12/Settings!$C$27,0)*Settings!$C$27</f>
        <v/>
      </c>
      <c r="L27" s="28">
        <f>ROUNDUP(H27/12/Settings!$C$27,0)*Settings!$C$27</f>
        <v/>
      </c>
      <c r="M27" s="4">
        <f>E27&amp;" "&amp;TEXT(IF(F27="month",K27,I27),"#,##0")&amp;" – "&amp;TEXT(IF(F27="month",L27,J27),"#,##0")&amp;" gross per "&amp;F27&amp;", full time"</f>
        <v/>
      </c>
    </row>
    <row r="28">
      <c r="A28" s="4">
        <f>D28&amp;"|"&amp;C28</f>
        <v/>
      </c>
      <c r="B28" s="5" t="inlineStr">
        <is>
          <t>Customer Service L6</t>
        </is>
      </c>
      <c r="C28" s="6">
        <f>INDEX(Roles!$J$5:$J$40,MATCH("Customer Service|L6",Roles!$A$5:$A$40,0))</f>
        <v/>
      </c>
      <c r="D28" s="5" t="inlineStr">
        <is>
          <t>ES</t>
        </is>
      </c>
      <c r="E28" s="6">
        <f>INDEX(Settings!$D$31:$D$34,MATCH(D28,Settings!$B$31:$B$34,0))</f>
        <v/>
      </c>
      <c r="F28" s="6">
        <f>INDEX(Settings!$G$31:$G$34,MATCH(D28,Settings!$B$31:$B$34,0))</f>
        <v/>
      </c>
      <c r="G28" s="30">
        <f>INDEX(Structure!$K$25:$K$52,MATCH(A28,Structure!$A$25:$A$52,0))</f>
        <v/>
      </c>
      <c r="H28" s="30">
        <f>INDEX(Structure!$M$25:$M$52,MATCH(A28,Structure!$A$25:$A$52,0))</f>
        <v/>
      </c>
      <c r="I28" s="28">
        <f>ROUNDDOWN(G28/INDEX(Settings!$H$31:$H$34,MATCH(D28,Settings!$B$31:$B$34,0)),0)*INDEX(Settings!$H$31:$H$34,MATCH(D28,Settings!$B$31:$B$34,0))</f>
        <v/>
      </c>
      <c r="J28" s="28">
        <f>ROUNDUP(H28/INDEX(Settings!$H$31:$H$34,MATCH(D28,Settings!$B$31:$B$34,0)),0)*INDEX(Settings!$H$31:$H$34,MATCH(D28,Settings!$B$31:$B$34,0))</f>
        <v/>
      </c>
      <c r="K28" s="28">
        <f>ROUNDDOWN(G28/12/Settings!$C$27,0)*Settings!$C$27</f>
        <v/>
      </c>
      <c r="L28" s="28">
        <f>ROUNDUP(H28/12/Settings!$C$27,0)*Settings!$C$27</f>
        <v/>
      </c>
      <c r="M28" s="4">
        <f>E28&amp;" "&amp;TEXT(IF(F28="month",K28,I28),"#,##0")&amp;" – "&amp;TEXT(IF(F28="month",L28,J28),"#,##0")&amp;" gross per "&amp;F28&amp;", full time"</f>
        <v/>
      </c>
    </row>
    <row r="29">
      <c r="A29" s="4">
        <f>D29&amp;"|"&amp;C29</f>
        <v/>
      </c>
      <c r="B29" s="5" t="inlineStr">
        <is>
          <t>Operations L1</t>
        </is>
      </c>
      <c r="C29" s="6">
        <f>INDEX(Roles!$J$5:$J$40,MATCH("Operations|L1",Roles!$A$5:$A$40,0))</f>
        <v/>
      </c>
      <c r="D29" s="5" t="inlineStr">
        <is>
          <t>IT</t>
        </is>
      </c>
      <c r="E29" s="6">
        <f>INDEX(Settings!$D$31:$D$34,MATCH(D29,Settings!$B$31:$B$34,0))</f>
        <v/>
      </c>
      <c r="F29" s="6">
        <f>INDEX(Settings!$G$31:$G$34,MATCH(D29,Settings!$B$31:$B$34,0))</f>
        <v/>
      </c>
      <c r="G29" s="30">
        <f>INDEX(Structure!$K$25:$K$52,MATCH(A29,Structure!$A$25:$A$52,0))</f>
        <v/>
      </c>
      <c r="H29" s="30">
        <f>INDEX(Structure!$M$25:$M$52,MATCH(A29,Structure!$A$25:$A$52,0))</f>
        <v/>
      </c>
      <c r="I29" s="28">
        <f>ROUNDDOWN(G29/INDEX(Settings!$H$31:$H$34,MATCH(D29,Settings!$B$31:$B$34,0)),0)*INDEX(Settings!$H$31:$H$34,MATCH(D29,Settings!$B$31:$B$34,0))</f>
        <v/>
      </c>
      <c r="J29" s="28">
        <f>ROUNDUP(H29/INDEX(Settings!$H$31:$H$34,MATCH(D29,Settings!$B$31:$B$34,0)),0)*INDEX(Settings!$H$31:$H$34,MATCH(D29,Settings!$B$31:$B$34,0))</f>
        <v/>
      </c>
      <c r="K29" s="28">
        <f>ROUNDDOWN(G29/12/Settings!$C$27,0)*Settings!$C$27</f>
        <v/>
      </c>
      <c r="L29" s="28">
        <f>ROUNDUP(H29/12/Settings!$C$27,0)*Settings!$C$27</f>
        <v/>
      </c>
      <c r="M29" s="4">
        <f>E29&amp;" "&amp;TEXT(IF(F29="month",K29,I29),"#,##0")&amp;" – "&amp;TEXT(IF(F29="month",L29,J29),"#,##0")&amp;" gross per "&amp;F29&amp;", full time"</f>
        <v/>
      </c>
    </row>
    <row r="30">
      <c r="A30" s="4">
        <f>D30&amp;"|"&amp;C30</f>
        <v/>
      </c>
      <c r="B30" s="5" t="inlineStr">
        <is>
          <t>Operations L1</t>
        </is>
      </c>
      <c r="C30" s="6">
        <f>INDEX(Roles!$J$5:$J$40,MATCH("Operations|L1",Roles!$A$5:$A$40,0))</f>
        <v/>
      </c>
      <c r="D30" s="5" t="inlineStr">
        <is>
          <t>PL</t>
        </is>
      </c>
      <c r="E30" s="6">
        <f>INDEX(Settings!$D$31:$D$34,MATCH(D30,Settings!$B$31:$B$34,0))</f>
        <v/>
      </c>
      <c r="F30" s="6">
        <f>INDEX(Settings!$G$31:$G$34,MATCH(D30,Settings!$B$31:$B$34,0))</f>
        <v/>
      </c>
      <c r="G30" s="30">
        <f>INDEX(Structure!$K$25:$K$52,MATCH(A30,Structure!$A$25:$A$52,0))</f>
        <v/>
      </c>
      <c r="H30" s="30">
        <f>INDEX(Structure!$M$25:$M$52,MATCH(A30,Structure!$A$25:$A$52,0))</f>
        <v/>
      </c>
      <c r="I30" s="28">
        <f>ROUNDDOWN(G30/INDEX(Settings!$H$31:$H$34,MATCH(D30,Settings!$B$31:$B$34,0)),0)*INDEX(Settings!$H$31:$H$34,MATCH(D30,Settings!$B$31:$B$34,0))</f>
        <v/>
      </c>
      <c r="J30" s="28">
        <f>ROUNDUP(H30/INDEX(Settings!$H$31:$H$34,MATCH(D30,Settings!$B$31:$B$34,0)),0)*INDEX(Settings!$H$31:$H$34,MATCH(D30,Settings!$B$31:$B$34,0))</f>
        <v/>
      </c>
      <c r="K30" s="28">
        <f>ROUNDDOWN(G30/12/Settings!$C$27,0)*Settings!$C$27</f>
        <v/>
      </c>
      <c r="L30" s="28">
        <f>ROUNDUP(H30/12/Settings!$C$27,0)*Settings!$C$27</f>
        <v/>
      </c>
      <c r="M30" s="4">
        <f>E30&amp;" "&amp;TEXT(IF(F30="month",K30,I30),"#,##0")&amp;" – "&amp;TEXT(IF(F30="month",L30,J30),"#,##0")&amp;" gross per "&amp;F30&amp;", full time"</f>
        <v/>
      </c>
    </row>
    <row r="31">
      <c r="A31" s="4">
        <f>D31&amp;"|"&amp;C31</f>
        <v/>
      </c>
      <c r="B31" s="5" t="inlineStr">
        <is>
          <t>Operations L1</t>
        </is>
      </c>
      <c r="C31" s="6">
        <f>INDEX(Roles!$J$5:$J$40,MATCH("Operations|L1",Roles!$A$5:$A$40,0))</f>
        <v/>
      </c>
      <c r="D31" s="5" t="inlineStr">
        <is>
          <t>DE</t>
        </is>
      </c>
      <c r="E31" s="6">
        <f>INDEX(Settings!$D$31:$D$34,MATCH(D31,Settings!$B$31:$B$34,0))</f>
        <v/>
      </c>
      <c r="F31" s="6">
        <f>INDEX(Settings!$G$31:$G$34,MATCH(D31,Settings!$B$31:$B$34,0))</f>
        <v/>
      </c>
      <c r="G31" s="30">
        <f>INDEX(Structure!$K$25:$K$52,MATCH(A31,Structure!$A$25:$A$52,0))</f>
        <v/>
      </c>
      <c r="H31" s="30">
        <f>INDEX(Structure!$M$25:$M$52,MATCH(A31,Structure!$A$25:$A$52,0))</f>
        <v/>
      </c>
      <c r="I31" s="28">
        <f>ROUNDDOWN(G31/INDEX(Settings!$H$31:$H$34,MATCH(D31,Settings!$B$31:$B$34,0)),0)*INDEX(Settings!$H$31:$H$34,MATCH(D31,Settings!$B$31:$B$34,0))</f>
        <v/>
      </c>
      <c r="J31" s="28">
        <f>ROUNDUP(H31/INDEX(Settings!$H$31:$H$34,MATCH(D31,Settings!$B$31:$B$34,0)),0)*INDEX(Settings!$H$31:$H$34,MATCH(D31,Settings!$B$31:$B$34,0))</f>
        <v/>
      </c>
      <c r="K31" s="28">
        <f>ROUNDDOWN(G31/12/Settings!$C$27,0)*Settings!$C$27</f>
        <v/>
      </c>
      <c r="L31" s="28">
        <f>ROUNDUP(H31/12/Settings!$C$27,0)*Settings!$C$27</f>
        <v/>
      </c>
      <c r="M31" s="4">
        <f>E31&amp;" "&amp;TEXT(IF(F31="month",K31,I31),"#,##0")&amp;" – "&amp;TEXT(IF(F31="month",L31,J31),"#,##0")&amp;" gross per "&amp;F31&amp;", full time"</f>
        <v/>
      </c>
    </row>
    <row r="32">
      <c r="A32" s="4">
        <f>D32&amp;"|"&amp;C32</f>
        <v/>
      </c>
      <c r="B32" s="5" t="inlineStr">
        <is>
          <t>Operations L1</t>
        </is>
      </c>
      <c r="C32" s="6">
        <f>INDEX(Roles!$J$5:$J$40,MATCH("Operations|L1",Roles!$A$5:$A$40,0))</f>
        <v/>
      </c>
      <c r="D32" s="5" t="inlineStr">
        <is>
          <t>ES</t>
        </is>
      </c>
      <c r="E32" s="6">
        <f>INDEX(Settings!$D$31:$D$34,MATCH(D32,Settings!$B$31:$B$34,0))</f>
        <v/>
      </c>
      <c r="F32" s="6">
        <f>INDEX(Settings!$G$31:$G$34,MATCH(D32,Settings!$B$31:$B$34,0))</f>
        <v/>
      </c>
      <c r="G32" s="30">
        <f>INDEX(Structure!$K$25:$K$52,MATCH(A32,Structure!$A$25:$A$52,0))</f>
        <v/>
      </c>
      <c r="H32" s="30">
        <f>INDEX(Structure!$M$25:$M$52,MATCH(A32,Structure!$A$25:$A$52,0))</f>
        <v/>
      </c>
      <c r="I32" s="28">
        <f>ROUNDDOWN(G32/INDEX(Settings!$H$31:$H$34,MATCH(D32,Settings!$B$31:$B$34,0)),0)*INDEX(Settings!$H$31:$H$34,MATCH(D32,Settings!$B$31:$B$34,0))</f>
        <v/>
      </c>
      <c r="J32" s="28">
        <f>ROUNDUP(H32/INDEX(Settings!$H$31:$H$34,MATCH(D32,Settings!$B$31:$B$34,0)),0)*INDEX(Settings!$H$31:$H$34,MATCH(D32,Settings!$B$31:$B$34,0))</f>
        <v/>
      </c>
      <c r="K32" s="28">
        <f>ROUNDDOWN(G32/12/Settings!$C$27,0)*Settings!$C$27</f>
        <v/>
      </c>
      <c r="L32" s="28">
        <f>ROUNDUP(H32/12/Settings!$C$27,0)*Settings!$C$27</f>
        <v/>
      </c>
      <c r="M32" s="4">
        <f>E32&amp;" "&amp;TEXT(IF(F32="month",K32,I32),"#,##0")&amp;" – "&amp;TEXT(IF(F32="month",L32,J32),"#,##0")&amp;" gross per "&amp;F32&amp;", full time"</f>
        <v/>
      </c>
    </row>
    <row r="33">
      <c r="A33" s="4">
        <f>D33&amp;"|"&amp;C33</f>
        <v/>
      </c>
      <c r="B33" s="5" t="inlineStr">
        <is>
          <t>Operations L2</t>
        </is>
      </c>
      <c r="C33" s="6">
        <f>INDEX(Roles!$J$5:$J$40,MATCH("Operations|L2",Roles!$A$5:$A$40,0))</f>
        <v/>
      </c>
      <c r="D33" s="5" t="inlineStr">
        <is>
          <t>IT</t>
        </is>
      </c>
      <c r="E33" s="6">
        <f>INDEX(Settings!$D$31:$D$34,MATCH(D33,Settings!$B$31:$B$34,0))</f>
        <v/>
      </c>
      <c r="F33" s="6">
        <f>INDEX(Settings!$G$31:$G$34,MATCH(D33,Settings!$B$31:$B$34,0))</f>
        <v/>
      </c>
      <c r="G33" s="30">
        <f>INDEX(Structure!$K$25:$K$52,MATCH(A33,Structure!$A$25:$A$52,0))</f>
        <v/>
      </c>
      <c r="H33" s="30">
        <f>INDEX(Structure!$M$25:$M$52,MATCH(A33,Structure!$A$25:$A$52,0))</f>
        <v/>
      </c>
      <c r="I33" s="28">
        <f>ROUNDDOWN(G33/INDEX(Settings!$H$31:$H$34,MATCH(D33,Settings!$B$31:$B$34,0)),0)*INDEX(Settings!$H$31:$H$34,MATCH(D33,Settings!$B$31:$B$34,0))</f>
        <v/>
      </c>
      <c r="J33" s="28">
        <f>ROUNDUP(H33/INDEX(Settings!$H$31:$H$34,MATCH(D33,Settings!$B$31:$B$34,0)),0)*INDEX(Settings!$H$31:$H$34,MATCH(D33,Settings!$B$31:$B$34,0))</f>
        <v/>
      </c>
      <c r="K33" s="28">
        <f>ROUNDDOWN(G33/12/Settings!$C$27,0)*Settings!$C$27</f>
        <v/>
      </c>
      <c r="L33" s="28">
        <f>ROUNDUP(H33/12/Settings!$C$27,0)*Settings!$C$27</f>
        <v/>
      </c>
      <c r="M33" s="4">
        <f>E33&amp;" "&amp;TEXT(IF(F33="month",K33,I33),"#,##0")&amp;" – "&amp;TEXT(IF(F33="month",L33,J33),"#,##0")&amp;" gross per "&amp;F33&amp;", full time"</f>
        <v/>
      </c>
    </row>
    <row r="34">
      <c r="A34" s="4">
        <f>D34&amp;"|"&amp;C34</f>
        <v/>
      </c>
      <c r="B34" s="5" t="inlineStr">
        <is>
          <t>Operations L2</t>
        </is>
      </c>
      <c r="C34" s="6">
        <f>INDEX(Roles!$J$5:$J$40,MATCH("Operations|L2",Roles!$A$5:$A$40,0))</f>
        <v/>
      </c>
      <c r="D34" s="5" t="inlineStr">
        <is>
          <t>PL</t>
        </is>
      </c>
      <c r="E34" s="6">
        <f>INDEX(Settings!$D$31:$D$34,MATCH(D34,Settings!$B$31:$B$34,0))</f>
        <v/>
      </c>
      <c r="F34" s="6">
        <f>INDEX(Settings!$G$31:$G$34,MATCH(D34,Settings!$B$31:$B$34,0))</f>
        <v/>
      </c>
      <c r="G34" s="30">
        <f>INDEX(Structure!$K$25:$K$52,MATCH(A34,Structure!$A$25:$A$52,0))</f>
        <v/>
      </c>
      <c r="H34" s="30">
        <f>INDEX(Structure!$M$25:$M$52,MATCH(A34,Structure!$A$25:$A$52,0))</f>
        <v/>
      </c>
      <c r="I34" s="28">
        <f>ROUNDDOWN(G34/INDEX(Settings!$H$31:$H$34,MATCH(D34,Settings!$B$31:$B$34,0)),0)*INDEX(Settings!$H$31:$H$34,MATCH(D34,Settings!$B$31:$B$34,0))</f>
        <v/>
      </c>
      <c r="J34" s="28">
        <f>ROUNDUP(H34/INDEX(Settings!$H$31:$H$34,MATCH(D34,Settings!$B$31:$B$34,0)),0)*INDEX(Settings!$H$31:$H$34,MATCH(D34,Settings!$B$31:$B$34,0))</f>
        <v/>
      </c>
      <c r="K34" s="28">
        <f>ROUNDDOWN(G34/12/Settings!$C$27,0)*Settings!$C$27</f>
        <v/>
      </c>
      <c r="L34" s="28">
        <f>ROUNDUP(H34/12/Settings!$C$27,0)*Settings!$C$27</f>
        <v/>
      </c>
      <c r="M34" s="4">
        <f>E34&amp;" "&amp;TEXT(IF(F34="month",K34,I34),"#,##0")&amp;" – "&amp;TEXT(IF(F34="month",L34,J34),"#,##0")&amp;" gross per "&amp;F34&amp;", full time"</f>
        <v/>
      </c>
    </row>
    <row r="35">
      <c r="A35" s="4">
        <f>D35&amp;"|"&amp;C35</f>
        <v/>
      </c>
      <c r="B35" s="5" t="inlineStr">
        <is>
          <t>Operations L2</t>
        </is>
      </c>
      <c r="C35" s="6">
        <f>INDEX(Roles!$J$5:$J$40,MATCH("Operations|L2",Roles!$A$5:$A$40,0))</f>
        <v/>
      </c>
      <c r="D35" s="5" t="inlineStr">
        <is>
          <t>DE</t>
        </is>
      </c>
      <c r="E35" s="6">
        <f>INDEX(Settings!$D$31:$D$34,MATCH(D35,Settings!$B$31:$B$34,0))</f>
        <v/>
      </c>
      <c r="F35" s="6">
        <f>INDEX(Settings!$G$31:$G$34,MATCH(D35,Settings!$B$31:$B$34,0))</f>
        <v/>
      </c>
      <c r="G35" s="30">
        <f>INDEX(Structure!$K$25:$K$52,MATCH(A35,Structure!$A$25:$A$52,0))</f>
        <v/>
      </c>
      <c r="H35" s="30">
        <f>INDEX(Structure!$M$25:$M$52,MATCH(A35,Structure!$A$25:$A$52,0))</f>
        <v/>
      </c>
      <c r="I35" s="28">
        <f>ROUNDDOWN(G35/INDEX(Settings!$H$31:$H$34,MATCH(D35,Settings!$B$31:$B$34,0)),0)*INDEX(Settings!$H$31:$H$34,MATCH(D35,Settings!$B$31:$B$34,0))</f>
        <v/>
      </c>
      <c r="J35" s="28">
        <f>ROUNDUP(H35/INDEX(Settings!$H$31:$H$34,MATCH(D35,Settings!$B$31:$B$34,0)),0)*INDEX(Settings!$H$31:$H$34,MATCH(D35,Settings!$B$31:$B$34,0))</f>
        <v/>
      </c>
      <c r="K35" s="28">
        <f>ROUNDDOWN(G35/12/Settings!$C$27,0)*Settings!$C$27</f>
        <v/>
      </c>
      <c r="L35" s="28">
        <f>ROUNDUP(H35/12/Settings!$C$27,0)*Settings!$C$27</f>
        <v/>
      </c>
      <c r="M35" s="4">
        <f>E35&amp;" "&amp;TEXT(IF(F35="month",K35,I35),"#,##0")&amp;" – "&amp;TEXT(IF(F35="month",L35,J35),"#,##0")&amp;" gross per "&amp;F35&amp;", full time"</f>
        <v/>
      </c>
    </row>
    <row r="36">
      <c r="A36" s="4">
        <f>D36&amp;"|"&amp;C36</f>
        <v/>
      </c>
      <c r="B36" s="5" t="inlineStr">
        <is>
          <t>Operations L2</t>
        </is>
      </c>
      <c r="C36" s="6">
        <f>INDEX(Roles!$J$5:$J$40,MATCH("Operations|L2",Roles!$A$5:$A$40,0))</f>
        <v/>
      </c>
      <c r="D36" s="5" t="inlineStr">
        <is>
          <t>ES</t>
        </is>
      </c>
      <c r="E36" s="6">
        <f>INDEX(Settings!$D$31:$D$34,MATCH(D36,Settings!$B$31:$B$34,0))</f>
        <v/>
      </c>
      <c r="F36" s="6">
        <f>INDEX(Settings!$G$31:$G$34,MATCH(D36,Settings!$B$31:$B$34,0))</f>
        <v/>
      </c>
      <c r="G36" s="30">
        <f>INDEX(Structure!$K$25:$K$52,MATCH(A36,Structure!$A$25:$A$52,0))</f>
        <v/>
      </c>
      <c r="H36" s="30">
        <f>INDEX(Structure!$M$25:$M$52,MATCH(A36,Structure!$A$25:$A$52,0))</f>
        <v/>
      </c>
      <c r="I36" s="28">
        <f>ROUNDDOWN(G36/INDEX(Settings!$H$31:$H$34,MATCH(D36,Settings!$B$31:$B$34,0)),0)*INDEX(Settings!$H$31:$H$34,MATCH(D36,Settings!$B$31:$B$34,0))</f>
        <v/>
      </c>
      <c r="J36" s="28">
        <f>ROUNDUP(H36/INDEX(Settings!$H$31:$H$34,MATCH(D36,Settings!$B$31:$B$34,0)),0)*INDEX(Settings!$H$31:$H$34,MATCH(D36,Settings!$B$31:$B$34,0))</f>
        <v/>
      </c>
      <c r="K36" s="28">
        <f>ROUNDDOWN(G36/12/Settings!$C$27,0)*Settings!$C$27</f>
        <v/>
      </c>
      <c r="L36" s="28">
        <f>ROUNDUP(H36/12/Settings!$C$27,0)*Settings!$C$27</f>
        <v/>
      </c>
      <c r="M36" s="4">
        <f>E36&amp;" "&amp;TEXT(IF(F36="month",K36,I36),"#,##0")&amp;" – "&amp;TEXT(IF(F36="month",L36,J36),"#,##0")&amp;" gross per "&amp;F36&amp;", full time"</f>
        <v/>
      </c>
    </row>
    <row r="37">
      <c r="A37" s="4">
        <f>D37&amp;"|"&amp;C37</f>
        <v/>
      </c>
      <c r="B37" s="5" t="inlineStr">
        <is>
          <t>Operations L3</t>
        </is>
      </c>
      <c r="C37" s="6">
        <f>INDEX(Roles!$J$5:$J$40,MATCH("Operations|L3",Roles!$A$5:$A$40,0))</f>
        <v/>
      </c>
      <c r="D37" s="5" t="inlineStr">
        <is>
          <t>IT</t>
        </is>
      </c>
      <c r="E37" s="6">
        <f>INDEX(Settings!$D$31:$D$34,MATCH(D37,Settings!$B$31:$B$34,0))</f>
        <v/>
      </c>
      <c r="F37" s="6">
        <f>INDEX(Settings!$G$31:$G$34,MATCH(D37,Settings!$B$31:$B$34,0))</f>
        <v/>
      </c>
      <c r="G37" s="30">
        <f>INDEX(Structure!$K$25:$K$52,MATCH(A37,Structure!$A$25:$A$52,0))</f>
        <v/>
      </c>
      <c r="H37" s="30">
        <f>INDEX(Structure!$M$25:$M$52,MATCH(A37,Structure!$A$25:$A$52,0))</f>
        <v/>
      </c>
      <c r="I37" s="28">
        <f>ROUNDDOWN(G37/INDEX(Settings!$H$31:$H$34,MATCH(D37,Settings!$B$31:$B$34,0)),0)*INDEX(Settings!$H$31:$H$34,MATCH(D37,Settings!$B$31:$B$34,0))</f>
        <v/>
      </c>
      <c r="J37" s="28">
        <f>ROUNDUP(H37/INDEX(Settings!$H$31:$H$34,MATCH(D37,Settings!$B$31:$B$34,0)),0)*INDEX(Settings!$H$31:$H$34,MATCH(D37,Settings!$B$31:$B$34,0))</f>
        <v/>
      </c>
      <c r="K37" s="28">
        <f>ROUNDDOWN(G37/12/Settings!$C$27,0)*Settings!$C$27</f>
        <v/>
      </c>
      <c r="L37" s="28">
        <f>ROUNDUP(H37/12/Settings!$C$27,0)*Settings!$C$27</f>
        <v/>
      </c>
      <c r="M37" s="4">
        <f>E37&amp;" "&amp;TEXT(IF(F37="month",K37,I37),"#,##0")&amp;" – "&amp;TEXT(IF(F37="month",L37,J37),"#,##0")&amp;" gross per "&amp;F37&amp;", full time"</f>
        <v/>
      </c>
    </row>
    <row r="38">
      <c r="A38" s="4">
        <f>D38&amp;"|"&amp;C38</f>
        <v/>
      </c>
      <c r="B38" s="5" t="inlineStr">
        <is>
          <t>Operations L3</t>
        </is>
      </c>
      <c r="C38" s="6">
        <f>INDEX(Roles!$J$5:$J$40,MATCH("Operations|L3",Roles!$A$5:$A$40,0))</f>
        <v/>
      </c>
      <c r="D38" s="5" t="inlineStr">
        <is>
          <t>PL</t>
        </is>
      </c>
      <c r="E38" s="6">
        <f>INDEX(Settings!$D$31:$D$34,MATCH(D38,Settings!$B$31:$B$34,0))</f>
        <v/>
      </c>
      <c r="F38" s="6">
        <f>INDEX(Settings!$G$31:$G$34,MATCH(D38,Settings!$B$31:$B$34,0))</f>
        <v/>
      </c>
      <c r="G38" s="30">
        <f>INDEX(Structure!$K$25:$K$52,MATCH(A38,Structure!$A$25:$A$52,0))</f>
        <v/>
      </c>
      <c r="H38" s="30">
        <f>INDEX(Structure!$M$25:$M$52,MATCH(A38,Structure!$A$25:$A$52,0))</f>
        <v/>
      </c>
      <c r="I38" s="28">
        <f>ROUNDDOWN(G38/INDEX(Settings!$H$31:$H$34,MATCH(D38,Settings!$B$31:$B$34,0)),0)*INDEX(Settings!$H$31:$H$34,MATCH(D38,Settings!$B$31:$B$34,0))</f>
        <v/>
      </c>
      <c r="J38" s="28">
        <f>ROUNDUP(H38/INDEX(Settings!$H$31:$H$34,MATCH(D38,Settings!$B$31:$B$34,0)),0)*INDEX(Settings!$H$31:$H$34,MATCH(D38,Settings!$B$31:$B$34,0))</f>
        <v/>
      </c>
      <c r="K38" s="28">
        <f>ROUNDDOWN(G38/12/Settings!$C$27,0)*Settings!$C$27</f>
        <v/>
      </c>
      <c r="L38" s="28">
        <f>ROUNDUP(H38/12/Settings!$C$27,0)*Settings!$C$27</f>
        <v/>
      </c>
      <c r="M38" s="4">
        <f>E38&amp;" "&amp;TEXT(IF(F38="month",K38,I38),"#,##0")&amp;" – "&amp;TEXT(IF(F38="month",L38,J38),"#,##0")&amp;" gross per "&amp;F38&amp;", full time"</f>
        <v/>
      </c>
    </row>
    <row r="39">
      <c r="A39" s="4">
        <f>D39&amp;"|"&amp;C39</f>
        <v/>
      </c>
      <c r="B39" s="5" t="inlineStr">
        <is>
          <t>Operations L3</t>
        </is>
      </c>
      <c r="C39" s="6">
        <f>INDEX(Roles!$J$5:$J$40,MATCH("Operations|L3",Roles!$A$5:$A$40,0))</f>
        <v/>
      </c>
      <c r="D39" s="5" t="inlineStr">
        <is>
          <t>DE</t>
        </is>
      </c>
      <c r="E39" s="6">
        <f>INDEX(Settings!$D$31:$D$34,MATCH(D39,Settings!$B$31:$B$34,0))</f>
        <v/>
      </c>
      <c r="F39" s="6">
        <f>INDEX(Settings!$G$31:$G$34,MATCH(D39,Settings!$B$31:$B$34,0))</f>
        <v/>
      </c>
      <c r="G39" s="30">
        <f>INDEX(Structure!$K$25:$K$52,MATCH(A39,Structure!$A$25:$A$52,0))</f>
        <v/>
      </c>
      <c r="H39" s="30">
        <f>INDEX(Structure!$M$25:$M$52,MATCH(A39,Structure!$A$25:$A$52,0))</f>
        <v/>
      </c>
      <c r="I39" s="28">
        <f>ROUNDDOWN(G39/INDEX(Settings!$H$31:$H$34,MATCH(D39,Settings!$B$31:$B$34,0)),0)*INDEX(Settings!$H$31:$H$34,MATCH(D39,Settings!$B$31:$B$34,0))</f>
        <v/>
      </c>
      <c r="J39" s="28">
        <f>ROUNDUP(H39/INDEX(Settings!$H$31:$H$34,MATCH(D39,Settings!$B$31:$B$34,0)),0)*INDEX(Settings!$H$31:$H$34,MATCH(D39,Settings!$B$31:$B$34,0))</f>
        <v/>
      </c>
      <c r="K39" s="28">
        <f>ROUNDDOWN(G39/12/Settings!$C$27,0)*Settings!$C$27</f>
        <v/>
      </c>
      <c r="L39" s="28">
        <f>ROUNDUP(H39/12/Settings!$C$27,0)*Settings!$C$27</f>
        <v/>
      </c>
      <c r="M39" s="4">
        <f>E39&amp;" "&amp;TEXT(IF(F39="month",K39,I39),"#,##0")&amp;" – "&amp;TEXT(IF(F39="month",L39,J39),"#,##0")&amp;" gross per "&amp;F39&amp;", full time"</f>
        <v/>
      </c>
    </row>
    <row r="40">
      <c r="A40" s="4">
        <f>D40&amp;"|"&amp;C40</f>
        <v/>
      </c>
      <c r="B40" s="5" t="inlineStr">
        <is>
          <t>Operations L3</t>
        </is>
      </c>
      <c r="C40" s="6">
        <f>INDEX(Roles!$J$5:$J$40,MATCH("Operations|L3",Roles!$A$5:$A$40,0))</f>
        <v/>
      </c>
      <c r="D40" s="5" t="inlineStr">
        <is>
          <t>ES</t>
        </is>
      </c>
      <c r="E40" s="6">
        <f>INDEX(Settings!$D$31:$D$34,MATCH(D40,Settings!$B$31:$B$34,0))</f>
        <v/>
      </c>
      <c r="F40" s="6">
        <f>INDEX(Settings!$G$31:$G$34,MATCH(D40,Settings!$B$31:$B$34,0))</f>
        <v/>
      </c>
      <c r="G40" s="30">
        <f>INDEX(Structure!$K$25:$K$52,MATCH(A40,Structure!$A$25:$A$52,0))</f>
        <v/>
      </c>
      <c r="H40" s="30">
        <f>INDEX(Structure!$M$25:$M$52,MATCH(A40,Structure!$A$25:$A$52,0))</f>
        <v/>
      </c>
      <c r="I40" s="28">
        <f>ROUNDDOWN(G40/INDEX(Settings!$H$31:$H$34,MATCH(D40,Settings!$B$31:$B$34,0)),0)*INDEX(Settings!$H$31:$H$34,MATCH(D40,Settings!$B$31:$B$34,0))</f>
        <v/>
      </c>
      <c r="J40" s="28">
        <f>ROUNDUP(H40/INDEX(Settings!$H$31:$H$34,MATCH(D40,Settings!$B$31:$B$34,0)),0)*INDEX(Settings!$H$31:$H$34,MATCH(D40,Settings!$B$31:$B$34,0))</f>
        <v/>
      </c>
      <c r="K40" s="28">
        <f>ROUNDDOWN(G40/12/Settings!$C$27,0)*Settings!$C$27</f>
        <v/>
      </c>
      <c r="L40" s="28">
        <f>ROUNDUP(H40/12/Settings!$C$27,0)*Settings!$C$27</f>
        <v/>
      </c>
      <c r="M40" s="4">
        <f>E40&amp;" "&amp;TEXT(IF(F40="month",K40,I40),"#,##0")&amp;" – "&amp;TEXT(IF(F40="month",L40,J40),"#,##0")&amp;" gross per "&amp;F40&amp;", full time"</f>
        <v/>
      </c>
    </row>
    <row r="41">
      <c r="A41" s="4">
        <f>D41&amp;"|"&amp;C41</f>
        <v/>
      </c>
      <c r="B41" s="5" t="inlineStr">
        <is>
          <t>Operations L4</t>
        </is>
      </c>
      <c r="C41" s="6">
        <f>INDEX(Roles!$J$5:$J$40,MATCH("Operations|L4",Roles!$A$5:$A$40,0))</f>
        <v/>
      </c>
      <c r="D41" s="5" t="inlineStr">
        <is>
          <t>IT</t>
        </is>
      </c>
      <c r="E41" s="6">
        <f>INDEX(Settings!$D$31:$D$34,MATCH(D41,Settings!$B$31:$B$34,0))</f>
        <v/>
      </c>
      <c r="F41" s="6">
        <f>INDEX(Settings!$G$31:$G$34,MATCH(D41,Settings!$B$31:$B$34,0))</f>
        <v/>
      </c>
      <c r="G41" s="30">
        <f>INDEX(Structure!$K$25:$K$52,MATCH(A41,Structure!$A$25:$A$52,0))</f>
        <v/>
      </c>
      <c r="H41" s="30">
        <f>INDEX(Structure!$M$25:$M$52,MATCH(A41,Structure!$A$25:$A$52,0))</f>
        <v/>
      </c>
      <c r="I41" s="28">
        <f>ROUNDDOWN(G41/INDEX(Settings!$H$31:$H$34,MATCH(D41,Settings!$B$31:$B$34,0)),0)*INDEX(Settings!$H$31:$H$34,MATCH(D41,Settings!$B$31:$B$34,0))</f>
        <v/>
      </c>
      <c r="J41" s="28">
        <f>ROUNDUP(H41/INDEX(Settings!$H$31:$H$34,MATCH(D41,Settings!$B$31:$B$34,0)),0)*INDEX(Settings!$H$31:$H$34,MATCH(D41,Settings!$B$31:$B$34,0))</f>
        <v/>
      </c>
      <c r="K41" s="28">
        <f>ROUNDDOWN(G41/12/Settings!$C$27,0)*Settings!$C$27</f>
        <v/>
      </c>
      <c r="L41" s="28">
        <f>ROUNDUP(H41/12/Settings!$C$27,0)*Settings!$C$27</f>
        <v/>
      </c>
      <c r="M41" s="4">
        <f>E41&amp;" "&amp;TEXT(IF(F41="month",K41,I41),"#,##0")&amp;" – "&amp;TEXT(IF(F41="month",L41,J41),"#,##0")&amp;" gross per "&amp;F41&amp;", full time"</f>
        <v/>
      </c>
    </row>
    <row r="42">
      <c r="A42" s="4">
        <f>D42&amp;"|"&amp;C42</f>
        <v/>
      </c>
      <c r="B42" s="5" t="inlineStr">
        <is>
          <t>Operations L4</t>
        </is>
      </c>
      <c r="C42" s="6">
        <f>INDEX(Roles!$J$5:$J$40,MATCH("Operations|L4",Roles!$A$5:$A$40,0))</f>
        <v/>
      </c>
      <c r="D42" s="5" t="inlineStr">
        <is>
          <t>PL</t>
        </is>
      </c>
      <c r="E42" s="6">
        <f>INDEX(Settings!$D$31:$D$34,MATCH(D42,Settings!$B$31:$B$34,0))</f>
        <v/>
      </c>
      <c r="F42" s="6">
        <f>INDEX(Settings!$G$31:$G$34,MATCH(D42,Settings!$B$31:$B$34,0))</f>
        <v/>
      </c>
      <c r="G42" s="30">
        <f>INDEX(Structure!$K$25:$K$52,MATCH(A42,Structure!$A$25:$A$52,0))</f>
        <v/>
      </c>
      <c r="H42" s="30">
        <f>INDEX(Structure!$M$25:$M$52,MATCH(A42,Structure!$A$25:$A$52,0))</f>
        <v/>
      </c>
      <c r="I42" s="28">
        <f>ROUNDDOWN(G42/INDEX(Settings!$H$31:$H$34,MATCH(D42,Settings!$B$31:$B$34,0)),0)*INDEX(Settings!$H$31:$H$34,MATCH(D42,Settings!$B$31:$B$34,0))</f>
        <v/>
      </c>
      <c r="J42" s="28">
        <f>ROUNDUP(H42/INDEX(Settings!$H$31:$H$34,MATCH(D42,Settings!$B$31:$B$34,0)),0)*INDEX(Settings!$H$31:$H$34,MATCH(D42,Settings!$B$31:$B$34,0))</f>
        <v/>
      </c>
      <c r="K42" s="28">
        <f>ROUNDDOWN(G42/12/Settings!$C$27,0)*Settings!$C$27</f>
        <v/>
      </c>
      <c r="L42" s="28">
        <f>ROUNDUP(H42/12/Settings!$C$27,0)*Settings!$C$27</f>
        <v/>
      </c>
      <c r="M42" s="4">
        <f>E42&amp;" "&amp;TEXT(IF(F42="month",K42,I42),"#,##0")&amp;" – "&amp;TEXT(IF(F42="month",L42,J42),"#,##0")&amp;" gross per "&amp;F42&amp;", full time"</f>
        <v/>
      </c>
    </row>
    <row r="43">
      <c r="A43" s="4">
        <f>D43&amp;"|"&amp;C43</f>
        <v/>
      </c>
      <c r="B43" s="5" t="inlineStr">
        <is>
          <t>Operations L4</t>
        </is>
      </c>
      <c r="C43" s="6">
        <f>INDEX(Roles!$J$5:$J$40,MATCH("Operations|L4",Roles!$A$5:$A$40,0))</f>
        <v/>
      </c>
      <c r="D43" s="5" t="inlineStr">
        <is>
          <t>DE</t>
        </is>
      </c>
      <c r="E43" s="6">
        <f>INDEX(Settings!$D$31:$D$34,MATCH(D43,Settings!$B$31:$B$34,0))</f>
        <v/>
      </c>
      <c r="F43" s="6">
        <f>INDEX(Settings!$G$31:$G$34,MATCH(D43,Settings!$B$31:$B$34,0))</f>
        <v/>
      </c>
      <c r="G43" s="30">
        <f>INDEX(Structure!$K$25:$K$52,MATCH(A43,Structure!$A$25:$A$52,0))</f>
        <v/>
      </c>
      <c r="H43" s="30">
        <f>INDEX(Structure!$M$25:$M$52,MATCH(A43,Structure!$A$25:$A$52,0))</f>
        <v/>
      </c>
      <c r="I43" s="28">
        <f>ROUNDDOWN(G43/INDEX(Settings!$H$31:$H$34,MATCH(D43,Settings!$B$31:$B$34,0)),0)*INDEX(Settings!$H$31:$H$34,MATCH(D43,Settings!$B$31:$B$34,0))</f>
        <v/>
      </c>
      <c r="J43" s="28">
        <f>ROUNDUP(H43/INDEX(Settings!$H$31:$H$34,MATCH(D43,Settings!$B$31:$B$34,0)),0)*INDEX(Settings!$H$31:$H$34,MATCH(D43,Settings!$B$31:$B$34,0))</f>
        <v/>
      </c>
      <c r="K43" s="28">
        <f>ROUNDDOWN(G43/12/Settings!$C$27,0)*Settings!$C$27</f>
        <v/>
      </c>
      <c r="L43" s="28">
        <f>ROUNDUP(H43/12/Settings!$C$27,0)*Settings!$C$27</f>
        <v/>
      </c>
      <c r="M43" s="4">
        <f>E43&amp;" "&amp;TEXT(IF(F43="month",K43,I43),"#,##0")&amp;" – "&amp;TEXT(IF(F43="month",L43,J43),"#,##0")&amp;" gross per "&amp;F43&amp;", full time"</f>
        <v/>
      </c>
    </row>
    <row r="44">
      <c r="A44" s="4">
        <f>D44&amp;"|"&amp;C44</f>
        <v/>
      </c>
      <c r="B44" s="5" t="inlineStr">
        <is>
          <t>Operations L4</t>
        </is>
      </c>
      <c r="C44" s="6">
        <f>INDEX(Roles!$J$5:$J$40,MATCH("Operations|L4",Roles!$A$5:$A$40,0))</f>
        <v/>
      </c>
      <c r="D44" s="5" t="inlineStr">
        <is>
          <t>ES</t>
        </is>
      </c>
      <c r="E44" s="6">
        <f>INDEX(Settings!$D$31:$D$34,MATCH(D44,Settings!$B$31:$B$34,0))</f>
        <v/>
      </c>
      <c r="F44" s="6">
        <f>INDEX(Settings!$G$31:$G$34,MATCH(D44,Settings!$B$31:$B$34,0))</f>
        <v/>
      </c>
      <c r="G44" s="30">
        <f>INDEX(Structure!$K$25:$K$52,MATCH(A44,Structure!$A$25:$A$52,0))</f>
        <v/>
      </c>
      <c r="H44" s="30">
        <f>INDEX(Structure!$M$25:$M$52,MATCH(A44,Structure!$A$25:$A$52,0))</f>
        <v/>
      </c>
      <c r="I44" s="28">
        <f>ROUNDDOWN(G44/INDEX(Settings!$H$31:$H$34,MATCH(D44,Settings!$B$31:$B$34,0)),0)*INDEX(Settings!$H$31:$H$34,MATCH(D44,Settings!$B$31:$B$34,0))</f>
        <v/>
      </c>
      <c r="J44" s="28">
        <f>ROUNDUP(H44/INDEX(Settings!$H$31:$H$34,MATCH(D44,Settings!$B$31:$B$34,0)),0)*INDEX(Settings!$H$31:$H$34,MATCH(D44,Settings!$B$31:$B$34,0))</f>
        <v/>
      </c>
      <c r="K44" s="28">
        <f>ROUNDDOWN(G44/12/Settings!$C$27,0)*Settings!$C$27</f>
        <v/>
      </c>
      <c r="L44" s="28">
        <f>ROUNDUP(H44/12/Settings!$C$27,0)*Settings!$C$27</f>
        <v/>
      </c>
      <c r="M44" s="4">
        <f>E44&amp;" "&amp;TEXT(IF(F44="month",K44,I44),"#,##0")&amp;" – "&amp;TEXT(IF(F44="month",L44,J44),"#,##0")&amp;" gross per "&amp;F44&amp;", full time"</f>
        <v/>
      </c>
    </row>
    <row r="45">
      <c r="A45" s="4">
        <f>D45&amp;"|"&amp;C45</f>
        <v/>
      </c>
      <c r="B45" s="5" t="inlineStr">
        <is>
          <t>Operations L5</t>
        </is>
      </c>
      <c r="C45" s="6">
        <f>INDEX(Roles!$J$5:$J$40,MATCH("Operations|L5",Roles!$A$5:$A$40,0))</f>
        <v/>
      </c>
      <c r="D45" s="5" t="inlineStr">
        <is>
          <t>IT</t>
        </is>
      </c>
      <c r="E45" s="6">
        <f>INDEX(Settings!$D$31:$D$34,MATCH(D45,Settings!$B$31:$B$34,0))</f>
        <v/>
      </c>
      <c r="F45" s="6">
        <f>INDEX(Settings!$G$31:$G$34,MATCH(D45,Settings!$B$31:$B$34,0))</f>
        <v/>
      </c>
      <c r="G45" s="30">
        <f>INDEX(Structure!$K$25:$K$52,MATCH(A45,Structure!$A$25:$A$52,0))</f>
        <v/>
      </c>
      <c r="H45" s="30">
        <f>INDEX(Structure!$M$25:$M$52,MATCH(A45,Structure!$A$25:$A$52,0))</f>
        <v/>
      </c>
      <c r="I45" s="28">
        <f>ROUNDDOWN(G45/INDEX(Settings!$H$31:$H$34,MATCH(D45,Settings!$B$31:$B$34,0)),0)*INDEX(Settings!$H$31:$H$34,MATCH(D45,Settings!$B$31:$B$34,0))</f>
        <v/>
      </c>
      <c r="J45" s="28">
        <f>ROUNDUP(H45/INDEX(Settings!$H$31:$H$34,MATCH(D45,Settings!$B$31:$B$34,0)),0)*INDEX(Settings!$H$31:$H$34,MATCH(D45,Settings!$B$31:$B$34,0))</f>
        <v/>
      </c>
      <c r="K45" s="28">
        <f>ROUNDDOWN(G45/12/Settings!$C$27,0)*Settings!$C$27</f>
        <v/>
      </c>
      <c r="L45" s="28">
        <f>ROUNDUP(H45/12/Settings!$C$27,0)*Settings!$C$27</f>
        <v/>
      </c>
      <c r="M45" s="4">
        <f>E45&amp;" "&amp;TEXT(IF(F45="month",K45,I45),"#,##0")&amp;" – "&amp;TEXT(IF(F45="month",L45,J45),"#,##0")&amp;" gross per "&amp;F45&amp;", full time"</f>
        <v/>
      </c>
    </row>
    <row r="46">
      <c r="A46" s="4">
        <f>D46&amp;"|"&amp;C46</f>
        <v/>
      </c>
      <c r="B46" s="5" t="inlineStr">
        <is>
          <t>Operations L5</t>
        </is>
      </c>
      <c r="C46" s="6">
        <f>INDEX(Roles!$J$5:$J$40,MATCH("Operations|L5",Roles!$A$5:$A$40,0))</f>
        <v/>
      </c>
      <c r="D46" s="5" t="inlineStr">
        <is>
          <t>PL</t>
        </is>
      </c>
      <c r="E46" s="6">
        <f>INDEX(Settings!$D$31:$D$34,MATCH(D46,Settings!$B$31:$B$34,0))</f>
        <v/>
      </c>
      <c r="F46" s="6">
        <f>INDEX(Settings!$G$31:$G$34,MATCH(D46,Settings!$B$31:$B$34,0))</f>
        <v/>
      </c>
      <c r="G46" s="30">
        <f>INDEX(Structure!$K$25:$K$52,MATCH(A46,Structure!$A$25:$A$52,0))</f>
        <v/>
      </c>
      <c r="H46" s="30">
        <f>INDEX(Structure!$M$25:$M$52,MATCH(A46,Structure!$A$25:$A$52,0))</f>
        <v/>
      </c>
      <c r="I46" s="28">
        <f>ROUNDDOWN(G46/INDEX(Settings!$H$31:$H$34,MATCH(D46,Settings!$B$31:$B$34,0)),0)*INDEX(Settings!$H$31:$H$34,MATCH(D46,Settings!$B$31:$B$34,0))</f>
        <v/>
      </c>
      <c r="J46" s="28">
        <f>ROUNDUP(H46/INDEX(Settings!$H$31:$H$34,MATCH(D46,Settings!$B$31:$B$34,0)),0)*INDEX(Settings!$H$31:$H$34,MATCH(D46,Settings!$B$31:$B$34,0))</f>
        <v/>
      </c>
      <c r="K46" s="28">
        <f>ROUNDDOWN(G46/12/Settings!$C$27,0)*Settings!$C$27</f>
        <v/>
      </c>
      <c r="L46" s="28">
        <f>ROUNDUP(H46/12/Settings!$C$27,0)*Settings!$C$27</f>
        <v/>
      </c>
      <c r="M46" s="4">
        <f>E46&amp;" "&amp;TEXT(IF(F46="month",K46,I46),"#,##0")&amp;" – "&amp;TEXT(IF(F46="month",L46,J46),"#,##0")&amp;" gross per "&amp;F46&amp;", full time"</f>
        <v/>
      </c>
    </row>
    <row r="47">
      <c r="A47" s="4">
        <f>D47&amp;"|"&amp;C47</f>
        <v/>
      </c>
      <c r="B47" s="5" t="inlineStr">
        <is>
          <t>Operations L5</t>
        </is>
      </c>
      <c r="C47" s="6">
        <f>INDEX(Roles!$J$5:$J$40,MATCH("Operations|L5",Roles!$A$5:$A$40,0))</f>
        <v/>
      </c>
      <c r="D47" s="5" t="inlineStr">
        <is>
          <t>DE</t>
        </is>
      </c>
      <c r="E47" s="6">
        <f>INDEX(Settings!$D$31:$D$34,MATCH(D47,Settings!$B$31:$B$34,0))</f>
        <v/>
      </c>
      <c r="F47" s="6">
        <f>INDEX(Settings!$G$31:$G$34,MATCH(D47,Settings!$B$31:$B$34,0))</f>
        <v/>
      </c>
      <c r="G47" s="30">
        <f>INDEX(Structure!$K$25:$K$52,MATCH(A47,Structure!$A$25:$A$52,0))</f>
        <v/>
      </c>
      <c r="H47" s="30">
        <f>INDEX(Structure!$M$25:$M$52,MATCH(A47,Structure!$A$25:$A$52,0))</f>
        <v/>
      </c>
      <c r="I47" s="28">
        <f>ROUNDDOWN(G47/INDEX(Settings!$H$31:$H$34,MATCH(D47,Settings!$B$31:$B$34,0)),0)*INDEX(Settings!$H$31:$H$34,MATCH(D47,Settings!$B$31:$B$34,0))</f>
        <v/>
      </c>
      <c r="J47" s="28">
        <f>ROUNDUP(H47/INDEX(Settings!$H$31:$H$34,MATCH(D47,Settings!$B$31:$B$34,0)),0)*INDEX(Settings!$H$31:$H$34,MATCH(D47,Settings!$B$31:$B$34,0))</f>
        <v/>
      </c>
      <c r="K47" s="28">
        <f>ROUNDDOWN(G47/12/Settings!$C$27,0)*Settings!$C$27</f>
        <v/>
      </c>
      <c r="L47" s="28">
        <f>ROUNDUP(H47/12/Settings!$C$27,0)*Settings!$C$27</f>
        <v/>
      </c>
      <c r="M47" s="4">
        <f>E47&amp;" "&amp;TEXT(IF(F47="month",K47,I47),"#,##0")&amp;" – "&amp;TEXT(IF(F47="month",L47,J47),"#,##0")&amp;" gross per "&amp;F47&amp;", full time"</f>
        <v/>
      </c>
    </row>
    <row r="48">
      <c r="A48" s="4">
        <f>D48&amp;"|"&amp;C48</f>
        <v/>
      </c>
      <c r="B48" s="5" t="inlineStr">
        <is>
          <t>Operations L5</t>
        </is>
      </c>
      <c r="C48" s="6">
        <f>INDEX(Roles!$J$5:$J$40,MATCH("Operations|L5",Roles!$A$5:$A$40,0))</f>
        <v/>
      </c>
      <c r="D48" s="5" t="inlineStr">
        <is>
          <t>ES</t>
        </is>
      </c>
      <c r="E48" s="6">
        <f>INDEX(Settings!$D$31:$D$34,MATCH(D48,Settings!$B$31:$B$34,0))</f>
        <v/>
      </c>
      <c r="F48" s="6">
        <f>INDEX(Settings!$G$31:$G$34,MATCH(D48,Settings!$B$31:$B$34,0))</f>
        <v/>
      </c>
      <c r="G48" s="30">
        <f>INDEX(Structure!$K$25:$K$52,MATCH(A48,Structure!$A$25:$A$52,0))</f>
        <v/>
      </c>
      <c r="H48" s="30">
        <f>INDEX(Structure!$M$25:$M$52,MATCH(A48,Structure!$A$25:$A$52,0))</f>
        <v/>
      </c>
      <c r="I48" s="28">
        <f>ROUNDDOWN(G48/INDEX(Settings!$H$31:$H$34,MATCH(D48,Settings!$B$31:$B$34,0)),0)*INDEX(Settings!$H$31:$H$34,MATCH(D48,Settings!$B$31:$B$34,0))</f>
        <v/>
      </c>
      <c r="J48" s="28">
        <f>ROUNDUP(H48/INDEX(Settings!$H$31:$H$34,MATCH(D48,Settings!$B$31:$B$34,0)),0)*INDEX(Settings!$H$31:$H$34,MATCH(D48,Settings!$B$31:$B$34,0))</f>
        <v/>
      </c>
      <c r="K48" s="28">
        <f>ROUNDDOWN(G48/12/Settings!$C$27,0)*Settings!$C$27</f>
        <v/>
      </c>
      <c r="L48" s="28">
        <f>ROUNDUP(H48/12/Settings!$C$27,0)*Settings!$C$27</f>
        <v/>
      </c>
      <c r="M48" s="4">
        <f>E48&amp;" "&amp;TEXT(IF(F48="month",K48,I48),"#,##0")&amp;" – "&amp;TEXT(IF(F48="month",L48,J48),"#,##0")&amp;" gross per "&amp;F48&amp;", full time"</f>
        <v/>
      </c>
    </row>
    <row r="49">
      <c r="A49" s="4">
        <f>D49&amp;"|"&amp;C49</f>
        <v/>
      </c>
      <c r="B49" s="5" t="inlineStr">
        <is>
          <t>Operations L6</t>
        </is>
      </c>
      <c r="C49" s="6">
        <f>INDEX(Roles!$J$5:$J$40,MATCH("Operations|L6",Roles!$A$5:$A$40,0))</f>
        <v/>
      </c>
      <c r="D49" s="5" t="inlineStr">
        <is>
          <t>IT</t>
        </is>
      </c>
      <c r="E49" s="6">
        <f>INDEX(Settings!$D$31:$D$34,MATCH(D49,Settings!$B$31:$B$34,0))</f>
        <v/>
      </c>
      <c r="F49" s="6">
        <f>INDEX(Settings!$G$31:$G$34,MATCH(D49,Settings!$B$31:$B$34,0))</f>
        <v/>
      </c>
      <c r="G49" s="30">
        <f>INDEX(Structure!$K$25:$K$52,MATCH(A49,Structure!$A$25:$A$52,0))</f>
        <v/>
      </c>
      <c r="H49" s="30">
        <f>INDEX(Structure!$M$25:$M$52,MATCH(A49,Structure!$A$25:$A$52,0))</f>
        <v/>
      </c>
      <c r="I49" s="28">
        <f>ROUNDDOWN(G49/INDEX(Settings!$H$31:$H$34,MATCH(D49,Settings!$B$31:$B$34,0)),0)*INDEX(Settings!$H$31:$H$34,MATCH(D49,Settings!$B$31:$B$34,0))</f>
        <v/>
      </c>
      <c r="J49" s="28">
        <f>ROUNDUP(H49/INDEX(Settings!$H$31:$H$34,MATCH(D49,Settings!$B$31:$B$34,0)),0)*INDEX(Settings!$H$31:$H$34,MATCH(D49,Settings!$B$31:$B$34,0))</f>
        <v/>
      </c>
      <c r="K49" s="28">
        <f>ROUNDDOWN(G49/12/Settings!$C$27,0)*Settings!$C$27</f>
        <v/>
      </c>
      <c r="L49" s="28">
        <f>ROUNDUP(H49/12/Settings!$C$27,0)*Settings!$C$27</f>
        <v/>
      </c>
      <c r="M49" s="4">
        <f>E49&amp;" "&amp;TEXT(IF(F49="month",K49,I49),"#,##0")&amp;" – "&amp;TEXT(IF(F49="month",L49,J49),"#,##0")&amp;" gross per "&amp;F49&amp;", full time"</f>
        <v/>
      </c>
    </row>
    <row r="50">
      <c r="A50" s="4">
        <f>D50&amp;"|"&amp;C50</f>
        <v/>
      </c>
      <c r="B50" s="5" t="inlineStr">
        <is>
          <t>Operations L6</t>
        </is>
      </c>
      <c r="C50" s="6">
        <f>INDEX(Roles!$J$5:$J$40,MATCH("Operations|L6",Roles!$A$5:$A$40,0))</f>
        <v/>
      </c>
      <c r="D50" s="5" t="inlineStr">
        <is>
          <t>PL</t>
        </is>
      </c>
      <c r="E50" s="6">
        <f>INDEX(Settings!$D$31:$D$34,MATCH(D50,Settings!$B$31:$B$34,0))</f>
        <v/>
      </c>
      <c r="F50" s="6">
        <f>INDEX(Settings!$G$31:$G$34,MATCH(D50,Settings!$B$31:$B$34,0))</f>
        <v/>
      </c>
      <c r="G50" s="30">
        <f>INDEX(Structure!$K$25:$K$52,MATCH(A50,Structure!$A$25:$A$52,0))</f>
        <v/>
      </c>
      <c r="H50" s="30">
        <f>INDEX(Structure!$M$25:$M$52,MATCH(A50,Structure!$A$25:$A$52,0))</f>
        <v/>
      </c>
      <c r="I50" s="28">
        <f>ROUNDDOWN(G50/INDEX(Settings!$H$31:$H$34,MATCH(D50,Settings!$B$31:$B$34,0)),0)*INDEX(Settings!$H$31:$H$34,MATCH(D50,Settings!$B$31:$B$34,0))</f>
        <v/>
      </c>
      <c r="J50" s="28">
        <f>ROUNDUP(H50/INDEX(Settings!$H$31:$H$34,MATCH(D50,Settings!$B$31:$B$34,0)),0)*INDEX(Settings!$H$31:$H$34,MATCH(D50,Settings!$B$31:$B$34,0))</f>
        <v/>
      </c>
      <c r="K50" s="28">
        <f>ROUNDDOWN(G50/12/Settings!$C$27,0)*Settings!$C$27</f>
        <v/>
      </c>
      <c r="L50" s="28">
        <f>ROUNDUP(H50/12/Settings!$C$27,0)*Settings!$C$27</f>
        <v/>
      </c>
      <c r="M50" s="4">
        <f>E50&amp;" "&amp;TEXT(IF(F50="month",K50,I50),"#,##0")&amp;" – "&amp;TEXT(IF(F50="month",L50,J50),"#,##0")&amp;" gross per "&amp;F50&amp;", full time"</f>
        <v/>
      </c>
    </row>
    <row r="51">
      <c r="A51" s="4">
        <f>D51&amp;"|"&amp;C51</f>
        <v/>
      </c>
      <c r="B51" s="5" t="inlineStr">
        <is>
          <t>Operations L6</t>
        </is>
      </c>
      <c r="C51" s="6">
        <f>INDEX(Roles!$J$5:$J$40,MATCH("Operations|L6",Roles!$A$5:$A$40,0))</f>
        <v/>
      </c>
      <c r="D51" s="5" t="inlineStr">
        <is>
          <t>DE</t>
        </is>
      </c>
      <c r="E51" s="6">
        <f>INDEX(Settings!$D$31:$D$34,MATCH(D51,Settings!$B$31:$B$34,0))</f>
        <v/>
      </c>
      <c r="F51" s="6">
        <f>INDEX(Settings!$G$31:$G$34,MATCH(D51,Settings!$B$31:$B$34,0))</f>
        <v/>
      </c>
      <c r="G51" s="30">
        <f>INDEX(Structure!$K$25:$K$52,MATCH(A51,Structure!$A$25:$A$52,0))</f>
        <v/>
      </c>
      <c r="H51" s="30">
        <f>INDEX(Structure!$M$25:$M$52,MATCH(A51,Structure!$A$25:$A$52,0))</f>
        <v/>
      </c>
      <c r="I51" s="28">
        <f>ROUNDDOWN(G51/INDEX(Settings!$H$31:$H$34,MATCH(D51,Settings!$B$31:$B$34,0)),0)*INDEX(Settings!$H$31:$H$34,MATCH(D51,Settings!$B$31:$B$34,0))</f>
        <v/>
      </c>
      <c r="J51" s="28">
        <f>ROUNDUP(H51/INDEX(Settings!$H$31:$H$34,MATCH(D51,Settings!$B$31:$B$34,0)),0)*INDEX(Settings!$H$31:$H$34,MATCH(D51,Settings!$B$31:$B$34,0))</f>
        <v/>
      </c>
      <c r="K51" s="28">
        <f>ROUNDDOWN(G51/12/Settings!$C$27,0)*Settings!$C$27</f>
        <v/>
      </c>
      <c r="L51" s="28">
        <f>ROUNDUP(H51/12/Settings!$C$27,0)*Settings!$C$27</f>
        <v/>
      </c>
      <c r="M51" s="4">
        <f>E51&amp;" "&amp;TEXT(IF(F51="month",K51,I51),"#,##0")&amp;" – "&amp;TEXT(IF(F51="month",L51,J51),"#,##0")&amp;" gross per "&amp;F51&amp;", full time"</f>
        <v/>
      </c>
    </row>
    <row r="52">
      <c r="A52" s="4">
        <f>D52&amp;"|"&amp;C52</f>
        <v/>
      </c>
      <c r="B52" s="5" t="inlineStr">
        <is>
          <t>Operations L6</t>
        </is>
      </c>
      <c r="C52" s="6">
        <f>INDEX(Roles!$J$5:$J$40,MATCH("Operations|L6",Roles!$A$5:$A$40,0))</f>
        <v/>
      </c>
      <c r="D52" s="5" t="inlineStr">
        <is>
          <t>ES</t>
        </is>
      </c>
      <c r="E52" s="6">
        <f>INDEX(Settings!$D$31:$D$34,MATCH(D52,Settings!$B$31:$B$34,0))</f>
        <v/>
      </c>
      <c r="F52" s="6">
        <f>INDEX(Settings!$G$31:$G$34,MATCH(D52,Settings!$B$31:$B$34,0))</f>
        <v/>
      </c>
      <c r="G52" s="30">
        <f>INDEX(Structure!$K$25:$K$52,MATCH(A52,Structure!$A$25:$A$52,0))</f>
        <v/>
      </c>
      <c r="H52" s="30">
        <f>INDEX(Structure!$M$25:$M$52,MATCH(A52,Structure!$A$25:$A$52,0))</f>
        <v/>
      </c>
      <c r="I52" s="28">
        <f>ROUNDDOWN(G52/INDEX(Settings!$H$31:$H$34,MATCH(D52,Settings!$B$31:$B$34,0)),0)*INDEX(Settings!$H$31:$H$34,MATCH(D52,Settings!$B$31:$B$34,0))</f>
        <v/>
      </c>
      <c r="J52" s="28">
        <f>ROUNDUP(H52/INDEX(Settings!$H$31:$H$34,MATCH(D52,Settings!$B$31:$B$34,0)),0)*INDEX(Settings!$H$31:$H$34,MATCH(D52,Settings!$B$31:$B$34,0))</f>
        <v/>
      </c>
      <c r="K52" s="28">
        <f>ROUNDDOWN(G52/12/Settings!$C$27,0)*Settings!$C$27</f>
        <v/>
      </c>
      <c r="L52" s="28">
        <f>ROUNDUP(H52/12/Settings!$C$27,0)*Settings!$C$27</f>
        <v/>
      </c>
      <c r="M52" s="4">
        <f>E52&amp;" "&amp;TEXT(IF(F52="month",K52,I52),"#,##0")&amp;" – "&amp;TEXT(IF(F52="month",L52,J52),"#,##0")&amp;" gross per "&amp;F52&amp;", full time"</f>
        <v/>
      </c>
    </row>
    <row r="53">
      <c r="A53" s="4">
        <f>D53&amp;"|"&amp;C53</f>
        <v/>
      </c>
      <c r="B53" s="5" t="inlineStr">
        <is>
          <t>Tech L1</t>
        </is>
      </c>
      <c r="C53" s="6">
        <f>INDEX(Roles!$J$5:$J$40,MATCH("Tech|L1",Roles!$A$5:$A$40,0))</f>
        <v/>
      </c>
      <c r="D53" s="5" t="inlineStr">
        <is>
          <t>IT</t>
        </is>
      </c>
      <c r="E53" s="6">
        <f>INDEX(Settings!$D$31:$D$34,MATCH(D53,Settings!$B$31:$B$34,0))</f>
        <v/>
      </c>
      <c r="F53" s="6">
        <f>INDEX(Settings!$G$31:$G$34,MATCH(D53,Settings!$B$31:$B$34,0))</f>
        <v/>
      </c>
      <c r="G53" s="30">
        <f>INDEX(Structure!$K$25:$K$52,MATCH(A53,Structure!$A$25:$A$52,0))</f>
        <v/>
      </c>
      <c r="H53" s="30">
        <f>INDEX(Structure!$M$25:$M$52,MATCH(A53,Structure!$A$25:$A$52,0))</f>
        <v/>
      </c>
      <c r="I53" s="28">
        <f>ROUNDDOWN(G53/INDEX(Settings!$H$31:$H$34,MATCH(D53,Settings!$B$31:$B$34,0)),0)*INDEX(Settings!$H$31:$H$34,MATCH(D53,Settings!$B$31:$B$34,0))</f>
        <v/>
      </c>
      <c r="J53" s="28">
        <f>ROUNDUP(H53/INDEX(Settings!$H$31:$H$34,MATCH(D53,Settings!$B$31:$B$34,0)),0)*INDEX(Settings!$H$31:$H$34,MATCH(D53,Settings!$B$31:$B$34,0))</f>
        <v/>
      </c>
      <c r="K53" s="28">
        <f>ROUNDDOWN(G53/12/Settings!$C$27,0)*Settings!$C$27</f>
        <v/>
      </c>
      <c r="L53" s="28">
        <f>ROUNDUP(H53/12/Settings!$C$27,0)*Settings!$C$27</f>
        <v/>
      </c>
      <c r="M53" s="4">
        <f>E53&amp;" "&amp;TEXT(IF(F53="month",K53,I53),"#,##0")&amp;" – "&amp;TEXT(IF(F53="month",L53,J53),"#,##0")&amp;" gross per "&amp;F53&amp;", full time"</f>
        <v/>
      </c>
    </row>
    <row r="54">
      <c r="A54" s="4">
        <f>D54&amp;"|"&amp;C54</f>
        <v/>
      </c>
      <c r="B54" s="5" t="inlineStr">
        <is>
          <t>Tech L1</t>
        </is>
      </c>
      <c r="C54" s="6">
        <f>INDEX(Roles!$J$5:$J$40,MATCH("Tech|L1",Roles!$A$5:$A$40,0))</f>
        <v/>
      </c>
      <c r="D54" s="5" t="inlineStr">
        <is>
          <t>PL</t>
        </is>
      </c>
      <c r="E54" s="6">
        <f>INDEX(Settings!$D$31:$D$34,MATCH(D54,Settings!$B$31:$B$34,0))</f>
        <v/>
      </c>
      <c r="F54" s="6">
        <f>INDEX(Settings!$G$31:$G$34,MATCH(D54,Settings!$B$31:$B$34,0))</f>
        <v/>
      </c>
      <c r="G54" s="30">
        <f>INDEX(Structure!$K$25:$K$52,MATCH(A54,Structure!$A$25:$A$52,0))</f>
        <v/>
      </c>
      <c r="H54" s="30">
        <f>INDEX(Structure!$M$25:$M$52,MATCH(A54,Structure!$A$25:$A$52,0))</f>
        <v/>
      </c>
      <c r="I54" s="28">
        <f>ROUNDDOWN(G54/INDEX(Settings!$H$31:$H$34,MATCH(D54,Settings!$B$31:$B$34,0)),0)*INDEX(Settings!$H$31:$H$34,MATCH(D54,Settings!$B$31:$B$34,0))</f>
        <v/>
      </c>
      <c r="J54" s="28">
        <f>ROUNDUP(H54/INDEX(Settings!$H$31:$H$34,MATCH(D54,Settings!$B$31:$B$34,0)),0)*INDEX(Settings!$H$31:$H$34,MATCH(D54,Settings!$B$31:$B$34,0))</f>
        <v/>
      </c>
      <c r="K54" s="28">
        <f>ROUNDDOWN(G54/12/Settings!$C$27,0)*Settings!$C$27</f>
        <v/>
      </c>
      <c r="L54" s="28">
        <f>ROUNDUP(H54/12/Settings!$C$27,0)*Settings!$C$27</f>
        <v/>
      </c>
      <c r="M54" s="4">
        <f>E54&amp;" "&amp;TEXT(IF(F54="month",K54,I54),"#,##0")&amp;" – "&amp;TEXT(IF(F54="month",L54,J54),"#,##0")&amp;" gross per "&amp;F54&amp;", full time"</f>
        <v/>
      </c>
    </row>
    <row r="55">
      <c r="A55" s="4">
        <f>D55&amp;"|"&amp;C55</f>
        <v/>
      </c>
      <c r="B55" s="5" t="inlineStr">
        <is>
          <t>Tech L1</t>
        </is>
      </c>
      <c r="C55" s="6">
        <f>INDEX(Roles!$J$5:$J$40,MATCH("Tech|L1",Roles!$A$5:$A$40,0))</f>
        <v/>
      </c>
      <c r="D55" s="5" t="inlineStr">
        <is>
          <t>DE</t>
        </is>
      </c>
      <c r="E55" s="6">
        <f>INDEX(Settings!$D$31:$D$34,MATCH(D55,Settings!$B$31:$B$34,0))</f>
        <v/>
      </c>
      <c r="F55" s="6">
        <f>INDEX(Settings!$G$31:$G$34,MATCH(D55,Settings!$B$31:$B$34,0))</f>
        <v/>
      </c>
      <c r="G55" s="30">
        <f>INDEX(Structure!$K$25:$K$52,MATCH(A55,Structure!$A$25:$A$52,0))</f>
        <v/>
      </c>
      <c r="H55" s="30">
        <f>INDEX(Structure!$M$25:$M$52,MATCH(A55,Structure!$A$25:$A$52,0))</f>
        <v/>
      </c>
      <c r="I55" s="28">
        <f>ROUNDDOWN(G55/INDEX(Settings!$H$31:$H$34,MATCH(D55,Settings!$B$31:$B$34,0)),0)*INDEX(Settings!$H$31:$H$34,MATCH(D55,Settings!$B$31:$B$34,0))</f>
        <v/>
      </c>
      <c r="J55" s="28">
        <f>ROUNDUP(H55/INDEX(Settings!$H$31:$H$34,MATCH(D55,Settings!$B$31:$B$34,0)),0)*INDEX(Settings!$H$31:$H$34,MATCH(D55,Settings!$B$31:$B$34,0))</f>
        <v/>
      </c>
      <c r="K55" s="28">
        <f>ROUNDDOWN(G55/12/Settings!$C$27,0)*Settings!$C$27</f>
        <v/>
      </c>
      <c r="L55" s="28">
        <f>ROUNDUP(H55/12/Settings!$C$27,0)*Settings!$C$27</f>
        <v/>
      </c>
      <c r="M55" s="4">
        <f>E55&amp;" "&amp;TEXT(IF(F55="month",K55,I55),"#,##0")&amp;" – "&amp;TEXT(IF(F55="month",L55,J55),"#,##0")&amp;" gross per "&amp;F55&amp;", full time"</f>
        <v/>
      </c>
    </row>
    <row r="56">
      <c r="A56" s="4">
        <f>D56&amp;"|"&amp;C56</f>
        <v/>
      </c>
      <c r="B56" s="5" t="inlineStr">
        <is>
          <t>Tech L1</t>
        </is>
      </c>
      <c r="C56" s="6">
        <f>INDEX(Roles!$J$5:$J$40,MATCH("Tech|L1",Roles!$A$5:$A$40,0))</f>
        <v/>
      </c>
      <c r="D56" s="5" t="inlineStr">
        <is>
          <t>ES</t>
        </is>
      </c>
      <c r="E56" s="6">
        <f>INDEX(Settings!$D$31:$D$34,MATCH(D56,Settings!$B$31:$B$34,0))</f>
        <v/>
      </c>
      <c r="F56" s="6">
        <f>INDEX(Settings!$G$31:$G$34,MATCH(D56,Settings!$B$31:$B$34,0))</f>
        <v/>
      </c>
      <c r="G56" s="30">
        <f>INDEX(Structure!$K$25:$K$52,MATCH(A56,Structure!$A$25:$A$52,0))</f>
        <v/>
      </c>
      <c r="H56" s="30">
        <f>INDEX(Structure!$M$25:$M$52,MATCH(A56,Structure!$A$25:$A$52,0))</f>
        <v/>
      </c>
      <c r="I56" s="28">
        <f>ROUNDDOWN(G56/INDEX(Settings!$H$31:$H$34,MATCH(D56,Settings!$B$31:$B$34,0)),0)*INDEX(Settings!$H$31:$H$34,MATCH(D56,Settings!$B$31:$B$34,0))</f>
        <v/>
      </c>
      <c r="J56" s="28">
        <f>ROUNDUP(H56/INDEX(Settings!$H$31:$H$34,MATCH(D56,Settings!$B$31:$B$34,0)),0)*INDEX(Settings!$H$31:$H$34,MATCH(D56,Settings!$B$31:$B$34,0))</f>
        <v/>
      </c>
      <c r="K56" s="28">
        <f>ROUNDDOWN(G56/12/Settings!$C$27,0)*Settings!$C$27</f>
        <v/>
      </c>
      <c r="L56" s="28">
        <f>ROUNDUP(H56/12/Settings!$C$27,0)*Settings!$C$27</f>
        <v/>
      </c>
      <c r="M56" s="4">
        <f>E56&amp;" "&amp;TEXT(IF(F56="month",K56,I56),"#,##0")&amp;" – "&amp;TEXT(IF(F56="month",L56,J56),"#,##0")&amp;" gross per "&amp;F56&amp;", full time"</f>
        <v/>
      </c>
    </row>
    <row r="57">
      <c r="A57" s="4">
        <f>D57&amp;"|"&amp;C57</f>
        <v/>
      </c>
      <c r="B57" s="5" t="inlineStr">
        <is>
          <t>Tech L2</t>
        </is>
      </c>
      <c r="C57" s="6">
        <f>INDEX(Roles!$J$5:$J$40,MATCH("Tech|L2",Roles!$A$5:$A$40,0))</f>
        <v/>
      </c>
      <c r="D57" s="5" t="inlineStr">
        <is>
          <t>IT</t>
        </is>
      </c>
      <c r="E57" s="6">
        <f>INDEX(Settings!$D$31:$D$34,MATCH(D57,Settings!$B$31:$B$34,0))</f>
        <v/>
      </c>
      <c r="F57" s="6">
        <f>INDEX(Settings!$G$31:$G$34,MATCH(D57,Settings!$B$31:$B$34,0))</f>
        <v/>
      </c>
      <c r="G57" s="30">
        <f>INDEX(Structure!$K$25:$K$52,MATCH(A57,Structure!$A$25:$A$52,0))</f>
        <v/>
      </c>
      <c r="H57" s="30">
        <f>INDEX(Structure!$M$25:$M$52,MATCH(A57,Structure!$A$25:$A$52,0))</f>
        <v/>
      </c>
      <c r="I57" s="28">
        <f>ROUNDDOWN(G57/INDEX(Settings!$H$31:$H$34,MATCH(D57,Settings!$B$31:$B$34,0)),0)*INDEX(Settings!$H$31:$H$34,MATCH(D57,Settings!$B$31:$B$34,0))</f>
        <v/>
      </c>
      <c r="J57" s="28">
        <f>ROUNDUP(H57/INDEX(Settings!$H$31:$H$34,MATCH(D57,Settings!$B$31:$B$34,0)),0)*INDEX(Settings!$H$31:$H$34,MATCH(D57,Settings!$B$31:$B$34,0))</f>
        <v/>
      </c>
      <c r="K57" s="28">
        <f>ROUNDDOWN(G57/12/Settings!$C$27,0)*Settings!$C$27</f>
        <v/>
      </c>
      <c r="L57" s="28">
        <f>ROUNDUP(H57/12/Settings!$C$27,0)*Settings!$C$27</f>
        <v/>
      </c>
      <c r="M57" s="4">
        <f>E57&amp;" "&amp;TEXT(IF(F57="month",K57,I57),"#,##0")&amp;" – "&amp;TEXT(IF(F57="month",L57,J57),"#,##0")&amp;" gross per "&amp;F57&amp;", full time"</f>
        <v/>
      </c>
    </row>
    <row r="58">
      <c r="A58" s="4">
        <f>D58&amp;"|"&amp;C58</f>
        <v/>
      </c>
      <c r="B58" s="5" t="inlineStr">
        <is>
          <t>Tech L2</t>
        </is>
      </c>
      <c r="C58" s="6">
        <f>INDEX(Roles!$J$5:$J$40,MATCH("Tech|L2",Roles!$A$5:$A$40,0))</f>
        <v/>
      </c>
      <c r="D58" s="5" t="inlineStr">
        <is>
          <t>PL</t>
        </is>
      </c>
      <c r="E58" s="6">
        <f>INDEX(Settings!$D$31:$D$34,MATCH(D58,Settings!$B$31:$B$34,0))</f>
        <v/>
      </c>
      <c r="F58" s="6">
        <f>INDEX(Settings!$G$31:$G$34,MATCH(D58,Settings!$B$31:$B$34,0))</f>
        <v/>
      </c>
      <c r="G58" s="30">
        <f>INDEX(Structure!$K$25:$K$52,MATCH(A58,Structure!$A$25:$A$52,0))</f>
        <v/>
      </c>
      <c r="H58" s="30">
        <f>INDEX(Structure!$M$25:$M$52,MATCH(A58,Structure!$A$25:$A$52,0))</f>
        <v/>
      </c>
      <c r="I58" s="28">
        <f>ROUNDDOWN(G58/INDEX(Settings!$H$31:$H$34,MATCH(D58,Settings!$B$31:$B$34,0)),0)*INDEX(Settings!$H$31:$H$34,MATCH(D58,Settings!$B$31:$B$34,0))</f>
        <v/>
      </c>
      <c r="J58" s="28">
        <f>ROUNDUP(H58/INDEX(Settings!$H$31:$H$34,MATCH(D58,Settings!$B$31:$B$34,0)),0)*INDEX(Settings!$H$31:$H$34,MATCH(D58,Settings!$B$31:$B$34,0))</f>
        <v/>
      </c>
      <c r="K58" s="28">
        <f>ROUNDDOWN(G58/12/Settings!$C$27,0)*Settings!$C$27</f>
        <v/>
      </c>
      <c r="L58" s="28">
        <f>ROUNDUP(H58/12/Settings!$C$27,0)*Settings!$C$27</f>
        <v/>
      </c>
      <c r="M58" s="4">
        <f>E58&amp;" "&amp;TEXT(IF(F58="month",K58,I58),"#,##0")&amp;" – "&amp;TEXT(IF(F58="month",L58,J58),"#,##0")&amp;" gross per "&amp;F58&amp;", full time"</f>
        <v/>
      </c>
    </row>
    <row r="59">
      <c r="A59" s="4">
        <f>D59&amp;"|"&amp;C59</f>
        <v/>
      </c>
      <c r="B59" s="5" t="inlineStr">
        <is>
          <t>Tech L2</t>
        </is>
      </c>
      <c r="C59" s="6">
        <f>INDEX(Roles!$J$5:$J$40,MATCH("Tech|L2",Roles!$A$5:$A$40,0))</f>
        <v/>
      </c>
      <c r="D59" s="5" t="inlineStr">
        <is>
          <t>DE</t>
        </is>
      </c>
      <c r="E59" s="6">
        <f>INDEX(Settings!$D$31:$D$34,MATCH(D59,Settings!$B$31:$B$34,0))</f>
        <v/>
      </c>
      <c r="F59" s="6">
        <f>INDEX(Settings!$G$31:$G$34,MATCH(D59,Settings!$B$31:$B$34,0))</f>
        <v/>
      </c>
      <c r="G59" s="30">
        <f>INDEX(Structure!$K$25:$K$52,MATCH(A59,Structure!$A$25:$A$52,0))</f>
        <v/>
      </c>
      <c r="H59" s="30">
        <f>INDEX(Structure!$M$25:$M$52,MATCH(A59,Structure!$A$25:$A$52,0))</f>
        <v/>
      </c>
      <c r="I59" s="28">
        <f>ROUNDDOWN(G59/INDEX(Settings!$H$31:$H$34,MATCH(D59,Settings!$B$31:$B$34,0)),0)*INDEX(Settings!$H$31:$H$34,MATCH(D59,Settings!$B$31:$B$34,0))</f>
        <v/>
      </c>
      <c r="J59" s="28">
        <f>ROUNDUP(H59/INDEX(Settings!$H$31:$H$34,MATCH(D59,Settings!$B$31:$B$34,0)),0)*INDEX(Settings!$H$31:$H$34,MATCH(D59,Settings!$B$31:$B$34,0))</f>
        <v/>
      </c>
      <c r="K59" s="28">
        <f>ROUNDDOWN(G59/12/Settings!$C$27,0)*Settings!$C$27</f>
        <v/>
      </c>
      <c r="L59" s="28">
        <f>ROUNDUP(H59/12/Settings!$C$27,0)*Settings!$C$27</f>
        <v/>
      </c>
      <c r="M59" s="4">
        <f>E59&amp;" "&amp;TEXT(IF(F59="month",K59,I59),"#,##0")&amp;" – "&amp;TEXT(IF(F59="month",L59,J59),"#,##0")&amp;" gross per "&amp;F59&amp;", full time"</f>
        <v/>
      </c>
    </row>
    <row r="60">
      <c r="A60" s="4">
        <f>D60&amp;"|"&amp;C60</f>
        <v/>
      </c>
      <c r="B60" s="5" t="inlineStr">
        <is>
          <t>Tech L2</t>
        </is>
      </c>
      <c r="C60" s="6">
        <f>INDEX(Roles!$J$5:$J$40,MATCH("Tech|L2",Roles!$A$5:$A$40,0))</f>
        <v/>
      </c>
      <c r="D60" s="5" t="inlineStr">
        <is>
          <t>ES</t>
        </is>
      </c>
      <c r="E60" s="6">
        <f>INDEX(Settings!$D$31:$D$34,MATCH(D60,Settings!$B$31:$B$34,0))</f>
        <v/>
      </c>
      <c r="F60" s="6">
        <f>INDEX(Settings!$G$31:$G$34,MATCH(D60,Settings!$B$31:$B$34,0))</f>
        <v/>
      </c>
      <c r="G60" s="30">
        <f>INDEX(Structure!$K$25:$K$52,MATCH(A60,Structure!$A$25:$A$52,0))</f>
        <v/>
      </c>
      <c r="H60" s="30">
        <f>INDEX(Structure!$M$25:$M$52,MATCH(A60,Structure!$A$25:$A$52,0))</f>
        <v/>
      </c>
      <c r="I60" s="28">
        <f>ROUNDDOWN(G60/INDEX(Settings!$H$31:$H$34,MATCH(D60,Settings!$B$31:$B$34,0)),0)*INDEX(Settings!$H$31:$H$34,MATCH(D60,Settings!$B$31:$B$34,0))</f>
        <v/>
      </c>
      <c r="J60" s="28">
        <f>ROUNDUP(H60/INDEX(Settings!$H$31:$H$34,MATCH(D60,Settings!$B$31:$B$34,0)),0)*INDEX(Settings!$H$31:$H$34,MATCH(D60,Settings!$B$31:$B$34,0))</f>
        <v/>
      </c>
      <c r="K60" s="28">
        <f>ROUNDDOWN(G60/12/Settings!$C$27,0)*Settings!$C$27</f>
        <v/>
      </c>
      <c r="L60" s="28">
        <f>ROUNDUP(H60/12/Settings!$C$27,0)*Settings!$C$27</f>
        <v/>
      </c>
      <c r="M60" s="4">
        <f>E60&amp;" "&amp;TEXT(IF(F60="month",K60,I60),"#,##0")&amp;" – "&amp;TEXT(IF(F60="month",L60,J60),"#,##0")&amp;" gross per "&amp;F60&amp;", full time"</f>
        <v/>
      </c>
    </row>
    <row r="61">
      <c r="A61" s="4">
        <f>D61&amp;"|"&amp;C61</f>
        <v/>
      </c>
      <c r="B61" s="5" t="inlineStr">
        <is>
          <t>Tech L3</t>
        </is>
      </c>
      <c r="C61" s="6">
        <f>INDEX(Roles!$J$5:$J$40,MATCH("Tech|L3",Roles!$A$5:$A$40,0))</f>
        <v/>
      </c>
      <c r="D61" s="5" t="inlineStr">
        <is>
          <t>IT</t>
        </is>
      </c>
      <c r="E61" s="6">
        <f>INDEX(Settings!$D$31:$D$34,MATCH(D61,Settings!$B$31:$B$34,0))</f>
        <v/>
      </c>
      <c r="F61" s="6">
        <f>INDEX(Settings!$G$31:$G$34,MATCH(D61,Settings!$B$31:$B$34,0))</f>
        <v/>
      </c>
      <c r="G61" s="30">
        <f>INDEX(Structure!$K$25:$K$52,MATCH(A61,Structure!$A$25:$A$52,0))</f>
        <v/>
      </c>
      <c r="H61" s="30">
        <f>INDEX(Structure!$M$25:$M$52,MATCH(A61,Structure!$A$25:$A$52,0))</f>
        <v/>
      </c>
      <c r="I61" s="28">
        <f>ROUNDDOWN(G61/INDEX(Settings!$H$31:$H$34,MATCH(D61,Settings!$B$31:$B$34,0)),0)*INDEX(Settings!$H$31:$H$34,MATCH(D61,Settings!$B$31:$B$34,0))</f>
        <v/>
      </c>
      <c r="J61" s="28">
        <f>ROUNDUP(H61/INDEX(Settings!$H$31:$H$34,MATCH(D61,Settings!$B$31:$B$34,0)),0)*INDEX(Settings!$H$31:$H$34,MATCH(D61,Settings!$B$31:$B$34,0))</f>
        <v/>
      </c>
      <c r="K61" s="28">
        <f>ROUNDDOWN(G61/12/Settings!$C$27,0)*Settings!$C$27</f>
        <v/>
      </c>
      <c r="L61" s="28">
        <f>ROUNDUP(H61/12/Settings!$C$27,0)*Settings!$C$27</f>
        <v/>
      </c>
      <c r="M61" s="4">
        <f>E61&amp;" "&amp;TEXT(IF(F61="month",K61,I61),"#,##0")&amp;" – "&amp;TEXT(IF(F61="month",L61,J61),"#,##0")&amp;" gross per "&amp;F61&amp;", full time"</f>
        <v/>
      </c>
    </row>
    <row r="62">
      <c r="A62" s="4">
        <f>D62&amp;"|"&amp;C62</f>
        <v/>
      </c>
      <c r="B62" s="5" t="inlineStr">
        <is>
          <t>Tech L3</t>
        </is>
      </c>
      <c r="C62" s="6">
        <f>INDEX(Roles!$J$5:$J$40,MATCH("Tech|L3",Roles!$A$5:$A$40,0))</f>
        <v/>
      </c>
      <c r="D62" s="5" t="inlineStr">
        <is>
          <t>PL</t>
        </is>
      </c>
      <c r="E62" s="6">
        <f>INDEX(Settings!$D$31:$D$34,MATCH(D62,Settings!$B$31:$B$34,0))</f>
        <v/>
      </c>
      <c r="F62" s="6">
        <f>INDEX(Settings!$G$31:$G$34,MATCH(D62,Settings!$B$31:$B$34,0))</f>
        <v/>
      </c>
      <c r="G62" s="30">
        <f>INDEX(Structure!$K$25:$K$52,MATCH(A62,Structure!$A$25:$A$52,0))</f>
        <v/>
      </c>
      <c r="H62" s="30">
        <f>INDEX(Structure!$M$25:$M$52,MATCH(A62,Structure!$A$25:$A$52,0))</f>
        <v/>
      </c>
      <c r="I62" s="28">
        <f>ROUNDDOWN(G62/INDEX(Settings!$H$31:$H$34,MATCH(D62,Settings!$B$31:$B$34,0)),0)*INDEX(Settings!$H$31:$H$34,MATCH(D62,Settings!$B$31:$B$34,0))</f>
        <v/>
      </c>
      <c r="J62" s="28">
        <f>ROUNDUP(H62/INDEX(Settings!$H$31:$H$34,MATCH(D62,Settings!$B$31:$B$34,0)),0)*INDEX(Settings!$H$31:$H$34,MATCH(D62,Settings!$B$31:$B$34,0))</f>
        <v/>
      </c>
      <c r="K62" s="28">
        <f>ROUNDDOWN(G62/12/Settings!$C$27,0)*Settings!$C$27</f>
        <v/>
      </c>
      <c r="L62" s="28">
        <f>ROUNDUP(H62/12/Settings!$C$27,0)*Settings!$C$27</f>
        <v/>
      </c>
      <c r="M62" s="4">
        <f>E62&amp;" "&amp;TEXT(IF(F62="month",K62,I62),"#,##0")&amp;" – "&amp;TEXT(IF(F62="month",L62,J62),"#,##0")&amp;" gross per "&amp;F62&amp;", full time"</f>
        <v/>
      </c>
    </row>
    <row r="63">
      <c r="A63" s="4">
        <f>D63&amp;"|"&amp;C63</f>
        <v/>
      </c>
      <c r="B63" s="5" t="inlineStr">
        <is>
          <t>Tech L3</t>
        </is>
      </c>
      <c r="C63" s="6">
        <f>INDEX(Roles!$J$5:$J$40,MATCH("Tech|L3",Roles!$A$5:$A$40,0))</f>
        <v/>
      </c>
      <c r="D63" s="5" t="inlineStr">
        <is>
          <t>DE</t>
        </is>
      </c>
      <c r="E63" s="6">
        <f>INDEX(Settings!$D$31:$D$34,MATCH(D63,Settings!$B$31:$B$34,0))</f>
        <v/>
      </c>
      <c r="F63" s="6">
        <f>INDEX(Settings!$G$31:$G$34,MATCH(D63,Settings!$B$31:$B$34,0))</f>
        <v/>
      </c>
      <c r="G63" s="30">
        <f>INDEX(Structure!$K$25:$K$52,MATCH(A63,Structure!$A$25:$A$52,0))</f>
        <v/>
      </c>
      <c r="H63" s="30">
        <f>INDEX(Structure!$M$25:$M$52,MATCH(A63,Structure!$A$25:$A$52,0))</f>
        <v/>
      </c>
      <c r="I63" s="28">
        <f>ROUNDDOWN(G63/INDEX(Settings!$H$31:$H$34,MATCH(D63,Settings!$B$31:$B$34,0)),0)*INDEX(Settings!$H$31:$H$34,MATCH(D63,Settings!$B$31:$B$34,0))</f>
        <v/>
      </c>
      <c r="J63" s="28">
        <f>ROUNDUP(H63/INDEX(Settings!$H$31:$H$34,MATCH(D63,Settings!$B$31:$B$34,0)),0)*INDEX(Settings!$H$31:$H$34,MATCH(D63,Settings!$B$31:$B$34,0))</f>
        <v/>
      </c>
      <c r="K63" s="28">
        <f>ROUNDDOWN(G63/12/Settings!$C$27,0)*Settings!$C$27</f>
        <v/>
      </c>
      <c r="L63" s="28">
        <f>ROUNDUP(H63/12/Settings!$C$27,0)*Settings!$C$27</f>
        <v/>
      </c>
      <c r="M63" s="4">
        <f>E63&amp;" "&amp;TEXT(IF(F63="month",K63,I63),"#,##0")&amp;" – "&amp;TEXT(IF(F63="month",L63,J63),"#,##0")&amp;" gross per "&amp;F63&amp;", full time"</f>
        <v/>
      </c>
    </row>
    <row r="64">
      <c r="A64" s="4">
        <f>D64&amp;"|"&amp;C64</f>
        <v/>
      </c>
      <c r="B64" s="5" t="inlineStr">
        <is>
          <t>Tech L3</t>
        </is>
      </c>
      <c r="C64" s="6">
        <f>INDEX(Roles!$J$5:$J$40,MATCH("Tech|L3",Roles!$A$5:$A$40,0))</f>
        <v/>
      </c>
      <c r="D64" s="5" t="inlineStr">
        <is>
          <t>ES</t>
        </is>
      </c>
      <c r="E64" s="6">
        <f>INDEX(Settings!$D$31:$D$34,MATCH(D64,Settings!$B$31:$B$34,0))</f>
        <v/>
      </c>
      <c r="F64" s="6">
        <f>INDEX(Settings!$G$31:$G$34,MATCH(D64,Settings!$B$31:$B$34,0))</f>
        <v/>
      </c>
      <c r="G64" s="30">
        <f>INDEX(Structure!$K$25:$K$52,MATCH(A64,Structure!$A$25:$A$52,0))</f>
        <v/>
      </c>
      <c r="H64" s="30">
        <f>INDEX(Structure!$M$25:$M$52,MATCH(A64,Structure!$A$25:$A$52,0))</f>
        <v/>
      </c>
      <c r="I64" s="28">
        <f>ROUNDDOWN(G64/INDEX(Settings!$H$31:$H$34,MATCH(D64,Settings!$B$31:$B$34,0)),0)*INDEX(Settings!$H$31:$H$34,MATCH(D64,Settings!$B$31:$B$34,0))</f>
        <v/>
      </c>
      <c r="J64" s="28">
        <f>ROUNDUP(H64/INDEX(Settings!$H$31:$H$34,MATCH(D64,Settings!$B$31:$B$34,0)),0)*INDEX(Settings!$H$31:$H$34,MATCH(D64,Settings!$B$31:$B$34,0))</f>
        <v/>
      </c>
      <c r="K64" s="28">
        <f>ROUNDDOWN(G64/12/Settings!$C$27,0)*Settings!$C$27</f>
        <v/>
      </c>
      <c r="L64" s="28">
        <f>ROUNDUP(H64/12/Settings!$C$27,0)*Settings!$C$27</f>
        <v/>
      </c>
      <c r="M64" s="4">
        <f>E64&amp;" "&amp;TEXT(IF(F64="month",K64,I64),"#,##0")&amp;" – "&amp;TEXT(IF(F64="month",L64,J64),"#,##0")&amp;" gross per "&amp;F64&amp;", full time"</f>
        <v/>
      </c>
    </row>
    <row r="65">
      <c r="A65" s="4">
        <f>D65&amp;"|"&amp;C65</f>
        <v/>
      </c>
      <c r="B65" s="5" t="inlineStr">
        <is>
          <t>Tech L4</t>
        </is>
      </c>
      <c r="C65" s="6">
        <f>INDEX(Roles!$J$5:$J$40,MATCH("Tech|L4",Roles!$A$5:$A$40,0))</f>
        <v/>
      </c>
      <c r="D65" s="5" t="inlineStr">
        <is>
          <t>IT</t>
        </is>
      </c>
      <c r="E65" s="6">
        <f>INDEX(Settings!$D$31:$D$34,MATCH(D65,Settings!$B$31:$B$34,0))</f>
        <v/>
      </c>
      <c r="F65" s="6">
        <f>INDEX(Settings!$G$31:$G$34,MATCH(D65,Settings!$B$31:$B$34,0))</f>
        <v/>
      </c>
      <c r="G65" s="30">
        <f>INDEX(Structure!$K$25:$K$52,MATCH(A65,Structure!$A$25:$A$52,0))</f>
        <v/>
      </c>
      <c r="H65" s="30">
        <f>INDEX(Structure!$M$25:$M$52,MATCH(A65,Structure!$A$25:$A$52,0))</f>
        <v/>
      </c>
      <c r="I65" s="28">
        <f>ROUNDDOWN(G65/INDEX(Settings!$H$31:$H$34,MATCH(D65,Settings!$B$31:$B$34,0)),0)*INDEX(Settings!$H$31:$H$34,MATCH(D65,Settings!$B$31:$B$34,0))</f>
        <v/>
      </c>
      <c r="J65" s="28">
        <f>ROUNDUP(H65/INDEX(Settings!$H$31:$H$34,MATCH(D65,Settings!$B$31:$B$34,0)),0)*INDEX(Settings!$H$31:$H$34,MATCH(D65,Settings!$B$31:$B$34,0))</f>
        <v/>
      </c>
      <c r="K65" s="28">
        <f>ROUNDDOWN(G65/12/Settings!$C$27,0)*Settings!$C$27</f>
        <v/>
      </c>
      <c r="L65" s="28">
        <f>ROUNDUP(H65/12/Settings!$C$27,0)*Settings!$C$27</f>
        <v/>
      </c>
      <c r="M65" s="4">
        <f>E65&amp;" "&amp;TEXT(IF(F65="month",K65,I65),"#,##0")&amp;" – "&amp;TEXT(IF(F65="month",L65,J65),"#,##0")&amp;" gross per "&amp;F65&amp;", full time"</f>
        <v/>
      </c>
    </row>
    <row r="66">
      <c r="A66" s="4">
        <f>D66&amp;"|"&amp;C66</f>
        <v/>
      </c>
      <c r="B66" s="5" t="inlineStr">
        <is>
          <t>Tech L4</t>
        </is>
      </c>
      <c r="C66" s="6">
        <f>INDEX(Roles!$J$5:$J$40,MATCH("Tech|L4",Roles!$A$5:$A$40,0))</f>
        <v/>
      </c>
      <c r="D66" s="5" t="inlineStr">
        <is>
          <t>PL</t>
        </is>
      </c>
      <c r="E66" s="6">
        <f>INDEX(Settings!$D$31:$D$34,MATCH(D66,Settings!$B$31:$B$34,0))</f>
        <v/>
      </c>
      <c r="F66" s="6">
        <f>INDEX(Settings!$G$31:$G$34,MATCH(D66,Settings!$B$31:$B$34,0))</f>
        <v/>
      </c>
      <c r="G66" s="30">
        <f>INDEX(Structure!$K$25:$K$52,MATCH(A66,Structure!$A$25:$A$52,0))</f>
        <v/>
      </c>
      <c r="H66" s="30">
        <f>INDEX(Structure!$M$25:$M$52,MATCH(A66,Structure!$A$25:$A$52,0))</f>
        <v/>
      </c>
      <c r="I66" s="28">
        <f>ROUNDDOWN(G66/INDEX(Settings!$H$31:$H$34,MATCH(D66,Settings!$B$31:$B$34,0)),0)*INDEX(Settings!$H$31:$H$34,MATCH(D66,Settings!$B$31:$B$34,0))</f>
        <v/>
      </c>
      <c r="J66" s="28">
        <f>ROUNDUP(H66/INDEX(Settings!$H$31:$H$34,MATCH(D66,Settings!$B$31:$B$34,0)),0)*INDEX(Settings!$H$31:$H$34,MATCH(D66,Settings!$B$31:$B$34,0))</f>
        <v/>
      </c>
      <c r="K66" s="28">
        <f>ROUNDDOWN(G66/12/Settings!$C$27,0)*Settings!$C$27</f>
        <v/>
      </c>
      <c r="L66" s="28">
        <f>ROUNDUP(H66/12/Settings!$C$27,0)*Settings!$C$27</f>
        <v/>
      </c>
      <c r="M66" s="4">
        <f>E66&amp;" "&amp;TEXT(IF(F66="month",K66,I66),"#,##0")&amp;" – "&amp;TEXT(IF(F66="month",L66,J66),"#,##0")&amp;" gross per "&amp;F66&amp;", full time"</f>
        <v/>
      </c>
    </row>
    <row r="67">
      <c r="A67" s="4">
        <f>D67&amp;"|"&amp;C67</f>
        <v/>
      </c>
      <c r="B67" s="5" t="inlineStr">
        <is>
          <t>Tech L4</t>
        </is>
      </c>
      <c r="C67" s="6">
        <f>INDEX(Roles!$J$5:$J$40,MATCH("Tech|L4",Roles!$A$5:$A$40,0))</f>
        <v/>
      </c>
      <c r="D67" s="5" t="inlineStr">
        <is>
          <t>DE</t>
        </is>
      </c>
      <c r="E67" s="6">
        <f>INDEX(Settings!$D$31:$D$34,MATCH(D67,Settings!$B$31:$B$34,0))</f>
        <v/>
      </c>
      <c r="F67" s="6">
        <f>INDEX(Settings!$G$31:$G$34,MATCH(D67,Settings!$B$31:$B$34,0))</f>
        <v/>
      </c>
      <c r="G67" s="30">
        <f>INDEX(Structure!$K$25:$K$52,MATCH(A67,Structure!$A$25:$A$52,0))</f>
        <v/>
      </c>
      <c r="H67" s="30">
        <f>INDEX(Structure!$M$25:$M$52,MATCH(A67,Structure!$A$25:$A$52,0))</f>
        <v/>
      </c>
      <c r="I67" s="28">
        <f>ROUNDDOWN(G67/INDEX(Settings!$H$31:$H$34,MATCH(D67,Settings!$B$31:$B$34,0)),0)*INDEX(Settings!$H$31:$H$34,MATCH(D67,Settings!$B$31:$B$34,0))</f>
        <v/>
      </c>
      <c r="J67" s="28">
        <f>ROUNDUP(H67/INDEX(Settings!$H$31:$H$34,MATCH(D67,Settings!$B$31:$B$34,0)),0)*INDEX(Settings!$H$31:$H$34,MATCH(D67,Settings!$B$31:$B$34,0))</f>
        <v/>
      </c>
      <c r="K67" s="28">
        <f>ROUNDDOWN(G67/12/Settings!$C$27,0)*Settings!$C$27</f>
        <v/>
      </c>
      <c r="L67" s="28">
        <f>ROUNDUP(H67/12/Settings!$C$27,0)*Settings!$C$27</f>
        <v/>
      </c>
      <c r="M67" s="4">
        <f>E67&amp;" "&amp;TEXT(IF(F67="month",K67,I67),"#,##0")&amp;" – "&amp;TEXT(IF(F67="month",L67,J67),"#,##0")&amp;" gross per "&amp;F67&amp;", full time"</f>
        <v/>
      </c>
    </row>
    <row r="68">
      <c r="A68" s="4">
        <f>D68&amp;"|"&amp;C68</f>
        <v/>
      </c>
      <c r="B68" s="5" t="inlineStr">
        <is>
          <t>Tech L4</t>
        </is>
      </c>
      <c r="C68" s="6">
        <f>INDEX(Roles!$J$5:$J$40,MATCH("Tech|L4",Roles!$A$5:$A$40,0))</f>
        <v/>
      </c>
      <c r="D68" s="5" t="inlineStr">
        <is>
          <t>ES</t>
        </is>
      </c>
      <c r="E68" s="6">
        <f>INDEX(Settings!$D$31:$D$34,MATCH(D68,Settings!$B$31:$B$34,0))</f>
        <v/>
      </c>
      <c r="F68" s="6">
        <f>INDEX(Settings!$G$31:$G$34,MATCH(D68,Settings!$B$31:$B$34,0))</f>
        <v/>
      </c>
      <c r="G68" s="30">
        <f>INDEX(Structure!$K$25:$K$52,MATCH(A68,Structure!$A$25:$A$52,0))</f>
        <v/>
      </c>
      <c r="H68" s="30">
        <f>INDEX(Structure!$M$25:$M$52,MATCH(A68,Structure!$A$25:$A$52,0))</f>
        <v/>
      </c>
      <c r="I68" s="28">
        <f>ROUNDDOWN(G68/INDEX(Settings!$H$31:$H$34,MATCH(D68,Settings!$B$31:$B$34,0)),0)*INDEX(Settings!$H$31:$H$34,MATCH(D68,Settings!$B$31:$B$34,0))</f>
        <v/>
      </c>
      <c r="J68" s="28">
        <f>ROUNDUP(H68/INDEX(Settings!$H$31:$H$34,MATCH(D68,Settings!$B$31:$B$34,0)),0)*INDEX(Settings!$H$31:$H$34,MATCH(D68,Settings!$B$31:$B$34,0))</f>
        <v/>
      </c>
      <c r="K68" s="28">
        <f>ROUNDDOWN(G68/12/Settings!$C$27,0)*Settings!$C$27</f>
        <v/>
      </c>
      <c r="L68" s="28">
        <f>ROUNDUP(H68/12/Settings!$C$27,0)*Settings!$C$27</f>
        <v/>
      </c>
      <c r="M68" s="4">
        <f>E68&amp;" "&amp;TEXT(IF(F68="month",K68,I68),"#,##0")&amp;" – "&amp;TEXT(IF(F68="month",L68,J68),"#,##0")&amp;" gross per "&amp;F68&amp;", full time"</f>
        <v/>
      </c>
    </row>
    <row r="69">
      <c r="A69" s="4">
        <f>D69&amp;"|"&amp;C69</f>
        <v/>
      </c>
      <c r="B69" s="5" t="inlineStr">
        <is>
          <t>Tech L5</t>
        </is>
      </c>
      <c r="C69" s="6">
        <f>INDEX(Roles!$J$5:$J$40,MATCH("Tech|L5",Roles!$A$5:$A$40,0))</f>
        <v/>
      </c>
      <c r="D69" s="5" t="inlineStr">
        <is>
          <t>IT</t>
        </is>
      </c>
      <c r="E69" s="6">
        <f>INDEX(Settings!$D$31:$D$34,MATCH(D69,Settings!$B$31:$B$34,0))</f>
        <v/>
      </c>
      <c r="F69" s="6">
        <f>INDEX(Settings!$G$31:$G$34,MATCH(D69,Settings!$B$31:$B$34,0))</f>
        <v/>
      </c>
      <c r="G69" s="30">
        <f>INDEX(Structure!$K$25:$K$52,MATCH(A69,Structure!$A$25:$A$52,0))</f>
        <v/>
      </c>
      <c r="H69" s="30">
        <f>INDEX(Structure!$M$25:$M$52,MATCH(A69,Structure!$A$25:$A$52,0))</f>
        <v/>
      </c>
      <c r="I69" s="28">
        <f>ROUNDDOWN(G69/INDEX(Settings!$H$31:$H$34,MATCH(D69,Settings!$B$31:$B$34,0)),0)*INDEX(Settings!$H$31:$H$34,MATCH(D69,Settings!$B$31:$B$34,0))</f>
        <v/>
      </c>
      <c r="J69" s="28">
        <f>ROUNDUP(H69/INDEX(Settings!$H$31:$H$34,MATCH(D69,Settings!$B$31:$B$34,0)),0)*INDEX(Settings!$H$31:$H$34,MATCH(D69,Settings!$B$31:$B$34,0))</f>
        <v/>
      </c>
      <c r="K69" s="28">
        <f>ROUNDDOWN(G69/12/Settings!$C$27,0)*Settings!$C$27</f>
        <v/>
      </c>
      <c r="L69" s="28">
        <f>ROUNDUP(H69/12/Settings!$C$27,0)*Settings!$C$27</f>
        <v/>
      </c>
      <c r="M69" s="4">
        <f>E69&amp;" "&amp;TEXT(IF(F69="month",K69,I69),"#,##0")&amp;" – "&amp;TEXT(IF(F69="month",L69,J69),"#,##0")&amp;" gross per "&amp;F69&amp;", full time"</f>
        <v/>
      </c>
    </row>
    <row r="70">
      <c r="A70" s="4">
        <f>D70&amp;"|"&amp;C70</f>
        <v/>
      </c>
      <c r="B70" s="5" t="inlineStr">
        <is>
          <t>Tech L5</t>
        </is>
      </c>
      <c r="C70" s="6">
        <f>INDEX(Roles!$J$5:$J$40,MATCH("Tech|L5",Roles!$A$5:$A$40,0))</f>
        <v/>
      </c>
      <c r="D70" s="5" t="inlineStr">
        <is>
          <t>PL</t>
        </is>
      </c>
      <c r="E70" s="6">
        <f>INDEX(Settings!$D$31:$D$34,MATCH(D70,Settings!$B$31:$B$34,0))</f>
        <v/>
      </c>
      <c r="F70" s="6">
        <f>INDEX(Settings!$G$31:$G$34,MATCH(D70,Settings!$B$31:$B$34,0))</f>
        <v/>
      </c>
      <c r="G70" s="30">
        <f>INDEX(Structure!$K$25:$K$52,MATCH(A70,Structure!$A$25:$A$52,0))</f>
        <v/>
      </c>
      <c r="H70" s="30">
        <f>INDEX(Structure!$M$25:$M$52,MATCH(A70,Structure!$A$25:$A$52,0))</f>
        <v/>
      </c>
      <c r="I70" s="28">
        <f>ROUNDDOWN(G70/INDEX(Settings!$H$31:$H$34,MATCH(D70,Settings!$B$31:$B$34,0)),0)*INDEX(Settings!$H$31:$H$34,MATCH(D70,Settings!$B$31:$B$34,0))</f>
        <v/>
      </c>
      <c r="J70" s="28">
        <f>ROUNDUP(H70/INDEX(Settings!$H$31:$H$34,MATCH(D70,Settings!$B$31:$B$34,0)),0)*INDEX(Settings!$H$31:$H$34,MATCH(D70,Settings!$B$31:$B$34,0))</f>
        <v/>
      </c>
      <c r="K70" s="28">
        <f>ROUNDDOWN(G70/12/Settings!$C$27,0)*Settings!$C$27</f>
        <v/>
      </c>
      <c r="L70" s="28">
        <f>ROUNDUP(H70/12/Settings!$C$27,0)*Settings!$C$27</f>
        <v/>
      </c>
      <c r="M70" s="4">
        <f>E70&amp;" "&amp;TEXT(IF(F70="month",K70,I70),"#,##0")&amp;" – "&amp;TEXT(IF(F70="month",L70,J70),"#,##0")&amp;" gross per "&amp;F70&amp;", full time"</f>
        <v/>
      </c>
    </row>
    <row r="71">
      <c r="A71" s="4">
        <f>D71&amp;"|"&amp;C71</f>
        <v/>
      </c>
      <c r="B71" s="5" t="inlineStr">
        <is>
          <t>Tech L5</t>
        </is>
      </c>
      <c r="C71" s="6">
        <f>INDEX(Roles!$J$5:$J$40,MATCH("Tech|L5",Roles!$A$5:$A$40,0))</f>
        <v/>
      </c>
      <c r="D71" s="5" t="inlineStr">
        <is>
          <t>DE</t>
        </is>
      </c>
      <c r="E71" s="6">
        <f>INDEX(Settings!$D$31:$D$34,MATCH(D71,Settings!$B$31:$B$34,0))</f>
        <v/>
      </c>
      <c r="F71" s="6">
        <f>INDEX(Settings!$G$31:$G$34,MATCH(D71,Settings!$B$31:$B$34,0))</f>
        <v/>
      </c>
      <c r="G71" s="30">
        <f>INDEX(Structure!$K$25:$K$52,MATCH(A71,Structure!$A$25:$A$52,0))</f>
        <v/>
      </c>
      <c r="H71" s="30">
        <f>INDEX(Structure!$M$25:$M$52,MATCH(A71,Structure!$A$25:$A$52,0))</f>
        <v/>
      </c>
      <c r="I71" s="28">
        <f>ROUNDDOWN(G71/INDEX(Settings!$H$31:$H$34,MATCH(D71,Settings!$B$31:$B$34,0)),0)*INDEX(Settings!$H$31:$H$34,MATCH(D71,Settings!$B$31:$B$34,0))</f>
        <v/>
      </c>
      <c r="J71" s="28">
        <f>ROUNDUP(H71/INDEX(Settings!$H$31:$H$34,MATCH(D71,Settings!$B$31:$B$34,0)),0)*INDEX(Settings!$H$31:$H$34,MATCH(D71,Settings!$B$31:$B$34,0))</f>
        <v/>
      </c>
      <c r="K71" s="28">
        <f>ROUNDDOWN(G71/12/Settings!$C$27,0)*Settings!$C$27</f>
        <v/>
      </c>
      <c r="L71" s="28">
        <f>ROUNDUP(H71/12/Settings!$C$27,0)*Settings!$C$27</f>
        <v/>
      </c>
      <c r="M71" s="4">
        <f>E71&amp;" "&amp;TEXT(IF(F71="month",K71,I71),"#,##0")&amp;" – "&amp;TEXT(IF(F71="month",L71,J71),"#,##0")&amp;" gross per "&amp;F71&amp;", full time"</f>
        <v/>
      </c>
    </row>
    <row r="72">
      <c r="A72" s="4">
        <f>D72&amp;"|"&amp;C72</f>
        <v/>
      </c>
      <c r="B72" s="5" t="inlineStr">
        <is>
          <t>Tech L5</t>
        </is>
      </c>
      <c r="C72" s="6">
        <f>INDEX(Roles!$J$5:$J$40,MATCH("Tech|L5",Roles!$A$5:$A$40,0))</f>
        <v/>
      </c>
      <c r="D72" s="5" t="inlineStr">
        <is>
          <t>ES</t>
        </is>
      </c>
      <c r="E72" s="6">
        <f>INDEX(Settings!$D$31:$D$34,MATCH(D72,Settings!$B$31:$B$34,0))</f>
        <v/>
      </c>
      <c r="F72" s="6">
        <f>INDEX(Settings!$G$31:$G$34,MATCH(D72,Settings!$B$31:$B$34,0))</f>
        <v/>
      </c>
      <c r="G72" s="30">
        <f>INDEX(Structure!$K$25:$K$52,MATCH(A72,Structure!$A$25:$A$52,0))</f>
        <v/>
      </c>
      <c r="H72" s="30">
        <f>INDEX(Structure!$M$25:$M$52,MATCH(A72,Structure!$A$25:$A$52,0))</f>
        <v/>
      </c>
      <c r="I72" s="28">
        <f>ROUNDDOWN(G72/INDEX(Settings!$H$31:$H$34,MATCH(D72,Settings!$B$31:$B$34,0)),0)*INDEX(Settings!$H$31:$H$34,MATCH(D72,Settings!$B$31:$B$34,0))</f>
        <v/>
      </c>
      <c r="J72" s="28">
        <f>ROUNDUP(H72/INDEX(Settings!$H$31:$H$34,MATCH(D72,Settings!$B$31:$B$34,0)),0)*INDEX(Settings!$H$31:$H$34,MATCH(D72,Settings!$B$31:$B$34,0))</f>
        <v/>
      </c>
      <c r="K72" s="28">
        <f>ROUNDDOWN(G72/12/Settings!$C$27,0)*Settings!$C$27</f>
        <v/>
      </c>
      <c r="L72" s="28">
        <f>ROUNDUP(H72/12/Settings!$C$27,0)*Settings!$C$27</f>
        <v/>
      </c>
      <c r="M72" s="4">
        <f>E72&amp;" "&amp;TEXT(IF(F72="month",K72,I72),"#,##0")&amp;" – "&amp;TEXT(IF(F72="month",L72,J72),"#,##0")&amp;" gross per "&amp;F72&amp;", full time"</f>
        <v/>
      </c>
    </row>
    <row r="73">
      <c r="A73" s="4">
        <f>D73&amp;"|"&amp;C73</f>
        <v/>
      </c>
      <c r="B73" s="5" t="inlineStr">
        <is>
          <t>Tech L6</t>
        </is>
      </c>
      <c r="C73" s="6">
        <f>INDEX(Roles!$J$5:$J$40,MATCH("Tech|L6",Roles!$A$5:$A$40,0))</f>
        <v/>
      </c>
      <c r="D73" s="5" t="inlineStr">
        <is>
          <t>IT</t>
        </is>
      </c>
      <c r="E73" s="6">
        <f>INDEX(Settings!$D$31:$D$34,MATCH(D73,Settings!$B$31:$B$34,0))</f>
        <v/>
      </c>
      <c r="F73" s="6">
        <f>INDEX(Settings!$G$31:$G$34,MATCH(D73,Settings!$B$31:$B$34,0))</f>
        <v/>
      </c>
      <c r="G73" s="30">
        <f>INDEX(Structure!$K$25:$K$52,MATCH(A73,Structure!$A$25:$A$52,0))</f>
        <v/>
      </c>
      <c r="H73" s="30">
        <f>INDEX(Structure!$M$25:$M$52,MATCH(A73,Structure!$A$25:$A$52,0))</f>
        <v/>
      </c>
      <c r="I73" s="28">
        <f>ROUNDDOWN(G73/INDEX(Settings!$H$31:$H$34,MATCH(D73,Settings!$B$31:$B$34,0)),0)*INDEX(Settings!$H$31:$H$34,MATCH(D73,Settings!$B$31:$B$34,0))</f>
        <v/>
      </c>
      <c r="J73" s="28">
        <f>ROUNDUP(H73/INDEX(Settings!$H$31:$H$34,MATCH(D73,Settings!$B$31:$B$34,0)),0)*INDEX(Settings!$H$31:$H$34,MATCH(D73,Settings!$B$31:$B$34,0))</f>
        <v/>
      </c>
      <c r="K73" s="28">
        <f>ROUNDDOWN(G73/12/Settings!$C$27,0)*Settings!$C$27</f>
        <v/>
      </c>
      <c r="L73" s="28">
        <f>ROUNDUP(H73/12/Settings!$C$27,0)*Settings!$C$27</f>
        <v/>
      </c>
      <c r="M73" s="4">
        <f>E73&amp;" "&amp;TEXT(IF(F73="month",K73,I73),"#,##0")&amp;" – "&amp;TEXT(IF(F73="month",L73,J73),"#,##0")&amp;" gross per "&amp;F73&amp;", full time"</f>
        <v/>
      </c>
    </row>
    <row r="74">
      <c r="A74" s="4">
        <f>D74&amp;"|"&amp;C74</f>
        <v/>
      </c>
      <c r="B74" s="5" t="inlineStr">
        <is>
          <t>Tech L6</t>
        </is>
      </c>
      <c r="C74" s="6">
        <f>INDEX(Roles!$J$5:$J$40,MATCH("Tech|L6",Roles!$A$5:$A$40,0))</f>
        <v/>
      </c>
      <c r="D74" s="5" t="inlineStr">
        <is>
          <t>PL</t>
        </is>
      </c>
      <c r="E74" s="6">
        <f>INDEX(Settings!$D$31:$D$34,MATCH(D74,Settings!$B$31:$B$34,0))</f>
        <v/>
      </c>
      <c r="F74" s="6">
        <f>INDEX(Settings!$G$31:$G$34,MATCH(D74,Settings!$B$31:$B$34,0))</f>
        <v/>
      </c>
      <c r="G74" s="30">
        <f>INDEX(Structure!$K$25:$K$52,MATCH(A74,Structure!$A$25:$A$52,0))</f>
        <v/>
      </c>
      <c r="H74" s="30">
        <f>INDEX(Structure!$M$25:$M$52,MATCH(A74,Structure!$A$25:$A$52,0))</f>
        <v/>
      </c>
      <c r="I74" s="28">
        <f>ROUNDDOWN(G74/INDEX(Settings!$H$31:$H$34,MATCH(D74,Settings!$B$31:$B$34,0)),0)*INDEX(Settings!$H$31:$H$34,MATCH(D74,Settings!$B$31:$B$34,0))</f>
        <v/>
      </c>
      <c r="J74" s="28">
        <f>ROUNDUP(H74/INDEX(Settings!$H$31:$H$34,MATCH(D74,Settings!$B$31:$B$34,0)),0)*INDEX(Settings!$H$31:$H$34,MATCH(D74,Settings!$B$31:$B$34,0))</f>
        <v/>
      </c>
      <c r="K74" s="28">
        <f>ROUNDDOWN(G74/12/Settings!$C$27,0)*Settings!$C$27</f>
        <v/>
      </c>
      <c r="L74" s="28">
        <f>ROUNDUP(H74/12/Settings!$C$27,0)*Settings!$C$27</f>
        <v/>
      </c>
      <c r="M74" s="4">
        <f>E74&amp;" "&amp;TEXT(IF(F74="month",K74,I74),"#,##0")&amp;" – "&amp;TEXT(IF(F74="month",L74,J74),"#,##0")&amp;" gross per "&amp;F74&amp;", full time"</f>
        <v/>
      </c>
    </row>
    <row r="75">
      <c r="A75" s="4">
        <f>D75&amp;"|"&amp;C75</f>
        <v/>
      </c>
      <c r="B75" s="5" t="inlineStr">
        <is>
          <t>Tech L6</t>
        </is>
      </c>
      <c r="C75" s="6">
        <f>INDEX(Roles!$J$5:$J$40,MATCH("Tech|L6",Roles!$A$5:$A$40,0))</f>
        <v/>
      </c>
      <c r="D75" s="5" t="inlineStr">
        <is>
          <t>DE</t>
        </is>
      </c>
      <c r="E75" s="6">
        <f>INDEX(Settings!$D$31:$D$34,MATCH(D75,Settings!$B$31:$B$34,0))</f>
        <v/>
      </c>
      <c r="F75" s="6">
        <f>INDEX(Settings!$G$31:$G$34,MATCH(D75,Settings!$B$31:$B$34,0))</f>
        <v/>
      </c>
      <c r="G75" s="30">
        <f>INDEX(Structure!$K$25:$K$52,MATCH(A75,Structure!$A$25:$A$52,0))</f>
        <v/>
      </c>
      <c r="H75" s="30">
        <f>INDEX(Structure!$M$25:$M$52,MATCH(A75,Structure!$A$25:$A$52,0))</f>
        <v/>
      </c>
      <c r="I75" s="28">
        <f>ROUNDDOWN(G75/INDEX(Settings!$H$31:$H$34,MATCH(D75,Settings!$B$31:$B$34,0)),0)*INDEX(Settings!$H$31:$H$34,MATCH(D75,Settings!$B$31:$B$34,0))</f>
        <v/>
      </c>
      <c r="J75" s="28">
        <f>ROUNDUP(H75/INDEX(Settings!$H$31:$H$34,MATCH(D75,Settings!$B$31:$B$34,0)),0)*INDEX(Settings!$H$31:$H$34,MATCH(D75,Settings!$B$31:$B$34,0))</f>
        <v/>
      </c>
      <c r="K75" s="28">
        <f>ROUNDDOWN(G75/12/Settings!$C$27,0)*Settings!$C$27</f>
        <v/>
      </c>
      <c r="L75" s="28">
        <f>ROUNDUP(H75/12/Settings!$C$27,0)*Settings!$C$27</f>
        <v/>
      </c>
      <c r="M75" s="4">
        <f>E75&amp;" "&amp;TEXT(IF(F75="month",K75,I75),"#,##0")&amp;" – "&amp;TEXT(IF(F75="month",L75,J75),"#,##0")&amp;" gross per "&amp;F75&amp;", full time"</f>
        <v/>
      </c>
    </row>
    <row r="76">
      <c r="A76" s="4">
        <f>D76&amp;"|"&amp;C76</f>
        <v/>
      </c>
      <c r="B76" s="5" t="inlineStr">
        <is>
          <t>Tech L6</t>
        </is>
      </c>
      <c r="C76" s="6">
        <f>INDEX(Roles!$J$5:$J$40,MATCH("Tech|L6",Roles!$A$5:$A$40,0))</f>
        <v/>
      </c>
      <c r="D76" s="5" t="inlineStr">
        <is>
          <t>ES</t>
        </is>
      </c>
      <c r="E76" s="6">
        <f>INDEX(Settings!$D$31:$D$34,MATCH(D76,Settings!$B$31:$B$34,0))</f>
        <v/>
      </c>
      <c r="F76" s="6">
        <f>INDEX(Settings!$G$31:$G$34,MATCH(D76,Settings!$B$31:$B$34,0))</f>
        <v/>
      </c>
      <c r="G76" s="30">
        <f>INDEX(Structure!$K$25:$K$52,MATCH(A76,Structure!$A$25:$A$52,0))</f>
        <v/>
      </c>
      <c r="H76" s="30">
        <f>INDEX(Structure!$M$25:$M$52,MATCH(A76,Structure!$A$25:$A$52,0))</f>
        <v/>
      </c>
      <c r="I76" s="28">
        <f>ROUNDDOWN(G76/INDEX(Settings!$H$31:$H$34,MATCH(D76,Settings!$B$31:$B$34,0)),0)*INDEX(Settings!$H$31:$H$34,MATCH(D76,Settings!$B$31:$B$34,0))</f>
        <v/>
      </c>
      <c r="J76" s="28">
        <f>ROUNDUP(H76/INDEX(Settings!$H$31:$H$34,MATCH(D76,Settings!$B$31:$B$34,0)),0)*INDEX(Settings!$H$31:$H$34,MATCH(D76,Settings!$B$31:$B$34,0))</f>
        <v/>
      </c>
      <c r="K76" s="28">
        <f>ROUNDDOWN(G76/12/Settings!$C$27,0)*Settings!$C$27</f>
        <v/>
      </c>
      <c r="L76" s="28">
        <f>ROUNDUP(H76/12/Settings!$C$27,0)*Settings!$C$27</f>
        <v/>
      </c>
      <c r="M76" s="4">
        <f>E76&amp;" "&amp;TEXT(IF(F76="month",K76,I76),"#,##0")&amp;" – "&amp;TEXT(IF(F76="month",L76,J76),"#,##0")&amp;" gross per "&amp;F76&amp;", full time"</f>
        <v/>
      </c>
    </row>
    <row r="77">
      <c r="A77" s="4">
        <f>D77&amp;"|"&amp;C77</f>
        <v/>
      </c>
      <c r="B77" s="5" t="inlineStr">
        <is>
          <t>Sales L1</t>
        </is>
      </c>
      <c r="C77" s="6">
        <f>INDEX(Roles!$J$5:$J$40,MATCH("Sales|L1",Roles!$A$5:$A$40,0))</f>
        <v/>
      </c>
      <c r="D77" s="5" t="inlineStr">
        <is>
          <t>IT</t>
        </is>
      </c>
      <c r="E77" s="6">
        <f>INDEX(Settings!$D$31:$D$34,MATCH(D77,Settings!$B$31:$B$34,0))</f>
        <v/>
      </c>
      <c r="F77" s="6">
        <f>INDEX(Settings!$G$31:$G$34,MATCH(D77,Settings!$B$31:$B$34,0))</f>
        <v/>
      </c>
      <c r="G77" s="30">
        <f>INDEX(Structure!$K$25:$K$52,MATCH(A77,Structure!$A$25:$A$52,0))</f>
        <v/>
      </c>
      <c r="H77" s="30">
        <f>INDEX(Structure!$M$25:$M$52,MATCH(A77,Structure!$A$25:$A$52,0))</f>
        <v/>
      </c>
      <c r="I77" s="28">
        <f>ROUNDDOWN(G77/INDEX(Settings!$H$31:$H$34,MATCH(D77,Settings!$B$31:$B$34,0)),0)*INDEX(Settings!$H$31:$H$34,MATCH(D77,Settings!$B$31:$B$34,0))</f>
        <v/>
      </c>
      <c r="J77" s="28">
        <f>ROUNDUP(H77/INDEX(Settings!$H$31:$H$34,MATCH(D77,Settings!$B$31:$B$34,0)),0)*INDEX(Settings!$H$31:$H$34,MATCH(D77,Settings!$B$31:$B$34,0))</f>
        <v/>
      </c>
      <c r="K77" s="28">
        <f>ROUNDDOWN(G77/12/Settings!$C$27,0)*Settings!$C$27</f>
        <v/>
      </c>
      <c r="L77" s="28">
        <f>ROUNDUP(H77/12/Settings!$C$27,0)*Settings!$C$27</f>
        <v/>
      </c>
      <c r="M77" s="4">
        <f>E77&amp;" "&amp;TEXT(IF(F77="month",K77,I77),"#,##0")&amp;" – "&amp;TEXT(IF(F77="month",L77,J77),"#,##0")&amp;" gross per "&amp;F77&amp;", full time"</f>
        <v/>
      </c>
    </row>
    <row r="78">
      <c r="A78" s="4">
        <f>D78&amp;"|"&amp;C78</f>
        <v/>
      </c>
      <c r="B78" s="5" t="inlineStr">
        <is>
          <t>Sales L1</t>
        </is>
      </c>
      <c r="C78" s="6">
        <f>INDEX(Roles!$J$5:$J$40,MATCH("Sales|L1",Roles!$A$5:$A$40,0))</f>
        <v/>
      </c>
      <c r="D78" s="5" t="inlineStr">
        <is>
          <t>PL</t>
        </is>
      </c>
      <c r="E78" s="6">
        <f>INDEX(Settings!$D$31:$D$34,MATCH(D78,Settings!$B$31:$B$34,0))</f>
        <v/>
      </c>
      <c r="F78" s="6">
        <f>INDEX(Settings!$G$31:$G$34,MATCH(D78,Settings!$B$31:$B$34,0))</f>
        <v/>
      </c>
      <c r="G78" s="30">
        <f>INDEX(Structure!$K$25:$K$52,MATCH(A78,Structure!$A$25:$A$52,0))</f>
        <v/>
      </c>
      <c r="H78" s="30">
        <f>INDEX(Structure!$M$25:$M$52,MATCH(A78,Structure!$A$25:$A$52,0))</f>
        <v/>
      </c>
      <c r="I78" s="28">
        <f>ROUNDDOWN(G78/INDEX(Settings!$H$31:$H$34,MATCH(D78,Settings!$B$31:$B$34,0)),0)*INDEX(Settings!$H$31:$H$34,MATCH(D78,Settings!$B$31:$B$34,0))</f>
        <v/>
      </c>
      <c r="J78" s="28">
        <f>ROUNDUP(H78/INDEX(Settings!$H$31:$H$34,MATCH(D78,Settings!$B$31:$B$34,0)),0)*INDEX(Settings!$H$31:$H$34,MATCH(D78,Settings!$B$31:$B$34,0))</f>
        <v/>
      </c>
      <c r="K78" s="28">
        <f>ROUNDDOWN(G78/12/Settings!$C$27,0)*Settings!$C$27</f>
        <v/>
      </c>
      <c r="L78" s="28">
        <f>ROUNDUP(H78/12/Settings!$C$27,0)*Settings!$C$27</f>
        <v/>
      </c>
      <c r="M78" s="4">
        <f>E78&amp;" "&amp;TEXT(IF(F78="month",K78,I78),"#,##0")&amp;" – "&amp;TEXT(IF(F78="month",L78,J78),"#,##0")&amp;" gross per "&amp;F78&amp;", full time"</f>
        <v/>
      </c>
    </row>
    <row r="79">
      <c r="A79" s="4">
        <f>D79&amp;"|"&amp;C79</f>
        <v/>
      </c>
      <c r="B79" s="5" t="inlineStr">
        <is>
          <t>Sales L1</t>
        </is>
      </c>
      <c r="C79" s="6">
        <f>INDEX(Roles!$J$5:$J$40,MATCH("Sales|L1",Roles!$A$5:$A$40,0))</f>
        <v/>
      </c>
      <c r="D79" s="5" t="inlineStr">
        <is>
          <t>DE</t>
        </is>
      </c>
      <c r="E79" s="6">
        <f>INDEX(Settings!$D$31:$D$34,MATCH(D79,Settings!$B$31:$B$34,0))</f>
        <v/>
      </c>
      <c r="F79" s="6">
        <f>INDEX(Settings!$G$31:$G$34,MATCH(D79,Settings!$B$31:$B$34,0))</f>
        <v/>
      </c>
      <c r="G79" s="30">
        <f>INDEX(Structure!$K$25:$K$52,MATCH(A79,Structure!$A$25:$A$52,0))</f>
        <v/>
      </c>
      <c r="H79" s="30">
        <f>INDEX(Structure!$M$25:$M$52,MATCH(A79,Structure!$A$25:$A$52,0))</f>
        <v/>
      </c>
      <c r="I79" s="28">
        <f>ROUNDDOWN(G79/INDEX(Settings!$H$31:$H$34,MATCH(D79,Settings!$B$31:$B$34,0)),0)*INDEX(Settings!$H$31:$H$34,MATCH(D79,Settings!$B$31:$B$34,0))</f>
        <v/>
      </c>
      <c r="J79" s="28">
        <f>ROUNDUP(H79/INDEX(Settings!$H$31:$H$34,MATCH(D79,Settings!$B$31:$B$34,0)),0)*INDEX(Settings!$H$31:$H$34,MATCH(D79,Settings!$B$31:$B$34,0))</f>
        <v/>
      </c>
      <c r="K79" s="28">
        <f>ROUNDDOWN(G79/12/Settings!$C$27,0)*Settings!$C$27</f>
        <v/>
      </c>
      <c r="L79" s="28">
        <f>ROUNDUP(H79/12/Settings!$C$27,0)*Settings!$C$27</f>
        <v/>
      </c>
      <c r="M79" s="4">
        <f>E79&amp;" "&amp;TEXT(IF(F79="month",K79,I79),"#,##0")&amp;" – "&amp;TEXT(IF(F79="month",L79,J79),"#,##0")&amp;" gross per "&amp;F79&amp;", full time"</f>
        <v/>
      </c>
    </row>
    <row r="80">
      <c r="A80" s="4">
        <f>D80&amp;"|"&amp;C80</f>
        <v/>
      </c>
      <c r="B80" s="5" t="inlineStr">
        <is>
          <t>Sales L1</t>
        </is>
      </c>
      <c r="C80" s="6">
        <f>INDEX(Roles!$J$5:$J$40,MATCH("Sales|L1",Roles!$A$5:$A$40,0))</f>
        <v/>
      </c>
      <c r="D80" s="5" t="inlineStr">
        <is>
          <t>ES</t>
        </is>
      </c>
      <c r="E80" s="6">
        <f>INDEX(Settings!$D$31:$D$34,MATCH(D80,Settings!$B$31:$B$34,0))</f>
        <v/>
      </c>
      <c r="F80" s="6">
        <f>INDEX(Settings!$G$31:$G$34,MATCH(D80,Settings!$B$31:$B$34,0))</f>
        <v/>
      </c>
      <c r="G80" s="30">
        <f>INDEX(Structure!$K$25:$K$52,MATCH(A80,Structure!$A$25:$A$52,0))</f>
        <v/>
      </c>
      <c r="H80" s="30">
        <f>INDEX(Structure!$M$25:$M$52,MATCH(A80,Structure!$A$25:$A$52,0))</f>
        <v/>
      </c>
      <c r="I80" s="28">
        <f>ROUNDDOWN(G80/INDEX(Settings!$H$31:$H$34,MATCH(D80,Settings!$B$31:$B$34,0)),0)*INDEX(Settings!$H$31:$H$34,MATCH(D80,Settings!$B$31:$B$34,0))</f>
        <v/>
      </c>
      <c r="J80" s="28">
        <f>ROUNDUP(H80/INDEX(Settings!$H$31:$H$34,MATCH(D80,Settings!$B$31:$B$34,0)),0)*INDEX(Settings!$H$31:$H$34,MATCH(D80,Settings!$B$31:$B$34,0))</f>
        <v/>
      </c>
      <c r="K80" s="28">
        <f>ROUNDDOWN(G80/12/Settings!$C$27,0)*Settings!$C$27</f>
        <v/>
      </c>
      <c r="L80" s="28">
        <f>ROUNDUP(H80/12/Settings!$C$27,0)*Settings!$C$27</f>
        <v/>
      </c>
      <c r="M80" s="4">
        <f>E80&amp;" "&amp;TEXT(IF(F80="month",K80,I80),"#,##0")&amp;" – "&amp;TEXT(IF(F80="month",L80,J80),"#,##0")&amp;" gross per "&amp;F80&amp;", full time"</f>
        <v/>
      </c>
    </row>
    <row r="81">
      <c r="A81" s="4">
        <f>D81&amp;"|"&amp;C81</f>
        <v/>
      </c>
      <c r="B81" s="5" t="inlineStr">
        <is>
          <t>Sales L2</t>
        </is>
      </c>
      <c r="C81" s="6">
        <f>INDEX(Roles!$J$5:$J$40,MATCH("Sales|L2",Roles!$A$5:$A$40,0))</f>
        <v/>
      </c>
      <c r="D81" s="5" t="inlineStr">
        <is>
          <t>IT</t>
        </is>
      </c>
      <c r="E81" s="6">
        <f>INDEX(Settings!$D$31:$D$34,MATCH(D81,Settings!$B$31:$B$34,0))</f>
        <v/>
      </c>
      <c r="F81" s="6">
        <f>INDEX(Settings!$G$31:$G$34,MATCH(D81,Settings!$B$31:$B$34,0))</f>
        <v/>
      </c>
      <c r="G81" s="30">
        <f>INDEX(Structure!$K$25:$K$52,MATCH(A81,Structure!$A$25:$A$52,0))</f>
        <v/>
      </c>
      <c r="H81" s="30">
        <f>INDEX(Structure!$M$25:$M$52,MATCH(A81,Structure!$A$25:$A$52,0))</f>
        <v/>
      </c>
      <c r="I81" s="28">
        <f>ROUNDDOWN(G81/INDEX(Settings!$H$31:$H$34,MATCH(D81,Settings!$B$31:$B$34,0)),0)*INDEX(Settings!$H$31:$H$34,MATCH(D81,Settings!$B$31:$B$34,0))</f>
        <v/>
      </c>
      <c r="J81" s="28">
        <f>ROUNDUP(H81/INDEX(Settings!$H$31:$H$34,MATCH(D81,Settings!$B$31:$B$34,0)),0)*INDEX(Settings!$H$31:$H$34,MATCH(D81,Settings!$B$31:$B$34,0))</f>
        <v/>
      </c>
      <c r="K81" s="28">
        <f>ROUNDDOWN(G81/12/Settings!$C$27,0)*Settings!$C$27</f>
        <v/>
      </c>
      <c r="L81" s="28">
        <f>ROUNDUP(H81/12/Settings!$C$27,0)*Settings!$C$27</f>
        <v/>
      </c>
      <c r="M81" s="4">
        <f>E81&amp;" "&amp;TEXT(IF(F81="month",K81,I81),"#,##0")&amp;" – "&amp;TEXT(IF(F81="month",L81,J81),"#,##0")&amp;" gross per "&amp;F81&amp;", full time"</f>
        <v/>
      </c>
    </row>
    <row r="82">
      <c r="A82" s="4">
        <f>D82&amp;"|"&amp;C82</f>
        <v/>
      </c>
      <c r="B82" s="5" t="inlineStr">
        <is>
          <t>Sales L2</t>
        </is>
      </c>
      <c r="C82" s="6">
        <f>INDEX(Roles!$J$5:$J$40,MATCH("Sales|L2",Roles!$A$5:$A$40,0))</f>
        <v/>
      </c>
      <c r="D82" s="5" t="inlineStr">
        <is>
          <t>PL</t>
        </is>
      </c>
      <c r="E82" s="6">
        <f>INDEX(Settings!$D$31:$D$34,MATCH(D82,Settings!$B$31:$B$34,0))</f>
        <v/>
      </c>
      <c r="F82" s="6">
        <f>INDEX(Settings!$G$31:$G$34,MATCH(D82,Settings!$B$31:$B$34,0))</f>
        <v/>
      </c>
      <c r="G82" s="30">
        <f>INDEX(Structure!$K$25:$K$52,MATCH(A82,Structure!$A$25:$A$52,0))</f>
        <v/>
      </c>
      <c r="H82" s="30">
        <f>INDEX(Structure!$M$25:$M$52,MATCH(A82,Structure!$A$25:$A$52,0))</f>
        <v/>
      </c>
      <c r="I82" s="28">
        <f>ROUNDDOWN(G82/INDEX(Settings!$H$31:$H$34,MATCH(D82,Settings!$B$31:$B$34,0)),0)*INDEX(Settings!$H$31:$H$34,MATCH(D82,Settings!$B$31:$B$34,0))</f>
        <v/>
      </c>
      <c r="J82" s="28">
        <f>ROUNDUP(H82/INDEX(Settings!$H$31:$H$34,MATCH(D82,Settings!$B$31:$B$34,0)),0)*INDEX(Settings!$H$31:$H$34,MATCH(D82,Settings!$B$31:$B$34,0))</f>
        <v/>
      </c>
      <c r="K82" s="28">
        <f>ROUNDDOWN(G82/12/Settings!$C$27,0)*Settings!$C$27</f>
        <v/>
      </c>
      <c r="L82" s="28">
        <f>ROUNDUP(H82/12/Settings!$C$27,0)*Settings!$C$27</f>
        <v/>
      </c>
      <c r="M82" s="4">
        <f>E82&amp;" "&amp;TEXT(IF(F82="month",K82,I82),"#,##0")&amp;" – "&amp;TEXT(IF(F82="month",L82,J82),"#,##0")&amp;" gross per "&amp;F82&amp;", full time"</f>
        <v/>
      </c>
    </row>
    <row r="83">
      <c r="A83" s="4">
        <f>D83&amp;"|"&amp;C83</f>
        <v/>
      </c>
      <c r="B83" s="5" t="inlineStr">
        <is>
          <t>Sales L2</t>
        </is>
      </c>
      <c r="C83" s="6">
        <f>INDEX(Roles!$J$5:$J$40,MATCH("Sales|L2",Roles!$A$5:$A$40,0))</f>
        <v/>
      </c>
      <c r="D83" s="5" t="inlineStr">
        <is>
          <t>DE</t>
        </is>
      </c>
      <c r="E83" s="6">
        <f>INDEX(Settings!$D$31:$D$34,MATCH(D83,Settings!$B$31:$B$34,0))</f>
        <v/>
      </c>
      <c r="F83" s="6">
        <f>INDEX(Settings!$G$31:$G$34,MATCH(D83,Settings!$B$31:$B$34,0))</f>
        <v/>
      </c>
      <c r="G83" s="30">
        <f>INDEX(Structure!$K$25:$K$52,MATCH(A83,Structure!$A$25:$A$52,0))</f>
        <v/>
      </c>
      <c r="H83" s="30">
        <f>INDEX(Structure!$M$25:$M$52,MATCH(A83,Structure!$A$25:$A$52,0))</f>
        <v/>
      </c>
      <c r="I83" s="28">
        <f>ROUNDDOWN(G83/INDEX(Settings!$H$31:$H$34,MATCH(D83,Settings!$B$31:$B$34,0)),0)*INDEX(Settings!$H$31:$H$34,MATCH(D83,Settings!$B$31:$B$34,0))</f>
        <v/>
      </c>
      <c r="J83" s="28">
        <f>ROUNDUP(H83/INDEX(Settings!$H$31:$H$34,MATCH(D83,Settings!$B$31:$B$34,0)),0)*INDEX(Settings!$H$31:$H$34,MATCH(D83,Settings!$B$31:$B$34,0))</f>
        <v/>
      </c>
      <c r="K83" s="28">
        <f>ROUNDDOWN(G83/12/Settings!$C$27,0)*Settings!$C$27</f>
        <v/>
      </c>
      <c r="L83" s="28">
        <f>ROUNDUP(H83/12/Settings!$C$27,0)*Settings!$C$27</f>
        <v/>
      </c>
      <c r="M83" s="4">
        <f>E83&amp;" "&amp;TEXT(IF(F83="month",K83,I83),"#,##0")&amp;" – "&amp;TEXT(IF(F83="month",L83,J83),"#,##0")&amp;" gross per "&amp;F83&amp;", full time"</f>
        <v/>
      </c>
    </row>
    <row r="84">
      <c r="A84" s="4">
        <f>D84&amp;"|"&amp;C84</f>
        <v/>
      </c>
      <c r="B84" s="5" t="inlineStr">
        <is>
          <t>Sales L2</t>
        </is>
      </c>
      <c r="C84" s="6">
        <f>INDEX(Roles!$J$5:$J$40,MATCH("Sales|L2",Roles!$A$5:$A$40,0))</f>
        <v/>
      </c>
      <c r="D84" s="5" t="inlineStr">
        <is>
          <t>ES</t>
        </is>
      </c>
      <c r="E84" s="6">
        <f>INDEX(Settings!$D$31:$D$34,MATCH(D84,Settings!$B$31:$B$34,0))</f>
        <v/>
      </c>
      <c r="F84" s="6">
        <f>INDEX(Settings!$G$31:$G$34,MATCH(D84,Settings!$B$31:$B$34,0))</f>
        <v/>
      </c>
      <c r="G84" s="30">
        <f>INDEX(Structure!$K$25:$K$52,MATCH(A84,Structure!$A$25:$A$52,0))</f>
        <v/>
      </c>
      <c r="H84" s="30">
        <f>INDEX(Structure!$M$25:$M$52,MATCH(A84,Structure!$A$25:$A$52,0))</f>
        <v/>
      </c>
      <c r="I84" s="28">
        <f>ROUNDDOWN(G84/INDEX(Settings!$H$31:$H$34,MATCH(D84,Settings!$B$31:$B$34,0)),0)*INDEX(Settings!$H$31:$H$34,MATCH(D84,Settings!$B$31:$B$34,0))</f>
        <v/>
      </c>
      <c r="J84" s="28">
        <f>ROUNDUP(H84/INDEX(Settings!$H$31:$H$34,MATCH(D84,Settings!$B$31:$B$34,0)),0)*INDEX(Settings!$H$31:$H$34,MATCH(D84,Settings!$B$31:$B$34,0))</f>
        <v/>
      </c>
      <c r="K84" s="28">
        <f>ROUNDDOWN(G84/12/Settings!$C$27,0)*Settings!$C$27</f>
        <v/>
      </c>
      <c r="L84" s="28">
        <f>ROUNDUP(H84/12/Settings!$C$27,0)*Settings!$C$27</f>
        <v/>
      </c>
      <c r="M84" s="4">
        <f>E84&amp;" "&amp;TEXT(IF(F84="month",K84,I84),"#,##0")&amp;" – "&amp;TEXT(IF(F84="month",L84,J84),"#,##0")&amp;" gross per "&amp;F84&amp;", full time"</f>
        <v/>
      </c>
    </row>
    <row r="85">
      <c r="A85" s="4">
        <f>D85&amp;"|"&amp;C85</f>
        <v/>
      </c>
      <c r="B85" s="5" t="inlineStr">
        <is>
          <t>Sales L3</t>
        </is>
      </c>
      <c r="C85" s="6">
        <f>INDEX(Roles!$J$5:$J$40,MATCH("Sales|L3",Roles!$A$5:$A$40,0))</f>
        <v/>
      </c>
      <c r="D85" s="5" t="inlineStr">
        <is>
          <t>IT</t>
        </is>
      </c>
      <c r="E85" s="6">
        <f>INDEX(Settings!$D$31:$D$34,MATCH(D85,Settings!$B$31:$B$34,0))</f>
        <v/>
      </c>
      <c r="F85" s="6">
        <f>INDEX(Settings!$G$31:$G$34,MATCH(D85,Settings!$B$31:$B$34,0))</f>
        <v/>
      </c>
      <c r="G85" s="30">
        <f>INDEX(Structure!$K$25:$K$52,MATCH(A85,Structure!$A$25:$A$52,0))</f>
        <v/>
      </c>
      <c r="H85" s="30">
        <f>INDEX(Structure!$M$25:$M$52,MATCH(A85,Structure!$A$25:$A$52,0))</f>
        <v/>
      </c>
      <c r="I85" s="28">
        <f>ROUNDDOWN(G85/INDEX(Settings!$H$31:$H$34,MATCH(D85,Settings!$B$31:$B$34,0)),0)*INDEX(Settings!$H$31:$H$34,MATCH(D85,Settings!$B$31:$B$34,0))</f>
        <v/>
      </c>
      <c r="J85" s="28">
        <f>ROUNDUP(H85/INDEX(Settings!$H$31:$H$34,MATCH(D85,Settings!$B$31:$B$34,0)),0)*INDEX(Settings!$H$31:$H$34,MATCH(D85,Settings!$B$31:$B$34,0))</f>
        <v/>
      </c>
      <c r="K85" s="28">
        <f>ROUNDDOWN(G85/12/Settings!$C$27,0)*Settings!$C$27</f>
        <v/>
      </c>
      <c r="L85" s="28">
        <f>ROUNDUP(H85/12/Settings!$C$27,0)*Settings!$C$27</f>
        <v/>
      </c>
      <c r="M85" s="4">
        <f>E85&amp;" "&amp;TEXT(IF(F85="month",K85,I85),"#,##0")&amp;" – "&amp;TEXT(IF(F85="month",L85,J85),"#,##0")&amp;" gross per "&amp;F85&amp;", full time"</f>
        <v/>
      </c>
    </row>
    <row r="86">
      <c r="A86" s="4">
        <f>D86&amp;"|"&amp;C86</f>
        <v/>
      </c>
      <c r="B86" s="5" t="inlineStr">
        <is>
          <t>Sales L3</t>
        </is>
      </c>
      <c r="C86" s="6">
        <f>INDEX(Roles!$J$5:$J$40,MATCH("Sales|L3",Roles!$A$5:$A$40,0))</f>
        <v/>
      </c>
      <c r="D86" s="5" t="inlineStr">
        <is>
          <t>PL</t>
        </is>
      </c>
      <c r="E86" s="6">
        <f>INDEX(Settings!$D$31:$D$34,MATCH(D86,Settings!$B$31:$B$34,0))</f>
        <v/>
      </c>
      <c r="F86" s="6">
        <f>INDEX(Settings!$G$31:$G$34,MATCH(D86,Settings!$B$31:$B$34,0))</f>
        <v/>
      </c>
      <c r="G86" s="30">
        <f>INDEX(Structure!$K$25:$K$52,MATCH(A86,Structure!$A$25:$A$52,0))</f>
        <v/>
      </c>
      <c r="H86" s="30">
        <f>INDEX(Structure!$M$25:$M$52,MATCH(A86,Structure!$A$25:$A$52,0))</f>
        <v/>
      </c>
      <c r="I86" s="28">
        <f>ROUNDDOWN(G86/INDEX(Settings!$H$31:$H$34,MATCH(D86,Settings!$B$31:$B$34,0)),0)*INDEX(Settings!$H$31:$H$34,MATCH(D86,Settings!$B$31:$B$34,0))</f>
        <v/>
      </c>
      <c r="J86" s="28">
        <f>ROUNDUP(H86/INDEX(Settings!$H$31:$H$34,MATCH(D86,Settings!$B$31:$B$34,0)),0)*INDEX(Settings!$H$31:$H$34,MATCH(D86,Settings!$B$31:$B$34,0))</f>
        <v/>
      </c>
      <c r="K86" s="28">
        <f>ROUNDDOWN(G86/12/Settings!$C$27,0)*Settings!$C$27</f>
        <v/>
      </c>
      <c r="L86" s="28">
        <f>ROUNDUP(H86/12/Settings!$C$27,0)*Settings!$C$27</f>
        <v/>
      </c>
      <c r="M86" s="4">
        <f>E86&amp;" "&amp;TEXT(IF(F86="month",K86,I86),"#,##0")&amp;" – "&amp;TEXT(IF(F86="month",L86,J86),"#,##0")&amp;" gross per "&amp;F86&amp;", full time"</f>
        <v/>
      </c>
    </row>
    <row r="87">
      <c r="A87" s="4">
        <f>D87&amp;"|"&amp;C87</f>
        <v/>
      </c>
      <c r="B87" s="5" t="inlineStr">
        <is>
          <t>Sales L3</t>
        </is>
      </c>
      <c r="C87" s="6">
        <f>INDEX(Roles!$J$5:$J$40,MATCH("Sales|L3",Roles!$A$5:$A$40,0))</f>
        <v/>
      </c>
      <c r="D87" s="5" t="inlineStr">
        <is>
          <t>DE</t>
        </is>
      </c>
      <c r="E87" s="6">
        <f>INDEX(Settings!$D$31:$D$34,MATCH(D87,Settings!$B$31:$B$34,0))</f>
        <v/>
      </c>
      <c r="F87" s="6">
        <f>INDEX(Settings!$G$31:$G$34,MATCH(D87,Settings!$B$31:$B$34,0))</f>
        <v/>
      </c>
      <c r="G87" s="30">
        <f>INDEX(Structure!$K$25:$K$52,MATCH(A87,Structure!$A$25:$A$52,0))</f>
        <v/>
      </c>
      <c r="H87" s="30">
        <f>INDEX(Structure!$M$25:$M$52,MATCH(A87,Structure!$A$25:$A$52,0))</f>
        <v/>
      </c>
      <c r="I87" s="28">
        <f>ROUNDDOWN(G87/INDEX(Settings!$H$31:$H$34,MATCH(D87,Settings!$B$31:$B$34,0)),0)*INDEX(Settings!$H$31:$H$34,MATCH(D87,Settings!$B$31:$B$34,0))</f>
        <v/>
      </c>
      <c r="J87" s="28">
        <f>ROUNDUP(H87/INDEX(Settings!$H$31:$H$34,MATCH(D87,Settings!$B$31:$B$34,0)),0)*INDEX(Settings!$H$31:$H$34,MATCH(D87,Settings!$B$31:$B$34,0))</f>
        <v/>
      </c>
      <c r="K87" s="28">
        <f>ROUNDDOWN(G87/12/Settings!$C$27,0)*Settings!$C$27</f>
        <v/>
      </c>
      <c r="L87" s="28">
        <f>ROUNDUP(H87/12/Settings!$C$27,0)*Settings!$C$27</f>
        <v/>
      </c>
      <c r="M87" s="4">
        <f>E87&amp;" "&amp;TEXT(IF(F87="month",K87,I87),"#,##0")&amp;" – "&amp;TEXT(IF(F87="month",L87,J87),"#,##0")&amp;" gross per "&amp;F87&amp;", full time"</f>
        <v/>
      </c>
    </row>
    <row r="88">
      <c r="A88" s="4">
        <f>D88&amp;"|"&amp;C88</f>
        <v/>
      </c>
      <c r="B88" s="5" t="inlineStr">
        <is>
          <t>Sales L3</t>
        </is>
      </c>
      <c r="C88" s="6">
        <f>INDEX(Roles!$J$5:$J$40,MATCH("Sales|L3",Roles!$A$5:$A$40,0))</f>
        <v/>
      </c>
      <c r="D88" s="5" t="inlineStr">
        <is>
          <t>ES</t>
        </is>
      </c>
      <c r="E88" s="6">
        <f>INDEX(Settings!$D$31:$D$34,MATCH(D88,Settings!$B$31:$B$34,0))</f>
        <v/>
      </c>
      <c r="F88" s="6">
        <f>INDEX(Settings!$G$31:$G$34,MATCH(D88,Settings!$B$31:$B$34,0))</f>
        <v/>
      </c>
      <c r="G88" s="30">
        <f>INDEX(Structure!$K$25:$K$52,MATCH(A88,Structure!$A$25:$A$52,0))</f>
        <v/>
      </c>
      <c r="H88" s="30">
        <f>INDEX(Structure!$M$25:$M$52,MATCH(A88,Structure!$A$25:$A$52,0))</f>
        <v/>
      </c>
      <c r="I88" s="28">
        <f>ROUNDDOWN(G88/INDEX(Settings!$H$31:$H$34,MATCH(D88,Settings!$B$31:$B$34,0)),0)*INDEX(Settings!$H$31:$H$34,MATCH(D88,Settings!$B$31:$B$34,0))</f>
        <v/>
      </c>
      <c r="J88" s="28">
        <f>ROUNDUP(H88/INDEX(Settings!$H$31:$H$34,MATCH(D88,Settings!$B$31:$B$34,0)),0)*INDEX(Settings!$H$31:$H$34,MATCH(D88,Settings!$B$31:$B$34,0))</f>
        <v/>
      </c>
      <c r="K88" s="28">
        <f>ROUNDDOWN(G88/12/Settings!$C$27,0)*Settings!$C$27</f>
        <v/>
      </c>
      <c r="L88" s="28">
        <f>ROUNDUP(H88/12/Settings!$C$27,0)*Settings!$C$27</f>
        <v/>
      </c>
      <c r="M88" s="4">
        <f>E88&amp;" "&amp;TEXT(IF(F88="month",K88,I88),"#,##0")&amp;" – "&amp;TEXT(IF(F88="month",L88,J88),"#,##0")&amp;" gross per "&amp;F88&amp;", full time"</f>
        <v/>
      </c>
    </row>
    <row r="89">
      <c r="A89" s="4">
        <f>D89&amp;"|"&amp;C89</f>
        <v/>
      </c>
      <c r="B89" s="5" t="inlineStr">
        <is>
          <t>Sales L4</t>
        </is>
      </c>
      <c r="C89" s="6">
        <f>INDEX(Roles!$J$5:$J$40,MATCH("Sales|L4",Roles!$A$5:$A$40,0))</f>
        <v/>
      </c>
      <c r="D89" s="5" t="inlineStr">
        <is>
          <t>IT</t>
        </is>
      </c>
      <c r="E89" s="6">
        <f>INDEX(Settings!$D$31:$D$34,MATCH(D89,Settings!$B$31:$B$34,0))</f>
        <v/>
      </c>
      <c r="F89" s="6">
        <f>INDEX(Settings!$G$31:$G$34,MATCH(D89,Settings!$B$31:$B$34,0))</f>
        <v/>
      </c>
      <c r="G89" s="30">
        <f>INDEX(Structure!$K$25:$K$52,MATCH(A89,Structure!$A$25:$A$52,0))</f>
        <v/>
      </c>
      <c r="H89" s="30">
        <f>INDEX(Structure!$M$25:$M$52,MATCH(A89,Structure!$A$25:$A$52,0))</f>
        <v/>
      </c>
      <c r="I89" s="28">
        <f>ROUNDDOWN(G89/INDEX(Settings!$H$31:$H$34,MATCH(D89,Settings!$B$31:$B$34,0)),0)*INDEX(Settings!$H$31:$H$34,MATCH(D89,Settings!$B$31:$B$34,0))</f>
        <v/>
      </c>
      <c r="J89" s="28">
        <f>ROUNDUP(H89/INDEX(Settings!$H$31:$H$34,MATCH(D89,Settings!$B$31:$B$34,0)),0)*INDEX(Settings!$H$31:$H$34,MATCH(D89,Settings!$B$31:$B$34,0))</f>
        <v/>
      </c>
      <c r="K89" s="28">
        <f>ROUNDDOWN(G89/12/Settings!$C$27,0)*Settings!$C$27</f>
        <v/>
      </c>
      <c r="L89" s="28">
        <f>ROUNDUP(H89/12/Settings!$C$27,0)*Settings!$C$27</f>
        <v/>
      </c>
      <c r="M89" s="4">
        <f>E89&amp;" "&amp;TEXT(IF(F89="month",K89,I89),"#,##0")&amp;" – "&amp;TEXT(IF(F89="month",L89,J89),"#,##0")&amp;" gross per "&amp;F89&amp;", full time"</f>
        <v/>
      </c>
    </row>
    <row r="90">
      <c r="A90" s="4">
        <f>D90&amp;"|"&amp;C90</f>
        <v/>
      </c>
      <c r="B90" s="5" t="inlineStr">
        <is>
          <t>Sales L4</t>
        </is>
      </c>
      <c r="C90" s="6">
        <f>INDEX(Roles!$J$5:$J$40,MATCH("Sales|L4",Roles!$A$5:$A$40,0))</f>
        <v/>
      </c>
      <c r="D90" s="5" t="inlineStr">
        <is>
          <t>PL</t>
        </is>
      </c>
      <c r="E90" s="6">
        <f>INDEX(Settings!$D$31:$D$34,MATCH(D90,Settings!$B$31:$B$34,0))</f>
        <v/>
      </c>
      <c r="F90" s="6">
        <f>INDEX(Settings!$G$31:$G$34,MATCH(D90,Settings!$B$31:$B$34,0))</f>
        <v/>
      </c>
      <c r="G90" s="30">
        <f>INDEX(Structure!$K$25:$K$52,MATCH(A90,Structure!$A$25:$A$52,0))</f>
        <v/>
      </c>
      <c r="H90" s="30">
        <f>INDEX(Structure!$M$25:$M$52,MATCH(A90,Structure!$A$25:$A$52,0))</f>
        <v/>
      </c>
      <c r="I90" s="28">
        <f>ROUNDDOWN(G90/INDEX(Settings!$H$31:$H$34,MATCH(D90,Settings!$B$31:$B$34,0)),0)*INDEX(Settings!$H$31:$H$34,MATCH(D90,Settings!$B$31:$B$34,0))</f>
        <v/>
      </c>
      <c r="J90" s="28">
        <f>ROUNDUP(H90/INDEX(Settings!$H$31:$H$34,MATCH(D90,Settings!$B$31:$B$34,0)),0)*INDEX(Settings!$H$31:$H$34,MATCH(D90,Settings!$B$31:$B$34,0))</f>
        <v/>
      </c>
      <c r="K90" s="28">
        <f>ROUNDDOWN(G90/12/Settings!$C$27,0)*Settings!$C$27</f>
        <v/>
      </c>
      <c r="L90" s="28">
        <f>ROUNDUP(H90/12/Settings!$C$27,0)*Settings!$C$27</f>
        <v/>
      </c>
      <c r="M90" s="4">
        <f>E90&amp;" "&amp;TEXT(IF(F90="month",K90,I90),"#,##0")&amp;" – "&amp;TEXT(IF(F90="month",L90,J90),"#,##0")&amp;" gross per "&amp;F90&amp;", full time"</f>
        <v/>
      </c>
    </row>
    <row r="91">
      <c r="A91" s="4">
        <f>D91&amp;"|"&amp;C91</f>
        <v/>
      </c>
      <c r="B91" s="5" t="inlineStr">
        <is>
          <t>Sales L4</t>
        </is>
      </c>
      <c r="C91" s="6">
        <f>INDEX(Roles!$J$5:$J$40,MATCH("Sales|L4",Roles!$A$5:$A$40,0))</f>
        <v/>
      </c>
      <c r="D91" s="5" t="inlineStr">
        <is>
          <t>DE</t>
        </is>
      </c>
      <c r="E91" s="6">
        <f>INDEX(Settings!$D$31:$D$34,MATCH(D91,Settings!$B$31:$B$34,0))</f>
        <v/>
      </c>
      <c r="F91" s="6">
        <f>INDEX(Settings!$G$31:$G$34,MATCH(D91,Settings!$B$31:$B$34,0))</f>
        <v/>
      </c>
      <c r="G91" s="30">
        <f>INDEX(Structure!$K$25:$K$52,MATCH(A91,Structure!$A$25:$A$52,0))</f>
        <v/>
      </c>
      <c r="H91" s="30">
        <f>INDEX(Structure!$M$25:$M$52,MATCH(A91,Structure!$A$25:$A$52,0))</f>
        <v/>
      </c>
      <c r="I91" s="28">
        <f>ROUNDDOWN(G91/INDEX(Settings!$H$31:$H$34,MATCH(D91,Settings!$B$31:$B$34,0)),0)*INDEX(Settings!$H$31:$H$34,MATCH(D91,Settings!$B$31:$B$34,0))</f>
        <v/>
      </c>
      <c r="J91" s="28">
        <f>ROUNDUP(H91/INDEX(Settings!$H$31:$H$34,MATCH(D91,Settings!$B$31:$B$34,0)),0)*INDEX(Settings!$H$31:$H$34,MATCH(D91,Settings!$B$31:$B$34,0))</f>
        <v/>
      </c>
      <c r="K91" s="28">
        <f>ROUNDDOWN(G91/12/Settings!$C$27,0)*Settings!$C$27</f>
        <v/>
      </c>
      <c r="L91" s="28">
        <f>ROUNDUP(H91/12/Settings!$C$27,0)*Settings!$C$27</f>
        <v/>
      </c>
      <c r="M91" s="4">
        <f>E91&amp;" "&amp;TEXT(IF(F91="month",K91,I91),"#,##0")&amp;" – "&amp;TEXT(IF(F91="month",L91,J91),"#,##0")&amp;" gross per "&amp;F91&amp;", full time"</f>
        <v/>
      </c>
    </row>
    <row r="92">
      <c r="A92" s="4">
        <f>D92&amp;"|"&amp;C92</f>
        <v/>
      </c>
      <c r="B92" s="5" t="inlineStr">
        <is>
          <t>Sales L4</t>
        </is>
      </c>
      <c r="C92" s="6">
        <f>INDEX(Roles!$J$5:$J$40,MATCH("Sales|L4",Roles!$A$5:$A$40,0))</f>
        <v/>
      </c>
      <c r="D92" s="5" t="inlineStr">
        <is>
          <t>ES</t>
        </is>
      </c>
      <c r="E92" s="6">
        <f>INDEX(Settings!$D$31:$D$34,MATCH(D92,Settings!$B$31:$B$34,0))</f>
        <v/>
      </c>
      <c r="F92" s="6">
        <f>INDEX(Settings!$G$31:$G$34,MATCH(D92,Settings!$B$31:$B$34,0))</f>
        <v/>
      </c>
      <c r="G92" s="30">
        <f>INDEX(Structure!$K$25:$K$52,MATCH(A92,Structure!$A$25:$A$52,0))</f>
        <v/>
      </c>
      <c r="H92" s="30">
        <f>INDEX(Structure!$M$25:$M$52,MATCH(A92,Structure!$A$25:$A$52,0))</f>
        <v/>
      </c>
      <c r="I92" s="28">
        <f>ROUNDDOWN(G92/INDEX(Settings!$H$31:$H$34,MATCH(D92,Settings!$B$31:$B$34,0)),0)*INDEX(Settings!$H$31:$H$34,MATCH(D92,Settings!$B$31:$B$34,0))</f>
        <v/>
      </c>
      <c r="J92" s="28">
        <f>ROUNDUP(H92/INDEX(Settings!$H$31:$H$34,MATCH(D92,Settings!$B$31:$B$34,0)),0)*INDEX(Settings!$H$31:$H$34,MATCH(D92,Settings!$B$31:$B$34,0))</f>
        <v/>
      </c>
      <c r="K92" s="28">
        <f>ROUNDDOWN(G92/12/Settings!$C$27,0)*Settings!$C$27</f>
        <v/>
      </c>
      <c r="L92" s="28">
        <f>ROUNDUP(H92/12/Settings!$C$27,0)*Settings!$C$27</f>
        <v/>
      </c>
      <c r="M92" s="4">
        <f>E92&amp;" "&amp;TEXT(IF(F92="month",K92,I92),"#,##0")&amp;" – "&amp;TEXT(IF(F92="month",L92,J92),"#,##0")&amp;" gross per "&amp;F92&amp;", full time"</f>
        <v/>
      </c>
    </row>
    <row r="93">
      <c r="A93" s="4">
        <f>D93&amp;"|"&amp;C93</f>
        <v/>
      </c>
      <c r="B93" s="5" t="inlineStr">
        <is>
          <t>Sales L5</t>
        </is>
      </c>
      <c r="C93" s="6">
        <f>INDEX(Roles!$J$5:$J$40,MATCH("Sales|L5",Roles!$A$5:$A$40,0))</f>
        <v/>
      </c>
      <c r="D93" s="5" t="inlineStr">
        <is>
          <t>IT</t>
        </is>
      </c>
      <c r="E93" s="6">
        <f>INDEX(Settings!$D$31:$D$34,MATCH(D93,Settings!$B$31:$B$34,0))</f>
        <v/>
      </c>
      <c r="F93" s="6">
        <f>INDEX(Settings!$G$31:$G$34,MATCH(D93,Settings!$B$31:$B$34,0))</f>
        <v/>
      </c>
      <c r="G93" s="30">
        <f>INDEX(Structure!$K$25:$K$52,MATCH(A93,Structure!$A$25:$A$52,0))</f>
        <v/>
      </c>
      <c r="H93" s="30">
        <f>INDEX(Structure!$M$25:$M$52,MATCH(A93,Structure!$A$25:$A$52,0))</f>
        <v/>
      </c>
      <c r="I93" s="28">
        <f>ROUNDDOWN(G93/INDEX(Settings!$H$31:$H$34,MATCH(D93,Settings!$B$31:$B$34,0)),0)*INDEX(Settings!$H$31:$H$34,MATCH(D93,Settings!$B$31:$B$34,0))</f>
        <v/>
      </c>
      <c r="J93" s="28">
        <f>ROUNDUP(H93/INDEX(Settings!$H$31:$H$34,MATCH(D93,Settings!$B$31:$B$34,0)),0)*INDEX(Settings!$H$31:$H$34,MATCH(D93,Settings!$B$31:$B$34,0))</f>
        <v/>
      </c>
      <c r="K93" s="28">
        <f>ROUNDDOWN(G93/12/Settings!$C$27,0)*Settings!$C$27</f>
        <v/>
      </c>
      <c r="L93" s="28">
        <f>ROUNDUP(H93/12/Settings!$C$27,0)*Settings!$C$27</f>
        <v/>
      </c>
      <c r="M93" s="4">
        <f>E93&amp;" "&amp;TEXT(IF(F93="month",K93,I93),"#,##0")&amp;" – "&amp;TEXT(IF(F93="month",L93,J93),"#,##0")&amp;" gross per "&amp;F93&amp;", full time"</f>
        <v/>
      </c>
    </row>
    <row r="94">
      <c r="A94" s="4">
        <f>D94&amp;"|"&amp;C94</f>
        <v/>
      </c>
      <c r="B94" s="5" t="inlineStr">
        <is>
          <t>Sales L5</t>
        </is>
      </c>
      <c r="C94" s="6">
        <f>INDEX(Roles!$J$5:$J$40,MATCH("Sales|L5",Roles!$A$5:$A$40,0))</f>
        <v/>
      </c>
      <c r="D94" s="5" t="inlineStr">
        <is>
          <t>PL</t>
        </is>
      </c>
      <c r="E94" s="6">
        <f>INDEX(Settings!$D$31:$D$34,MATCH(D94,Settings!$B$31:$B$34,0))</f>
        <v/>
      </c>
      <c r="F94" s="6">
        <f>INDEX(Settings!$G$31:$G$34,MATCH(D94,Settings!$B$31:$B$34,0))</f>
        <v/>
      </c>
      <c r="G94" s="30">
        <f>INDEX(Structure!$K$25:$K$52,MATCH(A94,Structure!$A$25:$A$52,0))</f>
        <v/>
      </c>
      <c r="H94" s="30">
        <f>INDEX(Structure!$M$25:$M$52,MATCH(A94,Structure!$A$25:$A$52,0))</f>
        <v/>
      </c>
      <c r="I94" s="28">
        <f>ROUNDDOWN(G94/INDEX(Settings!$H$31:$H$34,MATCH(D94,Settings!$B$31:$B$34,0)),0)*INDEX(Settings!$H$31:$H$34,MATCH(D94,Settings!$B$31:$B$34,0))</f>
        <v/>
      </c>
      <c r="J94" s="28">
        <f>ROUNDUP(H94/INDEX(Settings!$H$31:$H$34,MATCH(D94,Settings!$B$31:$B$34,0)),0)*INDEX(Settings!$H$31:$H$34,MATCH(D94,Settings!$B$31:$B$34,0))</f>
        <v/>
      </c>
      <c r="K94" s="28">
        <f>ROUNDDOWN(G94/12/Settings!$C$27,0)*Settings!$C$27</f>
        <v/>
      </c>
      <c r="L94" s="28">
        <f>ROUNDUP(H94/12/Settings!$C$27,0)*Settings!$C$27</f>
        <v/>
      </c>
      <c r="M94" s="4">
        <f>E94&amp;" "&amp;TEXT(IF(F94="month",K94,I94),"#,##0")&amp;" – "&amp;TEXT(IF(F94="month",L94,J94),"#,##0")&amp;" gross per "&amp;F94&amp;", full time"</f>
        <v/>
      </c>
    </row>
    <row r="95">
      <c r="A95" s="4">
        <f>D95&amp;"|"&amp;C95</f>
        <v/>
      </c>
      <c r="B95" s="5" t="inlineStr">
        <is>
          <t>Sales L5</t>
        </is>
      </c>
      <c r="C95" s="6">
        <f>INDEX(Roles!$J$5:$J$40,MATCH("Sales|L5",Roles!$A$5:$A$40,0))</f>
        <v/>
      </c>
      <c r="D95" s="5" t="inlineStr">
        <is>
          <t>DE</t>
        </is>
      </c>
      <c r="E95" s="6">
        <f>INDEX(Settings!$D$31:$D$34,MATCH(D95,Settings!$B$31:$B$34,0))</f>
        <v/>
      </c>
      <c r="F95" s="6">
        <f>INDEX(Settings!$G$31:$G$34,MATCH(D95,Settings!$B$31:$B$34,0))</f>
        <v/>
      </c>
      <c r="G95" s="30">
        <f>INDEX(Structure!$K$25:$K$52,MATCH(A95,Structure!$A$25:$A$52,0))</f>
        <v/>
      </c>
      <c r="H95" s="30">
        <f>INDEX(Structure!$M$25:$M$52,MATCH(A95,Structure!$A$25:$A$52,0))</f>
        <v/>
      </c>
      <c r="I95" s="28">
        <f>ROUNDDOWN(G95/INDEX(Settings!$H$31:$H$34,MATCH(D95,Settings!$B$31:$B$34,0)),0)*INDEX(Settings!$H$31:$H$34,MATCH(D95,Settings!$B$31:$B$34,0))</f>
        <v/>
      </c>
      <c r="J95" s="28">
        <f>ROUNDUP(H95/INDEX(Settings!$H$31:$H$34,MATCH(D95,Settings!$B$31:$B$34,0)),0)*INDEX(Settings!$H$31:$H$34,MATCH(D95,Settings!$B$31:$B$34,0))</f>
        <v/>
      </c>
      <c r="K95" s="28">
        <f>ROUNDDOWN(G95/12/Settings!$C$27,0)*Settings!$C$27</f>
        <v/>
      </c>
      <c r="L95" s="28">
        <f>ROUNDUP(H95/12/Settings!$C$27,0)*Settings!$C$27</f>
        <v/>
      </c>
      <c r="M95" s="4">
        <f>E95&amp;" "&amp;TEXT(IF(F95="month",K95,I95),"#,##0")&amp;" – "&amp;TEXT(IF(F95="month",L95,J95),"#,##0")&amp;" gross per "&amp;F95&amp;", full time"</f>
        <v/>
      </c>
    </row>
    <row r="96">
      <c r="A96" s="4">
        <f>D96&amp;"|"&amp;C96</f>
        <v/>
      </c>
      <c r="B96" s="5" t="inlineStr">
        <is>
          <t>Sales L5</t>
        </is>
      </c>
      <c r="C96" s="6">
        <f>INDEX(Roles!$J$5:$J$40,MATCH("Sales|L5",Roles!$A$5:$A$40,0))</f>
        <v/>
      </c>
      <c r="D96" s="5" t="inlineStr">
        <is>
          <t>ES</t>
        </is>
      </c>
      <c r="E96" s="6">
        <f>INDEX(Settings!$D$31:$D$34,MATCH(D96,Settings!$B$31:$B$34,0))</f>
        <v/>
      </c>
      <c r="F96" s="6">
        <f>INDEX(Settings!$G$31:$G$34,MATCH(D96,Settings!$B$31:$B$34,0))</f>
        <v/>
      </c>
      <c r="G96" s="30">
        <f>INDEX(Structure!$K$25:$K$52,MATCH(A96,Structure!$A$25:$A$52,0))</f>
        <v/>
      </c>
      <c r="H96" s="30">
        <f>INDEX(Structure!$M$25:$M$52,MATCH(A96,Structure!$A$25:$A$52,0))</f>
        <v/>
      </c>
      <c r="I96" s="28">
        <f>ROUNDDOWN(G96/INDEX(Settings!$H$31:$H$34,MATCH(D96,Settings!$B$31:$B$34,0)),0)*INDEX(Settings!$H$31:$H$34,MATCH(D96,Settings!$B$31:$B$34,0))</f>
        <v/>
      </c>
      <c r="J96" s="28">
        <f>ROUNDUP(H96/INDEX(Settings!$H$31:$H$34,MATCH(D96,Settings!$B$31:$B$34,0)),0)*INDEX(Settings!$H$31:$H$34,MATCH(D96,Settings!$B$31:$B$34,0))</f>
        <v/>
      </c>
      <c r="K96" s="28">
        <f>ROUNDDOWN(G96/12/Settings!$C$27,0)*Settings!$C$27</f>
        <v/>
      </c>
      <c r="L96" s="28">
        <f>ROUNDUP(H96/12/Settings!$C$27,0)*Settings!$C$27</f>
        <v/>
      </c>
      <c r="M96" s="4">
        <f>E96&amp;" "&amp;TEXT(IF(F96="month",K96,I96),"#,##0")&amp;" – "&amp;TEXT(IF(F96="month",L96,J96),"#,##0")&amp;" gross per "&amp;F96&amp;", full time"</f>
        <v/>
      </c>
    </row>
    <row r="97">
      <c r="A97" s="4">
        <f>D97&amp;"|"&amp;C97</f>
        <v/>
      </c>
      <c r="B97" s="5" t="inlineStr">
        <is>
          <t>Sales L6</t>
        </is>
      </c>
      <c r="C97" s="6">
        <f>INDEX(Roles!$J$5:$J$40,MATCH("Sales|L6",Roles!$A$5:$A$40,0))</f>
        <v/>
      </c>
      <c r="D97" s="5" t="inlineStr">
        <is>
          <t>IT</t>
        </is>
      </c>
      <c r="E97" s="6">
        <f>INDEX(Settings!$D$31:$D$34,MATCH(D97,Settings!$B$31:$B$34,0))</f>
        <v/>
      </c>
      <c r="F97" s="6">
        <f>INDEX(Settings!$G$31:$G$34,MATCH(D97,Settings!$B$31:$B$34,0))</f>
        <v/>
      </c>
      <c r="G97" s="30">
        <f>INDEX(Structure!$K$25:$K$52,MATCH(A97,Structure!$A$25:$A$52,0))</f>
        <v/>
      </c>
      <c r="H97" s="30">
        <f>INDEX(Structure!$M$25:$M$52,MATCH(A97,Structure!$A$25:$A$52,0))</f>
        <v/>
      </c>
      <c r="I97" s="28">
        <f>ROUNDDOWN(G97/INDEX(Settings!$H$31:$H$34,MATCH(D97,Settings!$B$31:$B$34,0)),0)*INDEX(Settings!$H$31:$H$34,MATCH(D97,Settings!$B$31:$B$34,0))</f>
        <v/>
      </c>
      <c r="J97" s="28">
        <f>ROUNDUP(H97/INDEX(Settings!$H$31:$H$34,MATCH(D97,Settings!$B$31:$B$34,0)),0)*INDEX(Settings!$H$31:$H$34,MATCH(D97,Settings!$B$31:$B$34,0))</f>
        <v/>
      </c>
      <c r="K97" s="28">
        <f>ROUNDDOWN(G97/12/Settings!$C$27,0)*Settings!$C$27</f>
        <v/>
      </c>
      <c r="L97" s="28">
        <f>ROUNDUP(H97/12/Settings!$C$27,0)*Settings!$C$27</f>
        <v/>
      </c>
      <c r="M97" s="4">
        <f>E97&amp;" "&amp;TEXT(IF(F97="month",K97,I97),"#,##0")&amp;" – "&amp;TEXT(IF(F97="month",L97,J97),"#,##0")&amp;" gross per "&amp;F97&amp;", full time"</f>
        <v/>
      </c>
    </row>
    <row r="98">
      <c r="A98" s="4">
        <f>D98&amp;"|"&amp;C98</f>
        <v/>
      </c>
      <c r="B98" s="5" t="inlineStr">
        <is>
          <t>Sales L6</t>
        </is>
      </c>
      <c r="C98" s="6">
        <f>INDEX(Roles!$J$5:$J$40,MATCH("Sales|L6",Roles!$A$5:$A$40,0))</f>
        <v/>
      </c>
      <c r="D98" s="5" t="inlineStr">
        <is>
          <t>PL</t>
        </is>
      </c>
      <c r="E98" s="6">
        <f>INDEX(Settings!$D$31:$D$34,MATCH(D98,Settings!$B$31:$B$34,0))</f>
        <v/>
      </c>
      <c r="F98" s="6">
        <f>INDEX(Settings!$G$31:$G$34,MATCH(D98,Settings!$B$31:$B$34,0))</f>
        <v/>
      </c>
      <c r="G98" s="30">
        <f>INDEX(Structure!$K$25:$K$52,MATCH(A98,Structure!$A$25:$A$52,0))</f>
        <v/>
      </c>
      <c r="H98" s="30">
        <f>INDEX(Structure!$M$25:$M$52,MATCH(A98,Structure!$A$25:$A$52,0))</f>
        <v/>
      </c>
      <c r="I98" s="28">
        <f>ROUNDDOWN(G98/INDEX(Settings!$H$31:$H$34,MATCH(D98,Settings!$B$31:$B$34,0)),0)*INDEX(Settings!$H$31:$H$34,MATCH(D98,Settings!$B$31:$B$34,0))</f>
        <v/>
      </c>
      <c r="J98" s="28">
        <f>ROUNDUP(H98/INDEX(Settings!$H$31:$H$34,MATCH(D98,Settings!$B$31:$B$34,0)),0)*INDEX(Settings!$H$31:$H$34,MATCH(D98,Settings!$B$31:$B$34,0))</f>
        <v/>
      </c>
      <c r="K98" s="28">
        <f>ROUNDDOWN(G98/12/Settings!$C$27,0)*Settings!$C$27</f>
        <v/>
      </c>
      <c r="L98" s="28">
        <f>ROUNDUP(H98/12/Settings!$C$27,0)*Settings!$C$27</f>
        <v/>
      </c>
      <c r="M98" s="4">
        <f>E98&amp;" "&amp;TEXT(IF(F98="month",K98,I98),"#,##0")&amp;" – "&amp;TEXT(IF(F98="month",L98,J98),"#,##0")&amp;" gross per "&amp;F98&amp;", full time"</f>
        <v/>
      </c>
    </row>
    <row r="99">
      <c r="A99" s="4">
        <f>D99&amp;"|"&amp;C99</f>
        <v/>
      </c>
      <c r="B99" s="5" t="inlineStr">
        <is>
          <t>Sales L6</t>
        </is>
      </c>
      <c r="C99" s="6">
        <f>INDEX(Roles!$J$5:$J$40,MATCH("Sales|L6",Roles!$A$5:$A$40,0))</f>
        <v/>
      </c>
      <c r="D99" s="5" t="inlineStr">
        <is>
          <t>DE</t>
        </is>
      </c>
      <c r="E99" s="6">
        <f>INDEX(Settings!$D$31:$D$34,MATCH(D99,Settings!$B$31:$B$34,0))</f>
        <v/>
      </c>
      <c r="F99" s="6">
        <f>INDEX(Settings!$G$31:$G$34,MATCH(D99,Settings!$B$31:$B$34,0))</f>
        <v/>
      </c>
      <c r="G99" s="30">
        <f>INDEX(Structure!$K$25:$K$52,MATCH(A99,Structure!$A$25:$A$52,0))</f>
        <v/>
      </c>
      <c r="H99" s="30">
        <f>INDEX(Structure!$M$25:$M$52,MATCH(A99,Structure!$A$25:$A$52,0))</f>
        <v/>
      </c>
      <c r="I99" s="28">
        <f>ROUNDDOWN(G99/INDEX(Settings!$H$31:$H$34,MATCH(D99,Settings!$B$31:$B$34,0)),0)*INDEX(Settings!$H$31:$H$34,MATCH(D99,Settings!$B$31:$B$34,0))</f>
        <v/>
      </c>
      <c r="J99" s="28">
        <f>ROUNDUP(H99/INDEX(Settings!$H$31:$H$34,MATCH(D99,Settings!$B$31:$B$34,0)),0)*INDEX(Settings!$H$31:$H$34,MATCH(D99,Settings!$B$31:$B$34,0))</f>
        <v/>
      </c>
      <c r="K99" s="28">
        <f>ROUNDDOWN(G99/12/Settings!$C$27,0)*Settings!$C$27</f>
        <v/>
      </c>
      <c r="L99" s="28">
        <f>ROUNDUP(H99/12/Settings!$C$27,0)*Settings!$C$27</f>
        <v/>
      </c>
      <c r="M99" s="4">
        <f>E99&amp;" "&amp;TEXT(IF(F99="month",K99,I99),"#,##0")&amp;" – "&amp;TEXT(IF(F99="month",L99,J99),"#,##0")&amp;" gross per "&amp;F99&amp;", full time"</f>
        <v/>
      </c>
    </row>
    <row r="100">
      <c r="A100" s="4">
        <f>D100&amp;"|"&amp;C100</f>
        <v/>
      </c>
      <c r="B100" s="5" t="inlineStr">
        <is>
          <t>Sales L6</t>
        </is>
      </c>
      <c r="C100" s="6">
        <f>INDEX(Roles!$J$5:$J$40,MATCH("Sales|L6",Roles!$A$5:$A$40,0))</f>
        <v/>
      </c>
      <c r="D100" s="5" t="inlineStr">
        <is>
          <t>ES</t>
        </is>
      </c>
      <c r="E100" s="6">
        <f>INDEX(Settings!$D$31:$D$34,MATCH(D100,Settings!$B$31:$B$34,0))</f>
        <v/>
      </c>
      <c r="F100" s="6">
        <f>INDEX(Settings!$G$31:$G$34,MATCH(D100,Settings!$B$31:$B$34,0))</f>
        <v/>
      </c>
      <c r="G100" s="30">
        <f>INDEX(Structure!$K$25:$K$52,MATCH(A100,Structure!$A$25:$A$52,0))</f>
        <v/>
      </c>
      <c r="H100" s="30">
        <f>INDEX(Structure!$M$25:$M$52,MATCH(A100,Structure!$A$25:$A$52,0))</f>
        <v/>
      </c>
      <c r="I100" s="28">
        <f>ROUNDDOWN(G100/INDEX(Settings!$H$31:$H$34,MATCH(D100,Settings!$B$31:$B$34,0)),0)*INDEX(Settings!$H$31:$H$34,MATCH(D100,Settings!$B$31:$B$34,0))</f>
        <v/>
      </c>
      <c r="J100" s="28">
        <f>ROUNDUP(H100/INDEX(Settings!$H$31:$H$34,MATCH(D100,Settings!$B$31:$B$34,0)),0)*INDEX(Settings!$H$31:$H$34,MATCH(D100,Settings!$B$31:$B$34,0))</f>
        <v/>
      </c>
      <c r="K100" s="28">
        <f>ROUNDDOWN(G100/12/Settings!$C$27,0)*Settings!$C$27</f>
        <v/>
      </c>
      <c r="L100" s="28">
        <f>ROUNDUP(H100/12/Settings!$C$27,0)*Settings!$C$27</f>
        <v/>
      </c>
      <c r="M100" s="4">
        <f>E100&amp;" "&amp;TEXT(IF(F100="month",K100,I100),"#,##0")&amp;" – "&amp;TEXT(IF(F100="month",L100,J100),"#,##0")&amp;" gross per "&amp;F100&amp;", full time"</f>
        <v/>
      </c>
    </row>
    <row r="101">
      <c r="A101" s="4">
        <f>D101&amp;"|"&amp;C101</f>
        <v/>
      </c>
      <c r="B101" s="5" t="inlineStr">
        <is>
          <t>Finance L1</t>
        </is>
      </c>
      <c r="C101" s="6">
        <f>INDEX(Roles!$J$5:$J$40,MATCH("Finance|L1",Roles!$A$5:$A$40,0))</f>
        <v/>
      </c>
      <c r="D101" s="5" t="inlineStr">
        <is>
          <t>IT</t>
        </is>
      </c>
      <c r="E101" s="6">
        <f>INDEX(Settings!$D$31:$D$34,MATCH(D101,Settings!$B$31:$B$34,0))</f>
        <v/>
      </c>
      <c r="F101" s="6">
        <f>INDEX(Settings!$G$31:$G$34,MATCH(D101,Settings!$B$31:$B$34,0))</f>
        <v/>
      </c>
      <c r="G101" s="30">
        <f>INDEX(Structure!$K$25:$K$52,MATCH(A101,Structure!$A$25:$A$52,0))</f>
        <v/>
      </c>
      <c r="H101" s="30">
        <f>INDEX(Structure!$M$25:$M$52,MATCH(A101,Structure!$A$25:$A$52,0))</f>
        <v/>
      </c>
      <c r="I101" s="28">
        <f>ROUNDDOWN(G101/INDEX(Settings!$H$31:$H$34,MATCH(D101,Settings!$B$31:$B$34,0)),0)*INDEX(Settings!$H$31:$H$34,MATCH(D101,Settings!$B$31:$B$34,0))</f>
        <v/>
      </c>
      <c r="J101" s="28">
        <f>ROUNDUP(H101/INDEX(Settings!$H$31:$H$34,MATCH(D101,Settings!$B$31:$B$34,0)),0)*INDEX(Settings!$H$31:$H$34,MATCH(D101,Settings!$B$31:$B$34,0))</f>
        <v/>
      </c>
      <c r="K101" s="28">
        <f>ROUNDDOWN(G101/12/Settings!$C$27,0)*Settings!$C$27</f>
        <v/>
      </c>
      <c r="L101" s="28">
        <f>ROUNDUP(H101/12/Settings!$C$27,0)*Settings!$C$27</f>
        <v/>
      </c>
      <c r="M101" s="4">
        <f>E101&amp;" "&amp;TEXT(IF(F101="month",K101,I101),"#,##0")&amp;" – "&amp;TEXT(IF(F101="month",L101,J101),"#,##0")&amp;" gross per "&amp;F101&amp;", full time"</f>
        <v/>
      </c>
    </row>
    <row r="102">
      <c r="A102" s="4">
        <f>D102&amp;"|"&amp;C102</f>
        <v/>
      </c>
      <c r="B102" s="5" t="inlineStr">
        <is>
          <t>Finance L1</t>
        </is>
      </c>
      <c r="C102" s="6">
        <f>INDEX(Roles!$J$5:$J$40,MATCH("Finance|L1",Roles!$A$5:$A$40,0))</f>
        <v/>
      </c>
      <c r="D102" s="5" t="inlineStr">
        <is>
          <t>PL</t>
        </is>
      </c>
      <c r="E102" s="6">
        <f>INDEX(Settings!$D$31:$D$34,MATCH(D102,Settings!$B$31:$B$34,0))</f>
        <v/>
      </c>
      <c r="F102" s="6">
        <f>INDEX(Settings!$G$31:$G$34,MATCH(D102,Settings!$B$31:$B$34,0))</f>
        <v/>
      </c>
      <c r="G102" s="30">
        <f>INDEX(Structure!$K$25:$K$52,MATCH(A102,Structure!$A$25:$A$52,0))</f>
        <v/>
      </c>
      <c r="H102" s="30">
        <f>INDEX(Structure!$M$25:$M$52,MATCH(A102,Structure!$A$25:$A$52,0))</f>
        <v/>
      </c>
      <c r="I102" s="28">
        <f>ROUNDDOWN(G102/INDEX(Settings!$H$31:$H$34,MATCH(D102,Settings!$B$31:$B$34,0)),0)*INDEX(Settings!$H$31:$H$34,MATCH(D102,Settings!$B$31:$B$34,0))</f>
        <v/>
      </c>
      <c r="J102" s="28">
        <f>ROUNDUP(H102/INDEX(Settings!$H$31:$H$34,MATCH(D102,Settings!$B$31:$B$34,0)),0)*INDEX(Settings!$H$31:$H$34,MATCH(D102,Settings!$B$31:$B$34,0))</f>
        <v/>
      </c>
      <c r="K102" s="28">
        <f>ROUNDDOWN(G102/12/Settings!$C$27,0)*Settings!$C$27</f>
        <v/>
      </c>
      <c r="L102" s="28">
        <f>ROUNDUP(H102/12/Settings!$C$27,0)*Settings!$C$27</f>
        <v/>
      </c>
      <c r="M102" s="4">
        <f>E102&amp;" "&amp;TEXT(IF(F102="month",K102,I102),"#,##0")&amp;" – "&amp;TEXT(IF(F102="month",L102,J102),"#,##0")&amp;" gross per "&amp;F102&amp;", full time"</f>
        <v/>
      </c>
    </row>
    <row r="103">
      <c r="A103" s="4">
        <f>D103&amp;"|"&amp;C103</f>
        <v/>
      </c>
      <c r="B103" s="5" t="inlineStr">
        <is>
          <t>Finance L1</t>
        </is>
      </c>
      <c r="C103" s="6">
        <f>INDEX(Roles!$J$5:$J$40,MATCH("Finance|L1",Roles!$A$5:$A$40,0))</f>
        <v/>
      </c>
      <c r="D103" s="5" t="inlineStr">
        <is>
          <t>DE</t>
        </is>
      </c>
      <c r="E103" s="6">
        <f>INDEX(Settings!$D$31:$D$34,MATCH(D103,Settings!$B$31:$B$34,0))</f>
        <v/>
      </c>
      <c r="F103" s="6">
        <f>INDEX(Settings!$G$31:$G$34,MATCH(D103,Settings!$B$31:$B$34,0))</f>
        <v/>
      </c>
      <c r="G103" s="30">
        <f>INDEX(Structure!$K$25:$K$52,MATCH(A103,Structure!$A$25:$A$52,0))</f>
        <v/>
      </c>
      <c r="H103" s="30">
        <f>INDEX(Structure!$M$25:$M$52,MATCH(A103,Structure!$A$25:$A$52,0))</f>
        <v/>
      </c>
      <c r="I103" s="28">
        <f>ROUNDDOWN(G103/INDEX(Settings!$H$31:$H$34,MATCH(D103,Settings!$B$31:$B$34,0)),0)*INDEX(Settings!$H$31:$H$34,MATCH(D103,Settings!$B$31:$B$34,0))</f>
        <v/>
      </c>
      <c r="J103" s="28">
        <f>ROUNDUP(H103/INDEX(Settings!$H$31:$H$34,MATCH(D103,Settings!$B$31:$B$34,0)),0)*INDEX(Settings!$H$31:$H$34,MATCH(D103,Settings!$B$31:$B$34,0))</f>
        <v/>
      </c>
      <c r="K103" s="28">
        <f>ROUNDDOWN(G103/12/Settings!$C$27,0)*Settings!$C$27</f>
        <v/>
      </c>
      <c r="L103" s="28">
        <f>ROUNDUP(H103/12/Settings!$C$27,0)*Settings!$C$27</f>
        <v/>
      </c>
      <c r="M103" s="4">
        <f>E103&amp;" "&amp;TEXT(IF(F103="month",K103,I103),"#,##0")&amp;" – "&amp;TEXT(IF(F103="month",L103,J103),"#,##0")&amp;" gross per "&amp;F103&amp;", full time"</f>
        <v/>
      </c>
    </row>
    <row r="104">
      <c r="A104" s="4">
        <f>D104&amp;"|"&amp;C104</f>
        <v/>
      </c>
      <c r="B104" s="5" t="inlineStr">
        <is>
          <t>Finance L1</t>
        </is>
      </c>
      <c r="C104" s="6">
        <f>INDEX(Roles!$J$5:$J$40,MATCH("Finance|L1",Roles!$A$5:$A$40,0))</f>
        <v/>
      </c>
      <c r="D104" s="5" t="inlineStr">
        <is>
          <t>ES</t>
        </is>
      </c>
      <c r="E104" s="6">
        <f>INDEX(Settings!$D$31:$D$34,MATCH(D104,Settings!$B$31:$B$34,0))</f>
        <v/>
      </c>
      <c r="F104" s="6">
        <f>INDEX(Settings!$G$31:$G$34,MATCH(D104,Settings!$B$31:$B$34,0))</f>
        <v/>
      </c>
      <c r="G104" s="30">
        <f>INDEX(Structure!$K$25:$K$52,MATCH(A104,Structure!$A$25:$A$52,0))</f>
        <v/>
      </c>
      <c r="H104" s="30">
        <f>INDEX(Structure!$M$25:$M$52,MATCH(A104,Structure!$A$25:$A$52,0))</f>
        <v/>
      </c>
      <c r="I104" s="28">
        <f>ROUNDDOWN(G104/INDEX(Settings!$H$31:$H$34,MATCH(D104,Settings!$B$31:$B$34,0)),0)*INDEX(Settings!$H$31:$H$34,MATCH(D104,Settings!$B$31:$B$34,0))</f>
        <v/>
      </c>
      <c r="J104" s="28">
        <f>ROUNDUP(H104/INDEX(Settings!$H$31:$H$34,MATCH(D104,Settings!$B$31:$B$34,0)),0)*INDEX(Settings!$H$31:$H$34,MATCH(D104,Settings!$B$31:$B$34,0))</f>
        <v/>
      </c>
      <c r="K104" s="28">
        <f>ROUNDDOWN(G104/12/Settings!$C$27,0)*Settings!$C$27</f>
        <v/>
      </c>
      <c r="L104" s="28">
        <f>ROUNDUP(H104/12/Settings!$C$27,0)*Settings!$C$27</f>
        <v/>
      </c>
      <c r="M104" s="4">
        <f>E104&amp;" "&amp;TEXT(IF(F104="month",K104,I104),"#,##0")&amp;" – "&amp;TEXT(IF(F104="month",L104,J104),"#,##0")&amp;" gross per "&amp;F104&amp;", full time"</f>
        <v/>
      </c>
    </row>
    <row r="105">
      <c r="A105" s="4">
        <f>D105&amp;"|"&amp;C105</f>
        <v/>
      </c>
      <c r="B105" s="5" t="inlineStr">
        <is>
          <t>Finance L2</t>
        </is>
      </c>
      <c r="C105" s="6">
        <f>INDEX(Roles!$J$5:$J$40,MATCH("Finance|L2",Roles!$A$5:$A$40,0))</f>
        <v/>
      </c>
      <c r="D105" s="5" t="inlineStr">
        <is>
          <t>IT</t>
        </is>
      </c>
      <c r="E105" s="6">
        <f>INDEX(Settings!$D$31:$D$34,MATCH(D105,Settings!$B$31:$B$34,0))</f>
        <v/>
      </c>
      <c r="F105" s="6">
        <f>INDEX(Settings!$G$31:$G$34,MATCH(D105,Settings!$B$31:$B$34,0))</f>
        <v/>
      </c>
      <c r="G105" s="30">
        <f>INDEX(Structure!$K$25:$K$52,MATCH(A105,Structure!$A$25:$A$52,0))</f>
        <v/>
      </c>
      <c r="H105" s="30">
        <f>INDEX(Structure!$M$25:$M$52,MATCH(A105,Structure!$A$25:$A$52,0))</f>
        <v/>
      </c>
      <c r="I105" s="28">
        <f>ROUNDDOWN(G105/INDEX(Settings!$H$31:$H$34,MATCH(D105,Settings!$B$31:$B$34,0)),0)*INDEX(Settings!$H$31:$H$34,MATCH(D105,Settings!$B$31:$B$34,0))</f>
        <v/>
      </c>
      <c r="J105" s="28">
        <f>ROUNDUP(H105/INDEX(Settings!$H$31:$H$34,MATCH(D105,Settings!$B$31:$B$34,0)),0)*INDEX(Settings!$H$31:$H$34,MATCH(D105,Settings!$B$31:$B$34,0))</f>
        <v/>
      </c>
      <c r="K105" s="28">
        <f>ROUNDDOWN(G105/12/Settings!$C$27,0)*Settings!$C$27</f>
        <v/>
      </c>
      <c r="L105" s="28">
        <f>ROUNDUP(H105/12/Settings!$C$27,0)*Settings!$C$27</f>
        <v/>
      </c>
      <c r="M105" s="4">
        <f>E105&amp;" "&amp;TEXT(IF(F105="month",K105,I105),"#,##0")&amp;" – "&amp;TEXT(IF(F105="month",L105,J105),"#,##0")&amp;" gross per "&amp;F105&amp;", full time"</f>
        <v/>
      </c>
    </row>
    <row r="106">
      <c r="A106" s="4">
        <f>D106&amp;"|"&amp;C106</f>
        <v/>
      </c>
      <c r="B106" s="5" t="inlineStr">
        <is>
          <t>Finance L2</t>
        </is>
      </c>
      <c r="C106" s="6">
        <f>INDEX(Roles!$J$5:$J$40,MATCH("Finance|L2",Roles!$A$5:$A$40,0))</f>
        <v/>
      </c>
      <c r="D106" s="5" t="inlineStr">
        <is>
          <t>PL</t>
        </is>
      </c>
      <c r="E106" s="6">
        <f>INDEX(Settings!$D$31:$D$34,MATCH(D106,Settings!$B$31:$B$34,0))</f>
        <v/>
      </c>
      <c r="F106" s="6">
        <f>INDEX(Settings!$G$31:$G$34,MATCH(D106,Settings!$B$31:$B$34,0))</f>
        <v/>
      </c>
      <c r="G106" s="30">
        <f>INDEX(Structure!$K$25:$K$52,MATCH(A106,Structure!$A$25:$A$52,0))</f>
        <v/>
      </c>
      <c r="H106" s="30">
        <f>INDEX(Structure!$M$25:$M$52,MATCH(A106,Structure!$A$25:$A$52,0))</f>
        <v/>
      </c>
      <c r="I106" s="28">
        <f>ROUNDDOWN(G106/INDEX(Settings!$H$31:$H$34,MATCH(D106,Settings!$B$31:$B$34,0)),0)*INDEX(Settings!$H$31:$H$34,MATCH(D106,Settings!$B$31:$B$34,0))</f>
        <v/>
      </c>
      <c r="J106" s="28">
        <f>ROUNDUP(H106/INDEX(Settings!$H$31:$H$34,MATCH(D106,Settings!$B$31:$B$34,0)),0)*INDEX(Settings!$H$31:$H$34,MATCH(D106,Settings!$B$31:$B$34,0))</f>
        <v/>
      </c>
      <c r="K106" s="28">
        <f>ROUNDDOWN(G106/12/Settings!$C$27,0)*Settings!$C$27</f>
        <v/>
      </c>
      <c r="L106" s="28">
        <f>ROUNDUP(H106/12/Settings!$C$27,0)*Settings!$C$27</f>
        <v/>
      </c>
      <c r="M106" s="4">
        <f>E106&amp;" "&amp;TEXT(IF(F106="month",K106,I106),"#,##0")&amp;" – "&amp;TEXT(IF(F106="month",L106,J106),"#,##0")&amp;" gross per "&amp;F106&amp;", full time"</f>
        <v/>
      </c>
    </row>
    <row r="107">
      <c r="A107" s="4">
        <f>D107&amp;"|"&amp;C107</f>
        <v/>
      </c>
      <c r="B107" s="5" t="inlineStr">
        <is>
          <t>Finance L2</t>
        </is>
      </c>
      <c r="C107" s="6">
        <f>INDEX(Roles!$J$5:$J$40,MATCH("Finance|L2",Roles!$A$5:$A$40,0))</f>
        <v/>
      </c>
      <c r="D107" s="5" t="inlineStr">
        <is>
          <t>DE</t>
        </is>
      </c>
      <c r="E107" s="6">
        <f>INDEX(Settings!$D$31:$D$34,MATCH(D107,Settings!$B$31:$B$34,0))</f>
        <v/>
      </c>
      <c r="F107" s="6">
        <f>INDEX(Settings!$G$31:$G$34,MATCH(D107,Settings!$B$31:$B$34,0))</f>
        <v/>
      </c>
      <c r="G107" s="30">
        <f>INDEX(Structure!$K$25:$K$52,MATCH(A107,Structure!$A$25:$A$52,0))</f>
        <v/>
      </c>
      <c r="H107" s="30">
        <f>INDEX(Structure!$M$25:$M$52,MATCH(A107,Structure!$A$25:$A$52,0))</f>
        <v/>
      </c>
      <c r="I107" s="28">
        <f>ROUNDDOWN(G107/INDEX(Settings!$H$31:$H$34,MATCH(D107,Settings!$B$31:$B$34,0)),0)*INDEX(Settings!$H$31:$H$34,MATCH(D107,Settings!$B$31:$B$34,0))</f>
        <v/>
      </c>
      <c r="J107" s="28">
        <f>ROUNDUP(H107/INDEX(Settings!$H$31:$H$34,MATCH(D107,Settings!$B$31:$B$34,0)),0)*INDEX(Settings!$H$31:$H$34,MATCH(D107,Settings!$B$31:$B$34,0))</f>
        <v/>
      </c>
      <c r="K107" s="28">
        <f>ROUNDDOWN(G107/12/Settings!$C$27,0)*Settings!$C$27</f>
        <v/>
      </c>
      <c r="L107" s="28">
        <f>ROUNDUP(H107/12/Settings!$C$27,0)*Settings!$C$27</f>
        <v/>
      </c>
      <c r="M107" s="4">
        <f>E107&amp;" "&amp;TEXT(IF(F107="month",K107,I107),"#,##0")&amp;" – "&amp;TEXT(IF(F107="month",L107,J107),"#,##0")&amp;" gross per "&amp;F107&amp;", full time"</f>
        <v/>
      </c>
    </row>
    <row r="108">
      <c r="A108" s="4">
        <f>D108&amp;"|"&amp;C108</f>
        <v/>
      </c>
      <c r="B108" s="5" t="inlineStr">
        <is>
          <t>Finance L2</t>
        </is>
      </c>
      <c r="C108" s="6">
        <f>INDEX(Roles!$J$5:$J$40,MATCH("Finance|L2",Roles!$A$5:$A$40,0))</f>
        <v/>
      </c>
      <c r="D108" s="5" t="inlineStr">
        <is>
          <t>ES</t>
        </is>
      </c>
      <c r="E108" s="6">
        <f>INDEX(Settings!$D$31:$D$34,MATCH(D108,Settings!$B$31:$B$34,0))</f>
        <v/>
      </c>
      <c r="F108" s="6">
        <f>INDEX(Settings!$G$31:$G$34,MATCH(D108,Settings!$B$31:$B$34,0))</f>
        <v/>
      </c>
      <c r="G108" s="30">
        <f>INDEX(Structure!$K$25:$K$52,MATCH(A108,Structure!$A$25:$A$52,0))</f>
        <v/>
      </c>
      <c r="H108" s="30">
        <f>INDEX(Structure!$M$25:$M$52,MATCH(A108,Structure!$A$25:$A$52,0))</f>
        <v/>
      </c>
      <c r="I108" s="28">
        <f>ROUNDDOWN(G108/INDEX(Settings!$H$31:$H$34,MATCH(D108,Settings!$B$31:$B$34,0)),0)*INDEX(Settings!$H$31:$H$34,MATCH(D108,Settings!$B$31:$B$34,0))</f>
        <v/>
      </c>
      <c r="J108" s="28">
        <f>ROUNDUP(H108/INDEX(Settings!$H$31:$H$34,MATCH(D108,Settings!$B$31:$B$34,0)),0)*INDEX(Settings!$H$31:$H$34,MATCH(D108,Settings!$B$31:$B$34,0))</f>
        <v/>
      </c>
      <c r="K108" s="28">
        <f>ROUNDDOWN(G108/12/Settings!$C$27,0)*Settings!$C$27</f>
        <v/>
      </c>
      <c r="L108" s="28">
        <f>ROUNDUP(H108/12/Settings!$C$27,0)*Settings!$C$27</f>
        <v/>
      </c>
      <c r="M108" s="4">
        <f>E108&amp;" "&amp;TEXT(IF(F108="month",K108,I108),"#,##0")&amp;" – "&amp;TEXT(IF(F108="month",L108,J108),"#,##0")&amp;" gross per "&amp;F108&amp;", full time"</f>
        <v/>
      </c>
    </row>
    <row r="109">
      <c r="A109" s="4">
        <f>D109&amp;"|"&amp;C109</f>
        <v/>
      </c>
      <c r="B109" s="5" t="inlineStr">
        <is>
          <t>Finance L3</t>
        </is>
      </c>
      <c r="C109" s="6">
        <f>INDEX(Roles!$J$5:$J$40,MATCH("Finance|L3",Roles!$A$5:$A$40,0))</f>
        <v/>
      </c>
      <c r="D109" s="5" t="inlineStr">
        <is>
          <t>IT</t>
        </is>
      </c>
      <c r="E109" s="6">
        <f>INDEX(Settings!$D$31:$D$34,MATCH(D109,Settings!$B$31:$B$34,0))</f>
        <v/>
      </c>
      <c r="F109" s="6">
        <f>INDEX(Settings!$G$31:$G$34,MATCH(D109,Settings!$B$31:$B$34,0))</f>
        <v/>
      </c>
      <c r="G109" s="30">
        <f>INDEX(Structure!$K$25:$K$52,MATCH(A109,Structure!$A$25:$A$52,0))</f>
        <v/>
      </c>
      <c r="H109" s="30">
        <f>INDEX(Structure!$M$25:$M$52,MATCH(A109,Structure!$A$25:$A$52,0))</f>
        <v/>
      </c>
      <c r="I109" s="28">
        <f>ROUNDDOWN(G109/INDEX(Settings!$H$31:$H$34,MATCH(D109,Settings!$B$31:$B$34,0)),0)*INDEX(Settings!$H$31:$H$34,MATCH(D109,Settings!$B$31:$B$34,0))</f>
        <v/>
      </c>
      <c r="J109" s="28">
        <f>ROUNDUP(H109/INDEX(Settings!$H$31:$H$34,MATCH(D109,Settings!$B$31:$B$34,0)),0)*INDEX(Settings!$H$31:$H$34,MATCH(D109,Settings!$B$31:$B$34,0))</f>
        <v/>
      </c>
      <c r="K109" s="28">
        <f>ROUNDDOWN(G109/12/Settings!$C$27,0)*Settings!$C$27</f>
        <v/>
      </c>
      <c r="L109" s="28">
        <f>ROUNDUP(H109/12/Settings!$C$27,0)*Settings!$C$27</f>
        <v/>
      </c>
      <c r="M109" s="4">
        <f>E109&amp;" "&amp;TEXT(IF(F109="month",K109,I109),"#,##0")&amp;" – "&amp;TEXT(IF(F109="month",L109,J109),"#,##0")&amp;" gross per "&amp;F109&amp;", full time"</f>
        <v/>
      </c>
    </row>
    <row r="110">
      <c r="A110" s="4">
        <f>D110&amp;"|"&amp;C110</f>
        <v/>
      </c>
      <c r="B110" s="5" t="inlineStr">
        <is>
          <t>Finance L3</t>
        </is>
      </c>
      <c r="C110" s="6">
        <f>INDEX(Roles!$J$5:$J$40,MATCH("Finance|L3",Roles!$A$5:$A$40,0))</f>
        <v/>
      </c>
      <c r="D110" s="5" t="inlineStr">
        <is>
          <t>PL</t>
        </is>
      </c>
      <c r="E110" s="6">
        <f>INDEX(Settings!$D$31:$D$34,MATCH(D110,Settings!$B$31:$B$34,0))</f>
        <v/>
      </c>
      <c r="F110" s="6">
        <f>INDEX(Settings!$G$31:$G$34,MATCH(D110,Settings!$B$31:$B$34,0))</f>
        <v/>
      </c>
      <c r="G110" s="30">
        <f>INDEX(Structure!$K$25:$K$52,MATCH(A110,Structure!$A$25:$A$52,0))</f>
        <v/>
      </c>
      <c r="H110" s="30">
        <f>INDEX(Structure!$M$25:$M$52,MATCH(A110,Structure!$A$25:$A$52,0))</f>
        <v/>
      </c>
      <c r="I110" s="28">
        <f>ROUNDDOWN(G110/INDEX(Settings!$H$31:$H$34,MATCH(D110,Settings!$B$31:$B$34,0)),0)*INDEX(Settings!$H$31:$H$34,MATCH(D110,Settings!$B$31:$B$34,0))</f>
        <v/>
      </c>
      <c r="J110" s="28">
        <f>ROUNDUP(H110/INDEX(Settings!$H$31:$H$34,MATCH(D110,Settings!$B$31:$B$34,0)),0)*INDEX(Settings!$H$31:$H$34,MATCH(D110,Settings!$B$31:$B$34,0))</f>
        <v/>
      </c>
      <c r="K110" s="28">
        <f>ROUNDDOWN(G110/12/Settings!$C$27,0)*Settings!$C$27</f>
        <v/>
      </c>
      <c r="L110" s="28">
        <f>ROUNDUP(H110/12/Settings!$C$27,0)*Settings!$C$27</f>
        <v/>
      </c>
      <c r="M110" s="4">
        <f>E110&amp;" "&amp;TEXT(IF(F110="month",K110,I110),"#,##0")&amp;" – "&amp;TEXT(IF(F110="month",L110,J110),"#,##0")&amp;" gross per "&amp;F110&amp;", full time"</f>
        <v/>
      </c>
    </row>
    <row r="111">
      <c r="A111" s="4">
        <f>D111&amp;"|"&amp;C111</f>
        <v/>
      </c>
      <c r="B111" s="5" t="inlineStr">
        <is>
          <t>Finance L3</t>
        </is>
      </c>
      <c r="C111" s="6">
        <f>INDEX(Roles!$J$5:$J$40,MATCH("Finance|L3",Roles!$A$5:$A$40,0))</f>
        <v/>
      </c>
      <c r="D111" s="5" t="inlineStr">
        <is>
          <t>DE</t>
        </is>
      </c>
      <c r="E111" s="6">
        <f>INDEX(Settings!$D$31:$D$34,MATCH(D111,Settings!$B$31:$B$34,0))</f>
        <v/>
      </c>
      <c r="F111" s="6">
        <f>INDEX(Settings!$G$31:$G$34,MATCH(D111,Settings!$B$31:$B$34,0))</f>
        <v/>
      </c>
      <c r="G111" s="30">
        <f>INDEX(Structure!$K$25:$K$52,MATCH(A111,Structure!$A$25:$A$52,0))</f>
        <v/>
      </c>
      <c r="H111" s="30">
        <f>INDEX(Structure!$M$25:$M$52,MATCH(A111,Structure!$A$25:$A$52,0))</f>
        <v/>
      </c>
      <c r="I111" s="28">
        <f>ROUNDDOWN(G111/INDEX(Settings!$H$31:$H$34,MATCH(D111,Settings!$B$31:$B$34,0)),0)*INDEX(Settings!$H$31:$H$34,MATCH(D111,Settings!$B$31:$B$34,0))</f>
        <v/>
      </c>
      <c r="J111" s="28">
        <f>ROUNDUP(H111/INDEX(Settings!$H$31:$H$34,MATCH(D111,Settings!$B$31:$B$34,0)),0)*INDEX(Settings!$H$31:$H$34,MATCH(D111,Settings!$B$31:$B$34,0))</f>
        <v/>
      </c>
      <c r="K111" s="28">
        <f>ROUNDDOWN(G111/12/Settings!$C$27,0)*Settings!$C$27</f>
        <v/>
      </c>
      <c r="L111" s="28">
        <f>ROUNDUP(H111/12/Settings!$C$27,0)*Settings!$C$27</f>
        <v/>
      </c>
      <c r="M111" s="4">
        <f>E111&amp;" "&amp;TEXT(IF(F111="month",K111,I111),"#,##0")&amp;" – "&amp;TEXT(IF(F111="month",L111,J111),"#,##0")&amp;" gross per "&amp;F111&amp;", full time"</f>
        <v/>
      </c>
    </row>
    <row r="112">
      <c r="A112" s="4">
        <f>D112&amp;"|"&amp;C112</f>
        <v/>
      </c>
      <c r="B112" s="5" t="inlineStr">
        <is>
          <t>Finance L3</t>
        </is>
      </c>
      <c r="C112" s="6">
        <f>INDEX(Roles!$J$5:$J$40,MATCH("Finance|L3",Roles!$A$5:$A$40,0))</f>
        <v/>
      </c>
      <c r="D112" s="5" t="inlineStr">
        <is>
          <t>ES</t>
        </is>
      </c>
      <c r="E112" s="6">
        <f>INDEX(Settings!$D$31:$D$34,MATCH(D112,Settings!$B$31:$B$34,0))</f>
        <v/>
      </c>
      <c r="F112" s="6">
        <f>INDEX(Settings!$G$31:$G$34,MATCH(D112,Settings!$B$31:$B$34,0))</f>
        <v/>
      </c>
      <c r="G112" s="30">
        <f>INDEX(Structure!$K$25:$K$52,MATCH(A112,Structure!$A$25:$A$52,0))</f>
        <v/>
      </c>
      <c r="H112" s="30">
        <f>INDEX(Structure!$M$25:$M$52,MATCH(A112,Structure!$A$25:$A$52,0))</f>
        <v/>
      </c>
      <c r="I112" s="28">
        <f>ROUNDDOWN(G112/INDEX(Settings!$H$31:$H$34,MATCH(D112,Settings!$B$31:$B$34,0)),0)*INDEX(Settings!$H$31:$H$34,MATCH(D112,Settings!$B$31:$B$34,0))</f>
        <v/>
      </c>
      <c r="J112" s="28">
        <f>ROUNDUP(H112/INDEX(Settings!$H$31:$H$34,MATCH(D112,Settings!$B$31:$B$34,0)),0)*INDEX(Settings!$H$31:$H$34,MATCH(D112,Settings!$B$31:$B$34,0))</f>
        <v/>
      </c>
      <c r="K112" s="28">
        <f>ROUNDDOWN(G112/12/Settings!$C$27,0)*Settings!$C$27</f>
        <v/>
      </c>
      <c r="L112" s="28">
        <f>ROUNDUP(H112/12/Settings!$C$27,0)*Settings!$C$27</f>
        <v/>
      </c>
      <c r="M112" s="4">
        <f>E112&amp;" "&amp;TEXT(IF(F112="month",K112,I112),"#,##0")&amp;" – "&amp;TEXT(IF(F112="month",L112,J112),"#,##0")&amp;" gross per "&amp;F112&amp;", full time"</f>
        <v/>
      </c>
    </row>
    <row r="113">
      <c r="A113" s="4">
        <f>D113&amp;"|"&amp;C113</f>
        <v/>
      </c>
      <c r="B113" s="5" t="inlineStr">
        <is>
          <t>Finance L4</t>
        </is>
      </c>
      <c r="C113" s="6">
        <f>INDEX(Roles!$J$5:$J$40,MATCH("Finance|L4",Roles!$A$5:$A$40,0))</f>
        <v/>
      </c>
      <c r="D113" s="5" t="inlineStr">
        <is>
          <t>IT</t>
        </is>
      </c>
      <c r="E113" s="6">
        <f>INDEX(Settings!$D$31:$D$34,MATCH(D113,Settings!$B$31:$B$34,0))</f>
        <v/>
      </c>
      <c r="F113" s="6">
        <f>INDEX(Settings!$G$31:$G$34,MATCH(D113,Settings!$B$31:$B$34,0))</f>
        <v/>
      </c>
      <c r="G113" s="30">
        <f>INDEX(Structure!$K$25:$K$52,MATCH(A113,Structure!$A$25:$A$52,0))</f>
        <v/>
      </c>
      <c r="H113" s="30">
        <f>INDEX(Structure!$M$25:$M$52,MATCH(A113,Structure!$A$25:$A$52,0))</f>
        <v/>
      </c>
      <c r="I113" s="28">
        <f>ROUNDDOWN(G113/INDEX(Settings!$H$31:$H$34,MATCH(D113,Settings!$B$31:$B$34,0)),0)*INDEX(Settings!$H$31:$H$34,MATCH(D113,Settings!$B$31:$B$34,0))</f>
        <v/>
      </c>
      <c r="J113" s="28">
        <f>ROUNDUP(H113/INDEX(Settings!$H$31:$H$34,MATCH(D113,Settings!$B$31:$B$34,0)),0)*INDEX(Settings!$H$31:$H$34,MATCH(D113,Settings!$B$31:$B$34,0))</f>
        <v/>
      </c>
      <c r="K113" s="28">
        <f>ROUNDDOWN(G113/12/Settings!$C$27,0)*Settings!$C$27</f>
        <v/>
      </c>
      <c r="L113" s="28">
        <f>ROUNDUP(H113/12/Settings!$C$27,0)*Settings!$C$27</f>
        <v/>
      </c>
      <c r="M113" s="4">
        <f>E113&amp;" "&amp;TEXT(IF(F113="month",K113,I113),"#,##0")&amp;" – "&amp;TEXT(IF(F113="month",L113,J113),"#,##0")&amp;" gross per "&amp;F113&amp;", full time"</f>
        <v/>
      </c>
    </row>
    <row r="114">
      <c r="A114" s="4">
        <f>D114&amp;"|"&amp;C114</f>
        <v/>
      </c>
      <c r="B114" s="5" t="inlineStr">
        <is>
          <t>Finance L4</t>
        </is>
      </c>
      <c r="C114" s="6">
        <f>INDEX(Roles!$J$5:$J$40,MATCH("Finance|L4",Roles!$A$5:$A$40,0))</f>
        <v/>
      </c>
      <c r="D114" s="5" t="inlineStr">
        <is>
          <t>PL</t>
        </is>
      </c>
      <c r="E114" s="6">
        <f>INDEX(Settings!$D$31:$D$34,MATCH(D114,Settings!$B$31:$B$34,0))</f>
        <v/>
      </c>
      <c r="F114" s="6">
        <f>INDEX(Settings!$G$31:$G$34,MATCH(D114,Settings!$B$31:$B$34,0))</f>
        <v/>
      </c>
      <c r="G114" s="30">
        <f>INDEX(Structure!$K$25:$K$52,MATCH(A114,Structure!$A$25:$A$52,0))</f>
        <v/>
      </c>
      <c r="H114" s="30">
        <f>INDEX(Structure!$M$25:$M$52,MATCH(A114,Structure!$A$25:$A$52,0))</f>
        <v/>
      </c>
      <c r="I114" s="28">
        <f>ROUNDDOWN(G114/INDEX(Settings!$H$31:$H$34,MATCH(D114,Settings!$B$31:$B$34,0)),0)*INDEX(Settings!$H$31:$H$34,MATCH(D114,Settings!$B$31:$B$34,0))</f>
        <v/>
      </c>
      <c r="J114" s="28">
        <f>ROUNDUP(H114/INDEX(Settings!$H$31:$H$34,MATCH(D114,Settings!$B$31:$B$34,0)),0)*INDEX(Settings!$H$31:$H$34,MATCH(D114,Settings!$B$31:$B$34,0))</f>
        <v/>
      </c>
      <c r="K114" s="28">
        <f>ROUNDDOWN(G114/12/Settings!$C$27,0)*Settings!$C$27</f>
        <v/>
      </c>
      <c r="L114" s="28">
        <f>ROUNDUP(H114/12/Settings!$C$27,0)*Settings!$C$27</f>
        <v/>
      </c>
      <c r="M114" s="4">
        <f>E114&amp;" "&amp;TEXT(IF(F114="month",K114,I114),"#,##0")&amp;" – "&amp;TEXT(IF(F114="month",L114,J114),"#,##0")&amp;" gross per "&amp;F114&amp;", full time"</f>
        <v/>
      </c>
    </row>
    <row r="115">
      <c r="A115" s="4">
        <f>D115&amp;"|"&amp;C115</f>
        <v/>
      </c>
      <c r="B115" s="5" t="inlineStr">
        <is>
          <t>Finance L4</t>
        </is>
      </c>
      <c r="C115" s="6">
        <f>INDEX(Roles!$J$5:$J$40,MATCH("Finance|L4",Roles!$A$5:$A$40,0))</f>
        <v/>
      </c>
      <c r="D115" s="5" t="inlineStr">
        <is>
          <t>DE</t>
        </is>
      </c>
      <c r="E115" s="6">
        <f>INDEX(Settings!$D$31:$D$34,MATCH(D115,Settings!$B$31:$B$34,0))</f>
        <v/>
      </c>
      <c r="F115" s="6">
        <f>INDEX(Settings!$G$31:$G$34,MATCH(D115,Settings!$B$31:$B$34,0))</f>
        <v/>
      </c>
      <c r="G115" s="30">
        <f>INDEX(Structure!$K$25:$K$52,MATCH(A115,Structure!$A$25:$A$52,0))</f>
        <v/>
      </c>
      <c r="H115" s="30">
        <f>INDEX(Structure!$M$25:$M$52,MATCH(A115,Structure!$A$25:$A$52,0))</f>
        <v/>
      </c>
      <c r="I115" s="28">
        <f>ROUNDDOWN(G115/INDEX(Settings!$H$31:$H$34,MATCH(D115,Settings!$B$31:$B$34,0)),0)*INDEX(Settings!$H$31:$H$34,MATCH(D115,Settings!$B$31:$B$34,0))</f>
        <v/>
      </c>
      <c r="J115" s="28">
        <f>ROUNDUP(H115/INDEX(Settings!$H$31:$H$34,MATCH(D115,Settings!$B$31:$B$34,0)),0)*INDEX(Settings!$H$31:$H$34,MATCH(D115,Settings!$B$31:$B$34,0))</f>
        <v/>
      </c>
      <c r="K115" s="28">
        <f>ROUNDDOWN(G115/12/Settings!$C$27,0)*Settings!$C$27</f>
        <v/>
      </c>
      <c r="L115" s="28">
        <f>ROUNDUP(H115/12/Settings!$C$27,0)*Settings!$C$27</f>
        <v/>
      </c>
      <c r="M115" s="4">
        <f>E115&amp;" "&amp;TEXT(IF(F115="month",K115,I115),"#,##0")&amp;" – "&amp;TEXT(IF(F115="month",L115,J115),"#,##0")&amp;" gross per "&amp;F115&amp;", full time"</f>
        <v/>
      </c>
    </row>
    <row r="116">
      <c r="A116" s="4">
        <f>D116&amp;"|"&amp;C116</f>
        <v/>
      </c>
      <c r="B116" s="5" t="inlineStr">
        <is>
          <t>Finance L4</t>
        </is>
      </c>
      <c r="C116" s="6">
        <f>INDEX(Roles!$J$5:$J$40,MATCH("Finance|L4",Roles!$A$5:$A$40,0))</f>
        <v/>
      </c>
      <c r="D116" s="5" t="inlineStr">
        <is>
          <t>ES</t>
        </is>
      </c>
      <c r="E116" s="6">
        <f>INDEX(Settings!$D$31:$D$34,MATCH(D116,Settings!$B$31:$B$34,0))</f>
        <v/>
      </c>
      <c r="F116" s="6">
        <f>INDEX(Settings!$G$31:$G$34,MATCH(D116,Settings!$B$31:$B$34,0))</f>
        <v/>
      </c>
      <c r="G116" s="30">
        <f>INDEX(Structure!$K$25:$K$52,MATCH(A116,Structure!$A$25:$A$52,0))</f>
        <v/>
      </c>
      <c r="H116" s="30">
        <f>INDEX(Structure!$M$25:$M$52,MATCH(A116,Structure!$A$25:$A$52,0))</f>
        <v/>
      </c>
      <c r="I116" s="28">
        <f>ROUNDDOWN(G116/INDEX(Settings!$H$31:$H$34,MATCH(D116,Settings!$B$31:$B$34,0)),0)*INDEX(Settings!$H$31:$H$34,MATCH(D116,Settings!$B$31:$B$34,0))</f>
        <v/>
      </c>
      <c r="J116" s="28">
        <f>ROUNDUP(H116/INDEX(Settings!$H$31:$H$34,MATCH(D116,Settings!$B$31:$B$34,0)),0)*INDEX(Settings!$H$31:$H$34,MATCH(D116,Settings!$B$31:$B$34,0))</f>
        <v/>
      </c>
      <c r="K116" s="28">
        <f>ROUNDDOWN(G116/12/Settings!$C$27,0)*Settings!$C$27</f>
        <v/>
      </c>
      <c r="L116" s="28">
        <f>ROUNDUP(H116/12/Settings!$C$27,0)*Settings!$C$27</f>
        <v/>
      </c>
      <c r="M116" s="4">
        <f>E116&amp;" "&amp;TEXT(IF(F116="month",K116,I116),"#,##0")&amp;" – "&amp;TEXT(IF(F116="month",L116,J116),"#,##0")&amp;" gross per "&amp;F116&amp;", full time"</f>
        <v/>
      </c>
    </row>
    <row r="117">
      <c r="A117" s="4">
        <f>D117&amp;"|"&amp;C117</f>
        <v/>
      </c>
      <c r="B117" s="5" t="inlineStr">
        <is>
          <t>Finance L5</t>
        </is>
      </c>
      <c r="C117" s="6">
        <f>INDEX(Roles!$J$5:$J$40,MATCH("Finance|L5",Roles!$A$5:$A$40,0))</f>
        <v/>
      </c>
      <c r="D117" s="5" t="inlineStr">
        <is>
          <t>IT</t>
        </is>
      </c>
      <c r="E117" s="6">
        <f>INDEX(Settings!$D$31:$D$34,MATCH(D117,Settings!$B$31:$B$34,0))</f>
        <v/>
      </c>
      <c r="F117" s="6">
        <f>INDEX(Settings!$G$31:$G$34,MATCH(D117,Settings!$B$31:$B$34,0))</f>
        <v/>
      </c>
      <c r="G117" s="30">
        <f>INDEX(Structure!$K$25:$K$52,MATCH(A117,Structure!$A$25:$A$52,0))</f>
        <v/>
      </c>
      <c r="H117" s="30">
        <f>INDEX(Structure!$M$25:$M$52,MATCH(A117,Structure!$A$25:$A$52,0))</f>
        <v/>
      </c>
      <c r="I117" s="28">
        <f>ROUNDDOWN(G117/INDEX(Settings!$H$31:$H$34,MATCH(D117,Settings!$B$31:$B$34,0)),0)*INDEX(Settings!$H$31:$H$34,MATCH(D117,Settings!$B$31:$B$34,0))</f>
        <v/>
      </c>
      <c r="J117" s="28">
        <f>ROUNDUP(H117/INDEX(Settings!$H$31:$H$34,MATCH(D117,Settings!$B$31:$B$34,0)),0)*INDEX(Settings!$H$31:$H$34,MATCH(D117,Settings!$B$31:$B$34,0))</f>
        <v/>
      </c>
      <c r="K117" s="28">
        <f>ROUNDDOWN(G117/12/Settings!$C$27,0)*Settings!$C$27</f>
        <v/>
      </c>
      <c r="L117" s="28">
        <f>ROUNDUP(H117/12/Settings!$C$27,0)*Settings!$C$27</f>
        <v/>
      </c>
      <c r="M117" s="4">
        <f>E117&amp;" "&amp;TEXT(IF(F117="month",K117,I117),"#,##0")&amp;" – "&amp;TEXT(IF(F117="month",L117,J117),"#,##0")&amp;" gross per "&amp;F117&amp;", full time"</f>
        <v/>
      </c>
    </row>
    <row r="118">
      <c r="A118" s="4">
        <f>D118&amp;"|"&amp;C118</f>
        <v/>
      </c>
      <c r="B118" s="5" t="inlineStr">
        <is>
          <t>Finance L5</t>
        </is>
      </c>
      <c r="C118" s="6">
        <f>INDEX(Roles!$J$5:$J$40,MATCH("Finance|L5",Roles!$A$5:$A$40,0))</f>
        <v/>
      </c>
      <c r="D118" s="5" t="inlineStr">
        <is>
          <t>PL</t>
        </is>
      </c>
      <c r="E118" s="6">
        <f>INDEX(Settings!$D$31:$D$34,MATCH(D118,Settings!$B$31:$B$34,0))</f>
        <v/>
      </c>
      <c r="F118" s="6">
        <f>INDEX(Settings!$G$31:$G$34,MATCH(D118,Settings!$B$31:$B$34,0))</f>
        <v/>
      </c>
      <c r="G118" s="30">
        <f>INDEX(Structure!$K$25:$K$52,MATCH(A118,Structure!$A$25:$A$52,0))</f>
        <v/>
      </c>
      <c r="H118" s="30">
        <f>INDEX(Structure!$M$25:$M$52,MATCH(A118,Structure!$A$25:$A$52,0))</f>
        <v/>
      </c>
      <c r="I118" s="28">
        <f>ROUNDDOWN(G118/INDEX(Settings!$H$31:$H$34,MATCH(D118,Settings!$B$31:$B$34,0)),0)*INDEX(Settings!$H$31:$H$34,MATCH(D118,Settings!$B$31:$B$34,0))</f>
        <v/>
      </c>
      <c r="J118" s="28">
        <f>ROUNDUP(H118/INDEX(Settings!$H$31:$H$34,MATCH(D118,Settings!$B$31:$B$34,0)),0)*INDEX(Settings!$H$31:$H$34,MATCH(D118,Settings!$B$31:$B$34,0))</f>
        <v/>
      </c>
      <c r="K118" s="28">
        <f>ROUNDDOWN(G118/12/Settings!$C$27,0)*Settings!$C$27</f>
        <v/>
      </c>
      <c r="L118" s="28">
        <f>ROUNDUP(H118/12/Settings!$C$27,0)*Settings!$C$27</f>
        <v/>
      </c>
      <c r="M118" s="4">
        <f>E118&amp;" "&amp;TEXT(IF(F118="month",K118,I118),"#,##0")&amp;" – "&amp;TEXT(IF(F118="month",L118,J118),"#,##0")&amp;" gross per "&amp;F118&amp;", full time"</f>
        <v/>
      </c>
    </row>
    <row r="119">
      <c r="A119" s="4">
        <f>D119&amp;"|"&amp;C119</f>
        <v/>
      </c>
      <c r="B119" s="5" t="inlineStr">
        <is>
          <t>Finance L5</t>
        </is>
      </c>
      <c r="C119" s="6">
        <f>INDEX(Roles!$J$5:$J$40,MATCH("Finance|L5",Roles!$A$5:$A$40,0))</f>
        <v/>
      </c>
      <c r="D119" s="5" t="inlineStr">
        <is>
          <t>DE</t>
        </is>
      </c>
      <c r="E119" s="6">
        <f>INDEX(Settings!$D$31:$D$34,MATCH(D119,Settings!$B$31:$B$34,0))</f>
        <v/>
      </c>
      <c r="F119" s="6">
        <f>INDEX(Settings!$G$31:$G$34,MATCH(D119,Settings!$B$31:$B$34,0))</f>
        <v/>
      </c>
      <c r="G119" s="30">
        <f>INDEX(Structure!$K$25:$K$52,MATCH(A119,Structure!$A$25:$A$52,0))</f>
        <v/>
      </c>
      <c r="H119" s="30">
        <f>INDEX(Structure!$M$25:$M$52,MATCH(A119,Structure!$A$25:$A$52,0))</f>
        <v/>
      </c>
      <c r="I119" s="28">
        <f>ROUNDDOWN(G119/INDEX(Settings!$H$31:$H$34,MATCH(D119,Settings!$B$31:$B$34,0)),0)*INDEX(Settings!$H$31:$H$34,MATCH(D119,Settings!$B$31:$B$34,0))</f>
        <v/>
      </c>
      <c r="J119" s="28">
        <f>ROUNDUP(H119/INDEX(Settings!$H$31:$H$34,MATCH(D119,Settings!$B$31:$B$34,0)),0)*INDEX(Settings!$H$31:$H$34,MATCH(D119,Settings!$B$31:$B$34,0))</f>
        <v/>
      </c>
      <c r="K119" s="28">
        <f>ROUNDDOWN(G119/12/Settings!$C$27,0)*Settings!$C$27</f>
        <v/>
      </c>
      <c r="L119" s="28">
        <f>ROUNDUP(H119/12/Settings!$C$27,0)*Settings!$C$27</f>
        <v/>
      </c>
      <c r="M119" s="4">
        <f>E119&amp;" "&amp;TEXT(IF(F119="month",K119,I119),"#,##0")&amp;" – "&amp;TEXT(IF(F119="month",L119,J119),"#,##0")&amp;" gross per "&amp;F119&amp;", full time"</f>
        <v/>
      </c>
    </row>
    <row r="120">
      <c r="A120" s="4">
        <f>D120&amp;"|"&amp;C120</f>
        <v/>
      </c>
      <c r="B120" s="5" t="inlineStr">
        <is>
          <t>Finance L5</t>
        </is>
      </c>
      <c r="C120" s="6">
        <f>INDEX(Roles!$J$5:$J$40,MATCH("Finance|L5",Roles!$A$5:$A$40,0))</f>
        <v/>
      </c>
      <c r="D120" s="5" t="inlineStr">
        <is>
          <t>ES</t>
        </is>
      </c>
      <c r="E120" s="6">
        <f>INDEX(Settings!$D$31:$D$34,MATCH(D120,Settings!$B$31:$B$34,0))</f>
        <v/>
      </c>
      <c r="F120" s="6">
        <f>INDEX(Settings!$G$31:$G$34,MATCH(D120,Settings!$B$31:$B$34,0))</f>
        <v/>
      </c>
      <c r="G120" s="30">
        <f>INDEX(Structure!$K$25:$K$52,MATCH(A120,Structure!$A$25:$A$52,0))</f>
        <v/>
      </c>
      <c r="H120" s="30">
        <f>INDEX(Structure!$M$25:$M$52,MATCH(A120,Structure!$A$25:$A$52,0))</f>
        <v/>
      </c>
      <c r="I120" s="28">
        <f>ROUNDDOWN(G120/INDEX(Settings!$H$31:$H$34,MATCH(D120,Settings!$B$31:$B$34,0)),0)*INDEX(Settings!$H$31:$H$34,MATCH(D120,Settings!$B$31:$B$34,0))</f>
        <v/>
      </c>
      <c r="J120" s="28">
        <f>ROUNDUP(H120/INDEX(Settings!$H$31:$H$34,MATCH(D120,Settings!$B$31:$B$34,0)),0)*INDEX(Settings!$H$31:$H$34,MATCH(D120,Settings!$B$31:$B$34,0))</f>
        <v/>
      </c>
      <c r="K120" s="28">
        <f>ROUNDDOWN(G120/12/Settings!$C$27,0)*Settings!$C$27</f>
        <v/>
      </c>
      <c r="L120" s="28">
        <f>ROUNDUP(H120/12/Settings!$C$27,0)*Settings!$C$27</f>
        <v/>
      </c>
      <c r="M120" s="4">
        <f>E120&amp;" "&amp;TEXT(IF(F120="month",K120,I120),"#,##0")&amp;" – "&amp;TEXT(IF(F120="month",L120,J120),"#,##0")&amp;" gross per "&amp;F120&amp;", full time"</f>
        <v/>
      </c>
    </row>
    <row r="121">
      <c r="A121" s="4">
        <f>D121&amp;"|"&amp;C121</f>
        <v/>
      </c>
      <c r="B121" s="5" t="inlineStr">
        <is>
          <t>Finance L6</t>
        </is>
      </c>
      <c r="C121" s="6">
        <f>INDEX(Roles!$J$5:$J$40,MATCH("Finance|L6",Roles!$A$5:$A$40,0))</f>
        <v/>
      </c>
      <c r="D121" s="5" t="inlineStr">
        <is>
          <t>IT</t>
        </is>
      </c>
      <c r="E121" s="6">
        <f>INDEX(Settings!$D$31:$D$34,MATCH(D121,Settings!$B$31:$B$34,0))</f>
        <v/>
      </c>
      <c r="F121" s="6">
        <f>INDEX(Settings!$G$31:$G$34,MATCH(D121,Settings!$B$31:$B$34,0))</f>
        <v/>
      </c>
      <c r="G121" s="30">
        <f>INDEX(Structure!$K$25:$K$52,MATCH(A121,Structure!$A$25:$A$52,0))</f>
        <v/>
      </c>
      <c r="H121" s="30">
        <f>INDEX(Structure!$M$25:$M$52,MATCH(A121,Structure!$A$25:$A$52,0))</f>
        <v/>
      </c>
      <c r="I121" s="28">
        <f>ROUNDDOWN(G121/INDEX(Settings!$H$31:$H$34,MATCH(D121,Settings!$B$31:$B$34,0)),0)*INDEX(Settings!$H$31:$H$34,MATCH(D121,Settings!$B$31:$B$34,0))</f>
        <v/>
      </c>
      <c r="J121" s="28">
        <f>ROUNDUP(H121/INDEX(Settings!$H$31:$H$34,MATCH(D121,Settings!$B$31:$B$34,0)),0)*INDEX(Settings!$H$31:$H$34,MATCH(D121,Settings!$B$31:$B$34,0))</f>
        <v/>
      </c>
      <c r="K121" s="28">
        <f>ROUNDDOWN(G121/12/Settings!$C$27,0)*Settings!$C$27</f>
        <v/>
      </c>
      <c r="L121" s="28">
        <f>ROUNDUP(H121/12/Settings!$C$27,0)*Settings!$C$27</f>
        <v/>
      </c>
      <c r="M121" s="4">
        <f>E121&amp;" "&amp;TEXT(IF(F121="month",K121,I121),"#,##0")&amp;" – "&amp;TEXT(IF(F121="month",L121,J121),"#,##0")&amp;" gross per "&amp;F121&amp;", full time"</f>
        <v/>
      </c>
    </row>
    <row r="122">
      <c r="A122" s="4">
        <f>D122&amp;"|"&amp;C122</f>
        <v/>
      </c>
      <c r="B122" s="5" t="inlineStr">
        <is>
          <t>Finance L6</t>
        </is>
      </c>
      <c r="C122" s="6">
        <f>INDEX(Roles!$J$5:$J$40,MATCH("Finance|L6",Roles!$A$5:$A$40,0))</f>
        <v/>
      </c>
      <c r="D122" s="5" t="inlineStr">
        <is>
          <t>PL</t>
        </is>
      </c>
      <c r="E122" s="6">
        <f>INDEX(Settings!$D$31:$D$34,MATCH(D122,Settings!$B$31:$B$34,0))</f>
        <v/>
      </c>
      <c r="F122" s="6">
        <f>INDEX(Settings!$G$31:$G$34,MATCH(D122,Settings!$B$31:$B$34,0))</f>
        <v/>
      </c>
      <c r="G122" s="30">
        <f>INDEX(Structure!$K$25:$K$52,MATCH(A122,Structure!$A$25:$A$52,0))</f>
        <v/>
      </c>
      <c r="H122" s="30">
        <f>INDEX(Structure!$M$25:$M$52,MATCH(A122,Structure!$A$25:$A$52,0))</f>
        <v/>
      </c>
      <c r="I122" s="28">
        <f>ROUNDDOWN(G122/INDEX(Settings!$H$31:$H$34,MATCH(D122,Settings!$B$31:$B$34,0)),0)*INDEX(Settings!$H$31:$H$34,MATCH(D122,Settings!$B$31:$B$34,0))</f>
        <v/>
      </c>
      <c r="J122" s="28">
        <f>ROUNDUP(H122/INDEX(Settings!$H$31:$H$34,MATCH(D122,Settings!$B$31:$B$34,0)),0)*INDEX(Settings!$H$31:$H$34,MATCH(D122,Settings!$B$31:$B$34,0))</f>
        <v/>
      </c>
      <c r="K122" s="28">
        <f>ROUNDDOWN(G122/12/Settings!$C$27,0)*Settings!$C$27</f>
        <v/>
      </c>
      <c r="L122" s="28">
        <f>ROUNDUP(H122/12/Settings!$C$27,0)*Settings!$C$27</f>
        <v/>
      </c>
      <c r="M122" s="4">
        <f>E122&amp;" "&amp;TEXT(IF(F122="month",K122,I122),"#,##0")&amp;" – "&amp;TEXT(IF(F122="month",L122,J122),"#,##0")&amp;" gross per "&amp;F122&amp;", full time"</f>
        <v/>
      </c>
    </row>
    <row r="123">
      <c r="A123" s="4">
        <f>D123&amp;"|"&amp;C123</f>
        <v/>
      </c>
      <c r="B123" s="5" t="inlineStr">
        <is>
          <t>Finance L6</t>
        </is>
      </c>
      <c r="C123" s="6">
        <f>INDEX(Roles!$J$5:$J$40,MATCH("Finance|L6",Roles!$A$5:$A$40,0))</f>
        <v/>
      </c>
      <c r="D123" s="5" t="inlineStr">
        <is>
          <t>DE</t>
        </is>
      </c>
      <c r="E123" s="6">
        <f>INDEX(Settings!$D$31:$D$34,MATCH(D123,Settings!$B$31:$B$34,0))</f>
        <v/>
      </c>
      <c r="F123" s="6">
        <f>INDEX(Settings!$G$31:$G$34,MATCH(D123,Settings!$B$31:$B$34,0))</f>
        <v/>
      </c>
      <c r="G123" s="30">
        <f>INDEX(Structure!$K$25:$K$52,MATCH(A123,Structure!$A$25:$A$52,0))</f>
        <v/>
      </c>
      <c r="H123" s="30">
        <f>INDEX(Structure!$M$25:$M$52,MATCH(A123,Structure!$A$25:$A$52,0))</f>
        <v/>
      </c>
      <c r="I123" s="28">
        <f>ROUNDDOWN(G123/INDEX(Settings!$H$31:$H$34,MATCH(D123,Settings!$B$31:$B$34,0)),0)*INDEX(Settings!$H$31:$H$34,MATCH(D123,Settings!$B$31:$B$34,0))</f>
        <v/>
      </c>
      <c r="J123" s="28">
        <f>ROUNDUP(H123/INDEX(Settings!$H$31:$H$34,MATCH(D123,Settings!$B$31:$B$34,0)),0)*INDEX(Settings!$H$31:$H$34,MATCH(D123,Settings!$B$31:$B$34,0))</f>
        <v/>
      </c>
      <c r="K123" s="28">
        <f>ROUNDDOWN(G123/12/Settings!$C$27,0)*Settings!$C$27</f>
        <v/>
      </c>
      <c r="L123" s="28">
        <f>ROUNDUP(H123/12/Settings!$C$27,0)*Settings!$C$27</f>
        <v/>
      </c>
      <c r="M123" s="4">
        <f>E123&amp;" "&amp;TEXT(IF(F123="month",K123,I123),"#,##0")&amp;" – "&amp;TEXT(IF(F123="month",L123,J123),"#,##0")&amp;" gross per "&amp;F123&amp;", full time"</f>
        <v/>
      </c>
    </row>
    <row r="124">
      <c r="A124" s="4">
        <f>D124&amp;"|"&amp;C124</f>
        <v/>
      </c>
      <c r="B124" s="5" t="inlineStr">
        <is>
          <t>Finance L6</t>
        </is>
      </c>
      <c r="C124" s="6">
        <f>INDEX(Roles!$J$5:$J$40,MATCH("Finance|L6",Roles!$A$5:$A$40,0))</f>
        <v/>
      </c>
      <c r="D124" s="5" t="inlineStr">
        <is>
          <t>ES</t>
        </is>
      </c>
      <c r="E124" s="6">
        <f>INDEX(Settings!$D$31:$D$34,MATCH(D124,Settings!$B$31:$B$34,0))</f>
        <v/>
      </c>
      <c r="F124" s="6">
        <f>INDEX(Settings!$G$31:$G$34,MATCH(D124,Settings!$B$31:$B$34,0))</f>
        <v/>
      </c>
      <c r="G124" s="30">
        <f>INDEX(Structure!$K$25:$K$52,MATCH(A124,Structure!$A$25:$A$52,0))</f>
        <v/>
      </c>
      <c r="H124" s="30">
        <f>INDEX(Structure!$M$25:$M$52,MATCH(A124,Structure!$A$25:$A$52,0))</f>
        <v/>
      </c>
      <c r="I124" s="28">
        <f>ROUNDDOWN(G124/INDEX(Settings!$H$31:$H$34,MATCH(D124,Settings!$B$31:$B$34,0)),0)*INDEX(Settings!$H$31:$H$34,MATCH(D124,Settings!$B$31:$B$34,0))</f>
        <v/>
      </c>
      <c r="J124" s="28">
        <f>ROUNDUP(H124/INDEX(Settings!$H$31:$H$34,MATCH(D124,Settings!$B$31:$B$34,0)),0)*INDEX(Settings!$H$31:$H$34,MATCH(D124,Settings!$B$31:$B$34,0))</f>
        <v/>
      </c>
      <c r="K124" s="28">
        <f>ROUNDDOWN(G124/12/Settings!$C$27,0)*Settings!$C$27</f>
        <v/>
      </c>
      <c r="L124" s="28">
        <f>ROUNDUP(H124/12/Settings!$C$27,0)*Settings!$C$27</f>
        <v/>
      </c>
      <c r="M124" s="4">
        <f>E124&amp;" "&amp;TEXT(IF(F124="month",K124,I124),"#,##0")&amp;" – "&amp;TEXT(IF(F124="month",L124,J124),"#,##0")&amp;" gross per "&amp;F124&amp;", full time"</f>
        <v/>
      </c>
    </row>
    <row r="125">
      <c r="A125" s="4">
        <f>D125&amp;"|"&amp;C125</f>
        <v/>
      </c>
      <c r="B125" s="5" t="inlineStr">
        <is>
          <t>HR L1</t>
        </is>
      </c>
      <c r="C125" s="6">
        <f>INDEX(Roles!$J$5:$J$40,MATCH("HR|L1",Roles!$A$5:$A$40,0))</f>
        <v/>
      </c>
      <c r="D125" s="5" t="inlineStr">
        <is>
          <t>IT</t>
        </is>
      </c>
      <c r="E125" s="6">
        <f>INDEX(Settings!$D$31:$D$34,MATCH(D125,Settings!$B$31:$B$34,0))</f>
        <v/>
      </c>
      <c r="F125" s="6">
        <f>INDEX(Settings!$G$31:$G$34,MATCH(D125,Settings!$B$31:$B$34,0))</f>
        <v/>
      </c>
      <c r="G125" s="30">
        <f>INDEX(Structure!$K$25:$K$52,MATCH(A125,Structure!$A$25:$A$52,0))</f>
        <v/>
      </c>
      <c r="H125" s="30">
        <f>INDEX(Structure!$M$25:$M$52,MATCH(A125,Structure!$A$25:$A$52,0))</f>
        <v/>
      </c>
      <c r="I125" s="28">
        <f>ROUNDDOWN(G125/INDEX(Settings!$H$31:$H$34,MATCH(D125,Settings!$B$31:$B$34,0)),0)*INDEX(Settings!$H$31:$H$34,MATCH(D125,Settings!$B$31:$B$34,0))</f>
        <v/>
      </c>
      <c r="J125" s="28">
        <f>ROUNDUP(H125/INDEX(Settings!$H$31:$H$34,MATCH(D125,Settings!$B$31:$B$34,0)),0)*INDEX(Settings!$H$31:$H$34,MATCH(D125,Settings!$B$31:$B$34,0))</f>
        <v/>
      </c>
      <c r="K125" s="28">
        <f>ROUNDDOWN(G125/12/Settings!$C$27,0)*Settings!$C$27</f>
        <v/>
      </c>
      <c r="L125" s="28">
        <f>ROUNDUP(H125/12/Settings!$C$27,0)*Settings!$C$27</f>
        <v/>
      </c>
      <c r="M125" s="4">
        <f>E125&amp;" "&amp;TEXT(IF(F125="month",K125,I125),"#,##0")&amp;" – "&amp;TEXT(IF(F125="month",L125,J125),"#,##0")&amp;" gross per "&amp;F125&amp;", full time"</f>
        <v/>
      </c>
    </row>
    <row r="126">
      <c r="A126" s="4">
        <f>D126&amp;"|"&amp;C126</f>
        <v/>
      </c>
      <c r="B126" s="5" t="inlineStr">
        <is>
          <t>HR L1</t>
        </is>
      </c>
      <c r="C126" s="6">
        <f>INDEX(Roles!$J$5:$J$40,MATCH("HR|L1",Roles!$A$5:$A$40,0))</f>
        <v/>
      </c>
      <c r="D126" s="5" t="inlineStr">
        <is>
          <t>PL</t>
        </is>
      </c>
      <c r="E126" s="6">
        <f>INDEX(Settings!$D$31:$D$34,MATCH(D126,Settings!$B$31:$B$34,0))</f>
        <v/>
      </c>
      <c r="F126" s="6">
        <f>INDEX(Settings!$G$31:$G$34,MATCH(D126,Settings!$B$31:$B$34,0))</f>
        <v/>
      </c>
      <c r="G126" s="30">
        <f>INDEX(Structure!$K$25:$K$52,MATCH(A126,Structure!$A$25:$A$52,0))</f>
        <v/>
      </c>
      <c r="H126" s="30">
        <f>INDEX(Structure!$M$25:$M$52,MATCH(A126,Structure!$A$25:$A$52,0))</f>
        <v/>
      </c>
      <c r="I126" s="28">
        <f>ROUNDDOWN(G126/INDEX(Settings!$H$31:$H$34,MATCH(D126,Settings!$B$31:$B$34,0)),0)*INDEX(Settings!$H$31:$H$34,MATCH(D126,Settings!$B$31:$B$34,0))</f>
        <v/>
      </c>
      <c r="J126" s="28">
        <f>ROUNDUP(H126/INDEX(Settings!$H$31:$H$34,MATCH(D126,Settings!$B$31:$B$34,0)),0)*INDEX(Settings!$H$31:$H$34,MATCH(D126,Settings!$B$31:$B$34,0))</f>
        <v/>
      </c>
      <c r="K126" s="28">
        <f>ROUNDDOWN(G126/12/Settings!$C$27,0)*Settings!$C$27</f>
        <v/>
      </c>
      <c r="L126" s="28">
        <f>ROUNDUP(H126/12/Settings!$C$27,0)*Settings!$C$27</f>
        <v/>
      </c>
      <c r="M126" s="4">
        <f>E126&amp;" "&amp;TEXT(IF(F126="month",K126,I126),"#,##0")&amp;" – "&amp;TEXT(IF(F126="month",L126,J126),"#,##0")&amp;" gross per "&amp;F126&amp;", full time"</f>
        <v/>
      </c>
    </row>
    <row r="127">
      <c r="A127" s="4">
        <f>D127&amp;"|"&amp;C127</f>
        <v/>
      </c>
      <c r="B127" s="5" t="inlineStr">
        <is>
          <t>HR L1</t>
        </is>
      </c>
      <c r="C127" s="6">
        <f>INDEX(Roles!$J$5:$J$40,MATCH("HR|L1",Roles!$A$5:$A$40,0))</f>
        <v/>
      </c>
      <c r="D127" s="5" t="inlineStr">
        <is>
          <t>DE</t>
        </is>
      </c>
      <c r="E127" s="6">
        <f>INDEX(Settings!$D$31:$D$34,MATCH(D127,Settings!$B$31:$B$34,0))</f>
        <v/>
      </c>
      <c r="F127" s="6">
        <f>INDEX(Settings!$G$31:$G$34,MATCH(D127,Settings!$B$31:$B$34,0))</f>
        <v/>
      </c>
      <c r="G127" s="30">
        <f>INDEX(Structure!$K$25:$K$52,MATCH(A127,Structure!$A$25:$A$52,0))</f>
        <v/>
      </c>
      <c r="H127" s="30">
        <f>INDEX(Structure!$M$25:$M$52,MATCH(A127,Structure!$A$25:$A$52,0))</f>
        <v/>
      </c>
      <c r="I127" s="28">
        <f>ROUNDDOWN(G127/INDEX(Settings!$H$31:$H$34,MATCH(D127,Settings!$B$31:$B$34,0)),0)*INDEX(Settings!$H$31:$H$34,MATCH(D127,Settings!$B$31:$B$34,0))</f>
        <v/>
      </c>
      <c r="J127" s="28">
        <f>ROUNDUP(H127/INDEX(Settings!$H$31:$H$34,MATCH(D127,Settings!$B$31:$B$34,0)),0)*INDEX(Settings!$H$31:$H$34,MATCH(D127,Settings!$B$31:$B$34,0))</f>
        <v/>
      </c>
      <c r="K127" s="28">
        <f>ROUNDDOWN(G127/12/Settings!$C$27,0)*Settings!$C$27</f>
        <v/>
      </c>
      <c r="L127" s="28">
        <f>ROUNDUP(H127/12/Settings!$C$27,0)*Settings!$C$27</f>
        <v/>
      </c>
      <c r="M127" s="4">
        <f>E127&amp;" "&amp;TEXT(IF(F127="month",K127,I127),"#,##0")&amp;" – "&amp;TEXT(IF(F127="month",L127,J127),"#,##0")&amp;" gross per "&amp;F127&amp;", full time"</f>
        <v/>
      </c>
    </row>
    <row r="128">
      <c r="A128" s="4">
        <f>D128&amp;"|"&amp;C128</f>
        <v/>
      </c>
      <c r="B128" s="5" t="inlineStr">
        <is>
          <t>HR L1</t>
        </is>
      </c>
      <c r="C128" s="6">
        <f>INDEX(Roles!$J$5:$J$40,MATCH("HR|L1",Roles!$A$5:$A$40,0))</f>
        <v/>
      </c>
      <c r="D128" s="5" t="inlineStr">
        <is>
          <t>ES</t>
        </is>
      </c>
      <c r="E128" s="6">
        <f>INDEX(Settings!$D$31:$D$34,MATCH(D128,Settings!$B$31:$B$34,0))</f>
        <v/>
      </c>
      <c r="F128" s="6">
        <f>INDEX(Settings!$G$31:$G$34,MATCH(D128,Settings!$B$31:$B$34,0))</f>
        <v/>
      </c>
      <c r="G128" s="30">
        <f>INDEX(Structure!$K$25:$K$52,MATCH(A128,Structure!$A$25:$A$52,0))</f>
        <v/>
      </c>
      <c r="H128" s="30">
        <f>INDEX(Structure!$M$25:$M$52,MATCH(A128,Structure!$A$25:$A$52,0))</f>
        <v/>
      </c>
      <c r="I128" s="28">
        <f>ROUNDDOWN(G128/INDEX(Settings!$H$31:$H$34,MATCH(D128,Settings!$B$31:$B$34,0)),0)*INDEX(Settings!$H$31:$H$34,MATCH(D128,Settings!$B$31:$B$34,0))</f>
        <v/>
      </c>
      <c r="J128" s="28">
        <f>ROUNDUP(H128/INDEX(Settings!$H$31:$H$34,MATCH(D128,Settings!$B$31:$B$34,0)),0)*INDEX(Settings!$H$31:$H$34,MATCH(D128,Settings!$B$31:$B$34,0))</f>
        <v/>
      </c>
      <c r="K128" s="28">
        <f>ROUNDDOWN(G128/12/Settings!$C$27,0)*Settings!$C$27</f>
        <v/>
      </c>
      <c r="L128" s="28">
        <f>ROUNDUP(H128/12/Settings!$C$27,0)*Settings!$C$27</f>
        <v/>
      </c>
      <c r="M128" s="4">
        <f>E128&amp;" "&amp;TEXT(IF(F128="month",K128,I128),"#,##0")&amp;" – "&amp;TEXT(IF(F128="month",L128,J128),"#,##0")&amp;" gross per "&amp;F128&amp;", full time"</f>
        <v/>
      </c>
    </row>
    <row r="129">
      <c r="A129" s="4">
        <f>D129&amp;"|"&amp;C129</f>
        <v/>
      </c>
      <c r="B129" s="5" t="inlineStr">
        <is>
          <t>HR L2</t>
        </is>
      </c>
      <c r="C129" s="6">
        <f>INDEX(Roles!$J$5:$J$40,MATCH("HR|L2",Roles!$A$5:$A$40,0))</f>
        <v/>
      </c>
      <c r="D129" s="5" t="inlineStr">
        <is>
          <t>IT</t>
        </is>
      </c>
      <c r="E129" s="6">
        <f>INDEX(Settings!$D$31:$D$34,MATCH(D129,Settings!$B$31:$B$34,0))</f>
        <v/>
      </c>
      <c r="F129" s="6">
        <f>INDEX(Settings!$G$31:$G$34,MATCH(D129,Settings!$B$31:$B$34,0))</f>
        <v/>
      </c>
      <c r="G129" s="30">
        <f>INDEX(Structure!$K$25:$K$52,MATCH(A129,Structure!$A$25:$A$52,0))</f>
        <v/>
      </c>
      <c r="H129" s="30">
        <f>INDEX(Structure!$M$25:$M$52,MATCH(A129,Structure!$A$25:$A$52,0))</f>
        <v/>
      </c>
      <c r="I129" s="28">
        <f>ROUNDDOWN(G129/INDEX(Settings!$H$31:$H$34,MATCH(D129,Settings!$B$31:$B$34,0)),0)*INDEX(Settings!$H$31:$H$34,MATCH(D129,Settings!$B$31:$B$34,0))</f>
        <v/>
      </c>
      <c r="J129" s="28">
        <f>ROUNDUP(H129/INDEX(Settings!$H$31:$H$34,MATCH(D129,Settings!$B$31:$B$34,0)),0)*INDEX(Settings!$H$31:$H$34,MATCH(D129,Settings!$B$31:$B$34,0))</f>
        <v/>
      </c>
      <c r="K129" s="28">
        <f>ROUNDDOWN(G129/12/Settings!$C$27,0)*Settings!$C$27</f>
        <v/>
      </c>
      <c r="L129" s="28">
        <f>ROUNDUP(H129/12/Settings!$C$27,0)*Settings!$C$27</f>
        <v/>
      </c>
      <c r="M129" s="4">
        <f>E129&amp;" "&amp;TEXT(IF(F129="month",K129,I129),"#,##0")&amp;" – "&amp;TEXT(IF(F129="month",L129,J129),"#,##0")&amp;" gross per "&amp;F129&amp;", full time"</f>
        <v/>
      </c>
    </row>
    <row r="130">
      <c r="A130" s="4">
        <f>D130&amp;"|"&amp;C130</f>
        <v/>
      </c>
      <c r="B130" s="5" t="inlineStr">
        <is>
          <t>HR L2</t>
        </is>
      </c>
      <c r="C130" s="6">
        <f>INDEX(Roles!$J$5:$J$40,MATCH("HR|L2",Roles!$A$5:$A$40,0))</f>
        <v/>
      </c>
      <c r="D130" s="5" t="inlineStr">
        <is>
          <t>PL</t>
        </is>
      </c>
      <c r="E130" s="6">
        <f>INDEX(Settings!$D$31:$D$34,MATCH(D130,Settings!$B$31:$B$34,0))</f>
        <v/>
      </c>
      <c r="F130" s="6">
        <f>INDEX(Settings!$G$31:$G$34,MATCH(D130,Settings!$B$31:$B$34,0))</f>
        <v/>
      </c>
      <c r="G130" s="30">
        <f>INDEX(Structure!$K$25:$K$52,MATCH(A130,Structure!$A$25:$A$52,0))</f>
        <v/>
      </c>
      <c r="H130" s="30">
        <f>INDEX(Structure!$M$25:$M$52,MATCH(A130,Structure!$A$25:$A$52,0))</f>
        <v/>
      </c>
      <c r="I130" s="28">
        <f>ROUNDDOWN(G130/INDEX(Settings!$H$31:$H$34,MATCH(D130,Settings!$B$31:$B$34,0)),0)*INDEX(Settings!$H$31:$H$34,MATCH(D130,Settings!$B$31:$B$34,0))</f>
        <v/>
      </c>
      <c r="J130" s="28">
        <f>ROUNDUP(H130/INDEX(Settings!$H$31:$H$34,MATCH(D130,Settings!$B$31:$B$34,0)),0)*INDEX(Settings!$H$31:$H$34,MATCH(D130,Settings!$B$31:$B$34,0))</f>
        <v/>
      </c>
      <c r="K130" s="28">
        <f>ROUNDDOWN(G130/12/Settings!$C$27,0)*Settings!$C$27</f>
        <v/>
      </c>
      <c r="L130" s="28">
        <f>ROUNDUP(H130/12/Settings!$C$27,0)*Settings!$C$27</f>
        <v/>
      </c>
      <c r="M130" s="4">
        <f>E130&amp;" "&amp;TEXT(IF(F130="month",K130,I130),"#,##0")&amp;" – "&amp;TEXT(IF(F130="month",L130,J130),"#,##0")&amp;" gross per "&amp;F130&amp;", full time"</f>
        <v/>
      </c>
    </row>
    <row r="131">
      <c r="A131" s="4">
        <f>D131&amp;"|"&amp;C131</f>
        <v/>
      </c>
      <c r="B131" s="5" t="inlineStr">
        <is>
          <t>HR L2</t>
        </is>
      </c>
      <c r="C131" s="6">
        <f>INDEX(Roles!$J$5:$J$40,MATCH("HR|L2",Roles!$A$5:$A$40,0))</f>
        <v/>
      </c>
      <c r="D131" s="5" t="inlineStr">
        <is>
          <t>DE</t>
        </is>
      </c>
      <c r="E131" s="6">
        <f>INDEX(Settings!$D$31:$D$34,MATCH(D131,Settings!$B$31:$B$34,0))</f>
        <v/>
      </c>
      <c r="F131" s="6">
        <f>INDEX(Settings!$G$31:$G$34,MATCH(D131,Settings!$B$31:$B$34,0))</f>
        <v/>
      </c>
      <c r="G131" s="30">
        <f>INDEX(Structure!$K$25:$K$52,MATCH(A131,Structure!$A$25:$A$52,0))</f>
        <v/>
      </c>
      <c r="H131" s="30">
        <f>INDEX(Structure!$M$25:$M$52,MATCH(A131,Structure!$A$25:$A$52,0))</f>
        <v/>
      </c>
      <c r="I131" s="28">
        <f>ROUNDDOWN(G131/INDEX(Settings!$H$31:$H$34,MATCH(D131,Settings!$B$31:$B$34,0)),0)*INDEX(Settings!$H$31:$H$34,MATCH(D131,Settings!$B$31:$B$34,0))</f>
        <v/>
      </c>
      <c r="J131" s="28">
        <f>ROUNDUP(H131/INDEX(Settings!$H$31:$H$34,MATCH(D131,Settings!$B$31:$B$34,0)),0)*INDEX(Settings!$H$31:$H$34,MATCH(D131,Settings!$B$31:$B$34,0))</f>
        <v/>
      </c>
      <c r="K131" s="28">
        <f>ROUNDDOWN(G131/12/Settings!$C$27,0)*Settings!$C$27</f>
        <v/>
      </c>
      <c r="L131" s="28">
        <f>ROUNDUP(H131/12/Settings!$C$27,0)*Settings!$C$27</f>
        <v/>
      </c>
      <c r="M131" s="4">
        <f>E131&amp;" "&amp;TEXT(IF(F131="month",K131,I131),"#,##0")&amp;" – "&amp;TEXT(IF(F131="month",L131,J131),"#,##0")&amp;" gross per "&amp;F131&amp;", full time"</f>
        <v/>
      </c>
    </row>
    <row r="132">
      <c r="A132" s="4">
        <f>D132&amp;"|"&amp;C132</f>
        <v/>
      </c>
      <c r="B132" s="5" t="inlineStr">
        <is>
          <t>HR L2</t>
        </is>
      </c>
      <c r="C132" s="6">
        <f>INDEX(Roles!$J$5:$J$40,MATCH("HR|L2",Roles!$A$5:$A$40,0))</f>
        <v/>
      </c>
      <c r="D132" s="5" t="inlineStr">
        <is>
          <t>ES</t>
        </is>
      </c>
      <c r="E132" s="6">
        <f>INDEX(Settings!$D$31:$D$34,MATCH(D132,Settings!$B$31:$B$34,0))</f>
        <v/>
      </c>
      <c r="F132" s="6">
        <f>INDEX(Settings!$G$31:$G$34,MATCH(D132,Settings!$B$31:$B$34,0))</f>
        <v/>
      </c>
      <c r="G132" s="30">
        <f>INDEX(Structure!$K$25:$K$52,MATCH(A132,Structure!$A$25:$A$52,0))</f>
        <v/>
      </c>
      <c r="H132" s="30">
        <f>INDEX(Structure!$M$25:$M$52,MATCH(A132,Structure!$A$25:$A$52,0))</f>
        <v/>
      </c>
      <c r="I132" s="28">
        <f>ROUNDDOWN(G132/INDEX(Settings!$H$31:$H$34,MATCH(D132,Settings!$B$31:$B$34,0)),0)*INDEX(Settings!$H$31:$H$34,MATCH(D132,Settings!$B$31:$B$34,0))</f>
        <v/>
      </c>
      <c r="J132" s="28">
        <f>ROUNDUP(H132/INDEX(Settings!$H$31:$H$34,MATCH(D132,Settings!$B$31:$B$34,0)),0)*INDEX(Settings!$H$31:$H$34,MATCH(D132,Settings!$B$31:$B$34,0))</f>
        <v/>
      </c>
      <c r="K132" s="28">
        <f>ROUNDDOWN(G132/12/Settings!$C$27,0)*Settings!$C$27</f>
        <v/>
      </c>
      <c r="L132" s="28">
        <f>ROUNDUP(H132/12/Settings!$C$27,0)*Settings!$C$27</f>
        <v/>
      </c>
      <c r="M132" s="4">
        <f>E132&amp;" "&amp;TEXT(IF(F132="month",K132,I132),"#,##0")&amp;" – "&amp;TEXT(IF(F132="month",L132,J132),"#,##0")&amp;" gross per "&amp;F132&amp;", full time"</f>
        <v/>
      </c>
    </row>
    <row r="133">
      <c r="A133" s="4">
        <f>D133&amp;"|"&amp;C133</f>
        <v/>
      </c>
      <c r="B133" s="5" t="inlineStr">
        <is>
          <t>HR L3</t>
        </is>
      </c>
      <c r="C133" s="6">
        <f>INDEX(Roles!$J$5:$J$40,MATCH("HR|L3",Roles!$A$5:$A$40,0))</f>
        <v/>
      </c>
      <c r="D133" s="5" t="inlineStr">
        <is>
          <t>IT</t>
        </is>
      </c>
      <c r="E133" s="6">
        <f>INDEX(Settings!$D$31:$D$34,MATCH(D133,Settings!$B$31:$B$34,0))</f>
        <v/>
      </c>
      <c r="F133" s="6">
        <f>INDEX(Settings!$G$31:$G$34,MATCH(D133,Settings!$B$31:$B$34,0))</f>
        <v/>
      </c>
      <c r="G133" s="30">
        <f>INDEX(Structure!$K$25:$K$52,MATCH(A133,Structure!$A$25:$A$52,0))</f>
        <v/>
      </c>
      <c r="H133" s="30">
        <f>INDEX(Structure!$M$25:$M$52,MATCH(A133,Structure!$A$25:$A$52,0))</f>
        <v/>
      </c>
      <c r="I133" s="28">
        <f>ROUNDDOWN(G133/INDEX(Settings!$H$31:$H$34,MATCH(D133,Settings!$B$31:$B$34,0)),0)*INDEX(Settings!$H$31:$H$34,MATCH(D133,Settings!$B$31:$B$34,0))</f>
        <v/>
      </c>
      <c r="J133" s="28">
        <f>ROUNDUP(H133/INDEX(Settings!$H$31:$H$34,MATCH(D133,Settings!$B$31:$B$34,0)),0)*INDEX(Settings!$H$31:$H$34,MATCH(D133,Settings!$B$31:$B$34,0))</f>
        <v/>
      </c>
      <c r="K133" s="28">
        <f>ROUNDDOWN(G133/12/Settings!$C$27,0)*Settings!$C$27</f>
        <v/>
      </c>
      <c r="L133" s="28">
        <f>ROUNDUP(H133/12/Settings!$C$27,0)*Settings!$C$27</f>
        <v/>
      </c>
      <c r="M133" s="4">
        <f>E133&amp;" "&amp;TEXT(IF(F133="month",K133,I133),"#,##0")&amp;" – "&amp;TEXT(IF(F133="month",L133,J133),"#,##0")&amp;" gross per "&amp;F133&amp;", full time"</f>
        <v/>
      </c>
    </row>
    <row r="134">
      <c r="A134" s="4">
        <f>D134&amp;"|"&amp;C134</f>
        <v/>
      </c>
      <c r="B134" s="5" t="inlineStr">
        <is>
          <t>HR L3</t>
        </is>
      </c>
      <c r="C134" s="6">
        <f>INDEX(Roles!$J$5:$J$40,MATCH("HR|L3",Roles!$A$5:$A$40,0))</f>
        <v/>
      </c>
      <c r="D134" s="5" t="inlineStr">
        <is>
          <t>PL</t>
        </is>
      </c>
      <c r="E134" s="6">
        <f>INDEX(Settings!$D$31:$D$34,MATCH(D134,Settings!$B$31:$B$34,0))</f>
        <v/>
      </c>
      <c r="F134" s="6">
        <f>INDEX(Settings!$G$31:$G$34,MATCH(D134,Settings!$B$31:$B$34,0))</f>
        <v/>
      </c>
      <c r="G134" s="30">
        <f>INDEX(Structure!$K$25:$K$52,MATCH(A134,Structure!$A$25:$A$52,0))</f>
        <v/>
      </c>
      <c r="H134" s="30">
        <f>INDEX(Structure!$M$25:$M$52,MATCH(A134,Structure!$A$25:$A$52,0))</f>
        <v/>
      </c>
      <c r="I134" s="28">
        <f>ROUNDDOWN(G134/INDEX(Settings!$H$31:$H$34,MATCH(D134,Settings!$B$31:$B$34,0)),0)*INDEX(Settings!$H$31:$H$34,MATCH(D134,Settings!$B$31:$B$34,0))</f>
        <v/>
      </c>
      <c r="J134" s="28">
        <f>ROUNDUP(H134/INDEX(Settings!$H$31:$H$34,MATCH(D134,Settings!$B$31:$B$34,0)),0)*INDEX(Settings!$H$31:$H$34,MATCH(D134,Settings!$B$31:$B$34,0))</f>
        <v/>
      </c>
      <c r="K134" s="28">
        <f>ROUNDDOWN(G134/12/Settings!$C$27,0)*Settings!$C$27</f>
        <v/>
      </c>
      <c r="L134" s="28">
        <f>ROUNDUP(H134/12/Settings!$C$27,0)*Settings!$C$27</f>
        <v/>
      </c>
      <c r="M134" s="4">
        <f>E134&amp;" "&amp;TEXT(IF(F134="month",K134,I134),"#,##0")&amp;" – "&amp;TEXT(IF(F134="month",L134,J134),"#,##0")&amp;" gross per "&amp;F134&amp;", full time"</f>
        <v/>
      </c>
    </row>
    <row r="135">
      <c r="A135" s="4">
        <f>D135&amp;"|"&amp;C135</f>
        <v/>
      </c>
      <c r="B135" s="5" t="inlineStr">
        <is>
          <t>HR L3</t>
        </is>
      </c>
      <c r="C135" s="6">
        <f>INDEX(Roles!$J$5:$J$40,MATCH("HR|L3",Roles!$A$5:$A$40,0))</f>
        <v/>
      </c>
      <c r="D135" s="5" t="inlineStr">
        <is>
          <t>DE</t>
        </is>
      </c>
      <c r="E135" s="6">
        <f>INDEX(Settings!$D$31:$D$34,MATCH(D135,Settings!$B$31:$B$34,0))</f>
        <v/>
      </c>
      <c r="F135" s="6">
        <f>INDEX(Settings!$G$31:$G$34,MATCH(D135,Settings!$B$31:$B$34,0))</f>
        <v/>
      </c>
      <c r="G135" s="30">
        <f>INDEX(Structure!$K$25:$K$52,MATCH(A135,Structure!$A$25:$A$52,0))</f>
        <v/>
      </c>
      <c r="H135" s="30">
        <f>INDEX(Structure!$M$25:$M$52,MATCH(A135,Structure!$A$25:$A$52,0))</f>
        <v/>
      </c>
      <c r="I135" s="28">
        <f>ROUNDDOWN(G135/INDEX(Settings!$H$31:$H$34,MATCH(D135,Settings!$B$31:$B$34,0)),0)*INDEX(Settings!$H$31:$H$34,MATCH(D135,Settings!$B$31:$B$34,0))</f>
        <v/>
      </c>
      <c r="J135" s="28">
        <f>ROUNDUP(H135/INDEX(Settings!$H$31:$H$34,MATCH(D135,Settings!$B$31:$B$34,0)),0)*INDEX(Settings!$H$31:$H$34,MATCH(D135,Settings!$B$31:$B$34,0))</f>
        <v/>
      </c>
      <c r="K135" s="28">
        <f>ROUNDDOWN(G135/12/Settings!$C$27,0)*Settings!$C$27</f>
        <v/>
      </c>
      <c r="L135" s="28">
        <f>ROUNDUP(H135/12/Settings!$C$27,0)*Settings!$C$27</f>
        <v/>
      </c>
      <c r="M135" s="4">
        <f>E135&amp;" "&amp;TEXT(IF(F135="month",K135,I135),"#,##0")&amp;" – "&amp;TEXT(IF(F135="month",L135,J135),"#,##0")&amp;" gross per "&amp;F135&amp;", full time"</f>
        <v/>
      </c>
    </row>
    <row r="136">
      <c r="A136" s="4">
        <f>D136&amp;"|"&amp;C136</f>
        <v/>
      </c>
      <c r="B136" s="5" t="inlineStr">
        <is>
          <t>HR L3</t>
        </is>
      </c>
      <c r="C136" s="6">
        <f>INDEX(Roles!$J$5:$J$40,MATCH("HR|L3",Roles!$A$5:$A$40,0))</f>
        <v/>
      </c>
      <c r="D136" s="5" t="inlineStr">
        <is>
          <t>ES</t>
        </is>
      </c>
      <c r="E136" s="6">
        <f>INDEX(Settings!$D$31:$D$34,MATCH(D136,Settings!$B$31:$B$34,0))</f>
        <v/>
      </c>
      <c r="F136" s="6">
        <f>INDEX(Settings!$G$31:$G$34,MATCH(D136,Settings!$B$31:$B$34,0))</f>
        <v/>
      </c>
      <c r="G136" s="30">
        <f>INDEX(Structure!$K$25:$K$52,MATCH(A136,Structure!$A$25:$A$52,0))</f>
        <v/>
      </c>
      <c r="H136" s="30">
        <f>INDEX(Structure!$M$25:$M$52,MATCH(A136,Structure!$A$25:$A$52,0))</f>
        <v/>
      </c>
      <c r="I136" s="28">
        <f>ROUNDDOWN(G136/INDEX(Settings!$H$31:$H$34,MATCH(D136,Settings!$B$31:$B$34,0)),0)*INDEX(Settings!$H$31:$H$34,MATCH(D136,Settings!$B$31:$B$34,0))</f>
        <v/>
      </c>
      <c r="J136" s="28">
        <f>ROUNDUP(H136/INDEX(Settings!$H$31:$H$34,MATCH(D136,Settings!$B$31:$B$34,0)),0)*INDEX(Settings!$H$31:$H$34,MATCH(D136,Settings!$B$31:$B$34,0))</f>
        <v/>
      </c>
      <c r="K136" s="28">
        <f>ROUNDDOWN(G136/12/Settings!$C$27,0)*Settings!$C$27</f>
        <v/>
      </c>
      <c r="L136" s="28">
        <f>ROUNDUP(H136/12/Settings!$C$27,0)*Settings!$C$27</f>
        <v/>
      </c>
      <c r="M136" s="4">
        <f>E136&amp;" "&amp;TEXT(IF(F136="month",K136,I136),"#,##0")&amp;" – "&amp;TEXT(IF(F136="month",L136,J136),"#,##0")&amp;" gross per "&amp;F136&amp;", full time"</f>
        <v/>
      </c>
    </row>
    <row r="137">
      <c r="A137" s="4">
        <f>D137&amp;"|"&amp;C137</f>
        <v/>
      </c>
      <c r="B137" s="5" t="inlineStr">
        <is>
          <t>HR L4</t>
        </is>
      </c>
      <c r="C137" s="6">
        <f>INDEX(Roles!$J$5:$J$40,MATCH("HR|L4",Roles!$A$5:$A$40,0))</f>
        <v/>
      </c>
      <c r="D137" s="5" t="inlineStr">
        <is>
          <t>IT</t>
        </is>
      </c>
      <c r="E137" s="6">
        <f>INDEX(Settings!$D$31:$D$34,MATCH(D137,Settings!$B$31:$B$34,0))</f>
        <v/>
      </c>
      <c r="F137" s="6">
        <f>INDEX(Settings!$G$31:$G$34,MATCH(D137,Settings!$B$31:$B$34,0))</f>
        <v/>
      </c>
      <c r="G137" s="30">
        <f>INDEX(Structure!$K$25:$K$52,MATCH(A137,Structure!$A$25:$A$52,0))</f>
        <v/>
      </c>
      <c r="H137" s="30">
        <f>INDEX(Structure!$M$25:$M$52,MATCH(A137,Structure!$A$25:$A$52,0))</f>
        <v/>
      </c>
      <c r="I137" s="28">
        <f>ROUNDDOWN(G137/INDEX(Settings!$H$31:$H$34,MATCH(D137,Settings!$B$31:$B$34,0)),0)*INDEX(Settings!$H$31:$H$34,MATCH(D137,Settings!$B$31:$B$34,0))</f>
        <v/>
      </c>
      <c r="J137" s="28">
        <f>ROUNDUP(H137/INDEX(Settings!$H$31:$H$34,MATCH(D137,Settings!$B$31:$B$34,0)),0)*INDEX(Settings!$H$31:$H$34,MATCH(D137,Settings!$B$31:$B$34,0))</f>
        <v/>
      </c>
      <c r="K137" s="28">
        <f>ROUNDDOWN(G137/12/Settings!$C$27,0)*Settings!$C$27</f>
        <v/>
      </c>
      <c r="L137" s="28">
        <f>ROUNDUP(H137/12/Settings!$C$27,0)*Settings!$C$27</f>
        <v/>
      </c>
      <c r="M137" s="4">
        <f>E137&amp;" "&amp;TEXT(IF(F137="month",K137,I137),"#,##0")&amp;" – "&amp;TEXT(IF(F137="month",L137,J137),"#,##0")&amp;" gross per "&amp;F137&amp;", full time"</f>
        <v/>
      </c>
    </row>
    <row r="138">
      <c r="A138" s="4">
        <f>D138&amp;"|"&amp;C138</f>
        <v/>
      </c>
      <c r="B138" s="5" t="inlineStr">
        <is>
          <t>HR L4</t>
        </is>
      </c>
      <c r="C138" s="6">
        <f>INDEX(Roles!$J$5:$J$40,MATCH("HR|L4",Roles!$A$5:$A$40,0))</f>
        <v/>
      </c>
      <c r="D138" s="5" t="inlineStr">
        <is>
          <t>PL</t>
        </is>
      </c>
      <c r="E138" s="6">
        <f>INDEX(Settings!$D$31:$D$34,MATCH(D138,Settings!$B$31:$B$34,0))</f>
        <v/>
      </c>
      <c r="F138" s="6">
        <f>INDEX(Settings!$G$31:$G$34,MATCH(D138,Settings!$B$31:$B$34,0))</f>
        <v/>
      </c>
      <c r="G138" s="30">
        <f>INDEX(Structure!$K$25:$K$52,MATCH(A138,Structure!$A$25:$A$52,0))</f>
        <v/>
      </c>
      <c r="H138" s="30">
        <f>INDEX(Structure!$M$25:$M$52,MATCH(A138,Structure!$A$25:$A$52,0))</f>
        <v/>
      </c>
      <c r="I138" s="28">
        <f>ROUNDDOWN(G138/INDEX(Settings!$H$31:$H$34,MATCH(D138,Settings!$B$31:$B$34,0)),0)*INDEX(Settings!$H$31:$H$34,MATCH(D138,Settings!$B$31:$B$34,0))</f>
        <v/>
      </c>
      <c r="J138" s="28">
        <f>ROUNDUP(H138/INDEX(Settings!$H$31:$H$34,MATCH(D138,Settings!$B$31:$B$34,0)),0)*INDEX(Settings!$H$31:$H$34,MATCH(D138,Settings!$B$31:$B$34,0))</f>
        <v/>
      </c>
      <c r="K138" s="28">
        <f>ROUNDDOWN(G138/12/Settings!$C$27,0)*Settings!$C$27</f>
        <v/>
      </c>
      <c r="L138" s="28">
        <f>ROUNDUP(H138/12/Settings!$C$27,0)*Settings!$C$27</f>
        <v/>
      </c>
      <c r="M138" s="4">
        <f>E138&amp;" "&amp;TEXT(IF(F138="month",K138,I138),"#,##0")&amp;" – "&amp;TEXT(IF(F138="month",L138,J138),"#,##0")&amp;" gross per "&amp;F138&amp;", full time"</f>
        <v/>
      </c>
    </row>
    <row r="139">
      <c r="A139" s="4">
        <f>D139&amp;"|"&amp;C139</f>
        <v/>
      </c>
      <c r="B139" s="5" t="inlineStr">
        <is>
          <t>HR L4</t>
        </is>
      </c>
      <c r="C139" s="6">
        <f>INDEX(Roles!$J$5:$J$40,MATCH("HR|L4",Roles!$A$5:$A$40,0))</f>
        <v/>
      </c>
      <c r="D139" s="5" t="inlineStr">
        <is>
          <t>DE</t>
        </is>
      </c>
      <c r="E139" s="6">
        <f>INDEX(Settings!$D$31:$D$34,MATCH(D139,Settings!$B$31:$B$34,0))</f>
        <v/>
      </c>
      <c r="F139" s="6">
        <f>INDEX(Settings!$G$31:$G$34,MATCH(D139,Settings!$B$31:$B$34,0))</f>
        <v/>
      </c>
      <c r="G139" s="30">
        <f>INDEX(Structure!$K$25:$K$52,MATCH(A139,Structure!$A$25:$A$52,0))</f>
        <v/>
      </c>
      <c r="H139" s="30">
        <f>INDEX(Structure!$M$25:$M$52,MATCH(A139,Structure!$A$25:$A$52,0))</f>
        <v/>
      </c>
      <c r="I139" s="28">
        <f>ROUNDDOWN(G139/INDEX(Settings!$H$31:$H$34,MATCH(D139,Settings!$B$31:$B$34,0)),0)*INDEX(Settings!$H$31:$H$34,MATCH(D139,Settings!$B$31:$B$34,0))</f>
        <v/>
      </c>
      <c r="J139" s="28">
        <f>ROUNDUP(H139/INDEX(Settings!$H$31:$H$34,MATCH(D139,Settings!$B$31:$B$34,0)),0)*INDEX(Settings!$H$31:$H$34,MATCH(D139,Settings!$B$31:$B$34,0))</f>
        <v/>
      </c>
      <c r="K139" s="28">
        <f>ROUNDDOWN(G139/12/Settings!$C$27,0)*Settings!$C$27</f>
        <v/>
      </c>
      <c r="L139" s="28">
        <f>ROUNDUP(H139/12/Settings!$C$27,0)*Settings!$C$27</f>
        <v/>
      </c>
      <c r="M139" s="4">
        <f>E139&amp;" "&amp;TEXT(IF(F139="month",K139,I139),"#,##0")&amp;" – "&amp;TEXT(IF(F139="month",L139,J139),"#,##0")&amp;" gross per "&amp;F139&amp;", full time"</f>
        <v/>
      </c>
    </row>
    <row r="140">
      <c r="A140" s="4">
        <f>D140&amp;"|"&amp;C140</f>
        <v/>
      </c>
      <c r="B140" s="5" t="inlineStr">
        <is>
          <t>HR L4</t>
        </is>
      </c>
      <c r="C140" s="6">
        <f>INDEX(Roles!$J$5:$J$40,MATCH("HR|L4",Roles!$A$5:$A$40,0))</f>
        <v/>
      </c>
      <c r="D140" s="5" t="inlineStr">
        <is>
          <t>ES</t>
        </is>
      </c>
      <c r="E140" s="6">
        <f>INDEX(Settings!$D$31:$D$34,MATCH(D140,Settings!$B$31:$B$34,0))</f>
        <v/>
      </c>
      <c r="F140" s="6">
        <f>INDEX(Settings!$G$31:$G$34,MATCH(D140,Settings!$B$31:$B$34,0))</f>
        <v/>
      </c>
      <c r="G140" s="30">
        <f>INDEX(Structure!$K$25:$K$52,MATCH(A140,Structure!$A$25:$A$52,0))</f>
        <v/>
      </c>
      <c r="H140" s="30">
        <f>INDEX(Structure!$M$25:$M$52,MATCH(A140,Structure!$A$25:$A$52,0))</f>
        <v/>
      </c>
      <c r="I140" s="28">
        <f>ROUNDDOWN(G140/INDEX(Settings!$H$31:$H$34,MATCH(D140,Settings!$B$31:$B$34,0)),0)*INDEX(Settings!$H$31:$H$34,MATCH(D140,Settings!$B$31:$B$34,0))</f>
        <v/>
      </c>
      <c r="J140" s="28">
        <f>ROUNDUP(H140/INDEX(Settings!$H$31:$H$34,MATCH(D140,Settings!$B$31:$B$34,0)),0)*INDEX(Settings!$H$31:$H$34,MATCH(D140,Settings!$B$31:$B$34,0))</f>
        <v/>
      </c>
      <c r="K140" s="28">
        <f>ROUNDDOWN(G140/12/Settings!$C$27,0)*Settings!$C$27</f>
        <v/>
      </c>
      <c r="L140" s="28">
        <f>ROUNDUP(H140/12/Settings!$C$27,0)*Settings!$C$27</f>
        <v/>
      </c>
      <c r="M140" s="4">
        <f>E140&amp;" "&amp;TEXT(IF(F140="month",K140,I140),"#,##0")&amp;" – "&amp;TEXT(IF(F140="month",L140,J140),"#,##0")&amp;" gross per "&amp;F140&amp;", full time"</f>
        <v/>
      </c>
    </row>
    <row r="141">
      <c r="A141" s="4">
        <f>D141&amp;"|"&amp;C141</f>
        <v/>
      </c>
      <c r="B141" s="5" t="inlineStr">
        <is>
          <t>HR L5</t>
        </is>
      </c>
      <c r="C141" s="6">
        <f>INDEX(Roles!$J$5:$J$40,MATCH("HR|L5",Roles!$A$5:$A$40,0))</f>
        <v/>
      </c>
      <c r="D141" s="5" t="inlineStr">
        <is>
          <t>IT</t>
        </is>
      </c>
      <c r="E141" s="6">
        <f>INDEX(Settings!$D$31:$D$34,MATCH(D141,Settings!$B$31:$B$34,0))</f>
        <v/>
      </c>
      <c r="F141" s="6">
        <f>INDEX(Settings!$G$31:$G$34,MATCH(D141,Settings!$B$31:$B$34,0))</f>
        <v/>
      </c>
      <c r="G141" s="30">
        <f>INDEX(Structure!$K$25:$K$52,MATCH(A141,Structure!$A$25:$A$52,0))</f>
        <v/>
      </c>
      <c r="H141" s="30">
        <f>INDEX(Structure!$M$25:$M$52,MATCH(A141,Structure!$A$25:$A$52,0))</f>
        <v/>
      </c>
      <c r="I141" s="28">
        <f>ROUNDDOWN(G141/INDEX(Settings!$H$31:$H$34,MATCH(D141,Settings!$B$31:$B$34,0)),0)*INDEX(Settings!$H$31:$H$34,MATCH(D141,Settings!$B$31:$B$34,0))</f>
        <v/>
      </c>
      <c r="J141" s="28">
        <f>ROUNDUP(H141/INDEX(Settings!$H$31:$H$34,MATCH(D141,Settings!$B$31:$B$34,0)),0)*INDEX(Settings!$H$31:$H$34,MATCH(D141,Settings!$B$31:$B$34,0))</f>
        <v/>
      </c>
      <c r="K141" s="28">
        <f>ROUNDDOWN(G141/12/Settings!$C$27,0)*Settings!$C$27</f>
        <v/>
      </c>
      <c r="L141" s="28">
        <f>ROUNDUP(H141/12/Settings!$C$27,0)*Settings!$C$27</f>
        <v/>
      </c>
      <c r="M141" s="4">
        <f>E141&amp;" "&amp;TEXT(IF(F141="month",K141,I141),"#,##0")&amp;" – "&amp;TEXT(IF(F141="month",L141,J141),"#,##0")&amp;" gross per "&amp;F141&amp;", full time"</f>
        <v/>
      </c>
    </row>
    <row r="142">
      <c r="A142" s="4">
        <f>D142&amp;"|"&amp;C142</f>
        <v/>
      </c>
      <c r="B142" s="5" t="inlineStr">
        <is>
          <t>HR L5</t>
        </is>
      </c>
      <c r="C142" s="6">
        <f>INDEX(Roles!$J$5:$J$40,MATCH("HR|L5",Roles!$A$5:$A$40,0))</f>
        <v/>
      </c>
      <c r="D142" s="5" t="inlineStr">
        <is>
          <t>PL</t>
        </is>
      </c>
      <c r="E142" s="6">
        <f>INDEX(Settings!$D$31:$D$34,MATCH(D142,Settings!$B$31:$B$34,0))</f>
        <v/>
      </c>
      <c r="F142" s="6">
        <f>INDEX(Settings!$G$31:$G$34,MATCH(D142,Settings!$B$31:$B$34,0))</f>
        <v/>
      </c>
      <c r="G142" s="30">
        <f>INDEX(Structure!$K$25:$K$52,MATCH(A142,Structure!$A$25:$A$52,0))</f>
        <v/>
      </c>
      <c r="H142" s="30">
        <f>INDEX(Structure!$M$25:$M$52,MATCH(A142,Structure!$A$25:$A$52,0))</f>
        <v/>
      </c>
      <c r="I142" s="28">
        <f>ROUNDDOWN(G142/INDEX(Settings!$H$31:$H$34,MATCH(D142,Settings!$B$31:$B$34,0)),0)*INDEX(Settings!$H$31:$H$34,MATCH(D142,Settings!$B$31:$B$34,0))</f>
        <v/>
      </c>
      <c r="J142" s="28">
        <f>ROUNDUP(H142/INDEX(Settings!$H$31:$H$34,MATCH(D142,Settings!$B$31:$B$34,0)),0)*INDEX(Settings!$H$31:$H$34,MATCH(D142,Settings!$B$31:$B$34,0))</f>
        <v/>
      </c>
      <c r="K142" s="28">
        <f>ROUNDDOWN(G142/12/Settings!$C$27,0)*Settings!$C$27</f>
        <v/>
      </c>
      <c r="L142" s="28">
        <f>ROUNDUP(H142/12/Settings!$C$27,0)*Settings!$C$27</f>
        <v/>
      </c>
      <c r="M142" s="4">
        <f>E142&amp;" "&amp;TEXT(IF(F142="month",K142,I142),"#,##0")&amp;" – "&amp;TEXT(IF(F142="month",L142,J142),"#,##0")&amp;" gross per "&amp;F142&amp;", full time"</f>
        <v/>
      </c>
    </row>
    <row r="143">
      <c r="A143" s="4">
        <f>D143&amp;"|"&amp;C143</f>
        <v/>
      </c>
      <c r="B143" s="5" t="inlineStr">
        <is>
          <t>HR L5</t>
        </is>
      </c>
      <c r="C143" s="6">
        <f>INDEX(Roles!$J$5:$J$40,MATCH("HR|L5",Roles!$A$5:$A$40,0))</f>
        <v/>
      </c>
      <c r="D143" s="5" t="inlineStr">
        <is>
          <t>DE</t>
        </is>
      </c>
      <c r="E143" s="6">
        <f>INDEX(Settings!$D$31:$D$34,MATCH(D143,Settings!$B$31:$B$34,0))</f>
        <v/>
      </c>
      <c r="F143" s="6">
        <f>INDEX(Settings!$G$31:$G$34,MATCH(D143,Settings!$B$31:$B$34,0))</f>
        <v/>
      </c>
      <c r="G143" s="30">
        <f>INDEX(Structure!$K$25:$K$52,MATCH(A143,Structure!$A$25:$A$52,0))</f>
        <v/>
      </c>
      <c r="H143" s="30">
        <f>INDEX(Structure!$M$25:$M$52,MATCH(A143,Structure!$A$25:$A$52,0))</f>
        <v/>
      </c>
      <c r="I143" s="28">
        <f>ROUNDDOWN(G143/INDEX(Settings!$H$31:$H$34,MATCH(D143,Settings!$B$31:$B$34,0)),0)*INDEX(Settings!$H$31:$H$34,MATCH(D143,Settings!$B$31:$B$34,0))</f>
        <v/>
      </c>
      <c r="J143" s="28">
        <f>ROUNDUP(H143/INDEX(Settings!$H$31:$H$34,MATCH(D143,Settings!$B$31:$B$34,0)),0)*INDEX(Settings!$H$31:$H$34,MATCH(D143,Settings!$B$31:$B$34,0))</f>
        <v/>
      </c>
      <c r="K143" s="28">
        <f>ROUNDDOWN(G143/12/Settings!$C$27,0)*Settings!$C$27</f>
        <v/>
      </c>
      <c r="L143" s="28">
        <f>ROUNDUP(H143/12/Settings!$C$27,0)*Settings!$C$27</f>
        <v/>
      </c>
      <c r="M143" s="4">
        <f>E143&amp;" "&amp;TEXT(IF(F143="month",K143,I143),"#,##0")&amp;" – "&amp;TEXT(IF(F143="month",L143,J143),"#,##0")&amp;" gross per "&amp;F143&amp;", full time"</f>
        <v/>
      </c>
    </row>
    <row r="144">
      <c r="A144" s="4">
        <f>D144&amp;"|"&amp;C144</f>
        <v/>
      </c>
      <c r="B144" s="5" t="inlineStr">
        <is>
          <t>HR L5</t>
        </is>
      </c>
      <c r="C144" s="6">
        <f>INDEX(Roles!$J$5:$J$40,MATCH("HR|L5",Roles!$A$5:$A$40,0))</f>
        <v/>
      </c>
      <c r="D144" s="5" t="inlineStr">
        <is>
          <t>ES</t>
        </is>
      </c>
      <c r="E144" s="6">
        <f>INDEX(Settings!$D$31:$D$34,MATCH(D144,Settings!$B$31:$B$34,0))</f>
        <v/>
      </c>
      <c r="F144" s="6">
        <f>INDEX(Settings!$G$31:$G$34,MATCH(D144,Settings!$B$31:$B$34,0))</f>
        <v/>
      </c>
      <c r="G144" s="30">
        <f>INDEX(Structure!$K$25:$K$52,MATCH(A144,Structure!$A$25:$A$52,0))</f>
        <v/>
      </c>
      <c r="H144" s="30">
        <f>INDEX(Structure!$M$25:$M$52,MATCH(A144,Structure!$A$25:$A$52,0))</f>
        <v/>
      </c>
      <c r="I144" s="28">
        <f>ROUNDDOWN(G144/INDEX(Settings!$H$31:$H$34,MATCH(D144,Settings!$B$31:$B$34,0)),0)*INDEX(Settings!$H$31:$H$34,MATCH(D144,Settings!$B$31:$B$34,0))</f>
        <v/>
      </c>
      <c r="J144" s="28">
        <f>ROUNDUP(H144/INDEX(Settings!$H$31:$H$34,MATCH(D144,Settings!$B$31:$B$34,0)),0)*INDEX(Settings!$H$31:$H$34,MATCH(D144,Settings!$B$31:$B$34,0))</f>
        <v/>
      </c>
      <c r="K144" s="28">
        <f>ROUNDDOWN(G144/12/Settings!$C$27,0)*Settings!$C$27</f>
        <v/>
      </c>
      <c r="L144" s="28">
        <f>ROUNDUP(H144/12/Settings!$C$27,0)*Settings!$C$27</f>
        <v/>
      </c>
      <c r="M144" s="4">
        <f>E144&amp;" "&amp;TEXT(IF(F144="month",K144,I144),"#,##0")&amp;" – "&amp;TEXT(IF(F144="month",L144,J144),"#,##0")&amp;" gross per "&amp;F144&amp;", full time"</f>
        <v/>
      </c>
    </row>
    <row r="145">
      <c r="A145" s="4">
        <f>D145&amp;"|"&amp;C145</f>
        <v/>
      </c>
      <c r="B145" s="5" t="inlineStr">
        <is>
          <t>HR L6</t>
        </is>
      </c>
      <c r="C145" s="6">
        <f>INDEX(Roles!$J$5:$J$40,MATCH("HR|L6",Roles!$A$5:$A$40,0))</f>
        <v/>
      </c>
      <c r="D145" s="5" t="inlineStr">
        <is>
          <t>IT</t>
        </is>
      </c>
      <c r="E145" s="6">
        <f>INDEX(Settings!$D$31:$D$34,MATCH(D145,Settings!$B$31:$B$34,0))</f>
        <v/>
      </c>
      <c r="F145" s="6">
        <f>INDEX(Settings!$G$31:$G$34,MATCH(D145,Settings!$B$31:$B$34,0))</f>
        <v/>
      </c>
      <c r="G145" s="30">
        <f>INDEX(Structure!$K$25:$K$52,MATCH(A145,Structure!$A$25:$A$52,0))</f>
        <v/>
      </c>
      <c r="H145" s="30">
        <f>INDEX(Structure!$M$25:$M$52,MATCH(A145,Structure!$A$25:$A$52,0))</f>
        <v/>
      </c>
      <c r="I145" s="28">
        <f>ROUNDDOWN(G145/INDEX(Settings!$H$31:$H$34,MATCH(D145,Settings!$B$31:$B$34,0)),0)*INDEX(Settings!$H$31:$H$34,MATCH(D145,Settings!$B$31:$B$34,0))</f>
        <v/>
      </c>
      <c r="J145" s="28">
        <f>ROUNDUP(H145/INDEX(Settings!$H$31:$H$34,MATCH(D145,Settings!$B$31:$B$34,0)),0)*INDEX(Settings!$H$31:$H$34,MATCH(D145,Settings!$B$31:$B$34,0))</f>
        <v/>
      </c>
      <c r="K145" s="28">
        <f>ROUNDDOWN(G145/12/Settings!$C$27,0)*Settings!$C$27</f>
        <v/>
      </c>
      <c r="L145" s="28">
        <f>ROUNDUP(H145/12/Settings!$C$27,0)*Settings!$C$27</f>
        <v/>
      </c>
      <c r="M145" s="4">
        <f>E145&amp;" "&amp;TEXT(IF(F145="month",K145,I145),"#,##0")&amp;" – "&amp;TEXT(IF(F145="month",L145,J145),"#,##0")&amp;" gross per "&amp;F145&amp;", full time"</f>
        <v/>
      </c>
    </row>
    <row r="146">
      <c r="A146" s="4">
        <f>D146&amp;"|"&amp;C146</f>
        <v/>
      </c>
      <c r="B146" s="5" t="inlineStr">
        <is>
          <t>HR L6</t>
        </is>
      </c>
      <c r="C146" s="6">
        <f>INDEX(Roles!$J$5:$J$40,MATCH("HR|L6",Roles!$A$5:$A$40,0))</f>
        <v/>
      </c>
      <c r="D146" s="5" t="inlineStr">
        <is>
          <t>PL</t>
        </is>
      </c>
      <c r="E146" s="6">
        <f>INDEX(Settings!$D$31:$D$34,MATCH(D146,Settings!$B$31:$B$34,0))</f>
        <v/>
      </c>
      <c r="F146" s="6">
        <f>INDEX(Settings!$G$31:$G$34,MATCH(D146,Settings!$B$31:$B$34,0))</f>
        <v/>
      </c>
      <c r="G146" s="30">
        <f>INDEX(Structure!$K$25:$K$52,MATCH(A146,Structure!$A$25:$A$52,0))</f>
        <v/>
      </c>
      <c r="H146" s="30">
        <f>INDEX(Structure!$M$25:$M$52,MATCH(A146,Structure!$A$25:$A$52,0))</f>
        <v/>
      </c>
      <c r="I146" s="28">
        <f>ROUNDDOWN(G146/INDEX(Settings!$H$31:$H$34,MATCH(D146,Settings!$B$31:$B$34,0)),0)*INDEX(Settings!$H$31:$H$34,MATCH(D146,Settings!$B$31:$B$34,0))</f>
        <v/>
      </c>
      <c r="J146" s="28">
        <f>ROUNDUP(H146/INDEX(Settings!$H$31:$H$34,MATCH(D146,Settings!$B$31:$B$34,0)),0)*INDEX(Settings!$H$31:$H$34,MATCH(D146,Settings!$B$31:$B$34,0))</f>
        <v/>
      </c>
      <c r="K146" s="28">
        <f>ROUNDDOWN(G146/12/Settings!$C$27,0)*Settings!$C$27</f>
        <v/>
      </c>
      <c r="L146" s="28">
        <f>ROUNDUP(H146/12/Settings!$C$27,0)*Settings!$C$27</f>
        <v/>
      </c>
      <c r="M146" s="4">
        <f>E146&amp;" "&amp;TEXT(IF(F146="month",K146,I146),"#,##0")&amp;" – "&amp;TEXT(IF(F146="month",L146,J146),"#,##0")&amp;" gross per "&amp;F146&amp;", full time"</f>
        <v/>
      </c>
    </row>
    <row r="147">
      <c r="A147" s="4">
        <f>D147&amp;"|"&amp;C147</f>
        <v/>
      </c>
      <c r="B147" s="5" t="inlineStr">
        <is>
          <t>HR L6</t>
        </is>
      </c>
      <c r="C147" s="6">
        <f>INDEX(Roles!$J$5:$J$40,MATCH("HR|L6",Roles!$A$5:$A$40,0))</f>
        <v/>
      </c>
      <c r="D147" s="5" t="inlineStr">
        <is>
          <t>DE</t>
        </is>
      </c>
      <c r="E147" s="6">
        <f>INDEX(Settings!$D$31:$D$34,MATCH(D147,Settings!$B$31:$B$34,0))</f>
        <v/>
      </c>
      <c r="F147" s="6">
        <f>INDEX(Settings!$G$31:$G$34,MATCH(D147,Settings!$B$31:$B$34,0))</f>
        <v/>
      </c>
      <c r="G147" s="30">
        <f>INDEX(Structure!$K$25:$K$52,MATCH(A147,Structure!$A$25:$A$52,0))</f>
        <v/>
      </c>
      <c r="H147" s="30">
        <f>INDEX(Structure!$M$25:$M$52,MATCH(A147,Structure!$A$25:$A$52,0))</f>
        <v/>
      </c>
      <c r="I147" s="28">
        <f>ROUNDDOWN(G147/INDEX(Settings!$H$31:$H$34,MATCH(D147,Settings!$B$31:$B$34,0)),0)*INDEX(Settings!$H$31:$H$34,MATCH(D147,Settings!$B$31:$B$34,0))</f>
        <v/>
      </c>
      <c r="J147" s="28">
        <f>ROUNDUP(H147/INDEX(Settings!$H$31:$H$34,MATCH(D147,Settings!$B$31:$B$34,0)),0)*INDEX(Settings!$H$31:$H$34,MATCH(D147,Settings!$B$31:$B$34,0))</f>
        <v/>
      </c>
      <c r="K147" s="28">
        <f>ROUNDDOWN(G147/12/Settings!$C$27,0)*Settings!$C$27</f>
        <v/>
      </c>
      <c r="L147" s="28">
        <f>ROUNDUP(H147/12/Settings!$C$27,0)*Settings!$C$27</f>
        <v/>
      </c>
      <c r="M147" s="4">
        <f>E147&amp;" "&amp;TEXT(IF(F147="month",K147,I147),"#,##0")&amp;" – "&amp;TEXT(IF(F147="month",L147,J147),"#,##0")&amp;" gross per "&amp;F147&amp;", full time"</f>
        <v/>
      </c>
    </row>
    <row r="148">
      <c r="A148" s="4">
        <f>D148&amp;"|"&amp;C148</f>
        <v/>
      </c>
      <c r="B148" s="5" t="inlineStr">
        <is>
          <t>HR L6</t>
        </is>
      </c>
      <c r="C148" s="6">
        <f>INDEX(Roles!$J$5:$J$40,MATCH("HR|L6",Roles!$A$5:$A$40,0))</f>
        <v/>
      </c>
      <c r="D148" s="5" t="inlineStr">
        <is>
          <t>ES</t>
        </is>
      </c>
      <c r="E148" s="6">
        <f>INDEX(Settings!$D$31:$D$34,MATCH(D148,Settings!$B$31:$B$34,0))</f>
        <v/>
      </c>
      <c r="F148" s="6">
        <f>INDEX(Settings!$G$31:$G$34,MATCH(D148,Settings!$B$31:$B$34,0))</f>
        <v/>
      </c>
      <c r="G148" s="30">
        <f>INDEX(Structure!$K$25:$K$52,MATCH(A148,Structure!$A$25:$A$52,0))</f>
        <v/>
      </c>
      <c r="H148" s="30">
        <f>INDEX(Structure!$M$25:$M$52,MATCH(A148,Structure!$A$25:$A$52,0))</f>
        <v/>
      </c>
      <c r="I148" s="28">
        <f>ROUNDDOWN(G148/INDEX(Settings!$H$31:$H$34,MATCH(D148,Settings!$B$31:$B$34,0)),0)*INDEX(Settings!$H$31:$H$34,MATCH(D148,Settings!$B$31:$B$34,0))</f>
        <v/>
      </c>
      <c r="J148" s="28">
        <f>ROUNDUP(H148/INDEX(Settings!$H$31:$H$34,MATCH(D148,Settings!$B$31:$B$34,0)),0)*INDEX(Settings!$H$31:$H$34,MATCH(D148,Settings!$B$31:$B$34,0))</f>
        <v/>
      </c>
      <c r="K148" s="28">
        <f>ROUNDDOWN(G148/12/Settings!$C$27,0)*Settings!$C$27</f>
        <v/>
      </c>
      <c r="L148" s="28">
        <f>ROUNDUP(H148/12/Settings!$C$27,0)*Settings!$C$27</f>
        <v/>
      </c>
      <c r="M148" s="4">
        <f>E148&amp;" "&amp;TEXT(IF(F148="month",K148,I148),"#,##0")&amp;" – "&amp;TEXT(IF(F148="month",L148,J148),"#,##0")&amp;" gross per "&amp;F148&amp;", full time"</f>
        <v/>
      </c>
    </row>
  </sheetData>
  <autoFilter ref="A4:M148"/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44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8" customWidth="1" min="2" max="2"/>
    <col width="18" customWidth="1" min="3" max="3"/>
    <col width="7" customWidth="1" min="4" max="4"/>
    <col width="7" customWidth="1" min="5" max="5"/>
    <col width="6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</cols>
  <sheetData>
    <row r="1">
      <c r="A1" s="12" t="inlineStr">
        <is>
          <t>Employees on the payroll at 30 June 2026 against the new ranges</t>
        </is>
      </c>
    </row>
    <row r="2">
      <c r="A2" s="13" t="inlineStr">
        <is>
          <t>Inputs in blue from the HRIS; everything else is a formula. Salaries are full-time annual base pay in euro.</t>
        </is>
      </c>
    </row>
    <row r="4" ht="32" customHeight="1">
      <c r="A4" s="14" t="inlineStr">
        <is>
          <t>Employee</t>
        </is>
      </c>
      <c r="B4" s="14" t="inlineStr">
        <is>
          <t>Country</t>
        </is>
      </c>
      <c r="C4" s="14" t="inlineStr">
        <is>
          <t>Department</t>
        </is>
      </c>
      <c r="D4" s="14" t="inlineStr">
        <is>
          <t>Level</t>
        </is>
      </c>
      <c r="E4" s="14" t="inlineStr">
        <is>
          <t>Gender</t>
        </is>
      </c>
      <c r="F4" s="14" t="inlineStr">
        <is>
          <t>FTE</t>
        </is>
      </c>
      <c r="G4" s="14" t="inlineStr">
        <is>
          <t>Salary</t>
        </is>
      </c>
      <c r="H4" s="14" t="inlineStr">
        <is>
          <t>Current band mid</t>
        </is>
      </c>
      <c r="I4" s="14" t="inlineStr">
        <is>
          <t>Grade</t>
        </is>
      </c>
      <c r="J4" s="14" t="inlineStr">
        <is>
          <t>Occupation</t>
        </is>
      </c>
      <c r="K4" s="14" t="inlineStr">
        <is>
          <t>Market</t>
        </is>
      </c>
      <c r="L4" s="14" t="inlineStr">
        <is>
          <t>Sets level</t>
        </is>
      </c>
      <c r="M4" s="14" t="inlineStr">
        <is>
          <t>Grade index</t>
        </is>
      </c>
      <c r="N4" s="14" t="inlineStr">
        <is>
          <t>New min</t>
        </is>
      </c>
      <c r="O4" s="14" t="inlineStr">
        <is>
          <t>New mid</t>
        </is>
      </c>
      <c r="P4" s="14" t="inlineStr">
        <is>
          <t>New max</t>
        </is>
      </c>
      <c r="Q4" s="14" t="inlineStr">
        <is>
          <t>Compa, current</t>
        </is>
      </c>
      <c r="R4" s="14" t="inlineStr">
        <is>
          <t>Compa, new</t>
        </is>
      </c>
      <c r="S4" s="14" t="inlineStr">
        <is>
          <t>Range penetration</t>
        </is>
      </c>
      <c r="T4" s="14" t="inlineStr">
        <is>
          <t>Status</t>
        </is>
      </c>
      <c r="U4" s="14" t="inlineStr">
        <is>
          <t>Cost to minimum</t>
        </is>
      </c>
      <c r="V4" s="14" t="inlineStr">
        <is>
          <t>Above maximum</t>
        </is>
      </c>
      <c r="W4" s="14" t="inlineStr">
        <is>
          <t>Years to absorb</t>
        </is>
      </c>
    </row>
    <row r="5">
      <c r="A5" s="5" t="inlineStr">
        <is>
          <t>E00001</t>
        </is>
      </c>
      <c r="B5" s="5" t="inlineStr">
        <is>
          <t>PL</t>
        </is>
      </c>
      <c r="C5" s="5" t="inlineStr">
        <is>
          <t>Customer Service</t>
        </is>
      </c>
      <c r="D5" s="5" t="inlineStr">
        <is>
          <t>L2</t>
        </is>
      </c>
      <c r="E5" s="5" t="inlineStr">
        <is>
          <t>F</t>
        </is>
      </c>
      <c r="F5" s="5" t="n">
        <v>1</v>
      </c>
      <c r="G5" s="31" t="n">
        <v>24050</v>
      </c>
      <c r="H5" s="31" t="n">
        <v>23600</v>
      </c>
      <c r="I5" s="6">
        <f>INDEX(Roles!$J$5:$J$40,MATCH(C5&amp;"|"&amp;D5,Roles!$A$5:$A$40,0))</f>
        <v/>
      </c>
      <c r="J5" s="6">
        <f>INDEX(Roles!$K$5:$K$40,MATCH(C5&amp;"|"&amp;D5,Roles!$A$5:$A$40,0))</f>
        <v/>
      </c>
      <c r="K5" s="26">
        <f>INDEX(Market!$K$31:$K$54,MATCH(B5&amp;"|"&amp;J5,Market!$A$31:$A$54,0))</f>
        <v/>
      </c>
      <c r="L5" s="6">
        <f>INDEX(Settings!$E$13:$E$19,MATCH(I5,Settings!$B$13:$B$19,0))</f>
        <v/>
      </c>
      <c r="M5" s="25">
        <f>INDEX(Structure!$K$6:$K$12,MATCH(I5,Structure!$A$6:$A$12,0))</f>
        <v/>
      </c>
      <c r="N5" s="26">
        <f>INDEX(Structure!$G$25:$G$52,MATCH(B5&amp;"|"&amp;I5,Structure!$A$25:$A$52,0))</f>
        <v/>
      </c>
      <c r="O5" s="26">
        <f>INDEX(Structure!$H$25:$H$52,MATCH(B5&amp;"|"&amp;I5,Structure!$A$25:$A$52,0))</f>
        <v/>
      </c>
      <c r="P5" s="26">
        <f>INDEX(Structure!$I$25:$I$52,MATCH(B5&amp;"|"&amp;I5,Structure!$A$25:$A$52,0))</f>
        <v/>
      </c>
      <c r="Q5" s="20">
        <f>G5/H5</f>
        <v/>
      </c>
      <c r="R5" s="20">
        <f>G5/O5</f>
        <v/>
      </c>
      <c r="S5" s="32">
        <f>(G5-N5)/(P5-N5)</f>
        <v/>
      </c>
      <c r="T5" s="4">
        <f>IF(G5&lt;N5,"Below",IF(G5&gt;P5,"Above","Within"))</f>
        <v/>
      </c>
      <c r="U5" s="17">
        <f>MAX(0,N5-G5)*F5</f>
        <v/>
      </c>
      <c r="V5" s="17">
        <f>MAX(0,G5-P5)*F5</f>
        <v/>
      </c>
      <c r="W5" s="33">
        <f>IF(T5="Above",LN(G5/P5)/LN(1+INDEX(Market!$E$6:$E$9,MATCH(B5,Market!$A$6:$A$9,0))),0)</f>
        <v/>
      </c>
    </row>
    <row r="6">
      <c r="A6" s="5" t="inlineStr">
        <is>
          <t>E00002</t>
        </is>
      </c>
      <c r="B6" s="5" t="inlineStr">
        <is>
          <t>PL</t>
        </is>
      </c>
      <c r="C6" s="5" t="inlineStr">
        <is>
          <t>Sales</t>
        </is>
      </c>
      <c r="D6" s="5" t="inlineStr">
        <is>
          <t>L1</t>
        </is>
      </c>
      <c r="E6" s="5" t="inlineStr">
        <is>
          <t>M</t>
        </is>
      </c>
      <c r="F6" s="5" t="n">
        <v>1</v>
      </c>
      <c r="G6" s="31" t="n">
        <v>21800</v>
      </c>
      <c r="H6" s="31" t="n">
        <v>22000</v>
      </c>
      <c r="I6" s="6">
        <f>INDEX(Roles!$J$5:$J$40,MATCH(C6&amp;"|"&amp;D6,Roles!$A$5:$A$40,0))</f>
        <v/>
      </c>
      <c r="J6" s="6">
        <f>INDEX(Roles!$K$5:$K$40,MATCH(C6&amp;"|"&amp;D6,Roles!$A$5:$A$40,0))</f>
        <v/>
      </c>
      <c r="K6" s="26">
        <f>INDEX(Market!$K$31:$K$54,MATCH(B6&amp;"|"&amp;J6,Market!$A$31:$A$54,0))</f>
        <v/>
      </c>
      <c r="L6" s="6">
        <f>INDEX(Settings!$E$13:$E$19,MATCH(I6,Settings!$B$13:$B$19,0))</f>
        <v/>
      </c>
      <c r="M6" s="25">
        <f>INDEX(Structure!$K$6:$K$12,MATCH(I6,Structure!$A$6:$A$12,0))</f>
        <v/>
      </c>
      <c r="N6" s="26">
        <f>INDEX(Structure!$G$25:$G$52,MATCH(B6&amp;"|"&amp;I6,Structure!$A$25:$A$52,0))</f>
        <v/>
      </c>
      <c r="O6" s="26">
        <f>INDEX(Structure!$H$25:$H$52,MATCH(B6&amp;"|"&amp;I6,Structure!$A$25:$A$52,0))</f>
        <v/>
      </c>
      <c r="P6" s="26">
        <f>INDEX(Structure!$I$25:$I$52,MATCH(B6&amp;"|"&amp;I6,Structure!$A$25:$A$52,0))</f>
        <v/>
      </c>
      <c r="Q6" s="20">
        <f>G6/H6</f>
        <v/>
      </c>
      <c r="R6" s="20">
        <f>G6/O6</f>
        <v/>
      </c>
      <c r="S6" s="32">
        <f>(G6-N6)/(P6-N6)</f>
        <v/>
      </c>
      <c r="T6" s="4">
        <f>IF(G6&lt;N6,"Below",IF(G6&gt;P6,"Above","Within"))</f>
        <v/>
      </c>
      <c r="U6" s="17">
        <f>MAX(0,N6-G6)*F6</f>
        <v/>
      </c>
      <c r="V6" s="17">
        <f>MAX(0,G6-P6)*F6</f>
        <v/>
      </c>
      <c r="W6" s="33">
        <f>IF(T6="Above",LN(G6/P6)/LN(1+INDEX(Market!$E$6:$E$9,MATCH(B6,Market!$A$6:$A$9,0))),0)</f>
        <v/>
      </c>
    </row>
    <row r="7">
      <c r="A7" s="5" t="inlineStr">
        <is>
          <t>E00003</t>
        </is>
      </c>
      <c r="B7" s="5" t="inlineStr">
        <is>
          <t>ES</t>
        </is>
      </c>
      <c r="C7" s="5" t="inlineStr">
        <is>
          <t>Customer Service</t>
        </is>
      </c>
      <c r="D7" s="5" t="inlineStr">
        <is>
          <t>L2</t>
        </is>
      </c>
      <c r="E7" s="5" t="inlineStr">
        <is>
          <t>M</t>
        </is>
      </c>
      <c r="F7" s="5" t="n">
        <v>1</v>
      </c>
      <c r="G7" s="31" t="n">
        <v>29450</v>
      </c>
      <c r="H7" s="31" t="n">
        <v>28100</v>
      </c>
      <c r="I7" s="6">
        <f>INDEX(Roles!$J$5:$J$40,MATCH(C7&amp;"|"&amp;D7,Roles!$A$5:$A$40,0))</f>
        <v/>
      </c>
      <c r="J7" s="6">
        <f>INDEX(Roles!$K$5:$K$40,MATCH(C7&amp;"|"&amp;D7,Roles!$A$5:$A$40,0))</f>
        <v/>
      </c>
      <c r="K7" s="26">
        <f>INDEX(Market!$K$31:$K$54,MATCH(B7&amp;"|"&amp;J7,Market!$A$31:$A$54,0))</f>
        <v/>
      </c>
      <c r="L7" s="6">
        <f>INDEX(Settings!$E$13:$E$19,MATCH(I7,Settings!$B$13:$B$19,0))</f>
        <v/>
      </c>
      <c r="M7" s="25">
        <f>INDEX(Structure!$K$6:$K$12,MATCH(I7,Structure!$A$6:$A$12,0))</f>
        <v/>
      </c>
      <c r="N7" s="26">
        <f>INDEX(Structure!$G$25:$G$52,MATCH(B7&amp;"|"&amp;I7,Structure!$A$25:$A$52,0))</f>
        <v/>
      </c>
      <c r="O7" s="26">
        <f>INDEX(Structure!$H$25:$H$52,MATCH(B7&amp;"|"&amp;I7,Structure!$A$25:$A$52,0))</f>
        <v/>
      </c>
      <c r="P7" s="26">
        <f>INDEX(Structure!$I$25:$I$52,MATCH(B7&amp;"|"&amp;I7,Structure!$A$25:$A$52,0))</f>
        <v/>
      </c>
      <c r="Q7" s="20">
        <f>G7/H7</f>
        <v/>
      </c>
      <c r="R7" s="20">
        <f>G7/O7</f>
        <v/>
      </c>
      <c r="S7" s="32">
        <f>(G7-N7)/(P7-N7)</f>
        <v/>
      </c>
      <c r="T7" s="4">
        <f>IF(G7&lt;N7,"Below",IF(G7&gt;P7,"Above","Within"))</f>
        <v/>
      </c>
      <c r="U7" s="17">
        <f>MAX(0,N7-G7)*F7</f>
        <v/>
      </c>
      <c r="V7" s="17">
        <f>MAX(0,G7-P7)*F7</f>
        <v/>
      </c>
      <c r="W7" s="33">
        <f>IF(T7="Above",LN(G7/P7)/LN(1+INDEX(Market!$E$6:$E$9,MATCH(B7,Market!$A$6:$A$9,0))),0)</f>
        <v/>
      </c>
    </row>
    <row r="8">
      <c r="A8" s="5" t="inlineStr">
        <is>
          <t>E00004</t>
        </is>
      </c>
      <c r="B8" s="5" t="inlineStr">
        <is>
          <t>PL</t>
        </is>
      </c>
      <c r="C8" s="5" t="inlineStr">
        <is>
          <t>Customer Service</t>
        </is>
      </c>
      <c r="D8" s="5" t="inlineStr">
        <is>
          <t>L2</t>
        </is>
      </c>
      <c r="E8" s="5" t="inlineStr">
        <is>
          <t>M</t>
        </is>
      </c>
      <c r="F8" s="5" t="n">
        <v>1</v>
      </c>
      <c r="G8" s="31" t="n">
        <v>26550</v>
      </c>
      <c r="H8" s="31" t="n">
        <v>23600</v>
      </c>
      <c r="I8" s="6">
        <f>INDEX(Roles!$J$5:$J$40,MATCH(C8&amp;"|"&amp;D8,Roles!$A$5:$A$40,0))</f>
        <v/>
      </c>
      <c r="J8" s="6">
        <f>INDEX(Roles!$K$5:$K$40,MATCH(C8&amp;"|"&amp;D8,Roles!$A$5:$A$40,0))</f>
        <v/>
      </c>
      <c r="K8" s="26">
        <f>INDEX(Market!$K$31:$K$54,MATCH(B8&amp;"|"&amp;J8,Market!$A$31:$A$54,0))</f>
        <v/>
      </c>
      <c r="L8" s="6">
        <f>INDEX(Settings!$E$13:$E$19,MATCH(I8,Settings!$B$13:$B$19,0))</f>
        <v/>
      </c>
      <c r="M8" s="25">
        <f>INDEX(Structure!$K$6:$K$12,MATCH(I8,Structure!$A$6:$A$12,0))</f>
        <v/>
      </c>
      <c r="N8" s="26">
        <f>INDEX(Structure!$G$25:$G$52,MATCH(B8&amp;"|"&amp;I8,Structure!$A$25:$A$52,0))</f>
        <v/>
      </c>
      <c r="O8" s="26">
        <f>INDEX(Structure!$H$25:$H$52,MATCH(B8&amp;"|"&amp;I8,Structure!$A$25:$A$52,0))</f>
        <v/>
      </c>
      <c r="P8" s="26">
        <f>INDEX(Structure!$I$25:$I$52,MATCH(B8&amp;"|"&amp;I8,Structure!$A$25:$A$52,0))</f>
        <v/>
      </c>
      <c r="Q8" s="20">
        <f>G8/H8</f>
        <v/>
      </c>
      <c r="R8" s="20">
        <f>G8/O8</f>
        <v/>
      </c>
      <c r="S8" s="32">
        <f>(G8-N8)/(P8-N8)</f>
        <v/>
      </c>
      <c r="T8" s="4">
        <f>IF(G8&lt;N8,"Below",IF(G8&gt;P8,"Above","Within"))</f>
        <v/>
      </c>
      <c r="U8" s="17">
        <f>MAX(0,N8-G8)*F8</f>
        <v/>
      </c>
      <c r="V8" s="17">
        <f>MAX(0,G8-P8)*F8</f>
        <v/>
      </c>
      <c r="W8" s="33">
        <f>IF(T8="Above",LN(G8/P8)/LN(1+INDEX(Market!$E$6:$E$9,MATCH(B8,Market!$A$6:$A$9,0))),0)</f>
        <v/>
      </c>
    </row>
    <row r="9">
      <c r="A9" s="5" t="inlineStr">
        <is>
          <t>E00005</t>
        </is>
      </c>
      <c r="B9" s="5" t="inlineStr">
        <is>
          <t>DE</t>
        </is>
      </c>
      <c r="C9" s="5" t="inlineStr">
        <is>
          <t>Operations</t>
        </is>
      </c>
      <c r="D9" s="5" t="inlineStr">
        <is>
          <t>L1</t>
        </is>
      </c>
      <c r="E9" s="5" t="inlineStr">
        <is>
          <t>M</t>
        </is>
      </c>
      <c r="F9" s="5" t="n">
        <v>1</v>
      </c>
      <c r="G9" s="31" t="n">
        <v>41350</v>
      </c>
      <c r="H9" s="31" t="n">
        <v>36100</v>
      </c>
      <c r="I9" s="6">
        <f>INDEX(Roles!$J$5:$J$40,MATCH(C9&amp;"|"&amp;D9,Roles!$A$5:$A$40,0))</f>
        <v/>
      </c>
      <c r="J9" s="6">
        <f>INDEX(Roles!$K$5:$K$40,MATCH(C9&amp;"|"&amp;D9,Roles!$A$5:$A$40,0))</f>
        <v/>
      </c>
      <c r="K9" s="26">
        <f>INDEX(Market!$K$31:$K$54,MATCH(B9&amp;"|"&amp;J9,Market!$A$31:$A$54,0))</f>
        <v/>
      </c>
      <c r="L9" s="6">
        <f>INDEX(Settings!$E$13:$E$19,MATCH(I9,Settings!$B$13:$B$19,0))</f>
        <v/>
      </c>
      <c r="M9" s="25">
        <f>INDEX(Structure!$K$6:$K$12,MATCH(I9,Structure!$A$6:$A$12,0))</f>
        <v/>
      </c>
      <c r="N9" s="26">
        <f>INDEX(Structure!$G$25:$G$52,MATCH(B9&amp;"|"&amp;I9,Structure!$A$25:$A$52,0))</f>
        <v/>
      </c>
      <c r="O9" s="26">
        <f>INDEX(Structure!$H$25:$H$52,MATCH(B9&amp;"|"&amp;I9,Structure!$A$25:$A$52,0))</f>
        <v/>
      </c>
      <c r="P9" s="26">
        <f>INDEX(Structure!$I$25:$I$52,MATCH(B9&amp;"|"&amp;I9,Structure!$A$25:$A$52,0))</f>
        <v/>
      </c>
      <c r="Q9" s="20">
        <f>G9/H9</f>
        <v/>
      </c>
      <c r="R9" s="20">
        <f>G9/O9</f>
        <v/>
      </c>
      <c r="S9" s="32">
        <f>(G9-N9)/(P9-N9)</f>
        <v/>
      </c>
      <c r="T9" s="4">
        <f>IF(G9&lt;N9,"Below",IF(G9&gt;P9,"Above","Within"))</f>
        <v/>
      </c>
      <c r="U9" s="17">
        <f>MAX(0,N9-G9)*F9</f>
        <v/>
      </c>
      <c r="V9" s="17">
        <f>MAX(0,G9-P9)*F9</f>
        <v/>
      </c>
      <c r="W9" s="33">
        <f>IF(T9="Above",LN(G9/P9)/LN(1+INDEX(Market!$E$6:$E$9,MATCH(B9,Market!$A$6:$A$9,0))),0)</f>
        <v/>
      </c>
    </row>
    <row r="10">
      <c r="A10" s="5" t="inlineStr">
        <is>
          <t>E00006</t>
        </is>
      </c>
      <c r="B10" s="5" t="inlineStr">
        <is>
          <t>PL</t>
        </is>
      </c>
      <c r="C10" s="5" t="inlineStr">
        <is>
          <t>Customer Service</t>
        </is>
      </c>
      <c r="D10" s="5" t="inlineStr">
        <is>
          <t>L6</t>
        </is>
      </c>
      <c r="E10" s="5" t="inlineStr">
        <is>
          <t>M</t>
        </is>
      </c>
      <c r="F10" s="5" t="n">
        <v>1</v>
      </c>
      <c r="G10" s="31" t="n">
        <v>77250</v>
      </c>
      <c r="H10" s="31" t="n">
        <v>75600</v>
      </c>
      <c r="I10" s="6">
        <f>INDEX(Roles!$J$5:$J$40,MATCH(C10&amp;"|"&amp;D10,Roles!$A$5:$A$40,0))</f>
        <v/>
      </c>
      <c r="J10" s="6">
        <f>INDEX(Roles!$K$5:$K$40,MATCH(C10&amp;"|"&amp;D10,Roles!$A$5:$A$40,0))</f>
        <v/>
      </c>
      <c r="K10" s="26">
        <f>INDEX(Market!$K$31:$K$54,MATCH(B10&amp;"|"&amp;J10,Market!$A$31:$A$54,0))</f>
        <v/>
      </c>
      <c r="L10" s="6">
        <f>INDEX(Settings!$E$13:$E$19,MATCH(I10,Settings!$B$13:$B$19,0))</f>
        <v/>
      </c>
      <c r="M10" s="25">
        <f>INDEX(Structure!$K$6:$K$12,MATCH(I10,Structure!$A$6:$A$12,0))</f>
        <v/>
      </c>
      <c r="N10" s="26">
        <f>INDEX(Structure!$G$25:$G$52,MATCH(B10&amp;"|"&amp;I10,Structure!$A$25:$A$52,0))</f>
        <v/>
      </c>
      <c r="O10" s="26">
        <f>INDEX(Structure!$H$25:$H$52,MATCH(B10&amp;"|"&amp;I10,Structure!$A$25:$A$52,0))</f>
        <v/>
      </c>
      <c r="P10" s="26">
        <f>INDEX(Structure!$I$25:$I$52,MATCH(B10&amp;"|"&amp;I10,Structure!$A$25:$A$52,0))</f>
        <v/>
      </c>
      <c r="Q10" s="20">
        <f>G10/H10</f>
        <v/>
      </c>
      <c r="R10" s="20">
        <f>G10/O10</f>
        <v/>
      </c>
      <c r="S10" s="32">
        <f>(G10-N10)/(P10-N10)</f>
        <v/>
      </c>
      <c r="T10" s="4">
        <f>IF(G10&lt;N10,"Below",IF(G10&gt;P10,"Above","Within"))</f>
        <v/>
      </c>
      <c r="U10" s="17">
        <f>MAX(0,N10-G10)*F10</f>
        <v/>
      </c>
      <c r="V10" s="17">
        <f>MAX(0,G10-P10)*F10</f>
        <v/>
      </c>
      <c r="W10" s="33">
        <f>IF(T10="Above",LN(G10/P10)/LN(1+INDEX(Market!$E$6:$E$9,MATCH(B10,Market!$A$6:$A$9,0))),0)</f>
        <v/>
      </c>
    </row>
    <row r="11">
      <c r="A11" s="5" t="inlineStr">
        <is>
          <t>E00007</t>
        </is>
      </c>
      <c r="B11" s="5" t="inlineStr">
        <is>
          <t>IT</t>
        </is>
      </c>
      <c r="C11" s="5" t="inlineStr">
        <is>
          <t>Finance</t>
        </is>
      </c>
      <c r="D11" s="5" t="inlineStr">
        <is>
          <t>L3</t>
        </is>
      </c>
      <c r="E11" s="5" t="inlineStr">
        <is>
          <t>M</t>
        </is>
      </c>
      <c r="F11" s="5" t="n">
        <v>1</v>
      </c>
      <c r="G11" s="31" t="n">
        <v>42650</v>
      </c>
      <c r="H11" s="31" t="n">
        <v>45800</v>
      </c>
      <c r="I11" s="6">
        <f>INDEX(Roles!$J$5:$J$40,MATCH(C11&amp;"|"&amp;D11,Roles!$A$5:$A$40,0))</f>
        <v/>
      </c>
      <c r="J11" s="6">
        <f>INDEX(Roles!$K$5:$K$40,MATCH(C11&amp;"|"&amp;D11,Roles!$A$5:$A$40,0))</f>
        <v/>
      </c>
      <c r="K11" s="26">
        <f>INDEX(Market!$K$31:$K$54,MATCH(B11&amp;"|"&amp;J11,Market!$A$31:$A$54,0))</f>
        <v/>
      </c>
      <c r="L11" s="6">
        <f>INDEX(Settings!$E$13:$E$19,MATCH(I11,Settings!$B$13:$B$19,0))</f>
        <v/>
      </c>
      <c r="M11" s="25">
        <f>INDEX(Structure!$K$6:$K$12,MATCH(I11,Structure!$A$6:$A$12,0))</f>
        <v/>
      </c>
      <c r="N11" s="26">
        <f>INDEX(Structure!$G$25:$G$52,MATCH(B11&amp;"|"&amp;I11,Structure!$A$25:$A$52,0))</f>
        <v/>
      </c>
      <c r="O11" s="26">
        <f>INDEX(Structure!$H$25:$H$52,MATCH(B11&amp;"|"&amp;I11,Structure!$A$25:$A$52,0))</f>
        <v/>
      </c>
      <c r="P11" s="26">
        <f>INDEX(Structure!$I$25:$I$52,MATCH(B11&amp;"|"&amp;I11,Structure!$A$25:$A$52,0))</f>
        <v/>
      </c>
      <c r="Q11" s="20">
        <f>G11/H11</f>
        <v/>
      </c>
      <c r="R11" s="20">
        <f>G11/O11</f>
        <v/>
      </c>
      <c r="S11" s="32">
        <f>(G11-N11)/(P11-N11)</f>
        <v/>
      </c>
      <c r="T11" s="4">
        <f>IF(G11&lt;N11,"Below",IF(G11&gt;P11,"Above","Within"))</f>
        <v/>
      </c>
      <c r="U11" s="17">
        <f>MAX(0,N11-G11)*F11</f>
        <v/>
      </c>
      <c r="V11" s="17">
        <f>MAX(0,G11-P11)*F11</f>
        <v/>
      </c>
      <c r="W11" s="33">
        <f>IF(T11="Above",LN(G11/P11)/LN(1+INDEX(Market!$E$6:$E$9,MATCH(B11,Market!$A$6:$A$9,0))),0)</f>
        <v/>
      </c>
    </row>
    <row r="12">
      <c r="A12" s="5" t="inlineStr">
        <is>
          <t>E00008</t>
        </is>
      </c>
      <c r="B12" s="5" t="inlineStr">
        <is>
          <t>PL</t>
        </is>
      </c>
      <c r="C12" s="5" t="inlineStr">
        <is>
          <t>Customer Service</t>
        </is>
      </c>
      <c r="D12" s="5" t="inlineStr">
        <is>
          <t>L3</t>
        </is>
      </c>
      <c r="E12" s="5" t="inlineStr">
        <is>
          <t>M</t>
        </is>
      </c>
      <c r="F12" s="5" t="n">
        <v>1</v>
      </c>
      <c r="G12" s="31" t="n">
        <v>31200</v>
      </c>
      <c r="H12" s="31" t="n">
        <v>30200</v>
      </c>
      <c r="I12" s="6">
        <f>INDEX(Roles!$J$5:$J$40,MATCH(C12&amp;"|"&amp;D12,Roles!$A$5:$A$40,0))</f>
        <v/>
      </c>
      <c r="J12" s="6">
        <f>INDEX(Roles!$K$5:$K$40,MATCH(C12&amp;"|"&amp;D12,Roles!$A$5:$A$40,0))</f>
        <v/>
      </c>
      <c r="K12" s="26">
        <f>INDEX(Market!$K$31:$K$54,MATCH(B12&amp;"|"&amp;J12,Market!$A$31:$A$54,0))</f>
        <v/>
      </c>
      <c r="L12" s="6">
        <f>INDEX(Settings!$E$13:$E$19,MATCH(I12,Settings!$B$13:$B$19,0))</f>
        <v/>
      </c>
      <c r="M12" s="25">
        <f>INDEX(Structure!$K$6:$K$12,MATCH(I12,Structure!$A$6:$A$12,0))</f>
        <v/>
      </c>
      <c r="N12" s="26">
        <f>INDEX(Structure!$G$25:$G$52,MATCH(B12&amp;"|"&amp;I12,Structure!$A$25:$A$52,0))</f>
        <v/>
      </c>
      <c r="O12" s="26">
        <f>INDEX(Structure!$H$25:$H$52,MATCH(B12&amp;"|"&amp;I12,Structure!$A$25:$A$52,0))</f>
        <v/>
      </c>
      <c r="P12" s="26">
        <f>INDEX(Structure!$I$25:$I$52,MATCH(B12&amp;"|"&amp;I12,Structure!$A$25:$A$52,0))</f>
        <v/>
      </c>
      <c r="Q12" s="20">
        <f>G12/H12</f>
        <v/>
      </c>
      <c r="R12" s="20">
        <f>G12/O12</f>
        <v/>
      </c>
      <c r="S12" s="32">
        <f>(G12-N12)/(P12-N12)</f>
        <v/>
      </c>
      <c r="T12" s="4">
        <f>IF(G12&lt;N12,"Below",IF(G12&gt;P12,"Above","Within"))</f>
        <v/>
      </c>
      <c r="U12" s="17">
        <f>MAX(0,N12-G12)*F12</f>
        <v/>
      </c>
      <c r="V12" s="17">
        <f>MAX(0,G12-P12)*F12</f>
        <v/>
      </c>
      <c r="W12" s="33">
        <f>IF(T12="Above",LN(G12/P12)/LN(1+INDEX(Market!$E$6:$E$9,MATCH(B12,Market!$A$6:$A$9,0))),0)</f>
        <v/>
      </c>
    </row>
    <row r="13">
      <c r="A13" s="5" t="inlineStr">
        <is>
          <t>E00009</t>
        </is>
      </c>
      <c r="B13" s="5" t="inlineStr">
        <is>
          <t>DE</t>
        </is>
      </c>
      <c r="C13" s="5" t="inlineStr">
        <is>
          <t>HR</t>
        </is>
      </c>
      <c r="D13" s="5" t="inlineStr">
        <is>
          <t>L2</t>
        </is>
      </c>
      <c r="E13" s="5" t="inlineStr">
        <is>
          <t>F</t>
        </is>
      </c>
      <c r="F13" s="5" t="n">
        <v>1</v>
      </c>
      <c r="G13" s="31" t="n">
        <v>44900</v>
      </c>
      <c r="H13" s="31" t="n">
        <v>47500</v>
      </c>
      <c r="I13" s="6">
        <f>INDEX(Roles!$J$5:$J$40,MATCH(C13&amp;"|"&amp;D13,Roles!$A$5:$A$40,0))</f>
        <v/>
      </c>
      <c r="J13" s="6">
        <f>INDEX(Roles!$K$5:$K$40,MATCH(C13&amp;"|"&amp;D13,Roles!$A$5:$A$40,0))</f>
        <v/>
      </c>
      <c r="K13" s="26">
        <f>INDEX(Market!$K$31:$K$54,MATCH(B13&amp;"|"&amp;J13,Market!$A$31:$A$54,0))</f>
        <v/>
      </c>
      <c r="L13" s="6">
        <f>INDEX(Settings!$E$13:$E$19,MATCH(I13,Settings!$B$13:$B$19,0))</f>
        <v/>
      </c>
      <c r="M13" s="25">
        <f>INDEX(Structure!$K$6:$K$12,MATCH(I13,Structure!$A$6:$A$12,0))</f>
        <v/>
      </c>
      <c r="N13" s="26">
        <f>INDEX(Structure!$G$25:$G$52,MATCH(B13&amp;"|"&amp;I13,Structure!$A$25:$A$52,0))</f>
        <v/>
      </c>
      <c r="O13" s="26">
        <f>INDEX(Structure!$H$25:$H$52,MATCH(B13&amp;"|"&amp;I13,Structure!$A$25:$A$52,0))</f>
        <v/>
      </c>
      <c r="P13" s="26">
        <f>INDEX(Structure!$I$25:$I$52,MATCH(B13&amp;"|"&amp;I13,Structure!$A$25:$A$52,0))</f>
        <v/>
      </c>
      <c r="Q13" s="20">
        <f>G13/H13</f>
        <v/>
      </c>
      <c r="R13" s="20">
        <f>G13/O13</f>
        <v/>
      </c>
      <c r="S13" s="32">
        <f>(G13-N13)/(P13-N13)</f>
        <v/>
      </c>
      <c r="T13" s="4">
        <f>IF(G13&lt;N13,"Below",IF(G13&gt;P13,"Above","Within"))</f>
        <v/>
      </c>
      <c r="U13" s="17">
        <f>MAX(0,N13-G13)*F13</f>
        <v/>
      </c>
      <c r="V13" s="17">
        <f>MAX(0,G13-P13)*F13</f>
        <v/>
      </c>
      <c r="W13" s="33">
        <f>IF(T13="Above",LN(G13/P13)/LN(1+INDEX(Market!$E$6:$E$9,MATCH(B13,Market!$A$6:$A$9,0))),0)</f>
        <v/>
      </c>
    </row>
    <row r="14">
      <c r="A14" s="5" t="inlineStr">
        <is>
          <t>E00010</t>
        </is>
      </c>
      <c r="B14" s="5" t="inlineStr">
        <is>
          <t>PL</t>
        </is>
      </c>
      <c r="C14" s="5" t="inlineStr">
        <is>
          <t>Customer Service</t>
        </is>
      </c>
      <c r="D14" s="5" t="inlineStr">
        <is>
          <t>L1</t>
        </is>
      </c>
      <c r="E14" s="5" t="inlineStr">
        <is>
          <t>F</t>
        </is>
      </c>
      <c r="F14" s="5" t="n">
        <v>1</v>
      </c>
      <c r="G14" s="31" t="n">
        <v>18550</v>
      </c>
      <c r="H14" s="31" t="n">
        <v>18900</v>
      </c>
      <c r="I14" s="6">
        <f>INDEX(Roles!$J$5:$J$40,MATCH(C14&amp;"|"&amp;D14,Roles!$A$5:$A$40,0))</f>
        <v/>
      </c>
      <c r="J14" s="6">
        <f>INDEX(Roles!$K$5:$K$40,MATCH(C14&amp;"|"&amp;D14,Roles!$A$5:$A$40,0))</f>
        <v/>
      </c>
      <c r="K14" s="26">
        <f>INDEX(Market!$K$31:$K$54,MATCH(B14&amp;"|"&amp;J14,Market!$A$31:$A$54,0))</f>
        <v/>
      </c>
      <c r="L14" s="6">
        <f>INDEX(Settings!$E$13:$E$19,MATCH(I14,Settings!$B$13:$B$19,0))</f>
        <v/>
      </c>
      <c r="M14" s="25">
        <f>INDEX(Structure!$K$6:$K$12,MATCH(I14,Structure!$A$6:$A$12,0))</f>
        <v/>
      </c>
      <c r="N14" s="26">
        <f>INDEX(Structure!$G$25:$G$52,MATCH(B14&amp;"|"&amp;I14,Structure!$A$25:$A$52,0))</f>
        <v/>
      </c>
      <c r="O14" s="26">
        <f>INDEX(Structure!$H$25:$H$52,MATCH(B14&amp;"|"&amp;I14,Structure!$A$25:$A$52,0))</f>
        <v/>
      </c>
      <c r="P14" s="26">
        <f>INDEX(Structure!$I$25:$I$52,MATCH(B14&amp;"|"&amp;I14,Structure!$A$25:$A$52,0))</f>
        <v/>
      </c>
      <c r="Q14" s="20">
        <f>G14/H14</f>
        <v/>
      </c>
      <c r="R14" s="20">
        <f>G14/O14</f>
        <v/>
      </c>
      <c r="S14" s="32">
        <f>(G14-N14)/(P14-N14)</f>
        <v/>
      </c>
      <c r="T14" s="4">
        <f>IF(G14&lt;N14,"Below",IF(G14&gt;P14,"Above","Within"))</f>
        <v/>
      </c>
      <c r="U14" s="17">
        <f>MAX(0,N14-G14)*F14</f>
        <v/>
      </c>
      <c r="V14" s="17">
        <f>MAX(0,G14-P14)*F14</f>
        <v/>
      </c>
      <c r="W14" s="33">
        <f>IF(T14="Above",LN(G14/P14)/LN(1+INDEX(Market!$E$6:$E$9,MATCH(B14,Market!$A$6:$A$9,0))),0)</f>
        <v/>
      </c>
    </row>
    <row r="15">
      <c r="A15" s="5" t="inlineStr">
        <is>
          <t>E00011</t>
        </is>
      </c>
      <c r="B15" s="5" t="inlineStr">
        <is>
          <t>DE</t>
        </is>
      </c>
      <c r="C15" s="5" t="inlineStr">
        <is>
          <t>Finance</t>
        </is>
      </c>
      <c r="D15" s="5" t="inlineStr">
        <is>
          <t>L3</t>
        </is>
      </c>
      <c r="E15" s="5" t="inlineStr">
        <is>
          <t>F</t>
        </is>
      </c>
      <c r="F15" s="5" t="n">
        <v>1</v>
      </c>
      <c r="G15" s="31" t="n">
        <v>69750</v>
      </c>
      <c r="H15" s="31" t="n">
        <v>66900</v>
      </c>
      <c r="I15" s="6">
        <f>INDEX(Roles!$J$5:$J$40,MATCH(C15&amp;"|"&amp;D15,Roles!$A$5:$A$40,0))</f>
        <v/>
      </c>
      <c r="J15" s="6">
        <f>INDEX(Roles!$K$5:$K$40,MATCH(C15&amp;"|"&amp;D15,Roles!$A$5:$A$40,0))</f>
        <v/>
      </c>
      <c r="K15" s="26">
        <f>INDEX(Market!$K$31:$K$54,MATCH(B15&amp;"|"&amp;J15,Market!$A$31:$A$54,0))</f>
        <v/>
      </c>
      <c r="L15" s="6">
        <f>INDEX(Settings!$E$13:$E$19,MATCH(I15,Settings!$B$13:$B$19,0))</f>
        <v/>
      </c>
      <c r="M15" s="25">
        <f>INDEX(Structure!$K$6:$K$12,MATCH(I15,Structure!$A$6:$A$12,0))</f>
        <v/>
      </c>
      <c r="N15" s="26">
        <f>INDEX(Structure!$G$25:$G$52,MATCH(B15&amp;"|"&amp;I15,Structure!$A$25:$A$52,0))</f>
        <v/>
      </c>
      <c r="O15" s="26">
        <f>INDEX(Structure!$H$25:$H$52,MATCH(B15&amp;"|"&amp;I15,Structure!$A$25:$A$52,0))</f>
        <v/>
      </c>
      <c r="P15" s="26">
        <f>INDEX(Structure!$I$25:$I$52,MATCH(B15&amp;"|"&amp;I15,Structure!$A$25:$A$52,0))</f>
        <v/>
      </c>
      <c r="Q15" s="20">
        <f>G15/H15</f>
        <v/>
      </c>
      <c r="R15" s="20">
        <f>G15/O15</f>
        <v/>
      </c>
      <c r="S15" s="32">
        <f>(G15-N15)/(P15-N15)</f>
        <v/>
      </c>
      <c r="T15" s="4">
        <f>IF(G15&lt;N15,"Below",IF(G15&gt;P15,"Above","Within"))</f>
        <v/>
      </c>
      <c r="U15" s="17">
        <f>MAX(0,N15-G15)*F15</f>
        <v/>
      </c>
      <c r="V15" s="17">
        <f>MAX(0,G15-P15)*F15</f>
        <v/>
      </c>
      <c r="W15" s="33">
        <f>IF(T15="Above",LN(G15/P15)/LN(1+INDEX(Market!$E$6:$E$9,MATCH(B15,Market!$A$6:$A$9,0))),0)</f>
        <v/>
      </c>
    </row>
    <row r="16">
      <c r="A16" s="5" t="inlineStr">
        <is>
          <t>E00013</t>
        </is>
      </c>
      <c r="B16" s="5" t="inlineStr">
        <is>
          <t>IT</t>
        </is>
      </c>
      <c r="C16" s="5" t="inlineStr">
        <is>
          <t>Operations</t>
        </is>
      </c>
      <c r="D16" s="5" t="inlineStr">
        <is>
          <t>L1</t>
        </is>
      </c>
      <c r="E16" s="5" t="inlineStr">
        <is>
          <t>F</t>
        </is>
      </c>
      <c r="F16" s="5" t="n">
        <v>1</v>
      </c>
      <c r="G16" s="31" t="n">
        <v>28100</v>
      </c>
      <c r="H16" s="31" t="n">
        <v>24700</v>
      </c>
      <c r="I16" s="6">
        <f>INDEX(Roles!$J$5:$J$40,MATCH(C16&amp;"|"&amp;D16,Roles!$A$5:$A$40,0))</f>
        <v/>
      </c>
      <c r="J16" s="6">
        <f>INDEX(Roles!$K$5:$K$40,MATCH(C16&amp;"|"&amp;D16,Roles!$A$5:$A$40,0))</f>
        <v/>
      </c>
      <c r="K16" s="26">
        <f>INDEX(Market!$K$31:$K$54,MATCH(B16&amp;"|"&amp;J16,Market!$A$31:$A$54,0))</f>
        <v/>
      </c>
      <c r="L16" s="6">
        <f>INDEX(Settings!$E$13:$E$19,MATCH(I16,Settings!$B$13:$B$19,0))</f>
        <v/>
      </c>
      <c r="M16" s="25">
        <f>INDEX(Structure!$K$6:$K$12,MATCH(I16,Structure!$A$6:$A$12,0))</f>
        <v/>
      </c>
      <c r="N16" s="26">
        <f>INDEX(Structure!$G$25:$G$52,MATCH(B16&amp;"|"&amp;I16,Structure!$A$25:$A$52,0))</f>
        <v/>
      </c>
      <c r="O16" s="26">
        <f>INDEX(Structure!$H$25:$H$52,MATCH(B16&amp;"|"&amp;I16,Structure!$A$25:$A$52,0))</f>
        <v/>
      </c>
      <c r="P16" s="26">
        <f>INDEX(Structure!$I$25:$I$52,MATCH(B16&amp;"|"&amp;I16,Structure!$A$25:$A$52,0))</f>
        <v/>
      </c>
      <c r="Q16" s="20">
        <f>G16/H16</f>
        <v/>
      </c>
      <c r="R16" s="20">
        <f>G16/O16</f>
        <v/>
      </c>
      <c r="S16" s="32">
        <f>(G16-N16)/(P16-N16)</f>
        <v/>
      </c>
      <c r="T16" s="4">
        <f>IF(G16&lt;N16,"Below",IF(G16&gt;P16,"Above","Within"))</f>
        <v/>
      </c>
      <c r="U16" s="17">
        <f>MAX(0,N16-G16)*F16</f>
        <v/>
      </c>
      <c r="V16" s="17">
        <f>MAX(0,G16-P16)*F16</f>
        <v/>
      </c>
      <c r="W16" s="33">
        <f>IF(T16="Above",LN(G16/P16)/LN(1+INDEX(Market!$E$6:$E$9,MATCH(B16,Market!$A$6:$A$9,0))),0)</f>
        <v/>
      </c>
    </row>
    <row r="17">
      <c r="A17" s="5" t="inlineStr">
        <is>
          <t>E00014</t>
        </is>
      </c>
      <c r="B17" s="5" t="inlineStr">
        <is>
          <t>IT</t>
        </is>
      </c>
      <c r="C17" s="5" t="inlineStr">
        <is>
          <t>Operations</t>
        </is>
      </c>
      <c r="D17" s="5" t="inlineStr">
        <is>
          <t>L1</t>
        </is>
      </c>
      <c r="E17" s="5" t="inlineStr">
        <is>
          <t>F</t>
        </is>
      </c>
      <c r="F17" s="5" t="n">
        <v>1</v>
      </c>
      <c r="G17" s="31" t="n">
        <v>25550</v>
      </c>
      <c r="H17" s="31" t="n">
        <v>24700</v>
      </c>
      <c r="I17" s="6">
        <f>INDEX(Roles!$J$5:$J$40,MATCH(C17&amp;"|"&amp;D17,Roles!$A$5:$A$40,0))</f>
        <v/>
      </c>
      <c r="J17" s="6">
        <f>INDEX(Roles!$K$5:$K$40,MATCH(C17&amp;"|"&amp;D17,Roles!$A$5:$A$40,0))</f>
        <v/>
      </c>
      <c r="K17" s="26">
        <f>INDEX(Market!$K$31:$K$54,MATCH(B17&amp;"|"&amp;J17,Market!$A$31:$A$54,0))</f>
        <v/>
      </c>
      <c r="L17" s="6">
        <f>INDEX(Settings!$E$13:$E$19,MATCH(I17,Settings!$B$13:$B$19,0))</f>
        <v/>
      </c>
      <c r="M17" s="25">
        <f>INDEX(Structure!$K$6:$K$12,MATCH(I17,Structure!$A$6:$A$12,0))</f>
        <v/>
      </c>
      <c r="N17" s="26">
        <f>INDEX(Structure!$G$25:$G$52,MATCH(B17&amp;"|"&amp;I17,Structure!$A$25:$A$52,0))</f>
        <v/>
      </c>
      <c r="O17" s="26">
        <f>INDEX(Structure!$H$25:$H$52,MATCH(B17&amp;"|"&amp;I17,Structure!$A$25:$A$52,0))</f>
        <v/>
      </c>
      <c r="P17" s="26">
        <f>INDEX(Structure!$I$25:$I$52,MATCH(B17&amp;"|"&amp;I17,Structure!$A$25:$A$52,0))</f>
        <v/>
      </c>
      <c r="Q17" s="20">
        <f>G17/H17</f>
        <v/>
      </c>
      <c r="R17" s="20">
        <f>G17/O17</f>
        <v/>
      </c>
      <c r="S17" s="32">
        <f>(G17-N17)/(P17-N17)</f>
        <v/>
      </c>
      <c r="T17" s="4">
        <f>IF(G17&lt;N17,"Below",IF(G17&gt;P17,"Above","Within"))</f>
        <v/>
      </c>
      <c r="U17" s="17">
        <f>MAX(0,N17-G17)*F17</f>
        <v/>
      </c>
      <c r="V17" s="17">
        <f>MAX(0,G17-P17)*F17</f>
        <v/>
      </c>
      <c r="W17" s="33">
        <f>IF(T17="Above",LN(G17/P17)/LN(1+INDEX(Market!$E$6:$E$9,MATCH(B17,Market!$A$6:$A$9,0))),0)</f>
        <v/>
      </c>
    </row>
    <row r="18">
      <c r="A18" s="5" t="inlineStr">
        <is>
          <t>E00015</t>
        </is>
      </c>
      <c r="B18" s="5" t="inlineStr">
        <is>
          <t>PL</t>
        </is>
      </c>
      <c r="C18" s="5" t="inlineStr">
        <is>
          <t>Operations</t>
        </is>
      </c>
      <c r="D18" s="5" t="inlineStr">
        <is>
          <t>L3</t>
        </is>
      </c>
      <c r="E18" s="5" t="inlineStr">
        <is>
          <t>M</t>
        </is>
      </c>
      <c r="F18" s="5" t="n">
        <v>1</v>
      </c>
      <c r="G18" s="31" t="n">
        <v>34300</v>
      </c>
      <c r="H18" s="31" t="n">
        <v>31900</v>
      </c>
      <c r="I18" s="6">
        <f>INDEX(Roles!$J$5:$J$40,MATCH(C18&amp;"|"&amp;D18,Roles!$A$5:$A$40,0))</f>
        <v/>
      </c>
      <c r="J18" s="6">
        <f>INDEX(Roles!$K$5:$K$40,MATCH(C18&amp;"|"&amp;D18,Roles!$A$5:$A$40,0))</f>
        <v/>
      </c>
      <c r="K18" s="26">
        <f>INDEX(Market!$K$31:$K$54,MATCH(B18&amp;"|"&amp;J18,Market!$A$31:$A$54,0))</f>
        <v/>
      </c>
      <c r="L18" s="6">
        <f>INDEX(Settings!$E$13:$E$19,MATCH(I18,Settings!$B$13:$B$19,0))</f>
        <v/>
      </c>
      <c r="M18" s="25">
        <f>INDEX(Structure!$K$6:$K$12,MATCH(I18,Structure!$A$6:$A$12,0))</f>
        <v/>
      </c>
      <c r="N18" s="26">
        <f>INDEX(Structure!$G$25:$G$52,MATCH(B18&amp;"|"&amp;I18,Structure!$A$25:$A$52,0))</f>
        <v/>
      </c>
      <c r="O18" s="26">
        <f>INDEX(Structure!$H$25:$H$52,MATCH(B18&amp;"|"&amp;I18,Structure!$A$25:$A$52,0))</f>
        <v/>
      </c>
      <c r="P18" s="26">
        <f>INDEX(Structure!$I$25:$I$52,MATCH(B18&amp;"|"&amp;I18,Structure!$A$25:$A$52,0))</f>
        <v/>
      </c>
      <c r="Q18" s="20">
        <f>G18/H18</f>
        <v/>
      </c>
      <c r="R18" s="20">
        <f>G18/O18</f>
        <v/>
      </c>
      <c r="S18" s="32">
        <f>(G18-N18)/(P18-N18)</f>
        <v/>
      </c>
      <c r="T18" s="4">
        <f>IF(G18&lt;N18,"Below",IF(G18&gt;P18,"Above","Within"))</f>
        <v/>
      </c>
      <c r="U18" s="17">
        <f>MAX(0,N18-G18)*F18</f>
        <v/>
      </c>
      <c r="V18" s="17">
        <f>MAX(0,G18-P18)*F18</f>
        <v/>
      </c>
      <c r="W18" s="33">
        <f>IF(T18="Above",LN(G18/P18)/LN(1+INDEX(Market!$E$6:$E$9,MATCH(B18,Market!$A$6:$A$9,0))),0)</f>
        <v/>
      </c>
    </row>
    <row r="19">
      <c r="A19" s="5" t="inlineStr">
        <is>
          <t>E00016</t>
        </is>
      </c>
      <c r="B19" s="5" t="inlineStr">
        <is>
          <t>PL</t>
        </is>
      </c>
      <c r="C19" s="5" t="inlineStr">
        <is>
          <t>Operations</t>
        </is>
      </c>
      <c r="D19" s="5" t="inlineStr">
        <is>
          <t>L1</t>
        </is>
      </c>
      <c r="E19" s="5" t="inlineStr">
        <is>
          <t>F</t>
        </is>
      </c>
      <c r="F19" s="5" t="n">
        <v>1</v>
      </c>
      <c r="G19" s="31" t="n">
        <v>15550</v>
      </c>
      <c r="H19" s="31" t="n">
        <v>20000</v>
      </c>
      <c r="I19" s="6">
        <f>INDEX(Roles!$J$5:$J$40,MATCH(C19&amp;"|"&amp;D19,Roles!$A$5:$A$40,0))</f>
        <v/>
      </c>
      <c r="J19" s="6">
        <f>INDEX(Roles!$K$5:$K$40,MATCH(C19&amp;"|"&amp;D19,Roles!$A$5:$A$40,0))</f>
        <v/>
      </c>
      <c r="K19" s="26">
        <f>INDEX(Market!$K$31:$K$54,MATCH(B19&amp;"|"&amp;J19,Market!$A$31:$A$54,0))</f>
        <v/>
      </c>
      <c r="L19" s="6">
        <f>INDEX(Settings!$E$13:$E$19,MATCH(I19,Settings!$B$13:$B$19,0))</f>
        <v/>
      </c>
      <c r="M19" s="25">
        <f>INDEX(Structure!$K$6:$K$12,MATCH(I19,Structure!$A$6:$A$12,0))</f>
        <v/>
      </c>
      <c r="N19" s="26">
        <f>INDEX(Structure!$G$25:$G$52,MATCH(B19&amp;"|"&amp;I19,Structure!$A$25:$A$52,0))</f>
        <v/>
      </c>
      <c r="O19" s="26">
        <f>INDEX(Structure!$H$25:$H$52,MATCH(B19&amp;"|"&amp;I19,Structure!$A$25:$A$52,0))</f>
        <v/>
      </c>
      <c r="P19" s="26">
        <f>INDEX(Structure!$I$25:$I$52,MATCH(B19&amp;"|"&amp;I19,Structure!$A$25:$A$52,0))</f>
        <v/>
      </c>
      <c r="Q19" s="20">
        <f>G19/H19</f>
        <v/>
      </c>
      <c r="R19" s="20">
        <f>G19/O19</f>
        <v/>
      </c>
      <c r="S19" s="32">
        <f>(G19-N19)/(P19-N19)</f>
        <v/>
      </c>
      <c r="T19" s="4">
        <f>IF(G19&lt;N19,"Below",IF(G19&gt;P19,"Above","Within"))</f>
        <v/>
      </c>
      <c r="U19" s="17">
        <f>MAX(0,N19-G19)*F19</f>
        <v/>
      </c>
      <c r="V19" s="17">
        <f>MAX(0,G19-P19)*F19</f>
        <v/>
      </c>
      <c r="W19" s="33">
        <f>IF(T19="Above",LN(G19/P19)/LN(1+INDEX(Market!$E$6:$E$9,MATCH(B19,Market!$A$6:$A$9,0))),0)</f>
        <v/>
      </c>
    </row>
    <row r="20">
      <c r="A20" s="5" t="inlineStr">
        <is>
          <t>E00017</t>
        </is>
      </c>
      <c r="B20" s="5" t="inlineStr">
        <is>
          <t>IT</t>
        </is>
      </c>
      <c r="C20" s="5" t="inlineStr">
        <is>
          <t>Customer Service</t>
        </is>
      </c>
      <c r="D20" s="5" t="inlineStr">
        <is>
          <t>L1</t>
        </is>
      </c>
      <c r="E20" s="5" t="inlineStr">
        <is>
          <t>F</t>
        </is>
      </c>
      <c r="F20" s="5" t="n">
        <v>1</v>
      </c>
      <c r="G20" s="31" t="n">
        <v>18550</v>
      </c>
      <c r="H20" s="31" t="n">
        <v>23400</v>
      </c>
      <c r="I20" s="6">
        <f>INDEX(Roles!$J$5:$J$40,MATCH(C20&amp;"|"&amp;D20,Roles!$A$5:$A$40,0))</f>
        <v/>
      </c>
      <c r="J20" s="6">
        <f>INDEX(Roles!$K$5:$K$40,MATCH(C20&amp;"|"&amp;D20,Roles!$A$5:$A$40,0))</f>
        <v/>
      </c>
      <c r="K20" s="26">
        <f>INDEX(Market!$K$31:$K$54,MATCH(B20&amp;"|"&amp;J20,Market!$A$31:$A$54,0))</f>
        <v/>
      </c>
      <c r="L20" s="6">
        <f>INDEX(Settings!$E$13:$E$19,MATCH(I20,Settings!$B$13:$B$19,0))</f>
        <v/>
      </c>
      <c r="M20" s="25">
        <f>INDEX(Structure!$K$6:$K$12,MATCH(I20,Structure!$A$6:$A$12,0))</f>
        <v/>
      </c>
      <c r="N20" s="26">
        <f>INDEX(Structure!$G$25:$G$52,MATCH(B20&amp;"|"&amp;I20,Structure!$A$25:$A$52,0))</f>
        <v/>
      </c>
      <c r="O20" s="26">
        <f>INDEX(Structure!$H$25:$H$52,MATCH(B20&amp;"|"&amp;I20,Structure!$A$25:$A$52,0))</f>
        <v/>
      </c>
      <c r="P20" s="26">
        <f>INDEX(Structure!$I$25:$I$52,MATCH(B20&amp;"|"&amp;I20,Structure!$A$25:$A$52,0))</f>
        <v/>
      </c>
      <c r="Q20" s="20">
        <f>G20/H20</f>
        <v/>
      </c>
      <c r="R20" s="20">
        <f>G20/O20</f>
        <v/>
      </c>
      <c r="S20" s="32">
        <f>(G20-N20)/(P20-N20)</f>
        <v/>
      </c>
      <c r="T20" s="4">
        <f>IF(G20&lt;N20,"Below",IF(G20&gt;P20,"Above","Within"))</f>
        <v/>
      </c>
      <c r="U20" s="17">
        <f>MAX(0,N20-G20)*F20</f>
        <v/>
      </c>
      <c r="V20" s="17">
        <f>MAX(0,G20-P20)*F20</f>
        <v/>
      </c>
      <c r="W20" s="33">
        <f>IF(T20="Above",LN(G20/P20)/LN(1+INDEX(Market!$E$6:$E$9,MATCH(B20,Market!$A$6:$A$9,0))),0)</f>
        <v/>
      </c>
    </row>
    <row r="21">
      <c r="A21" s="5" t="inlineStr">
        <is>
          <t>E00018</t>
        </is>
      </c>
      <c r="B21" s="5" t="inlineStr">
        <is>
          <t>IT</t>
        </is>
      </c>
      <c r="C21" s="5" t="inlineStr">
        <is>
          <t>HR</t>
        </is>
      </c>
      <c r="D21" s="5" t="inlineStr">
        <is>
          <t>L1</t>
        </is>
      </c>
      <c r="E21" s="5" t="inlineStr">
        <is>
          <t>F</t>
        </is>
      </c>
      <c r="F21" s="5" t="n">
        <v>1</v>
      </c>
      <c r="G21" s="31" t="n">
        <v>23050</v>
      </c>
      <c r="H21" s="31" t="n">
        <v>26000</v>
      </c>
      <c r="I21" s="6">
        <f>INDEX(Roles!$J$5:$J$40,MATCH(C21&amp;"|"&amp;D21,Roles!$A$5:$A$40,0))</f>
        <v/>
      </c>
      <c r="J21" s="6">
        <f>INDEX(Roles!$K$5:$K$40,MATCH(C21&amp;"|"&amp;D21,Roles!$A$5:$A$40,0))</f>
        <v/>
      </c>
      <c r="K21" s="26">
        <f>INDEX(Market!$K$31:$K$54,MATCH(B21&amp;"|"&amp;J21,Market!$A$31:$A$54,0))</f>
        <v/>
      </c>
      <c r="L21" s="6">
        <f>INDEX(Settings!$E$13:$E$19,MATCH(I21,Settings!$B$13:$B$19,0))</f>
        <v/>
      </c>
      <c r="M21" s="25">
        <f>INDEX(Structure!$K$6:$K$12,MATCH(I21,Structure!$A$6:$A$12,0))</f>
        <v/>
      </c>
      <c r="N21" s="26">
        <f>INDEX(Structure!$G$25:$G$52,MATCH(B21&amp;"|"&amp;I21,Structure!$A$25:$A$52,0))</f>
        <v/>
      </c>
      <c r="O21" s="26">
        <f>INDEX(Structure!$H$25:$H$52,MATCH(B21&amp;"|"&amp;I21,Structure!$A$25:$A$52,0))</f>
        <v/>
      </c>
      <c r="P21" s="26">
        <f>INDEX(Structure!$I$25:$I$52,MATCH(B21&amp;"|"&amp;I21,Structure!$A$25:$A$52,0))</f>
        <v/>
      </c>
      <c r="Q21" s="20">
        <f>G21/H21</f>
        <v/>
      </c>
      <c r="R21" s="20">
        <f>G21/O21</f>
        <v/>
      </c>
      <c r="S21" s="32">
        <f>(G21-N21)/(P21-N21)</f>
        <v/>
      </c>
      <c r="T21" s="4">
        <f>IF(G21&lt;N21,"Below",IF(G21&gt;P21,"Above","Within"))</f>
        <v/>
      </c>
      <c r="U21" s="17">
        <f>MAX(0,N21-G21)*F21</f>
        <v/>
      </c>
      <c r="V21" s="17">
        <f>MAX(0,G21-P21)*F21</f>
        <v/>
      </c>
      <c r="W21" s="33">
        <f>IF(T21="Above",LN(G21/P21)/LN(1+INDEX(Market!$E$6:$E$9,MATCH(B21,Market!$A$6:$A$9,0))),0)</f>
        <v/>
      </c>
    </row>
    <row r="22">
      <c r="A22" s="5" t="inlineStr">
        <is>
          <t>E00020</t>
        </is>
      </c>
      <c r="B22" s="5" t="inlineStr">
        <is>
          <t>ES</t>
        </is>
      </c>
      <c r="C22" s="5" t="inlineStr">
        <is>
          <t>Sales</t>
        </is>
      </c>
      <c r="D22" s="5" t="inlineStr">
        <is>
          <t>L4</t>
        </is>
      </c>
      <c r="E22" s="5" t="inlineStr">
        <is>
          <t>M</t>
        </is>
      </c>
      <c r="F22" s="5" t="n">
        <v>1</v>
      </c>
      <c r="G22" s="31" t="n">
        <v>54850</v>
      </c>
      <c r="H22" s="31" t="n">
        <v>55100</v>
      </c>
      <c r="I22" s="6">
        <f>INDEX(Roles!$J$5:$J$40,MATCH(C22&amp;"|"&amp;D22,Roles!$A$5:$A$40,0))</f>
        <v/>
      </c>
      <c r="J22" s="6">
        <f>INDEX(Roles!$K$5:$K$40,MATCH(C22&amp;"|"&amp;D22,Roles!$A$5:$A$40,0))</f>
        <v/>
      </c>
      <c r="K22" s="26">
        <f>INDEX(Market!$K$31:$K$54,MATCH(B22&amp;"|"&amp;J22,Market!$A$31:$A$54,0))</f>
        <v/>
      </c>
      <c r="L22" s="6">
        <f>INDEX(Settings!$E$13:$E$19,MATCH(I22,Settings!$B$13:$B$19,0))</f>
        <v/>
      </c>
      <c r="M22" s="25">
        <f>INDEX(Structure!$K$6:$K$12,MATCH(I22,Structure!$A$6:$A$12,0))</f>
        <v/>
      </c>
      <c r="N22" s="26">
        <f>INDEX(Structure!$G$25:$G$52,MATCH(B22&amp;"|"&amp;I22,Structure!$A$25:$A$52,0))</f>
        <v/>
      </c>
      <c r="O22" s="26">
        <f>INDEX(Structure!$H$25:$H$52,MATCH(B22&amp;"|"&amp;I22,Structure!$A$25:$A$52,0))</f>
        <v/>
      </c>
      <c r="P22" s="26">
        <f>INDEX(Structure!$I$25:$I$52,MATCH(B22&amp;"|"&amp;I22,Structure!$A$25:$A$52,0))</f>
        <v/>
      </c>
      <c r="Q22" s="20">
        <f>G22/H22</f>
        <v/>
      </c>
      <c r="R22" s="20">
        <f>G22/O22</f>
        <v/>
      </c>
      <c r="S22" s="32">
        <f>(G22-N22)/(P22-N22)</f>
        <v/>
      </c>
      <c r="T22" s="4">
        <f>IF(G22&lt;N22,"Below",IF(G22&gt;P22,"Above","Within"))</f>
        <v/>
      </c>
      <c r="U22" s="17">
        <f>MAX(0,N22-G22)*F22</f>
        <v/>
      </c>
      <c r="V22" s="17">
        <f>MAX(0,G22-P22)*F22</f>
        <v/>
      </c>
      <c r="W22" s="33">
        <f>IF(T22="Above",LN(G22/P22)/LN(1+INDEX(Market!$E$6:$E$9,MATCH(B22,Market!$A$6:$A$9,0))),0)</f>
        <v/>
      </c>
    </row>
    <row r="23">
      <c r="A23" s="5" t="inlineStr">
        <is>
          <t>E00021</t>
        </is>
      </c>
      <c r="B23" s="5" t="inlineStr">
        <is>
          <t>PL</t>
        </is>
      </c>
      <c r="C23" s="5" t="inlineStr">
        <is>
          <t>Customer Service</t>
        </is>
      </c>
      <c r="D23" s="5" t="inlineStr">
        <is>
          <t>L1</t>
        </is>
      </c>
      <c r="E23" s="5" t="inlineStr">
        <is>
          <t>M</t>
        </is>
      </c>
      <c r="F23" s="5" t="n">
        <v>1</v>
      </c>
      <c r="G23" s="31" t="n">
        <v>17850</v>
      </c>
      <c r="H23" s="31" t="n">
        <v>18900</v>
      </c>
      <c r="I23" s="6">
        <f>INDEX(Roles!$J$5:$J$40,MATCH(C23&amp;"|"&amp;D23,Roles!$A$5:$A$40,0))</f>
        <v/>
      </c>
      <c r="J23" s="6">
        <f>INDEX(Roles!$K$5:$K$40,MATCH(C23&amp;"|"&amp;D23,Roles!$A$5:$A$40,0))</f>
        <v/>
      </c>
      <c r="K23" s="26">
        <f>INDEX(Market!$K$31:$K$54,MATCH(B23&amp;"|"&amp;J23,Market!$A$31:$A$54,0))</f>
        <v/>
      </c>
      <c r="L23" s="6">
        <f>INDEX(Settings!$E$13:$E$19,MATCH(I23,Settings!$B$13:$B$19,0))</f>
        <v/>
      </c>
      <c r="M23" s="25">
        <f>INDEX(Structure!$K$6:$K$12,MATCH(I23,Structure!$A$6:$A$12,0))</f>
        <v/>
      </c>
      <c r="N23" s="26">
        <f>INDEX(Structure!$G$25:$G$52,MATCH(B23&amp;"|"&amp;I23,Structure!$A$25:$A$52,0))</f>
        <v/>
      </c>
      <c r="O23" s="26">
        <f>INDEX(Structure!$H$25:$H$52,MATCH(B23&amp;"|"&amp;I23,Structure!$A$25:$A$52,0))</f>
        <v/>
      </c>
      <c r="P23" s="26">
        <f>INDEX(Structure!$I$25:$I$52,MATCH(B23&amp;"|"&amp;I23,Structure!$A$25:$A$52,0))</f>
        <v/>
      </c>
      <c r="Q23" s="20">
        <f>G23/H23</f>
        <v/>
      </c>
      <c r="R23" s="20">
        <f>G23/O23</f>
        <v/>
      </c>
      <c r="S23" s="32">
        <f>(G23-N23)/(P23-N23)</f>
        <v/>
      </c>
      <c r="T23" s="4">
        <f>IF(G23&lt;N23,"Below",IF(G23&gt;P23,"Above","Within"))</f>
        <v/>
      </c>
      <c r="U23" s="17">
        <f>MAX(0,N23-G23)*F23</f>
        <v/>
      </c>
      <c r="V23" s="17">
        <f>MAX(0,G23-P23)*F23</f>
        <v/>
      </c>
      <c r="W23" s="33">
        <f>IF(T23="Above",LN(G23/P23)/LN(1+INDEX(Market!$E$6:$E$9,MATCH(B23,Market!$A$6:$A$9,0))),0)</f>
        <v/>
      </c>
    </row>
    <row r="24">
      <c r="A24" s="5" t="inlineStr">
        <is>
          <t>E00022</t>
        </is>
      </c>
      <c r="B24" s="5" t="inlineStr">
        <is>
          <t>DE</t>
        </is>
      </c>
      <c r="C24" s="5" t="inlineStr">
        <is>
          <t>Operations</t>
        </is>
      </c>
      <c r="D24" s="5" t="inlineStr">
        <is>
          <t>L3</t>
        </is>
      </c>
      <c r="E24" s="5" t="inlineStr">
        <is>
          <t>M</t>
        </is>
      </c>
      <c r="F24" s="5" t="n">
        <v>1</v>
      </c>
      <c r="G24" s="31" t="n">
        <v>60050</v>
      </c>
      <c r="H24" s="31" t="n">
        <v>57800</v>
      </c>
      <c r="I24" s="6">
        <f>INDEX(Roles!$J$5:$J$40,MATCH(C24&amp;"|"&amp;D24,Roles!$A$5:$A$40,0))</f>
        <v/>
      </c>
      <c r="J24" s="6">
        <f>INDEX(Roles!$K$5:$K$40,MATCH(C24&amp;"|"&amp;D24,Roles!$A$5:$A$40,0))</f>
        <v/>
      </c>
      <c r="K24" s="26">
        <f>INDEX(Market!$K$31:$K$54,MATCH(B24&amp;"|"&amp;J24,Market!$A$31:$A$54,0))</f>
        <v/>
      </c>
      <c r="L24" s="6">
        <f>INDEX(Settings!$E$13:$E$19,MATCH(I24,Settings!$B$13:$B$19,0))</f>
        <v/>
      </c>
      <c r="M24" s="25">
        <f>INDEX(Structure!$K$6:$K$12,MATCH(I24,Structure!$A$6:$A$12,0))</f>
        <v/>
      </c>
      <c r="N24" s="26">
        <f>INDEX(Structure!$G$25:$G$52,MATCH(B24&amp;"|"&amp;I24,Structure!$A$25:$A$52,0))</f>
        <v/>
      </c>
      <c r="O24" s="26">
        <f>INDEX(Structure!$H$25:$H$52,MATCH(B24&amp;"|"&amp;I24,Structure!$A$25:$A$52,0))</f>
        <v/>
      </c>
      <c r="P24" s="26">
        <f>INDEX(Structure!$I$25:$I$52,MATCH(B24&amp;"|"&amp;I24,Structure!$A$25:$A$52,0))</f>
        <v/>
      </c>
      <c r="Q24" s="20">
        <f>G24/H24</f>
        <v/>
      </c>
      <c r="R24" s="20">
        <f>G24/O24</f>
        <v/>
      </c>
      <c r="S24" s="32">
        <f>(G24-N24)/(P24-N24)</f>
        <v/>
      </c>
      <c r="T24" s="4">
        <f>IF(G24&lt;N24,"Below",IF(G24&gt;P24,"Above","Within"))</f>
        <v/>
      </c>
      <c r="U24" s="17">
        <f>MAX(0,N24-G24)*F24</f>
        <v/>
      </c>
      <c r="V24" s="17">
        <f>MAX(0,G24-P24)*F24</f>
        <v/>
      </c>
      <c r="W24" s="33">
        <f>IF(T24="Above",LN(G24/P24)/LN(1+INDEX(Market!$E$6:$E$9,MATCH(B24,Market!$A$6:$A$9,0))),0)</f>
        <v/>
      </c>
    </row>
    <row r="25">
      <c r="A25" s="5" t="inlineStr">
        <is>
          <t>E00023</t>
        </is>
      </c>
      <c r="B25" s="5" t="inlineStr">
        <is>
          <t>PL</t>
        </is>
      </c>
      <c r="C25" s="5" t="inlineStr">
        <is>
          <t>Tech</t>
        </is>
      </c>
      <c r="D25" s="5" t="inlineStr">
        <is>
          <t>L1</t>
        </is>
      </c>
      <c r="E25" s="5" t="inlineStr">
        <is>
          <t>M</t>
        </is>
      </c>
      <c r="F25" s="5" t="n">
        <v>0.8</v>
      </c>
      <c r="G25" s="31" t="n">
        <v>28100</v>
      </c>
      <c r="H25" s="31" t="n">
        <v>26200</v>
      </c>
      <c r="I25" s="6">
        <f>INDEX(Roles!$J$5:$J$40,MATCH(C25&amp;"|"&amp;D25,Roles!$A$5:$A$40,0))</f>
        <v/>
      </c>
      <c r="J25" s="6">
        <f>INDEX(Roles!$K$5:$K$40,MATCH(C25&amp;"|"&amp;D25,Roles!$A$5:$A$40,0))</f>
        <v/>
      </c>
      <c r="K25" s="26">
        <f>INDEX(Market!$K$31:$K$54,MATCH(B25&amp;"|"&amp;J25,Market!$A$31:$A$54,0))</f>
        <v/>
      </c>
      <c r="L25" s="6">
        <f>INDEX(Settings!$E$13:$E$19,MATCH(I25,Settings!$B$13:$B$19,0))</f>
        <v/>
      </c>
      <c r="M25" s="25">
        <f>INDEX(Structure!$K$6:$K$12,MATCH(I25,Structure!$A$6:$A$12,0))</f>
        <v/>
      </c>
      <c r="N25" s="26">
        <f>INDEX(Structure!$G$25:$G$52,MATCH(B25&amp;"|"&amp;I25,Structure!$A$25:$A$52,0))</f>
        <v/>
      </c>
      <c r="O25" s="26">
        <f>INDEX(Structure!$H$25:$H$52,MATCH(B25&amp;"|"&amp;I25,Structure!$A$25:$A$52,0))</f>
        <v/>
      </c>
      <c r="P25" s="26">
        <f>INDEX(Structure!$I$25:$I$52,MATCH(B25&amp;"|"&amp;I25,Structure!$A$25:$A$52,0))</f>
        <v/>
      </c>
      <c r="Q25" s="20">
        <f>G25/H25</f>
        <v/>
      </c>
      <c r="R25" s="20">
        <f>G25/O25</f>
        <v/>
      </c>
      <c r="S25" s="32">
        <f>(G25-N25)/(P25-N25)</f>
        <v/>
      </c>
      <c r="T25" s="4">
        <f>IF(G25&lt;N25,"Below",IF(G25&gt;P25,"Above","Within"))</f>
        <v/>
      </c>
      <c r="U25" s="17">
        <f>MAX(0,N25-G25)*F25</f>
        <v/>
      </c>
      <c r="V25" s="17">
        <f>MAX(0,G25-P25)*F25</f>
        <v/>
      </c>
      <c r="W25" s="33">
        <f>IF(T25="Above",LN(G25/P25)/LN(1+INDEX(Market!$E$6:$E$9,MATCH(B25,Market!$A$6:$A$9,0))),0)</f>
        <v/>
      </c>
    </row>
    <row r="26">
      <c r="A26" s="5" t="inlineStr">
        <is>
          <t>E00025</t>
        </is>
      </c>
      <c r="B26" s="5" t="inlineStr">
        <is>
          <t>IT</t>
        </is>
      </c>
      <c r="C26" s="5" t="inlineStr">
        <is>
          <t>Operations</t>
        </is>
      </c>
      <c r="D26" s="5" t="inlineStr">
        <is>
          <t>L4</t>
        </is>
      </c>
      <c r="E26" s="5" t="inlineStr">
        <is>
          <t>F</t>
        </is>
      </c>
      <c r="F26" s="5" t="n">
        <v>1</v>
      </c>
      <c r="G26" s="31" t="n">
        <v>49050</v>
      </c>
      <c r="H26" s="31" t="n">
        <v>51900</v>
      </c>
      <c r="I26" s="6">
        <f>INDEX(Roles!$J$5:$J$40,MATCH(C26&amp;"|"&amp;D26,Roles!$A$5:$A$40,0))</f>
        <v/>
      </c>
      <c r="J26" s="6">
        <f>INDEX(Roles!$K$5:$K$40,MATCH(C26&amp;"|"&amp;D26,Roles!$A$5:$A$40,0))</f>
        <v/>
      </c>
      <c r="K26" s="26">
        <f>INDEX(Market!$K$31:$K$54,MATCH(B26&amp;"|"&amp;J26,Market!$A$31:$A$54,0))</f>
        <v/>
      </c>
      <c r="L26" s="6">
        <f>INDEX(Settings!$E$13:$E$19,MATCH(I26,Settings!$B$13:$B$19,0))</f>
        <v/>
      </c>
      <c r="M26" s="25">
        <f>INDEX(Structure!$K$6:$K$12,MATCH(I26,Structure!$A$6:$A$12,0))</f>
        <v/>
      </c>
      <c r="N26" s="26">
        <f>INDEX(Structure!$G$25:$G$52,MATCH(B26&amp;"|"&amp;I26,Structure!$A$25:$A$52,0))</f>
        <v/>
      </c>
      <c r="O26" s="26">
        <f>INDEX(Structure!$H$25:$H$52,MATCH(B26&amp;"|"&amp;I26,Structure!$A$25:$A$52,0))</f>
        <v/>
      </c>
      <c r="P26" s="26">
        <f>INDEX(Structure!$I$25:$I$52,MATCH(B26&amp;"|"&amp;I26,Structure!$A$25:$A$52,0))</f>
        <v/>
      </c>
      <c r="Q26" s="20">
        <f>G26/H26</f>
        <v/>
      </c>
      <c r="R26" s="20">
        <f>G26/O26</f>
        <v/>
      </c>
      <c r="S26" s="32">
        <f>(G26-N26)/(P26-N26)</f>
        <v/>
      </c>
      <c r="T26" s="4">
        <f>IF(G26&lt;N26,"Below",IF(G26&gt;P26,"Above","Within"))</f>
        <v/>
      </c>
      <c r="U26" s="17">
        <f>MAX(0,N26-G26)*F26</f>
        <v/>
      </c>
      <c r="V26" s="17">
        <f>MAX(0,G26-P26)*F26</f>
        <v/>
      </c>
      <c r="W26" s="33">
        <f>IF(T26="Above",LN(G26/P26)/LN(1+INDEX(Market!$E$6:$E$9,MATCH(B26,Market!$A$6:$A$9,0))),0)</f>
        <v/>
      </c>
    </row>
    <row r="27">
      <c r="A27" s="5" t="inlineStr">
        <is>
          <t>E00027</t>
        </is>
      </c>
      <c r="B27" s="5" t="inlineStr">
        <is>
          <t>ES</t>
        </is>
      </c>
      <c r="C27" s="5" t="inlineStr">
        <is>
          <t>Operations</t>
        </is>
      </c>
      <c r="D27" s="5" t="inlineStr">
        <is>
          <t>L4</t>
        </is>
      </c>
      <c r="E27" s="5" t="inlineStr">
        <is>
          <t>M</t>
        </is>
      </c>
      <c r="F27" s="5" t="n">
        <v>1</v>
      </c>
      <c r="G27" s="31" t="n">
        <v>53400</v>
      </c>
      <c r="H27" s="31" t="n">
        <v>49900</v>
      </c>
      <c r="I27" s="6">
        <f>INDEX(Roles!$J$5:$J$40,MATCH(C27&amp;"|"&amp;D27,Roles!$A$5:$A$40,0))</f>
        <v/>
      </c>
      <c r="J27" s="6">
        <f>INDEX(Roles!$K$5:$K$40,MATCH(C27&amp;"|"&amp;D27,Roles!$A$5:$A$40,0))</f>
        <v/>
      </c>
      <c r="K27" s="26">
        <f>INDEX(Market!$K$31:$K$54,MATCH(B27&amp;"|"&amp;J27,Market!$A$31:$A$54,0))</f>
        <v/>
      </c>
      <c r="L27" s="6">
        <f>INDEX(Settings!$E$13:$E$19,MATCH(I27,Settings!$B$13:$B$19,0))</f>
        <v/>
      </c>
      <c r="M27" s="25">
        <f>INDEX(Structure!$K$6:$K$12,MATCH(I27,Structure!$A$6:$A$12,0))</f>
        <v/>
      </c>
      <c r="N27" s="26">
        <f>INDEX(Structure!$G$25:$G$52,MATCH(B27&amp;"|"&amp;I27,Structure!$A$25:$A$52,0))</f>
        <v/>
      </c>
      <c r="O27" s="26">
        <f>INDEX(Structure!$H$25:$H$52,MATCH(B27&amp;"|"&amp;I27,Structure!$A$25:$A$52,0))</f>
        <v/>
      </c>
      <c r="P27" s="26">
        <f>INDEX(Structure!$I$25:$I$52,MATCH(B27&amp;"|"&amp;I27,Structure!$A$25:$A$52,0))</f>
        <v/>
      </c>
      <c r="Q27" s="20">
        <f>G27/H27</f>
        <v/>
      </c>
      <c r="R27" s="20">
        <f>G27/O27</f>
        <v/>
      </c>
      <c r="S27" s="32">
        <f>(G27-N27)/(P27-N27)</f>
        <v/>
      </c>
      <c r="T27" s="4">
        <f>IF(G27&lt;N27,"Below",IF(G27&gt;P27,"Above","Within"))</f>
        <v/>
      </c>
      <c r="U27" s="17">
        <f>MAX(0,N27-G27)*F27</f>
        <v/>
      </c>
      <c r="V27" s="17">
        <f>MAX(0,G27-P27)*F27</f>
        <v/>
      </c>
      <c r="W27" s="33">
        <f>IF(T27="Above",LN(G27/P27)/LN(1+INDEX(Market!$E$6:$E$9,MATCH(B27,Market!$A$6:$A$9,0))),0)</f>
        <v/>
      </c>
    </row>
    <row r="28">
      <c r="A28" s="5" t="inlineStr">
        <is>
          <t>E00028</t>
        </is>
      </c>
      <c r="B28" s="5" t="inlineStr">
        <is>
          <t>PL</t>
        </is>
      </c>
      <c r="C28" s="5" t="inlineStr">
        <is>
          <t>Customer Service</t>
        </is>
      </c>
      <c r="D28" s="5" t="inlineStr">
        <is>
          <t>L1</t>
        </is>
      </c>
      <c r="E28" s="5" t="inlineStr">
        <is>
          <t>M</t>
        </is>
      </c>
      <c r="F28" s="5" t="n">
        <v>1</v>
      </c>
      <c r="G28" s="31" t="n">
        <v>19600</v>
      </c>
      <c r="H28" s="31" t="n">
        <v>18900</v>
      </c>
      <c r="I28" s="6">
        <f>INDEX(Roles!$J$5:$J$40,MATCH(C28&amp;"|"&amp;D28,Roles!$A$5:$A$40,0))</f>
        <v/>
      </c>
      <c r="J28" s="6">
        <f>INDEX(Roles!$K$5:$K$40,MATCH(C28&amp;"|"&amp;D28,Roles!$A$5:$A$40,0))</f>
        <v/>
      </c>
      <c r="K28" s="26">
        <f>INDEX(Market!$K$31:$K$54,MATCH(B28&amp;"|"&amp;J28,Market!$A$31:$A$54,0))</f>
        <v/>
      </c>
      <c r="L28" s="6">
        <f>INDEX(Settings!$E$13:$E$19,MATCH(I28,Settings!$B$13:$B$19,0))</f>
        <v/>
      </c>
      <c r="M28" s="25">
        <f>INDEX(Structure!$K$6:$K$12,MATCH(I28,Structure!$A$6:$A$12,0))</f>
        <v/>
      </c>
      <c r="N28" s="26">
        <f>INDEX(Structure!$G$25:$G$52,MATCH(B28&amp;"|"&amp;I28,Structure!$A$25:$A$52,0))</f>
        <v/>
      </c>
      <c r="O28" s="26">
        <f>INDEX(Structure!$H$25:$H$52,MATCH(B28&amp;"|"&amp;I28,Structure!$A$25:$A$52,0))</f>
        <v/>
      </c>
      <c r="P28" s="26">
        <f>INDEX(Structure!$I$25:$I$52,MATCH(B28&amp;"|"&amp;I28,Structure!$A$25:$A$52,0))</f>
        <v/>
      </c>
      <c r="Q28" s="20">
        <f>G28/H28</f>
        <v/>
      </c>
      <c r="R28" s="20">
        <f>G28/O28</f>
        <v/>
      </c>
      <c r="S28" s="32">
        <f>(G28-N28)/(P28-N28)</f>
        <v/>
      </c>
      <c r="T28" s="4">
        <f>IF(G28&lt;N28,"Below",IF(G28&gt;P28,"Above","Within"))</f>
        <v/>
      </c>
      <c r="U28" s="17">
        <f>MAX(0,N28-G28)*F28</f>
        <v/>
      </c>
      <c r="V28" s="17">
        <f>MAX(0,G28-P28)*F28</f>
        <v/>
      </c>
      <c r="W28" s="33">
        <f>IF(T28="Above",LN(G28/P28)/LN(1+INDEX(Market!$E$6:$E$9,MATCH(B28,Market!$A$6:$A$9,0))),0)</f>
        <v/>
      </c>
    </row>
    <row r="29">
      <c r="A29" s="5" t="inlineStr">
        <is>
          <t>E00029</t>
        </is>
      </c>
      <c r="B29" s="5" t="inlineStr">
        <is>
          <t>ES</t>
        </is>
      </c>
      <c r="C29" s="5" t="inlineStr">
        <is>
          <t>Customer Service</t>
        </is>
      </c>
      <c r="D29" s="5" t="inlineStr">
        <is>
          <t>L2</t>
        </is>
      </c>
      <c r="E29" s="5" t="inlineStr">
        <is>
          <t>M</t>
        </is>
      </c>
      <c r="F29" s="5" t="n">
        <v>1</v>
      </c>
      <c r="G29" s="31" t="n">
        <v>27900</v>
      </c>
      <c r="H29" s="31" t="n">
        <v>28100</v>
      </c>
      <c r="I29" s="6">
        <f>INDEX(Roles!$J$5:$J$40,MATCH(C29&amp;"|"&amp;D29,Roles!$A$5:$A$40,0))</f>
        <v/>
      </c>
      <c r="J29" s="6">
        <f>INDEX(Roles!$K$5:$K$40,MATCH(C29&amp;"|"&amp;D29,Roles!$A$5:$A$40,0))</f>
        <v/>
      </c>
      <c r="K29" s="26">
        <f>INDEX(Market!$K$31:$K$54,MATCH(B29&amp;"|"&amp;J29,Market!$A$31:$A$54,0))</f>
        <v/>
      </c>
      <c r="L29" s="6">
        <f>INDEX(Settings!$E$13:$E$19,MATCH(I29,Settings!$B$13:$B$19,0))</f>
        <v/>
      </c>
      <c r="M29" s="25">
        <f>INDEX(Structure!$K$6:$K$12,MATCH(I29,Structure!$A$6:$A$12,0))</f>
        <v/>
      </c>
      <c r="N29" s="26">
        <f>INDEX(Structure!$G$25:$G$52,MATCH(B29&amp;"|"&amp;I29,Structure!$A$25:$A$52,0))</f>
        <v/>
      </c>
      <c r="O29" s="26">
        <f>INDEX(Structure!$H$25:$H$52,MATCH(B29&amp;"|"&amp;I29,Structure!$A$25:$A$52,0))</f>
        <v/>
      </c>
      <c r="P29" s="26">
        <f>INDEX(Structure!$I$25:$I$52,MATCH(B29&amp;"|"&amp;I29,Structure!$A$25:$A$52,0))</f>
        <v/>
      </c>
      <c r="Q29" s="20">
        <f>G29/H29</f>
        <v/>
      </c>
      <c r="R29" s="20">
        <f>G29/O29</f>
        <v/>
      </c>
      <c r="S29" s="32">
        <f>(G29-N29)/(P29-N29)</f>
        <v/>
      </c>
      <c r="T29" s="4">
        <f>IF(G29&lt;N29,"Below",IF(G29&gt;P29,"Above","Within"))</f>
        <v/>
      </c>
      <c r="U29" s="17">
        <f>MAX(0,N29-G29)*F29</f>
        <v/>
      </c>
      <c r="V29" s="17">
        <f>MAX(0,G29-P29)*F29</f>
        <v/>
      </c>
      <c r="W29" s="33">
        <f>IF(T29="Above",LN(G29/P29)/LN(1+INDEX(Market!$E$6:$E$9,MATCH(B29,Market!$A$6:$A$9,0))),0)</f>
        <v/>
      </c>
    </row>
    <row r="30">
      <c r="A30" s="5" t="inlineStr">
        <is>
          <t>E00030</t>
        </is>
      </c>
      <c r="B30" s="5" t="inlineStr">
        <is>
          <t>PL</t>
        </is>
      </c>
      <c r="C30" s="5" t="inlineStr">
        <is>
          <t>Customer Service</t>
        </is>
      </c>
      <c r="D30" s="5" t="inlineStr">
        <is>
          <t>L3</t>
        </is>
      </c>
      <c r="E30" s="5" t="inlineStr">
        <is>
          <t>F</t>
        </is>
      </c>
      <c r="F30" s="5" t="n">
        <v>1</v>
      </c>
      <c r="G30" s="31" t="n">
        <v>32050</v>
      </c>
      <c r="H30" s="31" t="n">
        <v>30200</v>
      </c>
      <c r="I30" s="6">
        <f>INDEX(Roles!$J$5:$J$40,MATCH(C30&amp;"|"&amp;D30,Roles!$A$5:$A$40,0))</f>
        <v/>
      </c>
      <c r="J30" s="6">
        <f>INDEX(Roles!$K$5:$K$40,MATCH(C30&amp;"|"&amp;D30,Roles!$A$5:$A$40,0))</f>
        <v/>
      </c>
      <c r="K30" s="26">
        <f>INDEX(Market!$K$31:$K$54,MATCH(B30&amp;"|"&amp;J30,Market!$A$31:$A$54,0))</f>
        <v/>
      </c>
      <c r="L30" s="6">
        <f>INDEX(Settings!$E$13:$E$19,MATCH(I30,Settings!$B$13:$B$19,0))</f>
        <v/>
      </c>
      <c r="M30" s="25">
        <f>INDEX(Structure!$K$6:$K$12,MATCH(I30,Structure!$A$6:$A$12,0))</f>
        <v/>
      </c>
      <c r="N30" s="26">
        <f>INDEX(Structure!$G$25:$G$52,MATCH(B30&amp;"|"&amp;I30,Structure!$A$25:$A$52,0))</f>
        <v/>
      </c>
      <c r="O30" s="26">
        <f>INDEX(Structure!$H$25:$H$52,MATCH(B30&amp;"|"&amp;I30,Structure!$A$25:$A$52,0))</f>
        <v/>
      </c>
      <c r="P30" s="26">
        <f>INDEX(Structure!$I$25:$I$52,MATCH(B30&amp;"|"&amp;I30,Structure!$A$25:$A$52,0))</f>
        <v/>
      </c>
      <c r="Q30" s="20">
        <f>G30/H30</f>
        <v/>
      </c>
      <c r="R30" s="20">
        <f>G30/O30</f>
        <v/>
      </c>
      <c r="S30" s="32">
        <f>(G30-N30)/(P30-N30)</f>
        <v/>
      </c>
      <c r="T30" s="4">
        <f>IF(G30&lt;N30,"Below",IF(G30&gt;P30,"Above","Within"))</f>
        <v/>
      </c>
      <c r="U30" s="17">
        <f>MAX(0,N30-G30)*F30</f>
        <v/>
      </c>
      <c r="V30" s="17">
        <f>MAX(0,G30-P30)*F30</f>
        <v/>
      </c>
      <c r="W30" s="33">
        <f>IF(T30="Above",LN(G30/P30)/LN(1+INDEX(Market!$E$6:$E$9,MATCH(B30,Market!$A$6:$A$9,0))),0)</f>
        <v/>
      </c>
    </row>
    <row r="31">
      <c r="A31" s="5" t="inlineStr">
        <is>
          <t>E00031</t>
        </is>
      </c>
      <c r="B31" s="5" t="inlineStr">
        <is>
          <t>ES</t>
        </is>
      </c>
      <c r="C31" s="5" t="inlineStr">
        <is>
          <t>Operations</t>
        </is>
      </c>
      <c r="D31" s="5" t="inlineStr">
        <is>
          <t>L4</t>
        </is>
      </c>
      <c r="E31" s="5" t="inlineStr">
        <is>
          <t>M</t>
        </is>
      </c>
      <c r="F31" s="5" t="n">
        <v>1</v>
      </c>
      <c r="G31" s="31" t="n">
        <v>55850</v>
      </c>
      <c r="H31" s="31" t="n">
        <v>49900</v>
      </c>
      <c r="I31" s="6">
        <f>INDEX(Roles!$J$5:$J$40,MATCH(C31&amp;"|"&amp;D31,Roles!$A$5:$A$40,0))</f>
        <v/>
      </c>
      <c r="J31" s="6">
        <f>INDEX(Roles!$K$5:$K$40,MATCH(C31&amp;"|"&amp;D31,Roles!$A$5:$A$40,0))</f>
        <v/>
      </c>
      <c r="K31" s="26">
        <f>INDEX(Market!$K$31:$K$54,MATCH(B31&amp;"|"&amp;J31,Market!$A$31:$A$54,0))</f>
        <v/>
      </c>
      <c r="L31" s="6">
        <f>INDEX(Settings!$E$13:$E$19,MATCH(I31,Settings!$B$13:$B$19,0))</f>
        <v/>
      </c>
      <c r="M31" s="25">
        <f>INDEX(Structure!$K$6:$K$12,MATCH(I31,Structure!$A$6:$A$12,0))</f>
        <v/>
      </c>
      <c r="N31" s="26">
        <f>INDEX(Structure!$G$25:$G$52,MATCH(B31&amp;"|"&amp;I31,Structure!$A$25:$A$52,0))</f>
        <v/>
      </c>
      <c r="O31" s="26">
        <f>INDEX(Structure!$H$25:$H$52,MATCH(B31&amp;"|"&amp;I31,Structure!$A$25:$A$52,0))</f>
        <v/>
      </c>
      <c r="P31" s="26">
        <f>INDEX(Structure!$I$25:$I$52,MATCH(B31&amp;"|"&amp;I31,Structure!$A$25:$A$52,0))</f>
        <v/>
      </c>
      <c r="Q31" s="20">
        <f>G31/H31</f>
        <v/>
      </c>
      <c r="R31" s="20">
        <f>G31/O31</f>
        <v/>
      </c>
      <c r="S31" s="32">
        <f>(G31-N31)/(P31-N31)</f>
        <v/>
      </c>
      <c r="T31" s="4">
        <f>IF(G31&lt;N31,"Below",IF(G31&gt;P31,"Above","Within"))</f>
        <v/>
      </c>
      <c r="U31" s="17">
        <f>MAX(0,N31-G31)*F31</f>
        <v/>
      </c>
      <c r="V31" s="17">
        <f>MAX(0,G31-P31)*F31</f>
        <v/>
      </c>
      <c r="W31" s="33">
        <f>IF(T31="Above",LN(G31/P31)/LN(1+INDEX(Market!$E$6:$E$9,MATCH(B31,Market!$A$6:$A$9,0))),0)</f>
        <v/>
      </c>
    </row>
    <row r="32">
      <c r="A32" s="5" t="inlineStr">
        <is>
          <t>E00032</t>
        </is>
      </c>
      <c r="B32" s="5" t="inlineStr">
        <is>
          <t>IT</t>
        </is>
      </c>
      <c r="C32" s="5" t="inlineStr">
        <is>
          <t>HR</t>
        </is>
      </c>
      <c r="D32" s="5" t="inlineStr">
        <is>
          <t>L2</t>
        </is>
      </c>
      <c r="E32" s="5" t="inlineStr">
        <is>
          <t>F</t>
        </is>
      </c>
      <c r="F32" s="5" t="n">
        <v>1</v>
      </c>
      <c r="G32" s="31" t="n">
        <v>30000</v>
      </c>
      <c r="H32" s="31" t="n">
        <v>32500</v>
      </c>
      <c r="I32" s="6">
        <f>INDEX(Roles!$J$5:$J$40,MATCH(C32&amp;"|"&amp;D32,Roles!$A$5:$A$40,0))</f>
        <v/>
      </c>
      <c r="J32" s="6">
        <f>INDEX(Roles!$K$5:$K$40,MATCH(C32&amp;"|"&amp;D32,Roles!$A$5:$A$40,0))</f>
        <v/>
      </c>
      <c r="K32" s="26">
        <f>INDEX(Market!$K$31:$K$54,MATCH(B32&amp;"|"&amp;J32,Market!$A$31:$A$54,0))</f>
        <v/>
      </c>
      <c r="L32" s="6">
        <f>INDEX(Settings!$E$13:$E$19,MATCH(I32,Settings!$B$13:$B$19,0))</f>
        <v/>
      </c>
      <c r="M32" s="25">
        <f>INDEX(Structure!$K$6:$K$12,MATCH(I32,Structure!$A$6:$A$12,0))</f>
        <v/>
      </c>
      <c r="N32" s="26">
        <f>INDEX(Structure!$G$25:$G$52,MATCH(B32&amp;"|"&amp;I32,Structure!$A$25:$A$52,0))</f>
        <v/>
      </c>
      <c r="O32" s="26">
        <f>INDEX(Structure!$H$25:$H$52,MATCH(B32&amp;"|"&amp;I32,Structure!$A$25:$A$52,0))</f>
        <v/>
      </c>
      <c r="P32" s="26">
        <f>INDEX(Structure!$I$25:$I$52,MATCH(B32&amp;"|"&amp;I32,Structure!$A$25:$A$52,0))</f>
        <v/>
      </c>
      <c r="Q32" s="20">
        <f>G32/H32</f>
        <v/>
      </c>
      <c r="R32" s="20">
        <f>G32/O32</f>
        <v/>
      </c>
      <c r="S32" s="32">
        <f>(G32-N32)/(P32-N32)</f>
        <v/>
      </c>
      <c r="T32" s="4">
        <f>IF(G32&lt;N32,"Below",IF(G32&gt;P32,"Above","Within"))</f>
        <v/>
      </c>
      <c r="U32" s="17">
        <f>MAX(0,N32-G32)*F32</f>
        <v/>
      </c>
      <c r="V32" s="17">
        <f>MAX(0,G32-P32)*F32</f>
        <v/>
      </c>
      <c r="W32" s="33">
        <f>IF(T32="Above",LN(G32/P32)/LN(1+INDEX(Market!$E$6:$E$9,MATCH(B32,Market!$A$6:$A$9,0))),0)</f>
        <v/>
      </c>
    </row>
    <row r="33">
      <c r="A33" s="5" t="inlineStr">
        <is>
          <t>E00033</t>
        </is>
      </c>
      <c r="B33" s="5" t="inlineStr">
        <is>
          <t>PL</t>
        </is>
      </c>
      <c r="C33" s="5" t="inlineStr">
        <is>
          <t>Finance</t>
        </is>
      </c>
      <c r="D33" s="5" t="inlineStr">
        <is>
          <t>L1</t>
        </is>
      </c>
      <c r="E33" s="5" t="inlineStr">
        <is>
          <t>M</t>
        </is>
      </c>
      <c r="F33" s="5" t="n">
        <v>1</v>
      </c>
      <c r="G33" s="31" t="n">
        <v>22300</v>
      </c>
      <c r="H33" s="31" t="n">
        <v>23100</v>
      </c>
      <c r="I33" s="6">
        <f>INDEX(Roles!$J$5:$J$40,MATCH(C33&amp;"|"&amp;D33,Roles!$A$5:$A$40,0))</f>
        <v/>
      </c>
      <c r="J33" s="6">
        <f>INDEX(Roles!$K$5:$K$40,MATCH(C33&amp;"|"&amp;D33,Roles!$A$5:$A$40,0))</f>
        <v/>
      </c>
      <c r="K33" s="26">
        <f>INDEX(Market!$K$31:$K$54,MATCH(B33&amp;"|"&amp;J33,Market!$A$31:$A$54,0))</f>
        <v/>
      </c>
      <c r="L33" s="6">
        <f>INDEX(Settings!$E$13:$E$19,MATCH(I33,Settings!$B$13:$B$19,0))</f>
        <v/>
      </c>
      <c r="M33" s="25">
        <f>INDEX(Structure!$K$6:$K$12,MATCH(I33,Structure!$A$6:$A$12,0))</f>
        <v/>
      </c>
      <c r="N33" s="26">
        <f>INDEX(Structure!$G$25:$G$52,MATCH(B33&amp;"|"&amp;I33,Structure!$A$25:$A$52,0))</f>
        <v/>
      </c>
      <c r="O33" s="26">
        <f>INDEX(Structure!$H$25:$H$52,MATCH(B33&amp;"|"&amp;I33,Structure!$A$25:$A$52,0))</f>
        <v/>
      </c>
      <c r="P33" s="26">
        <f>INDEX(Structure!$I$25:$I$52,MATCH(B33&amp;"|"&amp;I33,Structure!$A$25:$A$52,0))</f>
        <v/>
      </c>
      <c r="Q33" s="20">
        <f>G33/H33</f>
        <v/>
      </c>
      <c r="R33" s="20">
        <f>G33/O33</f>
        <v/>
      </c>
      <c r="S33" s="32">
        <f>(G33-N33)/(P33-N33)</f>
        <v/>
      </c>
      <c r="T33" s="4">
        <f>IF(G33&lt;N33,"Below",IF(G33&gt;P33,"Above","Within"))</f>
        <v/>
      </c>
      <c r="U33" s="17">
        <f>MAX(0,N33-G33)*F33</f>
        <v/>
      </c>
      <c r="V33" s="17">
        <f>MAX(0,G33-P33)*F33</f>
        <v/>
      </c>
      <c r="W33" s="33">
        <f>IF(T33="Above",LN(G33/P33)/LN(1+INDEX(Market!$E$6:$E$9,MATCH(B33,Market!$A$6:$A$9,0))),0)</f>
        <v/>
      </c>
    </row>
    <row r="34">
      <c r="A34" s="5" t="inlineStr">
        <is>
          <t>E00035</t>
        </is>
      </c>
      <c r="B34" s="5" t="inlineStr">
        <is>
          <t>IT</t>
        </is>
      </c>
      <c r="C34" s="5" t="inlineStr">
        <is>
          <t>Operations</t>
        </is>
      </c>
      <c r="D34" s="5" t="inlineStr">
        <is>
          <t>L3</t>
        </is>
      </c>
      <c r="E34" s="5" t="inlineStr">
        <is>
          <t>M</t>
        </is>
      </c>
      <c r="F34" s="5" t="n">
        <v>1</v>
      </c>
      <c r="G34" s="31" t="n">
        <v>42800</v>
      </c>
      <c r="H34" s="31" t="n">
        <v>39500</v>
      </c>
      <c r="I34" s="6">
        <f>INDEX(Roles!$J$5:$J$40,MATCH(C34&amp;"|"&amp;D34,Roles!$A$5:$A$40,0))</f>
        <v/>
      </c>
      <c r="J34" s="6">
        <f>INDEX(Roles!$K$5:$K$40,MATCH(C34&amp;"|"&amp;D34,Roles!$A$5:$A$40,0))</f>
        <v/>
      </c>
      <c r="K34" s="26">
        <f>INDEX(Market!$K$31:$K$54,MATCH(B34&amp;"|"&amp;J34,Market!$A$31:$A$54,0))</f>
        <v/>
      </c>
      <c r="L34" s="6">
        <f>INDEX(Settings!$E$13:$E$19,MATCH(I34,Settings!$B$13:$B$19,0))</f>
        <v/>
      </c>
      <c r="M34" s="25">
        <f>INDEX(Structure!$K$6:$K$12,MATCH(I34,Structure!$A$6:$A$12,0))</f>
        <v/>
      </c>
      <c r="N34" s="26">
        <f>INDEX(Structure!$G$25:$G$52,MATCH(B34&amp;"|"&amp;I34,Structure!$A$25:$A$52,0))</f>
        <v/>
      </c>
      <c r="O34" s="26">
        <f>INDEX(Structure!$H$25:$H$52,MATCH(B34&amp;"|"&amp;I34,Structure!$A$25:$A$52,0))</f>
        <v/>
      </c>
      <c r="P34" s="26">
        <f>INDEX(Structure!$I$25:$I$52,MATCH(B34&amp;"|"&amp;I34,Structure!$A$25:$A$52,0))</f>
        <v/>
      </c>
      <c r="Q34" s="20">
        <f>G34/H34</f>
        <v/>
      </c>
      <c r="R34" s="20">
        <f>G34/O34</f>
        <v/>
      </c>
      <c r="S34" s="32">
        <f>(G34-N34)/(P34-N34)</f>
        <v/>
      </c>
      <c r="T34" s="4">
        <f>IF(G34&lt;N34,"Below",IF(G34&gt;P34,"Above","Within"))</f>
        <v/>
      </c>
      <c r="U34" s="17">
        <f>MAX(0,N34-G34)*F34</f>
        <v/>
      </c>
      <c r="V34" s="17">
        <f>MAX(0,G34-P34)*F34</f>
        <v/>
      </c>
      <c r="W34" s="33">
        <f>IF(T34="Above",LN(G34/P34)/LN(1+INDEX(Market!$E$6:$E$9,MATCH(B34,Market!$A$6:$A$9,0))),0)</f>
        <v/>
      </c>
    </row>
    <row r="35">
      <c r="A35" s="5" t="inlineStr">
        <is>
          <t>E00036</t>
        </is>
      </c>
      <c r="B35" s="5" t="inlineStr">
        <is>
          <t>DE</t>
        </is>
      </c>
      <c r="C35" s="5" t="inlineStr">
        <is>
          <t>Operations</t>
        </is>
      </c>
      <c r="D35" s="5" t="inlineStr">
        <is>
          <t>L3</t>
        </is>
      </c>
      <c r="E35" s="5" t="inlineStr">
        <is>
          <t>M</t>
        </is>
      </c>
      <c r="F35" s="5" t="n">
        <v>1</v>
      </c>
      <c r="G35" s="31" t="n">
        <v>64350</v>
      </c>
      <c r="H35" s="31" t="n">
        <v>57800</v>
      </c>
      <c r="I35" s="6">
        <f>INDEX(Roles!$J$5:$J$40,MATCH(C35&amp;"|"&amp;D35,Roles!$A$5:$A$40,0))</f>
        <v/>
      </c>
      <c r="J35" s="6">
        <f>INDEX(Roles!$K$5:$K$40,MATCH(C35&amp;"|"&amp;D35,Roles!$A$5:$A$40,0))</f>
        <v/>
      </c>
      <c r="K35" s="26">
        <f>INDEX(Market!$K$31:$K$54,MATCH(B35&amp;"|"&amp;J35,Market!$A$31:$A$54,0))</f>
        <v/>
      </c>
      <c r="L35" s="6">
        <f>INDEX(Settings!$E$13:$E$19,MATCH(I35,Settings!$B$13:$B$19,0))</f>
        <v/>
      </c>
      <c r="M35" s="25">
        <f>INDEX(Structure!$K$6:$K$12,MATCH(I35,Structure!$A$6:$A$12,0))</f>
        <v/>
      </c>
      <c r="N35" s="26">
        <f>INDEX(Structure!$G$25:$G$52,MATCH(B35&amp;"|"&amp;I35,Structure!$A$25:$A$52,0))</f>
        <v/>
      </c>
      <c r="O35" s="26">
        <f>INDEX(Structure!$H$25:$H$52,MATCH(B35&amp;"|"&amp;I35,Structure!$A$25:$A$52,0))</f>
        <v/>
      </c>
      <c r="P35" s="26">
        <f>INDEX(Structure!$I$25:$I$52,MATCH(B35&amp;"|"&amp;I35,Structure!$A$25:$A$52,0))</f>
        <v/>
      </c>
      <c r="Q35" s="20">
        <f>G35/H35</f>
        <v/>
      </c>
      <c r="R35" s="20">
        <f>G35/O35</f>
        <v/>
      </c>
      <c r="S35" s="32">
        <f>(G35-N35)/(P35-N35)</f>
        <v/>
      </c>
      <c r="T35" s="4">
        <f>IF(G35&lt;N35,"Below",IF(G35&gt;P35,"Above","Within"))</f>
        <v/>
      </c>
      <c r="U35" s="17">
        <f>MAX(0,N35-G35)*F35</f>
        <v/>
      </c>
      <c r="V35" s="17">
        <f>MAX(0,G35-P35)*F35</f>
        <v/>
      </c>
      <c r="W35" s="33">
        <f>IF(T35="Above",LN(G35/P35)/LN(1+INDEX(Market!$E$6:$E$9,MATCH(B35,Market!$A$6:$A$9,0))),0)</f>
        <v/>
      </c>
    </row>
    <row r="36">
      <c r="A36" s="5" t="inlineStr">
        <is>
          <t>E00037</t>
        </is>
      </c>
      <c r="B36" s="5" t="inlineStr">
        <is>
          <t>PL</t>
        </is>
      </c>
      <c r="C36" s="5" t="inlineStr">
        <is>
          <t>Operations</t>
        </is>
      </c>
      <c r="D36" s="5" t="inlineStr">
        <is>
          <t>L2</t>
        </is>
      </c>
      <c r="E36" s="5" t="inlineStr">
        <is>
          <t>F</t>
        </is>
      </c>
      <c r="F36" s="5" t="n">
        <v>1</v>
      </c>
      <c r="G36" s="31" t="n">
        <v>23750</v>
      </c>
      <c r="H36" s="31" t="n">
        <v>24900</v>
      </c>
      <c r="I36" s="6">
        <f>INDEX(Roles!$J$5:$J$40,MATCH(C36&amp;"|"&amp;D36,Roles!$A$5:$A$40,0))</f>
        <v/>
      </c>
      <c r="J36" s="6">
        <f>INDEX(Roles!$K$5:$K$40,MATCH(C36&amp;"|"&amp;D36,Roles!$A$5:$A$40,0))</f>
        <v/>
      </c>
      <c r="K36" s="26">
        <f>INDEX(Market!$K$31:$K$54,MATCH(B36&amp;"|"&amp;J36,Market!$A$31:$A$54,0))</f>
        <v/>
      </c>
      <c r="L36" s="6">
        <f>INDEX(Settings!$E$13:$E$19,MATCH(I36,Settings!$B$13:$B$19,0))</f>
        <v/>
      </c>
      <c r="M36" s="25">
        <f>INDEX(Structure!$K$6:$K$12,MATCH(I36,Structure!$A$6:$A$12,0))</f>
        <v/>
      </c>
      <c r="N36" s="26">
        <f>INDEX(Structure!$G$25:$G$52,MATCH(B36&amp;"|"&amp;I36,Structure!$A$25:$A$52,0))</f>
        <v/>
      </c>
      <c r="O36" s="26">
        <f>INDEX(Structure!$H$25:$H$52,MATCH(B36&amp;"|"&amp;I36,Structure!$A$25:$A$52,0))</f>
        <v/>
      </c>
      <c r="P36" s="26">
        <f>INDEX(Structure!$I$25:$I$52,MATCH(B36&amp;"|"&amp;I36,Structure!$A$25:$A$52,0))</f>
        <v/>
      </c>
      <c r="Q36" s="20">
        <f>G36/H36</f>
        <v/>
      </c>
      <c r="R36" s="20">
        <f>G36/O36</f>
        <v/>
      </c>
      <c r="S36" s="32">
        <f>(G36-N36)/(P36-N36)</f>
        <v/>
      </c>
      <c r="T36" s="4">
        <f>IF(G36&lt;N36,"Below",IF(G36&gt;P36,"Above","Within"))</f>
        <v/>
      </c>
      <c r="U36" s="17">
        <f>MAX(0,N36-G36)*F36</f>
        <v/>
      </c>
      <c r="V36" s="17">
        <f>MAX(0,G36-P36)*F36</f>
        <v/>
      </c>
      <c r="W36" s="33">
        <f>IF(T36="Above",LN(G36/P36)/LN(1+INDEX(Market!$E$6:$E$9,MATCH(B36,Market!$A$6:$A$9,0))),0)</f>
        <v/>
      </c>
    </row>
    <row r="37">
      <c r="A37" s="5" t="inlineStr">
        <is>
          <t>E00038</t>
        </is>
      </c>
      <c r="B37" s="5" t="inlineStr">
        <is>
          <t>IT</t>
        </is>
      </c>
      <c r="C37" s="5" t="inlineStr">
        <is>
          <t>Customer Service</t>
        </is>
      </c>
      <c r="D37" s="5" t="inlineStr">
        <is>
          <t>L1</t>
        </is>
      </c>
      <c r="E37" s="5" t="inlineStr">
        <is>
          <t>F</t>
        </is>
      </c>
      <c r="F37" s="5" t="n">
        <v>1</v>
      </c>
      <c r="G37" s="31" t="n">
        <v>21500</v>
      </c>
      <c r="H37" s="31" t="n">
        <v>23400</v>
      </c>
      <c r="I37" s="6">
        <f>INDEX(Roles!$J$5:$J$40,MATCH(C37&amp;"|"&amp;D37,Roles!$A$5:$A$40,0))</f>
        <v/>
      </c>
      <c r="J37" s="6">
        <f>INDEX(Roles!$K$5:$K$40,MATCH(C37&amp;"|"&amp;D37,Roles!$A$5:$A$40,0))</f>
        <v/>
      </c>
      <c r="K37" s="26">
        <f>INDEX(Market!$K$31:$K$54,MATCH(B37&amp;"|"&amp;J37,Market!$A$31:$A$54,0))</f>
        <v/>
      </c>
      <c r="L37" s="6">
        <f>INDEX(Settings!$E$13:$E$19,MATCH(I37,Settings!$B$13:$B$19,0))</f>
        <v/>
      </c>
      <c r="M37" s="25">
        <f>INDEX(Structure!$K$6:$K$12,MATCH(I37,Structure!$A$6:$A$12,0))</f>
        <v/>
      </c>
      <c r="N37" s="26">
        <f>INDEX(Structure!$G$25:$G$52,MATCH(B37&amp;"|"&amp;I37,Structure!$A$25:$A$52,0))</f>
        <v/>
      </c>
      <c r="O37" s="26">
        <f>INDEX(Structure!$H$25:$H$52,MATCH(B37&amp;"|"&amp;I37,Structure!$A$25:$A$52,0))</f>
        <v/>
      </c>
      <c r="P37" s="26">
        <f>INDEX(Structure!$I$25:$I$52,MATCH(B37&amp;"|"&amp;I37,Structure!$A$25:$A$52,0))</f>
        <v/>
      </c>
      <c r="Q37" s="20">
        <f>G37/H37</f>
        <v/>
      </c>
      <c r="R37" s="20">
        <f>G37/O37</f>
        <v/>
      </c>
      <c r="S37" s="32">
        <f>(G37-N37)/(P37-N37)</f>
        <v/>
      </c>
      <c r="T37" s="4">
        <f>IF(G37&lt;N37,"Below",IF(G37&gt;P37,"Above","Within"))</f>
        <v/>
      </c>
      <c r="U37" s="17">
        <f>MAX(0,N37-G37)*F37</f>
        <v/>
      </c>
      <c r="V37" s="17">
        <f>MAX(0,G37-P37)*F37</f>
        <v/>
      </c>
      <c r="W37" s="33">
        <f>IF(T37="Above",LN(G37/P37)/LN(1+INDEX(Market!$E$6:$E$9,MATCH(B37,Market!$A$6:$A$9,0))),0)</f>
        <v/>
      </c>
    </row>
    <row r="38">
      <c r="A38" s="5" t="inlineStr">
        <is>
          <t>E00039</t>
        </is>
      </c>
      <c r="B38" s="5" t="inlineStr">
        <is>
          <t>IT</t>
        </is>
      </c>
      <c r="C38" s="5" t="inlineStr">
        <is>
          <t>Finance</t>
        </is>
      </c>
      <c r="D38" s="5" t="inlineStr">
        <is>
          <t>L1</t>
        </is>
      </c>
      <c r="E38" s="5" t="inlineStr">
        <is>
          <t>F</t>
        </is>
      </c>
      <c r="F38" s="5" t="n">
        <v>1</v>
      </c>
      <c r="G38" s="31" t="n">
        <v>31400</v>
      </c>
      <c r="H38" s="31" t="n">
        <v>28600</v>
      </c>
      <c r="I38" s="6">
        <f>INDEX(Roles!$J$5:$J$40,MATCH(C38&amp;"|"&amp;D38,Roles!$A$5:$A$40,0))</f>
        <v/>
      </c>
      <c r="J38" s="6">
        <f>INDEX(Roles!$K$5:$K$40,MATCH(C38&amp;"|"&amp;D38,Roles!$A$5:$A$40,0))</f>
        <v/>
      </c>
      <c r="K38" s="26">
        <f>INDEX(Market!$K$31:$K$54,MATCH(B38&amp;"|"&amp;J38,Market!$A$31:$A$54,0))</f>
        <v/>
      </c>
      <c r="L38" s="6">
        <f>INDEX(Settings!$E$13:$E$19,MATCH(I38,Settings!$B$13:$B$19,0))</f>
        <v/>
      </c>
      <c r="M38" s="25">
        <f>INDEX(Structure!$K$6:$K$12,MATCH(I38,Structure!$A$6:$A$12,0))</f>
        <v/>
      </c>
      <c r="N38" s="26">
        <f>INDEX(Structure!$G$25:$G$52,MATCH(B38&amp;"|"&amp;I38,Structure!$A$25:$A$52,0))</f>
        <v/>
      </c>
      <c r="O38" s="26">
        <f>INDEX(Structure!$H$25:$H$52,MATCH(B38&amp;"|"&amp;I38,Structure!$A$25:$A$52,0))</f>
        <v/>
      </c>
      <c r="P38" s="26">
        <f>INDEX(Structure!$I$25:$I$52,MATCH(B38&amp;"|"&amp;I38,Structure!$A$25:$A$52,0))</f>
        <v/>
      </c>
      <c r="Q38" s="20">
        <f>G38/H38</f>
        <v/>
      </c>
      <c r="R38" s="20">
        <f>G38/O38</f>
        <v/>
      </c>
      <c r="S38" s="32">
        <f>(G38-N38)/(P38-N38)</f>
        <v/>
      </c>
      <c r="T38" s="4">
        <f>IF(G38&lt;N38,"Below",IF(G38&gt;P38,"Above","Within"))</f>
        <v/>
      </c>
      <c r="U38" s="17">
        <f>MAX(0,N38-G38)*F38</f>
        <v/>
      </c>
      <c r="V38" s="17">
        <f>MAX(0,G38-P38)*F38</f>
        <v/>
      </c>
      <c r="W38" s="33">
        <f>IF(T38="Above",LN(G38/P38)/LN(1+INDEX(Market!$E$6:$E$9,MATCH(B38,Market!$A$6:$A$9,0))),0)</f>
        <v/>
      </c>
    </row>
    <row r="39">
      <c r="A39" s="5" t="inlineStr">
        <is>
          <t>E00040</t>
        </is>
      </c>
      <c r="B39" s="5" t="inlineStr">
        <is>
          <t>PL</t>
        </is>
      </c>
      <c r="C39" s="5" t="inlineStr">
        <is>
          <t>Operations</t>
        </is>
      </c>
      <c r="D39" s="5" t="inlineStr">
        <is>
          <t>L2</t>
        </is>
      </c>
      <c r="E39" s="5" t="inlineStr">
        <is>
          <t>M</t>
        </is>
      </c>
      <c r="F39" s="5" t="n">
        <v>1</v>
      </c>
      <c r="G39" s="31" t="n">
        <v>25400</v>
      </c>
      <c r="H39" s="31" t="n">
        <v>24900</v>
      </c>
      <c r="I39" s="6">
        <f>INDEX(Roles!$J$5:$J$40,MATCH(C39&amp;"|"&amp;D39,Roles!$A$5:$A$40,0))</f>
        <v/>
      </c>
      <c r="J39" s="6">
        <f>INDEX(Roles!$K$5:$K$40,MATCH(C39&amp;"|"&amp;D39,Roles!$A$5:$A$40,0))</f>
        <v/>
      </c>
      <c r="K39" s="26">
        <f>INDEX(Market!$K$31:$K$54,MATCH(B39&amp;"|"&amp;J39,Market!$A$31:$A$54,0))</f>
        <v/>
      </c>
      <c r="L39" s="6">
        <f>INDEX(Settings!$E$13:$E$19,MATCH(I39,Settings!$B$13:$B$19,0))</f>
        <v/>
      </c>
      <c r="M39" s="25">
        <f>INDEX(Structure!$K$6:$K$12,MATCH(I39,Structure!$A$6:$A$12,0))</f>
        <v/>
      </c>
      <c r="N39" s="26">
        <f>INDEX(Structure!$G$25:$G$52,MATCH(B39&amp;"|"&amp;I39,Structure!$A$25:$A$52,0))</f>
        <v/>
      </c>
      <c r="O39" s="26">
        <f>INDEX(Structure!$H$25:$H$52,MATCH(B39&amp;"|"&amp;I39,Structure!$A$25:$A$52,0))</f>
        <v/>
      </c>
      <c r="P39" s="26">
        <f>INDEX(Structure!$I$25:$I$52,MATCH(B39&amp;"|"&amp;I39,Structure!$A$25:$A$52,0))</f>
        <v/>
      </c>
      <c r="Q39" s="20">
        <f>G39/H39</f>
        <v/>
      </c>
      <c r="R39" s="20">
        <f>G39/O39</f>
        <v/>
      </c>
      <c r="S39" s="32">
        <f>(G39-N39)/(P39-N39)</f>
        <v/>
      </c>
      <c r="T39" s="4">
        <f>IF(G39&lt;N39,"Below",IF(G39&gt;P39,"Above","Within"))</f>
        <v/>
      </c>
      <c r="U39" s="17">
        <f>MAX(0,N39-G39)*F39</f>
        <v/>
      </c>
      <c r="V39" s="17">
        <f>MAX(0,G39-P39)*F39</f>
        <v/>
      </c>
      <c r="W39" s="33">
        <f>IF(T39="Above",LN(G39/P39)/LN(1+INDEX(Market!$E$6:$E$9,MATCH(B39,Market!$A$6:$A$9,0))),0)</f>
        <v/>
      </c>
    </row>
    <row r="40">
      <c r="A40" s="5" t="inlineStr">
        <is>
          <t>E00041</t>
        </is>
      </c>
      <c r="B40" s="5" t="inlineStr">
        <is>
          <t>PL</t>
        </is>
      </c>
      <c r="C40" s="5" t="inlineStr">
        <is>
          <t>Tech</t>
        </is>
      </c>
      <c r="D40" s="5" t="inlineStr">
        <is>
          <t>L2</t>
        </is>
      </c>
      <c r="E40" s="5" t="inlineStr">
        <is>
          <t>F</t>
        </is>
      </c>
      <c r="F40" s="5" t="n">
        <v>1</v>
      </c>
      <c r="G40" s="31" t="n">
        <v>25050</v>
      </c>
      <c r="H40" s="31" t="n">
        <v>32800</v>
      </c>
      <c r="I40" s="6">
        <f>INDEX(Roles!$J$5:$J$40,MATCH(C40&amp;"|"&amp;D40,Roles!$A$5:$A$40,0))</f>
        <v/>
      </c>
      <c r="J40" s="6">
        <f>INDEX(Roles!$K$5:$K$40,MATCH(C40&amp;"|"&amp;D40,Roles!$A$5:$A$40,0))</f>
        <v/>
      </c>
      <c r="K40" s="26">
        <f>INDEX(Market!$K$31:$K$54,MATCH(B40&amp;"|"&amp;J40,Market!$A$31:$A$54,0))</f>
        <v/>
      </c>
      <c r="L40" s="6">
        <f>INDEX(Settings!$E$13:$E$19,MATCH(I40,Settings!$B$13:$B$19,0))</f>
        <v/>
      </c>
      <c r="M40" s="25">
        <f>INDEX(Structure!$K$6:$K$12,MATCH(I40,Structure!$A$6:$A$12,0))</f>
        <v/>
      </c>
      <c r="N40" s="26">
        <f>INDEX(Structure!$G$25:$G$52,MATCH(B40&amp;"|"&amp;I40,Structure!$A$25:$A$52,0))</f>
        <v/>
      </c>
      <c r="O40" s="26">
        <f>INDEX(Structure!$H$25:$H$52,MATCH(B40&amp;"|"&amp;I40,Structure!$A$25:$A$52,0))</f>
        <v/>
      </c>
      <c r="P40" s="26">
        <f>INDEX(Structure!$I$25:$I$52,MATCH(B40&amp;"|"&amp;I40,Structure!$A$25:$A$52,0))</f>
        <v/>
      </c>
      <c r="Q40" s="20">
        <f>G40/H40</f>
        <v/>
      </c>
      <c r="R40" s="20">
        <f>G40/O40</f>
        <v/>
      </c>
      <c r="S40" s="32">
        <f>(G40-N40)/(P40-N40)</f>
        <v/>
      </c>
      <c r="T40" s="4">
        <f>IF(G40&lt;N40,"Below",IF(G40&gt;P40,"Above","Within"))</f>
        <v/>
      </c>
      <c r="U40" s="17">
        <f>MAX(0,N40-G40)*F40</f>
        <v/>
      </c>
      <c r="V40" s="17">
        <f>MAX(0,G40-P40)*F40</f>
        <v/>
      </c>
      <c r="W40" s="33">
        <f>IF(T40="Above",LN(G40/P40)/LN(1+INDEX(Market!$E$6:$E$9,MATCH(B40,Market!$A$6:$A$9,0))),0)</f>
        <v/>
      </c>
    </row>
    <row r="41">
      <c r="A41" s="5" t="inlineStr">
        <is>
          <t>E00042</t>
        </is>
      </c>
      <c r="B41" s="5" t="inlineStr">
        <is>
          <t>IT</t>
        </is>
      </c>
      <c r="C41" s="5" t="inlineStr">
        <is>
          <t>Customer Service</t>
        </is>
      </c>
      <c r="D41" s="5" t="inlineStr">
        <is>
          <t>L2</t>
        </is>
      </c>
      <c r="E41" s="5" t="inlineStr">
        <is>
          <t>M</t>
        </is>
      </c>
      <c r="F41" s="5" t="n">
        <v>0.8</v>
      </c>
      <c r="G41" s="31" t="n">
        <v>32450</v>
      </c>
      <c r="H41" s="31" t="n">
        <v>29200</v>
      </c>
      <c r="I41" s="6">
        <f>INDEX(Roles!$J$5:$J$40,MATCH(C41&amp;"|"&amp;D41,Roles!$A$5:$A$40,0))</f>
        <v/>
      </c>
      <c r="J41" s="6">
        <f>INDEX(Roles!$K$5:$K$40,MATCH(C41&amp;"|"&amp;D41,Roles!$A$5:$A$40,0))</f>
        <v/>
      </c>
      <c r="K41" s="26">
        <f>INDEX(Market!$K$31:$K$54,MATCH(B41&amp;"|"&amp;J41,Market!$A$31:$A$54,0))</f>
        <v/>
      </c>
      <c r="L41" s="6">
        <f>INDEX(Settings!$E$13:$E$19,MATCH(I41,Settings!$B$13:$B$19,0))</f>
        <v/>
      </c>
      <c r="M41" s="25">
        <f>INDEX(Structure!$K$6:$K$12,MATCH(I41,Structure!$A$6:$A$12,0))</f>
        <v/>
      </c>
      <c r="N41" s="26">
        <f>INDEX(Structure!$G$25:$G$52,MATCH(B41&amp;"|"&amp;I41,Structure!$A$25:$A$52,0))</f>
        <v/>
      </c>
      <c r="O41" s="26">
        <f>INDEX(Structure!$H$25:$H$52,MATCH(B41&amp;"|"&amp;I41,Structure!$A$25:$A$52,0))</f>
        <v/>
      </c>
      <c r="P41" s="26">
        <f>INDEX(Structure!$I$25:$I$52,MATCH(B41&amp;"|"&amp;I41,Structure!$A$25:$A$52,0))</f>
        <v/>
      </c>
      <c r="Q41" s="20">
        <f>G41/H41</f>
        <v/>
      </c>
      <c r="R41" s="20">
        <f>G41/O41</f>
        <v/>
      </c>
      <c r="S41" s="32">
        <f>(G41-N41)/(P41-N41)</f>
        <v/>
      </c>
      <c r="T41" s="4">
        <f>IF(G41&lt;N41,"Below",IF(G41&gt;P41,"Above","Within"))</f>
        <v/>
      </c>
      <c r="U41" s="17">
        <f>MAX(0,N41-G41)*F41</f>
        <v/>
      </c>
      <c r="V41" s="17">
        <f>MAX(0,G41-P41)*F41</f>
        <v/>
      </c>
      <c r="W41" s="33">
        <f>IF(T41="Above",LN(G41/P41)/LN(1+INDEX(Market!$E$6:$E$9,MATCH(B41,Market!$A$6:$A$9,0))),0)</f>
        <v/>
      </c>
    </row>
    <row r="42">
      <c r="A42" s="5" t="inlineStr">
        <is>
          <t>E00043</t>
        </is>
      </c>
      <c r="B42" s="5" t="inlineStr">
        <is>
          <t>IT</t>
        </is>
      </c>
      <c r="C42" s="5" t="inlineStr">
        <is>
          <t>Tech</t>
        </is>
      </c>
      <c r="D42" s="5" t="inlineStr">
        <is>
          <t>L4</t>
        </is>
      </c>
      <c r="E42" s="5" t="inlineStr">
        <is>
          <t>M</t>
        </is>
      </c>
      <c r="F42" s="5" t="n">
        <v>1</v>
      </c>
      <c r="G42" s="31" t="n">
        <v>65050</v>
      </c>
      <c r="H42" s="31" t="n">
        <v>68200</v>
      </c>
      <c r="I42" s="6">
        <f>INDEX(Roles!$J$5:$J$40,MATCH(C42&amp;"|"&amp;D42,Roles!$A$5:$A$40,0))</f>
        <v/>
      </c>
      <c r="J42" s="6">
        <f>INDEX(Roles!$K$5:$K$40,MATCH(C42&amp;"|"&amp;D42,Roles!$A$5:$A$40,0))</f>
        <v/>
      </c>
      <c r="K42" s="26">
        <f>INDEX(Market!$K$31:$K$54,MATCH(B42&amp;"|"&amp;J42,Market!$A$31:$A$54,0))</f>
        <v/>
      </c>
      <c r="L42" s="6">
        <f>INDEX(Settings!$E$13:$E$19,MATCH(I42,Settings!$B$13:$B$19,0))</f>
        <v/>
      </c>
      <c r="M42" s="25">
        <f>INDEX(Structure!$K$6:$K$12,MATCH(I42,Structure!$A$6:$A$12,0))</f>
        <v/>
      </c>
      <c r="N42" s="26">
        <f>INDEX(Structure!$G$25:$G$52,MATCH(B42&amp;"|"&amp;I42,Structure!$A$25:$A$52,0))</f>
        <v/>
      </c>
      <c r="O42" s="26">
        <f>INDEX(Structure!$H$25:$H$52,MATCH(B42&amp;"|"&amp;I42,Structure!$A$25:$A$52,0))</f>
        <v/>
      </c>
      <c r="P42" s="26">
        <f>INDEX(Structure!$I$25:$I$52,MATCH(B42&amp;"|"&amp;I42,Structure!$A$25:$A$52,0))</f>
        <v/>
      </c>
      <c r="Q42" s="20">
        <f>G42/H42</f>
        <v/>
      </c>
      <c r="R42" s="20">
        <f>G42/O42</f>
        <v/>
      </c>
      <c r="S42" s="32">
        <f>(G42-N42)/(P42-N42)</f>
        <v/>
      </c>
      <c r="T42" s="4">
        <f>IF(G42&lt;N42,"Below",IF(G42&gt;P42,"Above","Within"))</f>
        <v/>
      </c>
      <c r="U42" s="17">
        <f>MAX(0,N42-G42)*F42</f>
        <v/>
      </c>
      <c r="V42" s="17">
        <f>MAX(0,G42-P42)*F42</f>
        <v/>
      </c>
      <c r="W42" s="33">
        <f>IF(T42="Above",LN(G42/P42)/LN(1+INDEX(Market!$E$6:$E$9,MATCH(B42,Market!$A$6:$A$9,0))),0)</f>
        <v/>
      </c>
    </row>
    <row r="43">
      <c r="A43" s="5" t="inlineStr">
        <is>
          <t>E00044</t>
        </is>
      </c>
      <c r="B43" s="5" t="inlineStr">
        <is>
          <t>PL</t>
        </is>
      </c>
      <c r="C43" s="5" t="inlineStr">
        <is>
          <t>Operations</t>
        </is>
      </c>
      <c r="D43" s="5" t="inlineStr">
        <is>
          <t>L3</t>
        </is>
      </c>
      <c r="E43" s="5" t="inlineStr">
        <is>
          <t>M</t>
        </is>
      </c>
      <c r="F43" s="5" t="n">
        <v>1</v>
      </c>
      <c r="G43" s="31" t="n">
        <v>34100</v>
      </c>
      <c r="H43" s="31" t="n">
        <v>31900</v>
      </c>
      <c r="I43" s="6">
        <f>INDEX(Roles!$J$5:$J$40,MATCH(C43&amp;"|"&amp;D43,Roles!$A$5:$A$40,0))</f>
        <v/>
      </c>
      <c r="J43" s="6">
        <f>INDEX(Roles!$K$5:$K$40,MATCH(C43&amp;"|"&amp;D43,Roles!$A$5:$A$40,0))</f>
        <v/>
      </c>
      <c r="K43" s="26">
        <f>INDEX(Market!$K$31:$K$54,MATCH(B43&amp;"|"&amp;J43,Market!$A$31:$A$54,0))</f>
        <v/>
      </c>
      <c r="L43" s="6">
        <f>INDEX(Settings!$E$13:$E$19,MATCH(I43,Settings!$B$13:$B$19,0))</f>
        <v/>
      </c>
      <c r="M43" s="25">
        <f>INDEX(Structure!$K$6:$K$12,MATCH(I43,Structure!$A$6:$A$12,0))</f>
        <v/>
      </c>
      <c r="N43" s="26">
        <f>INDEX(Structure!$G$25:$G$52,MATCH(B43&amp;"|"&amp;I43,Structure!$A$25:$A$52,0))</f>
        <v/>
      </c>
      <c r="O43" s="26">
        <f>INDEX(Structure!$H$25:$H$52,MATCH(B43&amp;"|"&amp;I43,Structure!$A$25:$A$52,0))</f>
        <v/>
      </c>
      <c r="P43" s="26">
        <f>INDEX(Structure!$I$25:$I$52,MATCH(B43&amp;"|"&amp;I43,Structure!$A$25:$A$52,0))</f>
        <v/>
      </c>
      <c r="Q43" s="20">
        <f>G43/H43</f>
        <v/>
      </c>
      <c r="R43" s="20">
        <f>G43/O43</f>
        <v/>
      </c>
      <c r="S43" s="32">
        <f>(G43-N43)/(P43-N43)</f>
        <v/>
      </c>
      <c r="T43" s="4">
        <f>IF(G43&lt;N43,"Below",IF(G43&gt;P43,"Above","Within"))</f>
        <v/>
      </c>
      <c r="U43" s="17">
        <f>MAX(0,N43-G43)*F43</f>
        <v/>
      </c>
      <c r="V43" s="17">
        <f>MAX(0,G43-P43)*F43</f>
        <v/>
      </c>
      <c r="W43" s="33">
        <f>IF(T43="Above",LN(G43/P43)/LN(1+INDEX(Market!$E$6:$E$9,MATCH(B43,Market!$A$6:$A$9,0))),0)</f>
        <v/>
      </c>
    </row>
    <row r="44">
      <c r="A44" s="5" t="inlineStr">
        <is>
          <t>E00045</t>
        </is>
      </c>
      <c r="B44" s="5" t="inlineStr">
        <is>
          <t>IT</t>
        </is>
      </c>
      <c r="C44" s="5" t="inlineStr">
        <is>
          <t>Finance</t>
        </is>
      </c>
      <c r="D44" s="5" t="inlineStr">
        <is>
          <t>L2</t>
        </is>
      </c>
      <c r="E44" s="5" t="inlineStr">
        <is>
          <t>F</t>
        </is>
      </c>
      <c r="F44" s="5" t="n">
        <v>1</v>
      </c>
      <c r="G44" s="31" t="n">
        <v>34050</v>
      </c>
      <c r="H44" s="31" t="n">
        <v>35800</v>
      </c>
      <c r="I44" s="6">
        <f>INDEX(Roles!$J$5:$J$40,MATCH(C44&amp;"|"&amp;D44,Roles!$A$5:$A$40,0))</f>
        <v/>
      </c>
      <c r="J44" s="6">
        <f>INDEX(Roles!$K$5:$K$40,MATCH(C44&amp;"|"&amp;D44,Roles!$A$5:$A$40,0))</f>
        <v/>
      </c>
      <c r="K44" s="26">
        <f>INDEX(Market!$K$31:$K$54,MATCH(B44&amp;"|"&amp;J44,Market!$A$31:$A$54,0))</f>
        <v/>
      </c>
      <c r="L44" s="6">
        <f>INDEX(Settings!$E$13:$E$19,MATCH(I44,Settings!$B$13:$B$19,0))</f>
        <v/>
      </c>
      <c r="M44" s="25">
        <f>INDEX(Structure!$K$6:$K$12,MATCH(I44,Structure!$A$6:$A$12,0))</f>
        <v/>
      </c>
      <c r="N44" s="26">
        <f>INDEX(Structure!$G$25:$G$52,MATCH(B44&amp;"|"&amp;I44,Structure!$A$25:$A$52,0))</f>
        <v/>
      </c>
      <c r="O44" s="26">
        <f>INDEX(Structure!$H$25:$H$52,MATCH(B44&amp;"|"&amp;I44,Structure!$A$25:$A$52,0))</f>
        <v/>
      </c>
      <c r="P44" s="26">
        <f>INDEX(Structure!$I$25:$I$52,MATCH(B44&amp;"|"&amp;I44,Structure!$A$25:$A$52,0))</f>
        <v/>
      </c>
      <c r="Q44" s="20">
        <f>G44/H44</f>
        <v/>
      </c>
      <c r="R44" s="20">
        <f>G44/O44</f>
        <v/>
      </c>
      <c r="S44" s="32">
        <f>(G44-N44)/(P44-N44)</f>
        <v/>
      </c>
      <c r="T44" s="4">
        <f>IF(G44&lt;N44,"Below",IF(G44&gt;P44,"Above","Within"))</f>
        <v/>
      </c>
      <c r="U44" s="17">
        <f>MAX(0,N44-G44)*F44</f>
        <v/>
      </c>
      <c r="V44" s="17">
        <f>MAX(0,G44-P44)*F44</f>
        <v/>
      </c>
      <c r="W44" s="33">
        <f>IF(T44="Above",LN(G44/P44)/LN(1+INDEX(Market!$E$6:$E$9,MATCH(B44,Market!$A$6:$A$9,0))),0)</f>
        <v/>
      </c>
    </row>
    <row r="45">
      <c r="A45" s="5" t="inlineStr">
        <is>
          <t>E00046</t>
        </is>
      </c>
      <c r="B45" s="5" t="inlineStr">
        <is>
          <t>IT</t>
        </is>
      </c>
      <c r="C45" s="5" t="inlineStr">
        <is>
          <t>Tech</t>
        </is>
      </c>
      <c r="D45" s="5" t="inlineStr">
        <is>
          <t>L2</t>
        </is>
      </c>
      <c r="E45" s="5" t="inlineStr">
        <is>
          <t>F</t>
        </is>
      </c>
      <c r="F45" s="5" t="n">
        <v>1</v>
      </c>
      <c r="G45" s="31" t="n">
        <v>39350</v>
      </c>
      <c r="H45" s="31" t="n">
        <v>40600</v>
      </c>
      <c r="I45" s="6">
        <f>INDEX(Roles!$J$5:$J$40,MATCH(C45&amp;"|"&amp;D45,Roles!$A$5:$A$40,0))</f>
        <v/>
      </c>
      <c r="J45" s="6">
        <f>INDEX(Roles!$K$5:$K$40,MATCH(C45&amp;"|"&amp;D45,Roles!$A$5:$A$40,0))</f>
        <v/>
      </c>
      <c r="K45" s="26">
        <f>INDEX(Market!$K$31:$K$54,MATCH(B45&amp;"|"&amp;J45,Market!$A$31:$A$54,0))</f>
        <v/>
      </c>
      <c r="L45" s="6">
        <f>INDEX(Settings!$E$13:$E$19,MATCH(I45,Settings!$B$13:$B$19,0))</f>
        <v/>
      </c>
      <c r="M45" s="25">
        <f>INDEX(Structure!$K$6:$K$12,MATCH(I45,Structure!$A$6:$A$12,0))</f>
        <v/>
      </c>
      <c r="N45" s="26">
        <f>INDEX(Structure!$G$25:$G$52,MATCH(B45&amp;"|"&amp;I45,Structure!$A$25:$A$52,0))</f>
        <v/>
      </c>
      <c r="O45" s="26">
        <f>INDEX(Structure!$H$25:$H$52,MATCH(B45&amp;"|"&amp;I45,Structure!$A$25:$A$52,0))</f>
        <v/>
      </c>
      <c r="P45" s="26">
        <f>INDEX(Structure!$I$25:$I$52,MATCH(B45&amp;"|"&amp;I45,Structure!$A$25:$A$52,0))</f>
        <v/>
      </c>
      <c r="Q45" s="20">
        <f>G45/H45</f>
        <v/>
      </c>
      <c r="R45" s="20">
        <f>G45/O45</f>
        <v/>
      </c>
      <c r="S45" s="32">
        <f>(G45-N45)/(P45-N45)</f>
        <v/>
      </c>
      <c r="T45" s="4">
        <f>IF(G45&lt;N45,"Below",IF(G45&gt;P45,"Above","Within"))</f>
        <v/>
      </c>
      <c r="U45" s="17">
        <f>MAX(0,N45-G45)*F45</f>
        <v/>
      </c>
      <c r="V45" s="17">
        <f>MAX(0,G45-P45)*F45</f>
        <v/>
      </c>
      <c r="W45" s="33">
        <f>IF(T45="Above",LN(G45/P45)/LN(1+INDEX(Market!$E$6:$E$9,MATCH(B45,Market!$A$6:$A$9,0))),0)</f>
        <v/>
      </c>
    </row>
    <row r="46">
      <c r="A46" s="5" t="inlineStr">
        <is>
          <t>E00047</t>
        </is>
      </c>
      <c r="B46" s="5" t="inlineStr">
        <is>
          <t>IT</t>
        </is>
      </c>
      <c r="C46" s="5" t="inlineStr">
        <is>
          <t>Tech</t>
        </is>
      </c>
      <c r="D46" s="5" t="inlineStr">
        <is>
          <t>L3</t>
        </is>
      </c>
      <c r="E46" s="5" t="inlineStr">
        <is>
          <t>F</t>
        </is>
      </c>
      <c r="F46" s="5" t="n">
        <v>1</v>
      </c>
      <c r="G46" s="31" t="n">
        <v>45000</v>
      </c>
      <c r="H46" s="31" t="n">
        <v>52000</v>
      </c>
      <c r="I46" s="6">
        <f>INDEX(Roles!$J$5:$J$40,MATCH(C46&amp;"|"&amp;D46,Roles!$A$5:$A$40,0))</f>
        <v/>
      </c>
      <c r="J46" s="6">
        <f>INDEX(Roles!$K$5:$K$40,MATCH(C46&amp;"|"&amp;D46,Roles!$A$5:$A$40,0))</f>
        <v/>
      </c>
      <c r="K46" s="26">
        <f>INDEX(Market!$K$31:$K$54,MATCH(B46&amp;"|"&amp;J46,Market!$A$31:$A$54,0))</f>
        <v/>
      </c>
      <c r="L46" s="6">
        <f>INDEX(Settings!$E$13:$E$19,MATCH(I46,Settings!$B$13:$B$19,0))</f>
        <v/>
      </c>
      <c r="M46" s="25">
        <f>INDEX(Structure!$K$6:$K$12,MATCH(I46,Structure!$A$6:$A$12,0))</f>
        <v/>
      </c>
      <c r="N46" s="26">
        <f>INDEX(Structure!$G$25:$G$52,MATCH(B46&amp;"|"&amp;I46,Structure!$A$25:$A$52,0))</f>
        <v/>
      </c>
      <c r="O46" s="26">
        <f>INDEX(Structure!$H$25:$H$52,MATCH(B46&amp;"|"&amp;I46,Structure!$A$25:$A$52,0))</f>
        <v/>
      </c>
      <c r="P46" s="26">
        <f>INDEX(Structure!$I$25:$I$52,MATCH(B46&amp;"|"&amp;I46,Structure!$A$25:$A$52,0))</f>
        <v/>
      </c>
      <c r="Q46" s="20">
        <f>G46/H46</f>
        <v/>
      </c>
      <c r="R46" s="20">
        <f>G46/O46</f>
        <v/>
      </c>
      <c r="S46" s="32">
        <f>(G46-N46)/(P46-N46)</f>
        <v/>
      </c>
      <c r="T46" s="4">
        <f>IF(G46&lt;N46,"Below",IF(G46&gt;P46,"Above","Within"))</f>
        <v/>
      </c>
      <c r="U46" s="17">
        <f>MAX(0,N46-G46)*F46</f>
        <v/>
      </c>
      <c r="V46" s="17">
        <f>MAX(0,G46-P46)*F46</f>
        <v/>
      </c>
      <c r="W46" s="33">
        <f>IF(T46="Above",LN(G46/P46)/LN(1+INDEX(Market!$E$6:$E$9,MATCH(B46,Market!$A$6:$A$9,0))),0)</f>
        <v/>
      </c>
    </row>
    <row r="47">
      <c r="A47" s="5" t="inlineStr">
        <is>
          <t>E00048</t>
        </is>
      </c>
      <c r="B47" s="5" t="inlineStr">
        <is>
          <t>PL</t>
        </is>
      </c>
      <c r="C47" s="5" t="inlineStr">
        <is>
          <t>Tech</t>
        </is>
      </c>
      <c r="D47" s="5" t="inlineStr">
        <is>
          <t>L2</t>
        </is>
      </c>
      <c r="E47" s="5" t="inlineStr">
        <is>
          <t>F</t>
        </is>
      </c>
      <c r="F47" s="5" t="n">
        <v>1</v>
      </c>
      <c r="G47" s="31" t="n">
        <v>34850</v>
      </c>
      <c r="H47" s="31" t="n">
        <v>32800</v>
      </c>
      <c r="I47" s="6">
        <f>INDEX(Roles!$J$5:$J$40,MATCH(C47&amp;"|"&amp;D47,Roles!$A$5:$A$40,0))</f>
        <v/>
      </c>
      <c r="J47" s="6">
        <f>INDEX(Roles!$K$5:$K$40,MATCH(C47&amp;"|"&amp;D47,Roles!$A$5:$A$40,0))</f>
        <v/>
      </c>
      <c r="K47" s="26">
        <f>INDEX(Market!$K$31:$K$54,MATCH(B47&amp;"|"&amp;J47,Market!$A$31:$A$54,0))</f>
        <v/>
      </c>
      <c r="L47" s="6">
        <f>INDEX(Settings!$E$13:$E$19,MATCH(I47,Settings!$B$13:$B$19,0))</f>
        <v/>
      </c>
      <c r="M47" s="25">
        <f>INDEX(Structure!$K$6:$K$12,MATCH(I47,Structure!$A$6:$A$12,0))</f>
        <v/>
      </c>
      <c r="N47" s="26">
        <f>INDEX(Structure!$G$25:$G$52,MATCH(B47&amp;"|"&amp;I47,Structure!$A$25:$A$52,0))</f>
        <v/>
      </c>
      <c r="O47" s="26">
        <f>INDEX(Structure!$H$25:$H$52,MATCH(B47&amp;"|"&amp;I47,Structure!$A$25:$A$52,0))</f>
        <v/>
      </c>
      <c r="P47" s="26">
        <f>INDEX(Structure!$I$25:$I$52,MATCH(B47&amp;"|"&amp;I47,Structure!$A$25:$A$52,0))</f>
        <v/>
      </c>
      <c r="Q47" s="20">
        <f>G47/H47</f>
        <v/>
      </c>
      <c r="R47" s="20">
        <f>G47/O47</f>
        <v/>
      </c>
      <c r="S47" s="32">
        <f>(G47-N47)/(P47-N47)</f>
        <v/>
      </c>
      <c r="T47" s="4">
        <f>IF(G47&lt;N47,"Below",IF(G47&gt;P47,"Above","Within"))</f>
        <v/>
      </c>
      <c r="U47" s="17">
        <f>MAX(0,N47-G47)*F47</f>
        <v/>
      </c>
      <c r="V47" s="17">
        <f>MAX(0,G47-P47)*F47</f>
        <v/>
      </c>
      <c r="W47" s="33">
        <f>IF(T47="Above",LN(G47/P47)/LN(1+INDEX(Market!$E$6:$E$9,MATCH(B47,Market!$A$6:$A$9,0))),0)</f>
        <v/>
      </c>
    </row>
    <row r="48">
      <c r="A48" s="5" t="inlineStr">
        <is>
          <t>E00049</t>
        </is>
      </c>
      <c r="B48" s="5" t="inlineStr">
        <is>
          <t>ES</t>
        </is>
      </c>
      <c r="C48" s="5" t="inlineStr">
        <is>
          <t>Customer Service</t>
        </is>
      </c>
      <c r="D48" s="5" t="inlineStr">
        <is>
          <t>L5</t>
        </is>
      </c>
      <c r="E48" s="5" t="inlineStr">
        <is>
          <t>F</t>
        </is>
      </c>
      <c r="F48" s="5" t="n">
        <v>1</v>
      </c>
      <c r="G48" s="31" t="n">
        <v>62050</v>
      </c>
      <c r="H48" s="31" t="n">
        <v>65200</v>
      </c>
      <c r="I48" s="6">
        <f>INDEX(Roles!$J$5:$J$40,MATCH(C48&amp;"|"&amp;D48,Roles!$A$5:$A$40,0))</f>
        <v/>
      </c>
      <c r="J48" s="6">
        <f>INDEX(Roles!$K$5:$K$40,MATCH(C48&amp;"|"&amp;D48,Roles!$A$5:$A$40,0))</f>
        <v/>
      </c>
      <c r="K48" s="26">
        <f>INDEX(Market!$K$31:$K$54,MATCH(B48&amp;"|"&amp;J48,Market!$A$31:$A$54,0))</f>
        <v/>
      </c>
      <c r="L48" s="6">
        <f>INDEX(Settings!$E$13:$E$19,MATCH(I48,Settings!$B$13:$B$19,0))</f>
        <v/>
      </c>
      <c r="M48" s="25">
        <f>INDEX(Structure!$K$6:$K$12,MATCH(I48,Structure!$A$6:$A$12,0))</f>
        <v/>
      </c>
      <c r="N48" s="26">
        <f>INDEX(Structure!$G$25:$G$52,MATCH(B48&amp;"|"&amp;I48,Structure!$A$25:$A$52,0))</f>
        <v/>
      </c>
      <c r="O48" s="26">
        <f>INDEX(Structure!$H$25:$H$52,MATCH(B48&amp;"|"&amp;I48,Structure!$A$25:$A$52,0))</f>
        <v/>
      </c>
      <c r="P48" s="26">
        <f>INDEX(Structure!$I$25:$I$52,MATCH(B48&amp;"|"&amp;I48,Structure!$A$25:$A$52,0))</f>
        <v/>
      </c>
      <c r="Q48" s="20">
        <f>G48/H48</f>
        <v/>
      </c>
      <c r="R48" s="20">
        <f>G48/O48</f>
        <v/>
      </c>
      <c r="S48" s="32">
        <f>(G48-N48)/(P48-N48)</f>
        <v/>
      </c>
      <c r="T48" s="4">
        <f>IF(G48&lt;N48,"Below",IF(G48&gt;P48,"Above","Within"))</f>
        <v/>
      </c>
      <c r="U48" s="17">
        <f>MAX(0,N48-G48)*F48</f>
        <v/>
      </c>
      <c r="V48" s="17">
        <f>MAX(0,G48-P48)*F48</f>
        <v/>
      </c>
      <c r="W48" s="33">
        <f>IF(T48="Above",LN(G48/P48)/LN(1+INDEX(Market!$E$6:$E$9,MATCH(B48,Market!$A$6:$A$9,0))),0)</f>
        <v/>
      </c>
    </row>
    <row r="49">
      <c r="A49" s="5" t="inlineStr">
        <is>
          <t>E00050</t>
        </is>
      </c>
      <c r="B49" s="5" t="inlineStr">
        <is>
          <t>ES</t>
        </is>
      </c>
      <c r="C49" s="5" t="inlineStr">
        <is>
          <t>Finance</t>
        </is>
      </c>
      <c r="D49" s="5" t="inlineStr">
        <is>
          <t>L4</t>
        </is>
      </c>
      <c r="E49" s="5" t="inlineStr">
        <is>
          <t>F</t>
        </is>
      </c>
      <c r="F49" s="5" t="n">
        <v>1</v>
      </c>
      <c r="G49" s="31" t="n">
        <v>54000</v>
      </c>
      <c r="H49" s="31" t="n">
        <v>57800</v>
      </c>
      <c r="I49" s="6">
        <f>INDEX(Roles!$J$5:$J$40,MATCH(C49&amp;"|"&amp;D49,Roles!$A$5:$A$40,0))</f>
        <v/>
      </c>
      <c r="J49" s="6">
        <f>INDEX(Roles!$K$5:$K$40,MATCH(C49&amp;"|"&amp;D49,Roles!$A$5:$A$40,0))</f>
        <v/>
      </c>
      <c r="K49" s="26">
        <f>INDEX(Market!$K$31:$K$54,MATCH(B49&amp;"|"&amp;J49,Market!$A$31:$A$54,0))</f>
        <v/>
      </c>
      <c r="L49" s="6">
        <f>INDEX(Settings!$E$13:$E$19,MATCH(I49,Settings!$B$13:$B$19,0))</f>
        <v/>
      </c>
      <c r="M49" s="25">
        <f>INDEX(Structure!$K$6:$K$12,MATCH(I49,Structure!$A$6:$A$12,0))</f>
        <v/>
      </c>
      <c r="N49" s="26">
        <f>INDEX(Structure!$G$25:$G$52,MATCH(B49&amp;"|"&amp;I49,Structure!$A$25:$A$52,0))</f>
        <v/>
      </c>
      <c r="O49" s="26">
        <f>INDEX(Structure!$H$25:$H$52,MATCH(B49&amp;"|"&amp;I49,Structure!$A$25:$A$52,0))</f>
        <v/>
      </c>
      <c r="P49" s="26">
        <f>INDEX(Structure!$I$25:$I$52,MATCH(B49&amp;"|"&amp;I49,Structure!$A$25:$A$52,0))</f>
        <v/>
      </c>
      <c r="Q49" s="20">
        <f>G49/H49</f>
        <v/>
      </c>
      <c r="R49" s="20">
        <f>G49/O49</f>
        <v/>
      </c>
      <c r="S49" s="32">
        <f>(G49-N49)/(P49-N49)</f>
        <v/>
      </c>
      <c r="T49" s="4">
        <f>IF(G49&lt;N49,"Below",IF(G49&gt;P49,"Above","Within"))</f>
        <v/>
      </c>
      <c r="U49" s="17">
        <f>MAX(0,N49-G49)*F49</f>
        <v/>
      </c>
      <c r="V49" s="17">
        <f>MAX(0,G49-P49)*F49</f>
        <v/>
      </c>
      <c r="W49" s="33">
        <f>IF(T49="Above",LN(G49/P49)/LN(1+INDEX(Market!$E$6:$E$9,MATCH(B49,Market!$A$6:$A$9,0))),0)</f>
        <v/>
      </c>
    </row>
    <row r="50">
      <c r="A50" s="5" t="inlineStr">
        <is>
          <t>E00051</t>
        </is>
      </c>
      <c r="B50" s="5" t="inlineStr">
        <is>
          <t>DE</t>
        </is>
      </c>
      <c r="C50" s="5" t="inlineStr">
        <is>
          <t>Customer Service</t>
        </is>
      </c>
      <c r="D50" s="5" t="inlineStr">
        <is>
          <t>L1</t>
        </is>
      </c>
      <c r="E50" s="5" t="inlineStr">
        <is>
          <t>F</t>
        </is>
      </c>
      <c r="F50" s="5" t="n">
        <v>1</v>
      </c>
      <c r="G50" s="31" t="n">
        <v>31700</v>
      </c>
      <c r="H50" s="31" t="n">
        <v>34200</v>
      </c>
      <c r="I50" s="6">
        <f>INDEX(Roles!$J$5:$J$40,MATCH(C50&amp;"|"&amp;D50,Roles!$A$5:$A$40,0))</f>
        <v/>
      </c>
      <c r="J50" s="6">
        <f>INDEX(Roles!$K$5:$K$40,MATCH(C50&amp;"|"&amp;D50,Roles!$A$5:$A$40,0))</f>
        <v/>
      </c>
      <c r="K50" s="26">
        <f>INDEX(Market!$K$31:$K$54,MATCH(B50&amp;"|"&amp;J50,Market!$A$31:$A$54,0))</f>
        <v/>
      </c>
      <c r="L50" s="6">
        <f>INDEX(Settings!$E$13:$E$19,MATCH(I50,Settings!$B$13:$B$19,0))</f>
        <v/>
      </c>
      <c r="M50" s="25">
        <f>INDEX(Structure!$K$6:$K$12,MATCH(I50,Structure!$A$6:$A$12,0))</f>
        <v/>
      </c>
      <c r="N50" s="26">
        <f>INDEX(Structure!$G$25:$G$52,MATCH(B50&amp;"|"&amp;I50,Structure!$A$25:$A$52,0))</f>
        <v/>
      </c>
      <c r="O50" s="26">
        <f>INDEX(Structure!$H$25:$H$52,MATCH(B50&amp;"|"&amp;I50,Structure!$A$25:$A$52,0))</f>
        <v/>
      </c>
      <c r="P50" s="26">
        <f>INDEX(Structure!$I$25:$I$52,MATCH(B50&amp;"|"&amp;I50,Structure!$A$25:$A$52,0))</f>
        <v/>
      </c>
      <c r="Q50" s="20">
        <f>G50/H50</f>
        <v/>
      </c>
      <c r="R50" s="20">
        <f>G50/O50</f>
        <v/>
      </c>
      <c r="S50" s="32">
        <f>(G50-N50)/(P50-N50)</f>
        <v/>
      </c>
      <c r="T50" s="4">
        <f>IF(G50&lt;N50,"Below",IF(G50&gt;P50,"Above","Within"))</f>
        <v/>
      </c>
      <c r="U50" s="17">
        <f>MAX(0,N50-G50)*F50</f>
        <v/>
      </c>
      <c r="V50" s="17">
        <f>MAX(0,G50-P50)*F50</f>
        <v/>
      </c>
      <c r="W50" s="33">
        <f>IF(T50="Above",LN(G50/P50)/LN(1+INDEX(Market!$E$6:$E$9,MATCH(B50,Market!$A$6:$A$9,0))),0)</f>
        <v/>
      </c>
    </row>
    <row r="51">
      <c r="A51" s="5" t="inlineStr">
        <is>
          <t>E00053</t>
        </is>
      </c>
      <c r="B51" s="5" t="inlineStr">
        <is>
          <t>PL</t>
        </is>
      </c>
      <c r="C51" s="5" t="inlineStr">
        <is>
          <t>HR</t>
        </is>
      </c>
      <c r="D51" s="5" t="inlineStr">
        <is>
          <t>L4</t>
        </is>
      </c>
      <c r="E51" s="5" t="inlineStr">
        <is>
          <t>F</t>
        </is>
      </c>
      <c r="F51" s="5" t="n">
        <v>1</v>
      </c>
      <c r="G51" s="31" t="n">
        <v>52850</v>
      </c>
      <c r="H51" s="31" t="n">
        <v>44100</v>
      </c>
      <c r="I51" s="6">
        <f>INDEX(Roles!$J$5:$J$40,MATCH(C51&amp;"|"&amp;D51,Roles!$A$5:$A$40,0))</f>
        <v/>
      </c>
      <c r="J51" s="6">
        <f>INDEX(Roles!$K$5:$K$40,MATCH(C51&amp;"|"&amp;D51,Roles!$A$5:$A$40,0))</f>
        <v/>
      </c>
      <c r="K51" s="26">
        <f>INDEX(Market!$K$31:$K$54,MATCH(B51&amp;"|"&amp;J51,Market!$A$31:$A$54,0))</f>
        <v/>
      </c>
      <c r="L51" s="6">
        <f>INDEX(Settings!$E$13:$E$19,MATCH(I51,Settings!$B$13:$B$19,0))</f>
        <v/>
      </c>
      <c r="M51" s="25">
        <f>INDEX(Structure!$K$6:$K$12,MATCH(I51,Structure!$A$6:$A$12,0))</f>
        <v/>
      </c>
      <c r="N51" s="26">
        <f>INDEX(Structure!$G$25:$G$52,MATCH(B51&amp;"|"&amp;I51,Structure!$A$25:$A$52,0))</f>
        <v/>
      </c>
      <c r="O51" s="26">
        <f>INDEX(Structure!$H$25:$H$52,MATCH(B51&amp;"|"&amp;I51,Structure!$A$25:$A$52,0))</f>
        <v/>
      </c>
      <c r="P51" s="26">
        <f>INDEX(Structure!$I$25:$I$52,MATCH(B51&amp;"|"&amp;I51,Structure!$A$25:$A$52,0))</f>
        <v/>
      </c>
      <c r="Q51" s="20">
        <f>G51/H51</f>
        <v/>
      </c>
      <c r="R51" s="20">
        <f>G51/O51</f>
        <v/>
      </c>
      <c r="S51" s="32">
        <f>(G51-N51)/(P51-N51)</f>
        <v/>
      </c>
      <c r="T51" s="4">
        <f>IF(G51&lt;N51,"Below",IF(G51&gt;P51,"Above","Within"))</f>
        <v/>
      </c>
      <c r="U51" s="17">
        <f>MAX(0,N51-G51)*F51</f>
        <v/>
      </c>
      <c r="V51" s="17">
        <f>MAX(0,G51-P51)*F51</f>
        <v/>
      </c>
      <c r="W51" s="33">
        <f>IF(T51="Above",LN(G51/P51)/LN(1+INDEX(Market!$E$6:$E$9,MATCH(B51,Market!$A$6:$A$9,0))),0)</f>
        <v/>
      </c>
    </row>
    <row r="52">
      <c r="A52" s="5" t="inlineStr">
        <is>
          <t>E00054</t>
        </is>
      </c>
      <c r="B52" s="5" t="inlineStr">
        <is>
          <t>ES</t>
        </is>
      </c>
      <c r="C52" s="5" t="inlineStr">
        <is>
          <t>Customer Service</t>
        </is>
      </c>
      <c r="D52" s="5" t="inlineStr">
        <is>
          <t>L4</t>
        </is>
      </c>
      <c r="E52" s="5" t="inlineStr">
        <is>
          <t>M</t>
        </is>
      </c>
      <c r="F52" s="5" t="n">
        <v>0.8</v>
      </c>
      <c r="G52" s="31" t="n">
        <v>40100</v>
      </c>
      <c r="H52" s="31" t="n">
        <v>47200</v>
      </c>
      <c r="I52" s="6">
        <f>INDEX(Roles!$J$5:$J$40,MATCH(C52&amp;"|"&amp;D52,Roles!$A$5:$A$40,0))</f>
        <v/>
      </c>
      <c r="J52" s="6">
        <f>INDEX(Roles!$K$5:$K$40,MATCH(C52&amp;"|"&amp;D52,Roles!$A$5:$A$40,0))</f>
        <v/>
      </c>
      <c r="K52" s="26">
        <f>INDEX(Market!$K$31:$K$54,MATCH(B52&amp;"|"&amp;J52,Market!$A$31:$A$54,0))</f>
        <v/>
      </c>
      <c r="L52" s="6">
        <f>INDEX(Settings!$E$13:$E$19,MATCH(I52,Settings!$B$13:$B$19,0))</f>
        <v/>
      </c>
      <c r="M52" s="25">
        <f>INDEX(Structure!$K$6:$K$12,MATCH(I52,Structure!$A$6:$A$12,0))</f>
        <v/>
      </c>
      <c r="N52" s="26">
        <f>INDEX(Structure!$G$25:$G$52,MATCH(B52&amp;"|"&amp;I52,Structure!$A$25:$A$52,0))</f>
        <v/>
      </c>
      <c r="O52" s="26">
        <f>INDEX(Structure!$H$25:$H$52,MATCH(B52&amp;"|"&amp;I52,Structure!$A$25:$A$52,0))</f>
        <v/>
      </c>
      <c r="P52" s="26">
        <f>INDEX(Structure!$I$25:$I$52,MATCH(B52&amp;"|"&amp;I52,Structure!$A$25:$A$52,0))</f>
        <v/>
      </c>
      <c r="Q52" s="20">
        <f>G52/H52</f>
        <v/>
      </c>
      <c r="R52" s="20">
        <f>G52/O52</f>
        <v/>
      </c>
      <c r="S52" s="32">
        <f>(G52-N52)/(P52-N52)</f>
        <v/>
      </c>
      <c r="T52" s="4">
        <f>IF(G52&lt;N52,"Below",IF(G52&gt;P52,"Above","Within"))</f>
        <v/>
      </c>
      <c r="U52" s="17">
        <f>MAX(0,N52-G52)*F52</f>
        <v/>
      </c>
      <c r="V52" s="17">
        <f>MAX(0,G52-P52)*F52</f>
        <v/>
      </c>
      <c r="W52" s="33">
        <f>IF(T52="Above",LN(G52/P52)/LN(1+INDEX(Market!$E$6:$E$9,MATCH(B52,Market!$A$6:$A$9,0))),0)</f>
        <v/>
      </c>
    </row>
    <row r="53">
      <c r="A53" s="5" t="inlineStr">
        <is>
          <t>E00055</t>
        </is>
      </c>
      <c r="B53" s="5" t="inlineStr">
        <is>
          <t>PL</t>
        </is>
      </c>
      <c r="C53" s="5" t="inlineStr">
        <is>
          <t>Customer Service</t>
        </is>
      </c>
      <c r="D53" s="5" t="inlineStr">
        <is>
          <t>L4</t>
        </is>
      </c>
      <c r="E53" s="5" t="inlineStr">
        <is>
          <t>F</t>
        </is>
      </c>
      <c r="F53" s="5" t="n">
        <v>1</v>
      </c>
      <c r="G53" s="31" t="n">
        <v>38100</v>
      </c>
      <c r="H53" s="31" t="n">
        <v>39700</v>
      </c>
      <c r="I53" s="6">
        <f>INDEX(Roles!$J$5:$J$40,MATCH(C53&amp;"|"&amp;D53,Roles!$A$5:$A$40,0))</f>
        <v/>
      </c>
      <c r="J53" s="6">
        <f>INDEX(Roles!$K$5:$K$40,MATCH(C53&amp;"|"&amp;D53,Roles!$A$5:$A$40,0))</f>
        <v/>
      </c>
      <c r="K53" s="26">
        <f>INDEX(Market!$K$31:$K$54,MATCH(B53&amp;"|"&amp;J53,Market!$A$31:$A$54,0))</f>
        <v/>
      </c>
      <c r="L53" s="6">
        <f>INDEX(Settings!$E$13:$E$19,MATCH(I53,Settings!$B$13:$B$19,0))</f>
        <v/>
      </c>
      <c r="M53" s="25">
        <f>INDEX(Structure!$K$6:$K$12,MATCH(I53,Structure!$A$6:$A$12,0))</f>
        <v/>
      </c>
      <c r="N53" s="26">
        <f>INDEX(Structure!$G$25:$G$52,MATCH(B53&amp;"|"&amp;I53,Structure!$A$25:$A$52,0))</f>
        <v/>
      </c>
      <c r="O53" s="26">
        <f>INDEX(Structure!$H$25:$H$52,MATCH(B53&amp;"|"&amp;I53,Structure!$A$25:$A$52,0))</f>
        <v/>
      </c>
      <c r="P53" s="26">
        <f>INDEX(Structure!$I$25:$I$52,MATCH(B53&amp;"|"&amp;I53,Structure!$A$25:$A$52,0))</f>
        <v/>
      </c>
      <c r="Q53" s="20">
        <f>G53/H53</f>
        <v/>
      </c>
      <c r="R53" s="20">
        <f>G53/O53</f>
        <v/>
      </c>
      <c r="S53" s="32">
        <f>(G53-N53)/(P53-N53)</f>
        <v/>
      </c>
      <c r="T53" s="4">
        <f>IF(G53&lt;N53,"Below",IF(G53&gt;P53,"Above","Within"))</f>
        <v/>
      </c>
      <c r="U53" s="17">
        <f>MAX(0,N53-G53)*F53</f>
        <v/>
      </c>
      <c r="V53" s="17">
        <f>MAX(0,G53-P53)*F53</f>
        <v/>
      </c>
      <c r="W53" s="33">
        <f>IF(T53="Above",LN(G53/P53)/LN(1+INDEX(Market!$E$6:$E$9,MATCH(B53,Market!$A$6:$A$9,0))),0)</f>
        <v/>
      </c>
    </row>
    <row r="54">
      <c r="A54" s="5" t="inlineStr">
        <is>
          <t>E00057</t>
        </is>
      </c>
      <c r="B54" s="5" t="inlineStr">
        <is>
          <t>IT</t>
        </is>
      </c>
      <c r="C54" s="5" t="inlineStr">
        <is>
          <t>Operations</t>
        </is>
      </c>
      <c r="D54" s="5" t="inlineStr">
        <is>
          <t>L3</t>
        </is>
      </c>
      <c r="E54" s="5" t="inlineStr">
        <is>
          <t>F</t>
        </is>
      </c>
      <c r="F54" s="5" t="n">
        <v>1</v>
      </c>
      <c r="G54" s="31" t="n">
        <v>37050</v>
      </c>
      <c r="H54" s="31" t="n">
        <v>39500</v>
      </c>
      <c r="I54" s="6">
        <f>INDEX(Roles!$J$5:$J$40,MATCH(C54&amp;"|"&amp;D54,Roles!$A$5:$A$40,0))</f>
        <v/>
      </c>
      <c r="J54" s="6">
        <f>INDEX(Roles!$K$5:$K$40,MATCH(C54&amp;"|"&amp;D54,Roles!$A$5:$A$40,0))</f>
        <v/>
      </c>
      <c r="K54" s="26">
        <f>INDEX(Market!$K$31:$K$54,MATCH(B54&amp;"|"&amp;J54,Market!$A$31:$A$54,0))</f>
        <v/>
      </c>
      <c r="L54" s="6">
        <f>INDEX(Settings!$E$13:$E$19,MATCH(I54,Settings!$B$13:$B$19,0))</f>
        <v/>
      </c>
      <c r="M54" s="25">
        <f>INDEX(Structure!$K$6:$K$12,MATCH(I54,Structure!$A$6:$A$12,0))</f>
        <v/>
      </c>
      <c r="N54" s="26">
        <f>INDEX(Structure!$G$25:$G$52,MATCH(B54&amp;"|"&amp;I54,Structure!$A$25:$A$52,0))</f>
        <v/>
      </c>
      <c r="O54" s="26">
        <f>INDEX(Structure!$H$25:$H$52,MATCH(B54&amp;"|"&amp;I54,Structure!$A$25:$A$52,0))</f>
        <v/>
      </c>
      <c r="P54" s="26">
        <f>INDEX(Structure!$I$25:$I$52,MATCH(B54&amp;"|"&amp;I54,Structure!$A$25:$A$52,0))</f>
        <v/>
      </c>
      <c r="Q54" s="20">
        <f>G54/H54</f>
        <v/>
      </c>
      <c r="R54" s="20">
        <f>G54/O54</f>
        <v/>
      </c>
      <c r="S54" s="32">
        <f>(G54-N54)/(P54-N54)</f>
        <v/>
      </c>
      <c r="T54" s="4">
        <f>IF(G54&lt;N54,"Below",IF(G54&gt;P54,"Above","Within"))</f>
        <v/>
      </c>
      <c r="U54" s="17">
        <f>MAX(0,N54-G54)*F54</f>
        <v/>
      </c>
      <c r="V54" s="17">
        <f>MAX(0,G54-P54)*F54</f>
        <v/>
      </c>
      <c r="W54" s="33">
        <f>IF(T54="Above",LN(G54/P54)/LN(1+INDEX(Market!$E$6:$E$9,MATCH(B54,Market!$A$6:$A$9,0))),0)</f>
        <v/>
      </c>
    </row>
    <row r="55">
      <c r="A55" s="5" t="inlineStr">
        <is>
          <t>E00058</t>
        </is>
      </c>
      <c r="B55" s="5" t="inlineStr">
        <is>
          <t>PL</t>
        </is>
      </c>
      <c r="C55" s="5" t="inlineStr">
        <is>
          <t>Operations</t>
        </is>
      </c>
      <c r="D55" s="5" t="inlineStr">
        <is>
          <t>L1</t>
        </is>
      </c>
      <c r="E55" s="5" t="inlineStr">
        <is>
          <t>M</t>
        </is>
      </c>
      <c r="F55" s="5" t="n">
        <v>1</v>
      </c>
      <c r="G55" s="31" t="n">
        <v>16650</v>
      </c>
      <c r="H55" s="31" t="n">
        <v>20000</v>
      </c>
      <c r="I55" s="6">
        <f>INDEX(Roles!$J$5:$J$40,MATCH(C55&amp;"|"&amp;D55,Roles!$A$5:$A$40,0))</f>
        <v/>
      </c>
      <c r="J55" s="6">
        <f>INDEX(Roles!$K$5:$K$40,MATCH(C55&amp;"|"&amp;D55,Roles!$A$5:$A$40,0))</f>
        <v/>
      </c>
      <c r="K55" s="26">
        <f>INDEX(Market!$K$31:$K$54,MATCH(B55&amp;"|"&amp;J55,Market!$A$31:$A$54,0))</f>
        <v/>
      </c>
      <c r="L55" s="6">
        <f>INDEX(Settings!$E$13:$E$19,MATCH(I55,Settings!$B$13:$B$19,0))</f>
        <v/>
      </c>
      <c r="M55" s="25">
        <f>INDEX(Structure!$K$6:$K$12,MATCH(I55,Structure!$A$6:$A$12,0))</f>
        <v/>
      </c>
      <c r="N55" s="26">
        <f>INDEX(Structure!$G$25:$G$52,MATCH(B55&amp;"|"&amp;I55,Structure!$A$25:$A$52,0))</f>
        <v/>
      </c>
      <c r="O55" s="26">
        <f>INDEX(Structure!$H$25:$H$52,MATCH(B55&amp;"|"&amp;I55,Structure!$A$25:$A$52,0))</f>
        <v/>
      </c>
      <c r="P55" s="26">
        <f>INDEX(Structure!$I$25:$I$52,MATCH(B55&amp;"|"&amp;I55,Structure!$A$25:$A$52,0))</f>
        <v/>
      </c>
      <c r="Q55" s="20">
        <f>G55/H55</f>
        <v/>
      </c>
      <c r="R55" s="20">
        <f>G55/O55</f>
        <v/>
      </c>
      <c r="S55" s="32">
        <f>(G55-N55)/(P55-N55)</f>
        <v/>
      </c>
      <c r="T55" s="4">
        <f>IF(G55&lt;N55,"Below",IF(G55&gt;P55,"Above","Within"))</f>
        <v/>
      </c>
      <c r="U55" s="17">
        <f>MAX(0,N55-G55)*F55</f>
        <v/>
      </c>
      <c r="V55" s="17">
        <f>MAX(0,G55-P55)*F55</f>
        <v/>
      </c>
      <c r="W55" s="33">
        <f>IF(T55="Above",LN(G55/P55)/LN(1+INDEX(Market!$E$6:$E$9,MATCH(B55,Market!$A$6:$A$9,0))),0)</f>
        <v/>
      </c>
    </row>
    <row r="56">
      <c r="A56" s="5" t="inlineStr">
        <is>
          <t>E00059</t>
        </is>
      </c>
      <c r="B56" s="5" t="inlineStr">
        <is>
          <t>DE</t>
        </is>
      </c>
      <c r="C56" s="5" t="inlineStr">
        <is>
          <t>Customer Service</t>
        </is>
      </c>
      <c r="D56" s="5" t="inlineStr">
        <is>
          <t>L2</t>
        </is>
      </c>
      <c r="E56" s="5" t="inlineStr">
        <is>
          <t>F</t>
        </is>
      </c>
      <c r="F56" s="5" t="n">
        <v>1</v>
      </c>
      <c r="G56" s="31" t="n">
        <v>41600</v>
      </c>
      <c r="H56" s="31" t="n">
        <v>42800</v>
      </c>
      <c r="I56" s="6">
        <f>INDEX(Roles!$J$5:$J$40,MATCH(C56&amp;"|"&amp;D56,Roles!$A$5:$A$40,0))</f>
        <v/>
      </c>
      <c r="J56" s="6">
        <f>INDEX(Roles!$K$5:$K$40,MATCH(C56&amp;"|"&amp;D56,Roles!$A$5:$A$40,0))</f>
        <v/>
      </c>
      <c r="K56" s="26">
        <f>INDEX(Market!$K$31:$K$54,MATCH(B56&amp;"|"&amp;J56,Market!$A$31:$A$54,0))</f>
        <v/>
      </c>
      <c r="L56" s="6">
        <f>INDEX(Settings!$E$13:$E$19,MATCH(I56,Settings!$B$13:$B$19,0))</f>
        <v/>
      </c>
      <c r="M56" s="25">
        <f>INDEX(Structure!$K$6:$K$12,MATCH(I56,Structure!$A$6:$A$12,0))</f>
        <v/>
      </c>
      <c r="N56" s="26">
        <f>INDEX(Structure!$G$25:$G$52,MATCH(B56&amp;"|"&amp;I56,Structure!$A$25:$A$52,0))</f>
        <v/>
      </c>
      <c r="O56" s="26">
        <f>INDEX(Structure!$H$25:$H$52,MATCH(B56&amp;"|"&amp;I56,Structure!$A$25:$A$52,0))</f>
        <v/>
      </c>
      <c r="P56" s="26">
        <f>INDEX(Structure!$I$25:$I$52,MATCH(B56&amp;"|"&amp;I56,Structure!$A$25:$A$52,0))</f>
        <v/>
      </c>
      <c r="Q56" s="20">
        <f>G56/H56</f>
        <v/>
      </c>
      <c r="R56" s="20">
        <f>G56/O56</f>
        <v/>
      </c>
      <c r="S56" s="32">
        <f>(G56-N56)/(P56-N56)</f>
        <v/>
      </c>
      <c r="T56" s="4">
        <f>IF(G56&lt;N56,"Below",IF(G56&gt;P56,"Above","Within"))</f>
        <v/>
      </c>
      <c r="U56" s="17">
        <f>MAX(0,N56-G56)*F56</f>
        <v/>
      </c>
      <c r="V56" s="17">
        <f>MAX(0,G56-P56)*F56</f>
        <v/>
      </c>
      <c r="W56" s="33">
        <f>IF(T56="Above",LN(G56/P56)/LN(1+INDEX(Market!$E$6:$E$9,MATCH(B56,Market!$A$6:$A$9,0))),0)</f>
        <v/>
      </c>
    </row>
    <row r="57">
      <c r="A57" s="5" t="inlineStr">
        <is>
          <t>E00061</t>
        </is>
      </c>
      <c r="B57" s="5" t="inlineStr">
        <is>
          <t>PL</t>
        </is>
      </c>
      <c r="C57" s="5" t="inlineStr">
        <is>
          <t>Sales</t>
        </is>
      </c>
      <c r="D57" s="5" t="inlineStr">
        <is>
          <t>L1</t>
        </is>
      </c>
      <c r="E57" s="5" t="inlineStr">
        <is>
          <t>M</t>
        </is>
      </c>
      <c r="F57" s="5" t="n">
        <v>1</v>
      </c>
      <c r="G57" s="31" t="n">
        <v>21550</v>
      </c>
      <c r="H57" s="31" t="n">
        <v>22000</v>
      </c>
      <c r="I57" s="6">
        <f>INDEX(Roles!$J$5:$J$40,MATCH(C57&amp;"|"&amp;D57,Roles!$A$5:$A$40,0))</f>
        <v/>
      </c>
      <c r="J57" s="6">
        <f>INDEX(Roles!$K$5:$K$40,MATCH(C57&amp;"|"&amp;D57,Roles!$A$5:$A$40,0))</f>
        <v/>
      </c>
      <c r="K57" s="26">
        <f>INDEX(Market!$K$31:$K$54,MATCH(B57&amp;"|"&amp;J57,Market!$A$31:$A$54,0))</f>
        <v/>
      </c>
      <c r="L57" s="6">
        <f>INDEX(Settings!$E$13:$E$19,MATCH(I57,Settings!$B$13:$B$19,0))</f>
        <v/>
      </c>
      <c r="M57" s="25">
        <f>INDEX(Structure!$K$6:$K$12,MATCH(I57,Structure!$A$6:$A$12,0))</f>
        <v/>
      </c>
      <c r="N57" s="26">
        <f>INDEX(Structure!$G$25:$G$52,MATCH(B57&amp;"|"&amp;I57,Structure!$A$25:$A$52,0))</f>
        <v/>
      </c>
      <c r="O57" s="26">
        <f>INDEX(Structure!$H$25:$H$52,MATCH(B57&amp;"|"&amp;I57,Structure!$A$25:$A$52,0))</f>
        <v/>
      </c>
      <c r="P57" s="26">
        <f>INDEX(Structure!$I$25:$I$52,MATCH(B57&amp;"|"&amp;I57,Structure!$A$25:$A$52,0))</f>
        <v/>
      </c>
      <c r="Q57" s="20">
        <f>G57/H57</f>
        <v/>
      </c>
      <c r="R57" s="20">
        <f>G57/O57</f>
        <v/>
      </c>
      <c r="S57" s="32">
        <f>(G57-N57)/(P57-N57)</f>
        <v/>
      </c>
      <c r="T57" s="4">
        <f>IF(G57&lt;N57,"Below",IF(G57&gt;P57,"Above","Within"))</f>
        <v/>
      </c>
      <c r="U57" s="17">
        <f>MAX(0,N57-G57)*F57</f>
        <v/>
      </c>
      <c r="V57" s="17">
        <f>MAX(0,G57-P57)*F57</f>
        <v/>
      </c>
      <c r="W57" s="33">
        <f>IF(T57="Above",LN(G57/P57)/LN(1+INDEX(Market!$E$6:$E$9,MATCH(B57,Market!$A$6:$A$9,0))),0)</f>
        <v/>
      </c>
    </row>
    <row r="58">
      <c r="A58" s="5" t="inlineStr">
        <is>
          <t>E00062</t>
        </is>
      </c>
      <c r="B58" s="5" t="inlineStr">
        <is>
          <t>IT</t>
        </is>
      </c>
      <c r="C58" s="5" t="inlineStr">
        <is>
          <t>Operations</t>
        </is>
      </c>
      <c r="D58" s="5" t="inlineStr">
        <is>
          <t>L5</t>
        </is>
      </c>
      <c r="E58" s="5" t="inlineStr">
        <is>
          <t>F</t>
        </is>
      </c>
      <c r="F58" s="5" t="n">
        <v>1</v>
      </c>
      <c r="G58" s="31" t="n">
        <v>71050</v>
      </c>
      <c r="H58" s="31" t="n">
        <v>71600</v>
      </c>
      <c r="I58" s="6">
        <f>INDEX(Roles!$J$5:$J$40,MATCH(C58&amp;"|"&amp;D58,Roles!$A$5:$A$40,0))</f>
        <v/>
      </c>
      <c r="J58" s="6">
        <f>INDEX(Roles!$K$5:$K$40,MATCH(C58&amp;"|"&amp;D58,Roles!$A$5:$A$40,0))</f>
        <v/>
      </c>
      <c r="K58" s="26">
        <f>INDEX(Market!$K$31:$K$54,MATCH(B58&amp;"|"&amp;J58,Market!$A$31:$A$54,0))</f>
        <v/>
      </c>
      <c r="L58" s="6">
        <f>INDEX(Settings!$E$13:$E$19,MATCH(I58,Settings!$B$13:$B$19,0))</f>
        <v/>
      </c>
      <c r="M58" s="25">
        <f>INDEX(Structure!$K$6:$K$12,MATCH(I58,Structure!$A$6:$A$12,0))</f>
        <v/>
      </c>
      <c r="N58" s="26">
        <f>INDEX(Structure!$G$25:$G$52,MATCH(B58&amp;"|"&amp;I58,Structure!$A$25:$A$52,0))</f>
        <v/>
      </c>
      <c r="O58" s="26">
        <f>INDEX(Structure!$H$25:$H$52,MATCH(B58&amp;"|"&amp;I58,Structure!$A$25:$A$52,0))</f>
        <v/>
      </c>
      <c r="P58" s="26">
        <f>INDEX(Structure!$I$25:$I$52,MATCH(B58&amp;"|"&amp;I58,Structure!$A$25:$A$52,0))</f>
        <v/>
      </c>
      <c r="Q58" s="20">
        <f>G58/H58</f>
        <v/>
      </c>
      <c r="R58" s="20">
        <f>G58/O58</f>
        <v/>
      </c>
      <c r="S58" s="32">
        <f>(G58-N58)/(P58-N58)</f>
        <v/>
      </c>
      <c r="T58" s="4">
        <f>IF(G58&lt;N58,"Below",IF(G58&gt;P58,"Above","Within"))</f>
        <v/>
      </c>
      <c r="U58" s="17">
        <f>MAX(0,N58-G58)*F58</f>
        <v/>
      </c>
      <c r="V58" s="17">
        <f>MAX(0,G58-P58)*F58</f>
        <v/>
      </c>
      <c r="W58" s="33">
        <f>IF(T58="Above",LN(G58/P58)/LN(1+INDEX(Market!$E$6:$E$9,MATCH(B58,Market!$A$6:$A$9,0))),0)</f>
        <v/>
      </c>
    </row>
    <row r="59">
      <c r="A59" s="5" t="inlineStr">
        <is>
          <t>E00063</t>
        </is>
      </c>
      <c r="B59" s="5" t="inlineStr">
        <is>
          <t>IT</t>
        </is>
      </c>
      <c r="C59" s="5" t="inlineStr">
        <is>
          <t>Customer Service</t>
        </is>
      </c>
      <c r="D59" s="5" t="inlineStr">
        <is>
          <t>L3</t>
        </is>
      </c>
      <c r="E59" s="5" t="inlineStr">
        <is>
          <t>M</t>
        </is>
      </c>
      <c r="F59" s="5" t="n">
        <v>1</v>
      </c>
      <c r="G59" s="31" t="n">
        <v>39750</v>
      </c>
      <c r="H59" s="31" t="n">
        <v>37400</v>
      </c>
      <c r="I59" s="6">
        <f>INDEX(Roles!$J$5:$J$40,MATCH(C59&amp;"|"&amp;D59,Roles!$A$5:$A$40,0))</f>
        <v/>
      </c>
      <c r="J59" s="6">
        <f>INDEX(Roles!$K$5:$K$40,MATCH(C59&amp;"|"&amp;D59,Roles!$A$5:$A$40,0))</f>
        <v/>
      </c>
      <c r="K59" s="26">
        <f>INDEX(Market!$K$31:$K$54,MATCH(B59&amp;"|"&amp;J59,Market!$A$31:$A$54,0))</f>
        <v/>
      </c>
      <c r="L59" s="6">
        <f>INDEX(Settings!$E$13:$E$19,MATCH(I59,Settings!$B$13:$B$19,0))</f>
        <v/>
      </c>
      <c r="M59" s="25">
        <f>INDEX(Structure!$K$6:$K$12,MATCH(I59,Structure!$A$6:$A$12,0))</f>
        <v/>
      </c>
      <c r="N59" s="26">
        <f>INDEX(Structure!$G$25:$G$52,MATCH(B59&amp;"|"&amp;I59,Structure!$A$25:$A$52,0))</f>
        <v/>
      </c>
      <c r="O59" s="26">
        <f>INDEX(Structure!$H$25:$H$52,MATCH(B59&amp;"|"&amp;I59,Structure!$A$25:$A$52,0))</f>
        <v/>
      </c>
      <c r="P59" s="26">
        <f>INDEX(Structure!$I$25:$I$52,MATCH(B59&amp;"|"&amp;I59,Structure!$A$25:$A$52,0))</f>
        <v/>
      </c>
      <c r="Q59" s="20">
        <f>G59/H59</f>
        <v/>
      </c>
      <c r="R59" s="20">
        <f>G59/O59</f>
        <v/>
      </c>
      <c r="S59" s="32">
        <f>(G59-N59)/(P59-N59)</f>
        <v/>
      </c>
      <c r="T59" s="4">
        <f>IF(G59&lt;N59,"Below",IF(G59&gt;P59,"Above","Within"))</f>
        <v/>
      </c>
      <c r="U59" s="17">
        <f>MAX(0,N59-G59)*F59</f>
        <v/>
      </c>
      <c r="V59" s="17">
        <f>MAX(0,G59-P59)*F59</f>
        <v/>
      </c>
      <c r="W59" s="33">
        <f>IF(T59="Above",LN(G59/P59)/LN(1+INDEX(Market!$E$6:$E$9,MATCH(B59,Market!$A$6:$A$9,0))),0)</f>
        <v/>
      </c>
    </row>
    <row r="60">
      <c r="A60" s="5" t="inlineStr">
        <is>
          <t>E00064</t>
        </is>
      </c>
      <c r="B60" s="5" t="inlineStr">
        <is>
          <t>IT</t>
        </is>
      </c>
      <c r="C60" s="5" t="inlineStr">
        <is>
          <t>Operations</t>
        </is>
      </c>
      <c r="D60" s="5" t="inlineStr">
        <is>
          <t>L2</t>
        </is>
      </c>
      <c r="E60" s="5" t="inlineStr">
        <is>
          <t>F</t>
        </is>
      </c>
      <c r="F60" s="5" t="n">
        <v>0.8</v>
      </c>
      <c r="G60" s="31" t="n">
        <v>26700</v>
      </c>
      <c r="H60" s="31" t="n">
        <v>30900</v>
      </c>
      <c r="I60" s="6">
        <f>INDEX(Roles!$J$5:$J$40,MATCH(C60&amp;"|"&amp;D60,Roles!$A$5:$A$40,0))</f>
        <v/>
      </c>
      <c r="J60" s="6">
        <f>INDEX(Roles!$K$5:$K$40,MATCH(C60&amp;"|"&amp;D60,Roles!$A$5:$A$40,0))</f>
        <v/>
      </c>
      <c r="K60" s="26">
        <f>INDEX(Market!$K$31:$K$54,MATCH(B60&amp;"|"&amp;J60,Market!$A$31:$A$54,0))</f>
        <v/>
      </c>
      <c r="L60" s="6">
        <f>INDEX(Settings!$E$13:$E$19,MATCH(I60,Settings!$B$13:$B$19,0))</f>
        <v/>
      </c>
      <c r="M60" s="25">
        <f>INDEX(Structure!$K$6:$K$12,MATCH(I60,Structure!$A$6:$A$12,0))</f>
        <v/>
      </c>
      <c r="N60" s="26">
        <f>INDEX(Structure!$G$25:$G$52,MATCH(B60&amp;"|"&amp;I60,Structure!$A$25:$A$52,0))</f>
        <v/>
      </c>
      <c r="O60" s="26">
        <f>INDEX(Structure!$H$25:$H$52,MATCH(B60&amp;"|"&amp;I60,Structure!$A$25:$A$52,0))</f>
        <v/>
      </c>
      <c r="P60" s="26">
        <f>INDEX(Structure!$I$25:$I$52,MATCH(B60&amp;"|"&amp;I60,Structure!$A$25:$A$52,0))</f>
        <v/>
      </c>
      <c r="Q60" s="20">
        <f>G60/H60</f>
        <v/>
      </c>
      <c r="R60" s="20">
        <f>G60/O60</f>
        <v/>
      </c>
      <c r="S60" s="32">
        <f>(G60-N60)/(P60-N60)</f>
        <v/>
      </c>
      <c r="T60" s="4">
        <f>IF(G60&lt;N60,"Below",IF(G60&gt;P60,"Above","Within"))</f>
        <v/>
      </c>
      <c r="U60" s="17">
        <f>MAX(0,N60-G60)*F60</f>
        <v/>
      </c>
      <c r="V60" s="17">
        <f>MAX(0,G60-P60)*F60</f>
        <v/>
      </c>
      <c r="W60" s="33">
        <f>IF(T60="Above",LN(G60/P60)/LN(1+INDEX(Market!$E$6:$E$9,MATCH(B60,Market!$A$6:$A$9,0))),0)</f>
        <v/>
      </c>
    </row>
    <row r="61">
      <c r="A61" s="5" t="inlineStr">
        <is>
          <t>E00066</t>
        </is>
      </c>
      <c r="B61" s="5" t="inlineStr">
        <is>
          <t>PL</t>
        </is>
      </c>
      <c r="C61" s="5" t="inlineStr">
        <is>
          <t>Sales</t>
        </is>
      </c>
      <c r="D61" s="5" t="inlineStr">
        <is>
          <t>L3</t>
        </is>
      </c>
      <c r="E61" s="5" t="inlineStr">
        <is>
          <t>M</t>
        </is>
      </c>
      <c r="F61" s="5" t="n">
        <v>1</v>
      </c>
      <c r="G61" s="31" t="n">
        <v>32950</v>
      </c>
      <c r="H61" s="31" t="n">
        <v>35300</v>
      </c>
      <c r="I61" s="6">
        <f>INDEX(Roles!$J$5:$J$40,MATCH(C61&amp;"|"&amp;D61,Roles!$A$5:$A$40,0))</f>
        <v/>
      </c>
      <c r="J61" s="6">
        <f>INDEX(Roles!$K$5:$K$40,MATCH(C61&amp;"|"&amp;D61,Roles!$A$5:$A$40,0))</f>
        <v/>
      </c>
      <c r="K61" s="26">
        <f>INDEX(Market!$K$31:$K$54,MATCH(B61&amp;"|"&amp;J61,Market!$A$31:$A$54,0))</f>
        <v/>
      </c>
      <c r="L61" s="6">
        <f>INDEX(Settings!$E$13:$E$19,MATCH(I61,Settings!$B$13:$B$19,0))</f>
        <v/>
      </c>
      <c r="M61" s="25">
        <f>INDEX(Structure!$K$6:$K$12,MATCH(I61,Structure!$A$6:$A$12,0))</f>
        <v/>
      </c>
      <c r="N61" s="26">
        <f>INDEX(Structure!$G$25:$G$52,MATCH(B61&amp;"|"&amp;I61,Structure!$A$25:$A$52,0))</f>
        <v/>
      </c>
      <c r="O61" s="26">
        <f>INDEX(Structure!$H$25:$H$52,MATCH(B61&amp;"|"&amp;I61,Structure!$A$25:$A$52,0))</f>
        <v/>
      </c>
      <c r="P61" s="26">
        <f>INDEX(Structure!$I$25:$I$52,MATCH(B61&amp;"|"&amp;I61,Structure!$A$25:$A$52,0))</f>
        <v/>
      </c>
      <c r="Q61" s="20">
        <f>G61/H61</f>
        <v/>
      </c>
      <c r="R61" s="20">
        <f>G61/O61</f>
        <v/>
      </c>
      <c r="S61" s="32">
        <f>(G61-N61)/(P61-N61)</f>
        <v/>
      </c>
      <c r="T61" s="4">
        <f>IF(G61&lt;N61,"Below",IF(G61&gt;P61,"Above","Within"))</f>
        <v/>
      </c>
      <c r="U61" s="17">
        <f>MAX(0,N61-G61)*F61</f>
        <v/>
      </c>
      <c r="V61" s="17">
        <f>MAX(0,G61-P61)*F61</f>
        <v/>
      </c>
      <c r="W61" s="33">
        <f>IF(T61="Above",LN(G61/P61)/LN(1+INDEX(Market!$E$6:$E$9,MATCH(B61,Market!$A$6:$A$9,0))),0)</f>
        <v/>
      </c>
    </row>
    <row r="62">
      <c r="A62" s="5" t="inlineStr">
        <is>
          <t>E00067</t>
        </is>
      </c>
      <c r="B62" s="5" t="inlineStr">
        <is>
          <t>IT</t>
        </is>
      </c>
      <c r="C62" s="5" t="inlineStr">
        <is>
          <t>Customer Service</t>
        </is>
      </c>
      <c r="D62" s="5" t="inlineStr">
        <is>
          <t>L3</t>
        </is>
      </c>
      <c r="E62" s="5" t="inlineStr">
        <is>
          <t>F</t>
        </is>
      </c>
      <c r="F62" s="5" t="n">
        <v>1</v>
      </c>
      <c r="G62" s="31" t="n">
        <v>40950</v>
      </c>
      <c r="H62" s="31" t="n">
        <v>37400</v>
      </c>
      <c r="I62" s="6">
        <f>INDEX(Roles!$J$5:$J$40,MATCH(C62&amp;"|"&amp;D62,Roles!$A$5:$A$40,0))</f>
        <v/>
      </c>
      <c r="J62" s="6">
        <f>INDEX(Roles!$K$5:$K$40,MATCH(C62&amp;"|"&amp;D62,Roles!$A$5:$A$40,0))</f>
        <v/>
      </c>
      <c r="K62" s="26">
        <f>INDEX(Market!$K$31:$K$54,MATCH(B62&amp;"|"&amp;J62,Market!$A$31:$A$54,0))</f>
        <v/>
      </c>
      <c r="L62" s="6">
        <f>INDEX(Settings!$E$13:$E$19,MATCH(I62,Settings!$B$13:$B$19,0))</f>
        <v/>
      </c>
      <c r="M62" s="25">
        <f>INDEX(Structure!$K$6:$K$12,MATCH(I62,Structure!$A$6:$A$12,0))</f>
        <v/>
      </c>
      <c r="N62" s="26">
        <f>INDEX(Structure!$G$25:$G$52,MATCH(B62&amp;"|"&amp;I62,Structure!$A$25:$A$52,0))</f>
        <v/>
      </c>
      <c r="O62" s="26">
        <f>INDEX(Structure!$H$25:$H$52,MATCH(B62&amp;"|"&amp;I62,Structure!$A$25:$A$52,0))</f>
        <v/>
      </c>
      <c r="P62" s="26">
        <f>INDEX(Structure!$I$25:$I$52,MATCH(B62&amp;"|"&amp;I62,Structure!$A$25:$A$52,0))</f>
        <v/>
      </c>
      <c r="Q62" s="20">
        <f>G62/H62</f>
        <v/>
      </c>
      <c r="R62" s="20">
        <f>G62/O62</f>
        <v/>
      </c>
      <c r="S62" s="32">
        <f>(G62-N62)/(P62-N62)</f>
        <v/>
      </c>
      <c r="T62" s="4">
        <f>IF(G62&lt;N62,"Below",IF(G62&gt;P62,"Above","Within"))</f>
        <v/>
      </c>
      <c r="U62" s="17">
        <f>MAX(0,N62-G62)*F62</f>
        <v/>
      </c>
      <c r="V62" s="17">
        <f>MAX(0,G62-P62)*F62</f>
        <v/>
      </c>
      <c r="W62" s="33">
        <f>IF(T62="Above",LN(G62/P62)/LN(1+INDEX(Market!$E$6:$E$9,MATCH(B62,Market!$A$6:$A$9,0))),0)</f>
        <v/>
      </c>
    </row>
    <row r="63">
      <c r="A63" s="5" t="inlineStr">
        <is>
          <t>E00068</t>
        </is>
      </c>
      <c r="B63" s="5" t="inlineStr">
        <is>
          <t>PL</t>
        </is>
      </c>
      <c r="C63" s="5" t="inlineStr">
        <is>
          <t>Tech</t>
        </is>
      </c>
      <c r="D63" s="5" t="inlineStr">
        <is>
          <t>L2</t>
        </is>
      </c>
      <c r="E63" s="5" t="inlineStr">
        <is>
          <t>M</t>
        </is>
      </c>
      <c r="F63" s="5" t="n">
        <v>0.8</v>
      </c>
      <c r="G63" s="31" t="n">
        <v>33600</v>
      </c>
      <c r="H63" s="31" t="n">
        <v>32800</v>
      </c>
      <c r="I63" s="6">
        <f>INDEX(Roles!$J$5:$J$40,MATCH(C63&amp;"|"&amp;D63,Roles!$A$5:$A$40,0))</f>
        <v/>
      </c>
      <c r="J63" s="6">
        <f>INDEX(Roles!$K$5:$K$40,MATCH(C63&amp;"|"&amp;D63,Roles!$A$5:$A$40,0))</f>
        <v/>
      </c>
      <c r="K63" s="26">
        <f>INDEX(Market!$K$31:$K$54,MATCH(B63&amp;"|"&amp;J63,Market!$A$31:$A$54,0))</f>
        <v/>
      </c>
      <c r="L63" s="6">
        <f>INDEX(Settings!$E$13:$E$19,MATCH(I63,Settings!$B$13:$B$19,0))</f>
        <v/>
      </c>
      <c r="M63" s="25">
        <f>INDEX(Structure!$K$6:$K$12,MATCH(I63,Structure!$A$6:$A$12,0))</f>
        <v/>
      </c>
      <c r="N63" s="26">
        <f>INDEX(Structure!$G$25:$G$52,MATCH(B63&amp;"|"&amp;I63,Structure!$A$25:$A$52,0))</f>
        <v/>
      </c>
      <c r="O63" s="26">
        <f>INDEX(Structure!$H$25:$H$52,MATCH(B63&amp;"|"&amp;I63,Structure!$A$25:$A$52,0))</f>
        <v/>
      </c>
      <c r="P63" s="26">
        <f>INDEX(Structure!$I$25:$I$52,MATCH(B63&amp;"|"&amp;I63,Structure!$A$25:$A$52,0))</f>
        <v/>
      </c>
      <c r="Q63" s="20">
        <f>G63/H63</f>
        <v/>
      </c>
      <c r="R63" s="20">
        <f>G63/O63</f>
        <v/>
      </c>
      <c r="S63" s="32">
        <f>(G63-N63)/(P63-N63)</f>
        <v/>
      </c>
      <c r="T63" s="4">
        <f>IF(G63&lt;N63,"Below",IF(G63&gt;P63,"Above","Within"))</f>
        <v/>
      </c>
      <c r="U63" s="17">
        <f>MAX(0,N63-G63)*F63</f>
        <v/>
      </c>
      <c r="V63" s="17">
        <f>MAX(0,G63-P63)*F63</f>
        <v/>
      </c>
      <c r="W63" s="33">
        <f>IF(T63="Above",LN(G63/P63)/LN(1+INDEX(Market!$E$6:$E$9,MATCH(B63,Market!$A$6:$A$9,0))),0)</f>
        <v/>
      </c>
    </row>
    <row r="64">
      <c r="A64" s="5" t="inlineStr">
        <is>
          <t>E00069</t>
        </is>
      </c>
      <c r="B64" s="5" t="inlineStr">
        <is>
          <t>IT</t>
        </is>
      </c>
      <c r="C64" s="5" t="inlineStr">
        <is>
          <t>HR</t>
        </is>
      </c>
      <c r="D64" s="5" t="inlineStr">
        <is>
          <t>L3</t>
        </is>
      </c>
      <c r="E64" s="5" t="inlineStr">
        <is>
          <t>M</t>
        </is>
      </c>
      <c r="F64" s="5" t="n">
        <v>1</v>
      </c>
      <c r="G64" s="31" t="n">
        <v>43150</v>
      </c>
      <c r="H64" s="31" t="n">
        <v>41600</v>
      </c>
      <c r="I64" s="6">
        <f>INDEX(Roles!$J$5:$J$40,MATCH(C64&amp;"|"&amp;D64,Roles!$A$5:$A$40,0))</f>
        <v/>
      </c>
      <c r="J64" s="6">
        <f>INDEX(Roles!$K$5:$K$40,MATCH(C64&amp;"|"&amp;D64,Roles!$A$5:$A$40,0))</f>
        <v/>
      </c>
      <c r="K64" s="26">
        <f>INDEX(Market!$K$31:$K$54,MATCH(B64&amp;"|"&amp;J64,Market!$A$31:$A$54,0))</f>
        <v/>
      </c>
      <c r="L64" s="6">
        <f>INDEX(Settings!$E$13:$E$19,MATCH(I64,Settings!$B$13:$B$19,0))</f>
        <v/>
      </c>
      <c r="M64" s="25">
        <f>INDEX(Structure!$K$6:$K$12,MATCH(I64,Structure!$A$6:$A$12,0))</f>
        <v/>
      </c>
      <c r="N64" s="26">
        <f>INDEX(Structure!$G$25:$G$52,MATCH(B64&amp;"|"&amp;I64,Structure!$A$25:$A$52,0))</f>
        <v/>
      </c>
      <c r="O64" s="26">
        <f>INDEX(Structure!$H$25:$H$52,MATCH(B64&amp;"|"&amp;I64,Structure!$A$25:$A$52,0))</f>
        <v/>
      </c>
      <c r="P64" s="26">
        <f>INDEX(Structure!$I$25:$I$52,MATCH(B64&amp;"|"&amp;I64,Structure!$A$25:$A$52,0))</f>
        <v/>
      </c>
      <c r="Q64" s="20">
        <f>G64/H64</f>
        <v/>
      </c>
      <c r="R64" s="20">
        <f>G64/O64</f>
        <v/>
      </c>
      <c r="S64" s="32">
        <f>(G64-N64)/(P64-N64)</f>
        <v/>
      </c>
      <c r="T64" s="4">
        <f>IF(G64&lt;N64,"Below",IF(G64&gt;P64,"Above","Within"))</f>
        <v/>
      </c>
      <c r="U64" s="17">
        <f>MAX(0,N64-G64)*F64</f>
        <v/>
      </c>
      <c r="V64" s="17">
        <f>MAX(0,G64-P64)*F64</f>
        <v/>
      </c>
      <c r="W64" s="33">
        <f>IF(T64="Above",LN(G64/P64)/LN(1+INDEX(Market!$E$6:$E$9,MATCH(B64,Market!$A$6:$A$9,0))),0)</f>
        <v/>
      </c>
    </row>
    <row r="65">
      <c r="A65" s="5" t="inlineStr">
        <is>
          <t>E00070</t>
        </is>
      </c>
      <c r="B65" s="5" t="inlineStr">
        <is>
          <t>ES</t>
        </is>
      </c>
      <c r="C65" s="5" t="inlineStr">
        <is>
          <t>Tech</t>
        </is>
      </c>
      <c r="D65" s="5" t="inlineStr">
        <is>
          <t>L3</t>
        </is>
      </c>
      <c r="E65" s="5" t="inlineStr">
        <is>
          <t>M</t>
        </is>
      </c>
      <c r="F65" s="5" t="n">
        <v>1</v>
      </c>
      <c r="G65" s="31" t="n">
        <v>59300</v>
      </c>
      <c r="H65" s="31" t="n">
        <v>50000</v>
      </c>
      <c r="I65" s="6">
        <f>INDEX(Roles!$J$5:$J$40,MATCH(C65&amp;"|"&amp;D65,Roles!$A$5:$A$40,0))</f>
        <v/>
      </c>
      <c r="J65" s="6">
        <f>INDEX(Roles!$K$5:$K$40,MATCH(C65&amp;"|"&amp;D65,Roles!$A$5:$A$40,0))</f>
        <v/>
      </c>
      <c r="K65" s="26">
        <f>INDEX(Market!$K$31:$K$54,MATCH(B65&amp;"|"&amp;J65,Market!$A$31:$A$54,0))</f>
        <v/>
      </c>
      <c r="L65" s="6">
        <f>INDEX(Settings!$E$13:$E$19,MATCH(I65,Settings!$B$13:$B$19,0))</f>
        <v/>
      </c>
      <c r="M65" s="25">
        <f>INDEX(Structure!$K$6:$K$12,MATCH(I65,Structure!$A$6:$A$12,0))</f>
        <v/>
      </c>
      <c r="N65" s="26">
        <f>INDEX(Structure!$G$25:$G$52,MATCH(B65&amp;"|"&amp;I65,Structure!$A$25:$A$52,0))</f>
        <v/>
      </c>
      <c r="O65" s="26">
        <f>INDEX(Structure!$H$25:$H$52,MATCH(B65&amp;"|"&amp;I65,Structure!$A$25:$A$52,0))</f>
        <v/>
      </c>
      <c r="P65" s="26">
        <f>INDEX(Structure!$I$25:$I$52,MATCH(B65&amp;"|"&amp;I65,Structure!$A$25:$A$52,0))</f>
        <v/>
      </c>
      <c r="Q65" s="20">
        <f>G65/H65</f>
        <v/>
      </c>
      <c r="R65" s="20">
        <f>G65/O65</f>
        <v/>
      </c>
      <c r="S65" s="32">
        <f>(G65-N65)/(P65-N65)</f>
        <v/>
      </c>
      <c r="T65" s="4">
        <f>IF(G65&lt;N65,"Below",IF(G65&gt;P65,"Above","Within"))</f>
        <v/>
      </c>
      <c r="U65" s="17">
        <f>MAX(0,N65-G65)*F65</f>
        <v/>
      </c>
      <c r="V65" s="17">
        <f>MAX(0,G65-P65)*F65</f>
        <v/>
      </c>
      <c r="W65" s="33">
        <f>IF(T65="Above",LN(G65/P65)/LN(1+INDEX(Market!$E$6:$E$9,MATCH(B65,Market!$A$6:$A$9,0))),0)</f>
        <v/>
      </c>
    </row>
    <row r="66">
      <c r="A66" s="5" t="inlineStr">
        <is>
          <t>E00072</t>
        </is>
      </c>
      <c r="B66" s="5" t="inlineStr">
        <is>
          <t>DE</t>
        </is>
      </c>
      <c r="C66" s="5" t="inlineStr">
        <is>
          <t>Tech</t>
        </is>
      </c>
      <c r="D66" s="5" t="inlineStr">
        <is>
          <t>L1</t>
        </is>
      </c>
      <c r="E66" s="5" t="inlineStr">
        <is>
          <t>M</t>
        </is>
      </c>
      <c r="F66" s="5" t="n">
        <v>1</v>
      </c>
      <c r="G66" s="31" t="n">
        <v>41350</v>
      </c>
      <c r="H66" s="31" t="n">
        <v>47500</v>
      </c>
      <c r="I66" s="6">
        <f>INDEX(Roles!$J$5:$J$40,MATCH(C66&amp;"|"&amp;D66,Roles!$A$5:$A$40,0))</f>
        <v/>
      </c>
      <c r="J66" s="6">
        <f>INDEX(Roles!$K$5:$K$40,MATCH(C66&amp;"|"&amp;D66,Roles!$A$5:$A$40,0))</f>
        <v/>
      </c>
      <c r="K66" s="26">
        <f>INDEX(Market!$K$31:$K$54,MATCH(B66&amp;"|"&amp;J66,Market!$A$31:$A$54,0))</f>
        <v/>
      </c>
      <c r="L66" s="6">
        <f>INDEX(Settings!$E$13:$E$19,MATCH(I66,Settings!$B$13:$B$19,0))</f>
        <v/>
      </c>
      <c r="M66" s="25">
        <f>INDEX(Structure!$K$6:$K$12,MATCH(I66,Structure!$A$6:$A$12,0))</f>
        <v/>
      </c>
      <c r="N66" s="26">
        <f>INDEX(Structure!$G$25:$G$52,MATCH(B66&amp;"|"&amp;I66,Structure!$A$25:$A$52,0))</f>
        <v/>
      </c>
      <c r="O66" s="26">
        <f>INDEX(Structure!$H$25:$H$52,MATCH(B66&amp;"|"&amp;I66,Structure!$A$25:$A$52,0))</f>
        <v/>
      </c>
      <c r="P66" s="26">
        <f>INDEX(Structure!$I$25:$I$52,MATCH(B66&amp;"|"&amp;I66,Structure!$A$25:$A$52,0))</f>
        <v/>
      </c>
      <c r="Q66" s="20">
        <f>G66/H66</f>
        <v/>
      </c>
      <c r="R66" s="20">
        <f>G66/O66</f>
        <v/>
      </c>
      <c r="S66" s="32">
        <f>(G66-N66)/(P66-N66)</f>
        <v/>
      </c>
      <c r="T66" s="4">
        <f>IF(G66&lt;N66,"Below",IF(G66&gt;P66,"Above","Within"))</f>
        <v/>
      </c>
      <c r="U66" s="17">
        <f>MAX(0,N66-G66)*F66</f>
        <v/>
      </c>
      <c r="V66" s="17">
        <f>MAX(0,G66-P66)*F66</f>
        <v/>
      </c>
      <c r="W66" s="33">
        <f>IF(T66="Above",LN(G66/P66)/LN(1+INDEX(Market!$E$6:$E$9,MATCH(B66,Market!$A$6:$A$9,0))),0)</f>
        <v/>
      </c>
    </row>
    <row r="67">
      <c r="A67" s="5" t="inlineStr">
        <is>
          <t>E00073</t>
        </is>
      </c>
      <c r="B67" s="5" t="inlineStr">
        <is>
          <t>PL</t>
        </is>
      </c>
      <c r="C67" s="5" t="inlineStr">
        <is>
          <t>Sales</t>
        </is>
      </c>
      <c r="D67" s="5" t="inlineStr">
        <is>
          <t>L3</t>
        </is>
      </c>
      <c r="E67" s="5" t="inlineStr">
        <is>
          <t>F</t>
        </is>
      </c>
      <c r="F67" s="5" t="n">
        <v>1</v>
      </c>
      <c r="G67" s="31" t="n">
        <v>30950</v>
      </c>
      <c r="H67" s="31" t="n">
        <v>35300</v>
      </c>
      <c r="I67" s="6">
        <f>INDEX(Roles!$J$5:$J$40,MATCH(C67&amp;"|"&amp;D67,Roles!$A$5:$A$40,0))</f>
        <v/>
      </c>
      <c r="J67" s="6">
        <f>INDEX(Roles!$K$5:$K$40,MATCH(C67&amp;"|"&amp;D67,Roles!$A$5:$A$40,0))</f>
        <v/>
      </c>
      <c r="K67" s="26">
        <f>INDEX(Market!$K$31:$K$54,MATCH(B67&amp;"|"&amp;J67,Market!$A$31:$A$54,0))</f>
        <v/>
      </c>
      <c r="L67" s="6">
        <f>INDEX(Settings!$E$13:$E$19,MATCH(I67,Settings!$B$13:$B$19,0))</f>
        <v/>
      </c>
      <c r="M67" s="25">
        <f>INDEX(Structure!$K$6:$K$12,MATCH(I67,Structure!$A$6:$A$12,0))</f>
        <v/>
      </c>
      <c r="N67" s="26">
        <f>INDEX(Structure!$G$25:$G$52,MATCH(B67&amp;"|"&amp;I67,Structure!$A$25:$A$52,0))</f>
        <v/>
      </c>
      <c r="O67" s="26">
        <f>INDEX(Structure!$H$25:$H$52,MATCH(B67&amp;"|"&amp;I67,Structure!$A$25:$A$52,0))</f>
        <v/>
      </c>
      <c r="P67" s="26">
        <f>INDEX(Structure!$I$25:$I$52,MATCH(B67&amp;"|"&amp;I67,Structure!$A$25:$A$52,0))</f>
        <v/>
      </c>
      <c r="Q67" s="20">
        <f>G67/H67</f>
        <v/>
      </c>
      <c r="R67" s="20">
        <f>G67/O67</f>
        <v/>
      </c>
      <c r="S67" s="32">
        <f>(G67-N67)/(P67-N67)</f>
        <v/>
      </c>
      <c r="T67" s="4">
        <f>IF(G67&lt;N67,"Below",IF(G67&gt;P67,"Above","Within"))</f>
        <v/>
      </c>
      <c r="U67" s="17">
        <f>MAX(0,N67-G67)*F67</f>
        <v/>
      </c>
      <c r="V67" s="17">
        <f>MAX(0,G67-P67)*F67</f>
        <v/>
      </c>
      <c r="W67" s="33">
        <f>IF(T67="Above",LN(G67/P67)/LN(1+INDEX(Market!$E$6:$E$9,MATCH(B67,Market!$A$6:$A$9,0))),0)</f>
        <v/>
      </c>
    </row>
    <row r="68">
      <c r="A68" s="5" t="inlineStr">
        <is>
          <t>E00074</t>
        </is>
      </c>
      <c r="B68" s="5" t="inlineStr">
        <is>
          <t>PL</t>
        </is>
      </c>
      <c r="C68" s="5" t="inlineStr">
        <is>
          <t>Sales</t>
        </is>
      </c>
      <c r="D68" s="5" t="inlineStr">
        <is>
          <t>L3</t>
        </is>
      </c>
      <c r="E68" s="5" t="inlineStr">
        <is>
          <t>F</t>
        </is>
      </c>
      <c r="F68" s="5" t="n">
        <v>1</v>
      </c>
      <c r="G68" s="31" t="n">
        <v>30000</v>
      </c>
      <c r="H68" s="31" t="n">
        <v>35300</v>
      </c>
      <c r="I68" s="6">
        <f>INDEX(Roles!$J$5:$J$40,MATCH(C68&amp;"|"&amp;D68,Roles!$A$5:$A$40,0))</f>
        <v/>
      </c>
      <c r="J68" s="6">
        <f>INDEX(Roles!$K$5:$K$40,MATCH(C68&amp;"|"&amp;D68,Roles!$A$5:$A$40,0))</f>
        <v/>
      </c>
      <c r="K68" s="26">
        <f>INDEX(Market!$K$31:$K$54,MATCH(B68&amp;"|"&amp;J68,Market!$A$31:$A$54,0))</f>
        <v/>
      </c>
      <c r="L68" s="6">
        <f>INDEX(Settings!$E$13:$E$19,MATCH(I68,Settings!$B$13:$B$19,0))</f>
        <v/>
      </c>
      <c r="M68" s="25">
        <f>INDEX(Structure!$K$6:$K$12,MATCH(I68,Structure!$A$6:$A$12,0))</f>
        <v/>
      </c>
      <c r="N68" s="26">
        <f>INDEX(Structure!$G$25:$G$52,MATCH(B68&amp;"|"&amp;I68,Structure!$A$25:$A$52,0))</f>
        <v/>
      </c>
      <c r="O68" s="26">
        <f>INDEX(Structure!$H$25:$H$52,MATCH(B68&amp;"|"&amp;I68,Structure!$A$25:$A$52,0))</f>
        <v/>
      </c>
      <c r="P68" s="26">
        <f>INDEX(Structure!$I$25:$I$52,MATCH(B68&amp;"|"&amp;I68,Structure!$A$25:$A$52,0))</f>
        <v/>
      </c>
      <c r="Q68" s="20">
        <f>G68/H68</f>
        <v/>
      </c>
      <c r="R68" s="20">
        <f>G68/O68</f>
        <v/>
      </c>
      <c r="S68" s="32">
        <f>(G68-N68)/(P68-N68)</f>
        <v/>
      </c>
      <c r="T68" s="4">
        <f>IF(G68&lt;N68,"Below",IF(G68&gt;P68,"Above","Within"))</f>
        <v/>
      </c>
      <c r="U68" s="17">
        <f>MAX(0,N68-G68)*F68</f>
        <v/>
      </c>
      <c r="V68" s="17">
        <f>MAX(0,G68-P68)*F68</f>
        <v/>
      </c>
      <c r="W68" s="33">
        <f>IF(T68="Above",LN(G68/P68)/LN(1+INDEX(Market!$E$6:$E$9,MATCH(B68,Market!$A$6:$A$9,0))),0)</f>
        <v/>
      </c>
    </row>
    <row r="69">
      <c r="A69" s="5" t="inlineStr">
        <is>
          <t>E00075</t>
        </is>
      </c>
      <c r="B69" s="5" t="inlineStr">
        <is>
          <t>PL</t>
        </is>
      </c>
      <c r="C69" s="5" t="inlineStr">
        <is>
          <t>Finance</t>
        </is>
      </c>
      <c r="D69" s="5" t="inlineStr">
        <is>
          <t>L2</t>
        </is>
      </c>
      <c r="E69" s="5" t="inlineStr">
        <is>
          <t>M</t>
        </is>
      </c>
      <c r="F69" s="5" t="n">
        <v>1</v>
      </c>
      <c r="G69" s="31" t="n">
        <v>30200</v>
      </c>
      <c r="H69" s="31" t="n">
        <v>28900</v>
      </c>
      <c r="I69" s="6">
        <f>INDEX(Roles!$J$5:$J$40,MATCH(C69&amp;"|"&amp;D69,Roles!$A$5:$A$40,0))</f>
        <v/>
      </c>
      <c r="J69" s="6">
        <f>INDEX(Roles!$K$5:$K$40,MATCH(C69&amp;"|"&amp;D69,Roles!$A$5:$A$40,0))</f>
        <v/>
      </c>
      <c r="K69" s="26">
        <f>INDEX(Market!$K$31:$K$54,MATCH(B69&amp;"|"&amp;J69,Market!$A$31:$A$54,0))</f>
        <v/>
      </c>
      <c r="L69" s="6">
        <f>INDEX(Settings!$E$13:$E$19,MATCH(I69,Settings!$B$13:$B$19,0))</f>
        <v/>
      </c>
      <c r="M69" s="25">
        <f>INDEX(Structure!$K$6:$K$12,MATCH(I69,Structure!$A$6:$A$12,0))</f>
        <v/>
      </c>
      <c r="N69" s="26">
        <f>INDEX(Structure!$G$25:$G$52,MATCH(B69&amp;"|"&amp;I69,Structure!$A$25:$A$52,0))</f>
        <v/>
      </c>
      <c r="O69" s="26">
        <f>INDEX(Structure!$H$25:$H$52,MATCH(B69&amp;"|"&amp;I69,Structure!$A$25:$A$52,0))</f>
        <v/>
      </c>
      <c r="P69" s="26">
        <f>INDEX(Structure!$I$25:$I$52,MATCH(B69&amp;"|"&amp;I69,Structure!$A$25:$A$52,0))</f>
        <v/>
      </c>
      <c r="Q69" s="20">
        <f>G69/H69</f>
        <v/>
      </c>
      <c r="R69" s="20">
        <f>G69/O69</f>
        <v/>
      </c>
      <c r="S69" s="32">
        <f>(G69-N69)/(P69-N69)</f>
        <v/>
      </c>
      <c r="T69" s="4">
        <f>IF(G69&lt;N69,"Below",IF(G69&gt;P69,"Above","Within"))</f>
        <v/>
      </c>
      <c r="U69" s="17">
        <f>MAX(0,N69-G69)*F69</f>
        <v/>
      </c>
      <c r="V69" s="17">
        <f>MAX(0,G69-P69)*F69</f>
        <v/>
      </c>
      <c r="W69" s="33">
        <f>IF(T69="Above",LN(G69/P69)/LN(1+INDEX(Market!$E$6:$E$9,MATCH(B69,Market!$A$6:$A$9,0))),0)</f>
        <v/>
      </c>
    </row>
    <row r="70">
      <c r="A70" s="5" t="inlineStr">
        <is>
          <t>E00076</t>
        </is>
      </c>
      <c r="B70" s="5" t="inlineStr">
        <is>
          <t>IT</t>
        </is>
      </c>
      <c r="C70" s="5" t="inlineStr">
        <is>
          <t>Operations</t>
        </is>
      </c>
      <c r="D70" s="5" t="inlineStr">
        <is>
          <t>L5</t>
        </is>
      </c>
      <c r="E70" s="5" t="inlineStr">
        <is>
          <t>M</t>
        </is>
      </c>
      <c r="F70" s="5" t="n">
        <v>1</v>
      </c>
      <c r="G70" s="31" t="n">
        <v>79400</v>
      </c>
      <c r="H70" s="31" t="n">
        <v>71600</v>
      </c>
      <c r="I70" s="6">
        <f>INDEX(Roles!$J$5:$J$40,MATCH(C70&amp;"|"&amp;D70,Roles!$A$5:$A$40,0))</f>
        <v/>
      </c>
      <c r="J70" s="6">
        <f>INDEX(Roles!$K$5:$K$40,MATCH(C70&amp;"|"&amp;D70,Roles!$A$5:$A$40,0))</f>
        <v/>
      </c>
      <c r="K70" s="26">
        <f>INDEX(Market!$K$31:$K$54,MATCH(B70&amp;"|"&amp;J70,Market!$A$31:$A$54,0))</f>
        <v/>
      </c>
      <c r="L70" s="6">
        <f>INDEX(Settings!$E$13:$E$19,MATCH(I70,Settings!$B$13:$B$19,0))</f>
        <v/>
      </c>
      <c r="M70" s="25">
        <f>INDEX(Structure!$K$6:$K$12,MATCH(I70,Structure!$A$6:$A$12,0))</f>
        <v/>
      </c>
      <c r="N70" s="26">
        <f>INDEX(Structure!$G$25:$G$52,MATCH(B70&amp;"|"&amp;I70,Structure!$A$25:$A$52,0))</f>
        <v/>
      </c>
      <c r="O70" s="26">
        <f>INDEX(Structure!$H$25:$H$52,MATCH(B70&amp;"|"&amp;I70,Structure!$A$25:$A$52,0))</f>
        <v/>
      </c>
      <c r="P70" s="26">
        <f>INDEX(Structure!$I$25:$I$52,MATCH(B70&amp;"|"&amp;I70,Structure!$A$25:$A$52,0))</f>
        <v/>
      </c>
      <c r="Q70" s="20">
        <f>G70/H70</f>
        <v/>
      </c>
      <c r="R70" s="20">
        <f>G70/O70</f>
        <v/>
      </c>
      <c r="S70" s="32">
        <f>(G70-N70)/(P70-N70)</f>
        <v/>
      </c>
      <c r="T70" s="4">
        <f>IF(G70&lt;N70,"Below",IF(G70&gt;P70,"Above","Within"))</f>
        <v/>
      </c>
      <c r="U70" s="17">
        <f>MAX(0,N70-G70)*F70</f>
        <v/>
      </c>
      <c r="V70" s="17">
        <f>MAX(0,G70-P70)*F70</f>
        <v/>
      </c>
      <c r="W70" s="33">
        <f>IF(T70="Above",LN(G70/P70)/LN(1+INDEX(Market!$E$6:$E$9,MATCH(B70,Market!$A$6:$A$9,0))),0)</f>
        <v/>
      </c>
    </row>
    <row r="71">
      <c r="A71" s="5" t="inlineStr">
        <is>
          <t>E00077</t>
        </is>
      </c>
      <c r="B71" s="5" t="inlineStr">
        <is>
          <t>PL</t>
        </is>
      </c>
      <c r="C71" s="5" t="inlineStr">
        <is>
          <t>Operations</t>
        </is>
      </c>
      <c r="D71" s="5" t="inlineStr">
        <is>
          <t>L1</t>
        </is>
      </c>
      <c r="E71" s="5" t="inlineStr">
        <is>
          <t>F</t>
        </is>
      </c>
      <c r="F71" s="5" t="n">
        <v>1</v>
      </c>
      <c r="G71" s="31" t="n">
        <v>21350</v>
      </c>
      <c r="H71" s="31" t="n">
        <v>20000</v>
      </c>
      <c r="I71" s="6">
        <f>INDEX(Roles!$J$5:$J$40,MATCH(C71&amp;"|"&amp;D71,Roles!$A$5:$A$40,0))</f>
        <v/>
      </c>
      <c r="J71" s="6">
        <f>INDEX(Roles!$K$5:$K$40,MATCH(C71&amp;"|"&amp;D71,Roles!$A$5:$A$40,0))</f>
        <v/>
      </c>
      <c r="K71" s="26">
        <f>INDEX(Market!$K$31:$K$54,MATCH(B71&amp;"|"&amp;J71,Market!$A$31:$A$54,0))</f>
        <v/>
      </c>
      <c r="L71" s="6">
        <f>INDEX(Settings!$E$13:$E$19,MATCH(I71,Settings!$B$13:$B$19,0))</f>
        <v/>
      </c>
      <c r="M71" s="25">
        <f>INDEX(Structure!$K$6:$K$12,MATCH(I71,Structure!$A$6:$A$12,0))</f>
        <v/>
      </c>
      <c r="N71" s="26">
        <f>INDEX(Structure!$G$25:$G$52,MATCH(B71&amp;"|"&amp;I71,Structure!$A$25:$A$52,0))</f>
        <v/>
      </c>
      <c r="O71" s="26">
        <f>INDEX(Structure!$H$25:$H$52,MATCH(B71&amp;"|"&amp;I71,Structure!$A$25:$A$52,0))</f>
        <v/>
      </c>
      <c r="P71" s="26">
        <f>INDEX(Structure!$I$25:$I$52,MATCH(B71&amp;"|"&amp;I71,Structure!$A$25:$A$52,0))</f>
        <v/>
      </c>
      <c r="Q71" s="20">
        <f>G71/H71</f>
        <v/>
      </c>
      <c r="R71" s="20">
        <f>G71/O71</f>
        <v/>
      </c>
      <c r="S71" s="32">
        <f>(G71-N71)/(P71-N71)</f>
        <v/>
      </c>
      <c r="T71" s="4">
        <f>IF(G71&lt;N71,"Below",IF(G71&gt;P71,"Above","Within"))</f>
        <v/>
      </c>
      <c r="U71" s="17">
        <f>MAX(0,N71-G71)*F71</f>
        <v/>
      </c>
      <c r="V71" s="17">
        <f>MAX(0,G71-P71)*F71</f>
        <v/>
      </c>
      <c r="W71" s="33">
        <f>IF(T71="Above",LN(G71/P71)/LN(1+INDEX(Market!$E$6:$E$9,MATCH(B71,Market!$A$6:$A$9,0))),0)</f>
        <v/>
      </c>
    </row>
    <row r="72">
      <c r="A72" s="5" t="inlineStr">
        <is>
          <t>E00078</t>
        </is>
      </c>
      <c r="B72" s="5" t="inlineStr">
        <is>
          <t>PL</t>
        </is>
      </c>
      <c r="C72" s="5" t="inlineStr">
        <is>
          <t>Customer Service</t>
        </is>
      </c>
      <c r="D72" s="5" t="inlineStr">
        <is>
          <t>L1</t>
        </is>
      </c>
      <c r="E72" s="5" t="inlineStr">
        <is>
          <t>M</t>
        </is>
      </c>
      <c r="F72" s="5" t="n">
        <v>1</v>
      </c>
      <c r="G72" s="31" t="n">
        <v>20750</v>
      </c>
      <c r="H72" s="31" t="n">
        <v>18900</v>
      </c>
      <c r="I72" s="6">
        <f>INDEX(Roles!$J$5:$J$40,MATCH(C72&amp;"|"&amp;D72,Roles!$A$5:$A$40,0))</f>
        <v/>
      </c>
      <c r="J72" s="6">
        <f>INDEX(Roles!$K$5:$K$40,MATCH(C72&amp;"|"&amp;D72,Roles!$A$5:$A$40,0))</f>
        <v/>
      </c>
      <c r="K72" s="26">
        <f>INDEX(Market!$K$31:$K$54,MATCH(B72&amp;"|"&amp;J72,Market!$A$31:$A$54,0))</f>
        <v/>
      </c>
      <c r="L72" s="6">
        <f>INDEX(Settings!$E$13:$E$19,MATCH(I72,Settings!$B$13:$B$19,0))</f>
        <v/>
      </c>
      <c r="M72" s="25">
        <f>INDEX(Structure!$K$6:$K$12,MATCH(I72,Structure!$A$6:$A$12,0))</f>
        <v/>
      </c>
      <c r="N72" s="26">
        <f>INDEX(Structure!$G$25:$G$52,MATCH(B72&amp;"|"&amp;I72,Structure!$A$25:$A$52,0))</f>
        <v/>
      </c>
      <c r="O72" s="26">
        <f>INDEX(Structure!$H$25:$H$52,MATCH(B72&amp;"|"&amp;I72,Structure!$A$25:$A$52,0))</f>
        <v/>
      </c>
      <c r="P72" s="26">
        <f>INDEX(Structure!$I$25:$I$52,MATCH(B72&amp;"|"&amp;I72,Structure!$A$25:$A$52,0))</f>
        <v/>
      </c>
      <c r="Q72" s="20">
        <f>G72/H72</f>
        <v/>
      </c>
      <c r="R72" s="20">
        <f>G72/O72</f>
        <v/>
      </c>
      <c r="S72" s="32">
        <f>(G72-N72)/(P72-N72)</f>
        <v/>
      </c>
      <c r="T72" s="4">
        <f>IF(G72&lt;N72,"Below",IF(G72&gt;P72,"Above","Within"))</f>
        <v/>
      </c>
      <c r="U72" s="17">
        <f>MAX(0,N72-G72)*F72</f>
        <v/>
      </c>
      <c r="V72" s="17">
        <f>MAX(0,G72-P72)*F72</f>
        <v/>
      </c>
      <c r="W72" s="33">
        <f>IF(T72="Above",LN(G72/P72)/LN(1+INDEX(Market!$E$6:$E$9,MATCH(B72,Market!$A$6:$A$9,0))),0)</f>
        <v/>
      </c>
    </row>
    <row r="73">
      <c r="A73" s="5" t="inlineStr">
        <is>
          <t>E00079</t>
        </is>
      </c>
      <c r="B73" s="5" t="inlineStr">
        <is>
          <t>DE</t>
        </is>
      </c>
      <c r="C73" s="5" t="inlineStr">
        <is>
          <t>Operations</t>
        </is>
      </c>
      <c r="D73" s="5" t="inlineStr">
        <is>
          <t>L4</t>
        </is>
      </c>
      <c r="E73" s="5" t="inlineStr">
        <is>
          <t>F</t>
        </is>
      </c>
      <c r="F73" s="5" t="n">
        <v>1</v>
      </c>
      <c r="G73" s="31" t="n">
        <v>69000</v>
      </c>
      <c r="H73" s="31" t="n">
        <v>75800</v>
      </c>
      <c r="I73" s="6">
        <f>INDEX(Roles!$J$5:$J$40,MATCH(C73&amp;"|"&amp;D73,Roles!$A$5:$A$40,0))</f>
        <v/>
      </c>
      <c r="J73" s="6">
        <f>INDEX(Roles!$K$5:$K$40,MATCH(C73&amp;"|"&amp;D73,Roles!$A$5:$A$40,0))</f>
        <v/>
      </c>
      <c r="K73" s="26">
        <f>INDEX(Market!$K$31:$K$54,MATCH(B73&amp;"|"&amp;J73,Market!$A$31:$A$54,0))</f>
        <v/>
      </c>
      <c r="L73" s="6">
        <f>INDEX(Settings!$E$13:$E$19,MATCH(I73,Settings!$B$13:$B$19,0))</f>
        <v/>
      </c>
      <c r="M73" s="25">
        <f>INDEX(Structure!$K$6:$K$12,MATCH(I73,Structure!$A$6:$A$12,0))</f>
        <v/>
      </c>
      <c r="N73" s="26">
        <f>INDEX(Structure!$G$25:$G$52,MATCH(B73&amp;"|"&amp;I73,Structure!$A$25:$A$52,0))</f>
        <v/>
      </c>
      <c r="O73" s="26">
        <f>INDEX(Structure!$H$25:$H$52,MATCH(B73&amp;"|"&amp;I73,Structure!$A$25:$A$52,0))</f>
        <v/>
      </c>
      <c r="P73" s="26">
        <f>INDEX(Structure!$I$25:$I$52,MATCH(B73&amp;"|"&amp;I73,Structure!$A$25:$A$52,0))</f>
        <v/>
      </c>
      <c r="Q73" s="20">
        <f>G73/H73</f>
        <v/>
      </c>
      <c r="R73" s="20">
        <f>G73/O73</f>
        <v/>
      </c>
      <c r="S73" s="32">
        <f>(G73-N73)/(P73-N73)</f>
        <v/>
      </c>
      <c r="T73" s="4">
        <f>IF(G73&lt;N73,"Below",IF(G73&gt;P73,"Above","Within"))</f>
        <v/>
      </c>
      <c r="U73" s="17">
        <f>MAX(0,N73-G73)*F73</f>
        <v/>
      </c>
      <c r="V73" s="17">
        <f>MAX(0,G73-P73)*F73</f>
        <v/>
      </c>
      <c r="W73" s="33">
        <f>IF(T73="Above",LN(G73/P73)/LN(1+INDEX(Market!$E$6:$E$9,MATCH(B73,Market!$A$6:$A$9,0))),0)</f>
        <v/>
      </c>
    </row>
    <row r="74">
      <c r="A74" s="5" t="inlineStr">
        <is>
          <t>E00081</t>
        </is>
      </c>
      <c r="B74" s="5" t="inlineStr">
        <is>
          <t>IT</t>
        </is>
      </c>
      <c r="C74" s="5" t="inlineStr">
        <is>
          <t>HR</t>
        </is>
      </c>
      <c r="D74" s="5" t="inlineStr">
        <is>
          <t>L2</t>
        </is>
      </c>
      <c r="E74" s="5" t="inlineStr">
        <is>
          <t>F</t>
        </is>
      </c>
      <c r="F74" s="5" t="n">
        <v>0.8</v>
      </c>
      <c r="G74" s="31" t="n">
        <v>33400</v>
      </c>
      <c r="H74" s="31" t="n">
        <v>32500</v>
      </c>
      <c r="I74" s="6">
        <f>INDEX(Roles!$J$5:$J$40,MATCH(C74&amp;"|"&amp;D74,Roles!$A$5:$A$40,0))</f>
        <v/>
      </c>
      <c r="J74" s="6">
        <f>INDEX(Roles!$K$5:$K$40,MATCH(C74&amp;"|"&amp;D74,Roles!$A$5:$A$40,0))</f>
        <v/>
      </c>
      <c r="K74" s="26">
        <f>INDEX(Market!$K$31:$K$54,MATCH(B74&amp;"|"&amp;J74,Market!$A$31:$A$54,0))</f>
        <v/>
      </c>
      <c r="L74" s="6">
        <f>INDEX(Settings!$E$13:$E$19,MATCH(I74,Settings!$B$13:$B$19,0))</f>
        <v/>
      </c>
      <c r="M74" s="25">
        <f>INDEX(Structure!$K$6:$K$12,MATCH(I74,Structure!$A$6:$A$12,0))</f>
        <v/>
      </c>
      <c r="N74" s="26">
        <f>INDEX(Structure!$G$25:$G$52,MATCH(B74&amp;"|"&amp;I74,Structure!$A$25:$A$52,0))</f>
        <v/>
      </c>
      <c r="O74" s="26">
        <f>INDEX(Structure!$H$25:$H$52,MATCH(B74&amp;"|"&amp;I74,Structure!$A$25:$A$52,0))</f>
        <v/>
      </c>
      <c r="P74" s="26">
        <f>INDEX(Structure!$I$25:$I$52,MATCH(B74&amp;"|"&amp;I74,Structure!$A$25:$A$52,0))</f>
        <v/>
      </c>
      <c r="Q74" s="20">
        <f>G74/H74</f>
        <v/>
      </c>
      <c r="R74" s="20">
        <f>G74/O74</f>
        <v/>
      </c>
      <c r="S74" s="32">
        <f>(G74-N74)/(P74-N74)</f>
        <v/>
      </c>
      <c r="T74" s="4">
        <f>IF(G74&lt;N74,"Below",IF(G74&gt;P74,"Above","Within"))</f>
        <v/>
      </c>
      <c r="U74" s="17">
        <f>MAX(0,N74-G74)*F74</f>
        <v/>
      </c>
      <c r="V74" s="17">
        <f>MAX(0,G74-P74)*F74</f>
        <v/>
      </c>
      <c r="W74" s="33">
        <f>IF(T74="Above",LN(G74/P74)/LN(1+INDEX(Market!$E$6:$E$9,MATCH(B74,Market!$A$6:$A$9,0))),0)</f>
        <v/>
      </c>
    </row>
    <row r="75">
      <c r="A75" s="5" t="inlineStr">
        <is>
          <t>E00082</t>
        </is>
      </c>
      <c r="B75" s="5" t="inlineStr">
        <is>
          <t>IT</t>
        </is>
      </c>
      <c r="C75" s="5" t="inlineStr">
        <is>
          <t>Customer Service</t>
        </is>
      </c>
      <c r="D75" s="5" t="inlineStr">
        <is>
          <t>L5</t>
        </is>
      </c>
      <c r="E75" s="5" t="inlineStr">
        <is>
          <t>M</t>
        </is>
      </c>
      <c r="F75" s="5" t="n">
        <v>1</v>
      </c>
      <c r="G75" s="31" t="n">
        <v>70850</v>
      </c>
      <c r="H75" s="31" t="n">
        <v>67900</v>
      </c>
      <c r="I75" s="6">
        <f>INDEX(Roles!$J$5:$J$40,MATCH(C75&amp;"|"&amp;D75,Roles!$A$5:$A$40,0))</f>
        <v/>
      </c>
      <c r="J75" s="6">
        <f>INDEX(Roles!$K$5:$K$40,MATCH(C75&amp;"|"&amp;D75,Roles!$A$5:$A$40,0))</f>
        <v/>
      </c>
      <c r="K75" s="26">
        <f>INDEX(Market!$K$31:$K$54,MATCH(B75&amp;"|"&amp;J75,Market!$A$31:$A$54,0))</f>
        <v/>
      </c>
      <c r="L75" s="6">
        <f>INDEX(Settings!$E$13:$E$19,MATCH(I75,Settings!$B$13:$B$19,0))</f>
        <v/>
      </c>
      <c r="M75" s="25">
        <f>INDEX(Structure!$K$6:$K$12,MATCH(I75,Structure!$A$6:$A$12,0))</f>
        <v/>
      </c>
      <c r="N75" s="26">
        <f>INDEX(Structure!$G$25:$G$52,MATCH(B75&amp;"|"&amp;I75,Structure!$A$25:$A$52,0))</f>
        <v/>
      </c>
      <c r="O75" s="26">
        <f>INDEX(Structure!$H$25:$H$52,MATCH(B75&amp;"|"&amp;I75,Structure!$A$25:$A$52,0))</f>
        <v/>
      </c>
      <c r="P75" s="26">
        <f>INDEX(Structure!$I$25:$I$52,MATCH(B75&amp;"|"&amp;I75,Structure!$A$25:$A$52,0))</f>
        <v/>
      </c>
      <c r="Q75" s="20">
        <f>G75/H75</f>
        <v/>
      </c>
      <c r="R75" s="20">
        <f>G75/O75</f>
        <v/>
      </c>
      <c r="S75" s="32">
        <f>(G75-N75)/(P75-N75)</f>
        <v/>
      </c>
      <c r="T75" s="4">
        <f>IF(G75&lt;N75,"Below",IF(G75&gt;P75,"Above","Within"))</f>
        <v/>
      </c>
      <c r="U75" s="17">
        <f>MAX(0,N75-G75)*F75</f>
        <v/>
      </c>
      <c r="V75" s="17">
        <f>MAX(0,G75-P75)*F75</f>
        <v/>
      </c>
      <c r="W75" s="33">
        <f>IF(T75="Above",LN(G75/P75)/LN(1+INDEX(Market!$E$6:$E$9,MATCH(B75,Market!$A$6:$A$9,0))),0)</f>
        <v/>
      </c>
    </row>
    <row r="76">
      <c r="A76" s="5" t="inlineStr">
        <is>
          <t>E00083</t>
        </is>
      </c>
      <c r="B76" s="5" t="inlineStr">
        <is>
          <t>IT</t>
        </is>
      </c>
      <c r="C76" s="5" t="inlineStr">
        <is>
          <t>Customer Service</t>
        </is>
      </c>
      <c r="D76" s="5" t="inlineStr">
        <is>
          <t>L2</t>
        </is>
      </c>
      <c r="E76" s="5" t="inlineStr">
        <is>
          <t>M</t>
        </is>
      </c>
      <c r="F76" s="5" t="n">
        <v>1</v>
      </c>
      <c r="G76" s="31" t="n">
        <v>27650</v>
      </c>
      <c r="H76" s="31" t="n">
        <v>29200</v>
      </c>
      <c r="I76" s="6">
        <f>INDEX(Roles!$J$5:$J$40,MATCH(C76&amp;"|"&amp;D76,Roles!$A$5:$A$40,0))</f>
        <v/>
      </c>
      <c r="J76" s="6">
        <f>INDEX(Roles!$K$5:$K$40,MATCH(C76&amp;"|"&amp;D76,Roles!$A$5:$A$40,0))</f>
        <v/>
      </c>
      <c r="K76" s="26">
        <f>INDEX(Market!$K$31:$K$54,MATCH(B76&amp;"|"&amp;J76,Market!$A$31:$A$54,0))</f>
        <v/>
      </c>
      <c r="L76" s="6">
        <f>INDEX(Settings!$E$13:$E$19,MATCH(I76,Settings!$B$13:$B$19,0))</f>
        <v/>
      </c>
      <c r="M76" s="25">
        <f>INDEX(Structure!$K$6:$K$12,MATCH(I76,Structure!$A$6:$A$12,0))</f>
        <v/>
      </c>
      <c r="N76" s="26">
        <f>INDEX(Structure!$G$25:$G$52,MATCH(B76&amp;"|"&amp;I76,Structure!$A$25:$A$52,0))</f>
        <v/>
      </c>
      <c r="O76" s="26">
        <f>INDEX(Structure!$H$25:$H$52,MATCH(B76&amp;"|"&amp;I76,Structure!$A$25:$A$52,0))</f>
        <v/>
      </c>
      <c r="P76" s="26">
        <f>INDEX(Structure!$I$25:$I$52,MATCH(B76&amp;"|"&amp;I76,Structure!$A$25:$A$52,0))</f>
        <v/>
      </c>
      <c r="Q76" s="20">
        <f>G76/H76</f>
        <v/>
      </c>
      <c r="R76" s="20">
        <f>G76/O76</f>
        <v/>
      </c>
      <c r="S76" s="32">
        <f>(G76-N76)/(P76-N76)</f>
        <v/>
      </c>
      <c r="T76" s="4">
        <f>IF(G76&lt;N76,"Below",IF(G76&gt;P76,"Above","Within"))</f>
        <v/>
      </c>
      <c r="U76" s="17">
        <f>MAX(0,N76-G76)*F76</f>
        <v/>
      </c>
      <c r="V76" s="17">
        <f>MAX(0,G76-P76)*F76</f>
        <v/>
      </c>
      <c r="W76" s="33">
        <f>IF(T76="Above",LN(G76/P76)/LN(1+INDEX(Market!$E$6:$E$9,MATCH(B76,Market!$A$6:$A$9,0))),0)</f>
        <v/>
      </c>
    </row>
    <row r="77">
      <c r="A77" s="5" t="inlineStr">
        <is>
          <t>E00085</t>
        </is>
      </c>
      <c r="B77" s="5" t="inlineStr">
        <is>
          <t>DE</t>
        </is>
      </c>
      <c r="C77" s="5" t="inlineStr">
        <is>
          <t>Customer Service</t>
        </is>
      </c>
      <c r="D77" s="5" t="inlineStr">
        <is>
          <t>L3</t>
        </is>
      </c>
      <c r="E77" s="5" t="inlineStr">
        <is>
          <t>F</t>
        </is>
      </c>
      <c r="F77" s="5" t="n">
        <v>0.8</v>
      </c>
      <c r="G77" s="31" t="n">
        <v>54950</v>
      </c>
      <c r="H77" s="31" t="n">
        <v>54700</v>
      </c>
      <c r="I77" s="6">
        <f>INDEX(Roles!$J$5:$J$40,MATCH(C77&amp;"|"&amp;D77,Roles!$A$5:$A$40,0))</f>
        <v/>
      </c>
      <c r="J77" s="6">
        <f>INDEX(Roles!$K$5:$K$40,MATCH(C77&amp;"|"&amp;D77,Roles!$A$5:$A$40,0))</f>
        <v/>
      </c>
      <c r="K77" s="26">
        <f>INDEX(Market!$K$31:$K$54,MATCH(B77&amp;"|"&amp;J77,Market!$A$31:$A$54,0))</f>
        <v/>
      </c>
      <c r="L77" s="6">
        <f>INDEX(Settings!$E$13:$E$19,MATCH(I77,Settings!$B$13:$B$19,0))</f>
        <v/>
      </c>
      <c r="M77" s="25">
        <f>INDEX(Structure!$K$6:$K$12,MATCH(I77,Structure!$A$6:$A$12,0))</f>
        <v/>
      </c>
      <c r="N77" s="26">
        <f>INDEX(Structure!$G$25:$G$52,MATCH(B77&amp;"|"&amp;I77,Structure!$A$25:$A$52,0))</f>
        <v/>
      </c>
      <c r="O77" s="26">
        <f>INDEX(Structure!$H$25:$H$52,MATCH(B77&amp;"|"&amp;I77,Structure!$A$25:$A$52,0))</f>
        <v/>
      </c>
      <c r="P77" s="26">
        <f>INDEX(Structure!$I$25:$I$52,MATCH(B77&amp;"|"&amp;I77,Structure!$A$25:$A$52,0))</f>
        <v/>
      </c>
      <c r="Q77" s="20">
        <f>G77/H77</f>
        <v/>
      </c>
      <c r="R77" s="20">
        <f>G77/O77</f>
        <v/>
      </c>
      <c r="S77" s="32">
        <f>(G77-N77)/(P77-N77)</f>
        <v/>
      </c>
      <c r="T77" s="4">
        <f>IF(G77&lt;N77,"Below",IF(G77&gt;P77,"Above","Within"))</f>
        <v/>
      </c>
      <c r="U77" s="17">
        <f>MAX(0,N77-G77)*F77</f>
        <v/>
      </c>
      <c r="V77" s="17">
        <f>MAX(0,G77-P77)*F77</f>
        <v/>
      </c>
      <c r="W77" s="33">
        <f>IF(T77="Above",LN(G77/P77)/LN(1+INDEX(Market!$E$6:$E$9,MATCH(B77,Market!$A$6:$A$9,0))),0)</f>
        <v/>
      </c>
    </row>
    <row r="78">
      <c r="A78" s="5" t="inlineStr">
        <is>
          <t>E00086</t>
        </is>
      </c>
      <c r="B78" s="5" t="inlineStr">
        <is>
          <t>DE</t>
        </is>
      </c>
      <c r="C78" s="5" t="inlineStr">
        <is>
          <t>Customer Service</t>
        </is>
      </c>
      <c r="D78" s="5" t="inlineStr">
        <is>
          <t>L4</t>
        </is>
      </c>
      <c r="E78" s="5" t="inlineStr">
        <is>
          <t>F</t>
        </is>
      </c>
      <c r="F78" s="5" t="n">
        <v>1</v>
      </c>
      <c r="G78" s="31" t="n">
        <v>79200</v>
      </c>
      <c r="H78" s="31" t="n">
        <v>71800</v>
      </c>
      <c r="I78" s="6">
        <f>INDEX(Roles!$J$5:$J$40,MATCH(C78&amp;"|"&amp;D78,Roles!$A$5:$A$40,0))</f>
        <v/>
      </c>
      <c r="J78" s="6">
        <f>INDEX(Roles!$K$5:$K$40,MATCH(C78&amp;"|"&amp;D78,Roles!$A$5:$A$40,0))</f>
        <v/>
      </c>
      <c r="K78" s="26">
        <f>INDEX(Market!$K$31:$K$54,MATCH(B78&amp;"|"&amp;J78,Market!$A$31:$A$54,0))</f>
        <v/>
      </c>
      <c r="L78" s="6">
        <f>INDEX(Settings!$E$13:$E$19,MATCH(I78,Settings!$B$13:$B$19,0))</f>
        <v/>
      </c>
      <c r="M78" s="25">
        <f>INDEX(Structure!$K$6:$K$12,MATCH(I78,Structure!$A$6:$A$12,0))</f>
        <v/>
      </c>
      <c r="N78" s="26">
        <f>INDEX(Structure!$G$25:$G$52,MATCH(B78&amp;"|"&amp;I78,Structure!$A$25:$A$52,0))</f>
        <v/>
      </c>
      <c r="O78" s="26">
        <f>INDEX(Structure!$H$25:$H$52,MATCH(B78&amp;"|"&amp;I78,Structure!$A$25:$A$52,0))</f>
        <v/>
      </c>
      <c r="P78" s="26">
        <f>INDEX(Structure!$I$25:$I$52,MATCH(B78&amp;"|"&amp;I78,Structure!$A$25:$A$52,0))</f>
        <v/>
      </c>
      <c r="Q78" s="20">
        <f>G78/H78</f>
        <v/>
      </c>
      <c r="R78" s="20">
        <f>G78/O78</f>
        <v/>
      </c>
      <c r="S78" s="32">
        <f>(G78-N78)/(P78-N78)</f>
        <v/>
      </c>
      <c r="T78" s="4">
        <f>IF(G78&lt;N78,"Below",IF(G78&gt;P78,"Above","Within"))</f>
        <v/>
      </c>
      <c r="U78" s="17">
        <f>MAX(0,N78-G78)*F78</f>
        <v/>
      </c>
      <c r="V78" s="17">
        <f>MAX(0,G78-P78)*F78</f>
        <v/>
      </c>
      <c r="W78" s="33">
        <f>IF(T78="Above",LN(G78/P78)/LN(1+INDEX(Market!$E$6:$E$9,MATCH(B78,Market!$A$6:$A$9,0))),0)</f>
        <v/>
      </c>
    </row>
    <row r="79">
      <c r="A79" s="5" t="inlineStr">
        <is>
          <t>E00088</t>
        </is>
      </c>
      <c r="B79" s="5" t="inlineStr">
        <is>
          <t>IT</t>
        </is>
      </c>
      <c r="C79" s="5" t="inlineStr">
        <is>
          <t>Tech</t>
        </is>
      </c>
      <c r="D79" s="5" t="inlineStr">
        <is>
          <t>L2</t>
        </is>
      </c>
      <c r="E79" s="5" t="inlineStr">
        <is>
          <t>M</t>
        </is>
      </c>
      <c r="F79" s="5" t="n">
        <v>1</v>
      </c>
      <c r="G79" s="31" t="n">
        <v>38500</v>
      </c>
      <c r="H79" s="31" t="n">
        <v>40600</v>
      </c>
      <c r="I79" s="6">
        <f>INDEX(Roles!$J$5:$J$40,MATCH(C79&amp;"|"&amp;D79,Roles!$A$5:$A$40,0))</f>
        <v/>
      </c>
      <c r="J79" s="6">
        <f>INDEX(Roles!$K$5:$K$40,MATCH(C79&amp;"|"&amp;D79,Roles!$A$5:$A$40,0))</f>
        <v/>
      </c>
      <c r="K79" s="26">
        <f>INDEX(Market!$K$31:$K$54,MATCH(B79&amp;"|"&amp;J79,Market!$A$31:$A$54,0))</f>
        <v/>
      </c>
      <c r="L79" s="6">
        <f>INDEX(Settings!$E$13:$E$19,MATCH(I79,Settings!$B$13:$B$19,0))</f>
        <v/>
      </c>
      <c r="M79" s="25">
        <f>INDEX(Structure!$K$6:$K$12,MATCH(I79,Structure!$A$6:$A$12,0))</f>
        <v/>
      </c>
      <c r="N79" s="26">
        <f>INDEX(Structure!$G$25:$G$52,MATCH(B79&amp;"|"&amp;I79,Structure!$A$25:$A$52,0))</f>
        <v/>
      </c>
      <c r="O79" s="26">
        <f>INDEX(Structure!$H$25:$H$52,MATCH(B79&amp;"|"&amp;I79,Structure!$A$25:$A$52,0))</f>
        <v/>
      </c>
      <c r="P79" s="26">
        <f>INDEX(Structure!$I$25:$I$52,MATCH(B79&amp;"|"&amp;I79,Structure!$A$25:$A$52,0))</f>
        <v/>
      </c>
      <c r="Q79" s="20">
        <f>G79/H79</f>
        <v/>
      </c>
      <c r="R79" s="20">
        <f>G79/O79</f>
        <v/>
      </c>
      <c r="S79" s="32">
        <f>(G79-N79)/(P79-N79)</f>
        <v/>
      </c>
      <c r="T79" s="4">
        <f>IF(G79&lt;N79,"Below",IF(G79&gt;P79,"Above","Within"))</f>
        <v/>
      </c>
      <c r="U79" s="17">
        <f>MAX(0,N79-G79)*F79</f>
        <v/>
      </c>
      <c r="V79" s="17">
        <f>MAX(0,G79-P79)*F79</f>
        <v/>
      </c>
      <c r="W79" s="33">
        <f>IF(T79="Above",LN(G79/P79)/LN(1+INDEX(Market!$E$6:$E$9,MATCH(B79,Market!$A$6:$A$9,0))),0)</f>
        <v/>
      </c>
    </row>
    <row r="80">
      <c r="A80" s="5" t="inlineStr">
        <is>
          <t>E00089</t>
        </is>
      </c>
      <c r="B80" s="5" t="inlineStr">
        <is>
          <t>PL</t>
        </is>
      </c>
      <c r="C80" s="5" t="inlineStr">
        <is>
          <t>Operations</t>
        </is>
      </c>
      <c r="D80" s="5" t="inlineStr">
        <is>
          <t>L1</t>
        </is>
      </c>
      <c r="E80" s="5" t="inlineStr">
        <is>
          <t>F</t>
        </is>
      </c>
      <c r="F80" s="5" t="n">
        <v>1</v>
      </c>
      <c r="G80" s="31" t="n">
        <v>21200</v>
      </c>
      <c r="H80" s="31" t="n">
        <v>20000</v>
      </c>
      <c r="I80" s="6">
        <f>INDEX(Roles!$J$5:$J$40,MATCH(C80&amp;"|"&amp;D80,Roles!$A$5:$A$40,0))</f>
        <v/>
      </c>
      <c r="J80" s="6">
        <f>INDEX(Roles!$K$5:$K$40,MATCH(C80&amp;"|"&amp;D80,Roles!$A$5:$A$40,0))</f>
        <v/>
      </c>
      <c r="K80" s="26">
        <f>INDEX(Market!$K$31:$K$54,MATCH(B80&amp;"|"&amp;J80,Market!$A$31:$A$54,0))</f>
        <v/>
      </c>
      <c r="L80" s="6">
        <f>INDEX(Settings!$E$13:$E$19,MATCH(I80,Settings!$B$13:$B$19,0))</f>
        <v/>
      </c>
      <c r="M80" s="25">
        <f>INDEX(Structure!$K$6:$K$12,MATCH(I80,Structure!$A$6:$A$12,0))</f>
        <v/>
      </c>
      <c r="N80" s="26">
        <f>INDEX(Structure!$G$25:$G$52,MATCH(B80&amp;"|"&amp;I80,Structure!$A$25:$A$52,0))</f>
        <v/>
      </c>
      <c r="O80" s="26">
        <f>INDEX(Structure!$H$25:$H$52,MATCH(B80&amp;"|"&amp;I80,Structure!$A$25:$A$52,0))</f>
        <v/>
      </c>
      <c r="P80" s="26">
        <f>INDEX(Structure!$I$25:$I$52,MATCH(B80&amp;"|"&amp;I80,Structure!$A$25:$A$52,0))</f>
        <v/>
      </c>
      <c r="Q80" s="20">
        <f>G80/H80</f>
        <v/>
      </c>
      <c r="R80" s="20">
        <f>G80/O80</f>
        <v/>
      </c>
      <c r="S80" s="32">
        <f>(G80-N80)/(P80-N80)</f>
        <v/>
      </c>
      <c r="T80" s="4">
        <f>IF(G80&lt;N80,"Below",IF(G80&gt;P80,"Above","Within"))</f>
        <v/>
      </c>
      <c r="U80" s="17">
        <f>MAX(0,N80-G80)*F80</f>
        <v/>
      </c>
      <c r="V80" s="17">
        <f>MAX(0,G80-P80)*F80</f>
        <v/>
      </c>
      <c r="W80" s="33">
        <f>IF(T80="Above",LN(G80/P80)/LN(1+INDEX(Market!$E$6:$E$9,MATCH(B80,Market!$A$6:$A$9,0))),0)</f>
        <v/>
      </c>
    </row>
    <row r="81">
      <c r="A81" s="5" t="inlineStr">
        <is>
          <t>E00090</t>
        </is>
      </c>
      <c r="B81" s="5" t="inlineStr">
        <is>
          <t>ES</t>
        </is>
      </c>
      <c r="C81" s="5" t="inlineStr">
        <is>
          <t>Operations</t>
        </is>
      </c>
      <c r="D81" s="5" t="inlineStr">
        <is>
          <t>L1</t>
        </is>
      </c>
      <c r="E81" s="5" t="inlineStr">
        <is>
          <t>M</t>
        </is>
      </c>
      <c r="F81" s="5" t="n">
        <v>1</v>
      </c>
      <c r="G81" s="31" t="n">
        <v>19600</v>
      </c>
      <c r="H81" s="31" t="n">
        <v>23800</v>
      </c>
      <c r="I81" s="6">
        <f>INDEX(Roles!$J$5:$J$40,MATCH(C81&amp;"|"&amp;D81,Roles!$A$5:$A$40,0))</f>
        <v/>
      </c>
      <c r="J81" s="6">
        <f>INDEX(Roles!$K$5:$K$40,MATCH(C81&amp;"|"&amp;D81,Roles!$A$5:$A$40,0))</f>
        <v/>
      </c>
      <c r="K81" s="26">
        <f>INDEX(Market!$K$31:$K$54,MATCH(B81&amp;"|"&amp;J81,Market!$A$31:$A$54,0))</f>
        <v/>
      </c>
      <c r="L81" s="6">
        <f>INDEX(Settings!$E$13:$E$19,MATCH(I81,Settings!$B$13:$B$19,0))</f>
        <v/>
      </c>
      <c r="M81" s="25">
        <f>INDEX(Structure!$K$6:$K$12,MATCH(I81,Structure!$A$6:$A$12,0))</f>
        <v/>
      </c>
      <c r="N81" s="26">
        <f>INDEX(Structure!$G$25:$G$52,MATCH(B81&amp;"|"&amp;I81,Structure!$A$25:$A$52,0))</f>
        <v/>
      </c>
      <c r="O81" s="26">
        <f>INDEX(Structure!$H$25:$H$52,MATCH(B81&amp;"|"&amp;I81,Structure!$A$25:$A$52,0))</f>
        <v/>
      </c>
      <c r="P81" s="26">
        <f>INDEX(Structure!$I$25:$I$52,MATCH(B81&amp;"|"&amp;I81,Structure!$A$25:$A$52,0))</f>
        <v/>
      </c>
      <c r="Q81" s="20">
        <f>G81/H81</f>
        <v/>
      </c>
      <c r="R81" s="20">
        <f>G81/O81</f>
        <v/>
      </c>
      <c r="S81" s="32">
        <f>(G81-N81)/(P81-N81)</f>
        <v/>
      </c>
      <c r="T81" s="4">
        <f>IF(G81&lt;N81,"Below",IF(G81&gt;P81,"Above","Within"))</f>
        <v/>
      </c>
      <c r="U81" s="17">
        <f>MAX(0,N81-G81)*F81</f>
        <v/>
      </c>
      <c r="V81" s="17">
        <f>MAX(0,G81-P81)*F81</f>
        <v/>
      </c>
      <c r="W81" s="33">
        <f>IF(T81="Above",LN(G81/P81)/LN(1+INDEX(Market!$E$6:$E$9,MATCH(B81,Market!$A$6:$A$9,0))),0)</f>
        <v/>
      </c>
    </row>
    <row r="82">
      <c r="A82" s="5" t="inlineStr">
        <is>
          <t>E00091</t>
        </is>
      </c>
      <c r="B82" s="5" t="inlineStr">
        <is>
          <t>DE</t>
        </is>
      </c>
      <c r="C82" s="5" t="inlineStr">
        <is>
          <t>Customer Service</t>
        </is>
      </c>
      <c r="D82" s="5" t="inlineStr">
        <is>
          <t>L2</t>
        </is>
      </c>
      <c r="E82" s="5" t="inlineStr">
        <is>
          <t>F</t>
        </is>
      </c>
      <c r="F82" s="5" t="n">
        <v>1</v>
      </c>
      <c r="G82" s="31" t="n">
        <v>43950</v>
      </c>
      <c r="H82" s="31" t="n">
        <v>42800</v>
      </c>
      <c r="I82" s="6">
        <f>INDEX(Roles!$J$5:$J$40,MATCH(C82&amp;"|"&amp;D82,Roles!$A$5:$A$40,0))</f>
        <v/>
      </c>
      <c r="J82" s="6">
        <f>INDEX(Roles!$K$5:$K$40,MATCH(C82&amp;"|"&amp;D82,Roles!$A$5:$A$40,0))</f>
        <v/>
      </c>
      <c r="K82" s="26">
        <f>INDEX(Market!$K$31:$K$54,MATCH(B82&amp;"|"&amp;J82,Market!$A$31:$A$54,0))</f>
        <v/>
      </c>
      <c r="L82" s="6">
        <f>INDEX(Settings!$E$13:$E$19,MATCH(I82,Settings!$B$13:$B$19,0))</f>
        <v/>
      </c>
      <c r="M82" s="25">
        <f>INDEX(Structure!$K$6:$K$12,MATCH(I82,Structure!$A$6:$A$12,0))</f>
        <v/>
      </c>
      <c r="N82" s="26">
        <f>INDEX(Structure!$G$25:$G$52,MATCH(B82&amp;"|"&amp;I82,Structure!$A$25:$A$52,0))</f>
        <v/>
      </c>
      <c r="O82" s="26">
        <f>INDEX(Structure!$H$25:$H$52,MATCH(B82&amp;"|"&amp;I82,Structure!$A$25:$A$52,0))</f>
        <v/>
      </c>
      <c r="P82" s="26">
        <f>INDEX(Structure!$I$25:$I$52,MATCH(B82&amp;"|"&amp;I82,Structure!$A$25:$A$52,0))</f>
        <v/>
      </c>
      <c r="Q82" s="20">
        <f>G82/H82</f>
        <v/>
      </c>
      <c r="R82" s="20">
        <f>G82/O82</f>
        <v/>
      </c>
      <c r="S82" s="32">
        <f>(G82-N82)/(P82-N82)</f>
        <v/>
      </c>
      <c r="T82" s="4">
        <f>IF(G82&lt;N82,"Below",IF(G82&gt;P82,"Above","Within"))</f>
        <v/>
      </c>
      <c r="U82" s="17">
        <f>MAX(0,N82-G82)*F82</f>
        <v/>
      </c>
      <c r="V82" s="17">
        <f>MAX(0,G82-P82)*F82</f>
        <v/>
      </c>
      <c r="W82" s="33">
        <f>IF(T82="Above",LN(G82/P82)/LN(1+INDEX(Market!$E$6:$E$9,MATCH(B82,Market!$A$6:$A$9,0))),0)</f>
        <v/>
      </c>
    </row>
    <row r="83">
      <c r="A83" s="5" t="inlineStr">
        <is>
          <t>E00092</t>
        </is>
      </c>
      <c r="B83" s="5" t="inlineStr">
        <is>
          <t>PL</t>
        </is>
      </c>
      <c r="C83" s="5" t="inlineStr">
        <is>
          <t>Sales</t>
        </is>
      </c>
      <c r="D83" s="5" t="inlineStr">
        <is>
          <t>L4</t>
        </is>
      </c>
      <c r="E83" s="5" t="inlineStr">
        <is>
          <t>F</t>
        </is>
      </c>
      <c r="F83" s="5" t="n">
        <v>1</v>
      </c>
      <c r="G83" s="31" t="n">
        <v>46500</v>
      </c>
      <c r="H83" s="31" t="n">
        <v>46300</v>
      </c>
      <c r="I83" s="6">
        <f>INDEX(Roles!$J$5:$J$40,MATCH(C83&amp;"|"&amp;D83,Roles!$A$5:$A$40,0))</f>
        <v/>
      </c>
      <c r="J83" s="6">
        <f>INDEX(Roles!$K$5:$K$40,MATCH(C83&amp;"|"&amp;D83,Roles!$A$5:$A$40,0))</f>
        <v/>
      </c>
      <c r="K83" s="26">
        <f>INDEX(Market!$K$31:$K$54,MATCH(B83&amp;"|"&amp;J83,Market!$A$31:$A$54,0))</f>
        <v/>
      </c>
      <c r="L83" s="6">
        <f>INDEX(Settings!$E$13:$E$19,MATCH(I83,Settings!$B$13:$B$19,0))</f>
        <v/>
      </c>
      <c r="M83" s="25">
        <f>INDEX(Structure!$K$6:$K$12,MATCH(I83,Structure!$A$6:$A$12,0))</f>
        <v/>
      </c>
      <c r="N83" s="26">
        <f>INDEX(Structure!$G$25:$G$52,MATCH(B83&amp;"|"&amp;I83,Structure!$A$25:$A$52,0))</f>
        <v/>
      </c>
      <c r="O83" s="26">
        <f>INDEX(Structure!$H$25:$H$52,MATCH(B83&amp;"|"&amp;I83,Structure!$A$25:$A$52,0))</f>
        <v/>
      </c>
      <c r="P83" s="26">
        <f>INDEX(Structure!$I$25:$I$52,MATCH(B83&amp;"|"&amp;I83,Structure!$A$25:$A$52,0))</f>
        <v/>
      </c>
      <c r="Q83" s="20">
        <f>G83/H83</f>
        <v/>
      </c>
      <c r="R83" s="20">
        <f>G83/O83</f>
        <v/>
      </c>
      <c r="S83" s="32">
        <f>(G83-N83)/(P83-N83)</f>
        <v/>
      </c>
      <c r="T83" s="4">
        <f>IF(G83&lt;N83,"Below",IF(G83&gt;P83,"Above","Within"))</f>
        <v/>
      </c>
      <c r="U83" s="17">
        <f>MAX(0,N83-G83)*F83</f>
        <v/>
      </c>
      <c r="V83" s="17">
        <f>MAX(0,G83-P83)*F83</f>
        <v/>
      </c>
      <c r="W83" s="33">
        <f>IF(T83="Above",LN(G83/P83)/LN(1+INDEX(Market!$E$6:$E$9,MATCH(B83,Market!$A$6:$A$9,0))),0)</f>
        <v/>
      </c>
    </row>
    <row r="84">
      <c r="A84" s="5" t="inlineStr">
        <is>
          <t>E00094</t>
        </is>
      </c>
      <c r="B84" s="5" t="inlineStr">
        <is>
          <t>IT</t>
        </is>
      </c>
      <c r="C84" s="5" t="inlineStr">
        <is>
          <t>Tech</t>
        </is>
      </c>
      <c r="D84" s="5" t="inlineStr">
        <is>
          <t>L3</t>
        </is>
      </c>
      <c r="E84" s="5" t="inlineStr">
        <is>
          <t>M</t>
        </is>
      </c>
      <c r="F84" s="5" t="n">
        <v>1</v>
      </c>
      <c r="G84" s="31" t="n">
        <v>58800</v>
      </c>
      <c r="H84" s="31" t="n">
        <v>52000</v>
      </c>
      <c r="I84" s="6">
        <f>INDEX(Roles!$J$5:$J$40,MATCH(C84&amp;"|"&amp;D84,Roles!$A$5:$A$40,0))</f>
        <v/>
      </c>
      <c r="J84" s="6">
        <f>INDEX(Roles!$K$5:$K$40,MATCH(C84&amp;"|"&amp;D84,Roles!$A$5:$A$40,0))</f>
        <v/>
      </c>
      <c r="K84" s="26">
        <f>INDEX(Market!$K$31:$K$54,MATCH(B84&amp;"|"&amp;J84,Market!$A$31:$A$54,0))</f>
        <v/>
      </c>
      <c r="L84" s="6">
        <f>INDEX(Settings!$E$13:$E$19,MATCH(I84,Settings!$B$13:$B$19,0))</f>
        <v/>
      </c>
      <c r="M84" s="25">
        <f>INDEX(Structure!$K$6:$K$12,MATCH(I84,Structure!$A$6:$A$12,0))</f>
        <v/>
      </c>
      <c r="N84" s="26">
        <f>INDEX(Structure!$G$25:$G$52,MATCH(B84&amp;"|"&amp;I84,Structure!$A$25:$A$52,0))</f>
        <v/>
      </c>
      <c r="O84" s="26">
        <f>INDEX(Structure!$H$25:$H$52,MATCH(B84&amp;"|"&amp;I84,Structure!$A$25:$A$52,0))</f>
        <v/>
      </c>
      <c r="P84" s="26">
        <f>INDEX(Structure!$I$25:$I$52,MATCH(B84&amp;"|"&amp;I84,Structure!$A$25:$A$52,0))</f>
        <v/>
      </c>
      <c r="Q84" s="20">
        <f>G84/H84</f>
        <v/>
      </c>
      <c r="R84" s="20">
        <f>G84/O84</f>
        <v/>
      </c>
      <c r="S84" s="32">
        <f>(G84-N84)/(P84-N84)</f>
        <v/>
      </c>
      <c r="T84" s="4">
        <f>IF(G84&lt;N84,"Below",IF(G84&gt;P84,"Above","Within"))</f>
        <v/>
      </c>
      <c r="U84" s="17">
        <f>MAX(0,N84-G84)*F84</f>
        <v/>
      </c>
      <c r="V84" s="17">
        <f>MAX(0,G84-P84)*F84</f>
        <v/>
      </c>
      <c r="W84" s="33">
        <f>IF(T84="Above",LN(G84/P84)/LN(1+INDEX(Market!$E$6:$E$9,MATCH(B84,Market!$A$6:$A$9,0))),0)</f>
        <v/>
      </c>
    </row>
    <row r="85">
      <c r="A85" s="5" t="inlineStr">
        <is>
          <t>E00095</t>
        </is>
      </c>
      <c r="B85" s="5" t="inlineStr">
        <is>
          <t>PL</t>
        </is>
      </c>
      <c r="C85" s="5" t="inlineStr">
        <is>
          <t>Tech</t>
        </is>
      </c>
      <c r="D85" s="5" t="inlineStr">
        <is>
          <t>L2</t>
        </is>
      </c>
      <c r="E85" s="5" t="inlineStr">
        <is>
          <t>F</t>
        </is>
      </c>
      <c r="F85" s="5" t="n">
        <v>1</v>
      </c>
      <c r="G85" s="31" t="n">
        <v>34200</v>
      </c>
      <c r="H85" s="31" t="n">
        <v>32800</v>
      </c>
      <c r="I85" s="6">
        <f>INDEX(Roles!$J$5:$J$40,MATCH(C85&amp;"|"&amp;D85,Roles!$A$5:$A$40,0))</f>
        <v/>
      </c>
      <c r="J85" s="6">
        <f>INDEX(Roles!$K$5:$K$40,MATCH(C85&amp;"|"&amp;D85,Roles!$A$5:$A$40,0))</f>
        <v/>
      </c>
      <c r="K85" s="26">
        <f>INDEX(Market!$K$31:$K$54,MATCH(B85&amp;"|"&amp;J85,Market!$A$31:$A$54,0))</f>
        <v/>
      </c>
      <c r="L85" s="6">
        <f>INDEX(Settings!$E$13:$E$19,MATCH(I85,Settings!$B$13:$B$19,0))</f>
        <v/>
      </c>
      <c r="M85" s="25">
        <f>INDEX(Structure!$K$6:$K$12,MATCH(I85,Structure!$A$6:$A$12,0))</f>
        <v/>
      </c>
      <c r="N85" s="26">
        <f>INDEX(Structure!$G$25:$G$52,MATCH(B85&amp;"|"&amp;I85,Structure!$A$25:$A$52,0))</f>
        <v/>
      </c>
      <c r="O85" s="26">
        <f>INDEX(Structure!$H$25:$H$52,MATCH(B85&amp;"|"&amp;I85,Structure!$A$25:$A$52,0))</f>
        <v/>
      </c>
      <c r="P85" s="26">
        <f>INDEX(Structure!$I$25:$I$52,MATCH(B85&amp;"|"&amp;I85,Structure!$A$25:$A$52,0))</f>
        <v/>
      </c>
      <c r="Q85" s="20">
        <f>G85/H85</f>
        <v/>
      </c>
      <c r="R85" s="20">
        <f>G85/O85</f>
        <v/>
      </c>
      <c r="S85" s="32">
        <f>(G85-N85)/(P85-N85)</f>
        <v/>
      </c>
      <c r="T85" s="4">
        <f>IF(G85&lt;N85,"Below",IF(G85&gt;P85,"Above","Within"))</f>
        <v/>
      </c>
      <c r="U85" s="17">
        <f>MAX(0,N85-G85)*F85</f>
        <v/>
      </c>
      <c r="V85" s="17">
        <f>MAX(0,G85-P85)*F85</f>
        <v/>
      </c>
      <c r="W85" s="33">
        <f>IF(T85="Above",LN(G85/P85)/LN(1+INDEX(Market!$E$6:$E$9,MATCH(B85,Market!$A$6:$A$9,0))),0)</f>
        <v/>
      </c>
    </row>
    <row r="86">
      <c r="A86" s="5" t="inlineStr">
        <is>
          <t>E00096</t>
        </is>
      </c>
      <c r="B86" s="5" t="inlineStr">
        <is>
          <t>IT</t>
        </is>
      </c>
      <c r="C86" s="5" t="inlineStr">
        <is>
          <t>Operations</t>
        </is>
      </c>
      <c r="D86" s="5" t="inlineStr">
        <is>
          <t>L3</t>
        </is>
      </c>
      <c r="E86" s="5" t="inlineStr">
        <is>
          <t>F</t>
        </is>
      </c>
      <c r="F86" s="5" t="n">
        <v>1</v>
      </c>
      <c r="G86" s="31" t="n">
        <v>41850</v>
      </c>
      <c r="H86" s="31" t="n">
        <v>39500</v>
      </c>
      <c r="I86" s="6">
        <f>INDEX(Roles!$J$5:$J$40,MATCH(C86&amp;"|"&amp;D86,Roles!$A$5:$A$40,0))</f>
        <v/>
      </c>
      <c r="J86" s="6">
        <f>INDEX(Roles!$K$5:$K$40,MATCH(C86&amp;"|"&amp;D86,Roles!$A$5:$A$40,0))</f>
        <v/>
      </c>
      <c r="K86" s="26">
        <f>INDEX(Market!$K$31:$K$54,MATCH(B86&amp;"|"&amp;J86,Market!$A$31:$A$54,0))</f>
        <v/>
      </c>
      <c r="L86" s="6">
        <f>INDEX(Settings!$E$13:$E$19,MATCH(I86,Settings!$B$13:$B$19,0))</f>
        <v/>
      </c>
      <c r="M86" s="25">
        <f>INDEX(Structure!$K$6:$K$12,MATCH(I86,Structure!$A$6:$A$12,0))</f>
        <v/>
      </c>
      <c r="N86" s="26">
        <f>INDEX(Structure!$G$25:$G$52,MATCH(B86&amp;"|"&amp;I86,Structure!$A$25:$A$52,0))</f>
        <v/>
      </c>
      <c r="O86" s="26">
        <f>INDEX(Structure!$H$25:$H$52,MATCH(B86&amp;"|"&amp;I86,Structure!$A$25:$A$52,0))</f>
        <v/>
      </c>
      <c r="P86" s="26">
        <f>INDEX(Structure!$I$25:$I$52,MATCH(B86&amp;"|"&amp;I86,Structure!$A$25:$A$52,0))</f>
        <v/>
      </c>
      <c r="Q86" s="20">
        <f>G86/H86</f>
        <v/>
      </c>
      <c r="R86" s="20">
        <f>G86/O86</f>
        <v/>
      </c>
      <c r="S86" s="32">
        <f>(G86-N86)/(P86-N86)</f>
        <v/>
      </c>
      <c r="T86" s="4">
        <f>IF(G86&lt;N86,"Below",IF(G86&gt;P86,"Above","Within"))</f>
        <v/>
      </c>
      <c r="U86" s="17">
        <f>MAX(0,N86-G86)*F86</f>
        <v/>
      </c>
      <c r="V86" s="17">
        <f>MAX(0,G86-P86)*F86</f>
        <v/>
      </c>
      <c r="W86" s="33">
        <f>IF(T86="Above",LN(G86/P86)/LN(1+INDEX(Market!$E$6:$E$9,MATCH(B86,Market!$A$6:$A$9,0))),0)</f>
        <v/>
      </c>
    </row>
    <row r="87">
      <c r="A87" s="5" t="inlineStr">
        <is>
          <t>E00097</t>
        </is>
      </c>
      <c r="B87" s="5" t="inlineStr">
        <is>
          <t>IT</t>
        </is>
      </c>
      <c r="C87" s="5" t="inlineStr">
        <is>
          <t>HR</t>
        </is>
      </c>
      <c r="D87" s="5" t="inlineStr">
        <is>
          <t>L2</t>
        </is>
      </c>
      <c r="E87" s="5" t="inlineStr">
        <is>
          <t>M</t>
        </is>
      </c>
      <c r="F87" s="5" t="n">
        <v>1</v>
      </c>
      <c r="G87" s="31" t="n">
        <v>32950</v>
      </c>
      <c r="H87" s="31" t="n">
        <v>32500</v>
      </c>
      <c r="I87" s="6">
        <f>INDEX(Roles!$J$5:$J$40,MATCH(C87&amp;"|"&amp;D87,Roles!$A$5:$A$40,0))</f>
        <v/>
      </c>
      <c r="J87" s="6">
        <f>INDEX(Roles!$K$5:$K$40,MATCH(C87&amp;"|"&amp;D87,Roles!$A$5:$A$40,0))</f>
        <v/>
      </c>
      <c r="K87" s="26">
        <f>INDEX(Market!$K$31:$K$54,MATCH(B87&amp;"|"&amp;J87,Market!$A$31:$A$54,0))</f>
        <v/>
      </c>
      <c r="L87" s="6">
        <f>INDEX(Settings!$E$13:$E$19,MATCH(I87,Settings!$B$13:$B$19,0))</f>
        <v/>
      </c>
      <c r="M87" s="25">
        <f>INDEX(Structure!$K$6:$K$12,MATCH(I87,Structure!$A$6:$A$12,0))</f>
        <v/>
      </c>
      <c r="N87" s="26">
        <f>INDEX(Structure!$G$25:$G$52,MATCH(B87&amp;"|"&amp;I87,Structure!$A$25:$A$52,0))</f>
        <v/>
      </c>
      <c r="O87" s="26">
        <f>INDEX(Structure!$H$25:$H$52,MATCH(B87&amp;"|"&amp;I87,Structure!$A$25:$A$52,0))</f>
        <v/>
      </c>
      <c r="P87" s="26">
        <f>INDEX(Structure!$I$25:$I$52,MATCH(B87&amp;"|"&amp;I87,Structure!$A$25:$A$52,0))</f>
        <v/>
      </c>
      <c r="Q87" s="20">
        <f>G87/H87</f>
        <v/>
      </c>
      <c r="R87" s="20">
        <f>G87/O87</f>
        <v/>
      </c>
      <c r="S87" s="32">
        <f>(G87-N87)/(P87-N87)</f>
        <v/>
      </c>
      <c r="T87" s="4">
        <f>IF(G87&lt;N87,"Below",IF(G87&gt;P87,"Above","Within"))</f>
        <v/>
      </c>
      <c r="U87" s="17">
        <f>MAX(0,N87-G87)*F87</f>
        <v/>
      </c>
      <c r="V87" s="17">
        <f>MAX(0,G87-P87)*F87</f>
        <v/>
      </c>
      <c r="W87" s="33">
        <f>IF(T87="Above",LN(G87/P87)/LN(1+INDEX(Market!$E$6:$E$9,MATCH(B87,Market!$A$6:$A$9,0))),0)</f>
        <v/>
      </c>
    </row>
    <row r="88">
      <c r="A88" s="5" t="inlineStr">
        <is>
          <t>E00098</t>
        </is>
      </c>
      <c r="B88" s="5" t="inlineStr">
        <is>
          <t>PL</t>
        </is>
      </c>
      <c r="C88" s="5" t="inlineStr">
        <is>
          <t>Finance</t>
        </is>
      </c>
      <c r="D88" s="5" t="inlineStr">
        <is>
          <t>L3</t>
        </is>
      </c>
      <c r="E88" s="5" t="inlineStr">
        <is>
          <t>M</t>
        </is>
      </c>
      <c r="F88" s="5" t="n">
        <v>1</v>
      </c>
      <c r="G88" s="31" t="n">
        <v>38600</v>
      </c>
      <c r="H88" s="31" t="n">
        <v>37000</v>
      </c>
      <c r="I88" s="6">
        <f>INDEX(Roles!$J$5:$J$40,MATCH(C88&amp;"|"&amp;D88,Roles!$A$5:$A$40,0))</f>
        <v/>
      </c>
      <c r="J88" s="6">
        <f>INDEX(Roles!$K$5:$K$40,MATCH(C88&amp;"|"&amp;D88,Roles!$A$5:$A$40,0))</f>
        <v/>
      </c>
      <c r="K88" s="26">
        <f>INDEX(Market!$K$31:$K$54,MATCH(B88&amp;"|"&amp;J88,Market!$A$31:$A$54,0))</f>
        <v/>
      </c>
      <c r="L88" s="6">
        <f>INDEX(Settings!$E$13:$E$19,MATCH(I88,Settings!$B$13:$B$19,0))</f>
        <v/>
      </c>
      <c r="M88" s="25">
        <f>INDEX(Structure!$K$6:$K$12,MATCH(I88,Structure!$A$6:$A$12,0))</f>
        <v/>
      </c>
      <c r="N88" s="26">
        <f>INDEX(Structure!$G$25:$G$52,MATCH(B88&amp;"|"&amp;I88,Structure!$A$25:$A$52,0))</f>
        <v/>
      </c>
      <c r="O88" s="26">
        <f>INDEX(Structure!$H$25:$H$52,MATCH(B88&amp;"|"&amp;I88,Structure!$A$25:$A$52,0))</f>
        <v/>
      </c>
      <c r="P88" s="26">
        <f>INDEX(Structure!$I$25:$I$52,MATCH(B88&amp;"|"&amp;I88,Structure!$A$25:$A$52,0))</f>
        <v/>
      </c>
      <c r="Q88" s="20">
        <f>G88/H88</f>
        <v/>
      </c>
      <c r="R88" s="20">
        <f>G88/O88</f>
        <v/>
      </c>
      <c r="S88" s="32">
        <f>(G88-N88)/(P88-N88)</f>
        <v/>
      </c>
      <c r="T88" s="4">
        <f>IF(G88&lt;N88,"Below",IF(G88&gt;P88,"Above","Within"))</f>
        <v/>
      </c>
      <c r="U88" s="17">
        <f>MAX(0,N88-G88)*F88</f>
        <v/>
      </c>
      <c r="V88" s="17">
        <f>MAX(0,G88-P88)*F88</f>
        <v/>
      </c>
      <c r="W88" s="33">
        <f>IF(T88="Above",LN(G88/P88)/LN(1+INDEX(Market!$E$6:$E$9,MATCH(B88,Market!$A$6:$A$9,0))),0)</f>
        <v/>
      </c>
    </row>
    <row r="89">
      <c r="A89" s="5" t="inlineStr">
        <is>
          <t>E00099</t>
        </is>
      </c>
      <c r="B89" s="5" t="inlineStr">
        <is>
          <t>PL</t>
        </is>
      </c>
      <c r="C89" s="5" t="inlineStr">
        <is>
          <t>HR</t>
        </is>
      </c>
      <c r="D89" s="5" t="inlineStr">
        <is>
          <t>L2</t>
        </is>
      </c>
      <c r="E89" s="5" t="inlineStr">
        <is>
          <t>F</t>
        </is>
      </c>
      <c r="F89" s="5" t="n">
        <v>1</v>
      </c>
      <c r="G89" s="31" t="n">
        <v>24450</v>
      </c>
      <c r="H89" s="31" t="n">
        <v>26200</v>
      </c>
      <c r="I89" s="6">
        <f>INDEX(Roles!$J$5:$J$40,MATCH(C89&amp;"|"&amp;D89,Roles!$A$5:$A$40,0))</f>
        <v/>
      </c>
      <c r="J89" s="6">
        <f>INDEX(Roles!$K$5:$K$40,MATCH(C89&amp;"|"&amp;D89,Roles!$A$5:$A$40,0))</f>
        <v/>
      </c>
      <c r="K89" s="26">
        <f>INDEX(Market!$K$31:$K$54,MATCH(B89&amp;"|"&amp;J89,Market!$A$31:$A$54,0))</f>
        <v/>
      </c>
      <c r="L89" s="6">
        <f>INDEX(Settings!$E$13:$E$19,MATCH(I89,Settings!$B$13:$B$19,0))</f>
        <v/>
      </c>
      <c r="M89" s="25">
        <f>INDEX(Structure!$K$6:$K$12,MATCH(I89,Structure!$A$6:$A$12,0))</f>
        <v/>
      </c>
      <c r="N89" s="26">
        <f>INDEX(Structure!$G$25:$G$52,MATCH(B89&amp;"|"&amp;I89,Structure!$A$25:$A$52,0))</f>
        <v/>
      </c>
      <c r="O89" s="26">
        <f>INDEX(Structure!$H$25:$H$52,MATCH(B89&amp;"|"&amp;I89,Structure!$A$25:$A$52,0))</f>
        <v/>
      </c>
      <c r="P89" s="26">
        <f>INDEX(Structure!$I$25:$I$52,MATCH(B89&amp;"|"&amp;I89,Structure!$A$25:$A$52,0))</f>
        <v/>
      </c>
      <c r="Q89" s="20">
        <f>G89/H89</f>
        <v/>
      </c>
      <c r="R89" s="20">
        <f>G89/O89</f>
        <v/>
      </c>
      <c r="S89" s="32">
        <f>(G89-N89)/(P89-N89)</f>
        <v/>
      </c>
      <c r="T89" s="4">
        <f>IF(G89&lt;N89,"Below",IF(G89&gt;P89,"Above","Within"))</f>
        <v/>
      </c>
      <c r="U89" s="17">
        <f>MAX(0,N89-G89)*F89</f>
        <v/>
      </c>
      <c r="V89" s="17">
        <f>MAX(0,G89-P89)*F89</f>
        <v/>
      </c>
      <c r="W89" s="33">
        <f>IF(T89="Above",LN(G89/P89)/LN(1+INDEX(Market!$E$6:$E$9,MATCH(B89,Market!$A$6:$A$9,0))),0)</f>
        <v/>
      </c>
    </row>
    <row r="90">
      <c r="A90" s="5" t="inlineStr">
        <is>
          <t>E00100</t>
        </is>
      </c>
      <c r="B90" s="5" t="inlineStr">
        <is>
          <t>ES</t>
        </is>
      </c>
      <c r="C90" s="5" t="inlineStr">
        <is>
          <t>Sales</t>
        </is>
      </c>
      <c r="D90" s="5" t="inlineStr">
        <is>
          <t>L2</t>
        </is>
      </c>
      <c r="E90" s="5" t="inlineStr">
        <is>
          <t>F</t>
        </is>
      </c>
      <c r="F90" s="5" t="n">
        <v>1</v>
      </c>
      <c r="G90" s="31" t="n">
        <v>33200</v>
      </c>
      <c r="H90" s="31" t="n">
        <v>32800</v>
      </c>
      <c r="I90" s="6">
        <f>INDEX(Roles!$J$5:$J$40,MATCH(C90&amp;"|"&amp;D90,Roles!$A$5:$A$40,0))</f>
        <v/>
      </c>
      <c r="J90" s="6">
        <f>INDEX(Roles!$K$5:$K$40,MATCH(C90&amp;"|"&amp;D90,Roles!$A$5:$A$40,0))</f>
        <v/>
      </c>
      <c r="K90" s="26">
        <f>INDEX(Market!$K$31:$K$54,MATCH(B90&amp;"|"&amp;J90,Market!$A$31:$A$54,0))</f>
        <v/>
      </c>
      <c r="L90" s="6">
        <f>INDEX(Settings!$E$13:$E$19,MATCH(I90,Settings!$B$13:$B$19,0))</f>
        <v/>
      </c>
      <c r="M90" s="25">
        <f>INDEX(Structure!$K$6:$K$12,MATCH(I90,Structure!$A$6:$A$12,0))</f>
        <v/>
      </c>
      <c r="N90" s="26">
        <f>INDEX(Structure!$G$25:$G$52,MATCH(B90&amp;"|"&amp;I90,Structure!$A$25:$A$52,0))</f>
        <v/>
      </c>
      <c r="O90" s="26">
        <f>INDEX(Structure!$H$25:$H$52,MATCH(B90&amp;"|"&amp;I90,Structure!$A$25:$A$52,0))</f>
        <v/>
      </c>
      <c r="P90" s="26">
        <f>INDEX(Structure!$I$25:$I$52,MATCH(B90&amp;"|"&amp;I90,Structure!$A$25:$A$52,0))</f>
        <v/>
      </c>
      <c r="Q90" s="20">
        <f>G90/H90</f>
        <v/>
      </c>
      <c r="R90" s="20">
        <f>G90/O90</f>
        <v/>
      </c>
      <c r="S90" s="32">
        <f>(G90-N90)/(P90-N90)</f>
        <v/>
      </c>
      <c r="T90" s="4">
        <f>IF(G90&lt;N90,"Below",IF(G90&gt;P90,"Above","Within"))</f>
        <v/>
      </c>
      <c r="U90" s="17">
        <f>MAX(0,N90-G90)*F90</f>
        <v/>
      </c>
      <c r="V90" s="17">
        <f>MAX(0,G90-P90)*F90</f>
        <v/>
      </c>
      <c r="W90" s="33">
        <f>IF(T90="Above",LN(G90/P90)/LN(1+INDEX(Market!$E$6:$E$9,MATCH(B90,Market!$A$6:$A$9,0))),0)</f>
        <v/>
      </c>
    </row>
    <row r="91">
      <c r="A91" s="5" t="inlineStr">
        <is>
          <t>E00102</t>
        </is>
      </c>
      <c r="B91" s="5" t="inlineStr">
        <is>
          <t>IT</t>
        </is>
      </c>
      <c r="C91" s="5" t="inlineStr">
        <is>
          <t>Operations</t>
        </is>
      </c>
      <c r="D91" s="5" t="inlineStr">
        <is>
          <t>L1</t>
        </is>
      </c>
      <c r="E91" s="5" t="inlineStr">
        <is>
          <t>M</t>
        </is>
      </c>
      <c r="F91" s="5" t="n">
        <v>1</v>
      </c>
      <c r="G91" s="31" t="n">
        <v>24250</v>
      </c>
      <c r="H91" s="31" t="n">
        <v>24700</v>
      </c>
      <c r="I91" s="6">
        <f>INDEX(Roles!$J$5:$J$40,MATCH(C91&amp;"|"&amp;D91,Roles!$A$5:$A$40,0))</f>
        <v/>
      </c>
      <c r="J91" s="6">
        <f>INDEX(Roles!$K$5:$K$40,MATCH(C91&amp;"|"&amp;D91,Roles!$A$5:$A$40,0))</f>
        <v/>
      </c>
      <c r="K91" s="26">
        <f>INDEX(Market!$K$31:$K$54,MATCH(B91&amp;"|"&amp;J91,Market!$A$31:$A$54,0))</f>
        <v/>
      </c>
      <c r="L91" s="6">
        <f>INDEX(Settings!$E$13:$E$19,MATCH(I91,Settings!$B$13:$B$19,0))</f>
        <v/>
      </c>
      <c r="M91" s="25">
        <f>INDEX(Structure!$K$6:$K$12,MATCH(I91,Structure!$A$6:$A$12,0))</f>
        <v/>
      </c>
      <c r="N91" s="26">
        <f>INDEX(Structure!$G$25:$G$52,MATCH(B91&amp;"|"&amp;I91,Structure!$A$25:$A$52,0))</f>
        <v/>
      </c>
      <c r="O91" s="26">
        <f>INDEX(Structure!$H$25:$H$52,MATCH(B91&amp;"|"&amp;I91,Structure!$A$25:$A$52,0))</f>
        <v/>
      </c>
      <c r="P91" s="26">
        <f>INDEX(Structure!$I$25:$I$52,MATCH(B91&amp;"|"&amp;I91,Structure!$A$25:$A$52,0))</f>
        <v/>
      </c>
      <c r="Q91" s="20">
        <f>G91/H91</f>
        <v/>
      </c>
      <c r="R91" s="20">
        <f>G91/O91</f>
        <v/>
      </c>
      <c r="S91" s="32">
        <f>(G91-N91)/(P91-N91)</f>
        <v/>
      </c>
      <c r="T91" s="4">
        <f>IF(G91&lt;N91,"Below",IF(G91&gt;P91,"Above","Within"))</f>
        <v/>
      </c>
      <c r="U91" s="17">
        <f>MAX(0,N91-G91)*F91</f>
        <v/>
      </c>
      <c r="V91" s="17">
        <f>MAX(0,G91-P91)*F91</f>
        <v/>
      </c>
      <c r="W91" s="33">
        <f>IF(T91="Above",LN(G91/P91)/LN(1+INDEX(Market!$E$6:$E$9,MATCH(B91,Market!$A$6:$A$9,0))),0)</f>
        <v/>
      </c>
    </row>
    <row r="92">
      <c r="A92" s="5" t="inlineStr">
        <is>
          <t>E00103</t>
        </is>
      </c>
      <c r="B92" s="5" t="inlineStr">
        <is>
          <t>ES</t>
        </is>
      </c>
      <c r="C92" s="5" t="inlineStr">
        <is>
          <t>Operations</t>
        </is>
      </c>
      <c r="D92" s="5" t="inlineStr">
        <is>
          <t>L2</t>
        </is>
      </c>
      <c r="E92" s="5" t="inlineStr">
        <is>
          <t>M</t>
        </is>
      </c>
      <c r="F92" s="5" t="n">
        <v>1</v>
      </c>
      <c r="G92" s="31" t="n">
        <v>31200</v>
      </c>
      <c r="H92" s="31" t="n">
        <v>29700</v>
      </c>
      <c r="I92" s="6">
        <f>INDEX(Roles!$J$5:$J$40,MATCH(C92&amp;"|"&amp;D92,Roles!$A$5:$A$40,0))</f>
        <v/>
      </c>
      <c r="J92" s="6">
        <f>INDEX(Roles!$K$5:$K$40,MATCH(C92&amp;"|"&amp;D92,Roles!$A$5:$A$40,0))</f>
        <v/>
      </c>
      <c r="K92" s="26">
        <f>INDEX(Market!$K$31:$K$54,MATCH(B92&amp;"|"&amp;J92,Market!$A$31:$A$54,0))</f>
        <v/>
      </c>
      <c r="L92" s="6">
        <f>INDEX(Settings!$E$13:$E$19,MATCH(I92,Settings!$B$13:$B$19,0))</f>
        <v/>
      </c>
      <c r="M92" s="25">
        <f>INDEX(Structure!$K$6:$K$12,MATCH(I92,Structure!$A$6:$A$12,0))</f>
        <v/>
      </c>
      <c r="N92" s="26">
        <f>INDEX(Structure!$G$25:$G$52,MATCH(B92&amp;"|"&amp;I92,Structure!$A$25:$A$52,0))</f>
        <v/>
      </c>
      <c r="O92" s="26">
        <f>INDEX(Structure!$H$25:$H$52,MATCH(B92&amp;"|"&amp;I92,Structure!$A$25:$A$52,0))</f>
        <v/>
      </c>
      <c r="P92" s="26">
        <f>INDEX(Structure!$I$25:$I$52,MATCH(B92&amp;"|"&amp;I92,Structure!$A$25:$A$52,0))</f>
        <v/>
      </c>
      <c r="Q92" s="20">
        <f>G92/H92</f>
        <v/>
      </c>
      <c r="R92" s="20">
        <f>G92/O92</f>
        <v/>
      </c>
      <c r="S92" s="32">
        <f>(G92-N92)/(P92-N92)</f>
        <v/>
      </c>
      <c r="T92" s="4">
        <f>IF(G92&lt;N92,"Below",IF(G92&gt;P92,"Above","Within"))</f>
        <v/>
      </c>
      <c r="U92" s="17">
        <f>MAX(0,N92-G92)*F92</f>
        <v/>
      </c>
      <c r="V92" s="17">
        <f>MAX(0,G92-P92)*F92</f>
        <v/>
      </c>
      <c r="W92" s="33">
        <f>IF(T92="Above",LN(G92/P92)/LN(1+INDEX(Market!$E$6:$E$9,MATCH(B92,Market!$A$6:$A$9,0))),0)</f>
        <v/>
      </c>
    </row>
    <row r="93">
      <c r="A93" s="5" t="inlineStr">
        <is>
          <t>E00104</t>
        </is>
      </c>
      <c r="B93" s="5" t="inlineStr">
        <is>
          <t>PL</t>
        </is>
      </c>
      <c r="C93" s="5" t="inlineStr">
        <is>
          <t>Tech</t>
        </is>
      </c>
      <c r="D93" s="5" t="inlineStr">
        <is>
          <t>L5</t>
        </is>
      </c>
      <c r="E93" s="5" t="inlineStr">
        <is>
          <t>M</t>
        </is>
      </c>
      <c r="F93" s="5" t="n">
        <v>1</v>
      </c>
      <c r="G93" s="31" t="n">
        <v>72500</v>
      </c>
      <c r="H93" s="31" t="n">
        <v>76100</v>
      </c>
      <c r="I93" s="6">
        <f>INDEX(Roles!$J$5:$J$40,MATCH(C93&amp;"|"&amp;D93,Roles!$A$5:$A$40,0))</f>
        <v/>
      </c>
      <c r="J93" s="6">
        <f>INDEX(Roles!$K$5:$K$40,MATCH(C93&amp;"|"&amp;D93,Roles!$A$5:$A$40,0))</f>
        <v/>
      </c>
      <c r="K93" s="26">
        <f>INDEX(Market!$K$31:$K$54,MATCH(B93&amp;"|"&amp;J93,Market!$A$31:$A$54,0))</f>
        <v/>
      </c>
      <c r="L93" s="6">
        <f>INDEX(Settings!$E$13:$E$19,MATCH(I93,Settings!$B$13:$B$19,0))</f>
        <v/>
      </c>
      <c r="M93" s="25">
        <f>INDEX(Structure!$K$6:$K$12,MATCH(I93,Structure!$A$6:$A$12,0))</f>
        <v/>
      </c>
      <c r="N93" s="26">
        <f>INDEX(Structure!$G$25:$G$52,MATCH(B93&amp;"|"&amp;I93,Structure!$A$25:$A$52,0))</f>
        <v/>
      </c>
      <c r="O93" s="26">
        <f>INDEX(Structure!$H$25:$H$52,MATCH(B93&amp;"|"&amp;I93,Structure!$A$25:$A$52,0))</f>
        <v/>
      </c>
      <c r="P93" s="26">
        <f>INDEX(Structure!$I$25:$I$52,MATCH(B93&amp;"|"&amp;I93,Structure!$A$25:$A$52,0))</f>
        <v/>
      </c>
      <c r="Q93" s="20">
        <f>G93/H93</f>
        <v/>
      </c>
      <c r="R93" s="20">
        <f>G93/O93</f>
        <v/>
      </c>
      <c r="S93" s="32">
        <f>(G93-N93)/(P93-N93)</f>
        <v/>
      </c>
      <c r="T93" s="4">
        <f>IF(G93&lt;N93,"Below",IF(G93&gt;P93,"Above","Within"))</f>
        <v/>
      </c>
      <c r="U93" s="17">
        <f>MAX(0,N93-G93)*F93</f>
        <v/>
      </c>
      <c r="V93" s="17">
        <f>MAX(0,G93-P93)*F93</f>
        <v/>
      </c>
      <c r="W93" s="33">
        <f>IF(T93="Above",LN(G93/P93)/LN(1+INDEX(Market!$E$6:$E$9,MATCH(B93,Market!$A$6:$A$9,0))),0)</f>
        <v/>
      </c>
    </row>
    <row r="94">
      <c r="A94" s="5" t="inlineStr">
        <is>
          <t>E00105</t>
        </is>
      </c>
      <c r="B94" s="5" t="inlineStr">
        <is>
          <t>PL</t>
        </is>
      </c>
      <c r="C94" s="5" t="inlineStr">
        <is>
          <t>Customer Service</t>
        </is>
      </c>
      <c r="D94" s="5" t="inlineStr">
        <is>
          <t>L2</t>
        </is>
      </c>
      <c r="E94" s="5" t="inlineStr">
        <is>
          <t>M</t>
        </is>
      </c>
      <c r="F94" s="5" t="n">
        <v>1</v>
      </c>
      <c r="G94" s="31" t="n">
        <v>24950</v>
      </c>
      <c r="H94" s="31" t="n">
        <v>23600</v>
      </c>
      <c r="I94" s="6">
        <f>INDEX(Roles!$J$5:$J$40,MATCH(C94&amp;"|"&amp;D94,Roles!$A$5:$A$40,0))</f>
        <v/>
      </c>
      <c r="J94" s="6">
        <f>INDEX(Roles!$K$5:$K$40,MATCH(C94&amp;"|"&amp;D94,Roles!$A$5:$A$40,0))</f>
        <v/>
      </c>
      <c r="K94" s="26">
        <f>INDEX(Market!$K$31:$K$54,MATCH(B94&amp;"|"&amp;J94,Market!$A$31:$A$54,0))</f>
        <v/>
      </c>
      <c r="L94" s="6">
        <f>INDEX(Settings!$E$13:$E$19,MATCH(I94,Settings!$B$13:$B$19,0))</f>
        <v/>
      </c>
      <c r="M94" s="25">
        <f>INDEX(Structure!$K$6:$K$12,MATCH(I94,Structure!$A$6:$A$12,0))</f>
        <v/>
      </c>
      <c r="N94" s="26">
        <f>INDEX(Structure!$G$25:$G$52,MATCH(B94&amp;"|"&amp;I94,Structure!$A$25:$A$52,0))</f>
        <v/>
      </c>
      <c r="O94" s="26">
        <f>INDEX(Structure!$H$25:$H$52,MATCH(B94&amp;"|"&amp;I94,Structure!$A$25:$A$52,0))</f>
        <v/>
      </c>
      <c r="P94" s="26">
        <f>INDEX(Structure!$I$25:$I$52,MATCH(B94&amp;"|"&amp;I94,Structure!$A$25:$A$52,0))</f>
        <v/>
      </c>
      <c r="Q94" s="20">
        <f>G94/H94</f>
        <v/>
      </c>
      <c r="R94" s="20">
        <f>G94/O94</f>
        <v/>
      </c>
      <c r="S94" s="32">
        <f>(G94-N94)/(P94-N94)</f>
        <v/>
      </c>
      <c r="T94" s="4">
        <f>IF(G94&lt;N94,"Below",IF(G94&gt;P94,"Above","Within"))</f>
        <v/>
      </c>
      <c r="U94" s="17">
        <f>MAX(0,N94-G94)*F94</f>
        <v/>
      </c>
      <c r="V94" s="17">
        <f>MAX(0,G94-P94)*F94</f>
        <v/>
      </c>
      <c r="W94" s="33">
        <f>IF(T94="Above",LN(G94/P94)/LN(1+INDEX(Market!$E$6:$E$9,MATCH(B94,Market!$A$6:$A$9,0))),0)</f>
        <v/>
      </c>
    </row>
    <row r="95">
      <c r="A95" s="5" t="inlineStr">
        <is>
          <t>E00106</t>
        </is>
      </c>
      <c r="B95" s="5" t="inlineStr">
        <is>
          <t>IT</t>
        </is>
      </c>
      <c r="C95" s="5" t="inlineStr">
        <is>
          <t>HR</t>
        </is>
      </c>
      <c r="D95" s="5" t="inlineStr">
        <is>
          <t>L5</t>
        </is>
      </c>
      <c r="E95" s="5" t="inlineStr">
        <is>
          <t>F</t>
        </is>
      </c>
      <c r="F95" s="5" t="n">
        <v>1</v>
      </c>
      <c r="G95" s="31" t="n">
        <v>91750</v>
      </c>
      <c r="H95" s="31" t="n">
        <v>75400</v>
      </c>
      <c r="I95" s="6">
        <f>INDEX(Roles!$J$5:$J$40,MATCH(C95&amp;"|"&amp;D95,Roles!$A$5:$A$40,0))</f>
        <v/>
      </c>
      <c r="J95" s="6">
        <f>INDEX(Roles!$K$5:$K$40,MATCH(C95&amp;"|"&amp;D95,Roles!$A$5:$A$40,0))</f>
        <v/>
      </c>
      <c r="K95" s="26">
        <f>INDEX(Market!$K$31:$K$54,MATCH(B95&amp;"|"&amp;J95,Market!$A$31:$A$54,0))</f>
        <v/>
      </c>
      <c r="L95" s="6">
        <f>INDEX(Settings!$E$13:$E$19,MATCH(I95,Settings!$B$13:$B$19,0))</f>
        <v/>
      </c>
      <c r="M95" s="25">
        <f>INDEX(Structure!$K$6:$K$12,MATCH(I95,Structure!$A$6:$A$12,0))</f>
        <v/>
      </c>
      <c r="N95" s="26">
        <f>INDEX(Structure!$G$25:$G$52,MATCH(B95&amp;"|"&amp;I95,Structure!$A$25:$A$52,0))</f>
        <v/>
      </c>
      <c r="O95" s="26">
        <f>INDEX(Structure!$H$25:$H$52,MATCH(B95&amp;"|"&amp;I95,Structure!$A$25:$A$52,0))</f>
        <v/>
      </c>
      <c r="P95" s="26">
        <f>INDEX(Structure!$I$25:$I$52,MATCH(B95&amp;"|"&amp;I95,Structure!$A$25:$A$52,0))</f>
        <v/>
      </c>
      <c r="Q95" s="20">
        <f>G95/H95</f>
        <v/>
      </c>
      <c r="R95" s="20">
        <f>G95/O95</f>
        <v/>
      </c>
      <c r="S95" s="32">
        <f>(G95-N95)/(P95-N95)</f>
        <v/>
      </c>
      <c r="T95" s="4">
        <f>IF(G95&lt;N95,"Below",IF(G95&gt;P95,"Above","Within"))</f>
        <v/>
      </c>
      <c r="U95" s="17">
        <f>MAX(0,N95-G95)*F95</f>
        <v/>
      </c>
      <c r="V95" s="17">
        <f>MAX(0,G95-P95)*F95</f>
        <v/>
      </c>
      <c r="W95" s="33">
        <f>IF(T95="Above",LN(G95/P95)/LN(1+INDEX(Market!$E$6:$E$9,MATCH(B95,Market!$A$6:$A$9,0))),0)</f>
        <v/>
      </c>
    </row>
    <row r="96">
      <c r="A96" s="5" t="inlineStr">
        <is>
          <t>E00107</t>
        </is>
      </c>
      <c r="B96" s="5" t="inlineStr">
        <is>
          <t>ES</t>
        </is>
      </c>
      <c r="C96" s="5" t="inlineStr">
        <is>
          <t>Customer Service</t>
        </is>
      </c>
      <c r="D96" s="5" t="inlineStr">
        <is>
          <t>L4</t>
        </is>
      </c>
      <c r="E96" s="5" t="inlineStr">
        <is>
          <t>F</t>
        </is>
      </c>
      <c r="F96" s="5" t="n">
        <v>1</v>
      </c>
      <c r="G96" s="31" t="n">
        <v>53750</v>
      </c>
      <c r="H96" s="31" t="n">
        <v>47200</v>
      </c>
      <c r="I96" s="6">
        <f>INDEX(Roles!$J$5:$J$40,MATCH(C96&amp;"|"&amp;D96,Roles!$A$5:$A$40,0))</f>
        <v/>
      </c>
      <c r="J96" s="6">
        <f>INDEX(Roles!$K$5:$K$40,MATCH(C96&amp;"|"&amp;D96,Roles!$A$5:$A$40,0))</f>
        <v/>
      </c>
      <c r="K96" s="26">
        <f>INDEX(Market!$K$31:$K$54,MATCH(B96&amp;"|"&amp;J96,Market!$A$31:$A$54,0))</f>
        <v/>
      </c>
      <c r="L96" s="6">
        <f>INDEX(Settings!$E$13:$E$19,MATCH(I96,Settings!$B$13:$B$19,0))</f>
        <v/>
      </c>
      <c r="M96" s="25">
        <f>INDEX(Structure!$K$6:$K$12,MATCH(I96,Structure!$A$6:$A$12,0))</f>
        <v/>
      </c>
      <c r="N96" s="26">
        <f>INDEX(Structure!$G$25:$G$52,MATCH(B96&amp;"|"&amp;I96,Structure!$A$25:$A$52,0))</f>
        <v/>
      </c>
      <c r="O96" s="26">
        <f>INDEX(Structure!$H$25:$H$52,MATCH(B96&amp;"|"&amp;I96,Structure!$A$25:$A$52,0))</f>
        <v/>
      </c>
      <c r="P96" s="26">
        <f>INDEX(Structure!$I$25:$I$52,MATCH(B96&amp;"|"&amp;I96,Structure!$A$25:$A$52,0))</f>
        <v/>
      </c>
      <c r="Q96" s="20">
        <f>G96/H96</f>
        <v/>
      </c>
      <c r="R96" s="20">
        <f>G96/O96</f>
        <v/>
      </c>
      <c r="S96" s="32">
        <f>(G96-N96)/(P96-N96)</f>
        <v/>
      </c>
      <c r="T96" s="4">
        <f>IF(G96&lt;N96,"Below",IF(G96&gt;P96,"Above","Within"))</f>
        <v/>
      </c>
      <c r="U96" s="17">
        <f>MAX(0,N96-G96)*F96</f>
        <v/>
      </c>
      <c r="V96" s="17">
        <f>MAX(0,G96-P96)*F96</f>
        <v/>
      </c>
      <c r="W96" s="33">
        <f>IF(T96="Above",LN(G96/P96)/LN(1+INDEX(Market!$E$6:$E$9,MATCH(B96,Market!$A$6:$A$9,0))),0)</f>
        <v/>
      </c>
    </row>
    <row r="97">
      <c r="A97" s="5" t="inlineStr">
        <is>
          <t>E00108</t>
        </is>
      </c>
      <c r="B97" s="5" t="inlineStr">
        <is>
          <t>PL</t>
        </is>
      </c>
      <c r="C97" s="5" t="inlineStr">
        <is>
          <t>Tech</t>
        </is>
      </c>
      <c r="D97" s="5" t="inlineStr">
        <is>
          <t>L2</t>
        </is>
      </c>
      <c r="E97" s="5" t="inlineStr">
        <is>
          <t>M</t>
        </is>
      </c>
      <c r="F97" s="5" t="n">
        <v>1</v>
      </c>
      <c r="G97" s="31" t="n">
        <v>31800</v>
      </c>
      <c r="H97" s="31" t="n">
        <v>32800</v>
      </c>
      <c r="I97" s="6">
        <f>INDEX(Roles!$J$5:$J$40,MATCH(C97&amp;"|"&amp;D97,Roles!$A$5:$A$40,0))</f>
        <v/>
      </c>
      <c r="J97" s="6">
        <f>INDEX(Roles!$K$5:$K$40,MATCH(C97&amp;"|"&amp;D97,Roles!$A$5:$A$40,0))</f>
        <v/>
      </c>
      <c r="K97" s="26">
        <f>INDEX(Market!$K$31:$K$54,MATCH(B97&amp;"|"&amp;J97,Market!$A$31:$A$54,0))</f>
        <v/>
      </c>
      <c r="L97" s="6">
        <f>INDEX(Settings!$E$13:$E$19,MATCH(I97,Settings!$B$13:$B$19,0))</f>
        <v/>
      </c>
      <c r="M97" s="25">
        <f>INDEX(Structure!$K$6:$K$12,MATCH(I97,Structure!$A$6:$A$12,0))</f>
        <v/>
      </c>
      <c r="N97" s="26">
        <f>INDEX(Structure!$G$25:$G$52,MATCH(B97&amp;"|"&amp;I97,Structure!$A$25:$A$52,0))</f>
        <v/>
      </c>
      <c r="O97" s="26">
        <f>INDEX(Structure!$H$25:$H$52,MATCH(B97&amp;"|"&amp;I97,Structure!$A$25:$A$52,0))</f>
        <v/>
      </c>
      <c r="P97" s="26">
        <f>INDEX(Structure!$I$25:$I$52,MATCH(B97&amp;"|"&amp;I97,Structure!$A$25:$A$52,0))</f>
        <v/>
      </c>
      <c r="Q97" s="20">
        <f>G97/H97</f>
        <v/>
      </c>
      <c r="R97" s="20">
        <f>G97/O97</f>
        <v/>
      </c>
      <c r="S97" s="32">
        <f>(G97-N97)/(P97-N97)</f>
        <v/>
      </c>
      <c r="T97" s="4">
        <f>IF(G97&lt;N97,"Below",IF(G97&gt;P97,"Above","Within"))</f>
        <v/>
      </c>
      <c r="U97" s="17">
        <f>MAX(0,N97-G97)*F97</f>
        <v/>
      </c>
      <c r="V97" s="17">
        <f>MAX(0,G97-P97)*F97</f>
        <v/>
      </c>
      <c r="W97" s="33">
        <f>IF(T97="Above",LN(G97/P97)/LN(1+INDEX(Market!$E$6:$E$9,MATCH(B97,Market!$A$6:$A$9,0))),0)</f>
        <v/>
      </c>
    </row>
    <row r="98">
      <c r="A98" s="5" t="inlineStr">
        <is>
          <t>E00111</t>
        </is>
      </c>
      <c r="B98" s="5" t="inlineStr">
        <is>
          <t>DE</t>
        </is>
      </c>
      <c r="C98" s="5" t="inlineStr">
        <is>
          <t>Tech</t>
        </is>
      </c>
      <c r="D98" s="5" t="inlineStr">
        <is>
          <t>L2</t>
        </is>
      </c>
      <c r="E98" s="5" t="inlineStr">
        <is>
          <t>M</t>
        </is>
      </c>
      <c r="F98" s="5" t="n">
        <v>1</v>
      </c>
      <c r="G98" s="31" t="n">
        <v>53350</v>
      </c>
      <c r="H98" s="31" t="n">
        <v>59400</v>
      </c>
      <c r="I98" s="6">
        <f>INDEX(Roles!$J$5:$J$40,MATCH(C98&amp;"|"&amp;D98,Roles!$A$5:$A$40,0))</f>
        <v/>
      </c>
      <c r="J98" s="6">
        <f>INDEX(Roles!$K$5:$K$40,MATCH(C98&amp;"|"&amp;D98,Roles!$A$5:$A$40,0))</f>
        <v/>
      </c>
      <c r="K98" s="26">
        <f>INDEX(Market!$K$31:$K$54,MATCH(B98&amp;"|"&amp;J98,Market!$A$31:$A$54,0))</f>
        <v/>
      </c>
      <c r="L98" s="6">
        <f>INDEX(Settings!$E$13:$E$19,MATCH(I98,Settings!$B$13:$B$19,0))</f>
        <v/>
      </c>
      <c r="M98" s="25">
        <f>INDEX(Structure!$K$6:$K$12,MATCH(I98,Structure!$A$6:$A$12,0))</f>
        <v/>
      </c>
      <c r="N98" s="26">
        <f>INDEX(Structure!$G$25:$G$52,MATCH(B98&amp;"|"&amp;I98,Structure!$A$25:$A$52,0))</f>
        <v/>
      </c>
      <c r="O98" s="26">
        <f>INDEX(Structure!$H$25:$H$52,MATCH(B98&amp;"|"&amp;I98,Structure!$A$25:$A$52,0))</f>
        <v/>
      </c>
      <c r="P98" s="26">
        <f>INDEX(Structure!$I$25:$I$52,MATCH(B98&amp;"|"&amp;I98,Structure!$A$25:$A$52,0))</f>
        <v/>
      </c>
      <c r="Q98" s="20">
        <f>G98/H98</f>
        <v/>
      </c>
      <c r="R98" s="20">
        <f>G98/O98</f>
        <v/>
      </c>
      <c r="S98" s="32">
        <f>(G98-N98)/(P98-N98)</f>
        <v/>
      </c>
      <c r="T98" s="4">
        <f>IF(G98&lt;N98,"Below",IF(G98&gt;P98,"Above","Within"))</f>
        <v/>
      </c>
      <c r="U98" s="17">
        <f>MAX(0,N98-G98)*F98</f>
        <v/>
      </c>
      <c r="V98" s="17">
        <f>MAX(0,G98-P98)*F98</f>
        <v/>
      </c>
      <c r="W98" s="33">
        <f>IF(T98="Above",LN(G98/P98)/LN(1+INDEX(Market!$E$6:$E$9,MATCH(B98,Market!$A$6:$A$9,0))),0)</f>
        <v/>
      </c>
    </row>
    <row r="99">
      <c r="A99" s="5" t="inlineStr">
        <is>
          <t>E00112</t>
        </is>
      </c>
      <c r="B99" s="5" t="inlineStr">
        <is>
          <t>ES</t>
        </is>
      </c>
      <c r="C99" s="5" t="inlineStr">
        <is>
          <t>Customer Service</t>
        </is>
      </c>
      <c r="D99" s="5" t="inlineStr">
        <is>
          <t>L2</t>
        </is>
      </c>
      <c r="E99" s="5" t="inlineStr">
        <is>
          <t>F</t>
        </is>
      </c>
      <c r="F99" s="5" t="n">
        <v>1</v>
      </c>
      <c r="G99" s="31" t="n">
        <v>27850</v>
      </c>
      <c r="H99" s="31" t="n">
        <v>28100</v>
      </c>
      <c r="I99" s="6">
        <f>INDEX(Roles!$J$5:$J$40,MATCH(C99&amp;"|"&amp;D99,Roles!$A$5:$A$40,0))</f>
        <v/>
      </c>
      <c r="J99" s="6">
        <f>INDEX(Roles!$K$5:$K$40,MATCH(C99&amp;"|"&amp;D99,Roles!$A$5:$A$40,0))</f>
        <v/>
      </c>
      <c r="K99" s="26">
        <f>INDEX(Market!$K$31:$K$54,MATCH(B99&amp;"|"&amp;J99,Market!$A$31:$A$54,0))</f>
        <v/>
      </c>
      <c r="L99" s="6">
        <f>INDEX(Settings!$E$13:$E$19,MATCH(I99,Settings!$B$13:$B$19,0))</f>
        <v/>
      </c>
      <c r="M99" s="25">
        <f>INDEX(Structure!$K$6:$K$12,MATCH(I99,Structure!$A$6:$A$12,0))</f>
        <v/>
      </c>
      <c r="N99" s="26">
        <f>INDEX(Structure!$G$25:$G$52,MATCH(B99&amp;"|"&amp;I99,Structure!$A$25:$A$52,0))</f>
        <v/>
      </c>
      <c r="O99" s="26">
        <f>INDEX(Structure!$H$25:$H$52,MATCH(B99&amp;"|"&amp;I99,Structure!$A$25:$A$52,0))</f>
        <v/>
      </c>
      <c r="P99" s="26">
        <f>INDEX(Structure!$I$25:$I$52,MATCH(B99&amp;"|"&amp;I99,Structure!$A$25:$A$52,0))</f>
        <v/>
      </c>
      <c r="Q99" s="20">
        <f>G99/H99</f>
        <v/>
      </c>
      <c r="R99" s="20">
        <f>G99/O99</f>
        <v/>
      </c>
      <c r="S99" s="32">
        <f>(G99-N99)/(P99-N99)</f>
        <v/>
      </c>
      <c r="T99" s="4">
        <f>IF(G99&lt;N99,"Below",IF(G99&gt;P99,"Above","Within"))</f>
        <v/>
      </c>
      <c r="U99" s="17">
        <f>MAX(0,N99-G99)*F99</f>
        <v/>
      </c>
      <c r="V99" s="17">
        <f>MAX(0,G99-P99)*F99</f>
        <v/>
      </c>
      <c r="W99" s="33">
        <f>IF(T99="Above",LN(G99/P99)/LN(1+INDEX(Market!$E$6:$E$9,MATCH(B99,Market!$A$6:$A$9,0))),0)</f>
        <v/>
      </c>
    </row>
    <row r="100">
      <c r="A100" s="5" t="inlineStr">
        <is>
          <t>E00113</t>
        </is>
      </c>
      <c r="B100" s="5" t="inlineStr">
        <is>
          <t>DE</t>
        </is>
      </c>
      <c r="C100" s="5" t="inlineStr">
        <is>
          <t>Operations</t>
        </is>
      </c>
      <c r="D100" s="5" t="inlineStr">
        <is>
          <t>L4</t>
        </is>
      </c>
      <c r="E100" s="5" t="inlineStr">
        <is>
          <t>M</t>
        </is>
      </c>
      <c r="F100" s="5" t="n">
        <v>1</v>
      </c>
      <c r="G100" s="31" t="n">
        <v>77500</v>
      </c>
      <c r="H100" s="31" t="n">
        <v>75800</v>
      </c>
      <c r="I100" s="6">
        <f>INDEX(Roles!$J$5:$J$40,MATCH(C100&amp;"|"&amp;D100,Roles!$A$5:$A$40,0))</f>
        <v/>
      </c>
      <c r="J100" s="6">
        <f>INDEX(Roles!$K$5:$K$40,MATCH(C100&amp;"|"&amp;D100,Roles!$A$5:$A$40,0))</f>
        <v/>
      </c>
      <c r="K100" s="26">
        <f>INDEX(Market!$K$31:$K$54,MATCH(B100&amp;"|"&amp;J100,Market!$A$31:$A$54,0))</f>
        <v/>
      </c>
      <c r="L100" s="6">
        <f>INDEX(Settings!$E$13:$E$19,MATCH(I100,Settings!$B$13:$B$19,0))</f>
        <v/>
      </c>
      <c r="M100" s="25">
        <f>INDEX(Structure!$K$6:$K$12,MATCH(I100,Structure!$A$6:$A$12,0))</f>
        <v/>
      </c>
      <c r="N100" s="26">
        <f>INDEX(Structure!$G$25:$G$52,MATCH(B100&amp;"|"&amp;I100,Structure!$A$25:$A$52,0))</f>
        <v/>
      </c>
      <c r="O100" s="26">
        <f>INDEX(Structure!$H$25:$H$52,MATCH(B100&amp;"|"&amp;I100,Structure!$A$25:$A$52,0))</f>
        <v/>
      </c>
      <c r="P100" s="26">
        <f>INDEX(Structure!$I$25:$I$52,MATCH(B100&amp;"|"&amp;I100,Structure!$A$25:$A$52,0))</f>
        <v/>
      </c>
      <c r="Q100" s="20">
        <f>G100/H100</f>
        <v/>
      </c>
      <c r="R100" s="20">
        <f>G100/O100</f>
        <v/>
      </c>
      <c r="S100" s="32">
        <f>(G100-N100)/(P100-N100)</f>
        <v/>
      </c>
      <c r="T100" s="4">
        <f>IF(G100&lt;N100,"Below",IF(G100&gt;P100,"Above","Within"))</f>
        <v/>
      </c>
      <c r="U100" s="17">
        <f>MAX(0,N100-G100)*F100</f>
        <v/>
      </c>
      <c r="V100" s="17">
        <f>MAX(0,G100-P100)*F100</f>
        <v/>
      </c>
      <c r="W100" s="33">
        <f>IF(T100="Above",LN(G100/P100)/LN(1+INDEX(Market!$E$6:$E$9,MATCH(B100,Market!$A$6:$A$9,0))),0)</f>
        <v/>
      </c>
    </row>
    <row r="101">
      <c r="A101" s="5" t="inlineStr">
        <is>
          <t>E00114</t>
        </is>
      </c>
      <c r="B101" s="5" t="inlineStr">
        <is>
          <t>ES</t>
        </is>
      </c>
      <c r="C101" s="5" t="inlineStr">
        <is>
          <t>Operations</t>
        </is>
      </c>
      <c r="D101" s="5" t="inlineStr">
        <is>
          <t>L4</t>
        </is>
      </c>
      <c r="E101" s="5" t="inlineStr">
        <is>
          <t>M</t>
        </is>
      </c>
      <c r="F101" s="5" t="n">
        <v>1</v>
      </c>
      <c r="G101" s="31" t="n">
        <v>46900</v>
      </c>
      <c r="H101" s="31" t="n">
        <v>49900</v>
      </c>
      <c r="I101" s="6">
        <f>INDEX(Roles!$J$5:$J$40,MATCH(C101&amp;"|"&amp;D101,Roles!$A$5:$A$40,0))</f>
        <v/>
      </c>
      <c r="J101" s="6">
        <f>INDEX(Roles!$K$5:$K$40,MATCH(C101&amp;"|"&amp;D101,Roles!$A$5:$A$40,0))</f>
        <v/>
      </c>
      <c r="K101" s="26">
        <f>INDEX(Market!$K$31:$K$54,MATCH(B101&amp;"|"&amp;J101,Market!$A$31:$A$54,0))</f>
        <v/>
      </c>
      <c r="L101" s="6">
        <f>INDEX(Settings!$E$13:$E$19,MATCH(I101,Settings!$B$13:$B$19,0))</f>
        <v/>
      </c>
      <c r="M101" s="25">
        <f>INDEX(Structure!$K$6:$K$12,MATCH(I101,Structure!$A$6:$A$12,0))</f>
        <v/>
      </c>
      <c r="N101" s="26">
        <f>INDEX(Structure!$G$25:$G$52,MATCH(B101&amp;"|"&amp;I101,Structure!$A$25:$A$52,0))</f>
        <v/>
      </c>
      <c r="O101" s="26">
        <f>INDEX(Structure!$H$25:$H$52,MATCH(B101&amp;"|"&amp;I101,Structure!$A$25:$A$52,0))</f>
        <v/>
      </c>
      <c r="P101" s="26">
        <f>INDEX(Structure!$I$25:$I$52,MATCH(B101&amp;"|"&amp;I101,Structure!$A$25:$A$52,0))</f>
        <v/>
      </c>
      <c r="Q101" s="20">
        <f>G101/H101</f>
        <v/>
      </c>
      <c r="R101" s="20">
        <f>G101/O101</f>
        <v/>
      </c>
      <c r="S101" s="32">
        <f>(G101-N101)/(P101-N101)</f>
        <v/>
      </c>
      <c r="T101" s="4">
        <f>IF(G101&lt;N101,"Below",IF(G101&gt;P101,"Above","Within"))</f>
        <v/>
      </c>
      <c r="U101" s="17">
        <f>MAX(0,N101-G101)*F101</f>
        <v/>
      </c>
      <c r="V101" s="17">
        <f>MAX(0,G101-P101)*F101</f>
        <v/>
      </c>
      <c r="W101" s="33">
        <f>IF(T101="Above",LN(G101/P101)/LN(1+INDEX(Market!$E$6:$E$9,MATCH(B101,Market!$A$6:$A$9,0))),0)</f>
        <v/>
      </c>
    </row>
    <row r="102">
      <c r="A102" s="5" t="inlineStr">
        <is>
          <t>E00115</t>
        </is>
      </c>
      <c r="B102" s="5" t="inlineStr">
        <is>
          <t>IT</t>
        </is>
      </c>
      <c r="C102" s="5" t="inlineStr">
        <is>
          <t>Customer Service</t>
        </is>
      </c>
      <c r="D102" s="5" t="inlineStr">
        <is>
          <t>L2</t>
        </is>
      </c>
      <c r="E102" s="5" t="inlineStr">
        <is>
          <t>M</t>
        </is>
      </c>
      <c r="F102" s="5" t="n">
        <v>1</v>
      </c>
      <c r="G102" s="31" t="n">
        <v>30450</v>
      </c>
      <c r="H102" s="31" t="n">
        <v>29200</v>
      </c>
      <c r="I102" s="6">
        <f>INDEX(Roles!$J$5:$J$40,MATCH(C102&amp;"|"&amp;D102,Roles!$A$5:$A$40,0))</f>
        <v/>
      </c>
      <c r="J102" s="6">
        <f>INDEX(Roles!$K$5:$K$40,MATCH(C102&amp;"|"&amp;D102,Roles!$A$5:$A$40,0))</f>
        <v/>
      </c>
      <c r="K102" s="26">
        <f>INDEX(Market!$K$31:$K$54,MATCH(B102&amp;"|"&amp;J102,Market!$A$31:$A$54,0))</f>
        <v/>
      </c>
      <c r="L102" s="6">
        <f>INDEX(Settings!$E$13:$E$19,MATCH(I102,Settings!$B$13:$B$19,0))</f>
        <v/>
      </c>
      <c r="M102" s="25">
        <f>INDEX(Structure!$K$6:$K$12,MATCH(I102,Structure!$A$6:$A$12,0))</f>
        <v/>
      </c>
      <c r="N102" s="26">
        <f>INDEX(Structure!$G$25:$G$52,MATCH(B102&amp;"|"&amp;I102,Structure!$A$25:$A$52,0))</f>
        <v/>
      </c>
      <c r="O102" s="26">
        <f>INDEX(Structure!$H$25:$H$52,MATCH(B102&amp;"|"&amp;I102,Structure!$A$25:$A$52,0))</f>
        <v/>
      </c>
      <c r="P102" s="26">
        <f>INDEX(Structure!$I$25:$I$52,MATCH(B102&amp;"|"&amp;I102,Structure!$A$25:$A$52,0))</f>
        <v/>
      </c>
      <c r="Q102" s="20">
        <f>G102/H102</f>
        <v/>
      </c>
      <c r="R102" s="20">
        <f>G102/O102</f>
        <v/>
      </c>
      <c r="S102" s="32">
        <f>(G102-N102)/(P102-N102)</f>
        <v/>
      </c>
      <c r="T102" s="4">
        <f>IF(G102&lt;N102,"Below",IF(G102&gt;P102,"Above","Within"))</f>
        <v/>
      </c>
      <c r="U102" s="17">
        <f>MAX(0,N102-G102)*F102</f>
        <v/>
      </c>
      <c r="V102" s="17">
        <f>MAX(0,G102-P102)*F102</f>
        <v/>
      </c>
      <c r="W102" s="33">
        <f>IF(T102="Above",LN(G102/P102)/LN(1+INDEX(Market!$E$6:$E$9,MATCH(B102,Market!$A$6:$A$9,0))),0)</f>
        <v/>
      </c>
    </row>
    <row r="103">
      <c r="A103" s="5" t="inlineStr">
        <is>
          <t>E00116</t>
        </is>
      </c>
      <c r="B103" s="5" t="inlineStr">
        <is>
          <t>IT</t>
        </is>
      </c>
      <c r="C103" s="5" t="inlineStr">
        <is>
          <t>Customer Service</t>
        </is>
      </c>
      <c r="D103" s="5" t="inlineStr">
        <is>
          <t>L3</t>
        </is>
      </c>
      <c r="E103" s="5" t="inlineStr">
        <is>
          <t>F</t>
        </is>
      </c>
      <c r="F103" s="5" t="n">
        <v>1</v>
      </c>
      <c r="G103" s="31" t="n">
        <v>39100</v>
      </c>
      <c r="H103" s="31" t="n">
        <v>37400</v>
      </c>
      <c r="I103" s="6">
        <f>INDEX(Roles!$J$5:$J$40,MATCH(C103&amp;"|"&amp;D103,Roles!$A$5:$A$40,0))</f>
        <v/>
      </c>
      <c r="J103" s="6">
        <f>INDEX(Roles!$K$5:$K$40,MATCH(C103&amp;"|"&amp;D103,Roles!$A$5:$A$40,0))</f>
        <v/>
      </c>
      <c r="K103" s="26">
        <f>INDEX(Market!$K$31:$K$54,MATCH(B103&amp;"|"&amp;J103,Market!$A$31:$A$54,0))</f>
        <v/>
      </c>
      <c r="L103" s="6">
        <f>INDEX(Settings!$E$13:$E$19,MATCH(I103,Settings!$B$13:$B$19,0))</f>
        <v/>
      </c>
      <c r="M103" s="25">
        <f>INDEX(Structure!$K$6:$K$12,MATCH(I103,Structure!$A$6:$A$12,0))</f>
        <v/>
      </c>
      <c r="N103" s="26">
        <f>INDEX(Structure!$G$25:$G$52,MATCH(B103&amp;"|"&amp;I103,Structure!$A$25:$A$52,0))</f>
        <v/>
      </c>
      <c r="O103" s="26">
        <f>INDEX(Structure!$H$25:$H$52,MATCH(B103&amp;"|"&amp;I103,Structure!$A$25:$A$52,0))</f>
        <v/>
      </c>
      <c r="P103" s="26">
        <f>INDEX(Structure!$I$25:$I$52,MATCH(B103&amp;"|"&amp;I103,Structure!$A$25:$A$52,0))</f>
        <v/>
      </c>
      <c r="Q103" s="20">
        <f>G103/H103</f>
        <v/>
      </c>
      <c r="R103" s="20">
        <f>G103/O103</f>
        <v/>
      </c>
      <c r="S103" s="32">
        <f>(G103-N103)/(P103-N103)</f>
        <v/>
      </c>
      <c r="T103" s="4">
        <f>IF(G103&lt;N103,"Below",IF(G103&gt;P103,"Above","Within"))</f>
        <v/>
      </c>
      <c r="U103" s="17">
        <f>MAX(0,N103-G103)*F103</f>
        <v/>
      </c>
      <c r="V103" s="17">
        <f>MAX(0,G103-P103)*F103</f>
        <v/>
      </c>
      <c r="W103" s="33">
        <f>IF(T103="Above",LN(G103/P103)/LN(1+INDEX(Market!$E$6:$E$9,MATCH(B103,Market!$A$6:$A$9,0))),0)</f>
        <v/>
      </c>
    </row>
    <row r="104">
      <c r="A104" s="5" t="inlineStr">
        <is>
          <t>E00117</t>
        </is>
      </c>
      <c r="B104" s="5" t="inlineStr">
        <is>
          <t>PL</t>
        </is>
      </c>
      <c r="C104" s="5" t="inlineStr">
        <is>
          <t>Tech</t>
        </is>
      </c>
      <c r="D104" s="5" t="inlineStr">
        <is>
          <t>L3</t>
        </is>
      </c>
      <c r="E104" s="5" t="inlineStr">
        <is>
          <t>F</t>
        </is>
      </c>
      <c r="F104" s="5" t="n">
        <v>1</v>
      </c>
      <c r="G104" s="31" t="n">
        <v>41050</v>
      </c>
      <c r="H104" s="31" t="n">
        <v>42000</v>
      </c>
      <c r="I104" s="6">
        <f>INDEX(Roles!$J$5:$J$40,MATCH(C104&amp;"|"&amp;D104,Roles!$A$5:$A$40,0))</f>
        <v/>
      </c>
      <c r="J104" s="6">
        <f>INDEX(Roles!$K$5:$K$40,MATCH(C104&amp;"|"&amp;D104,Roles!$A$5:$A$40,0))</f>
        <v/>
      </c>
      <c r="K104" s="26">
        <f>INDEX(Market!$K$31:$K$54,MATCH(B104&amp;"|"&amp;J104,Market!$A$31:$A$54,0))</f>
        <v/>
      </c>
      <c r="L104" s="6">
        <f>INDEX(Settings!$E$13:$E$19,MATCH(I104,Settings!$B$13:$B$19,0))</f>
        <v/>
      </c>
      <c r="M104" s="25">
        <f>INDEX(Structure!$K$6:$K$12,MATCH(I104,Structure!$A$6:$A$12,0))</f>
        <v/>
      </c>
      <c r="N104" s="26">
        <f>INDEX(Structure!$G$25:$G$52,MATCH(B104&amp;"|"&amp;I104,Structure!$A$25:$A$52,0))</f>
        <v/>
      </c>
      <c r="O104" s="26">
        <f>INDEX(Structure!$H$25:$H$52,MATCH(B104&amp;"|"&amp;I104,Structure!$A$25:$A$52,0))</f>
        <v/>
      </c>
      <c r="P104" s="26">
        <f>INDEX(Structure!$I$25:$I$52,MATCH(B104&amp;"|"&amp;I104,Structure!$A$25:$A$52,0))</f>
        <v/>
      </c>
      <c r="Q104" s="20">
        <f>G104/H104</f>
        <v/>
      </c>
      <c r="R104" s="20">
        <f>G104/O104</f>
        <v/>
      </c>
      <c r="S104" s="32">
        <f>(G104-N104)/(P104-N104)</f>
        <v/>
      </c>
      <c r="T104" s="4">
        <f>IF(G104&lt;N104,"Below",IF(G104&gt;P104,"Above","Within"))</f>
        <v/>
      </c>
      <c r="U104" s="17">
        <f>MAX(0,N104-G104)*F104</f>
        <v/>
      </c>
      <c r="V104" s="17">
        <f>MAX(0,G104-P104)*F104</f>
        <v/>
      </c>
      <c r="W104" s="33">
        <f>IF(T104="Above",LN(G104/P104)/LN(1+INDEX(Market!$E$6:$E$9,MATCH(B104,Market!$A$6:$A$9,0))),0)</f>
        <v/>
      </c>
    </row>
    <row r="105">
      <c r="A105" s="5" t="inlineStr">
        <is>
          <t>E00118</t>
        </is>
      </c>
      <c r="B105" s="5" t="inlineStr">
        <is>
          <t>DE</t>
        </is>
      </c>
      <c r="C105" s="5" t="inlineStr">
        <is>
          <t>Operations</t>
        </is>
      </c>
      <c r="D105" s="5" t="inlineStr">
        <is>
          <t>L2</t>
        </is>
      </c>
      <c r="E105" s="5" t="inlineStr">
        <is>
          <t>M</t>
        </is>
      </c>
      <c r="F105" s="5" t="n">
        <v>1</v>
      </c>
      <c r="G105" s="31" t="n">
        <v>46300</v>
      </c>
      <c r="H105" s="31" t="n">
        <v>45100</v>
      </c>
      <c r="I105" s="6">
        <f>INDEX(Roles!$J$5:$J$40,MATCH(C105&amp;"|"&amp;D105,Roles!$A$5:$A$40,0))</f>
        <v/>
      </c>
      <c r="J105" s="6">
        <f>INDEX(Roles!$K$5:$K$40,MATCH(C105&amp;"|"&amp;D105,Roles!$A$5:$A$40,0))</f>
        <v/>
      </c>
      <c r="K105" s="26">
        <f>INDEX(Market!$K$31:$K$54,MATCH(B105&amp;"|"&amp;J105,Market!$A$31:$A$54,0))</f>
        <v/>
      </c>
      <c r="L105" s="6">
        <f>INDEX(Settings!$E$13:$E$19,MATCH(I105,Settings!$B$13:$B$19,0))</f>
        <v/>
      </c>
      <c r="M105" s="25">
        <f>INDEX(Structure!$K$6:$K$12,MATCH(I105,Structure!$A$6:$A$12,0))</f>
        <v/>
      </c>
      <c r="N105" s="26">
        <f>INDEX(Structure!$G$25:$G$52,MATCH(B105&amp;"|"&amp;I105,Structure!$A$25:$A$52,0))</f>
        <v/>
      </c>
      <c r="O105" s="26">
        <f>INDEX(Structure!$H$25:$H$52,MATCH(B105&amp;"|"&amp;I105,Structure!$A$25:$A$52,0))</f>
        <v/>
      </c>
      <c r="P105" s="26">
        <f>INDEX(Structure!$I$25:$I$52,MATCH(B105&amp;"|"&amp;I105,Structure!$A$25:$A$52,0))</f>
        <v/>
      </c>
      <c r="Q105" s="20">
        <f>G105/H105</f>
        <v/>
      </c>
      <c r="R105" s="20">
        <f>G105/O105</f>
        <v/>
      </c>
      <c r="S105" s="32">
        <f>(G105-N105)/(P105-N105)</f>
        <v/>
      </c>
      <c r="T105" s="4">
        <f>IF(G105&lt;N105,"Below",IF(G105&gt;P105,"Above","Within"))</f>
        <v/>
      </c>
      <c r="U105" s="17">
        <f>MAX(0,N105-G105)*F105</f>
        <v/>
      </c>
      <c r="V105" s="17">
        <f>MAX(0,G105-P105)*F105</f>
        <v/>
      </c>
      <c r="W105" s="33">
        <f>IF(T105="Above",LN(G105/P105)/LN(1+INDEX(Market!$E$6:$E$9,MATCH(B105,Market!$A$6:$A$9,0))),0)</f>
        <v/>
      </c>
    </row>
    <row r="106">
      <c r="A106" s="5" t="inlineStr">
        <is>
          <t>E00119</t>
        </is>
      </c>
      <c r="B106" s="5" t="inlineStr">
        <is>
          <t>IT</t>
        </is>
      </c>
      <c r="C106" s="5" t="inlineStr">
        <is>
          <t>Customer Service</t>
        </is>
      </c>
      <c r="D106" s="5" t="inlineStr">
        <is>
          <t>L3</t>
        </is>
      </c>
      <c r="E106" s="5" t="inlineStr">
        <is>
          <t>M</t>
        </is>
      </c>
      <c r="F106" s="5" t="n">
        <v>1</v>
      </c>
      <c r="G106" s="31" t="n">
        <v>39500</v>
      </c>
      <c r="H106" s="31" t="n">
        <v>37400</v>
      </c>
      <c r="I106" s="6">
        <f>INDEX(Roles!$J$5:$J$40,MATCH(C106&amp;"|"&amp;D106,Roles!$A$5:$A$40,0))</f>
        <v/>
      </c>
      <c r="J106" s="6">
        <f>INDEX(Roles!$K$5:$K$40,MATCH(C106&amp;"|"&amp;D106,Roles!$A$5:$A$40,0))</f>
        <v/>
      </c>
      <c r="K106" s="26">
        <f>INDEX(Market!$K$31:$K$54,MATCH(B106&amp;"|"&amp;J106,Market!$A$31:$A$54,0))</f>
        <v/>
      </c>
      <c r="L106" s="6">
        <f>INDEX(Settings!$E$13:$E$19,MATCH(I106,Settings!$B$13:$B$19,0))</f>
        <v/>
      </c>
      <c r="M106" s="25">
        <f>INDEX(Structure!$K$6:$K$12,MATCH(I106,Structure!$A$6:$A$12,0))</f>
        <v/>
      </c>
      <c r="N106" s="26">
        <f>INDEX(Structure!$G$25:$G$52,MATCH(B106&amp;"|"&amp;I106,Structure!$A$25:$A$52,0))</f>
        <v/>
      </c>
      <c r="O106" s="26">
        <f>INDEX(Structure!$H$25:$H$52,MATCH(B106&amp;"|"&amp;I106,Structure!$A$25:$A$52,0))</f>
        <v/>
      </c>
      <c r="P106" s="26">
        <f>INDEX(Structure!$I$25:$I$52,MATCH(B106&amp;"|"&amp;I106,Structure!$A$25:$A$52,0))</f>
        <v/>
      </c>
      <c r="Q106" s="20">
        <f>G106/H106</f>
        <v/>
      </c>
      <c r="R106" s="20">
        <f>G106/O106</f>
        <v/>
      </c>
      <c r="S106" s="32">
        <f>(G106-N106)/(P106-N106)</f>
        <v/>
      </c>
      <c r="T106" s="4">
        <f>IF(G106&lt;N106,"Below",IF(G106&gt;P106,"Above","Within"))</f>
        <v/>
      </c>
      <c r="U106" s="17">
        <f>MAX(0,N106-G106)*F106</f>
        <v/>
      </c>
      <c r="V106" s="17">
        <f>MAX(0,G106-P106)*F106</f>
        <v/>
      </c>
      <c r="W106" s="33">
        <f>IF(T106="Above",LN(G106/P106)/LN(1+INDEX(Market!$E$6:$E$9,MATCH(B106,Market!$A$6:$A$9,0))),0)</f>
        <v/>
      </c>
    </row>
    <row r="107">
      <c r="A107" s="5" t="inlineStr">
        <is>
          <t>E00120</t>
        </is>
      </c>
      <c r="B107" s="5" t="inlineStr">
        <is>
          <t>IT</t>
        </is>
      </c>
      <c r="C107" s="5" t="inlineStr">
        <is>
          <t>Finance</t>
        </is>
      </c>
      <c r="D107" s="5" t="inlineStr">
        <is>
          <t>L2</t>
        </is>
      </c>
      <c r="E107" s="5" t="inlineStr">
        <is>
          <t>M</t>
        </is>
      </c>
      <c r="F107" s="5" t="n">
        <v>1</v>
      </c>
      <c r="G107" s="31" t="n">
        <v>33800</v>
      </c>
      <c r="H107" s="31" t="n">
        <v>35800</v>
      </c>
      <c r="I107" s="6">
        <f>INDEX(Roles!$J$5:$J$40,MATCH(C107&amp;"|"&amp;D107,Roles!$A$5:$A$40,0))</f>
        <v/>
      </c>
      <c r="J107" s="6">
        <f>INDEX(Roles!$K$5:$K$40,MATCH(C107&amp;"|"&amp;D107,Roles!$A$5:$A$40,0))</f>
        <v/>
      </c>
      <c r="K107" s="26">
        <f>INDEX(Market!$K$31:$K$54,MATCH(B107&amp;"|"&amp;J107,Market!$A$31:$A$54,0))</f>
        <v/>
      </c>
      <c r="L107" s="6">
        <f>INDEX(Settings!$E$13:$E$19,MATCH(I107,Settings!$B$13:$B$19,0))</f>
        <v/>
      </c>
      <c r="M107" s="25">
        <f>INDEX(Structure!$K$6:$K$12,MATCH(I107,Structure!$A$6:$A$12,0))</f>
        <v/>
      </c>
      <c r="N107" s="26">
        <f>INDEX(Structure!$G$25:$G$52,MATCH(B107&amp;"|"&amp;I107,Structure!$A$25:$A$52,0))</f>
        <v/>
      </c>
      <c r="O107" s="26">
        <f>INDEX(Structure!$H$25:$H$52,MATCH(B107&amp;"|"&amp;I107,Structure!$A$25:$A$52,0))</f>
        <v/>
      </c>
      <c r="P107" s="26">
        <f>INDEX(Structure!$I$25:$I$52,MATCH(B107&amp;"|"&amp;I107,Structure!$A$25:$A$52,0))</f>
        <v/>
      </c>
      <c r="Q107" s="20">
        <f>G107/H107</f>
        <v/>
      </c>
      <c r="R107" s="20">
        <f>G107/O107</f>
        <v/>
      </c>
      <c r="S107" s="32">
        <f>(G107-N107)/(P107-N107)</f>
        <v/>
      </c>
      <c r="T107" s="4">
        <f>IF(G107&lt;N107,"Below",IF(G107&gt;P107,"Above","Within"))</f>
        <v/>
      </c>
      <c r="U107" s="17">
        <f>MAX(0,N107-G107)*F107</f>
        <v/>
      </c>
      <c r="V107" s="17">
        <f>MAX(0,G107-P107)*F107</f>
        <v/>
      </c>
      <c r="W107" s="33">
        <f>IF(T107="Above",LN(G107/P107)/LN(1+INDEX(Market!$E$6:$E$9,MATCH(B107,Market!$A$6:$A$9,0))),0)</f>
        <v/>
      </c>
    </row>
    <row r="108">
      <c r="A108" s="5" t="inlineStr">
        <is>
          <t>E00121</t>
        </is>
      </c>
      <c r="B108" s="5" t="inlineStr">
        <is>
          <t>PL</t>
        </is>
      </c>
      <c r="C108" s="5" t="inlineStr">
        <is>
          <t>Operations</t>
        </is>
      </c>
      <c r="D108" s="5" t="inlineStr">
        <is>
          <t>L2</t>
        </is>
      </c>
      <c r="E108" s="5" t="inlineStr">
        <is>
          <t>F</t>
        </is>
      </c>
      <c r="F108" s="5" t="n">
        <v>1</v>
      </c>
      <c r="G108" s="31" t="n">
        <v>21050</v>
      </c>
      <c r="H108" s="31" t="n">
        <v>24900</v>
      </c>
      <c r="I108" s="6">
        <f>INDEX(Roles!$J$5:$J$40,MATCH(C108&amp;"|"&amp;D108,Roles!$A$5:$A$40,0))</f>
        <v/>
      </c>
      <c r="J108" s="6">
        <f>INDEX(Roles!$K$5:$K$40,MATCH(C108&amp;"|"&amp;D108,Roles!$A$5:$A$40,0))</f>
        <v/>
      </c>
      <c r="K108" s="26">
        <f>INDEX(Market!$K$31:$K$54,MATCH(B108&amp;"|"&amp;J108,Market!$A$31:$A$54,0))</f>
        <v/>
      </c>
      <c r="L108" s="6">
        <f>INDEX(Settings!$E$13:$E$19,MATCH(I108,Settings!$B$13:$B$19,0))</f>
        <v/>
      </c>
      <c r="M108" s="25">
        <f>INDEX(Structure!$K$6:$K$12,MATCH(I108,Structure!$A$6:$A$12,0))</f>
        <v/>
      </c>
      <c r="N108" s="26">
        <f>INDEX(Structure!$G$25:$G$52,MATCH(B108&amp;"|"&amp;I108,Structure!$A$25:$A$52,0))</f>
        <v/>
      </c>
      <c r="O108" s="26">
        <f>INDEX(Structure!$H$25:$H$52,MATCH(B108&amp;"|"&amp;I108,Structure!$A$25:$A$52,0))</f>
        <v/>
      </c>
      <c r="P108" s="26">
        <f>INDEX(Structure!$I$25:$I$52,MATCH(B108&amp;"|"&amp;I108,Structure!$A$25:$A$52,0))</f>
        <v/>
      </c>
      <c r="Q108" s="20">
        <f>G108/H108</f>
        <v/>
      </c>
      <c r="R108" s="20">
        <f>G108/O108</f>
        <v/>
      </c>
      <c r="S108" s="32">
        <f>(G108-N108)/(P108-N108)</f>
        <v/>
      </c>
      <c r="T108" s="4">
        <f>IF(G108&lt;N108,"Below",IF(G108&gt;P108,"Above","Within"))</f>
        <v/>
      </c>
      <c r="U108" s="17">
        <f>MAX(0,N108-G108)*F108</f>
        <v/>
      </c>
      <c r="V108" s="17">
        <f>MAX(0,G108-P108)*F108</f>
        <v/>
      </c>
      <c r="W108" s="33">
        <f>IF(T108="Above",LN(G108/P108)/LN(1+INDEX(Market!$E$6:$E$9,MATCH(B108,Market!$A$6:$A$9,0))),0)</f>
        <v/>
      </c>
    </row>
    <row r="109">
      <c r="A109" s="5" t="inlineStr">
        <is>
          <t>E00122</t>
        </is>
      </c>
      <c r="B109" s="5" t="inlineStr">
        <is>
          <t>PL</t>
        </is>
      </c>
      <c r="C109" s="5" t="inlineStr">
        <is>
          <t>Customer Service</t>
        </is>
      </c>
      <c r="D109" s="5" t="inlineStr">
        <is>
          <t>L2</t>
        </is>
      </c>
      <c r="E109" s="5" t="inlineStr">
        <is>
          <t>F</t>
        </is>
      </c>
      <c r="F109" s="5" t="n">
        <v>1</v>
      </c>
      <c r="G109" s="31" t="n">
        <v>26700</v>
      </c>
      <c r="H109" s="31" t="n">
        <v>23600</v>
      </c>
      <c r="I109" s="6">
        <f>INDEX(Roles!$J$5:$J$40,MATCH(C109&amp;"|"&amp;D109,Roles!$A$5:$A$40,0))</f>
        <v/>
      </c>
      <c r="J109" s="6">
        <f>INDEX(Roles!$K$5:$K$40,MATCH(C109&amp;"|"&amp;D109,Roles!$A$5:$A$40,0))</f>
        <v/>
      </c>
      <c r="K109" s="26">
        <f>INDEX(Market!$K$31:$K$54,MATCH(B109&amp;"|"&amp;J109,Market!$A$31:$A$54,0))</f>
        <v/>
      </c>
      <c r="L109" s="6">
        <f>INDEX(Settings!$E$13:$E$19,MATCH(I109,Settings!$B$13:$B$19,0))</f>
        <v/>
      </c>
      <c r="M109" s="25">
        <f>INDEX(Structure!$K$6:$K$12,MATCH(I109,Structure!$A$6:$A$12,0))</f>
        <v/>
      </c>
      <c r="N109" s="26">
        <f>INDEX(Structure!$G$25:$G$52,MATCH(B109&amp;"|"&amp;I109,Structure!$A$25:$A$52,0))</f>
        <v/>
      </c>
      <c r="O109" s="26">
        <f>INDEX(Structure!$H$25:$H$52,MATCH(B109&amp;"|"&amp;I109,Structure!$A$25:$A$52,0))</f>
        <v/>
      </c>
      <c r="P109" s="26">
        <f>INDEX(Structure!$I$25:$I$52,MATCH(B109&amp;"|"&amp;I109,Structure!$A$25:$A$52,0))</f>
        <v/>
      </c>
      <c r="Q109" s="20">
        <f>G109/H109</f>
        <v/>
      </c>
      <c r="R109" s="20">
        <f>G109/O109</f>
        <v/>
      </c>
      <c r="S109" s="32">
        <f>(G109-N109)/(P109-N109)</f>
        <v/>
      </c>
      <c r="T109" s="4">
        <f>IF(G109&lt;N109,"Below",IF(G109&gt;P109,"Above","Within"))</f>
        <v/>
      </c>
      <c r="U109" s="17">
        <f>MAX(0,N109-G109)*F109</f>
        <v/>
      </c>
      <c r="V109" s="17">
        <f>MAX(0,G109-P109)*F109</f>
        <v/>
      </c>
      <c r="W109" s="33">
        <f>IF(T109="Above",LN(G109/P109)/LN(1+INDEX(Market!$E$6:$E$9,MATCH(B109,Market!$A$6:$A$9,0))),0)</f>
        <v/>
      </c>
    </row>
    <row r="110">
      <c r="A110" s="5" t="inlineStr">
        <is>
          <t>E00123</t>
        </is>
      </c>
      <c r="B110" s="5" t="inlineStr">
        <is>
          <t>IT</t>
        </is>
      </c>
      <c r="C110" s="5" t="inlineStr">
        <is>
          <t>Finance</t>
        </is>
      </c>
      <c r="D110" s="5" t="inlineStr">
        <is>
          <t>L6</t>
        </is>
      </c>
      <c r="E110" s="5" t="inlineStr">
        <is>
          <t>M</t>
        </is>
      </c>
      <c r="F110" s="5" t="n">
        <v>1</v>
      </c>
      <c r="G110" s="31" t="n">
        <v>103450</v>
      </c>
      <c r="H110" s="31" t="n">
        <v>114400</v>
      </c>
      <c r="I110" s="6">
        <f>INDEX(Roles!$J$5:$J$40,MATCH(C110&amp;"|"&amp;D110,Roles!$A$5:$A$40,0))</f>
        <v/>
      </c>
      <c r="J110" s="6">
        <f>INDEX(Roles!$K$5:$K$40,MATCH(C110&amp;"|"&amp;D110,Roles!$A$5:$A$40,0))</f>
        <v/>
      </c>
      <c r="K110" s="26">
        <f>INDEX(Market!$K$31:$K$54,MATCH(B110&amp;"|"&amp;J110,Market!$A$31:$A$54,0))</f>
        <v/>
      </c>
      <c r="L110" s="6">
        <f>INDEX(Settings!$E$13:$E$19,MATCH(I110,Settings!$B$13:$B$19,0))</f>
        <v/>
      </c>
      <c r="M110" s="25">
        <f>INDEX(Structure!$K$6:$K$12,MATCH(I110,Structure!$A$6:$A$12,0))</f>
        <v/>
      </c>
      <c r="N110" s="26">
        <f>INDEX(Structure!$G$25:$G$52,MATCH(B110&amp;"|"&amp;I110,Structure!$A$25:$A$52,0))</f>
        <v/>
      </c>
      <c r="O110" s="26">
        <f>INDEX(Structure!$H$25:$H$52,MATCH(B110&amp;"|"&amp;I110,Structure!$A$25:$A$52,0))</f>
        <v/>
      </c>
      <c r="P110" s="26">
        <f>INDEX(Structure!$I$25:$I$52,MATCH(B110&amp;"|"&amp;I110,Structure!$A$25:$A$52,0))</f>
        <v/>
      </c>
      <c r="Q110" s="20">
        <f>G110/H110</f>
        <v/>
      </c>
      <c r="R110" s="20">
        <f>G110/O110</f>
        <v/>
      </c>
      <c r="S110" s="32">
        <f>(G110-N110)/(P110-N110)</f>
        <v/>
      </c>
      <c r="T110" s="4">
        <f>IF(G110&lt;N110,"Below",IF(G110&gt;P110,"Above","Within"))</f>
        <v/>
      </c>
      <c r="U110" s="17">
        <f>MAX(0,N110-G110)*F110</f>
        <v/>
      </c>
      <c r="V110" s="17">
        <f>MAX(0,G110-P110)*F110</f>
        <v/>
      </c>
      <c r="W110" s="33">
        <f>IF(T110="Above",LN(G110/P110)/LN(1+INDEX(Market!$E$6:$E$9,MATCH(B110,Market!$A$6:$A$9,0))),0)</f>
        <v/>
      </c>
    </row>
    <row r="111">
      <c r="A111" s="5" t="inlineStr">
        <is>
          <t>E00124</t>
        </is>
      </c>
      <c r="B111" s="5" t="inlineStr">
        <is>
          <t>PL</t>
        </is>
      </c>
      <c r="C111" s="5" t="inlineStr">
        <is>
          <t>Tech</t>
        </is>
      </c>
      <c r="D111" s="5" t="inlineStr">
        <is>
          <t>L3</t>
        </is>
      </c>
      <c r="E111" s="5" t="inlineStr">
        <is>
          <t>M</t>
        </is>
      </c>
      <c r="F111" s="5" t="n">
        <v>1</v>
      </c>
      <c r="G111" s="31" t="n">
        <v>43500</v>
      </c>
      <c r="H111" s="31" t="n">
        <v>42000</v>
      </c>
      <c r="I111" s="6">
        <f>INDEX(Roles!$J$5:$J$40,MATCH(C111&amp;"|"&amp;D111,Roles!$A$5:$A$40,0))</f>
        <v/>
      </c>
      <c r="J111" s="6">
        <f>INDEX(Roles!$K$5:$K$40,MATCH(C111&amp;"|"&amp;D111,Roles!$A$5:$A$40,0))</f>
        <v/>
      </c>
      <c r="K111" s="26">
        <f>INDEX(Market!$K$31:$K$54,MATCH(B111&amp;"|"&amp;J111,Market!$A$31:$A$54,0))</f>
        <v/>
      </c>
      <c r="L111" s="6">
        <f>INDEX(Settings!$E$13:$E$19,MATCH(I111,Settings!$B$13:$B$19,0))</f>
        <v/>
      </c>
      <c r="M111" s="25">
        <f>INDEX(Structure!$K$6:$K$12,MATCH(I111,Structure!$A$6:$A$12,0))</f>
        <v/>
      </c>
      <c r="N111" s="26">
        <f>INDEX(Structure!$G$25:$G$52,MATCH(B111&amp;"|"&amp;I111,Structure!$A$25:$A$52,0))</f>
        <v/>
      </c>
      <c r="O111" s="26">
        <f>INDEX(Structure!$H$25:$H$52,MATCH(B111&amp;"|"&amp;I111,Structure!$A$25:$A$52,0))</f>
        <v/>
      </c>
      <c r="P111" s="26">
        <f>INDEX(Structure!$I$25:$I$52,MATCH(B111&amp;"|"&amp;I111,Structure!$A$25:$A$52,0))</f>
        <v/>
      </c>
      <c r="Q111" s="20">
        <f>G111/H111</f>
        <v/>
      </c>
      <c r="R111" s="20">
        <f>G111/O111</f>
        <v/>
      </c>
      <c r="S111" s="32">
        <f>(G111-N111)/(P111-N111)</f>
        <v/>
      </c>
      <c r="T111" s="4">
        <f>IF(G111&lt;N111,"Below",IF(G111&gt;P111,"Above","Within"))</f>
        <v/>
      </c>
      <c r="U111" s="17">
        <f>MAX(0,N111-G111)*F111</f>
        <v/>
      </c>
      <c r="V111" s="17">
        <f>MAX(0,G111-P111)*F111</f>
        <v/>
      </c>
      <c r="W111" s="33">
        <f>IF(T111="Above",LN(G111/P111)/LN(1+INDEX(Market!$E$6:$E$9,MATCH(B111,Market!$A$6:$A$9,0))),0)</f>
        <v/>
      </c>
    </row>
    <row r="112">
      <c r="A112" s="5" t="inlineStr">
        <is>
          <t>E00125</t>
        </is>
      </c>
      <c r="B112" s="5" t="inlineStr">
        <is>
          <t>PL</t>
        </is>
      </c>
      <c r="C112" s="5" t="inlineStr">
        <is>
          <t>Customer Service</t>
        </is>
      </c>
      <c r="D112" s="5" t="inlineStr">
        <is>
          <t>L3</t>
        </is>
      </c>
      <c r="E112" s="5" t="inlineStr">
        <is>
          <t>F</t>
        </is>
      </c>
      <c r="F112" s="5" t="n">
        <v>1</v>
      </c>
      <c r="G112" s="31" t="n">
        <v>31400</v>
      </c>
      <c r="H112" s="31" t="n">
        <v>30200</v>
      </c>
      <c r="I112" s="6">
        <f>INDEX(Roles!$J$5:$J$40,MATCH(C112&amp;"|"&amp;D112,Roles!$A$5:$A$40,0))</f>
        <v/>
      </c>
      <c r="J112" s="6">
        <f>INDEX(Roles!$K$5:$K$40,MATCH(C112&amp;"|"&amp;D112,Roles!$A$5:$A$40,0))</f>
        <v/>
      </c>
      <c r="K112" s="26">
        <f>INDEX(Market!$K$31:$K$54,MATCH(B112&amp;"|"&amp;J112,Market!$A$31:$A$54,0))</f>
        <v/>
      </c>
      <c r="L112" s="6">
        <f>INDEX(Settings!$E$13:$E$19,MATCH(I112,Settings!$B$13:$B$19,0))</f>
        <v/>
      </c>
      <c r="M112" s="25">
        <f>INDEX(Structure!$K$6:$K$12,MATCH(I112,Structure!$A$6:$A$12,0))</f>
        <v/>
      </c>
      <c r="N112" s="26">
        <f>INDEX(Structure!$G$25:$G$52,MATCH(B112&amp;"|"&amp;I112,Structure!$A$25:$A$52,0))</f>
        <v/>
      </c>
      <c r="O112" s="26">
        <f>INDEX(Structure!$H$25:$H$52,MATCH(B112&amp;"|"&amp;I112,Structure!$A$25:$A$52,0))</f>
        <v/>
      </c>
      <c r="P112" s="26">
        <f>INDEX(Structure!$I$25:$I$52,MATCH(B112&amp;"|"&amp;I112,Structure!$A$25:$A$52,0))</f>
        <v/>
      </c>
      <c r="Q112" s="20">
        <f>G112/H112</f>
        <v/>
      </c>
      <c r="R112" s="20">
        <f>G112/O112</f>
        <v/>
      </c>
      <c r="S112" s="32">
        <f>(G112-N112)/(P112-N112)</f>
        <v/>
      </c>
      <c r="T112" s="4">
        <f>IF(G112&lt;N112,"Below",IF(G112&gt;P112,"Above","Within"))</f>
        <v/>
      </c>
      <c r="U112" s="17">
        <f>MAX(0,N112-G112)*F112</f>
        <v/>
      </c>
      <c r="V112" s="17">
        <f>MAX(0,G112-P112)*F112</f>
        <v/>
      </c>
      <c r="W112" s="33">
        <f>IF(T112="Above",LN(G112/P112)/LN(1+INDEX(Market!$E$6:$E$9,MATCH(B112,Market!$A$6:$A$9,0))),0)</f>
        <v/>
      </c>
    </row>
    <row r="113">
      <c r="A113" s="5" t="inlineStr">
        <is>
          <t>E00126</t>
        </is>
      </c>
      <c r="B113" s="5" t="inlineStr">
        <is>
          <t>PL</t>
        </is>
      </c>
      <c r="C113" s="5" t="inlineStr">
        <is>
          <t>Tech</t>
        </is>
      </c>
      <c r="D113" s="5" t="inlineStr">
        <is>
          <t>L1</t>
        </is>
      </c>
      <c r="E113" s="5" t="inlineStr">
        <is>
          <t>F</t>
        </is>
      </c>
      <c r="F113" s="5" t="n">
        <v>1</v>
      </c>
      <c r="G113" s="31" t="n">
        <v>29450</v>
      </c>
      <c r="H113" s="31" t="n">
        <v>26200</v>
      </c>
      <c r="I113" s="6">
        <f>INDEX(Roles!$J$5:$J$40,MATCH(C113&amp;"|"&amp;D113,Roles!$A$5:$A$40,0))</f>
        <v/>
      </c>
      <c r="J113" s="6">
        <f>INDEX(Roles!$K$5:$K$40,MATCH(C113&amp;"|"&amp;D113,Roles!$A$5:$A$40,0))</f>
        <v/>
      </c>
      <c r="K113" s="26">
        <f>INDEX(Market!$K$31:$K$54,MATCH(B113&amp;"|"&amp;J113,Market!$A$31:$A$54,0))</f>
        <v/>
      </c>
      <c r="L113" s="6">
        <f>INDEX(Settings!$E$13:$E$19,MATCH(I113,Settings!$B$13:$B$19,0))</f>
        <v/>
      </c>
      <c r="M113" s="25">
        <f>INDEX(Structure!$K$6:$K$12,MATCH(I113,Structure!$A$6:$A$12,0))</f>
        <v/>
      </c>
      <c r="N113" s="26">
        <f>INDEX(Structure!$G$25:$G$52,MATCH(B113&amp;"|"&amp;I113,Structure!$A$25:$A$52,0))</f>
        <v/>
      </c>
      <c r="O113" s="26">
        <f>INDEX(Structure!$H$25:$H$52,MATCH(B113&amp;"|"&amp;I113,Structure!$A$25:$A$52,0))</f>
        <v/>
      </c>
      <c r="P113" s="26">
        <f>INDEX(Structure!$I$25:$I$52,MATCH(B113&amp;"|"&amp;I113,Structure!$A$25:$A$52,0))</f>
        <v/>
      </c>
      <c r="Q113" s="20">
        <f>G113/H113</f>
        <v/>
      </c>
      <c r="R113" s="20">
        <f>G113/O113</f>
        <v/>
      </c>
      <c r="S113" s="32">
        <f>(G113-N113)/(P113-N113)</f>
        <v/>
      </c>
      <c r="T113" s="4">
        <f>IF(G113&lt;N113,"Below",IF(G113&gt;P113,"Above","Within"))</f>
        <v/>
      </c>
      <c r="U113" s="17">
        <f>MAX(0,N113-G113)*F113</f>
        <v/>
      </c>
      <c r="V113" s="17">
        <f>MAX(0,G113-P113)*F113</f>
        <v/>
      </c>
      <c r="W113" s="33">
        <f>IF(T113="Above",LN(G113/P113)/LN(1+INDEX(Market!$E$6:$E$9,MATCH(B113,Market!$A$6:$A$9,0))),0)</f>
        <v/>
      </c>
    </row>
    <row r="114">
      <c r="A114" s="5" t="inlineStr">
        <is>
          <t>E00127</t>
        </is>
      </c>
      <c r="B114" s="5" t="inlineStr">
        <is>
          <t>ES</t>
        </is>
      </c>
      <c r="C114" s="5" t="inlineStr">
        <is>
          <t>Tech</t>
        </is>
      </c>
      <c r="D114" s="5" t="inlineStr">
        <is>
          <t>L2</t>
        </is>
      </c>
      <c r="E114" s="5" t="inlineStr">
        <is>
          <t>M</t>
        </is>
      </c>
      <c r="F114" s="5" t="n">
        <v>1</v>
      </c>
      <c r="G114" s="31" t="n">
        <v>39200</v>
      </c>
      <c r="H114" s="31" t="n">
        <v>39100</v>
      </c>
      <c r="I114" s="6">
        <f>INDEX(Roles!$J$5:$J$40,MATCH(C114&amp;"|"&amp;D114,Roles!$A$5:$A$40,0))</f>
        <v/>
      </c>
      <c r="J114" s="6">
        <f>INDEX(Roles!$K$5:$K$40,MATCH(C114&amp;"|"&amp;D114,Roles!$A$5:$A$40,0))</f>
        <v/>
      </c>
      <c r="K114" s="26">
        <f>INDEX(Market!$K$31:$K$54,MATCH(B114&amp;"|"&amp;J114,Market!$A$31:$A$54,0))</f>
        <v/>
      </c>
      <c r="L114" s="6">
        <f>INDEX(Settings!$E$13:$E$19,MATCH(I114,Settings!$B$13:$B$19,0))</f>
        <v/>
      </c>
      <c r="M114" s="25">
        <f>INDEX(Structure!$K$6:$K$12,MATCH(I114,Structure!$A$6:$A$12,0))</f>
        <v/>
      </c>
      <c r="N114" s="26">
        <f>INDEX(Structure!$G$25:$G$52,MATCH(B114&amp;"|"&amp;I114,Structure!$A$25:$A$52,0))</f>
        <v/>
      </c>
      <c r="O114" s="26">
        <f>INDEX(Structure!$H$25:$H$52,MATCH(B114&amp;"|"&amp;I114,Structure!$A$25:$A$52,0))</f>
        <v/>
      </c>
      <c r="P114" s="26">
        <f>INDEX(Structure!$I$25:$I$52,MATCH(B114&amp;"|"&amp;I114,Structure!$A$25:$A$52,0))</f>
        <v/>
      </c>
      <c r="Q114" s="20">
        <f>G114/H114</f>
        <v/>
      </c>
      <c r="R114" s="20">
        <f>G114/O114</f>
        <v/>
      </c>
      <c r="S114" s="32">
        <f>(G114-N114)/(P114-N114)</f>
        <v/>
      </c>
      <c r="T114" s="4">
        <f>IF(G114&lt;N114,"Below",IF(G114&gt;P114,"Above","Within"))</f>
        <v/>
      </c>
      <c r="U114" s="17">
        <f>MAX(0,N114-G114)*F114</f>
        <v/>
      </c>
      <c r="V114" s="17">
        <f>MAX(0,G114-P114)*F114</f>
        <v/>
      </c>
      <c r="W114" s="33">
        <f>IF(T114="Above",LN(G114/P114)/LN(1+INDEX(Market!$E$6:$E$9,MATCH(B114,Market!$A$6:$A$9,0))),0)</f>
        <v/>
      </c>
    </row>
    <row r="115">
      <c r="A115" s="5" t="inlineStr">
        <is>
          <t>E00130</t>
        </is>
      </c>
      <c r="B115" s="5" t="inlineStr">
        <is>
          <t>PL</t>
        </is>
      </c>
      <c r="C115" s="5" t="inlineStr">
        <is>
          <t>Sales</t>
        </is>
      </c>
      <c r="D115" s="5" t="inlineStr">
        <is>
          <t>L2</t>
        </is>
      </c>
      <c r="E115" s="5" t="inlineStr">
        <is>
          <t>F</t>
        </is>
      </c>
      <c r="F115" s="5" t="n">
        <v>1</v>
      </c>
      <c r="G115" s="31" t="n">
        <v>25000</v>
      </c>
      <c r="H115" s="31" t="n">
        <v>27600</v>
      </c>
      <c r="I115" s="6">
        <f>INDEX(Roles!$J$5:$J$40,MATCH(C115&amp;"|"&amp;D115,Roles!$A$5:$A$40,0))</f>
        <v/>
      </c>
      <c r="J115" s="6">
        <f>INDEX(Roles!$K$5:$K$40,MATCH(C115&amp;"|"&amp;D115,Roles!$A$5:$A$40,0))</f>
        <v/>
      </c>
      <c r="K115" s="26">
        <f>INDEX(Market!$K$31:$K$54,MATCH(B115&amp;"|"&amp;J115,Market!$A$31:$A$54,0))</f>
        <v/>
      </c>
      <c r="L115" s="6">
        <f>INDEX(Settings!$E$13:$E$19,MATCH(I115,Settings!$B$13:$B$19,0))</f>
        <v/>
      </c>
      <c r="M115" s="25">
        <f>INDEX(Structure!$K$6:$K$12,MATCH(I115,Structure!$A$6:$A$12,0))</f>
        <v/>
      </c>
      <c r="N115" s="26">
        <f>INDEX(Structure!$G$25:$G$52,MATCH(B115&amp;"|"&amp;I115,Structure!$A$25:$A$52,0))</f>
        <v/>
      </c>
      <c r="O115" s="26">
        <f>INDEX(Structure!$H$25:$H$52,MATCH(B115&amp;"|"&amp;I115,Structure!$A$25:$A$52,0))</f>
        <v/>
      </c>
      <c r="P115" s="26">
        <f>INDEX(Structure!$I$25:$I$52,MATCH(B115&amp;"|"&amp;I115,Structure!$A$25:$A$52,0))</f>
        <v/>
      </c>
      <c r="Q115" s="20">
        <f>G115/H115</f>
        <v/>
      </c>
      <c r="R115" s="20">
        <f>G115/O115</f>
        <v/>
      </c>
      <c r="S115" s="32">
        <f>(G115-N115)/(P115-N115)</f>
        <v/>
      </c>
      <c r="T115" s="4">
        <f>IF(G115&lt;N115,"Below",IF(G115&gt;P115,"Above","Within"))</f>
        <v/>
      </c>
      <c r="U115" s="17">
        <f>MAX(0,N115-G115)*F115</f>
        <v/>
      </c>
      <c r="V115" s="17">
        <f>MAX(0,G115-P115)*F115</f>
        <v/>
      </c>
      <c r="W115" s="33">
        <f>IF(T115="Above",LN(G115/P115)/LN(1+INDEX(Market!$E$6:$E$9,MATCH(B115,Market!$A$6:$A$9,0))),0)</f>
        <v/>
      </c>
    </row>
    <row r="116">
      <c r="A116" s="5" t="inlineStr">
        <is>
          <t>E00131</t>
        </is>
      </c>
      <c r="B116" s="5" t="inlineStr">
        <is>
          <t>ES</t>
        </is>
      </c>
      <c r="C116" s="5" t="inlineStr">
        <is>
          <t>Customer Service</t>
        </is>
      </c>
      <c r="D116" s="5" t="inlineStr">
        <is>
          <t>L2</t>
        </is>
      </c>
      <c r="E116" s="5" t="inlineStr">
        <is>
          <t>M</t>
        </is>
      </c>
      <c r="F116" s="5" t="n">
        <v>1</v>
      </c>
      <c r="G116" s="31" t="n">
        <v>31000</v>
      </c>
      <c r="H116" s="31" t="n">
        <v>28100</v>
      </c>
      <c r="I116" s="6">
        <f>INDEX(Roles!$J$5:$J$40,MATCH(C116&amp;"|"&amp;D116,Roles!$A$5:$A$40,0))</f>
        <v/>
      </c>
      <c r="J116" s="6">
        <f>INDEX(Roles!$K$5:$K$40,MATCH(C116&amp;"|"&amp;D116,Roles!$A$5:$A$40,0))</f>
        <v/>
      </c>
      <c r="K116" s="26">
        <f>INDEX(Market!$K$31:$K$54,MATCH(B116&amp;"|"&amp;J116,Market!$A$31:$A$54,0))</f>
        <v/>
      </c>
      <c r="L116" s="6">
        <f>INDEX(Settings!$E$13:$E$19,MATCH(I116,Settings!$B$13:$B$19,0))</f>
        <v/>
      </c>
      <c r="M116" s="25">
        <f>INDEX(Structure!$K$6:$K$12,MATCH(I116,Structure!$A$6:$A$12,0))</f>
        <v/>
      </c>
      <c r="N116" s="26">
        <f>INDEX(Structure!$G$25:$G$52,MATCH(B116&amp;"|"&amp;I116,Structure!$A$25:$A$52,0))</f>
        <v/>
      </c>
      <c r="O116" s="26">
        <f>INDEX(Structure!$H$25:$H$52,MATCH(B116&amp;"|"&amp;I116,Structure!$A$25:$A$52,0))</f>
        <v/>
      </c>
      <c r="P116" s="26">
        <f>INDEX(Structure!$I$25:$I$52,MATCH(B116&amp;"|"&amp;I116,Structure!$A$25:$A$52,0))</f>
        <v/>
      </c>
      <c r="Q116" s="20">
        <f>G116/H116</f>
        <v/>
      </c>
      <c r="R116" s="20">
        <f>G116/O116</f>
        <v/>
      </c>
      <c r="S116" s="32">
        <f>(G116-N116)/(P116-N116)</f>
        <v/>
      </c>
      <c r="T116" s="4">
        <f>IF(G116&lt;N116,"Below",IF(G116&gt;P116,"Above","Within"))</f>
        <v/>
      </c>
      <c r="U116" s="17">
        <f>MAX(0,N116-G116)*F116</f>
        <v/>
      </c>
      <c r="V116" s="17">
        <f>MAX(0,G116-P116)*F116</f>
        <v/>
      </c>
      <c r="W116" s="33">
        <f>IF(T116="Above",LN(G116/P116)/LN(1+INDEX(Market!$E$6:$E$9,MATCH(B116,Market!$A$6:$A$9,0))),0)</f>
        <v/>
      </c>
    </row>
    <row r="117">
      <c r="A117" s="5" t="inlineStr">
        <is>
          <t>E00132</t>
        </is>
      </c>
      <c r="B117" s="5" t="inlineStr">
        <is>
          <t>IT</t>
        </is>
      </c>
      <c r="C117" s="5" t="inlineStr">
        <is>
          <t>Customer Service</t>
        </is>
      </c>
      <c r="D117" s="5" t="inlineStr">
        <is>
          <t>L3</t>
        </is>
      </c>
      <c r="E117" s="5" t="inlineStr">
        <is>
          <t>M</t>
        </is>
      </c>
      <c r="F117" s="5" t="n">
        <v>1</v>
      </c>
      <c r="G117" s="31" t="n">
        <v>38750</v>
      </c>
      <c r="H117" s="31" t="n">
        <v>37400</v>
      </c>
      <c r="I117" s="6">
        <f>INDEX(Roles!$J$5:$J$40,MATCH(C117&amp;"|"&amp;D117,Roles!$A$5:$A$40,0))</f>
        <v/>
      </c>
      <c r="J117" s="6">
        <f>INDEX(Roles!$K$5:$K$40,MATCH(C117&amp;"|"&amp;D117,Roles!$A$5:$A$40,0))</f>
        <v/>
      </c>
      <c r="K117" s="26">
        <f>INDEX(Market!$K$31:$K$54,MATCH(B117&amp;"|"&amp;J117,Market!$A$31:$A$54,0))</f>
        <v/>
      </c>
      <c r="L117" s="6">
        <f>INDEX(Settings!$E$13:$E$19,MATCH(I117,Settings!$B$13:$B$19,0))</f>
        <v/>
      </c>
      <c r="M117" s="25">
        <f>INDEX(Structure!$K$6:$K$12,MATCH(I117,Structure!$A$6:$A$12,0))</f>
        <v/>
      </c>
      <c r="N117" s="26">
        <f>INDEX(Structure!$G$25:$G$52,MATCH(B117&amp;"|"&amp;I117,Structure!$A$25:$A$52,0))</f>
        <v/>
      </c>
      <c r="O117" s="26">
        <f>INDEX(Structure!$H$25:$H$52,MATCH(B117&amp;"|"&amp;I117,Structure!$A$25:$A$52,0))</f>
        <v/>
      </c>
      <c r="P117" s="26">
        <f>INDEX(Structure!$I$25:$I$52,MATCH(B117&amp;"|"&amp;I117,Structure!$A$25:$A$52,0))</f>
        <v/>
      </c>
      <c r="Q117" s="20">
        <f>G117/H117</f>
        <v/>
      </c>
      <c r="R117" s="20">
        <f>G117/O117</f>
        <v/>
      </c>
      <c r="S117" s="32">
        <f>(G117-N117)/(P117-N117)</f>
        <v/>
      </c>
      <c r="T117" s="4">
        <f>IF(G117&lt;N117,"Below",IF(G117&gt;P117,"Above","Within"))</f>
        <v/>
      </c>
      <c r="U117" s="17">
        <f>MAX(0,N117-G117)*F117</f>
        <v/>
      </c>
      <c r="V117" s="17">
        <f>MAX(0,G117-P117)*F117</f>
        <v/>
      </c>
      <c r="W117" s="33">
        <f>IF(T117="Above",LN(G117/P117)/LN(1+INDEX(Market!$E$6:$E$9,MATCH(B117,Market!$A$6:$A$9,0))),0)</f>
        <v/>
      </c>
    </row>
    <row r="118">
      <c r="A118" s="5" t="inlineStr">
        <is>
          <t>E00133</t>
        </is>
      </c>
      <c r="B118" s="5" t="inlineStr">
        <is>
          <t>PL</t>
        </is>
      </c>
      <c r="C118" s="5" t="inlineStr">
        <is>
          <t>Sales</t>
        </is>
      </c>
      <c r="D118" s="5" t="inlineStr">
        <is>
          <t>L2</t>
        </is>
      </c>
      <c r="E118" s="5" t="inlineStr">
        <is>
          <t>F</t>
        </is>
      </c>
      <c r="F118" s="5" t="n">
        <v>1</v>
      </c>
      <c r="G118" s="31" t="n">
        <v>27150</v>
      </c>
      <c r="H118" s="31" t="n">
        <v>27600</v>
      </c>
      <c r="I118" s="6">
        <f>INDEX(Roles!$J$5:$J$40,MATCH(C118&amp;"|"&amp;D118,Roles!$A$5:$A$40,0))</f>
        <v/>
      </c>
      <c r="J118" s="6">
        <f>INDEX(Roles!$K$5:$K$40,MATCH(C118&amp;"|"&amp;D118,Roles!$A$5:$A$40,0))</f>
        <v/>
      </c>
      <c r="K118" s="26">
        <f>INDEX(Market!$K$31:$K$54,MATCH(B118&amp;"|"&amp;J118,Market!$A$31:$A$54,0))</f>
        <v/>
      </c>
      <c r="L118" s="6">
        <f>INDEX(Settings!$E$13:$E$19,MATCH(I118,Settings!$B$13:$B$19,0))</f>
        <v/>
      </c>
      <c r="M118" s="25">
        <f>INDEX(Structure!$K$6:$K$12,MATCH(I118,Structure!$A$6:$A$12,0))</f>
        <v/>
      </c>
      <c r="N118" s="26">
        <f>INDEX(Structure!$G$25:$G$52,MATCH(B118&amp;"|"&amp;I118,Structure!$A$25:$A$52,0))</f>
        <v/>
      </c>
      <c r="O118" s="26">
        <f>INDEX(Structure!$H$25:$H$52,MATCH(B118&amp;"|"&amp;I118,Structure!$A$25:$A$52,0))</f>
        <v/>
      </c>
      <c r="P118" s="26">
        <f>INDEX(Structure!$I$25:$I$52,MATCH(B118&amp;"|"&amp;I118,Structure!$A$25:$A$52,0))</f>
        <v/>
      </c>
      <c r="Q118" s="20">
        <f>G118/H118</f>
        <v/>
      </c>
      <c r="R118" s="20">
        <f>G118/O118</f>
        <v/>
      </c>
      <c r="S118" s="32">
        <f>(G118-N118)/(P118-N118)</f>
        <v/>
      </c>
      <c r="T118" s="4">
        <f>IF(G118&lt;N118,"Below",IF(G118&gt;P118,"Above","Within"))</f>
        <v/>
      </c>
      <c r="U118" s="17">
        <f>MAX(0,N118-G118)*F118</f>
        <v/>
      </c>
      <c r="V118" s="17">
        <f>MAX(0,G118-P118)*F118</f>
        <v/>
      </c>
      <c r="W118" s="33">
        <f>IF(T118="Above",LN(G118/P118)/LN(1+INDEX(Market!$E$6:$E$9,MATCH(B118,Market!$A$6:$A$9,0))),0)</f>
        <v/>
      </c>
    </row>
    <row r="119">
      <c r="A119" s="5" t="inlineStr">
        <is>
          <t>E00134</t>
        </is>
      </c>
      <c r="B119" s="5" t="inlineStr">
        <is>
          <t>DE</t>
        </is>
      </c>
      <c r="C119" s="5" t="inlineStr">
        <is>
          <t>Tech</t>
        </is>
      </c>
      <c r="D119" s="5" t="inlineStr">
        <is>
          <t>L5</t>
        </is>
      </c>
      <c r="E119" s="5" t="inlineStr">
        <is>
          <t>M</t>
        </is>
      </c>
      <c r="F119" s="5" t="n">
        <v>1</v>
      </c>
      <c r="G119" s="31" t="n">
        <v>151500</v>
      </c>
      <c r="H119" s="31" t="n">
        <v>137800</v>
      </c>
      <c r="I119" s="6">
        <f>INDEX(Roles!$J$5:$J$40,MATCH(C119&amp;"|"&amp;D119,Roles!$A$5:$A$40,0))</f>
        <v/>
      </c>
      <c r="J119" s="6">
        <f>INDEX(Roles!$K$5:$K$40,MATCH(C119&amp;"|"&amp;D119,Roles!$A$5:$A$40,0))</f>
        <v/>
      </c>
      <c r="K119" s="26">
        <f>INDEX(Market!$K$31:$K$54,MATCH(B119&amp;"|"&amp;J119,Market!$A$31:$A$54,0))</f>
        <v/>
      </c>
      <c r="L119" s="6">
        <f>INDEX(Settings!$E$13:$E$19,MATCH(I119,Settings!$B$13:$B$19,0))</f>
        <v/>
      </c>
      <c r="M119" s="25">
        <f>INDEX(Structure!$K$6:$K$12,MATCH(I119,Structure!$A$6:$A$12,0))</f>
        <v/>
      </c>
      <c r="N119" s="26">
        <f>INDEX(Structure!$G$25:$G$52,MATCH(B119&amp;"|"&amp;I119,Structure!$A$25:$A$52,0))</f>
        <v/>
      </c>
      <c r="O119" s="26">
        <f>INDEX(Structure!$H$25:$H$52,MATCH(B119&amp;"|"&amp;I119,Structure!$A$25:$A$52,0))</f>
        <v/>
      </c>
      <c r="P119" s="26">
        <f>INDEX(Structure!$I$25:$I$52,MATCH(B119&amp;"|"&amp;I119,Structure!$A$25:$A$52,0))</f>
        <v/>
      </c>
      <c r="Q119" s="20">
        <f>G119/H119</f>
        <v/>
      </c>
      <c r="R119" s="20">
        <f>G119/O119</f>
        <v/>
      </c>
      <c r="S119" s="32">
        <f>(G119-N119)/(P119-N119)</f>
        <v/>
      </c>
      <c r="T119" s="4">
        <f>IF(G119&lt;N119,"Below",IF(G119&gt;P119,"Above","Within"))</f>
        <v/>
      </c>
      <c r="U119" s="17">
        <f>MAX(0,N119-G119)*F119</f>
        <v/>
      </c>
      <c r="V119" s="17">
        <f>MAX(0,G119-P119)*F119</f>
        <v/>
      </c>
      <c r="W119" s="33">
        <f>IF(T119="Above",LN(G119/P119)/LN(1+INDEX(Market!$E$6:$E$9,MATCH(B119,Market!$A$6:$A$9,0))),0)</f>
        <v/>
      </c>
    </row>
    <row r="120">
      <c r="A120" s="5" t="inlineStr">
        <is>
          <t>E00135</t>
        </is>
      </c>
      <c r="B120" s="5" t="inlineStr">
        <is>
          <t>PL</t>
        </is>
      </c>
      <c r="C120" s="5" t="inlineStr">
        <is>
          <t>Operations</t>
        </is>
      </c>
      <c r="D120" s="5" t="inlineStr">
        <is>
          <t>L3</t>
        </is>
      </c>
      <c r="E120" s="5" t="inlineStr">
        <is>
          <t>M</t>
        </is>
      </c>
      <c r="F120" s="5" t="n">
        <v>1</v>
      </c>
      <c r="G120" s="31" t="n">
        <v>31550</v>
      </c>
      <c r="H120" s="31" t="n">
        <v>31900</v>
      </c>
      <c r="I120" s="6">
        <f>INDEX(Roles!$J$5:$J$40,MATCH(C120&amp;"|"&amp;D120,Roles!$A$5:$A$40,0))</f>
        <v/>
      </c>
      <c r="J120" s="6">
        <f>INDEX(Roles!$K$5:$K$40,MATCH(C120&amp;"|"&amp;D120,Roles!$A$5:$A$40,0))</f>
        <v/>
      </c>
      <c r="K120" s="26">
        <f>INDEX(Market!$K$31:$K$54,MATCH(B120&amp;"|"&amp;J120,Market!$A$31:$A$54,0))</f>
        <v/>
      </c>
      <c r="L120" s="6">
        <f>INDEX(Settings!$E$13:$E$19,MATCH(I120,Settings!$B$13:$B$19,0))</f>
        <v/>
      </c>
      <c r="M120" s="25">
        <f>INDEX(Structure!$K$6:$K$12,MATCH(I120,Structure!$A$6:$A$12,0))</f>
        <v/>
      </c>
      <c r="N120" s="26">
        <f>INDEX(Structure!$G$25:$G$52,MATCH(B120&amp;"|"&amp;I120,Structure!$A$25:$A$52,0))</f>
        <v/>
      </c>
      <c r="O120" s="26">
        <f>INDEX(Structure!$H$25:$H$52,MATCH(B120&amp;"|"&amp;I120,Structure!$A$25:$A$52,0))</f>
        <v/>
      </c>
      <c r="P120" s="26">
        <f>INDEX(Structure!$I$25:$I$52,MATCH(B120&amp;"|"&amp;I120,Structure!$A$25:$A$52,0))</f>
        <v/>
      </c>
      <c r="Q120" s="20">
        <f>G120/H120</f>
        <v/>
      </c>
      <c r="R120" s="20">
        <f>G120/O120</f>
        <v/>
      </c>
      <c r="S120" s="32">
        <f>(G120-N120)/(P120-N120)</f>
        <v/>
      </c>
      <c r="T120" s="4">
        <f>IF(G120&lt;N120,"Below",IF(G120&gt;P120,"Above","Within"))</f>
        <v/>
      </c>
      <c r="U120" s="17">
        <f>MAX(0,N120-G120)*F120</f>
        <v/>
      </c>
      <c r="V120" s="17">
        <f>MAX(0,G120-P120)*F120</f>
        <v/>
      </c>
      <c r="W120" s="33">
        <f>IF(T120="Above",LN(G120/P120)/LN(1+INDEX(Market!$E$6:$E$9,MATCH(B120,Market!$A$6:$A$9,0))),0)</f>
        <v/>
      </c>
    </row>
    <row r="121">
      <c r="A121" s="5" t="inlineStr">
        <is>
          <t>E00136</t>
        </is>
      </c>
      <c r="B121" s="5" t="inlineStr">
        <is>
          <t>DE</t>
        </is>
      </c>
      <c r="C121" s="5" t="inlineStr">
        <is>
          <t>Customer Service</t>
        </is>
      </c>
      <c r="D121" s="5" t="inlineStr">
        <is>
          <t>L6</t>
        </is>
      </c>
      <c r="E121" s="5" t="inlineStr">
        <is>
          <t>M</t>
        </is>
      </c>
      <c r="F121" s="5" t="n">
        <v>1</v>
      </c>
      <c r="G121" s="31" t="n">
        <v>138500</v>
      </c>
      <c r="H121" s="31" t="n">
        <v>136800</v>
      </c>
      <c r="I121" s="6">
        <f>INDEX(Roles!$J$5:$J$40,MATCH(C121&amp;"|"&amp;D121,Roles!$A$5:$A$40,0))</f>
        <v/>
      </c>
      <c r="J121" s="6">
        <f>INDEX(Roles!$K$5:$K$40,MATCH(C121&amp;"|"&amp;D121,Roles!$A$5:$A$40,0))</f>
        <v/>
      </c>
      <c r="K121" s="26">
        <f>INDEX(Market!$K$31:$K$54,MATCH(B121&amp;"|"&amp;J121,Market!$A$31:$A$54,0))</f>
        <v/>
      </c>
      <c r="L121" s="6">
        <f>INDEX(Settings!$E$13:$E$19,MATCH(I121,Settings!$B$13:$B$19,0))</f>
        <v/>
      </c>
      <c r="M121" s="25">
        <f>INDEX(Structure!$K$6:$K$12,MATCH(I121,Structure!$A$6:$A$12,0))</f>
        <v/>
      </c>
      <c r="N121" s="26">
        <f>INDEX(Structure!$G$25:$G$52,MATCH(B121&amp;"|"&amp;I121,Structure!$A$25:$A$52,0))</f>
        <v/>
      </c>
      <c r="O121" s="26">
        <f>INDEX(Structure!$H$25:$H$52,MATCH(B121&amp;"|"&amp;I121,Structure!$A$25:$A$52,0))</f>
        <v/>
      </c>
      <c r="P121" s="26">
        <f>INDEX(Structure!$I$25:$I$52,MATCH(B121&amp;"|"&amp;I121,Structure!$A$25:$A$52,0))</f>
        <v/>
      </c>
      <c r="Q121" s="20">
        <f>G121/H121</f>
        <v/>
      </c>
      <c r="R121" s="20">
        <f>G121/O121</f>
        <v/>
      </c>
      <c r="S121" s="32">
        <f>(G121-N121)/(P121-N121)</f>
        <v/>
      </c>
      <c r="T121" s="4">
        <f>IF(G121&lt;N121,"Below",IF(G121&gt;P121,"Above","Within"))</f>
        <v/>
      </c>
      <c r="U121" s="17">
        <f>MAX(0,N121-G121)*F121</f>
        <v/>
      </c>
      <c r="V121" s="17">
        <f>MAX(0,G121-P121)*F121</f>
        <v/>
      </c>
      <c r="W121" s="33">
        <f>IF(T121="Above",LN(G121/P121)/LN(1+INDEX(Market!$E$6:$E$9,MATCH(B121,Market!$A$6:$A$9,0))),0)</f>
        <v/>
      </c>
    </row>
    <row r="122">
      <c r="A122" s="5" t="inlineStr">
        <is>
          <t>E00137</t>
        </is>
      </c>
      <c r="B122" s="5" t="inlineStr">
        <is>
          <t>PL</t>
        </is>
      </c>
      <c r="C122" s="5" t="inlineStr">
        <is>
          <t>Operations</t>
        </is>
      </c>
      <c r="D122" s="5" t="inlineStr">
        <is>
          <t>L1</t>
        </is>
      </c>
      <c r="E122" s="5" t="inlineStr">
        <is>
          <t>F</t>
        </is>
      </c>
      <c r="F122" s="5" t="n">
        <v>0.8</v>
      </c>
      <c r="G122" s="31" t="n">
        <v>18450</v>
      </c>
      <c r="H122" s="31" t="n">
        <v>20000</v>
      </c>
      <c r="I122" s="6">
        <f>INDEX(Roles!$J$5:$J$40,MATCH(C122&amp;"|"&amp;D122,Roles!$A$5:$A$40,0))</f>
        <v/>
      </c>
      <c r="J122" s="6">
        <f>INDEX(Roles!$K$5:$K$40,MATCH(C122&amp;"|"&amp;D122,Roles!$A$5:$A$40,0))</f>
        <v/>
      </c>
      <c r="K122" s="26">
        <f>INDEX(Market!$K$31:$K$54,MATCH(B122&amp;"|"&amp;J122,Market!$A$31:$A$54,0))</f>
        <v/>
      </c>
      <c r="L122" s="6">
        <f>INDEX(Settings!$E$13:$E$19,MATCH(I122,Settings!$B$13:$B$19,0))</f>
        <v/>
      </c>
      <c r="M122" s="25">
        <f>INDEX(Structure!$K$6:$K$12,MATCH(I122,Structure!$A$6:$A$12,0))</f>
        <v/>
      </c>
      <c r="N122" s="26">
        <f>INDEX(Structure!$G$25:$G$52,MATCH(B122&amp;"|"&amp;I122,Structure!$A$25:$A$52,0))</f>
        <v/>
      </c>
      <c r="O122" s="26">
        <f>INDEX(Structure!$H$25:$H$52,MATCH(B122&amp;"|"&amp;I122,Structure!$A$25:$A$52,0))</f>
        <v/>
      </c>
      <c r="P122" s="26">
        <f>INDEX(Structure!$I$25:$I$52,MATCH(B122&amp;"|"&amp;I122,Structure!$A$25:$A$52,0))</f>
        <v/>
      </c>
      <c r="Q122" s="20">
        <f>G122/H122</f>
        <v/>
      </c>
      <c r="R122" s="20">
        <f>G122/O122</f>
        <v/>
      </c>
      <c r="S122" s="32">
        <f>(G122-N122)/(P122-N122)</f>
        <v/>
      </c>
      <c r="T122" s="4">
        <f>IF(G122&lt;N122,"Below",IF(G122&gt;P122,"Above","Within"))</f>
        <v/>
      </c>
      <c r="U122" s="17">
        <f>MAX(0,N122-G122)*F122</f>
        <v/>
      </c>
      <c r="V122" s="17">
        <f>MAX(0,G122-P122)*F122</f>
        <v/>
      </c>
      <c r="W122" s="33">
        <f>IF(T122="Above",LN(G122/P122)/LN(1+INDEX(Market!$E$6:$E$9,MATCH(B122,Market!$A$6:$A$9,0))),0)</f>
        <v/>
      </c>
    </row>
    <row r="123">
      <c r="A123" s="5" t="inlineStr">
        <is>
          <t>E00138</t>
        </is>
      </c>
      <c r="B123" s="5" t="inlineStr">
        <is>
          <t>IT</t>
        </is>
      </c>
      <c r="C123" s="5" t="inlineStr">
        <is>
          <t>Sales</t>
        </is>
      </c>
      <c r="D123" s="5" t="inlineStr">
        <is>
          <t>L1</t>
        </is>
      </c>
      <c r="E123" s="5" t="inlineStr">
        <is>
          <t>F</t>
        </is>
      </c>
      <c r="F123" s="5" t="n">
        <v>0.8</v>
      </c>
      <c r="G123" s="31" t="n">
        <v>26200</v>
      </c>
      <c r="H123" s="31" t="n">
        <v>27300</v>
      </c>
      <c r="I123" s="6">
        <f>INDEX(Roles!$J$5:$J$40,MATCH(C123&amp;"|"&amp;D123,Roles!$A$5:$A$40,0))</f>
        <v/>
      </c>
      <c r="J123" s="6">
        <f>INDEX(Roles!$K$5:$K$40,MATCH(C123&amp;"|"&amp;D123,Roles!$A$5:$A$40,0))</f>
        <v/>
      </c>
      <c r="K123" s="26">
        <f>INDEX(Market!$K$31:$K$54,MATCH(B123&amp;"|"&amp;J123,Market!$A$31:$A$54,0))</f>
        <v/>
      </c>
      <c r="L123" s="6">
        <f>INDEX(Settings!$E$13:$E$19,MATCH(I123,Settings!$B$13:$B$19,0))</f>
        <v/>
      </c>
      <c r="M123" s="25">
        <f>INDEX(Structure!$K$6:$K$12,MATCH(I123,Structure!$A$6:$A$12,0))</f>
        <v/>
      </c>
      <c r="N123" s="26">
        <f>INDEX(Structure!$G$25:$G$52,MATCH(B123&amp;"|"&amp;I123,Structure!$A$25:$A$52,0))</f>
        <v/>
      </c>
      <c r="O123" s="26">
        <f>INDEX(Structure!$H$25:$H$52,MATCH(B123&amp;"|"&amp;I123,Structure!$A$25:$A$52,0))</f>
        <v/>
      </c>
      <c r="P123" s="26">
        <f>INDEX(Structure!$I$25:$I$52,MATCH(B123&amp;"|"&amp;I123,Structure!$A$25:$A$52,0))</f>
        <v/>
      </c>
      <c r="Q123" s="20">
        <f>G123/H123</f>
        <v/>
      </c>
      <c r="R123" s="20">
        <f>G123/O123</f>
        <v/>
      </c>
      <c r="S123" s="32">
        <f>(G123-N123)/(P123-N123)</f>
        <v/>
      </c>
      <c r="T123" s="4">
        <f>IF(G123&lt;N123,"Below",IF(G123&gt;P123,"Above","Within"))</f>
        <v/>
      </c>
      <c r="U123" s="17">
        <f>MAX(0,N123-G123)*F123</f>
        <v/>
      </c>
      <c r="V123" s="17">
        <f>MAX(0,G123-P123)*F123</f>
        <v/>
      </c>
      <c r="W123" s="33">
        <f>IF(T123="Above",LN(G123/P123)/LN(1+INDEX(Market!$E$6:$E$9,MATCH(B123,Market!$A$6:$A$9,0))),0)</f>
        <v/>
      </c>
    </row>
    <row r="124">
      <c r="A124" s="5" t="inlineStr">
        <is>
          <t>E00142</t>
        </is>
      </c>
      <c r="B124" s="5" t="inlineStr">
        <is>
          <t>ES</t>
        </is>
      </c>
      <c r="C124" s="5" t="inlineStr">
        <is>
          <t>Operations</t>
        </is>
      </c>
      <c r="D124" s="5" t="inlineStr">
        <is>
          <t>L1</t>
        </is>
      </c>
      <c r="E124" s="5" t="inlineStr">
        <is>
          <t>F</t>
        </is>
      </c>
      <c r="F124" s="5" t="n">
        <v>1</v>
      </c>
      <c r="G124" s="31" t="n">
        <v>25950</v>
      </c>
      <c r="H124" s="31" t="n">
        <v>23800</v>
      </c>
      <c r="I124" s="6">
        <f>INDEX(Roles!$J$5:$J$40,MATCH(C124&amp;"|"&amp;D124,Roles!$A$5:$A$40,0))</f>
        <v/>
      </c>
      <c r="J124" s="6">
        <f>INDEX(Roles!$K$5:$K$40,MATCH(C124&amp;"|"&amp;D124,Roles!$A$5:$A$40,0))</f>
        <v/>
      </c>
      <c r="K124" s="26">
        <f>INDEX(Market!$K$31:$K$54,MATCH(B124&amp;"|"&amp;J124,Market!$A$31:$A$54,0))</f>
        <v/>
      </c>
      <c r="L124" s="6">
        <f>INDEX(Settings!$E$13:$E$19,MATCH(I124,Settings!$B$13:$B$19,0))</f>
        <v/>
      </c>
      <c r="M124" s="25">
        <f>INDEX(Structure!$K$6:$K$12,MATCH(I124,Structure!$A$6:$A$12,0))</f>
        <v/>
      </c>
      <c r="N124" s="26">
        <f>INDEX(Structure!$G$25:$G$52,MATCH(B124&amp;"|"&amp;I124,Structure!$A$25:$A$52,0))</f>
        <v/>
      </c>
      <c r="O124" s="26">
        <f>INDEX(Structure!$H$25:$H$52,MATCH(B124&amp;"|"&amp;I124,Structure!$A$25:$A$52,0))</f>
        <v/>
      </c>
      <c r="P124" s="26">
        <f>INDEX(Structure!$I$25:$I$52,MATCH(B124&amp;"|"&amp;I124,Structure!$A$25:$A$52,0))</f>
        <v/>
      </c>
      <c r="Q124" s="20">
        <f>G124/H124</f>
        <v/>
      </c>
      <c r="R124" s="20">
        <f>G124/O124</f>
        <v/>
      </c>
      <c r="S124" s="32">
        <f>(G124-N124)/(P124-N124)</f>
        <v/>
      </c>
      <c r="T124" s="4">
        <f>IF(G124&lt;N124,"Below",IF(G124&gt;P124,"Above","Within"))</f>
        <v/>
      </c>
      <c r="U124" s="17">
        <f>MAX(0,N124-G124)*F124</f>
        <v/>
      </c>
      <c r="V124" s="17">
        <f>MAX(0,G124-P124)*F124</f>
        <v/>
      </c>
      <c r="W124" s="33">
        <f>IF(T124="Above",LN(G124/P124)/LN(1+INDEX(Market!$E$6:$E$9,MATCH(B124,Market!$A$6:$A$9,0))),0)</f>
        <v/>
      </c>
    </row>
    <row r="125">
      <c r="A125" s="5" t="inlineStr">
        <is>
          <t>E00143</t>
        </is>
      </c>
      <c r="B125" s="5" t="inlineStr">
        <is>
          <t>IT</t>
        </is>
      </c>
      <c r="C125" s="5" t="inlineStr">
        <is>
          <t>Operations</t>
        </is>
      </c>
      <c r="D125" s="5" t="inlineStr">
        <is>
          <t>L3</t>
        </is>
      </c>
      <c r="E125" s="5" t="inlineStr">
        <is>
          <t>M</t>
        </is>
      </c>
      <c r="F125" s="5" t="n">
        <v>1</v>
      </c>
      <c r="G125" s="31" t="n">
        <v>37950</v>
      </c>
      <c r="H125" s="31" t="n">
        <v>39500</v>
      </c>
      <c r="I125" s="6">
        <f>INDEX(Roles!$J$5:$J$40,MATCH(C125&amp;"|"&amp;D125,Roles!$A$5:$A$40,0))</f>
        <v/>
      </c>
      <c r="J125" s="6">
        <f>INDEX(Roles!$K$5:$K$40,MATCH(C125&amp;"|"&amp;D125,Roles!$A$5:$A$40,0))</f>
        <v/>
      </c>
      <c r="K125" s="26">
        <f>INDEX(Market!$K$31:$K$54,MATCH(B125&amp;"|"&amp;J125,Market!$A$31:$A$54,0))</f>
        <v/>
      </c>
      <c r="L125" s="6">
        <f>INDEX(Settings!$E$13:$E$19,MATCH(I125,Settings!$B$13:$B$19,0))</f>
        <v/>
      </c>
      <c r="M125" s="25">
        <f>INDEX(Structure!$K$6:$K$12,MATCH(I125,Structure!$A$6:$A$12,0))</f>
        <v/>
      </c>
      <c r="N125" s="26">
        <f>INDEX(Structure!$G$25:$G$52,MATCH(B125&amp;"|"&amp;I125,Structure!$A$25:$A$52,0))</f>
        <v/>
      </c>
      <c r="O125" s="26">
        <f>INDEX(Structure!$H$25:$H$52,MATCH(B125&amp;"|"&amp;I125,Structure!$A$25:$A$52,0))</f>
        <v/>
      </c>
      <c r="P125" s="26">
        <f>INDEX(Structure!$I$25:$I$52,MATCH(B125&amp;"|"&amp;I125,Structure!$A$25:$A$52,0))</f>
        <v/>
      </c>
      <c r="Q125" s="20">
        <f>G125/H125</f>
        <v/>
      </c>
      <c r="R125" s="20">
        <f>G125/O125</f>
        <v/>
      </c>
      <c r="S125" s="32">
        <f>(G125-N125)/(P125-N125)</f>
        <v/>
      </c>
      <c r="T125" s="4">
        <f>IF(G125&lt;N125,"Below",IF(G125&gt;P125,"Above","Within"))</f>
        <v/>
      </c>
      <c r="U125" s="17">
        <f>MAX(0,N125-G125)*F125</f>
        <v/>
      </c>
      <c r="V125" s="17">
        <f>MAX(0,G125-P125)*F125</f>
        <v/>
      </c>
      <c r="W125" s="33">
        <f>IF(T125="Above",LN(G125/P125)/LN(1+INDEX(Market!$E$6:$E$9,MATCH(B125,Market!$A$6:$A$9,0))),0)</f>
        <v/>
      </c>
    </row>
    <row r="126">
      <c r="A126" s="5" t="inlineStr">
        <is>
          <t>E00144</t>
        </is>
      </c>
      <c r="B126" s="5" t="inlineStr">
        <is>
          <t>IT</t>
        </is>
      </c>
      <c r="C126" s="5" t="inlineStr">
        <is>
          <t>Finance</t>
        </is>
      </c>
      <c r="D126" s="5" t="inlineStr">
        <is>
          <t>L1</t>
        </is>
      </c>
      <c r="E126" s="5" t="inlineStr">
        <is>
          <t>F</t>
        </is>
      </c>
      <c r="F126" s="5" t="n">
        <v>1</v>
      </c>
      <c r="G126" s="31" t="n">
        <v>27100</v>
      </c>
      <c r="H126" s="31" t="n">
        <v>28600</v>
      </c>
      <c r="I126" s="6">
        <f>INDEX(Roles!$J$5:$J$40,MATCH(C126&amp;"|"&amp;D126,Roles!$A$5:$A$40,0))</f>
        <v/>
      </c>
      <c r="J126" s="6">
        <f>INDEX(Roles!$K$5:$K$40,MATCH(C126&amp;"|"&amp;D126,Roles!$A$5:$A$40,0))</f>
        <v/>
      </c>
      <c r="K126" s="26">
        <f>INDEX(Market!$K$31:$K$54,MATCH(B126&amp;"|"&amp;J126,Market!$A$31:$A$54,0))</f>
        <v/>
      </c>
      <c r="L126" s="6">
        <f>INDEX(Settings!$E$13:$E$19,MATCH(I126,Settings!$B$13:$B$19,0))</f>
        <v/>
      </c>
      <c r="M126" s="25">
        <f>INDEX(Structure!$K$6:$K$12,MATCH(I126,Structure!$A$6:$A$12,0))</f>
        <v/>
      </c>
      <c r="N126" s="26">
        <f>INDEX(Structure!$G$25:$G$52,MATCH(B126&amp;"|"&amp;I126,Structure!$A$25:$A$52,0))</f>
        <v/>
      </c>
      <c r="O126" s="26">
        <f>INDEX(Structure!$H$25:$H$52,MATCH(B126&amp;"|"&amp;I126,Structure!$A$25:$A$52,0))</f>
        <v/>
      </c>
      <c r="P126" s="26">
        <f>INDEX(Structure!$I$25:$I$52,MATCH(B126&amp;"|"&amp;I126,Structure!$A$25:$A$52,0))</f>
        <v/>
      </c>
      <c r="Q126" s="20">
        <f>G126/H126</f>
        <v/>
      </c>
      <c r="R126" s="20">
        <f>G126/O126</f>
        <v/>
      </c>
      <c r="S126" s="32">
        <f>(G126-N126)/(P126-N126)</f>
        <v/>
      </c>
      <c r="T126" s="4">
        <f>IF(G126&lt;N126,"Below",IF(G126&gt;P126,"Above","Within"))</f>
        <v/>
      </c>
      <c r="U126" s="17">
        <f>MAX(0,N126-G126)*F126</f>
        <v/>
      </c>
      <c r="V126" s="17">
        <f>MAX(0,G126-P126)*F126</f>
        <v/>
      </c>
      <c r="W126" s="33">
        <f>IF(T126="Above",LN(G126/P126)/LN(1+INDEX(Market!$E$6:$E$9,MATCH(B126,Market!$A$6:$A$9,0))),0)</f>
        <v/>
      </c>
    </row>
    <row r="127">
      <c r="A127" s="5" t="inlineStr">
        <is>
          <t>E00145</t>
        </is>
      </c>
      <c r="B127" s="5" t="inlineStr">
        <is>
          <t>IT</t>
        </is>
      </c>
      <c r="C127" s="5" t="inlineStr">
        <is>
          <t>Customer Service</t>
        </is>
      </c>
      <c r="D127" s="5" t="inlineStr">
        <is>
          <t>L1</t>
        </is>
      </c>
      <c r="E127" s="5" t="inlineStr">
        <is>
          <t>F</t>
        </is>
      </c>
      <c r="F127" s="5" t="n">
        <v>1</v>
      </c>
      <c r="G127" s="31" t="n">
        <v>24750</v>
      </c>
      <c r="H127" s="31" t="n">
        <v>23400</v>
      </c>
      <c r="I127" s="6">
        <f>INDEX(Roles!$J$5:$J$40,MATCH(C127&amp;"|"&amp;D127,Roles!$A$5:$A$40,0))</f>
        <v/>
      </c>
      <c r="J127" s="6">
        <f>INDEX(Roles!$K$5:$K$40,MATCH(C127&amp;"|"&amp;D127,Roles!$A$5:$A$40,0))</f>
        <v/>
      </c>
      <c r="K127" s="26">
        <f>INDEX(Market!$K$31:$K$54,MATCH(B127&amp;"|"&amp;J127,Market!$A$31:$A$54,0))</f>
        <v/>
      </c>
      <c r="L127" s="6">
        <f>INDEX(Settings!$E$13:$E$19,MATCH(I127,Settings!$B$13:$B$19,0))</f>
        <v/>
      </c>
      <c r="M127" s="25">
        <f>INDEX(Structure!$K$6:$K$12,MATCH(I127,Structure!$A$6:$A$12,0))</f>
        <v/>
      </c>
      <c r="N127" s="26">
        <f>INDEX(Structure!$G$25:$G$52,MATCH(B127&amp;"|"&amp;I127,Structure!$A$25:$A$52,0))</f>
        <v/>
      </c>
      <c r="O127" s="26">
        <f>INDEX(Structure!$H$25:$H$52,MATCH(B127&amp;"|"&amp;I127,Structure!$A$25:$A$52,0))</f>
        <v/>
      </c>
      <c r="P127" s="26">
        <f>INDEX(Structure!$I$25:$I$52,MATCH(B127&amp;"|"&amp;I127,Structure!$A$25:$A$52,0))</f>
        <v/>
      </c>
      <c r="Q127" s="20">
        <f>G127/H127</f>
        <v/>
      </c>
      <c r="R127" s="20">
        <f>G127/O127</f>
        <v/>
      </c>
      <c r="S127" s="32">
        <f>(G127-N127)/(P127-N127)</f>
        <v/>
      </c>
      <c r="T127" s="4">
        <f>IF(G127&lt;N127,"Below",IF(G127&gt;P127,"Above","Within"))</f>
        <v/>
      </c>
      <c r="U127" s="17">
        <f>MAX(0,N127-G127)*F127</f>
        <v/>
      </c>
      <c r="V127" s="17">
        <f>MAX(0,G127-P127)*F127</f>
        <v/>
      </c>
      <c r="W127" s="33">
        <f>IF(T127="Above",LN(G127/P127)/LN(1+INDEX(Market!$E$6:$E$9,MATCH(B127,Market!$A$6:$A$9,0))),0)</f>
        <v/>
      </c>
    </row>
    <row r="128">
      <c r="A128" s="5" t="inlineStr">
        <is>
          <t>E00146</t>
        </is>
      </c>
      <c r="B128" s="5" t="inlineStr">
        <is>
          <t>DE</t>
        </is>
      </c>
      <c r="C128" s="5" t="inlineStr">
        <is>
          <t>Sales</t>
        </is>
      </c>
      <c r="D128" s="5" t="inlineStr">
        <is>
          <t>L1</t>
        </is>
      </c>
      <c r="E128" s="5" t="inlineStr">
        <is>
          <t>F</t>
        </is>
      </c>
      <c r="F128" s="5" t="n">
        <v>1</v>
      </c>
      <c r="G128" s="31" t="n">
        <v>38250</v>
      </c>
      <c r="H128" s="31" t="n">
        <v>39900</v>
      </c>
      <c r="I128" s="6">
        <f>INDEX(Roles!$J$5:$J$40,MATCH(C128&amp;"|"&amp;D128,Roles!$A$5:$A$40,0))</f>
        <v/>
      </c>
      <c r="J128" s="6">
        <f>INDEX(Roles!$K$5:$K$40,MATCH(C128&amp;"|"&amp;D128,Roles!$A$5:$A$40,0))</f>
        <v/>
      </c>
      <c r="K128" s="26">
        <f>INDEX(Market!$K$31:$K$54,MATCH(B128&amp;"|"&amp;J128,Market!$A$31:$A$54,0))</f>
        <v/>
      </c>
      <c r="L128" s="6">
        <f>INDEX(Settings!$E$13:$E$19,MATCH(I128,Settings!$B$13:$B$19,0))</f>
        <v/>
      </c>
      <c r="M128" s="25">
        <f>INDEX(Structure!$K$6:$K$12,MATCH(I128,Structure!$A$6:$A$12,0))</f>
        <v/>
      </c>
      <c r="N128" s="26">
        <f>INDEX(Structure!$G$25:$G$52,MATCH(B128&amp;"|"&amp;I128,Structure!$A$25:$A$52,0))</f>
        <v/>
      </c>
      <c r="O128" s="26">
        <f>INDEX(Structure!$H$25:$H$52,MATCH(B128&amp;"|"&amp;I128,Structure!$A$25:$A$52,0))</f>
        <v/>
      </c>
      <c r="P128" s="26">
        <f>INDEX(Structure!$I$25:$I$52,MATCH(B128&amp;"|"&amp;I128,Structure!$A$25:$A$52,0))</f>
        <v/>
      </c>
      <c r="Q128" s="20">
        <f>G128/H128</f>
        <v/>
      </c>
      <c r="R128" s="20">
        <f>G128/O128</f>
        <v/>
      </c>
      <c r="S128" s="32">
        <f>(G128-N128)/(P128-N128)</f>
        <v/>
      </c>
      <c r="T128" s="4">
        <f>IF(G128&lt;N128,"Below",IF(G128&gt;P128,"Above","Within"))</f>
        <v/>
      </c>
      <c r="U128" s="17">
        <f>MAX(0,N128-G128)*F128</f>
        <v/>
      </c>
      <c r="V128" s="17">
        <f>MAX(0,G128-P128)*F128</f>
        <v/>
      </c>
      <c r="W128" s="33">
        <f>IF(T128="Above",LN(G128/P128)/LN(1+INDEX(Market!$E$6:$E$9,MATCH(B128,Market!$A$6:$A$9,0))),0)</f>
        <v/>
      </c>
    </row>
    <row r="129">
      <c r="A129" s="5" t="inlineStr">
        <is>
          <t>E00147</t>
        </is>
      </c>
      <c r="B129" s="5" t="inlineStr">
        <is>
          <t>ES</t>
        </is>
      </c>
      <c r="C129" s="5" t="inlineStr">
        <is>
          <t>Operations</t>
        </is>
      </c>
      <c r="D129" s="5" t="inlineStr">
        <is>
          <t>L5</t>
        </is>
      </c>
      <c r="E129" s="5" t="inlineStr">
        <is>
          <t>M</t>
        </is>
      </c>
      <c r="F129" s="5" t="n">
        <v>1</v>
      </c>
      <c r="G129" s="31" t="n">
        <v>61500</v>
      </c>
      <c r="H129" s="31" t="n">
        <v>68900</v>
      </c>
      <c r="I129" s="6">
        <f>INDEX(Roles!$J$5:$J$40,MATCH(C129&amp;"|"&amp;D129,Roles!$A$5:$A$40,0))</f>
        <v/>
      </c>
      <c r="J129" s="6">
        <f>INDEX(Roles!$K$5:$K$40,MATCH(C129&amp;"|"&amp;D129,Roles!$A$5:$A$40,0))</f>
        <v/>
      </c>
      <c r="K129" s="26">
        <f>INDEX(Market!$K$31:$K$54,MATCH(B129&amp;"|"&amp;J129,Market!$A$31:$A$54,0))</f>
        <v/>
      </c>
      <c r="L129" s="6">
        <f>INDEX(Settings!$E$13:$E$19,MATCH(I129,Settings!$B$13:$B$19,0))</f>
        <v/>
      </c>
      <c r="M129" s="25">
        <f>INDEX(Structure!$K$6:$K$12,MATCH(I129,Structure!$A$6:$A$12,0))</f>
        <v/>
      </c>
      <c r="N129" s="26">
        <f>INDEX(Structure!$G$25:$G$52,MATCH(B129&amp;"|"&amp;I129,Structure!$A$25:$A$52,0))</f>
        <v/>
      </c>
      <c r="O129" s="26">
        <f>INDEX(Structure!$H$25:$H$52,MATCH(B129&amp;"|"&amp;I129,Structure!$A$25:$A$52,0))</f>
        <v/>
      </c>
      <c r="P129" s="26">
        <f>INDEX(Structure!$I$25:$I$52,MATCH(B129&amp;"|"&amp;I129,Structure!$A$25:$A$52,0))</f>
        <v/>
      </c>
      <c r="Q129" s="20">
        <f>G129/H129</f>
        <v/>
      </c>
      <c r="R129" s="20">
        <f>G129/O129</f>
        <v/>
      </c>
      <c r="S129" s="32">
        <f>(G129-N129)/(P129-N129)</f>
        <v/>
      </c>
      <c r="T129" s="4">
        <f>IF(G129&lt;N129,"Below",IF(G129&gt;P129,"Above","Within"))</f>
        <v/>
      </c>
      <c r="U129" s="17">
        <f>MAX(0,N129-G129)*F129</f>
        <v/>
      </c>
      <c r="V129" s="17">
        <f>MAX(0,G129-P129)*F129</f>
        <v/>
      </c>
      <c r="W129" s="33">
        <f>IF(T129="Above",LN(G129/P129)/LN(1+INDEX(Market!$E$6:$E$9,MATCH(B129,Market!$A$6:$A$9,0))),0)</f>
        <v/>
      </c>
    </row>
    <row r="130">
      <c r="A130" s="5" t="inlineStr">
        <is>
          <t>E00148</t>
        </is>
      </c>
      <c r="B130" s="5" t="inlineStr">
        <is>
          <t>IT</t>
        </is>
      </c>
      <c r="C130" s="5" t="inlineStr">
        <is>
          <t>Tech</t>
        </is>
      </c>
      <c r="D130" s="5" t="inlineStr">
        <is>
          <t>L1</t>
        </is>
      </c>
      <c r="E130" s="5" t="inlineStr">
        <is>
          <t>M</t>
        </is>
      </c>
      <c r="F130" s="5" t="n">
        <v>1</v>
      </c>
      <c r="G130" s="31" t="n">
        <v>36300</v>
      </c>
      <c r="H130" s="31" t="n">
        <v>32500</v>
      </c>
      <c r="I130" s="6">
        <f>INDEX(Roles!$J$5:$J$40,MATCH(C130&amp;"|"&amp;D130,Roles!$A$5:$A$40,0))</f>
        <v/>
      </c>
      <c r="J130" s="6">
        <f>INDEX(Roles!$K$5:$K$40,MATCH(C130&amp;"|"&amp;D130,Roles!$A$5:$A$40,0))</f>
        <v/>
      </c>
      <c r="K130" s="26">
        <f>INDEX(Market!$K$31:$K$54,MATCH(B130&amp;"|"&amp;J130,Market!$A$31:$A$54,0))</f>
        <v/>
      </c>
      <c r="L130" s="6">
        <f>INDEX(Settings!$E$13:$E$19,MATCH(I130,Settings!$B$13:$B$19,0))</f>
        <v/>
      </c>
      <c r="M130" s="25">
        <f>INDEX(Structure!$K$6:$K$12,MATCH(I130,Structure!$A$6:$A$12,0))</f>
        <v/>
      </c>
      <c r="N130" s="26">
        <f>INDEX(Structure!$G$25:$G$52,MATCH(B130&amp;"|"&amp;I130,Structure!$A$25:$A$52,0))</f>
        <v/>
      </c>
      <c r="O130" s="26">
        <f>INDEX(Structure!$H$25:$H$52,MATCH(B130&amp;"|"&amp;I130,Structure!$A$25:$A$52,0))</f>
        <v/>
      </c>
      <c r="P130" s="26">
        <f>INDEX(Structure!$I$25:$I$52,MATCH(B130&amp;"|"&amp;I130,Structure!$A$25:$A$52,0))</f>
        <v/>
      </c>
      <c r="Q130" s="20">
        <f>G130/H130</f>
        <v/>
      </c>
      <c r="R130" s="20">
        <f>G130/O130</f>
        <v/>
      </c>
      <c r="S130" s="32">
        <f>(G130-N130)/(P130-N130)</f>
        <v/>
      </c>
      <c r="T130" s="4">
        <f>IF(G130&lt;N130,"Below",IF(G130&gt;P130,"Above","Within"))</f>
        <v/>
      </c>
      <c r="U130" s="17">
        <f>MAX(0,N130-G130)*F130</f>
        <v/>
      </c>
      <c r="V130" s="17">
        <f>MAX(0,G130-P130)*F130</f>
        <v/>
      </c>
      <c r="W130" s="33">
        <f>IF(T130="Above",LN(G130/P130)/LN(1+INDEX(Market!$E$6:$E$9,MATCH(B130,Market!$A$6:$A$9,0))),0)</f>
        <v/>
      </c>
    </row>
    <row r="131">
      <c r="A131" s="5" t="inlineStr">
        <is>
          <t>E00150</t>
        </is>
      </c>
      <c r="B131" s="5" t="inlineStr">
        <is>
          <t>IT</t>
        </is>
      </c>
      <c r="C131" s="5" t="inlineStr">
        <is>
          <t>Tech</t>
        </is>
      </c>
      <c r="D131" s="5" t="inlineStr">
        <is>
          <t>L2</t>
        </is>
      </c>
      <c r="E131" s="5" t="inlineStr">
        <is>
          <t>F</t>
        </is>
      </c>
      <c r="F131" s="5" t="n">
        <v>1</v>
      </c>
      <c r="G131" s="31" t="n">
        <v>36750</v>
      </c>
      <c r="H131" s="31" t="n">
        <v>40600</v>
      </c>
      <c r="I131" s="6">
        <f>INDEX(Roles!$J$5:$J$40,MATCH(C131&amp;"|"&amp;D131,Roles!$A$5:$A$40,0))</f>
        <v/>
      </c>
      <c r="J131" s="6">
        <f>INDEX(Roles!$K$5:$K$40,MATCH(C131&amp;"|"&amp;D131,Roles!$A$5:$A$40,0))</f>
        <v/>
      </c>
      <c r="K131" s="26">
        <f>INDEX(Market!$K$31:$K$54,MATCH(B131&amp;"|"&amp;J131,Market!$A$31:$A$54,0))</f>
        <v/>
      </c>
      <c r="L131" s="6">
        <f>INDEX(Settings!$E$13:$E$19,MATCH(I131,Settings!$B$13:$B$19,0))</f>
        <v/>
      </c>
      <c r="M131" s="25">
        <f>INDEX(Structure!$K$6:$K$12,MATCH(I131,Structure!$A$6:$A$12,0))</f>
        <v/>
      </c>
      <c r="N131" s="26">
        <f>INDEX(Structure!$G$25:$G$52,MATCH(B131&amp;"|"&amp;I131,Structure!$A$25:$A$52,0))</f>
        <v/>
      </c>
      <c r="O131" s="26">
        <f>INDEX(Structure!$H$25:$H$52,MATCH(B131&amp;"|"&amp;I131,Structure!$A$25:$A$52,0))</f>
        <v/>
      </c>
      <c r="P131" s="26">
        <f>INDEX(Structure!$I$25:$I$52,MATCH(B131&amp;"|"&amp;I131,Structure!$A$25:$A$52,0))</f>
        <v/>
      </c>
      <c r="Q131" s="20">
        <f>G131/H131</f>
        <v/>
      </c>
      <c r="R131" s="20">
        <f>G131/O131</f>
        <v/>
      </c>
      <c r="S131" s="32">
        <f>(G131-N131)/(P131-N131)</f>
        <v/>
      </c>
      <c r="T131" s="4">
        <f>IF(G131&lt;N131,"Below",IF(G131&gt;P131,"Above","Within"))</f>
        <v/>
      </c>
      <c r="U131" s="17">
        <f>MAX(0,N131-G131)*F131</f>
        <v/>
      </c>
      <c r="V131" s="17">
        <f>MAX(0,G131-P131)*F131</f>
        <v/>
      </c>
      <c r="W131" s="33">
        <f>IF(T131="Above",LN(G131/P131)/LN(1+INDEX(Market!$E$6:$E$9,MATCH(B131,Market!$A$6:$A$9,0))),0)</f>
        <v/>
      </c>
    </row>
    <row r="132">
      <c r="A132" s="5" t="inlineStr">
        <is>
          <t>E00151</t>
        </is>
      </c>
      <c r="B132" s="5" t="inlineStr">
        <is>
          <t>DE</t>
        </is>
      </c>
      <c r="C132" s="5" t="inlineStr">
        <is>
          <t>Sales</t>
        </is>
      </c>
      <c r="D132" s="5" t="inlineStr">
        <is>
          <t>L1</t>
        </is>
      </c>
      <c r="E132" s="5" t="inlineStr">
        <is>
          <t>M</t>
        </is>
      </c>
      <c r="F132" s="5" t="n">
        <v>1</v>
      </c>
      <c r="G132" s="31" t="n">
        <v>40250</v>
      </c>
      <c r="H132" s="31" t="n">
        <v>39900</v>
      </c>
      <c r="I132" s="6">
        <f>INDEX(Roles!$J$5:$J$40,MATCH(C132&amp;"|"&amp;D132,Roles!$A$5:$A$40,0))</f>
        <v/>
      </c>
      <c r="J132" s="6">
        <f>INDEX(Roles!$K$5:$K$40,MATCH(C132&amp;"|"&amp;D132,Roles!$A$5:$A$40,0))</f>
        <v/>
      </c>
      <c r="K132" s="26">
        <f>INDEX(Market!$K$31:$K$54,MATCH(B132&amp;"|"&amp;J132,Market!$A$31:$A$54,0))</f>
        <v/>
      </c>
      <c r="L132" s="6">
        <f>INDEX(Settings!$E$13:$E$19,MATCH(I132,Settings!$B$13:$B$19,0))</f>
        <v/>
      </c>
      <c r="M132" s="25">
        <f>INDEX(Structure!$K$6:$K$12,MATCH(I132,Structure!$A$6:$A$12,0))</f>
        <v/>
      </c>
      <c r="N132" s="26">
        <f>INDEX(Structure!$G$25:$G$52,MATCH(B132&amp;"|"&amp;I132,Structure!$A$25:$A$52,0))</f>
        <v/>
      </c>
      <c r="O132" s="26">
        <f>INDEX(Structure!$H$25:$H$52,MATCH(B132&amp;"|"&amp;I132,Structure!$A$25:$A$52,0))</f>
        <v/>
      </c>
      <c r="P132" s="26">
        <f>INDEX(Structure!$I$25:$I$52,MATCH(B132&amp;"|"&amp;I132,Structure!$A$25:$A$52,0))</f>
        <v/>
      </c>
      <c r="Q132" s="20">
        <f>G132/H132</f>
        <v/>
      </c>
      <c r="R132" s="20">
        <f>G132/O132</f>
        <v/>
      </c>
      <c r="S132" s="32">
        <f>(G132-N132)/(P132-N132)</f>
        <v/>
      </c>
      <c r="T132" s="4">
        <f>IF(G132&lt;N132,"Below",IF(G132&gt;P132,"Above","Within"))</f>
        <v/>
      </c>
      <c r="U132" s="17">
        <f>MAX(0,N132-G132)*F132</f>
        <v/>
      </c>
      <c r="V132" s="17">
        <f>MAX(0,G132-P132)*F132</f>
        <v/>
      </c>
      <c r="W132" s="33">
        <f>IF(T132="Above",LN(G132/P132)/LN(1+INDEX(Market!$E$6:$E$9,MATCH(B132,Market!$A$6:$A$9,0))),0)</f>
        <v/>
      </c>
    </row>
    <row r="133">
      <c r="A133" s="5" t="inlineStr">
        <is>
          <t>E00152</t>
        </is>
      </c>
      <c r="B133" s="5" t="inlineStr">
        <is>
          <t>IT</t>
        </is>
      </c>
      <c r="C133" s="5" t="inlineStr">
        <is>
          <t>Customer Service</t>
        </is>
      </c>
      <c r="D133" s="5" t="inlineStr">
        <is>
          <t>L3</t>
        </is>
      </c>
      <c r="E133" s="5" t="inlineStr">
        <is>
          <t>F</t>
        </is>
      </c>
      <c r="F133" s="5" t="n">
        <v>1</v>
      </c>
      <c r="G133" s="31" t="n">
        <v>39450</v>
      </c>
      <c r="H133" s="31" t="n">
        <v>37400</v>
      </c>
      <c r="I133" s="6">
        <f>INDEX(Roles!$J$5:$J$40,MATCH(C133&amp;"|"&amp;D133,Roles!$A$5:$A$40,0))</f>
        <v/>
      </c>
      <c r="J133" s="6">
        <f>INDEX(Roles!$K$5:$K$40,MATCH(C133&amp;"|"&amp;D133,Roles!$A$5:$A$40,0))</f>
        <v/>
      </c>
      <c r="K133" s="26">
        <f>INDEX(Market!$K$31:$K$54,MATCH(B133&amp;"|"&amp;J133,Market!$A$31:$A$54,0))</f>
        <v/>
      </c>
      <c r="L133" s="6">
        <f>INDEX(Settings!$E$13:$E$19,MATCH(I133,Settings!$B$13:$B$19,0))</f>
        <v/>
      </c>
      <c r="M133" s="25">
        <f>INDEX(Structure!$K$6:$K$12,MATCH(I133,Structure!$A$6:$A$12,0))</f>
        <v/>
      </c>
      <c r="N133" s="26">
        <f>INDEX(Structure!$G$25:$G$52,MATCH(B133&amp;"|"&amp;I133,Structure!$A$25:$A$52,0))</f>
        <v/>
      </c>
      <c r="O133" s="26">
        <f>INDEX(Structure!$H$25:$H$52,MATCH(B133&amp;"|"&amp;I133,Structure!$A$25:$A$52,0))</f>
        <v/>
      </c>
      <c r="P133" s="26">
        <f>INDEX(Structure!$I$25:$I$52,MATCH(B133&amp;"|"&amp;I133,Structure!$A$25:$A$52,0))</f>
        <v/>
      </c>
      <c r="Q133" s="20">
        <f>G133/H133</f>
        <v/>
      </c>
      <c r="R133" s="20">
        <f>G133/O133</f>
        <v/>
      </c>
      <c r="S133" s="32">
        <f>(G133-N133)/(P133-N133)</f>
        <v/>
      </c>
      <c r="T133" s="4">
        <f>IF(G133&lt;N133,"Below",IF(G133&gt;P133,"Above","Within"))</f>
        <v/>
      </c>
      <c r="U133" s="17">
        <f>MAX(0,N133-G133)*F133</f>
        <v/>
      </c>
      <c r="V133" s="17">
        <f>MAX(0,G133-P133)*F133</f>
        <v/>
      </c>
      <c r="W133" s="33">
        <f>IF(T133="Above",LN(G133/P133)/LN(1+INDEX(Market!$E$6:$E$9,MATCH(B133,Market!$A$6:$A$9,0))),0)</f>
        <v/>
      </c>
    </row>
    <row r="134">
      <c r="A134" s="5" t="inlineStr">
        <is>
          <t>E00153</t>
        </is>
      </c>
      <c r="B134" s="5" t="inlineStr">
        <is>
          <t>PL</t>
        </is>
      </c>
      <c r="C134" s="5" t="inlineStr">
        <is>
          <t>Sales</t>
        </is>
      </c>
      <c r="D134" s="5" t="inlineStr">
        <is>
          <t>L2</t>
        </is>
      </c>
      <c r="E134" s="5" t="inlineStr">
        <is>
          <t>F</t>
        </is>
      </c>
      <c r="F134" s="5" t="n">
        <v>1</v>
      </c>
      <c r="G134" s="31" t="n">
        <v>31200</v>
      </c>
      <c r="H134" s="31" t="n">
        <v>27600</v>
      </c>
      <c r="I134" s="6">
        <f>INDEX(Roles!$J$5:$J$40,MATCH(C134&amp;"|"&amp;D134,Roles!$A$5:$A$40,0))</f>
        <v/>
      </c>
      <c r="J134" s="6">
        <f>INDEX(Roles!$K$5:$K$40,MATCH(C134&amp;"|"&amp;D134,Roles!$A$5:$A$40,0))</f>
        <v/>
      </c>
      <c r="K134" s="26">
        <f>INDEX(Market!$K$31:$K$54,MATCH(B134&amp;"|"&amp;J134,Market!$A$31:$A$54,0))</f>
        <v/>
      </c>
      <c r="L134" s="6">
        <f>INDEX(Settings!$E$13:$E$19,MATCH(I134,Settings!$B$13:$B$19,0))</f>
        <v/>
      </c>
      <c r="M134" s="25">
        <f>INDEX(Structure!$K$6:$K$12,MATCH(I134,Structure!$A$6:$A$12,0))</f>
        <v/>
      </c>
      <c r="N134" s="26">
        <f>INDEX(Structure!$G$25:$G$52,MATCH(B134&amp;"|"&amp;I134,Structure!$A$25:$A$52,0))</f>
        <v/>
      </c>
      <c r="O134" s="26">
        <f>INDEX(Structure!$H$25:$H$52,MATCH(B134&amp;"|"&amp;I134,Structure!$A$25:$A$52,0))</f>
        <v/>
      </c>
      <c r="P134" s="26">
        <f>INDEX(Structure!$I$25:$I$52,MATCH(B134&amp;"|"&amp;I134,Structure!$A$25:$A$52,0))</f>
        <v/>
      </c>
      <c r="Q134" s="20">
        <f>G134/H134</f>
        <v/>
      </c>
      <c r="R134" s="20">
        <f>G134/O134</f>
        <v/>
      </c>
      <c r="S134" s="32">
        <f>(G134-N134)/(P134-N134)</f>
        <v/>
      </c>
      <c r="T134" s="4">
        <f>IF(G134&lt;N134,"Below",IF(G134&gt;P134,"Above","Within"))</f>
        <v/>
      </c>
      <c r="U134" s="17">
        <f>MAX(0,N134-G134)*F134</f>
        <v/>
      </c>
      <c r="V134" s="17">
        <f>MAX(0,G134-P134)*F134</f>
        <v/>
      </c>
      <c r="W134" s="33">
        <f>IF(T134="Above",LN(G134/P134)/LN(1+INDEX(Market!$E$6:$E$9,MATCH(B134,Market!$A$6:$A$9,0))),0)</f>
        <v/>
      </c>
    </row>
    <row r="135">
      <c r="A135" s="5" t="inlineStr">
        <is>
          <t>E00154</t>
        </is>
      </c>
      <c r="B135" s="5" t="inlineStr">
        <is>
          <t>PL</t>
        </is>
      </c>
      <c r="C135" s="5" t="inlineStr">
        <is>
          <t>Tech</t>
        </is>
      </c>
      <c r="D135" s="5" t="inlineStr">
        <is>
          <t>L1</t>
        </is>
      </c>
      <c r="E135" s="5" t="inlineStr">
        <is>
          <t>F</t>
        </is>
      </c>
      <c r="F135" s="5" t="n">
        <v>1</v>
      </c>
      <c r="G135" s="31" t="n">
        <v>27050</v>
      </c>
      <c r="H135" s="31" t="n">
        <v>26200</v>
      </c>
      <c r="I135" s="6">
        <f>INDEX(Roles!$J$5:$J$40,MATCH(C135&amp;"|"&amp;D135,Roles!$A$5:$A$40,0))</f>
        <v/>
      </c>
      <c r="J135" s="6">
        <f>INDEX(Roles!$K$5:$K$40,MATCH(C135&amp;"|"&amp;D135,Roles!$A$5:$A$40,0))</f>
        <v/>
      </c>
      <c r="K135" s="26">
        <f>INDEX(Market!$K$31:$K$54,MATCH(B135&amp;"|"&amp;J135,Market!$A$31:$A$54,0))</f>
        <v/>
      </c>
      <c r="L135" s="6">
        <f>INDEX(Settings!$E$13:$E$19,MATCH(I135,Settings!$B$13:$B$19,0))</f>
        <v/>
      </c>
      <c r="M135" s="25">
        <f>INDEX(Structure!$K$6:$K$12,MATCH(I135,Structure!$A$6:$A$12,0))</f>
        <v/>
      </c>
      <c r="N135" s="26">
        <f>INDEX(Structure!$G$25:$G$52,MATCH(B135&amp;"|"&amp;I135,Structure!$A$25:$A$52,0))</f>
        <v/>
      </c>
      <c r="O135" s="26">
        <f>INDEX(Structure!$H$25:$H$52,MATCH(B135&amp;"|"&amp;I135,Structure!$A$25:$A$52,0))</f>
        <v/>
      </c>
      <c r="P135" s="26">
        <f>INDEX(Structure!$I$25:$I$52,MATCH(B135&amp;"|"&amp;I135,Structure!$A$25:$A$52,0))</f>
        <v/>
      </c>
      <c r="Q135" s="20">
        <f>G135/H135</f>
        <v/>
      </c>
      <c r="R135" s="20">
        <f>G135/O135</f>
        <v/>
      </c>
      <c r="S135" s="32">
        <f>(G135-N135)/(P135-N135)</f>
        <v/>
      </c>
      <c r="T135" s="4">
        <f>IF(G135&lt;N135,"Below",IF(G135&gt;P135,"Above","Within"))</f>
        <v/>
      </c>
      <c r="U135" s="17">
        <f>MAX(0,N135-G135)*F135</f>
        <v/>
      </c>
      <c r="V135" s="17">
        <f>MAX(0,G135-P135)*F135</f>
        <v/>
      </c>
      <c r="W135" s="33">
        <f>IF(T135="Above",LN(G135/P135)/LN(1+INDEX(Market!$E$6:$E$9,MATCH(B135,Market!$A$6:$A$9,0))),0)</f>
        <v/>
      </c>
    </row>
    <row r="136">
      <c r="A136" s="5" t="inlineStr">
        <is>
          <t>E00155</t>
        </is>
      </c>
      <c r="B136" s="5" t="inlineStr">
        <is>
          <t>PL</t>
        </is>
      </c>
      <c r="C136" s="5" t="inlineStr">
        <is>
          <t>Tech</t>
        </is>
      </c>
      <c r="D136" s="5" t="inlineStr">
        <is>
          <t>L2</t>
        </is>
      </c>
      <c r="E136" s="5" t="inlineStr">
        <is>
          <t>F</t>
        </is>
      </c>
      <c r="F136" s="5" t="n">
        <v>1</v>
      </c>
      <c r="G136" s="31" t="n">
        <v>36400</v>
      </c>
      <c r="H136" s="31" t="n">
        <v>32800</v>
      </c>
      <c r="I136" s="6">
        <f>INDEX(Roles!$J$5:$J$40,MATCH(C136&amp;"|"&amp;D136,Roles!$A$5:$A$40,0))</f>
        <v/>
      </c>
      <c r="J136" s="6">
        <f>INDEX(Roles!$K$5:$K$40,MATCH(C136&amp;"|"&amp;D136,Roles!$A$5:$A$40,0))</f>
        <v/>
      </c>
      <c r="K136" s="26">
        <f>INDEX(Market!$K$31:$K$54,MATCH(B136&amp;"|"&amp;J136,Market!$A$31:$A$54,0))</f>
        <v/>
      </c>
      <c r="L136" s="6">
        <f>INDEX(Settings!$E$13:$E$19,MATCH(I136,Settings!$B$13:$B$19,0))</f>
        <v/>
      </c>
      <c r="M136" s="25">
        <f>INDEX(Structure!$K$6:$K$12,MATCH(I136,Structure!$A$6:$A$12,0))</f>
        <v/>
      </c>
      <c r="N136" s="26">
        <f>INDEX(Structure!$G$25:$G$52,MATCH(B136&amp;"|"&amp;I136,Structure!$A$25:$A$52,0))</f>
        <v/>
      </c>
      <c r="O136" s="26">
        <f>INDEX(Structure!$H$25:$H$52,MATCH(B136&amp;"|"&amp;I136,Structure!$A$25:$A$52,0))</f>
        <v/>
      </c>
      <c r="P136" s="26">
        <f>INDEX(Structure!$I$25:$I$52,MATCH(B136&amp;"|"&amp;I136,Structure!$A$25:$A$52,0))</f>
        <v/>
      </c>
      <c r="Q136" s="20">
        <f>G136/H136</f>
        <v/>
      </c>
      <c r="R136" s="20">
        <f>G136/O136</f>
        <v/>
      </c>
      <c r="S136" s="32">
        <f>(G136-N136)/(P136-N136)</f>
        <v/>
      </c>
      <c r="T136" s="4">
        <f>IF(G136&lt;N136,"Below",IF(G136&gt;P136,"Above","Within"))</f>
        <v/>
      </c>
      <c r="U136" s="17">
        <f>MAX(0,N136-G136)*F136</f>
        <v/>
      </c>
      <c r="V136" s="17">
        <f>MAX(0,G136-P136)*F136</f>
        <v/>
      </c>
      <c r="W136" s="33">
        <f>IF(T136="Above",LN(G136/P136)/LN(1+INDEX(Market!$E$6:$E$9,MATCH(B136,Market!$A$6:$A$9,0))),0)</f>
        <v/>
      </c>
    </row>
    <row r="137">
      <c r="A137" s="5" t="inlineStr">
        <is>
          <t>E00156</t>
        </is>
      </c>
      <c r="B137" s="5" t="inlineStr">
        <is>
          <t>ES</t>
        </is>
      </c>
      <c r="C137" s="5" t="inlineStr">
        <is>
          <t>Customer Service</t>
        </is>
      </c>
      <c r="D137" s="5" t="inlineStr">
        <is>
          <t>L3</t>
        </is>
      </c>
      <c r="E137" s="5" t="inlineStr">
        <is>
          <t>F</t>
        </is>
      </c>
      <c r="F137" s="5" t="n">
        <v>1</v>
      </c>
      <c r="G137" s="31" t="n">
        <v>31750</v>
      </c>
      <c r="H137" s="31" t="n">
        <v>36000</v>
      </c>
      <c r="I137" s="6">
        <f>INDEX(Roles!$J$5:$J$40,MATCH(C137&amp;"|"&amp;D137,Roles!$A$5:$A$40,0))</f>
        <v/>
      </c>
      <c r="J137" s="6">
        <f>INDEX(Roles!$K$5:$K$40,MATCH(C137&amp;"|"&amp;D137,Roles!$A$5:$A$40,0))</f>
        <v/>
      </c>
      <c r="K137" s="26">
        <f>INDEX(Market!$K$31:$K$54,MATCH(B137&amp;"|"&amp;J137,Market!$A$31:$A$54,0))</f>
        <v/>
      </c>
      <c r="L137" s="6">
        <f>INDEX(Settings!$E$13:$E$19,MATCH(I137,Settings!$B$13:$B$19,0))</f>
        <v/>
      </c>
      <c r="M137" s="25">
        <f>INDEX(Structure!$K$6:$K$12,MATCH(I137,Structure!$A$6:$A$12,0))</f>
        <v/>
      </c>
      <c r="N137" s="26">
        <f>INDEX(Structure!$G$25:$G$52,MATCH(B137&amp;"|"&amp;I137,Structure!$A$25:$A$52,0))</f>
        <v/>
      </c>
      <c r="O137" s="26">
        <f>INDEX(Structure!$H$25:$H$52,MATCH(B137&amp;"|"&amp;I137,Structure!$A$25:$A$52,0))</f>
        <v/>
      </c>
      <c r="P137" s="26">
        <f>INDEX(Structure!$I$25:$I$52,MATCH(B137&amp;"|"&amp;I137,Structure!$A$25:$A$52,0))</f>
        <v/>
      </c>
      <c r="Q137" s="20">
        <f>G137/H137</f>
        <v/>
      </c>
      <c r="R137" s="20">
        <f>G137/O137</f>
        <v/>
      </c>
      <c r="S137" s="32">
        <f>(G137-N137)/(P137-N137)</f>
        <v/>
      </c>
      <c r="T137" s="4">
        <f>IF(G137&lt;N137,"Below",IF(G137&gt;P137,"Above","Within"))</f>
        <v/>
      </c>
      <c r="U137" s="17">
        <f>MAX(0,N137-G137)*F137</f>
        <v/>
      </c>
      <c r="V137" s="17">
        <f>MAX(0,G137-P137)*F137</f>
        <v/>
      </c>
      <c r="W137" s="33">
        <f>IF(T137="Above",LN(G137/P137)/LN(1+INDEX(Market!$E$6:$E$9,MATCH(B137,Market!$A$6:$A$9,0))),0)</f>
        <v/>
      </c>
    </row>
    <row r="138">
      <c r="A138" s="5" t="inlineStr">
        <is>
          <t>E00157</t>
        </is>
      </c>
      <c r="B138" s="5" t="inlineStr">
        <is>
          <t>IT</t>
        </is>
      </c>
      <c r="C138" s="5" t="inlineStr">
        <is>
          <t>Finance</t>
        </is>
      </c>
      <c r="D138" s="5" t="inlineStr">
        <is>
          <t>L3</t>
        </is>
      </c>
      <c r="E138" s="5" t="inlineStr">
        <is>
          <t>F</t>
        </is>
      </c>
      <c r="F138" s="5" t="n">
        <v>1</v>
      </c>
      <c r="G138" s="31" t="n">
        <v>45350</v>
      </c>
      <c r="H138" s="31" t="n">
        <v>45800</v>
      </c>
      <c r="I138" s="6">
        <f>INDEX(Roles!$J$5:$J$40,MATCH(C138&amp;"|"&amp;D138,Roles!$A$5:$A$40,0))</f>
        <v/>
      </c>
      <c r="J138" s="6">
        <f>INDEX(Roles!$K$5:$K$40,MATCH(C138&amp;"|"&amp;D138,Roles!$A$5:$A$40,0))</f>
        <v/>
      </c>
      <c r="K138" s="26">
        <f>INDEX(Market!$K$31:$K$54,MATCH(B138&amp;"|"&amp;J138,Market!$A$31:$A$54,0))</f>
        <v/>
      </c>
      <c r="L138" s="6">
        <f>INDEX(Settings!$E$13:$E$19,MATCH(I138,Settings!$B$13:$B$19,0))</f>
        <v/>
      </c>
      <c r="M138" s="25">
        <f>INDEX(Structure!$K$6:$K$12,MATCH(I138,Structure!$A$6:$A$12,0))</f>
        <v/>
      </c>
      <c r="N138" s="26">
        <f>INDEX(Structure!$G$25:$G$52,MATCH(B138&amp;"|"&amp;I138,Structure!$A$25:$A$52,0))</f>
        <v/>
      </c>
      <c r="O138" s="26">
        <f>INDEX(Structure!$H$25:$H$52,MATCH(B138&amp;"|"&amp;I138,Structure!$A$25:$A$52,0))</f>
        <v/>
      </c>
      <c r="P138" s="26">
        <f>INDEX(Structure!$I$25:$I$52,MATCH(B138&amp;"|"&amp;I138,Structure!$A$25:$A$52,0))</f>
        <v/>
      </c>
      <c r="Q138" s="20">
        <f>G138/H138</f>
        <v/>
      </c>
      <c r="R138" s="20">
        <f>G138/O138</f>
        <v/>
      </c>
      <c r="S138" s="32">
        <f>(G138-N138)/(P138-N138)</f>
        <v/>
      </c>
      <c r="T138" s="4">
        <f>IF(G138&lt;N138,"Below",IF(G138&gt;P138,"Above","Within"))</f>
        <v/>
      </c>
      <c r="U138" s="17">
        <f>MAX(0,N138-G138)*F138</f>
        <v/>
      </c>
      <c r="V138" s="17">
        <f>MAX(0,G138-P138)*F138</f>
        <v/>
      </c>
      <c r="W138" s="33">
        <f>IF(T138="Above",LN(G138/P138)/LN(1+INDEX(Market!$E$6:$E$9,MATCH(B138,Market!$A$6:$A$9,0))),0)</f>
        <v/>
      </c>
    </row>
    <row r="139">
      <c r="A139" s="5" t="inlineStr">
        <is>
          <t>E00158</t>
        </is>
      </c>
      <c r="B139" s="5" t="inlineStr">
        <is>
          <t>ES</t>
        </is>
      </c>
      <c r="C139" s="5" t="inlineStr">
        <is>
          <t>Tech</t>
        </is>
      </c>
      <c r="D139" s="5" t="inlineStr">
        <is>
          <t>L1</t>
        </is>
      </c>
      <c r="E139" s="5" t="inlineStr">
        <is>
          <t>M</t>
        </is>
      </c>
      <c r="F139" s="5" t="n">
        <v>1</v>
      </c>
      <c r="G139" s="31" t="n">
        <v>29250</v>
      </c>
      <c r="H139" s="31" t="n">
        <v>31200</v>
      </c>
      <c r="I139" s="6">
        <f>INDEX(Roles!$J$5:$J$40,MATCH(C139&amp;"|"&amp;D139,Roles!$A$5:$A$40,0))</f>
        <v/>
      </c>
      <c r="J139" s="6">
        <f>INDEX(Roles!$K$5:$K$40,MATCH(C139&amp;"|"&amp;D139,Roles!$A$5:$A$40,0))</f>
        <v/>
      </c>
      <c r="K139" s="26">
        <f>INDEX(Market!$K$31:$K$54,MATCH(B139&amp;"|"&amp;J139,Market!$A$31:$A$54,0))</f>
        <v/>
      </c>
      <c r="L139" s="6">
        <f>INDEX(Settings!$E$13:$E$19,MATCH(I139,Settings!$B$13:$B$19,0))</f>
        <v/>
      </c>
      <c r="M139" s="25">
        <f>INDEX(Structure!$K$6:$K$12,MATCH(I139,Structure!$A$6:$A$12,0))</f>
        <v/>
      </c>
      <c r="N139" s="26">
        <f>INDEX(Structure!$G$25:$G$52,MATCH(B139&amp;"|"&amp;I139,Structure!$A$25:$A$52,0))</f>
        <v/>
      </c>
      <c r="O139" s="26">
        <f>INDEX(Structure!$H$25:$H$52,MATCH(B139&amp;"|"&amp;I139,Structure!$A$25:$A$52,0))</f>
        <v/>
      </c>
      <c r="P139" s="26">
        <f>INDEX(Structure!$I$25:$I$52,MATCH(B139&amp;"|"&amp;I139,Structure!$A$25:$A$52,0))</f>
        <v/>
      </c>
      <c r="Q139" s="20">
        <f>G139/H139</f>
        <v/>
      </c>
      <c r="R139" s="20">
        <f>G139/O139</f>
        <v/>
      </c>
      <c r="S139" s="32">
        <f>(G139-N139)/(P139-N139)</f>
        <v/>
      </c>
      <c r="T139" s="4">
        <f>IF(G139&lt;N139,"Below",IF(G139&gt;P139,"Above","Within"))</f>
        <v/>
      </c>
      <c r="U139" s="17">
        <f>MAX(0,N139-G139)*F139</f>
        <v/>
      </c>
      <c r="V139" s="17">
        <f>MAX(0,G139-P139)*F139</f>
        <v/>
      </c>
      <c r="W139" s="33">
        <f>IF(T139="Above",LN(G139/P139)/LN(1+INDEX(Market!$E$6:$E$9,MATCH(B139,Market!$A$6:$A$9,0))),0)</f>
        <v/>
      </c>
    </row>
    <row r="140">
      <c r="A140" s="5" t="inlineStr">
        <is>
          <t>E00159</t>
        </is>
      </c>
      <c r="B140" s="5" t="inlineStr">
        <is>
          <t>PL</t>
        </is>
      </c>
      <c r="C140" s="5" t="inlineStr">
        <is>
          <t>Operations</t>
        </is>
      </c>
      <c r="D140" s="5" t="inlineStr">
        <is>
          <t>L3</t>
        </is>
      </c>
      <c r="E140" s="5" t="inlineStr">
        <is>
          <t>F</t>
        </is>
      </c>
      <c r="F140" s="5" t="n">
        <v>1</v>
      </c>
      <c r="G140" s="31" t="n">
        <v>29250</v>
      </c>
      <c r="H140" s="31" t="n">
        <v>31900</v>
      </c>
      <c r="I140" s="6">
        <f>INDEX(Roles!$J$5:$J$40,MATCH(C140&amp;"|"&amp;D140,Roles!$A$5:$A$40,0))</f>
        <v/>
      </c>
      <c r="J140" s="6">
        <f>INDEX(Roles!$K$5:$K$40,MATCH(C140&amp;"|"&amp;D140,Roles!$A$5:$A$40,0))</f>
        <v/>
      </c>
      <c r="K140" s="26">
        <f>INDEX(Market!$K$31:$K$54,MATCH(B140&amp;"|"&amp;J140,Market!$A$31:$A$54,0))</f>
        <v/>
      </c>
      <c r="L140" s="6">
        <f>INDEX(Settings!$E$13:$E$19,MATCH(I140,Settings!$B$13:$B$19,0))</f>
        <v/>
      </c>
      <c r="M140" s="25">
        <f>INDEX(Structure!$K$6:$K$12,MATCH(I140,Structure!$A$6:$A$12,0))</f>
        <v/>
      </c>
      <c r="N140" s="26">
        <f>INDEX(Structure!$G$25:$G$52,MATCH(B140&amp;"|"&amp;I140,Structure!$A$25:$A$52,0))</f>
        <v/>
      </c>
      <c r="O140" s="26">
        <f>INDEX(Structure!$H$25:$H$52,MATCH(B140&amp;"|"&amp;I140,Structure!$A$25:$A$52,0))</f>
        <v/>
      </c>
      <c r="P140" s="26">
        <f>INDEX(Structure!$I$25:$I$52,MATCH(B140&amp;"|"&amp;I140,Structure!$A$25:$A$52,0))</f>
        <v/>
      </c>
      <c r="Q140" s="20">
        <f>G140/H140</f>
        <v/>
      </c>
      <c r="R140" s="20">
        <f>G140/O140</f>
        <v/>
      </c>
      <c r="S140" s="32">
        <f>(G140-N140)/(P140-N140)</f>
        <v/>
      </c>
      <c r="T140" s="4">
        <f>IF(G140&lt;N140,"Below",IF(G140&gt;P140,"Above","Within"))</f>
        <v/>
      </c>
      <c r="U140" s="17">
        <f>MAX(0,N140-G140)*F140</f>
        <v/>
      </c>
      <c r="V140" s="17">
        <f>MAX(0,G140-P140)*F140</f>
        <v/>
      </c>
      <c r="W140" s="33">
        <f>IF(T140="Above",LN(G140/P140)/LN(1+INDEX(Market!$E$6:$E$9,MATCH(B140,Market!$A$6:$A$9,0))),0)</f>
        <v/>
      </c>
    </row>
    <row r="141">
      <c r="A141" s="5" t="inlineStr">
        <is>
          <t>E00160</t>
        </is>
      </c>
      <c r="B141" s="5" t="inlineStr">
        <is>
          <t>PL</t>
        </is>
      </c>
      <c r="C141" s="5" t="inlineStr">
        <is>
          <t>Operations</t>
        </is>
      </c>
      <c r="D141" s="5" t="inlineStr">
        <is>
          <t>L2</t>
        </is>
      </c>
      <c r="E141" s="5" t="inlineStr">
        <is>
          <t>M</t>
        </is>
      </c>
      <c r="F141" s="5" t="n">
        <v>1</v>
      </c>
      <c r="G141" s="31" t="n">
        <v>25800</v>
      </c>
      <c r="H141" s="31" t="n">
        <v>24900</v>
      </c>
      <c r="I141" s="6">
        <f>INDEX(Roles!$J$5:$J$40,MATCH(C141&amp;"|"&amp;D141,Roles!$A$5:$A$40,0))</f>
        <v/>
      </c>
      <c r="J141" s="6">
        <f>INDEX(Roles!$K$5:$K$40,MATCH(C141&amp;"|"&amp;D141,Roles!$A$5:$A$40,0))</f>
        <v/>
      </c>
      <c r="K141" s="26">
        <f>INDEX(Market!$K$31:$K$54,MATCH(B141&amp;"|"&amp;J141,Market!$A$31:$A$54,0))</f>
        <v/>
      </c>
      <c r="L141" s="6">
        <f>INDEX(Settings!$E$13:$E$19,MATCH(I141,Settings!$B$13:$B$19,0))</f>
        <v/>
      </c>
      <c r="M141" s="25">
        <f>INDEX(Structure!$K$6:$K$12,MATCH(I141,Structure!$A$6:$A$12,0))</f>
        <v/>
      </c>
      <c r="N141" s="26">
        <f>INDEX(Structure!$G$25:$G$52,MATCH(B141&amp;"|"&amp;I141,Structure!$A$25:$A$52,0))</f>
        <v/>
      </c>
      <c r="O141" s="26">
        <f>INDEX(Structure!$H$25:$H$52,MATCH(B141&amp;"|"&amp;I141,Structure!$A$25:$A$52,0))</f>
        <v/>
      </c>
      <c r="P141" s="26">
        <f>INDEX(Structure!$I$25:$I$52,MATCH(B141&amp;"|"&amp;I141,Structure!$A$25:$A$52,0))</f>
        <v/>
      </c>
      <c r="Q141" s="20">
        <f>G141/H141</f>
        <v/>
      </c>
      <c r="R141" s="20">
        <f>G141/O141</f>
        <v/>
      </c>
      <c r="S141" s="32">
        <f>(G141-N141)/(P141-N141)</f>
        <v/>
      </c>
      <c r="T141" s="4">
        <f>IF(G141&lt;N141,"Below",IF(G141&gt;P141,"Above","Within"))</f>
        <v/>
      </c>
      <c r="U141" s="17">
        <f>MAX(0,N141-G141)*F141</f>
        <v/>
      </c>
      <c r="V141" s="17">
        <f>MAX(0,G141-P141)*F141</f>
        <v/>
      </c>
      <c r="W141" s="33">
        <f>IF(T141="Above",LN(G141/P141)/LN(1+INDEX(Market!$E$6:$E$9,MATCH(B141,Market!$A$6:$A$9,0))),0)</f>
        <v/>
      </c>
    </row>
    <row r="142">
      <c r="A142" s="5" t="inlineStr">
        <is>
          <t>E00161</t>
        </is>
      </c>
      <c r="B142" s="5" t="inlineStr">
        <is>
          <t>DE</t>
        </is>
      </c>
      <c r="C142" s="5" t="inlineStr">
        <is>
          <t>Finance</t>
        </is>
      </c>
      <c r="D142" s="5" t="inlineStr">
        <is>
          <t>L5</t>
        </is>
      </c>
      <c r="E142" s="5" t="inlineStr">
        <is>
          <t>F</t>
        </is>
      </c>
      <c r="F142" s="5" t="n">
        <v>1</v>
      </c>
      <c r="G142" s="31" t="n">
        <v>150550</v>
      </c>
      <c r="H142" s="31" t="n">
        <v>121200</v>
      </c>
      <c r="I142" s="6">
        <f>INDEX(Roles!$J$5:$J$40,MATCH(C142&amp;"|"&amp;D142,Roles!$A$5:$A$40,0))</f>
        <v/>
      </c>
      <c r="J142" s="6">
        <f>INDEX(Roles!$K$5:$K$40,MATCH(C142&amp;"|"&amp;D142,Roles!$A$5:$A$40,0))</f>
        <v/>
      </c>
      <c r="K142" s="26">
        <f>INDEX(Market!$K$31:$K$54,MATCH(B142&amp;"|"&amp;J142,Market!$A$31:$A$54,0))</f>
        <v/>
      </c>
      <c r="L142" s="6">
        <f>INDEX(Settings!$E$13:$E$19,MATCH(I142,Settings!$B$13:$B$19,0))</f>
        <v/>
      </c>
      <c r="M142" s="25">
        <f>INDEX(Structure!$K$6:$K$12,MATCH(I142,Structure!$A$6:$A$12,0))</f>
        <v/>
      </c>
      <c r="N142" s="26">
        <f>INDEX(Structure!$G$25:$G$52,MATCH(B142&amp;"|"&amp;I142,Structure!$A$25:$A$52,0))</f>
        <v/>
      </c>
      <c r="O142" s="26">
        <f>INDEX(Structure!$H$25:$H$52,MATCH(B142&amp;"|"&amp;I142,Structure!$A$25:$A$52,0))</f>
        <v/>
      </c>
      <c r="P142" s="26">
        <f>INDEX(Structure!$I$25:$I$52,MATCH(B142&amp;"|"&amp;I142,Structure!$A$25:$A$52,0))</f>
        <v/>
      </c>
      <c r="Q142" s="20">
        <f>G142/H142</f>
        <v/>
      </c>
      <c r="R142" s="20">
        <f>G142/O142</f>
        <v/>
      </c>
      <c r="S142" s="32">
        <f>(G142-N142)/(P142-N142)</f>
        <v/>
      </c>
      <c r="T142" s="4">
        <f>IF(G142&lt;N142,"Below",IF(G142&gt;P142,"Above","Within"))</f>
        <v/>
      </c>
      <c r="U142" s="17">
        <f>MAX(0,N142-G142)*F142</f>
        <v/>
      </c>
      <c r="V142" s="17">
        <f>MAX(0,G142-P142)*F142</f>
        <v/>
      </c>
      <c r="W142" s="33">
        <f>IF(T142="Above",LN(G142/P142)/LN(1+INDEX(Market!$E$6:$E$9,MATCH(B142,Market!$A$6:$A$9,0))),0)</f>
        <v/>
      </c>
    </row>
    <row r="143">
      <c r="A143" s="5" t="inlineStr">
        <is>
          <t>E00162</t>
        </is>
      </c>
      <c r="B143" s="5" t="inlineStr">
        <is>
          <t>PL</t>
        </is>
      </c>
      <c r="C143" s="5" t="inlineStr">
        <is>
          <t>Finance</t>
        </is>
      </c>
      <c r="D143" s="5" t="inlineStr">
        <is>
          <t>L2</t>
        </is>
      </c>
      <c r="E143" s="5" t="inlineStr">
        <is>
          <t>M</t>
        </is>
      </c>
      <c r="F143" s="5" t="n">
        <v>1</v>
      </c>
      <c r="G143" s="31" t="n">
        <v>31200</v>
      </c>
      <c r="H143" s="31" t="n">
        <v>28900</v>
      </c>
      <c r="I143" s="6">
        <f>INDEX(Roles!$J$5:$J$40,MATCH(C143&amp;"|"&amp;D143,Roles!$A$5:$A$40,0))</f>
        <v/>
      </c>
      <c r="J143" s="6">
        <f>INDEX(Roles!$K$5:$K$40,MATCH(C143&amp;"|"&amp;D143,Roles!$A$5:$A$40,0))</f>
        <v/>
      </c>
      <c r="K143" s="26">
        <f>INDEX(Market!$K$31:$K$54,MATCH(B143&amp;"|"&amp;J143,Market!$A$31:$A$54,0))</f>
        <v/>
      </c>
      <c r="L143" s="6">
        <f>INDEX(Settings!$E$13:$E$19,MATCH(I143,Settings!$B$13:$B$19,0))</f>
        <v/>
      </c>
      <c r="M143" s="25">
        <f>INDEX(Structure!$K$6:$K$12,MATCH(I143,Structure!$A$6:$A$12,0))</f>
        <v/>
      </c>
      <c r="N143" s="26">
        <f>INDEX(Structure!$G$25:$G$52,MATCH(B143&amp;"|"&amp;I143,Structure!$A$25:$A$52,0))</f>
        <v/>
      </c>
      <c r="O143" s="26">
        <f>INDEX(Structure!$H$25:$H$52,MATCH(B143&amp;"|"&amp;I143,Structure!$A$25:$A$52,0))</f>
        <v/>
      </c>
      <c r="P143" s="26">
        <f>INDEX(Structure!$I$25:$I$52,MATCH(B143&amp;"|"&amp;I143,Structure!$A$25:$A$52,0))</f>
        <v/>
      </c>
      <c r="Q143" s="20">
        <f>G143/H143</f>
        <v/>
      </c>
      <c r="R143" s="20">
        <f>G143/O143</f>
        <v/>
      </c>
      <c r="S143" s="32">
        <f>(G143-N143)/(P143-N143)</f>
        <v/>
      </c>
      <c r="T143" s="4">
        <f>IF(G143&lt;N143,"Below",IF(G143&gt;P143,"Above","Within"))</f>
        <v/>
      </c>
      <c r="U143" s="17">
        <f>MAX(0,N143-G143)*F143</f>
        <v/>
      </c>
      <c r="V143" s="17">
        <f>MAX(0,G143-P143)*F143</f>
        <v/>
      </c>
      <c r="W143" s="33">
        <f>IF(T143="Above",LN(G143/P143)/LN(1+INDEX(Market!$E$6:$E$9,MATCH(B143,Market!$A$6:$A$9,0))),0)</f>
        <v/>
      </c>
    </row>
    <row r="144">
      <c r="A144" s="5" t="inlineStr">
        <is>
          <t>E00163</t>
        </is>
      </c>
      <c r="B144" s="5" t="inlineStr">
        <is>
          <t>DE</t>
        </is>
      </c>
      <c r="C144" s="5" t="inlineStr">
        <is>
          <t>Operations</t>
        </is>
      </c>
      <c r="D144" s="5" t="inlineStr">
        <is>
          <t>L2</t>
        </is>
      </c>
      <c r="E144" s="5" t="inlineStr">
        <is>
          <t>F</t>
        </is>
      </c>
      <c r="F144" s="5" t="n">
        <v>1</v>
      </c>
      <c r="G144" s="31" t="n">
        <v>44850</v>
      </c>
      <c r="H144" s="31" t="n">
        <v>45100</v>
      </c>
      <c r="I144" s="6">
        <f>INDEX(Roles!$J$5:$J$40,MATCH(C144&amp;"|"&amp;D144,Roles!$A$5:$A$40,0))</f>
        <v/>
      </c>
      <c r="J144" s="6">
        <f>INDEX(Roles!$K$5:$K$40,MATCH(C144&amp;"|"&amp;D144,Roles!$A$5:$A$40,0))</f>
        <v/>
      </c>
      <c r="K144" s="26">
        <f>INDEX(Market!$K$31:$K$54,MATCH(B144&amp;"|"&amp;J144,Market!$A$31:$A$54,0))</f>
        <v/>
      </c>
      <c r="L144" s="6">
        <f>INDEX(Settings!$E$13:$E$19,MATCH(I144,Settings!$B$13:$B$19,0))</f>
        <v/>
      </c>
      <c r="M144" s="25">
        <f>INDEX(Structure!$K$6:$K$12,MATCH(I144,Structure!$A$6:$A$12,0))</f>
        <v/>
      </c>
      <c r="N144" s="26">
        <f>INDEX(Structure!$G$25:$G$52,MATCH(B144&amp;"|"&amp;I144,Structure!$A$25:$A$52,0))</f>
        <v/>
      </c>
      <c r="O144" s="26">
        <f>INDEX(Structure!$H$25:$H$52,MATCH(B144&amp;"|"&amp;I144,Structure!$A$25:$A$52,0))</f>
        <v/>
      </c>
      <c r="P144" s="26">
        <f>INDEX(Structure!$I$25:$I$52,MATCH(B144&amp;"|"&amp;I144,Structure!$A$25:$A$52,0))</f>
        <v/>
      </c>
      <c r="Q144" s="20">
        <f>G144/H144</f>
        <v/>
      </c>
      <c r="R144" s="20">
        <f>G144/O144</f>
        <v/>
      </c>
      <c r="S144" s="32">
        <f>(G144-N144)/(P144-N144)</f>
        <v/>
      </c>
      <c r="T144" s="4">
        <f>IF(G144&lt;N144,"Below",IF(G144&gt;P144,"Above","Within"))</f>
        <v/>
      </c>
      <c r="U144" s="17">
        <f>MAX(0,N144-G144)*F144</f>
        <v/>
      </c>
      <c r="V144" s="17">
        <f>MAX(0,G144-P144)*F144</f>
        <v/>
      </c>
      <c r="W144" s="33">
        <f>IF(T144="Above",LN(G144/P144)/LN(1+INDEX(Market!$E$6:$E$9,MATCH(B144,Market!$A$6:$A$9,0))),0)</f>
        <v/>
      </c>
    </row>
    <row r="145">
      <c r="A145" s="5" t="inlineStr">
        <is>
          <t>E00164</t>
        </is>
      </c>
      <c r="B145" s="5" t="inlineStr">
        <is>
          <t>IT</t>
        </is>
      </c>
      <c r="C145" s="5" t="inlineStr">
        <is>
          <t>Sales</t>
        </is>
      </c>
      <c r="D145" s="5" t="inlineStr">
        <is>
          <t>L2</t>
        </is>
      </c>
      <c r="E145" s="5" t="inlineStr">
        <is>
          <t>M</t>
        </is>
      </c>
      <c r="F145" s="5" t="n">
        <v>1</v>
      </c>
      <c r="G145" s="31" t="n">
        <v>36300</v>
      </c>
      <c r="H145" s="31" t="n">
        <v>34100</v>
      </c>
      <c r="I145" s="6">
        <f>INDEX(Roles!$J$5:$J$40,MATCH(C145&amp;"|"&amp;D145,Roles!$A$5:$A$40,0))</f>
        <v/>
      </c>
      <c r="J145" s="6">
        <f>INDEX(Roles!$K$5:$K$40,MATCH(C145&amp;"|"&amp;D145,Roles!$A$5:$A$40,0))</f>
        <v/>
      </c>
      <c r="K145" s="26">
        <f>INDEX(Market!$K$31:$K$54,MATCH(B145&amp;"|"&amp;J145,Market!$A$31:$A$54,0))</f>
        <v/>
      </c>
      <c r="L145" s="6">
        <f>INDEX(Settings!$E$13:$E$19,MATCH(I145,Settings!$B$13:$B$19,0))</f>
        <v/>
      </c>
      <c r="M145" s="25">
        <f>INDEX(Structure!$K$6:$K$12,MATCH(I145,Structure!$A$6:$A$12,0))</f>
        <v/>
      </c>
      <c r="N145" s="26">
        <f>INDEX(Structure!$G$25:$G$52,MATCH(B145&amp;"|"&amp;I145,Structure!$A$25:$A$52,0))</f>
        <v/>
      </c>
      <c r="O145" s="26">
        <f>INDEX(Structure!$H$25:$H$52,MATCH(B145&amp;"|"&amp;I145,Structure!$A$25:$A$52,0))</f>
        <v/>
      </c>
      <c r="P145" s="26">
        <f>INDEX(Structure!$I$25:$I$52,MATCH(B145&amp;"|"&amp;I145,Structure!$A$25:$A$52,0))</f>
        <v/>
      </c>
      <c r="Q145" s="20">
        <f>G145/H145</f>
        <v/>
      </c>
      <c r="R145" s="20">
        <f>G145/O145</f>
        <v/>
      </c>
      <c r="S145" s="32">
        <f>(G145-N145)/(P145-N145)</f>
        <v/>
      </c>
      <c r="T145" s="4">
        <f>IF(G145&lt;N145,"Below",IF(G145&gt;P145,"Above","Within"))</f>
        <v/>
      </c>
      <c r="U145" s="17">
        <f>MAX(0,N145-G145)*F145</f>
        <v/>
      </c>
      <c r="V145" s="17">
        <f>MAX(0,G145-P145)*F145</f>
        <v/>
      </c>
      <c r="W145" s="33">
        <f>IF(T145="Above",LN(G145/P145)/LN(1+INDEX(Market!$E$6:$E$9,MATCH(B145,Market!$A$6:$A$9,0))),0)</f>
        <v/>
      </c>
    </row>
    <row r="146">
      <c r="A146" s="5" t="inlineStr">
        <is>
          <t>E00165</t>
        </is>
      </c>
      <c r="B146" s="5" t="inlineStr">
        <is>
          <t>DE</t>
        </is>
      </c>
      <c r="C146" s="5" t="inlineStr">
        <is>
          <t>Customer Service</t>
        </is>
      </c>
      <c r="D146" s="5" t="inlineStr">
        <is>
          <t>L2</t>
        </is>
      </c>
      <c r="E146" s="5" t="inlineStr">
        <is>
          <t>M</t>
        </is>
      </c>
      <c r="F146" s="5" t="n">
        <v>1</v>
      </c>
      <c r="G146" s="31" t="n">
        <v>41850</v>
      </c>
      <c r="H146" s="31" t="n">
        <v>42800</v>
      </c>
      <c r="I146" s="6">
        <f>INDEX(Roles!$J$5:$J$40,MATCH(C146&amp;"|"&amp;D146,Roles!$A$5:$A$40,0))</f>
        <v/>
      </c>
      <c r="J146" s="6">
        <f>INDEX(Roles!$K$5:$K$40,MATCH(C146&amp;"|"&amp;D146,Roles!$A$5:$A$40,0))</f>
        <v/>
      </c>
      <c r="K146" s="26">
        <f>INDEX(Market!$K$31:$K$54,MATCH(B146&amp;"|"&amp;J146,Market!$A$31:$A$54,0))</f>
        <v/>
      </c>
      <c r="L146" s="6">
        <f>INDEX(Settings!$E$13:$E$19,MATCH(I146,Settings!$B$13:$B$19,0))</f>
        <v/>
      </c>
      <c r="M146" s="25">
        <f>INDEX(Structure!$K$6:$K$12,MATCH(I146,Structure!$A$6:$A$12,0))</f>
        <v/>
      </c>
      <c r="N146" s="26">
        <f>INDEX(Structure!$G$25:$G$52,MATCH(B146&amp;"|"&amp;I146,Structure!$A$25:$A$52,0))</f>
        <v/>
      </c>
      <c r="O146" s="26">
        <f>INDEX(Structure!$H$25:$H$52,MATCH(B146&amp;"|"&amp;I146,Structure!$A$25:$A$52,0))</f>
        <v/>
      </c>
      <c r="P146" s="26">
        <f>INDEX(Structure!$I$25:$I$52,MATCH(B146&amp;"|"&amp;I146,Structure!$A$25:$A$52,0))</f>
        <v/>
      </c>
      <c r="Q146" s="20">
        <f>G146/H146</f>
        <v/>
      </c>
      <c r="R146" s="20">
        <f>G146/O146</f>
        <v/>
      </c>
      <c r="S146" s="32">
        <f>(G146-N146)/(P146-N146)</f>
        <v/>
      </c>
      <c r="T146" s="4">
        <f>IF(G146&lt;N146,"Below",IF(G146&gt;P146,"Above","Within"))</f>
        <v/>
      </c>
      <c r="U146" s="17">
        <f>MAX(0,N146-G146)*F146</f>
        <v/>
      </c>
      <c r="V146" s="17">
        <f>MAX(0,G146-P146)*F146</f>
        <v/>
      </c>
      <c r="W146" s="33">
        <f>IF(T146="Above",LN(G146/P146)/LN(1+INDEX(Market!$E$6:$E$9,MATCH(B146,Market!$A$6:$A$9,0))),0)</f>
        <v/>
      </c>
    </row>
    <row r="147">
      <c r="A147" s="5" t="inlineStr">
        <is>
          <t>E00166</t>
        </is>
      </c>
      <c r="B147" s="5" t="inlineStr">
        <is>
          <t>IT</t>
        </is>
      </c>
      <c r="C147" s="5" t="inlineStr">
        <is>
          <t>Tech</t>
        </is>
      </c>
      <c r="D147" s="5" t="inlineStr">
        <is>
          <t>L4</t>
        </is>
      </c>
      <c r="E147" s="5" t="inlineStr">
        <is>
          <t>F</t>
        </is>
      </c>
      <c r="F147" s="5" t="n">
        <v>1</v>
      </c>
      <c r="G147" s="31" t="n">
        <v>69650</v>
      </c>
      <c r="H147" s="31" t="n">
        <v>68200</v>
      </c>
      <c r="I147" s="6">
        <f>INDEX(Roles!$J$5:$J$40,MATCH(C147&amp;"|"&amp;D147,Roles!$A$5:$A$40,0))</f>
        <v/>
      </c>
      <c r="J147" s="6">
        <f>INDEX(Roles!$K$5:$K$40,MATCH(C147&amp;"|"&amp;D147,Roles!$A$5:$A$40,0))</f>
        <v/>
      </c>
      <c r="K147" s="26">
        <f>INDEX(Market!$K$31:$K$54,MATCH(B147&amp;"|"&amp;J147,Market!$A$31:$A$54,0))</f>
        <v/>
      </c>
      <c r="L147" s="6">
        <f>INDEX(Settings!$E$13:$E$19,MATCH(I147,Settings!$B$13:$B$19,0))</f>
        <v/>
      </c>
      <c r="M147" s="25">
        <f>INDEX(Structure!$K$6:$K$12,MATCH(I147,Structure!$A$6:$A$12,0))</f>
        <v/>
      </c>
      <c r="N147" s="26">
        <f>INDEX(Structure!$G$25:$G$52,MATCH(B147&amp;"|"&amp;I147,Structure!$A$25:$A$52,0))</f>
        <v/>
      </c>
      <c r="O147" s="26">
        <f>INDEX(Structure!$H$25:$H$52,MATCH(B147&amp;"|"&amp;I147,Structure!$A$25:$A$52,0))</f>
        <v/>
      </c>
      <c r="P147" s="26">
        <f>INDEX(Structure!$I$25:$I$52,MATCH(B147&amp;"|"&amp;I147,Structure!$A$25:$A$52,0))</f>
        <v/>
      </c>
      <c r="Q147" s="20">
        <f>G147/H147</f>
        <v/>
      </c>
      <c r="R147" s="20">
        <f>G147/O147</f>
        <v/>
      </c>
      <c r="S147" s="32">
        <f>(G147-N147)/(P147-N147)</f>
        <v/>
      </c>
      <c r="T147" s="4">
        <f>IF(G147&lt;N147,"Below",IF(G147&gt;P147,"Above","Within"))</f>
        <v/>
      </c>
      <c r="U147" s="17">
        <f>MAX(0,N147-G147)*F147</f>
        <v/>
      </c>
      <c r="V147" s="17">
        <f>MAX(0,G147-P147)*F147</f>
        <v/>
      </c>
      <c r="W147" s="33">
        <f>IF(T147="Above",LN(G147/P147)/LN(1+INDEX(Market!$E$6:$E$9,MATCH(B147,Market!$A$6:$A$9,0))),0)</f>
        <v/>
      </c>
    </row>
    <row r="148">
      <c r="A148" s="5" t="inlineStr">
        <is>
          <t>E00167</t>
        </is>
      </c>
      <c r="B148" s="5" t="inlineStr">
        <is>
          <t>IT</t>
        </is>
      </c>
      <c r="C148" s="5" t="inlineStr">
        <is>
          <t>Customer Service</t>
        </is>
      </c>
      <c r="D148" s="5" t="inlineStr">
        <is>
          <t>L4</t>
        </is>
      </c>
      <c r="E148" s="5" t="inlineStr">
        <is>
          <t>F</t>
        </is>
      </c>
      <c r="F148" s="5" t="n">
        <v>1</v>
      </c>
      <c r="G148" s="31" t="n">
        <v>46350</v>
      </c>
      <c r="H148" s="31" t="n">
        <v>49100</v>
      </c>
      <c r="I148" s="6">
        <f>INDEX(Roles!$J$5:$J$40,MATCH(C148&amp;"|"&amp;D148,Roles!$A$5:$A$40,0))</f>
        <v/>
      </c>
      <c r="J148" s="6">
        <f>INDEX(Roles!$K$5:$K$40,MATCH(C148&amp;"|"&amp;D148,Roles!$A$5:$A$40,0))</f>
        <v/>
      </c>
      <c r="K148" s="26">
        <f>INDEX(Market!$K$31:$K$54,MATCH(B148&amp;"|"&amp;J148,Market!$A$31:$A$54,0))</f>
        <v/>
      </c>
      <c r="L148" s="6">
        <f>INDEX(Settings!$E$13:$E$19,MATCH(I148,Settings!$B$13:$B$19,0))</f>
        <v/>
      </c>
      <c r="M148" s="25">
        <f>INDEX(Structure!$K$6:$K$12,MATCH(I148,Structure!$A$6:$A$12,0))</f>
        <v/>
      </c>
      <c r="N148" s="26">
        <f>INDEX(Structure!$G$25:$G$52,MATCH(B148&amp;"|"&amp;I148,Structure!$A$25:$A$52,0))</f>
        <v/>
      </c>
      <c r="O148" s="26">
        <f>INDEX(Structure!$H$25:$H$52,MATCH(B148&amp;"|"&amp;I148,Structure!$A$25:$A$52,0))</f>
        <v/>
      </c>
      <c r="P148" s="26">
        <f>INDEX(Structure!$I$25:$I$52,MATCH(B148&amp;"|"&amp;I148,Structure!$A$25:$A$52,0))</f>
        <v/>
      </c>
      <c r="Q148" s="20">
        <f>G148/H148</f>
        <v/>
      </c>
      <c r="R148" s="20">
        <f>G148/O148</f>
        <v/>
      </c>
      <c r="S148" s="32">
        <f>(G148-N148)/(P148-N148)</f>
        <v/>
      </c>
      <c r="T148" s="4">
        <f>IF(G148&lt;N148,"Below",IF(G148&gt;P148,"Above","Within"))</f>
        <v/>
      </c>
      <c r="U148" s="17">
        <f>MAX(0,N148-G148)*F148</f>
        <v/>
      </c>
      <c r="V148" s="17">
        <f>MAX(0,G148-P148)*F148</f>
        <v/>
      </c>
      <c r="W148" s="33">
        <f>IF(T148="Above",LN(G148/P148)/LN(1+INDEX(Market!$E$6:$E$9,MATCH(B148,Market!$A$6:$A$9,0))),0)</f>
        <v/>
      </c>
    </row>
    <row r="149">
      <c r="A149" s="5" t="inlineStr">
        <is>
          <t>E00170</t>
        </is>
      </c>
      <c r="B149" s="5" t="inlineStr">
        <is>
          <t>IT</t>
        </is>
      </c>
      <c r="C149" s="5" t="inlineStr">
        <is>
          <t>Operations</t>
        </is>
      </c>
      <c r="D149" s="5" t="inlineStr">
        <is>
          <t>L3</t>
        </is>
      </c>
      <c r="E149" s="5" t="inlineStr">
        <is>
          <t>F</t>
        </is>
      </c>
      <c r="F149" s="5" t="n">
        <v>1</v>
      </c>
      <c r="G149" s="31" t="n">
        <v>38150</v>
      </c>
      <c r="H149" s="31" t="n">
        <v>39500</v>
      </c>
      <c r="I149" s="6">
        <f>INDEX(Roles!$J$5:$J$40,MATCH(C149&amp;"|"&amp;D149,Roles!$A$5:$A$40,0))</f>
        <v/>
      </c>
      <c r="J149" s="6">
        <f>INDEX(Roles!$K$5:$K$40,MATCH(C149&amp;"|"&amp;D149,Roles!$A$5:$A$40,0))</f>
        <v/>
      </c>
      <c r="K149" s="26">
        <f>INDEX(Market!$K$31:$K$54,MATCH(B149&amp;"|"&amp;J149,Market!$A$31:$A$54,0))</f>
        <v/>
      </c>
      <c r="L149" s="6">
        <f>INDEX(Settings!$E$13:$E$19,MATCH(I149,Settings!$B$13:$B$19,0))</f>
        <v/>
      </c>
      <c r="M149" s="25">
        <f>INDEX(Structure!$K$6:$K$12,MATCH(I149,Structure!$A$6:$A$12,0))</f>
        <v/>
      </c>
      <c r="N149" s="26">
        <f>INDEX(Structure!$G$25:$G$52,MATCH(B149&amp;"|"&amp;I149,Structure!$A$25:$A$52,0))</f>
        <v/>
      </c>
      <c r="O149" s="26">
        <f>INDEX(Structure!$H$25:$H$52,MATCH(B149&amp;"|"&amp;I149,Structure!$A$25:$A$52,0))</f>
        <v/>
      </c>
      <c r="P149" s="26">
        <f>INDEX(Structure!$I$25:$I$52,MATCH(B149&amp;"|"&amp;I149,Structure!$A$25:$A$52,0))</f>
        <v/>
      </c>
      <c r="Q149" s="20">
        <f>G149/H149</f>
        <v/>
      </c>
      <c r="R149" s="20">
        <f>G149/O149</f>
        <v/>
      </c>
      <c r="S149" s="32">
        <f>(G149-N149)/(P149-N149)</f>
        <v/>
      </c>
      <c r="T149" s="4">
        <f>IF(G149&lt;N149,"Below",IF(G149&gt;P149,"Above","Within"))</f>
        <v/>
      </c>
      <c r="U149" s="17">
        <f>MAX(0,N149-G149)*F149</f>
        <v/>
      </c>
      <c r="V149" s="17">
        <f>MAX(0,G149-P149)*F149</f>
        <v/>
      </c>
      <c r="W149" s="33">
        <f>IF(T149="Above",LN(G149/P149)/LN(1+INDEX(Market!$E$6:$E$9,MATCH(B149,Market!$A$6:$A$9,0))),0)</f>
        <v/>
      </c>
    </row>
    <row r="150">
      <c r="A150" s="5" t="inlineStr">
        <is>
          <t>E00172</t>
        </is>
      </c>
      <c r="B150" s="5" t="inlineStr">
        <is>
          <t>IT</t>
        </is>
      </c>
      <c r="C150" s="5" t="inlineStr">
        <is>
          <t>Sales</t>
        </is>
      </c>
      <c r="D150" s="5" t="inlineStr">
        <is>
          <t>L3</t>
        </is>
      </c>
      <c r="E150" s="5" t="inlineStr">
        <is>
          <t>M</t>
        </is>
      </c>
      <c r="F150" s="5" t="n">
        <v>1</v>
      </c>
      <c r="G150" s="31" t="n">
        <v>44900</v>
      </c>
      <c r="H150" s="31" t="n">
        <v>43700</v>
      </c>
      <c r="I150" s="6">
        <f>INDEX(Roles!$J$5:$J$40,MATCH(C150&amp;"|"&amp;D150,Roles!$A$5:$A$40,0))</f>
        <v/>
      </c>
      <c r="J150" s="6">
        <f>INDEX(Roles!$K$5:$K$40,MATCH(C150&amp;"|"&amp;D150,Roles!$A$5:$A$40,0))</f>
        <v/>
      </c>
      <c r="K150" s="26">
        <f>INDEX(Market!$K$31:$K$54,MATCH(B150&amp;"|"&amp;J150,Market!$A$31:$A$54,0))</f>
        <v/>
      </c>
      <c r="L150" s="6">
        <f>INDEX(Settings!$E$13:$E$19,MATCH(I150,Settings!$B$13:$B$19,0))</f>
        <v/>
      </c>
      <c r="M150" s="25">
        <f>INDEX(Structure!$K$6:$K$12,MATCH(I150,Structure!$A$6:$A$12,0))</f>
        <v/>
      </c>
      <c r="N150" s="26">
        <f>INDEX(Structure!$G$25:$G$52,MATCH(B150&amp;"|"&amp;I150,Structure!$A$25:$A$52,0))</f>
        <v/>
      </c>
      <c r="O150" s="26">
        <f>INDEX(Structure!$H$25:$H$52,MATCH(B150&amp;"|"&amp;I150,Structure!$A$25:$A$52,0))</f>
        <v/>
      </c>
      <c r="P150" s="26">
        <f>INDEX(Structure!$I$25:$I$52,MATCH(B150&amp;"|"&amp;I150,Structure!$A$25:$A$52,0))</f>
        <v/>
      </c>
      <c r="Q150" s="20">
        <f>G150/H150</f>
        <v/>
      </c>
      <c r="R150" s="20">
        <f>G150/O150</f>
        <v/>
      </c>
      <c r="S150" s="32">
        <f>(G150-N150)/(P150-N150)</f>
        <v/>
      </c>
      <c r="T150" s="4">
        <f>IF(G150&lt;N150,"Below",IF(G150&gt;P150,"Above","Within"))</f>
        <v/>
      </c>
      <c r="U150" s="17">
        <f>MAX(0,N150-G150)*F150</f>
        <v/>
      </c>
      <c r="V150" s="17">
        <f>MAX(0,G150-P150)*F150</f>
        <v/>
      </c>
      <c r="W150" s="33">
        <f>IF(T150="Above",LN(G150/P150)/LN(1+INDEX(Market!$E$6:$E$9,MATCH(B150,Market!$A$6:$A$9,0))),0)</f>
        <v/>
      </c>
    </row>
    <row r="151">
      <c r="A151" s="5" t="inlineStr">
        <is>
          <t>E00173</t>
        </is>
      </c>
      <c r="B151" s="5" t="inlineStr">
        <is>
          <t>DE</t>
        </is>
      </c>
      <c r="C151" s="5" t="inlineStr">
        <is>
          <t>Operations</t>
        </is>
      </c>
      <c r="D151" s="5" t="inlineStr">
        <is>
          <t>L3</t>
        </is>
      </c>
      <c r="E151" s="5" t="inlineStr">
        <is>
          <t>F</t>
        </is>
      </c>
      <c r="F151" s="5" t="n">
        <v>1</v>
      </c>
      <c r="G151" s="31" t="n">
        <v>62550</v>
      </c>
      <c r="H151" s="31" t="n">
        <v>57800</v>
      </c>
      <c r="I151" s="6">
        <f>INDEX(Roles!$J$5:$J$40,MATCH(C151&amp;"|"&amp;D151,Roles!$A$5:$A$40,0))</f>
        <v/>
      </c>
      <c r="J151" s="6">
        <f>INDEX(Roles!$K$5:$K$40,MATCH(C151&amp;"|"&amp;D151,Roles!$A$5:$A$40,0))</f>
        <v/>
      </c>
      <c r="K151" s="26">
        <f>INDEX(Market!$K$31:$K$54,MATCH(B151&amp;"|"&amp;J151,Market!$A$31:$A$54,0))</f>
        <v/>
      </c>
      <c r="L151" s="6">
        <f>INDEX(Settings!$E$13:$E$19,MATCH(I151,Settings!$B$13:$B$19,0))</f>
        <v/>
      </c>
      <c r="M151" s="25">
        <f>INDEX(Structure!$K$6:$K$12,MATCH(I151,Structure!$A$6:$A$12,0))</f>
        <v/>
      </c>
      <c r="N151" s="26">
        <f>INDEX(Structure!$G$25:$G$52,MATCH(B151&amp;"|"&amp;I151,Structure!$A$25:$A$52,0))</f>
        <v/>
      </c>
      <c r="O151" s="26">
        <f>INDEX(Structure!$H$25:$H$52,MATCH(B151&amp;"|"&amp;I151,Structure!$A$25:$A$52,0))</f>
        <v/>
      </c>
      <c r="P151" s="26">
        <f>INDEX(Structure!$I$25:$I$52,MATCH(B151&amp;"|"&amp;I151,Structure!$A$25:$A$52,0))</f>
        <v/>
      </c>
      <c r="Q151" s="20">
        <f>G151/H151</f>
        <v/>
      </c>
      <c r="R151" s="20">
        <f>G151/O151</f>
        <v/>
      </c>
      <c r="S151" s="32">
        <f>(G151-N151)/(P151-N151)</f>
        <v/>
      </c>
      <c r="T151" s="4">
        <f>IF(G151&lt;N151,"Below",IF(G151&gt;P151,"Above","Within"))</f>
        <v/>
      </c>
      <c r="U151" s="17">
        <f>MAX(0,N151-G151)*F151</f>
        <v/>
      </c>
      <c r="V151" s="17">
        <f>MAX(0,G151-P151)*F151</f>
        <v/>
      </c>
      <c r="W151" s="33">
        <f>IF(T151="Above",LN(G151/P151)/LN(1+INDEX(Market!$E$6:$E$9,MATCH(B151,Market!$A$6:$A$9,0))),0)</f>
        <v/>
      </c>
    </row>
    <row r="152">
      <c r="A152" s="5" t="inlineStr">
        <is>
          <t>E00174</t>
        </is>
      </c>
      <c r="B152" s="5" t="inlineStr">
        <is>
          <t>IT</t>
        </is>
      </c>
      <c r="C152" s="5" t="inlineStr">
        <is>
          <t>Sales</t>
        </is>
      </c>
      <c r="D152" s="5" t="inlineStr">
        <is>
          <t>L1</t>
        </is>
      </c>
      <c r="E152" s="5" t="inlineStr">
        <is>
          <t>M</t>
        </is>
      </c>
      <c r="F152" s="5" t="n">
        <v>0.8</v>
      </c>
      <c r="G152" s="31" t="n">
        <v>22750</v>
      </c>
      <c r="H152" s="31" t="n">
        <v>27300</v>
      </c>
      <c r="I152" s="6">
        <f>INDEX(Roles!$J$5:$J$40,MATCH(C152&amp;"|"&amp;D152,Roles!$A$5:$A$40,0))</f>
        <v/>
      </c>
      <c r="J152" s="6">
        <f>INDEX(Roles!$K$5:$K$40,MATCH(C152&amp;"|"&amp;D152,Roles!$A$5:$A$40,0))</f>
        <v/>
      </c>
      <c r="K152" s="26">
        <f>INDEX(Market!$K$31:$K$54,MATCH(B152&amp;"|"&amp;J152,Market!$A$31:$A$54,0))</f>
        <v/>
      </c>
      <c r="L152" s="6">
        <f>INDEX(Settings!$E$13:$E$19,MATCH(I152,Settings!$B$13:$B$19,0))</f>
        <v/>
      </c>
      <c r="M152" s="25">
        <f>INDEX(Structure!$K$6:$K$12,MATCH(I152,Structure!$A$6:$A$12,0))</f>
        <v/>
      </c>
      <c r="N152" s="26">
        <f>INDEX(Structure!$G$25:$G$52,MATCH(B152&amp;"|"&amp;I152,Structure!$A$25:$A$52,0))</f>
        <v/>
      </c>
      <c r="O152" s="26">
        <f>INDEX(Structure!$H$25:$H$52,MATCH(B152&amp;"|"&amp;I152,Structure!$A$25:$A$52,0))</f>
        <v/>
      </c>
      <c r="P152" s="26">
        <f>INDEX(Structure!$I$25:$I$52,MATCH(B152&amp;"|"&amp;I152,Structure!$A$25:$A$52,0))</f>
        <v/>
      </c>
      <c r="Q152" s="20">
        <f>G152/H152</f>
        <v/>
      </c>
      <c r="R152" s="20">
        <f>G152/O152</f>
        <v/>
      </c>
      <c r="S152" s="32">
        <f>(G152-N152)/(P152-N152)</f>
        <v/>
      </c>
      <c r="T152" s="4">
        <f>IF(G152&lt;N152,"Below",IF(G152&gt;P152,"Above","Within"))</f>
        <v/>
      </c>
      <c r="U152" s="17">
        <f>MAX(0,N152-G152)*F152</f>
        <v/>
      </c>
      <c r="V152" s="17">
        <f>MAX(0,G152-P152)*F152</f>
        <v/>
      </c>
      <c r="W152" s="33">
        <f>IF(T152="Above",LN(G152/P152)/LN(1+INDEX(Market!$E$6:$E$9,MATCH(B152,Market!$A$6:$A$9,0))),0)</f>
        <v/>
      </c>
    </row>
    <row r="153">
      <c r="A153" s="5" t="inlineStr">
        <is>
          <t>E00175</t>
        </is>
      </c>
      <c r="B153" s="5" t="inlineStr">
        <is>
          <t>PL</t>
        </is>
      </c>
      <c r="C153" s="5" t="inlineStr">
        <is>
          <t>Operations</t>
        </is>
      </c>
      <c r="D153" s="5" t="inlineStr">
        <is>
          <t>L1</t>
        </is>
      </c>
      <c r="E153" s="5" t="inlineStr">
        <is>
          <t>F</t>
        </is>
      </c>
      <c r="F153" s="5" t="n">
        <v>1</v>
      </c>
      <c r="G153" s="31" t="n">
        <v>20600</v>
      </c>
      <c r="H153" s="31" t="n">
        <v>20000</v>
      </c>
      <c r="I153" s="6">
        <f>INDEX(Roles!$J$5:$J$40,MATCH(C153&amp;"|"&amp;D153,Roles!$A$5:$A$40,0))</f>
        <v/>
      </c>
      <c r="J153" s="6">
        <f>INDEX(Roles!$K$5:$K$40,MATCH(C153&amp;"|"&amp;D153,Roles!$A$5:$A$40,0))</f>
        <v/>
      </c>
      <c r="K153" s="26">
        <f>INDEX(Market!$K$31:$K$54,MATCH(B153&amp;"|"&amp;J153,Market!$A$31:$A$54,0))</f>
        <v/>
      </c>
      <c r="L153" s="6">
        <f>INDEX(Settings!$E$13:$E$19,MATCH(I153,Settings!$B$13:$B$19,0))</f>
        <v/>
      </c>
      <c r="M153" s="25">
        <f>INDEX(Structure!$K$6:$K$12,MATCH(I153,Structure!$A$6:$A$12,0))</f>
        <v/>
      </c>
      <c r="N153" s="26">
        <f>INDEX(Structure!$G$25:$G$52,MATCH(B153&amp;"|"&amp;I153,Structure!$A$25:$A$52,0))</f>
        <v/>
      </c>
      <c r="O153" s="26">
        <f>INDEX(Structure!$H$25:$H$52,MATCH(B153&amp;"|"&amp;I153,Structure!$A$25:$A$52,0))</f>
        <v/>
      </c>
      <c r="P153" s="26">
        <f>INDEX(Structure!$I$25:$I$52,MATCH(B153&amp;"|"&amp;I153,Structure!$A$25:$A$52,0))</f>
        <v/>
      </c>
      <c r="Q153" s="20">
        <f>G153/H153</f>
        <v/>
      </c>
      <c r="R153" s="20">
        <f>G153/O153</f>
        <v/>
      </c>
      <c r="S153" s="32">
        <f>(G153-N153)/(P153-N153)</f>
        <v/>
      </c>
      <c r="T153" s="4">
        <f>IF(G153&lt;N153,"Below",IF(G153&gt;P153,"Above","Within"))</f>
        <v/>
      </c>
      <c r="U153" s="17">
        <f>MAX(0,N153-G153)*F153</f>
        <v/>
      </c>
      <c r="V153" s="17">
        <f>MAX(0,G153-P153)*F153</f>
        <v/>
      </c>
      <c r="W153" s="33">
        <f>IF(T153="Above",LN(G153/P153)/LN(1+INDEX(Market!$E$6:$E$9,MATCH(B153,Market!$A$6:$A$9,0))),0)</f>
        <v/>
      </c>
    </row>
    <row r="154">
      <c r="A154" s="5" t="inlineStr">
        <is>
          <t>E00176</t>
        </is>
      </c>
      <c r="B154" s="5" t="inlineStr">
        <is>
          <t>ES</t>
        </is>
      </c>
      <c r="C154" s="5" t="inlineStr">
        <is>
          <t>Customer Service</t>
        </is>
      </c>
      <c r="D154" s="5" t="inlineStr">
        <is>
          <t>L1</t>
        </is>
      </c>
      <c r="E154" s="5" t="inlineStr">
        <is>
          <t>F</t>
        </is>
      </c>
      <c r="F154" s="5" t="n">
        <v>1</v>
      </c>
      <c r="G154" s="31" t="n">
        <v>22350</v>
      </c>
      <c r="H154" s="31" t="n">
        <v>22500</v>
      </c>
      <c r="I154" s="6">
        <f>INDEX(Roles!$J$5:$J$40,MATCH(C154&amp;"|"&amp;D154,Roles!$A$5:$A$40,0))</f>
        <v/>
      </c>
      <c r="J154" s="6">
        <f>INDEX(Roles!$K$5:$K$40,MATCH(C154&amp;"|"&amp;D154,Roles!$A$5:$A$40,0))</f>
        <v/>
      </c>
      <c r="K154" s="26">
        <f>INDEX(Market!$K$31:$K$54,MATCH(B154&amp;"|"&amp;J154,Market!$A$31:$A$54,0))</f>
        <v/>
      </c>
      <c r="L154" s="6">
        <f>INDEX(Settings!$E$13:$E$19,MATCH(I154,Settings!$B$13:$B$19,0))</f>
        <v/>
      </c>
      <c r="M154" s="25">
        <f>INDEX(Structure!$K$6:$K$12,MATCH(I154,Structure!$A$6:$A$12,0))</f>
        <v/>
      </c>
      <c r="N154" s="26">
        <f>INDEX(Structure!$G$25:$G$52,MATCH(B154&amp;"|"&amp;I154,Structure!$A$25:$A$52,0))</f>
        <v/>
      </c>
      <c r="O154" s="26">
        <f>INDEX(Structure!$H$25:$H$52,MATCH(B154&amp;"|"&amp;I154,Structure!$A$25:$A$52,0))</f>
        <v/>
      </c>
      <c r="P154" s="26">
        <f>INDEX(Structure!$I$25:$I$52,MATCH(B154&amp;"|"&amp;I154,Structure!$A$25:$A$52,0))</f>
        <v/>
      </c>
      <c r="Q154" s="20">
        <f>G154/H154</f>
        <v/>
      </c>
      <c r="R154" s="20">
        <f>G154/O154</f>
        <v/>
      </c>
      <c r="S154" s="32">
        <f>(G154-N154)/(P154-N154)</f>
        <v/>
      </c>
      <c r="T154" s="4">
        <f>IF(G154&lt;N154,"Below",IF(G154&gt;P154,"Above","Within"))</f>
        <v/>
      </c>
      <c r="U154" s="17">
        <f>MAX(0,N154-G154)*F154</f>
        <v/>
      </c>
      <c r="V154" s="17">
        <f>MAX(0,G154-P154)*F154</f>
        <v/>
      </c>
      <c r="W154" s="33">
        <f>IF(T154="Above",LN(G154/P154)/LN(1+INDEX(Market!$E$6:$E$9,MATCH(B154,Market!$A$6:$A$9,0))),0)</f>
        <v/>
      </c>
    </row>
    <row r="155">
      <c r="A155" s="5" t="inlineStr">
        <is>
          <t>E00177</t>
        </is>
      </c>
      <c r="B155" s="5" t="inlineStr">
        <is>
          <t>PL</t>
        </is>
      </c>
      <c r="C155" s="5" t="inlineStr">
        <is>
          <t>Tech</t>
        </is>
      </c>
      <c r="D155" s="5" t="inlineStr">
        <is>
          <t>L5</t>
        </is>
      </c>
      <c r="E155" s="5" t="inlineStr">
        <is>
          <t>M</t>
        </is>
      </c>
      <c r="F155" s="5" t="n">
        <v>0.8</v>
      </c>
      <c r="G155" s="31" t="n">
        <v>73000</v>
      </c>
      <c r="H155" s="31" t="n">
        <v>76100</v>
      </c>
      <c r="I155" s="6">
        <f>INDEX(Roles!$J$5:$J$40,MATCH(C155&amp;"|"&amp;D155,Roles!$A$5:$A$40,0))</f>
        <v/>
      </c>
      <c r="J155" s="6">
        <f>INDEX(Roles!$K$5:$K$40,MATCH(C155&amp;"|"&amp;D155,Roles!$A$5:$A$40,0))</f>
        <v/>
      </c>
      <c r="K155" s="26">
        <f>INDEX(Market!$K$31:$K$54,MATCH(B155&amp;"|"&amp;J155,Market!$A$31:$A$54,0))</f>
        <v/>
      </c>
      <c r="L155" s="6">
        <f>INDEX(Settings!$E$13:$E$19,MATCH(I155,Settings!$B$13:$B$19,0))</f>
        <v/>
      </c>
      <c r="M155" s="25">
        <f>INDEX(Structure!$K$6:$K$12,MATCH(I155,Structure!$A$6:$A$12,0))</f>
        <v/>
      </c>
      <c r="N155" s="26">
        <f>INDEX(Structure!$G$25:$G$52,MATCH(B155&amp;"|"&amp;I155,Structure!$A$25:$A$52,0))</f>
        <v/>
      </c>
      <c r="O155" s="26">
        <f>INDEX(Structure!$H$25:$H$52,MATCH(B155&amp;"|"&amp;I155,Structure!$A$25:$A$52,0))</f>
        <v/>
      </c>
      <c r="P155" s="26">
        <f>INDEX(Structure!$I$25:$I$52,MATCH(B155&amp;"|"&amp;I155,Structure!$A$25:$A$52,0))</f>
        <v/>
      </c>
      <c r="Q155" s="20">
        <f>G155/H155</f>
        <v/>
      </c>
      <c r="R155" s="20">
        <f>G155/O155</f>
        <v/>
      </c>
      <c r="S155" s="32">
        <f>(G155-N155)/(P155-N155)</f>
        <v/>
      </c>
      <c r="T155" s="4">
        <f>IF(G155&lt;N155,"Below",IF(G155&gt;P155,"Above","Within"))</f>
        <v/>
      </c>
      <c r="U155" s="17">
        <f>MAX(0,N155-G155)*F155</f>
        <v/>
      </c>
      <c r="V155" s="17">
        <f>MAX(0,G155-P155)*F155</f>
        <v/>
      </c>
      <c r="W155" s="33">
        <f>IF(T155="Above",LN(G155/P155)/LN(1+INDEX(Market!$E$6:$E$9,MATCH(B155,Market!$A$6:$A$9,0))),0)</f>
        <v/>
      </c>
    </row>
    <row r="156">
      <c r="A156" s="5" t="inlineStr">
        <is>
          <t>E00178</t>
        </is>
      </c>
      <c r="B156" s="5" t="inlineStr">
        <is>
          <t>IT</t>
        </is>
      </c>
      <c r="C156" s="5" t="inlineStr">
        <is>
          <t>Customer Service</t>
        </is>
      </c>
      <c r="D156" s="5" t="inlineStr">
        <is>
          <t>L1</t>
        </is>
      </c>
      <c r="E156" s="5" t="inlineStr">
        <is>
          <t>M</t>
        </is>
      </c>
      <c r="F156" s="5" t="n">
        <v>1</v>
      </c>
      <c r="G156" s="31" t="n">
        <v>25600</v>
      </c>
      <c r="H156" s="31" t="n">
        <v>23400</v>
      </c>
      <c r="I156" s="6">
        <f>INDEX(Roles!$J$5:$J$40,MATCH(C156&amp;"|"&amp;D156,Roles!$A$5:$A$40,0))</f>
        <v/>
      </c>
      <c r="J156" s="6">
        <f>INDEX(Roles!$K$5:$K$40,MATCH(C156&amp;"|"&amp;D156,Roles!$A$5:$A$40,0))</f>
        <v/>
      </c>
      <c r="K156" s="26">
        <f>INDEX(Market!$K$31:$K$54,MATCH(B156&amp;"|"&amp;J156,Market!$A$31:$A$54,0))</f>
        <v/>
      </c>
      <c r="L156" s="6">
        <f>INDEX(Settings!$E$13:$E$19,MATCH(I156,Settings!$B$13:$B$19,0))</f>
        <v/>
      </c>
      <c r="M156" s="25">
        <f>INDEX(Structure!$K$6:$K$12,MATCH(I156,Structure!$A$6:$A$12,0))</f>
        <v/>
      </c>
      <c r="N156" s="26">
        <f>INDEX(Structure!$G$25:$G$52,MATCH(B156&amp;"|"&amp;I156,Structure!$A$25:$A$52,0))</f>
        <v/>
      </c>
      <c r="O156" s="26">
        <f>INDEX(Structure!$H$25:$H$52,MATCH(B156&amp;"|"&amp;I156,Structure!$A$25:$A$52,0))</f>
        <v/>
      </c>
      <c r="P156" s="26">
        <f>INDEX(Structure!$I$25:$I$52,MATCH(B156&amp;"|"&amp;I156,Structure!$A$25:$A$52,0))</f>
        <v/>
      </c>
      <c r="Q156" s="20">
        <f>G156/H156</f>
        <v/>
      </c>
      <c r="R156" s="20">
        <f>G156/O156</f>
        <v/>
      </c>
      <c r="S156" s="32">
        <f>(G156-N156)/(P156-N156)</f>
        <v/>
      </c>
      <c r="T156" s="4">
        <f>IF(G156&lt;N156,"Below",IF(G156&gt;P156,"Above","Within"))</f>
        <v/>
      </c>
      <c r="U156" s="17">
        <f>MAX(0,N156-G156)*F156</f>
        <v/>
      </c>
      <c r="V156" s="17">
        <f>MAX(0,G156-P156)*F156</f>
        <v/>
      </c>
      <c r="W156" s="33">
        <f>IF(T156="Above",LN(G156/P156)/LN(1+INDEX(Market!$E$6:$E$9,MATCH(B156,Market!$A$6:$A$9,0))),0)</f>
        <v/>
      </c>
    </row>
    <row r="157">
      <c r="A157" s="5" t="inlineStr">
        <is>
          <t>E00180</t>
        </is>
      </c>
      <c r="B157" s="5" t="inlineStr">
        <is>
          <t>PL</t>
        </is>
      </c>
      <c r="C157" s="5" t="inlineStr">
        <is>
          <t>Customer Service</t>
        </is>
      </c>
      <c r="D157" s="5" t="inlineStr">
        <is>
          <t>L4</t>
        </is>
      </c>
      <c r="E157" s="5" t="inlineStr">
        <is>
          <t>M</t>
        </is>
      </c>
      <c r="F157" s="5" t="n">
        <v>1</v>
      </c>
      <c r="G157" s="31" t="n">
        <v>40700</v>
      </c>
      <c r="H157" s="31" t="n">
        <v>39700</v>
      </c>
      <c r="I157" s="6">
        <f>INDEX(Roles!$J$5:$J$40,MATCH(C157&amp;"|"&amp;D157,Roles!$A$5:$A$40,0))</f>
        <v/>
      </c>
      <c r="J157" s="6">
        <f>INDEX(Roles!$K$5:$K$40,MATCH(C157&amp;"|"&amp;D157,Roles!$A$5:$A$40,0))</f>
        <v/>
      </c>
      <c r="K157" s="26">
        <f>INDEX(Market!$K$31:$K$54,MATCH(B157&amp;"|"&amp;J157,Market!$A$31:$A$54,0))</f>
        <v/>
      </c>
      <c r="L157" s="6">
        <f>INDEX(Settings!$E$13:$E$19,MATCH(I157,Settings!$B$13:$B$19,0))</f>
        <v/>
      </c>
      <c r="M157" s="25">
        <f>INDEX(Structure!$K$6:$K$12,MATCH(I157,Structure!$A$6:$A$12,0))</f>
        <v/>
      </c>
      <c r="N157" s="26">
        <f>INDEX(Structure!$G$25:$G$52,MATCH(B157&amp;"|"&amp;I157,Structure!$A$25:$A$52,0))</f>
        <v/>
      </c>
      <c r="O157" s="26">
        <f>INDEX(Structure!$H$25:$H$52,MATCH(B157&amp;"|"&amp;I157,Structure!$A$25:$A$52,0))</f>
        <v/>
      </c>
      <c r="P157" s="26">
        <f>INDEX(Structure!$I$25:$I$52,MATCH(B157&amp;"|"&amp;I157,Structure!$A$25:$A$52,0))</f>
        <v/>
      </c>
      <c r="Q157" s="20">
        <f>G157/H157</f>
        <v/>
      </c>
      <c r="R157" s="20">
        <f>G157/O157</f>
        <v/>
      </c>
      <c r="S157" s="32">
        <f>(G157-N157)/(P157-N157)</f>
        <v/>
      </c>
      <c r="T157" s="4">
        <f>IF(G157&lt;N157,"Below",IF(G157&gt;P157,"Above","Within"))</f>
        <v/>
      </c>
      <c r="U157" s="17">
        <f>MAX(0,N157-G157)*F157</f>
        <v/>
      </c>
      <c r="V157" s="17">
        <f>MAX(0,G157-P157)*F157</f>
        <v/>
      </c>
      <c r="W157" s="33">
        <f>IF(T157="Above",LN(G157/P157)/LN(1+INDEX(Market!$E$6:$E$9,MATCH(B157,Market!$A$6:$A$9,0))),0)</f>
        <v/>
      </c>
    </row>
    <row r="158">
      <c r="A158" s="5" t="inlineStr">
        <is>
          <t>E00181</t>
        </is>
      </c>
      <c r="B158" s="5" t="inlineStr">
        <is>
          <t>DE</t>
        </is>
      </c>
      <c r="C158" s="5" t="inlineStr">
        <is>
          <t>Customer Service</t>
        </is>
      </c>
      <c r="D158" s="5" t="inlineStr">
        <is>
          <t>L4</t>
        </is>
      </c>
      <c r="E158" s="5" t="inlineStr">
        <is>
          <t>F</t>
        </is>
      </c>
      <c r="F158" s="5" t="n">
        <v>1</v>
      </c>
      <c r="G158" s="31" t="n">
        <v>74900</v>
      </c>
      <c r="H158" s="31" t="n">
        <v>71800</v>
      </c>
      <c r="I158" s="6">
        <f>INDEX(Roles!$J$5:$J$40,MATCH(C158&amp;"|"&amp;D158,Roles!$A$5:$A$40,0))</f>
        <v/>
      </c>
      <c r="J158" s="6">
        <f>INDEX(Roles!$K$5:$K$40,MATCH(C158&amp;"|"&amp;D158,Roles!$A$5:$A$40,0))</f>
        <v/>
      </c>
      <c r="K158" s="26">
        <f>INDEX(Market!$K$31:$K$54,MATCH(B158&amp;"|"&amp;J158,Market!$A$31:$A$54,0))</f>
        <v/>
      </c>
      <c r="L158" s="6">
        <f>INDEX(Settings!$E$13:$E$19,MATCH(I158,Settings!$B$13:$B$19,0))</f>
        <v/>
      </c>
      <c r="M158" s="25">
        <f>INDEX(Structure!$K$6:$K$12,MATCH(I158,Structure!$A$6:$A$12,0))</f>
        <v/>
      </c>
      <c r="N158" s="26">
        <f>INDEX(Structure!$G$25:$G$52,MATCH(B158&amp;"|"&amp;I158,Structure!$A$25:$A$52,0))</f>
        <v/>
      </c>
      <c r="O158" s="26">
        <f>INDEX(Structure!$H$25:$H$52,MATCH(B158&amp;"|"&amp;I158,Structure!$A$25:$A$52,0))</f>
        <v/>
      </c>
      <c r="P158" s="26">
        <f>INDEX(Structure!$I$25:$I$52,MATCH(B158&amp;"|"&amp;I158,Structure!$A$25:$A$52,0))</f>
        <v/>
      </c>
      <c r="Q158" s="20">
        <f>G158/H158</f>
        <v/>
      </c>
      <c r="R158" s="20">
        <f>G158/O158</f>
        <v/>
      </c>
      <c r="S158" s="32">
        <f>(G158-N158)/(P158-N158)</f>
        <v/>
      </c>
      <c r="T158" s="4">
        <f>IF(G158&lt;N158,"Below",IF(G158&gt;P158,"Above","Within"))</f>
        <v/>
      </c>
      <c r="U158" s="17">
        <f>MAX(0,N158-G158)*F158</f>
        <v/>
      </c>
      <c r="V158" s="17">
        <f>MAX(0,G158-P158)*F158</f>
        <v/>
      </c>
      <c r="W158" s="33">
        <f>IF(T158="Above",LN(G158/P158)/LN(1+INDEX(Market!$E$6:$E$9,MATCH(B158,Market!$A$6:$A$9,0))),0)</f>
        <v/>
      </c>
    </row>
    <row r="159">
      <c r="A159" s="5" t="inlineStr">
        <is>
          <t>E00182</t>
        </is>
      </c>
      <c r="B159" s="5" t="inlineStr">
        <is>
          <t>PL</t>
        </is>
      </c>
      <c r="C159" s="5" t="inlineStr">
        <is>
          <t>Operations</t>
        </is>
      </c>
      <c r="D159" s="5" t="inlineStr">
        <is>
          <t>L2</t>
        </is>
      </c>
      <c r="E159" s="5" t="inlineStr">
        <is>
          <t>F</t>
        </is>
      </c>
      <c r="F159" s="5" t="n">
        <v>1</v>
      </c>
      <c r="G159" s="31" t="n">
        <v>24750</v>
      </c>
      <c r="H159" s="31" t="n">
        <v>24900</v>
      </c>
      <c r="I159" s="6">
        <f>INDEX(Roles!$J$5:$J$40,MATCH(C159&amp;"|"&amp;D159,Roles!$A$5:$A$40,0))</f>
        <v/>
      </c>
      <c r="J159" s="6">
        <f>INDEX(Roles!$K$5:$K$40,MATCH(C159&amp;"|"&amp;D159,Roles!$A$5:$A$40,0))</f>
        <v/>
      </c>
      <c r="K159" s="26">
        <f>INDEX(Market!$K$31:$K$54,MATCH(B159&amp;"|"&amp;J159,Market!$A$31:$A$54,0))</f>
        <v/>
      </c>
      <c r="L159" s="6">
        <f>INDEX(Settings!$E$13:$E$19,MATCH(I159,Settings!$B$13:$B$19,0))</f>
        <v/>
      </c>
      <c r="M159" s="25">
        <f>INDEX(Structure!$K$6:$K$12,MATCH(I159,Structure!$A$6:$A$12,0))</f>
        <v/>
      </c>
      <c r="N159" s="26">
        <f>INDEX(Structure!$G$25:$G$52,MATCH(B159&amp;"|"&amp;I159,Structure!$A$25:$A$52,0))</f>
        <v/>
      </c>
      <c r="O159" s="26">
        <f>INDEX(Structure!$H$25:$H$52,MATCH(B159&amp;"|"&amp;I159,Structure!$A$25:$A$52,0))</f>
        <v/>
      </c>
      <c r="P159" s="26">
        <f>INDEX(Structure!$I$25:$I$52,MATCH(B159&amp;"|"&amp;I159,Structure!$A$25:$A$52,0))</f>
        <v/>
      </c>
      <c r="Q159" s="20">
        <f>G159/H159</f>
        <v/>
      </c>
      <c r="R159" s="20">
        <f>G159/O159</f>
        <v/>
      </c>
      <c r="S159" s="32">
        <f>(G159-N159)/(P159-N159)</f>
        <v/>
      </c>
      <c r="T159" s="4">
        <f>IF(G159&lt;N159,"Below",IF(G159&gt;P159,"Above","Within"))</f>
        <v/>
      </c>
      <c r="U159" s="17">
        <f>MAX(0,N159-G159)*F159</f>
        <v/>
      </c>
      <c r="V159" s="17">
        <f>MAX(0,G159-P159)*F159</f>
        <v/>
      </c>
      <c r="W159" s="33">
        <f>IF(T159="Above",LN(G159/P159)/LN(1+INDEX(Market!$E$6:$E$9,MATCH(B159,Market!$A$6:$A$9,0))),0)</f>
        <v/>
      </c>
    </row>
    <row r="160">
      <c r="A160" s="5" t="inlineStr">
        <is>
          <t>E00183</t>
        </is>
      </c>
      <c r="B160" s="5" t="inlineStr">
        <is>
          <t>IT</t>
        </is>
      </c>
      <c r="C160" s="5" t="inlineStr">
        <is>
          <t>Customer Service</t>
        </is>
      </c>
      <c r="D160" s="5" t="inlineStr">
        <is>
          <t>L1</t>
        </is>
      </c>
      <c r="E160" s="5" t="inlineStr">
        <is>
          <t>F</t>
        </is>
      </c>
      <c r="F160" s="5" t="n">
        <v>1</v>
      </c>
      <c r="G160" s="31" t="n">
        <v>24300</v>
      </c>
      <c r="H160" s="31" t="n">
        <v>23400</v>
      </c>
      <c r="I160" s="6">
        <f>INDEX(Roles!$J$5:$J$40,MATCH(C160&amp;"|"&amp;D160,Roles!$A$5:$A$40,0))</f>
        <v/>
      </c>
      <c r="J160" s="6">
        <f>INDEX(Roles!$K$5:$K$40,MATCH(C160&amp;"|"&amp;D160,Roles!$A$5:$A$40,0))</f>
        <v/>
      </c>
      <c r="K160" s="26">
        <f>INDEX(Market!$K$31:$K$54,MATCH(B160&amp;"|"&amp;J160,Market!$A$31:$A$54,0))</f>
        <v/>
      </c>
      <c r="L160" s="6">
        <f>INDEX(Settings!$E$13:$E$19,MATCH(I160,Settings!$B$13:$B$19,0))</f>
        <v/>
      </c>
      <c r="M160" s="25">
        <f>INDEX(Structure!$K$6:$K$12,MATCH(I160,Structure!$A$6:$A$12,0))</f>
        <v/>
      </c>
      <c r="N160" s="26">
        <f>INDEX(Structure!$G$25:$G$52,MATCH(B160&amp;"|"&amp;I160,Structure!$A$25:$A$52,0))</f>
        <v/>
      </c>
      <c r="O160" s="26">
        <f>INDEX(Structure!$H$25:$H$52,MATCH(B160&amp;"|"&amp;I160,Structure!$A$25:$A$52,0))</f>
        <v/>
      </c>
      <c r="P160" s="26">
        <f>INDEX(Structure!$I$25:$I$52,MATCH(B160&amp;"|"&amp;I160,Structure!$A$25:$A$52,0))</f>
        <v/>
      </c>
      <c r="Q160" s="20">
        <f>G160/H160</f>
        <v/>
      </c>
      <c r="R160" s="20">
        <f>G160/O160</f>
        <v/>
      </c>
      <c r="S160" s="32">
        <f>(G160-N160)/(P160-N160)</f>
        <v/>
      </c>
      <c r="T160" s="4">
        <f>IF(G160&lt;N160,"Below",IF(G160&gt;P160,"Above","Within"))</f>
        <v/>
      </c>
      <c r="U160" s="17">
        <f>MAX(0,N160-G160)*F160</f>
        <v/>
      </c>
      <c r="V160" s="17">
        <f>MAX(0,G160-P160)*F160</f>
        <v/>
      </c>
      <c r="W160" s="33">
        <f>IF(T160="Above",LN(G160/P160)/LN(1+INDEX(Market!$E$6:$E$9,MATCH(B160,Market!$A$6:$A$9,0))),0)</f>
        <v/>
      </c>
    </row>
    <row r="161">
      <c r="A161" s="5" t="inlineStr">
        <is>
          <t>E00184</t>
        </is>
      </c>
      <c r="B161" s="5" t="inlineStr">
        <is>
          <t>DE</t>
        </is>
      </c>
      <c r="C161" s="5" t="inlineStr">
        <is>
          <t>HR</t>
        </is>
      </c>
      <c r="D161" s="5" t="inlineStr">
        <is>
          <t>L1</t>
        </is>
      </c>
      <c r="E161" s="5" t="inlineStr">
        <is>
          <t>F</t>
        </is>
      </c>
      <c r="F161" s="5" t="n">
        <v>1</v>
      </c>
      <c r="G161" s="31" t="n">
        <v>40650</v>
      </c>
      <c r="H161" s="31" t="n">
        <v>38000</v>
      </c>
      <c r="I161" s="6">
        <f>INDEX(Roles!$J$5:$J$40,MATCH(C161&amp;"|"&amp;D161,Roles!$A$5:$A$40,0))</f>
        <v/>
      </c>
      <c r="J161" s="6">
        <f>INDEX(Roles!$K$5:$K$40,MATCH(C161&amp;"|"&amp;D161,Roles!$A$5:$A$40,0))</f>
        <v/>
      </c>
      <c r="K161" s="26">
        <f>INDEX(Market!$K$31:$K$54,MATCH(B161&amp;"|"&amp;J161,Market!$A$31:$A$54,0))</f>
        <v/>
      </c>
      <c r="L161" s="6">
        <f>INDEX(Settings!$E$13:$E$19,MATCH(I161,Settings!$B$13:$B$19,0))</f>
        <v/>
      </c>
      <c r="M161" s="25">
        <f>INDEX(Structure!$K$6:$K$12,MATCH(I161,Structure!$A$6:$A$12,0))</f>
        <v/>
      </c>
      <c r="N161" s="26">
        <f>INDEX(Structure!$G$25:$G$52,MATCH(B161&amp;"|"&amp;I161,Structure!$A$25:$A$52,0))</f>
        <v/>
      </c>
      <c r="O161" s="26">
        <f>INDEX(Structure!$H$25:$H$52,MATCH(B161&amp;"|"&amp;I161,Structure!$A$25:$A$52,0))</f>
        <v/>
      </c>
      <c r="P161" s="26">
        <f>INDEX(Structure!$I$25:$I$52,MATCH(B161&amp;"|"&amp;I161,Structure!$A$25:$A$52,0))</f>
        <v/>
      </c>
      <c r="Q161" s="20">
        <f>G161/H161</f>
        <v/>
      </c>
      <c r="R161" s="20">
        <f>G161/O161</f>
        <v/>
      </c>
      <c r="S161" s="32">
        <f>(G161-N161)/(P161-N161)</f>
        <v/>
      </c>
      <c r="T161" s="4">
        <f>IF(G161&lt;N161,"Below",IF(G161&gt;P161,"Above","Within"))</f>
        <v/>
      </c>
      <c r="U161" s="17">
        <f>MAX(0,N161-G161)*F161</f>
        <v/>
      </c>
      <c r="V161" s="17">
        <f>MAX(0,G161-P161)*F161</f>
        <v/>
      </c>
      <c r="W161" s="33">
        <f>IF(T161="Above",LN(G161/P161)/LN(1+INDEX(Market!$E$6:$E$9,MATCH(B161,Market!$A$6:$A$9,0))),0)</f>
        <v/>
      </c>
    </row>
    <row r="162">
      <c r="A162" s="5" t="inlineStr">
        <is>
          <t>E00185</t>
        </is>
      </c>
      <c r="B162" s="5" t="inlineStr">
        <is>
          <t>IT</t>
        </is>
      </c>
      <c r="C162" s="5" t="inlineStr">
        <is>
          <t>Operations</t>
        </is>
      </c>
      <c r="D162" s="5" t="inlineStr">
        <is>
          <t>L2</t>
        </is>
      </c>
      <c r="E162" s="5" t="inlineStr">
        <is>
          <t>F</t>
        </is>
      </c>
      <c r="F162" s="5" t="n">
        <v>1</v>
      </c>
      <c r="G162" s="31" t="n">
        <v>29950</v>
      </c>
      <c r="H162" s="31" t="n">
        <v>30900</v>
      </c>
      <c r="I162" s="6">
        <f>INDEX(Roles!$J$5:$J$40,MATCH(C162&amp;"|"&amp;D162,Roles!$A$5:$A$40,0))</f>
        <v/>
      </c>
      <c r="J162" s="6">
        <f>INDEX(Roles!$K$5:$K$40,MATCH(C162&amp;"|"&amp;D162,Roles!$A$5:$A$40,0))</f>
        <v/>
      </c>
      <c r="K162" s="26">
        <f>INDEX(Market!$K$31:$K$54,MATCH(B162&amp;"|"&amp;J162,Market!$A$31:$A$54,0))</f>
        <v/>
      </c>
      <c r="L162" s="6">
        <f>INDEX(Settings!$E$13:$E$19,MATCH(I162,Settings!$B$13:$B$19,0))</f>
        <v/>
      </c>
      <c r="M162" s="25">
        <f>INDEX(Structure!$K$6:$K$12,MATCH(I162,Structure!$A$6:$A$12,0))</f>
        <v/>
      </c>
      <c r="N162" s="26">
        <f>INDEX(Structure!$G$25:$G$52,MATCH(B162&amp;"|"&amp;I162,Structure!$A$25:$A$52,0))</f>
        <v/>
      </c>
      <c r="O162" s="26">
        <f>INDEX(Structure!$H$25:$H$52,MATCH(B162&amp;"|"&amp;I162,Structure!$A$25:$A$52,0))</f>
        <v/>
      </c>
      <c r="P162" s="26">
        <f>INDEX(Structure!$I$25:$I$52,MATCH(B162&amp;"|"&amp;I162,Structure!$A$25:$A$52,0))</f>
        <v/>
      </c>
      <c r="Q162" s="20">
        <f>G162/H162</f>
        <v/>
      </c>
      <c r="R162" s="20">
        <f>G162/O162</f>
        <v/>
      </c>
      <c r="S162" s="32">
        <f>(G162-N162)/(P162-N162)</f>
        <v/>
      </c>
      <c r="T162" s="4">
        <f>IF(G162&lt;N162,"Below",IF(G162&gt;P162,"Above","Within"))</f>
        <v/>
      </c>
      <c r="U162" s="17">
        <f>MAX(0,N162-G162)*F162</f>
        <v/>
      </c>
      <c r="V162" s="17">
        <f>MAX(0,G162-P162)*F162</f>
        <v/>
      </c>
      <c r="W162" s="33">
        <f>IF(T162="Above",LN(G162/P162)/LN(1+INDEX(Market!$E$6:$E$9,MATCH(B162,Market!$A$6:$A$9,0))),0)</f>
        <v/>
      </c>
    </row>
    <row r="163">
      <c r="A163" s="5" t="inlineStr">
        <is>
          <t>E00186</t>
        </is>
      </c>
      <c r="B163" s="5" t="inlineStr">
        <is>
          <t>PL</t>
        </is>
      </c>
      <c r="C163" s="5" t="inlineStr">
        <is>
          <t>HR</t>
        </is>
      </c>
      <c r="D163" s="5" t="inlineStr">
        <is>
          <t>L3</t>
        </is>
      </c>
      <c r="E163" s="5" t="inlineStr">
        <is>
          <t>F</t>
        </is>
      </c>
      <c r="F163" s="5" t="n">
        <v>1</v>
      </c>
      <c r="G163" s="31" t="n">
        <v>33050</v>
      </c>
      <c r="H163" s="31" t="n">
        <v>33600</v>
      </c>
      <c r="I163" s="6">
        <f>INDEX(Roles!$J$5:$J$40,MATCH(C163&amp;"|"&amp;D163,Roles!$A$5:$A$40,0))</f>
        <v/>
      </c>
      <c r="J163" s="6">
        <f>INDEX(Roles!$K$5:$K$40,MATCH(C163&amp;"|"&amp;D163,Roles!$A$5:$A$40,0))</f>
        <v/>
      </c>
      <c r="K163" s="26">
        <f>INDEX(Market!$K$31:$K$54,MATCH(B163&amp;"|"&amp;J163,Market!$A$31:$A$54,0))</f>
        <v/>
      </c>
      <c r="L163" s="6">
        <f>INDEX(Settings!$E$13:$E$19,MATCH(I163,Settings!$B$13:$B$19,0))</f>
        <v/>
      </c>
      <c r="M163" s="25">
        <f>INDEX(Structure!$K$6:$K$12,MATCH(I163,Structure!$A$6:$A$12,0))</f>
        <v/>
      </c>
      <c r="N163" s="26">
        <f>INDEX(Structure!$G$25:$G$52,MATCH(B163&amp;"|"&amp;I163,Structure!$A$25:$A$52,0))</f>
        <v/>
      </c>
      <c r="O163" s="26">
        <f>INDEX(Structure!$H$25:$H$52,MATCH(B163&amp;"|"&amp;I163,Structure!$A$25:$A$52,0))</f>
        <v/>
      </c>
      <c r="P163" s="26">
        <f>INDEX(Structure!$I$25:$I$52,MATCH(B163&amp;"|"&amp;I163,Structure!$A$25:$A$52,0))</f>
        <v/>
      </c>
      <c r="Q163" s="20">
        <f>G163/H163</f>
        <v/>
      </c>
      <c r="R163" s="20">
        <f>G163/O163</f>
        <v/>
      </c>
      <c r="S163" s="32">
        <f>(G163-N163)/(P163-N163)</f>
        <v/>
      </c>
      <c r="T163" s="4">
        <f>IF(G163&lt;N163,"Below",IF(G163&gt;P163,"Above","Within"))</f>
        <v/>
      </c>
      <c r="U163" s="17">
        <f>MAX(0,N163-G163)*F163</f>
        <v/>
      </c>
      <c r="V163" s="17">
        <f>MAX(0,G163-P163)*F163</f>
        <v/>
      </c>
      <c r="W163" s="33">
        <f>IF(T163="Above",LN(G163/P163)/LN(1+INDEX(Market!$E$6:$E$9,MATCH(B163,Market!$A$6:$A$9,0))),0)</f>
        <v/>
      </c>
    </row>
    <row r="164">
      <c r="A164" s="5" t="inlineStr">
        <is>
          <t>E00187</t>
        </is>
      </c>
      <c r="B164" s="5" t="inlineStr">
        <is>
          <t>IT</t>
        </is>
      </c>
      <c r="C164" s="5" t="inlineStr">
        <is>
          <t>Customer Service</t>
        </is>
      </c>
      <c r="D164" s="5" t="inlineStr">
        <is>
          <t>L1</t>
        </is>
      </c>
      <c r="E164" s="5" t="inlineStr">
        <is>
          <t>F</t>
        </is>
      </c>
      <c r="F164" s="5" t="n">
        <v>1</v>
      </c>
      <c r="G164" s="31" t="n">
        <v>23350</v>
      </c>
      <c r="H164" s="31" t="n">
        <v>23400</v>
      </c>
      <c r="I164" s="6">
        <f>INDEX(Roles!$J$5:$J$40,MATCH(C164&amp;"|"&amp;D164,Roles!$A$5:$A$40,0))</f>
        <v/>
      </c>
      <c r="J164" s="6">
        <f>INDEX(Roles!$K$5:$K$40,MATCH(C164&amp;"|"&amp;D164,Roles!$A$5:$A$40,0))</f>
        <v/>
      </c>
      <c r="K164" s="26">
        <f>INDEX(Market!$K$31:$K$54,MATCH(B164&amp;"|"&amp;J164,Market!$A$31:$A$54,0))</f>
        <v/>
      </c>
      <c r="L164" s="6">
        <f>INDEX(Settings!$E$13:$E$19,MATCH(I164,Settings!$B$13:$B$19,0))</f>
        <v/>
      </c>
      <c r="M164" s="25">
        <f>INDEX(Structure!$K$6:$K$12,MATCH(I164,Structure!$A$6:$A$12,0))</f>
        <v/>
      </c>
      <c r="N164" s="26">
        <f>INDEX(Structure!$G$25:$G$52,MATCH(B164&amp;"|"&amp;I164,Structure!$A$25:$A$52,0))</f>
        <v/>
      </c>
      <c r="O164" s="26">
        <f>INDEX(Structure!$H$25:$H$52,MATCH(B164&amp;"|"&amp;I164,Structure!$A$25:$A$52,0))</f>
        <v/>
      </c>
      <c r="P164" s="26">
        <f>INDEX(Structure!$I$25:$I$52,MATCH(B164&amp;"|"&amp;I164,Structure!$A$25:$A$52,0))</f>
        <v/>
      </c>
      <c r="Q164" s="20">
        <f>G164/H164</f>
        <v/>
      </c>
      <c r="R164" s="20">
        <f>G164/O164</f>
        <v/>
      </c>
      <c r="S164" s="32">
        <f>(G164-N164)/(P164-N164)</f>
        <v/>
      </c>
      <c r="T164" s="4">
        <f>IF(G164&lt;N164,"Below",IF(G164&gt;P164,"Above","Within"))</f>
        <v/>
      </c>
      <c r="U164" s="17">
        <f>MAX(0,N164-G164)*F164</f>
        <v/>
      </c>
      <c r="V164" s="17">
        <f>MAX(0,G164-P164)*F164</f>
        <v/>
      </c>
      <c r="W164" s="33">
        <f>IF(T164="Above",LN(G164/P164)/LN(1+INDEX(Market!$E$6:$E$9,MATCH(B164,Market!$A$6:$A$9,0))),0)</f>
        <v/>
      </c>
    </row>
    <row r="165">
      <c r="A165" s="5" t="inlineStr">
        <is>
          <t>E00189</t>
        </is>
      </c>
      <c r="B165" s="5" t="inlineStr">
        <is>
          <t>DE</t>
        </is>
      </c>
      <c r="C165" s="5" t="inlineStr">
        <is>
          <t>Operations</t>
        </is>
      </c>
      <c r="D165" s="5" t="inlineStr">
        <is>
          <t>L2</t>
        </is>
      </c>
      <c r="E165" s="5" t="inlineStr">
        <is>
          <t>F</t>
        </is>
      </c>
      <c r="F165" s="5" t="n">
        <v>1</v>
      </c>
      <c r="G165" s="31" t="n">
        <v>41050</v>
      </c>
      <c r="H165" s="31" t="n">
        <v>45100</v>
      </c>
      <c r="I165" s="6">
        <f>INDEX(Roles!$J$5:$J$40,MATCH(C165&amp;"|"&amp;D165,Roles!$A$5:$A$40,0))</f>
        <v/>
      </c>
      <c r="J165" s="6">
        <f>INDEX(Roles!$K$5:$K$40,MATCH(C165&amp;"|"&amp;D165,Roles!$A$5:$A$40,0))</f>
        <v/>
      </c>
      <c r="K165" s="26">
        <f>INDEX(Market!$K$31:$K$54,MATCH(B165&amp;"|"&amp;J165,Market!$A$31:$A$54,0))</f>
        <v/>
      </c>
      <c r="L165" s="6">
        <f>INDEX(Settings!$E$13:$E$19,MATCH(I165,Settings!$B$13:$B$19,0))</f>
        <v/>
      </c>
      <c r="M165" s="25">
        <f>INDEX(Structure!$K$6:$K$12,MATCH(I165,Structure!$A$6:$A$12,0))</f>
        <v/>
      </c>
      <c r="N165" s="26">
        <f>INDEX(Structure!$G$25:$G$52,MATCH(B165&amp;"|"&amp;I165,Structure!$A$25:$A$52,0))</f>
        <v/>
      </c>
      <c r="O165" s="26">
        <f>INDEX(Structure!$H$25:$H$52,MATCH(B165&amp;"|"&amp;I165,Structure!$A$25:$A$52,0))</f>
        <v/>
      </c>
      <c r="P165" s="26">
        <f>INDEX(Structure!$I$25:$I$52,MATCH(B165&amp;"|"&amp;I165,Structure!$A$25:$A$52,0))</f>
        <v/>
      </c>
      <c r="Q165" s="20">
        <f>G165/H165</f>
        <v/>
      </c>
      <c r="R165" s="20">
        <f>G165/O165</f>
        <v/>
      </c>
      <c r="S165" s="32">
        <f>(G165-N165)/(P165-N165)</f>
        <v/>
      </c>
      <c r="T165" s="4">
        <f>IF(G165&lt;N165,"Below",IF(G165&gt;P165,"Above","Within"))</f>
        <v/>
      </c>
      <c r="U165" s="17">
        <f>MAX(0,N165-G165)*F165</f>
        <v/>
      </c>
      <c r="V165" s="17">
        <f>MAX(0,G165-P165)*F165</f>
        <v/>
      </c>
      <c r="W165" s="33">
        <f>IF(T165="Above",LN(G165/P165)/LN(1+INDEX(Market!$E$6:$E$9,MATCH(B165,Market!$A$6:$A$9,0))),0)</f>
        <v/>
      </c>
    </row>
    <row r="166">
      <c r="A166" s="5" t="inlineStr">
        <is>
          <t>E00190</t>
        </is>
      </c>
      <c r="B166" s="5" t="inlineStr">
        <is>
          <t>DE</t>
        </is>
      </c>
      <c r="C166" s="5" t="inlineStr">
        <is>
          <t>Tech</t>
        </is>
      </c>
      <c r="D166" s="5" t="inlineStr">
        <is>
          <t>L6</t>
        </is>
      </c>
      <c r="E166" s="5" t="inlineStr">
        <is>
          <t>M</t>
        </is>
      </c>
      <c r="F166" s="5" t="n">
        <v>1</v>
      </c>
      <c r="G166" s="31" t="n">
        <v>191400</v>
      </c>
      <c r="H166" s="31" t="n">
        <v>190000</v>
      </c>
      <c r="I166" s="6">
        <f>INDEX(Roles!$J$5:$J$40,MATCH(C166&amp;"|"&amp;D166,Roles!$A$5:$A$40,0))</f>
        <v/>
      </c>
      <c r="J166" s="6">
        <f>INDEX(Roles!$K$5:$K$40,MATCH(C166&amp;"|"&amp;D166,Roles!$A$5:$A$40,0))</f>
        <v/>
      </c>
      <c r="K166" s="26">
        <f>INDEX(Market!$K$31:$K$54,MATCH(B166&amp;"|"&amp;J166,Market!$A$31:$A$54,0))</f>
        <v/>
      </c>
      <c r="L166" s="6">
        <f>INDEX(Settings!$E$13:$E$19,MATCH(I166,Settings!$B$13:$B$19,0))</f>
        <v/>
      </c>
      <c r="M166" s="25">
        <f>INDEX(Structure!$K$6:$K$12,MATCH(I166,Structure!$A$6:$A$12,0))</f>
        <v/>
      </c>
      <c r="N166" s="26">
        <f>INDEX(Structure!$G$25:$G$52,MATCH(B166&amp;"|"&amp;I166,Structure!$A$25:$A$52,0))</f>
        <v/>
      </c>
      <c r="O166" s="26">
        <f>INDEX(Structure!$H$25:$H$52,MATCH(B166&amp;"|"&amp;I166,Structure!$A$25:$A$52,0))</f>
        <v/>
      </c>
      <c r="P166" s="26">
        <f>INDEX(Structure!$I$25:$I$52,MATCH(B166&amp;"|"&amp;I166,Structure!$A$25:$A$52,0))</f>
        <v/>
      </c>
      <c r="Q166" s="20">
        <f>G166/H166</f>
        <v/>
      </c>
      <c r="R166" s="20">
        <f>G166/O166</f>
        <v/>
      </c>
      <c r="S166" s="32">
        <f>(G166-N166)/(P166-N166)</f>
        <v/>
      </c>
      <c r="T166" s="4">
        <f>IF(G166&lt;N166,"Below",IF(G166&gt;P166,"Above","Within"))</f>
        <v/>
      </c>
      <c r="U166" s="17">
        <f>MAX(0,N166-G166)*F166</f>
        <v/>
      </c>
      <c r="V166" s="17">
        <f>MAX(0,G166-P166)*F166</f>
        <v/>
      </c>
      <c r="W166" s="33">
        <f>IF(T166="Above",LN(G166/P166)/LN(1+INDEX(Market!$E$6:$E$9,MATCH(B166,Market!$A$6:$A$9,0))),0)</f>
        <v/>
      </c>
    </row>
    <row r="167">
      <c r="A167" s="5" t="inlineStr">
        <is>
          <t>E00191</t>
        </is>
      </c>
      <c r="B167" s="5" t="inlineStr">
        <is>
          <t>IT</t>
        </is>
      </c>
      <c r="C167" s="5" t="inlineStr">
        <is>
          <t>Tech</t>
        </is>
      </c>
      <c r="D167" s="5" t="inlineStr">
        <is>
          <t>L2</t>
        </is>
      </c>
      <c r="E167" s="5" t="inlineStr">
        <is>
          <t>F</t>
        </is>
      </c>
      <c r="F167" s="5" t="n">
        <v>1</v>
      </c>
      <c r="G167" s="31" t="n">
        <v>38800</v>
      </c>
      <c r="H167" s="31" t="n">
        <v>40600</v>
      </c>
      <c r="I167" s="6">
        <f>INDEX(Roles!$J$5:$J$40,MATCH(C167&amp;"|"&amp;D167,Roles!$A$5:$A$40,0))</f>
        <v/>
      </c>
      <c r="J167" s="6">
        <f>INDEX(Roles!$K$5:$K$40,MATCH(C167&amp;"|"&amp;D167,Roles!$A$5:$A$40,0))</f>
        <v/>
      </c>
      <c r="K167" s="26">
        <f>INDEX(Market!$K$31:$K$54,MATCH(B167&amp;"|"&amp;J167,Market!$A$31:$A$54,0))</f>
        <v/>
      </c>
      <c r="L167" s="6">
        <f>INDEX(Settings!$E$13:$E$19,MATCH(I167,Settings!$B$13:$B$19,0))</f>
        <v/>
      </c>
      <c r="M167" s="25">
        <f>INDEX(Structure!$K$6:$K$12,MATCH(I167,Structure!$A$6:$A$12,0))</f>
        <v/>
      </c>
      <c r="N167" s="26">
        <f>INDEX(Structure!$G$25:$G$52,MATCH(B167&amp;"|"&amp;I167,Structure!$A$25:$A$52,0))</f>
        <v/>
      </c>
      <c r="O167" s="26">
        <f>INDEX(Structure!$H$25:$H$52,MATCH(B167&amp;"|"&amp;I167,Structure!$A$25:$A$52,0))</f>
        <v/>
      </c>
      <c r="P167" s="26">
        <f>INDEX(Structure!$I$25:$I$52,MATCH(B167&amp;"|"&amp;I167,Structure!$A$25:$A$52,0))</f>
        <v/>
      </c>
      <c r="Q167" s="20">
        <f>G167/H167</f>
        <v/>
      </c>
      <c r="R167" s="20">
        <f>G167/O167</f>
        <v/>
      </c>
      <c r="S167" s="32">
        <f>(G167-N167)/(P167-N167)</f>
        <v/>
      </c>
      <c r="T167" s="4">
        <f>IF(G167&lt;N167,"Below",IF(G167&gt;P167,"Above","Within"))</f>
        <v/>
      </c>
      <c r="U167" s="17">
        <f>MAX(0,N167-G167)*F167</f>
        <v/>
      </c>
      <c r="V167" s="17">
        <f>MAX(0,G167-P167)*F167</f>
        <v/>
      </c>
      <c r="W167" s="33">
        <f>IF(T167="Above",LN(G167/P167)/LN(1+INDEX(Market!$E$6:$E$9,MATCH(B167,Market!$A$6:$A$9,0))),0)</f>
        <v/>
      </c>
    </row>
    <row r="168">
      <c r="A168" s="5" t="inlineStr">
        <is>
          <t>E00192</t>
        </is>
      </c>
      <c r="B168" s="5" t="inlineStr">
        <is>
          <t>PL</t>
        </is>
      </c>
      <c r="C168" s="5" t="inlineStr">
        <is>
          <t>Customer Service</t>
        </is>
      </c>
      <c r="D168" s="5" t="inlineStr">
        <is>
          <t>L2</t>
        </is>
      </c>
      <c r="E168" s="5" t="inlineStr">
        <is>
          <t>M</t>
        </is>
      </c>
      <c r="F168" s="5" t="n">
        <v>1</v>
      </c>
      <c r="G168" s="31" t="n">
        <v>22750</v>
      </c>
      <c r="H168" s="31" t="n">
        <v>23600</v>
      </c>
      <c r="I168" s="6">
        <f>INDEX(Roles!$J$5:$J$40,MATCH(C168&amp;"|"&amp;D168,Roles!$A$5:$A$40,0))</f>
        <v/>
      </c>
      <c r="J168" s="6">
        <f>INDEX(Roles!$K$5:$K$40,MATCH(C168&amp;"|"&amp;D168,Roles!$A$5:$A$40,0))</f>
        <v/>
      </c>
      <c r="K168" s="26">
        <f>INDEX(Market!$K$31:$K$54,MATCH(B168&amp;"|"&amp;J168,Market!$A$31:$A$54,0))</f>
        <v/>
      </c>
      <c r="L168" s="6">
        <f>INDEX(Settings!$E$13:$E$19,MATCH(I168,Settings!$B$13:$B$19,0))</f>
        <v/>
      </c>
      <c r="M168" s="25">
        <f>INDEX(Structure!$K$6:$K$12,MATCH(I168,Structure!$A$6:$A$12,0))</f>
        <v/>
      </c>
      <c r="N168" s="26">
        <f>INDEX(Structure!$G$25:$G$52,MATCH(B168&amp;"|"&amp;I168,Structure!$A$25:$A$52,0))</f>
        <v/>
      </c>
      <c r="O168" s="26">
        <f>INDEX(Structure!$H$25:$H$52,MATCH(B168&amp;"|"&amp;I168,Structure!$A$25:$A$52,0))</f>
        <v/>
      </c>
      <c r="P168" s="26">
        <f>INDEX(Structure!$I$25:$I$52,MATCH(B168&amp;"|"&amp;I168,Structure!$A$25:$A$52,0))</f>
        <v/>
      </c>
      <c r="Q168" s="20">
        <f>G168/H168</f>
        <v/>
      </c>
      <c r="R168" s="20">
        <f>G168/O168</f>
        <v/>
      </c>
      <c r="S168" s="32">
        <f>(G168-N168)/(P168-N168)</f>
        <v/>
      </c>
      <c r="T168" s="4">
        <f>IF(G168&lt;N168,"Below",IF(G168&gt;P168,"Above","Within"))</f>
        <v/>
      </c>
      <c r="U168" s="17">
        <f>MAX(0,N168-G168)*F168</f>
        <v/>
      </c>
      <c r="V168" s="17">
        <f>MAX(0,G168-P168)*F168</f>
        <v/>
      </c>
      <c r="W168" s="33">
        <f>IF(T168="Above",LN(G168/P168)/LN(1+INDEX(Market!$E$6:$E$9,MATCH(B168,Market!$A$6:$A$9,0))),0)</f>
        <v/>
      </c>
    </row>
    <row r="169">
      <c r="A169" s="5" t="inlineStr">
        <is>
          <t>E00193</t>
        </is>
      </c>
      <c r="B169" s="5" t="inlineStr">
        <is>
          <t>PL</t>
        </is>
      </c>
      <c r="C169" s="5" t="inlineStr">
        <is>
          <t>HR</t>
        </is>
      </c>
      <c r="D169" s="5" t="inlineStr">
        <is>
          <t>L4</t>
        </is>
      </c>
      <c r="E169" s="5" t="inlineStr">
        <is>
          <t>M</t>
        </is>
      </c>
      <c r="F169" s="5" t="n">
        <v>1</v>
      </c>
      <c r="G169" s="31" t="n">
        <v>42100</v>
      </c>
      <c r="H169" s="31" t="n">
        <v>44100</v>
      </c>
      <c r="I169" s="6">
        <f>INDEX(Roles!$J$5:$J$40,MATCH(C169&amp;"|"&amp;D169,Roles!$A$5:$A$40,0))</f>
        <v/>
      </c>
      <c r="J169" s="6">
        <f>INDEX(Roles!$K$5:$K$40,MATCH(C169&amp;"|"&amp;D169,Roles!$A$5:$A$40,0))</f>
        <v/>
      </c>
      <c r="K169" s="26">
        <f>INDEX(Market!$K$31:$K$54,MATCH(B169&amp;"|"&amp;J169,Market!$A$31:$A$54,0))</f>
        <v/>
      </c>
      <c r="L169" s="6">
        <f>INDEX(Settings!$E$13:$E$19,MATCH(I169,Settings!$B$13:$B$19,0))</f>
        <v/>
      </c>
      <c r="M169" s="25">
        <f>INDEX(Structure!$K$6:$K$12,MATCH(I169,Structure!$A$6:$A$12,0))</f>
        <v/>
      </c>
      <c r="N169" s="26">
        <f>INDEX(Structure!$G$25:$G$52,MATCH(B169&amp;"|"&amp;I169,Structure!$A$25:$A$52,0))</f>
        <v/>
      </c>
      <c r="O169" s="26">
        <f>INDEX(Structure!$H$25:$H$52,MATCH(B169&amp;"|"&amp;I169,Structure!$A$25:$A$52,0))</f>
        <v/>
      </c>
      <c r="P169" s="26">
        <f>INDEX(Structure!$I$25:$I$52,MATCH(B169&amp;"|"&amp;I169,Structure!$A$25:$A$52,0))</f>
        <v/>
      </c>
      <c r="Q169" s="20">
        <f>G169/H169</f>
        <v/>
      </c>
      <c r="R169" s="20">
        <f>G169/O169</f>
        <v/>
      </c>
      <c r="S169" s="32">
        <f>(G169-N169)/(P169-N169)</f>
        <v/>
      </c>
      <c r="T169" s="4">
        <f>IF(G169&lt;N169,"Below",IF(G169&gt;P169,"Above","Within"))</f>
        <v/>
      </c>
      <c r="U169" s="17">
        <f>MAX(0,N169-G169)*F169</f>
        <v/>
      </c>
      <c r="V169" s="17">
        <f>MAX(0,G169-P169)*F169</f>
        <v/>
      </c>
      <c r="W169" s="33">
        <f>IF(T169="Above",LN(G169/P169)/LN(1+INDEX(Market!$E$6:$E$9,MATCH(B169,Market!$A$6:$A$9,0))),0)</f>
        <v/>
      </c>
    </row>
    <row r="170">
      <c r="A170" s="5" t="inlineStr">
        <is>
          <t>E00194</t>
        </is>
      </c>
      <c r="B170" s="5" t="inlineStr">
        <is>
          <t>PL</t>
        </is>
      </c>
      <c r="C170" s="5" t="inlineStr">
        <is>
          <t>Sales</t>
        </is>
      </c>
      <c r="D170" s="5" t="inlineStr">
        <is>
          <t>L1</t>
        </is>
      </c>
      <c r="E170" s="5" t="inlineStr">
        <is>
          <t>M</t>
        </is>
      </c>
      <c r="F170" s="5" t="n">
        <v>1</v>
      </c>
      <c r="G170" s="31" t="n">
        <v>22950</v>
      </c>
      <c r="H170" s="31" t="n">
        <v>22000</v>
      </c>
      <c r="I170" s="6">
        <f>INDEX(Roles!$J$5:$J$40,MATCH(C170&amp;"|"&amp;D170,Roles!$A$5:$A$40,0))</f>
        <v/>
      </c>
      <c r="J170" s="6">
        <f>INDEX(Roles!$K$5:$K$40,MATCH(C170&amp;"|"&amp;D170,Roles!$A$5:$A$40,0))</f>
        <v/>
      </c>
      <c r="K170" s="26">
        <f>INDEX(Market!$K$31:$K$54,MATCH(B170&amp;"|"&amp;J170,Market!$A$31:$A$54,0))</f>
        <v/>
      </c>
      <c r="L170" s="6">
        <f>INDEX(Settings!$E$13:$E$19,MATCH(I170,Settings!$B$13:$B$19,0))</f>
        <v/>
      </c>
      <c r="M170" s="25">
        <f>INDEX(Structure!$K$6:$K$12,MATCH(I170,Structure!$A$6:$A$12,0))</f>
        <v/>
      </c>
      <c r="N170" s="26">
        <f>INDEX(Structure!$G$25:$G$52,MATCH(B170&amp;"|"&amp;I170,Structure!$A$25:$A$52,0))</f>
        <v/>
      </c>
      <c r="O170" s="26">
        <f>INDEX(Structure!$H$25:$H$52,MATCH(B170&amp;"|"&amp;I170,Structure!$A$25:$A$52,0))</f>
        <v/>
      </c>
      <c r="P170" s="26">
        <f>INDEX(Structure!$I$25:$I$52,MATCH(B170&amp;"|"&amp;I170,Structure!$A$25:$A$52,0))</f>
        <v/>
      </c>
      <c r="Q170" s="20">
        <f>G170/H170</f>
        <v/>
      </c>
      <c r="R170" s="20">
        <f>G170/O170</f>
        <v/>
      </c>
      <c r="S170" s="32">
        <f>(G170-N170)/(P170-N170)</f>
        <v/>
      </c>
      <c r="T170" s="4">
        <f>IF(G170&lt;N170,"Below",IF(G170&gt;P170,"Above","Within"))</f>
        <v/>
      </c>
      <c r="U170" s="17">
        <f>MAX(0,N170-G170)*F170</f>
        <v/>
      </c>
      <c r="V170" s="17">
        <f>MAX(0,G170-P170)*F170</f>
        <v/>
      </c>
      <c r="W170" s="33">
        <f>IF(T170="Above",LN(G170/P170)/LN(1+INDEX(Market!$E$6:$E$9,MATCH(B170,Market!$A$6:$A$9,0))),0)</f>
        <v/>
      </c>
    </row>
    <row r="171">
      <c r="A171" s="5" t="inlineStr">
        <is>
          <t>E00195</t>
        </is>
      </c>
      <c r="B171" s="5" t="inlineStr">
        <is>
          <t>IT</t>
        </is>
      </c>
      <c r="C171" s="5" t="inlineStr">
        <is>
          <t>Sales</t>
        </is>
      </c>
      <c r="D171" s="5" t="inlineStr">
        <is>
          <t>L2</t>
        </is>
      </c>
      <c r="E171" s="5" t="inlineStr">
        <is>
          <t>F</t>
        </is>
      </c>
      <c r="F171" s="5" t="n">
        <v>1</v>
      </c>
      <c r="G171" s="31" t="n">
        <v>35350</v>
      </c>
      <c r="H171" s="31" t="n">
        <v>34100</v>
      </c>
      <c r="I171" s="6">
        <f>INDEX(Roles!$J$5:$J$40,MATCH(C171&amp;"|"&amp;D171,Roles!$A$5:$A$40,0))</f>
        <v/>
      </c>
      <c r="J171" s="6">
        <f>INDEX(Roles!$K$5:$K$40,MATCH(C171&amp;"|"&amp;D171,Roles!$A$5:$A$40,0))</f>
        <v/>
      </c>
      <c r="K171" s="26">
        <f>INDEX(Market!$K$31:$K$54,MATCH(B171&amp;"|"&amp;J171,Market!$A$31:$A$54,0))</f>
        <v/>
      </c>
      <c r="L171" s="6">
        <f>INDEX(Settings!$E$13:$E$19,MATCH(I171,Settings!$B$13:$B$19,0))</f>
        <v/>
      </c>
      <c r="M171" s="25">
        <f>INDEX(Structure!$K$6:$K$12,MATCH(I171,Structure!$A$6:$A$12,0))</f>
        <v/>
      </c>
      <c r="N171" s="26">
        <f>INDEX(Structure!$G$25:$G$52,MATCH(B171&amp;"|"&amp;I171,Structure!$A$25:$A$52,0))</f>
        <v/>
      </c>
      <c r="O171" s="26">
        <f>INDEX(Structure!$H$25:$H$52,MATCH(B171&amp;"|"&amp;I171,Structure!$A$25:$A$52,0))</f>
        <v/>
      </c>
      <c r="P171" s="26">
        <f>INDEX(Structure!$I$25:$I$52,MATCH(B171&amp;"|"&amp;I171,Structure!$A$25:$A$52,0))</f>
        <v/>
      </c>
      <c r="Q171" s="20">
        <f>G171/H171</f>
        <v/>
      </c>
      <c r="R171" s="20">
        <f>G171/O171</f>
        <v/>
      </c>
      <c r="S171" s="32">
        <f>(G171-N171)/(P171-N171)</f>
        <v/>
      </c>
      <c r="T171" s="4">
        <f>IF(G171&lt;N171,"Below",IF(G171&gt;P171,"Above","Within"))</f>
        <v/>
      </c>
      <c r="U171" s="17">
        <f>MAX(0,N171-G171)*F171</f>
        <v/>
      </c>
      <c r="V171" s="17">
        <f>MAX(0,G171-P171)*F171</f>
        <v/>
      </c>
      <c r="W171" s="33">
        <f>IF(T171="Above",LN(G171/P171)/LN(1+INDEX(Market!$E$6:$E$9,MATCH(B171,Market!$A$6:$A$9,0))),0)</f>
        <v/>
      </c>
    </row>
    <row r="172">
      <c r="A172" s="5" t="inlineStr">
        <is>
          <t>E00196</t>
        </is>
      </c>
      <c r="B172" s="5" t="inlineStr">
        <is>
          <t>DE</t>
        </is>
      </c>
      <c r="C172" s="5" t="inlineStr">
        <is>
          <t>Customer Service</t>
        </is>
      </c>
      <c r="D172" s="5" t="inlineStr">
        <is>
          <t>L4</t>
        </is>
      </c>
      <c r="E172" s="5" t="inlineStr">
        <is>
          <t>M</t>
        </is>
      </c>
      <c r="F172" s="5" t="n">
        <v>1</v>
      </c>
      <c r="G172" s="31" t="n">
        <v>65950</v>
      </c>
      <c r="H172" s="31" t="n">
        <v>71800</v>
      </c>
      <c r="I172" s="6">
        <f>INDEX(Roles!$J$5:$J$40,MATCH(C172&amp;"|"&amp;D172,Roles!$A$5:$A$40,0))</f>
        <v/>
      </c>
      <c r="J172" s="6">
        <f>INDEX(Roles!$K$5:$K$40,MATCH(C172&amp;"|"&amp;D172,Roles!$A$5:$A$40,0))</f>
        <v/>
      </c>
      <c r="K172" s="26">
        <f>INDEX(Market!$K$31:$K$54,MATCH(B172&amp;"|"&amp;J172,Market!$A$31:$A$54,0))</f>
        <v/>
      </c>
      <c r="L172" s="6">
        <f>INDEX(Settings!$E$13:$E$19,MATCH(I172,Settings!$B$13:$B$19,0))</f>
        <v/>
      </c>
      <c r="M172" s="25">
        <f>INDEX(Structure!$K$6:$K$12,MATCH(I172,Structure!$A$6:$A$12,0))</f>
        <v/>
      </c>
      <c r="N172" s="26">
        <f>INDEX(Structure!$G$25:$G$52,MATCH(B172&amp;"|"&amp;I172,Structure!$A$25:$A$52,0))</f>
        <v/>
      </c>
      <c r="O172" s="26">
        <f>INDEX(Structure!$H$25:$H$52,MATCH(B172&amp;"|"&amp;I172,Structure!$A$25:$A$52,0))</f>
        <v/>
      </c>
      <c r="P172" s="26">
        <f>INDEX(Structure!$I$25:$I$52,MATCH(B172&amp;"|"&amp;I172,Structure!$A$25:$A$52,0))</f>
        <v/>
      </c>
      <c r="Q172" s="20">
        <f>G172/H172</f>
        <v/>
      </c>
      <c r="R172" s="20">
        <f>G172/O172</f>
        <v/>
      </c>
      <c r="S172" s="32">
        <f>(G172-N172)/(P172-N172)</f>
        <v/>
      </c>
      <c r="T172" s="4">
        <f>IF(G172&lt;N172,"Below",IF(G172&gt;P172,"Above","Within"))</f>
        <v/>
      </c>
      <c r="U172" s="17">
        <f>MAX(0,N172-G172)*F172</f>
        <v/>
      </c>
      <c r="V172" s="17">
        <f>MAX(0,G172-P172)*F172</f>
        <v/>
      </c>
      <c r="W172" s="33">
        <f>IF(T172="Above",LN(G172/P172)/LN(1+INDEX(Market!$E$6:$E$9,MATCH(B172,Market!$A$6:$A$9,0))),0)</f>
        <v/>
      </c>
    </row>
    <row r="173">
      <c r="A173" s="5" t="inlineStr">
        <is>
          <t>E00197</t>
        </is>
      </c>
      <c r="B173" s="5" t="inlineStr">
        <is>
          <t>PL</t>
        </is>
      </c>
      <c r="C173" s="5" t="inlineStr">
        <is>
          <t>Customer Service</t>
        </is>
      </c>
      <c r="D173" s="5" t="inlineStr">
        <is>
          <t>L1</t>
        </is>
      </c>
      <c r="E173" s="5" t="inlineStr">
        <is>
          <t>M</t>
        </is>
      </c>
      <c r="F173" s="5" t="n">
        <v>1</v>
      </c>
      <c r="G173" s="31" t="n">
        <v>16550</v>
      </c>
      <c r="H173" s="31" t="n">
        <v>18900</v>
      </c>
      <c r="I173" s="6">
        <f>INDEX(Roles!$J$5:$J$40,MATCH(C173&amp;"|"&amp;D173,Roles!$A$5:$A$40,0))</f>
        <v/>
      </c>
      <c r="J173" s="6">
        <f>INDEX(Roles!$K$5:$K$40,MATCH(C173&amp;"|"&amp;D173,Roles!$A$5:$A$40,0))</f>
        <v/>
      </c>
      <c r="K173" s="26">
        <f>INDEX(Market!$K$31:$K$54,MATCH(B173&amp;"|"&amp;J173,Market!$A$31:$A$54,0))</f>
        <v/>
      </c>
      <c r="L173" s="6">
        <f>INDEX(Settings!$E$13:$E$19,MATCH(I173,Settings!$B$13:$B$19,0))</f>
        <v/>
      </c>
      <c r="M173" s="25">
        <f>INDEX(Structure!$K$6:$K$12,MATCH(I173,Structure!$A$6:$A$12,0))</f>
        <v/>
      </c>
      <c r="N173" s="26">
        <f>INDEX(Structure!$G$25:$G$52,MATCH(B173&amp;"|"&amp;I173,Structure!$A$25:$A$52,0))</f>
        <v/>
      </c>
      <c r="O173" s="26">
        <f>INDEX(Structure!$H$25:$H$52,MATCH(B173&amp;"|"&amp;I173,Structure!$A$25:$A$52,0))</f>
        <v/>
      </c>
      <c r="P173" s="26">
        <f>INDEX(Structure!$I$25:$I$52,MATCH(B173&amp;"|"&amp;I173,Structure!$A$25:$A$52,0))</f>
        <v/>
      </c>
      <c r="Q173" s="20">
        <f>G173/H173</f>
        <v/>
      </c>
      <c r="R173" s="20">
        <f>G173/O173</f>
        <v/>
      </c>
      <c r="S173" s="32">
        <f>(G173-N173)/(P173-N173)</f>
        <v/>
      </c>
      <c r="T173" s="4">
        <f>IF(G173&lt;N173,"Below",IF(G173&gt;P173,"Above","Within"))</f>
        <v/>
      </c>
      <c r="U173" s="17">
        <f>MAX(0,N173-G173)*F173</f>
        <v/>
      </c>
      <c r="V173" s="17">
        <f>MAX(0,G173-P173)*F173</f>
        <v/>
      </c>
      <c r="W173" s="33">
        <f>IF(T173="Above",LN(G173/P173)/LN(1+INDEX(Market!$E$6:$E$9,MATCH(B173,Market!$A$6:$A$9,0))),0)</f>
        <v/>
      </c>
    </row>
    <row r="174">
      <c r="A174" s="5" t="inlineStr">
        <is>
          <t>E00198</t>
        </is>
      </c>
      <c r="B174" s="5" t="inlineStr">
        <is>
          <t>PL</t>
        </is>
      </c>
      <c r="C174" s="5" t="inlineStr">
        <is>
          <t>Customer Service</t>
        </is>
      </c>
      <c r="D174" s="5" t="inlineStr">
        <is>
          <t>L4</t>
        </is>
      </c>
      <c r="E174" s="5" t="inlineStr">
        <is>
          <t>F</t>
        </is>
      </c>
      <c r="F174" s="5" t="n">
        <v>1</v>
      </c>
      <c r="G174" s="31" t="n">
        <v>40100</v>
      </c>
      <c r="H174" s="31" t="n">
        <v>39700</v>
      </c>
      <c r="I174" s="6">
        <f>INDEX(Roles!$J$5:$J$40,MATCH(C174&amp;"|"&amp;D174,Roles!$A$5:$A$40,0))</f>
        <v/>
      </c>
      <c r="J174" s="6">
        <f>INDEX(Roles!$K$5:$K$40,MATCH(C174&amp;"|"&amp;D174,Roles!$A$5:$A$40,0))</f>
        <v/>
      </c>
      <c r="K174" s="26">
        <f>INDEX(Market!$K$31:$K$54,MATCH(B174&amp;"|"&amp;J174,Market!$A$31:$A$54,0))</f>
        <v/>
      </c>
      <c r="L174" s="6">
        <f>INDEX(Settings!$E$13:$E$19,MATCH(I174,Settings!$B$13:$B$19,0))</f>
        <v/>
      </c>
      <c r="M174" s="25">
        <f>INDEX(Structure!$K$6:$K$12,MATCH(I174,Structure!$A$6:$A$12,0))</f>
        <v/>
      </c>
      <c r="N174" s="26">
        <f>INDEX(Structure!$G$25:$G$52,MATCH(B174&amp;"|"&amp;I174,Structure!$A$25:$A$52,0))</f>
        <v/>
      </c>
      <c r="O174" s="26">
        <f>INDEX(Structure!$H$25:$H$52,MATCH(B174&amp;"|"&amp;I174,Structure!$A$25:$A$52,0))</f>
        <v/>
      </c>
      <c r="P174" s="26">
        <f>INDEX(Structure!$I$25:$I$52,MATCH(B174&amp;"|"&amp;I174,Structure!$A$25:$A$52,0))</f>
        <v/>
      </c>
      <c r="Q174" s="20">
        <f>G174/H174</f>
        <v/>
      </c>
      <c r="R174" s="20">
        <f>G174/O174</f>
        <v/>
      </c>
      <c r="S174" s="32">
        <f>(G174-N174)/(P174-N174)</f>
        <v/>
      </c>
      <c r="T174" s="4">
        <f>IF(G174&lt;N174,"Below",IF(G174&gt;P174,"Above","Within"))</f>
        <v/>
      </c>
      <c r="U174" s="17">
        <f>MAX(0,N174-G174)*F174</f>
        <v/>
      </c>
      <c r="V174" s="17">
        <f>MAX(0,G174-P174)*F174</f>
        <v/>
      </c>
      <c r="W174" s="33">
        <f>IF(T174="Above",LN(G174/P174)/LN(1+INDEX(Market!$E$6:$E$9,MATCH(B174,Market!$A$6:$A$9,0))),0)</f>
        <v/>
      </c>
    </row>
    <row r="175">
      <c r="A175" s="5" t="inlineStr">
        <is>
          <t>E00199</t>
        </is>
      </c>
      <c r="B175" s="5" t="inlineStr">
        <is>
          <t>DE</t>
        </is>
      </c>
      <c r="C175" s="5" t="inlineStr">
        <is>
          <t>Operations</t>
        </is>
      </c>
      <c r="D175" s="5" t="inlineStr">
        <is>
          <t>L1</t>
        </is>
      </c>
      <c r="E175" s="5" t="inlineStr">
        <is>
          <t>F</t>
        </is>
      </c>
      <c r="F175" s="5" t="n">
        <v>1</v>
      </c>
      <c r="G175" s="31" t="n">
        <v>33300</v>
      </c>
      <c r="H175" s="31" t="n">
        <v>36100</v>
      </c>
      <c r="I175" s="6">
        <f>INDEX(Roles!$J$5:$J$40,MATCH(C175&amp;"|"&amp;D175,Roles!$A$5:$A$40,0))</f>
        <v/>
      </c>
      <c r="J175" s="6">
        <f>INDEX(Roles!$K$5:$K$40,MATCH(C175&amp;"|"&amp;D175,Roles!$A$5:$A$40,0))</f>
        <v/>
      </c>
      <c r="K175" s="26">
        <f>INDEX(Market!$K$31:$K$54,MATCH(B175&amp;"|"&amp;J175,Market!$A$31:$A$54,0))</f>
        <v/>
      </c>
      <c r="L175" s="6">
        <f>INDEX(Settings!$E$13:$E$19,MATCH(I175,Settings!$B$13:$B$19,0))</f>
        <v/>
      </c>
      <c r="M175" s="25">
        <f>INDEX(Structure!$K$6:$K$12,MATCH(I175,Structure!$A$6:$A$12,0))</f>
        <v/>
      </c>
      <c r="N175" s="26">
        <f>INDEX(Structure!$G$25:$G$52,MATCH(B175&amp;"|"&amp;I175,Structure!$A$25:$A$52,0))</f>
        <v/>
      </c>
      <c r="O175" s="26">
        <f>INDEX(Structure!$H$25:$H$52,MATCH(B175&amp;"|"&amp;I175,Structure!$A$25:$A$52,0))</f>
        <v/>
      </c>
      <c r="P175" s="26">
        <f>INDEX(Structure!$I$25:$I$52,MATCH(B175&amp;"|"&amp;I175,Structure!$A$25:$A$52,0))</f>
        <v/>
      </c>
      <c r="Q175" s="20">
        <f>G175/H175</f>
        <v/>
      </c>
      <c r="R175" s="20">
        <f>G175/O175</f>
        <v/>
      </c>
      <c r="S175" s="32">
        <f>(G175-N175)/(P175-N175)</f>
        <v/>
      </c>
      <c r="T175" s="4">
        <f>IF(G175&lt;N175,"Below",IF(G175&gt;P175,"Above","Within"))</f>
        <v/>
      </c>
      <c r="U175" s="17">
        <f>MAX(0,N175-G175)*F175</f>
        <v/>
      </c>
      <c r="V175" s="17">
        <f>MAX(0,G175-P175)*F175</f>
        <v/>
      </c>
      <c r="W175" s="33">
        <f>IF(T175="Above",LN(G175/P175)/LN(1+INDEX(Market!$E$6:$E$9,MATCH(B175,Market!$A$6:$A$9,0))),0)</f>
        <v/>
      </c>
    </row>
    <row r="176">
      <c r="A176" s="5" t="inlineStr">
        <is>
          <t>E00200</t>
        </is>
      </c>
      <c r="B176" s="5" t="inlineStr">
        <is>
          <t>IT</t>
        </is>
      </c>
      <c r="C176" s="5" t="inlineStr">
        <is>
          <t>Customer Service</t>
        </is>
      </c>
      <c r="D176" s="5" t="inlineStr">
        <is>
          <t>L1</t>
        </is>
      </c>
      <c r="E176" s="5" t="inlineStr">
        <is>
          <t>F</t>
        </is>
      </c>
      <c r="F176" s="5" t="n">
        <v>1</v>
      </c>
      <c r="G176" s="31" t="n">
        <v>20250</v>
      </c>
      <c r="H176" s="31" t="n">
        <v>23400</v>
      </c>
      <c r="I176" s="6">
        <f>INDEX(Roles!$J$5:$J$40,MATCH(C176&amp;"|"&amp;D176,Roles!$A$5:$A$40,0))</f>
        <v/>
      </c>
      <c r="J176" s="6">
        <f>INDEX(Roles!$K$5:$K$40,MATCH(C176&amp;"|"&amp;D176,Roles!$A$5:$A$40,0))</f>
        <v/>
      </c>
      <c r="K176" s="26">
        <f>INDEX(Market!$K$31:$K$54,MATCH(B176&amp;"|"&amp;J176,Market!$A$31:$A$54,0))</f>
        <v/>
      </c>
      <c r="L176" s="6">
        <f>INDEX(Settings!$E$13:$E$19,MATCH(I176,Settings!$B$13:$B$19,0))</f>
        <v/>
      </c>
      <c r="M176" s="25">
        <f>INDEX(Structure!$K$6:$K$12,MATCH(I176,Structure!$A$6:$A$12,0))</f>
        <v/>
      </c>
      <c r="N176" s="26">
        <f>INDEX(Structure!$G$25:$G$52,MATCH(B176&amp;"|"&amp;I176,Structure!$A$25:$A$52,0))</f>
        <v/>
      </c>
      <c r="O176" s="26">
        <f>INDEX(Structure!$H$25:$H$52,MATCH(B176&amp;"|"&amp;I176,Structure!$A$25:$A$52,0))</f>
        <v/>
      </c>
      <c r="P176" s="26">
        <f>INDEX(Structure!$I$25:$I$52,MATCH(B176&amp;"|"&amp;I176,Structure!$A$25:$A$52,0))</f>
        <v/>
      </c>
      <c r="Q176" s="20">
        <f>G176/H176</f>
        <v/>
      </c>
      <c r="R176" s="20">
        <f>G176/O176</f>
        <v/>
      </c>
      <c r="S176" s="32">
        <f>(G176-N176)/(P176-N176)</f>
        <v/>
      </c>
      <c r="T176" s="4">
        <f>IF(G176&lt;N176,"Below",IF(G176&gt;P176,"Above","Within"))</f>
        <v/>
      </c>
      <c r="U176" s="17">
        <f>MAX(0,N176-G176)*F176</f>
        <v/>
      </c>
      <c r="V176" s="17">
        <f>MAX(0,G176-P176)*F176</f>
        <v/>
      </c>
      <c r="W176" s="33">
        <f>IF(T176="Above",LN(G176/P176)/LN(1+INDEX(Market!$E$6:$E$9,MATCH(B176,Market!$A$6:$A$9,0))),0)</f>
        <v/>
      </c>
    </row>
    <row r="177">
      <c r="A177" s="5" t="inlineStr">
        <is>
          <t>E00201</t>
        </is>
      </c>
      <c r="B177" s="5" t="inlineStr">
        <is>
          <t>PL</t>
        </is>
      </c>
      <c r="C177" s="5" t="inlineStr">
        <is>
          <t>Operations</t>
        </is>
      </c>
      <c r="D177" s="5" t="inlineStr">
        <is>
          <t>L1</t>
        </is>
      </c>
      <c r="E177" s="5" t="inlineStr">
        <is>
          <t>F</t>
        </is>
      </c>
      <c r="F177" s="5" t="n">
        <v>1</v>
      </c>
      <c r="G177" s="31" t="n">
        <v>17850</v>
      </c>
      <c r="H177" s="31" t="n">
        <v>20000</v>
      </c>
      <c r="I177" s="6">
        <f>INDEX(Roles!$J$5:$J$40,MATCH(C177&amp;"|"&amp;D177,Roles!$A$5:$A$40,0))</f>
        <v/>
      </c>
      <c r="J177" s="6">
        <f>INDEX(Roles!$K$5:$K$40,MATCH(C177&amp;"|"&amp;D177,Roles!$A$5:$A$40,0))</f>
        <v/>
      </c>
      <c r="K177" s="26">
        <f>INDEX(Market!$K$31:$K$54,MATCH(B177&amp;"|"&amp;J177,Market!$A$31:$A$54,0))</f>
        <v/>
      </c>
      <c r="L177" s="6">
        <f>INDEX(Settings!$E$13:$E$19,MATCH(I177,Settings!$B$13:$B$19,0))</f>
        <v/>
      </c>
      <c r="M177" s="25">
        <f>INDEX(Structure!$K$6:$K$12,MATCH(I177,Structure!$A$6:$A$12,0))</f>
        <v/>
      </c>
      <c r="N177" s="26">
        <f>INDEX(Structure!$G$25:$G$52,MATCH(B177&amp;"|"&amp;I177,Structure!$A$25:$A$52,0))</f>
        <v/>
      </c>
      <c r="O177" s="26">
        <f>INDEX(Structure!$H$25:$H$52,MATCH(B177&amp;"|"&amp;I177,Structure!$A$25:$A$52,0))</f>
        <v/>
      </c>
      <c r="P177" s="26">
        <f>INDEX(Structure!$I$25:$I$52,MATCH(B177&amp;"|"&amp;I177,Structure!$A$25:$A$52,0))</f>
        <v/>
      </c>
      <c r="Q177" s="20">
        <f>G177/H177</f>
        <v/>
      </c>
      <c r="R177" s="20">
        <f>G177/O177</f>
        <v/>
      </c>
      <c r="S177" s="32">
        <f>(G177-N177)/(P177-N177)</f>
        <v/>
      </c>
      <c r="T177" s="4">
        <f>IF(G177&lt;N177,"Below",IF(G177&gt;P177,"Above","Within"))</f>
        <v/>
      </c>
      <c r="U177" s="17">
        <f>MAX(0,N177-G177)*F177</f>
        <v/>
      </c>
      <c r="V177" s="17">
        <f>MAX(0,G177-P177)*F177</f>
        <v/>
      </c>
      <c r="W177" s="33">
        <f>IF(T177="Above",LN(G177/P177)/LN(1+INDEX(Market!$E$6:$E$9,MATCH(B177,Market!$A$6:$A$9,0))),0)</f>
        <v/>
      </c>
    </row>
    <row r="178">
      <c r="A178" s="5" t="inlineStr">
        <is>
          <t>E00202</t>
        </is>
      </c>
      <c r="B178" s="5" t="inlineStr">
        <is>
          <t>DE</t>
        </is>
      </c>
      <c r="C178" s="5" t="inlineStr">
        <is>
          <t>Tech</t>
        </is>
      </c>
      <c r="D178" s="5" t="inlineStr">
        <is>
          <t>L1</t>
        </is>
      </c>
      <c r="E178" s="5" t="inlineStr">
        <is>
          <t>F</t>
        </is>
      </c>
      <c r="F178" s="5" t="n">
        <v>1</v>
      </c>
      <c r="G178" s="31" t="n">
        <v>36950</v>
      </c>
      <c r="H178" s="31" t="n">
        <v>47500</v>
      </c>
      <c r="I178" s="6">
        <f>INDEX(Roles!$J$5:$J$40,MATCH(C178&amp;"|"&amp;D178,Roles!$A$5:$A$40,0))</f>
        <v/>
      </c>
      <c r="J178" s="6">
        <f>INDEX(Roles!$K$5:$K$40,MATCH(C178&amp;"|"&amp;D178,Roles!$A$5:$A$40,0))</f>
        <v/>
      </c>
      <c r="K178" s="26">
        <f>INDEX(Market!$K$31:$K$54,MATCH(B178&amp;"|"&amp;J178,Market!$A$31:$A$54,0))</f>
        <v/>
      </c>
      <c r="L178" s="6">
        <f>INDEX(Settings!$E$13:$E$19,MATCH(I178,Settings!$B$13:$B$19,0))</f>
        <v/>
      </c>
      <c r="M178" s="25">
        <f>INDEX(Structure!$K$6:$K$12,MATCH(I178,Structure!$A$6:$A$12,0))</f>
        <v/>
      </c>
      <c r="N178" s="26">
        <f>INDEX(Structure!$G$25:$G$52,MATCH(B178&amp;"|"&amp;I178,Structure!$A$25:$A$52,0))</f>
        <v/>
      </c>
      <c r="O178" s="26">
        <f>INDEX(Structure!$H$25:$H$52,MATCH(B178&amp;"|"&amp;I178,Structure!$A$25:$A$52,0))</f>
        <v/>
      </c>
      <c r="P178" s="26">
        <f>INDEX(Structure!$I$25:$I$52,MATCH(B178&amp;"|"&amp;I178,Structure!$A$25:$A$52,0))</f>
        <v/>
      </c>
      <c r="Q178" s="20">
        <f>G178/H178</f>
        <v/>
      </c>
      <c r="R178" s="20">
        <f>G178/O178</f>
        <v/>
      </c>
      <c r="S178" s="32">
        <f>(G178-N178)/(P178-N178)</f>
        <v/>
      </c>
      <c r="T178" s="4">
        <f>IF(G178&lt;N178,"Below",IF(G178&gt;P178,"Above","Within"))</f>
        <v/>
      </c>
      <c r="U178" s="17">
        <f>MAX(0,N178-G178)*F178</f>
        <v/>
      </c>
      <c r="V178" s="17">
        <f>MAX(0,G178-P178)*F178</f>
        <v/>
      </c>
      <c r="W178" s="33">
        <f>IF(T178="Above",LN(G178/P178)/LN(1+INDEX(Market!$E$6:$E$9,MATCH(B178,Market!$A$6:$A$9,0))),0)</f>
        <v/>
      </c>
    </row>
    <row r="179">
      <c r="A179" s="5" t="inlineStr">
        <is>
          <t>E00203</t>
        </is>
      </c>
      <c r="B179" s="5" t="inlineStr">
        <is>
          <t>DE</t>
        </is>
      </c>
      <c r="C179" s="5" t="inlineStr">
        <is>
          <t>Sales</t>
        </is>
      </c>
      <c r="D179" s="5" t="inlineStr">
        <is>
          <t>L1</t>
        </is>
      </c>
      <c r="E179" s="5" t="inlineStr">
        <is>
          <t>M</t>
        </is>
      </c>
      <c r="F179" s="5" t="n">
        <v>0.8</v>
      </c>
      <c r="G179" s="31" t="n">
        <v>43900</v>
      </c>
      <c r="H179" s="31" t="n">
        <v>39900</v>
      </c>
      <c r="I179" s="6">
        <f>INDEX(Roles!$J$5:$J$40,MATCH(C179&amp;"|"&amp;D179,Roles!$A$5:$A$40,0))</f>
        <v/>
      </c>
      <c r="J179" s="6">
        <f>INDEX(Roles!$K$5:$K$40,MATCH(C179&amp;"|"&amp;D179,Roles!$A$5:$A$40,0))</f>
        <v/>
      </c>
      <c r="K179" s="26">
        <f>INDEX(Market!$K$31:$K$54,MATCH(B179&amp;"|"&amp;J179,Market!$A$31:$A$54,0))</f>
        <v/>
      </c>
      <c r="L179" s="6">
        <f>INDEX(Settings!$E$13:$E$19,MATCH(I179,Settings!$B$13:$B$19,0))</f>
        <v/>
      </c>
      <c r="M179" s="25">
        <f>INDEX(Structure!$K$6:$K$12,MATCH(I179,Structure!$A$6:$A$12,0))</f>
        <v/>
      </c>
      <c r="N179" s="26">
        <f>INDEX(Structure!$G$25:$G$52,MATCH(B179&amp;"|"&amp;I179,Structure!$A$25:$A$52,0))</f>
        <v/>
      </c>
      <c r="O179" s="26">
        <f>INDEX(Structure!$H$25:$H$52,MATCH(B179&amp;"|"&amp;I179,Structure!$A$25:$A$52,0))</f>
        <v/>
      </c>
      <c r="P179" s="26">
        <f>INDEX(Structure!$I$25:$I$52,MATCH(B179&amp;"|"&amp;I179,Structure!$A$25:$A$52,0))</f>
        <v/>
      </c>
      <c r="Q179" s="20">
        <f>G179/H179</f>
        <v/>
      </c>
      <c r="R179" s="20">
        <f>G179/O179</f>
        <v/>
      </c>
      <c r="S179" s="32">
        <f>(G179-N179)/(P179-N179)</f>
        <v/>
      </c>
      <c r="T179" s="4">
        <f>IF(G179&lt;N179,"Below",IF(G179&gt;P179,"Above","Within"))</f>
        <v/>
      </c>
      <c r="U179" s="17">
        <f>MAX(0,N179-G179)*F179</f>
        <v/>
      </c>
      <c r="V179" s="17">
        <f>MAX(0,G179-P179)*F179</f>
        <v/>
      </c>
      <c r="W179" s="33">
        <f>IF(T179="Above",LN(G179/P179)/LN(1+INDEX(Market!$E$6:$E$9,MATCH(B179,Market!$A$6:$A$9,0))),0)</f>
        <v/>
      </c>
    </row>
    <row r="180">
      <c r="A180" s="5" t="inlineStr">
        <is>
          <t>E00205</t>
        </is>
      </c>
      <c r="B180" s="5" t="inlineStr">
        <is>
          <t>IT</t>
        </is>
      </c>
      <c r="C180" s="5" t="inlineStr">
        <is>
          <t>Operations</t>
        </is>
      </c>
      <c r="D180" s="5" t="inlineStr">
        <is>
          <t>L2</t>
        </is>
      </c>
      <c r="E180" s="5" t="inlineStr">
        <is>
          <t>M</t>
        </is>
      </c>
      <c r="F180" s="5" t="n">
        <v>1</v>
      </c>
      <c r="G180" s="31" t="n">
        <v>31800</v>
      </c>
      <c r="H180" s="31" t="n">
        <v>30900</v>
      </c>
      <c r="I180" s="6">
        <f>INDEX(Roles!$J$5:$J$40,MATCH(C180&amp;"|"&amp;D180,Roles!$A$5:$A$40,0))</f>
        <v/>
      </c>
      <c r="J180" s="6">
        <f>INDEX(Roles!$K$5:$K$40,MATCH(C180&amp;"|"&amp;D180,Roles!$A$5:$A$40,0))</f>
        <v/>
      </c>
      <c r="K180" s="26">
        <f>INDEX(Market!$K$31:$K$54,MATCH(B180&amp;"|"&amp;J180,Market!$A$31:$A$54,0))</f>
        <v/>
      </c>
      <c r="L180" s="6">
        <f>INDEX(Settings!$E$13:$E$19,MATCH(I180,Settings!$B$13:$B$19,0))</f>
        <v/>
      </c>
      <c r="M180" s="25">
        <f>INDEX(Structure!$K$6:$K$12,MATCH(I180,Structure!$A$6:$A$12,0))</f>
        <v/>
      </c>
      <c r="N180" s="26">
        <f>INDEX(Structure!$G$25:$G$52,MATCH(B180&amp;"|"&amp;I180,Structure!$A$25:$A$52,0))</f>
        <v/>
      </c>
      <c r="O180" s="26">
        <f>INDEX(Structure!$H$25:$H$52,MATCH(B180&amp;"|"&amp;I180,Structure!$A$25:$A$52,0))</f>
        <v/>
      </c>
      <c r="P180" s="26">
        <f>INDEX(Structure!$I$25:$I$52,MATCH(B180&amp;"|"&amp;I180,Structure!$A$25:$A$52,0))</f>
        <v/>
      </c>
      <c r="Q180" s="20">
        <f>G180/H180</f>
        <v/>
      </c>
      <c r="R180" s="20">
        <f>G180/O180</f>
        <v/>
      </c>
      <c r="S180" s="32">
        <f>(G180-N180)/(P180-N180)</f>
        <v/>
      </c>
      <c r="T180" s="4">
        <f>IF(G180&lt;N180,"Below",IF(G180&gt;P180,"Above","Within"))</f>
        <v/>
      </c>
      <c r="U180" s="17">
        <f>MAX(0,N180-G180)*F180</f>
        <v/>
      </c>
      <c r="V180" s="17">
        <f>MAX(0,G180-P180)*F180</f>
        <v/>
      </c>
      <c r="W180" s="33">
        <f>IF(T180="Above",LN(G180/P180)/LN(1+INDEX(Market!$E$6:$E$9,MATCH(B180,Market!$A$6:$A$9,0))),0)</f>
        <v/>
      </c>
    </row>
    <row r="181">
      <c r="A181" s="5" t="inlineStr">
        <is>
          <t>E00206</t>
        </is>
      </c>
      <c r="B181" s="5" t="inlineStr">
        <is>
          <t>PL</t>
        </is>
      </c>
      <c r="C181" s="5" t="inlineStr">
        <is>
          <t>Customer Service</t>
        </is>
      </c>
      <c r="D181" s="5" t="inlineStr">
        <is>
          <t>L1</t>
        </is>
      </c>
      <c r="E181" s="5" t="inlineStr">
        <is>
          <t>F</t>
        </is>
      </c>
      <c r="F181" s="5" t="n">
        <v>1</v>
      </c>
      <c r="G181" s="31" t="n">
        <v>20400</v>
      </c>
      <c r="H181" s="31" t="n">
        <v>18900</v>
      </c>
      <c r="I181" s="6">
        <f>INDEX(Roles!$J$5:$J$40,MATCH(C181&amp;"|"&amp;D181,Roles!$A$5:$A$40,0))</f>
        <v/>
      </c>
      <c r="J181" s="6">
        <f>INDEX(Roles!$K$5:$K$40,MATCH(C181&amp;"|"&amp;D181,Roles!$A$5:$A$40,0))</f>
        <v/>
      </c>
      <c r="K181" s="26">
        <f>INDEX(Market!$K$31:$K$54,MATCH(B181&amp;"|"&amp;J181,Market!$A$31:$A$54,0))</f>
        <v/>
      </c>
      <c r="L181" s="6">
        <f>INDEX(Settings!$E$13:$E$19,MATCH(I181,Settings!$B$13:$B$19,0))</f>
        <v/>
      </c>
      <c r="M181" s="25">
        <f>INDEX(Structure!$K$6:$K$12,MATCH(I181,Structure!$A$6:$A$12,0))</f>
        <v/>
      </c>
      <c r="N181" s="26">
        <f>INDEX(Structure!$G$25:$G$52,MATCH(B181&amp;"|"&amp;I181,Structure!$A$25:$A$52,0))</f>
        <v/>
      </c>
      <c r="O181" s="26">
        <f>INDEX(Structure!$H$25:$H$52,MATCH(B181&amp;"|"&amp;I181,Structure!$A$25:$A$52,0))</f>
        <v/>
      </c>
      <c r="P181" s="26">
        <f>INDEX(Structure!$I$25:$I$52,MATCH(B181&amp;"|"&amp;I181,Structure!$A$25:$A$52,0))</f>
        <v/>
      </c>
      <c r="Q181" s="20">
        <f>G181/H181</f>
        <v/>
      </c>
      <c r="R181" s="20">
        <f>G181/O181</f>
        <v/>
      </c>
      <c r="S181" s="32">
        <f>(G181-N181)/(P181-N181)</f>
        <v/>
      </c>
      <c r="T181" s="4">
        <f>IF(G181&lt;N181,"Below",IF(G181&gt;P181,"Above","Within"))</f>
        <v/>
      </c>
      <c r="U181" s="17">
        <f>MAX(0,N181-G181)*F181</f>
        <v/>
      </c>
      <c r="V181" s="17">
        <f>MAX(0,G181-P181)*F181</f>
        <v/>
      </c>
      <c r="W181" s="33">
        <f>IF(T181="Above",LN(G181/P181)/LN(1+INDEX(Market!$E$6:$E$9,MATCH(B181,Market!$A$6:$A$9,0))),0)</f>
        <v/>
      </c>
    </row>
    <row r="182">
      <c r="A182" s="5" t="inlineStr">
        <is>
          <t>E00208</t>
        </is>
      </c>
      <c r="B182" s="5" t="inlineStr">
        <is>
          <t>DE</t>
        </is>
      </c>
      <c r="C182" s="5" t="inlineStr">
        <is>
          <t>Tech</t>
        </is>
      </c>
      <c r="D182" s="5" t="inlineStr">
        <is>
          <t>L3</t>
        </is>
      </c>
      <c r="E182" s="5" t="inlineStr">
        <is>
          <t>M</t>
        </is>
      </c>
      <c r="F182" s="5" t="n">
        <v>1</v>
      </c>
      <c r="G182" s="31" t="n">
        <v>78550</v>
      </c>
      <c r="H182" s="31" t="n">
        <v>76000</v>
      </c>
      <c r="I182" s="6">
        <f>INDEX(Roles!$J$5:$J$40,MATCH(C182&amp;"|"&amp;D182,Roles!$A$5:$A$40,0))</f>
        <v/>
      </c>
      <c r="J182" s="6">
        <f>INDEX(Roles!$K$5:$K$40,MATCH(C182&amp;"|"&amp;D182,Roles!$A$5:$A$40,0))</f>
        <v/>
      </c>
      <c r="K182" s="26">
        <f>INDEX(Market!$K$31:$K$54,MATCH(B182&amp;"|"&amp;J182,Market!$A$31:$A$54,0))</f>
        <v/>
      </c>
      <c r="L182" s="6">
        <f>INDEX(Settings!$E$13:$E$19,MATCH(I182,Settings!$B$13:$B$19,0))</f>
        <v/>
      </c>
      <c r="M182" s="25">
        <f>INDEX(Structure!$K$6:$K$12,MATCH(I182,Structure!$A$6:$A$12,0))</f>
        <v/>
      </c>
      <c r="N182" s="26">
        <f>INDEX(Structure!$G$25:$G$52,MATCH(B182&amp;"|"&amp;I182,Structure!$A$25:$A$52,0))</f>
        <v/>
      </c>
      <c r="O182" s="26">
        <f>INDEX(Structure!$H$25:$H$52,MATCH(B182&amp;"|"&amp;I182,Structure!$A$25:$A$52,0))</f>
        <v/>
      </c>
      <c r="P182" s="26">
        <f>INDEX(Structure!$I$25:$I$52,MATCH(B182&amp;"|"&amp;I182,Structure!$A$25:$A$52,0))</f>
        <v/>
      </c>
      <c r="Q182" s="20">
        <f>G182/H182</f>
        <v/>
      </c>
      <c r="R182" s="20">
        <f>G182/O182</f>
        <v/>
      </c>
      <c r="S182" s="32">
        <f>(G182-N182)/(P182-N182)</f>
        <v/>
      </c>
      <c r="T182" s="4">
        <f>IF(G182&lt;N182,"Below",IF(G182&gt;P182,"Above","Within"))</f>
        <v/>
      </c>
      <c r="U182" s="17">
        <f>MAX(0,N182-G182)*F182</f>
        <v/>
      </c>
      <c r="V182" s="17">
        <f>MAX(0,G182-P182)*F182</f>
        <v/>
      </c>
      <c r="W182" s="33">
        <f>IF(T182="Above",LN(G182/P182)/LN(1+INDEX(Market!$E$6:$E$9,MATCH(B182,Market!$A$6:$A$9,0))),0)</f>
        <v/>
      </c>
    </row>
    <row r="183">
      <c r="A183" s="5" t="inlineStr">
        <is>
          <t>E00209</t>
        </is>
      </c>
      <c r="B183" s="5" t="inlineStr">
        <is>
          <t>DE</t>
        </is>
      </c>
      <c r="C183" s="5" t="inlineStr">
        <is>
          <t>Customer Service</t>
        </is>
      </c>
      <c r="D183" s="5" t="inlineStr">
        <is>
          <t>L3</t>
        </is>
      </c>
      <c r="E183" s="5" t="inlineStr">
        <is>
          <t>M</t>
        </is>
      </c>
      <c r="F183" s="5" t="n">
        <v>1</v>
      </c>
      <c r="G183" s="31" t="n">
        <v>50200</v>
      </c>
      <c r="H183" s="31" t="n">
        <v>54700</v>
      </c>
      <c r="I183" s="6">
        <f>INDEX(Roles!$J$5:$J$40,MATCH(C183&amp;"|"&amp;D183,Roles!$A$5:$A$40,0))</f>
        <v/>
      </c>
      <c r="J183" s="6">
        <f>INDEX(Roles!$K$5:$K$40,MATCH(C183&amp;"|"&amp;D183,Roles!$A$5:$A$40,0))</f>
        <v/>
      </c>
      <c r="K183" s="26">
        <f>INDEX(Market!$K$31:$K$54,MATCH(B183&amp;"|"&amp;J183,Market!$A$31:$A$54,0))</f>
        <v/>
      </c>
      <c r="L183" s="6">
        <f>INDEX(Settings!$E$13:$E$19,MATCH(I183,Settings!$B$13:$B$19,0))</f>
        <v/>
      </c>
      <c r="M183" s="25">
        <f>INDEX(Structure!$K$6:$K$12,MATCH(I183,Structure!$A$6:$A$12,0))</f>
        <v/>
      </c>
      <c r="N183" s="26">
        <f>INDEX(Structure!$G$25:$G$52,MATCH(B183&amp;"|"&amp;I183,Structure!$A$25:$A$52,0))</f>
        <v/>
      </c>
      <c r="O183" s="26">
        <f>INDEX(Structure!$H$25:$H$52,MATCH(B183&amp;"|"&amp;I183,Structure!$A$25:$A$52,0))</f>
        <v/>
      </c>
      <c r="P183" s="26">
        <f>INDEX(Structure!$I$25:$I$52,MATCH(B183&amp;"|"&amp;I183,Structure!$A$25:$A$52,0))</f>
        <v/>
      </c>
      <c r="Q183" s="20">
        <f>G183/H183</f>
        <v/>
      </c>
      <c r="R183" s="20">
        <f>G183/O183</f>
        <v/>
      </c>
      <c r="S183" s="32">
        <f>(G183-N183)/(P183-N183)</f>
        <v/>
      </c>
      <c r="T183" s="4">
        <f>IF(G183&lt;N183,"Below",IF(G183&gt;P183,"Above","Within"))</f>
        <v/>
      </c>
      <c r="U183" s="17">
        <f>MAX(0,N183-G183)*F183</f>
        <v/>
      </c>
      <c r="V183" s="17">
        <f>MAX(0,G183-P183)*F183</f>
        <v/>
      </c>
      <c r="W183" s="33">
        <f>IF(T183="Above",LN(G183/P183)/LN(1+INDEX(Market!$E$6:$E$9,MATCH(B183,Market!$A$6:$A$9,0))),0)</f>
        <v/>
      </c>
    </row>
    <row r="184">
      <c r="A184" s="5" t="inlineStr">
        <is>
          <t>E00212</t>
        </is>
      </c>
      <c r="B184" s="5" t="inlineStr">
        <is>
          <t>ES</t>
        </is>
      </c>
      <c r="C184" s="5" t="inlineStr">
        <is>
          <t>Tech</t>
        </is>
      </c>
      <c r="D184" s="5" t="inlineStr">
        <is>
          <t>L1</t>
        </is>
      </c>
      <c r="E184" s="5" t="inlineStr">
        <is>
          <t>F</t>
        </is>
      </c>
      <c r="F184" s="5" t="n">
        <v>1</v>
      </c>
      <c r="G184" s="31" t="n">
        <v>30350</v>
      </c>
      <c r="H184" s="31" t="n">
        <v>31200</v>
      </c>
      <c r="I184" s="6">
        <f>INDEX(Roles!$J$5:$J$40,MATCH(C184&amp;"|"&amp;D184,Roles!$A$5:$A$40,0))</f>
        <v/>
      </c>
      <c r="J184" s="6">
        <f>INDEX(Roles!$K$5:$K$40,MATCH(C184&amp;"|"&amp;D184,Roles!$A$5:$A$40,0))</f>
        <v/>
      </c>
      <c r="K184" s="26">
        <f>INDEX(Market!$K$31:$K$54,MATCH(B184&amp;"|"&amp;J184,Market!$A$31:$A$54,0))</f>
        <v/>
      </c>
      <c r="L184" s="6">
        <f>INDEX(Settings!$E$13:$E$19,MATCH(I184,Settings!$B$13:$B$19,0))</f>
        <v/>
      </c>
      <c r="M184" s="25">
        <f>INDEX(Structure!$K$6:$K$12,MATCH(I184,Structure!$A$6:$A$12,0))</f>
        <v/>
      </c>
      <c r="N184" s="26">
        <f>INDEX(Structure!$G$25:$G$52,MATCH(B184&amp;"|"&amp;I184,Structure!$A$25:$A$52,0))</f>
        <v/>
      </c>
      <c r="O184" s="26">
        <f>INDEX(Structure!$H$25:$H$52,MATCH(B184&amp;"|"&amp;I184,Structure!$A$25:$A$52,0))</f>
        <v/>
      </c>
      <c r="P184" s="26">
        <f>INDEX(Structure!$I$25:$I$52,MATCH(B184&amp;"|"&amp;I184,Structure!$A$25:$A$52,0))</f>
        <v/>
      </c>
      <c r="Q184" s="20">
        <f>G184/H184</f>
        <v/>
      </c>
      <c r="R184" s="20">
        <f>G184/O184</f>
        <v/>
      </c>
      <c r="S184" s="32">
        <f>(G184-N184)/(P184-N184)</f>
        <v/>
      </c>
      <c r="T184" s="4">
        <f>IF(G184&lt;N184,"Below",IF(G184&gt;P184,"Above","Within"))</f>
        <v/>
      </c>
      <c r="U184" s="17">
        <f>MAX(0,N184-G184)*F184</f>
        <v/>
      </c>
      <c r="V184" s="17">
        <f>MAX(0,G184-P184)*F184</f>
        <v/>
      </c>
      <c r="W184" s="33">
        <f>IF(T184="Above",LN(G184/P184)/LN(1+INDEX(Market!$E$6:$E$9,MATCH(B184,Market!$A$6:$A$9,0))),0)</f>
        <v/>
      </c>
    </row>
    <row r="185">
      <c r="A185" s="5" t="inlineStr">
        <is>
          <t>E00213</t>
        </is>
      </c>
      <c r="B185" s="5" t="inlineStr">
        <is>
          <t>IT</t>
        </is>
      </c>
      <c r="C185" s="5" t="inlineStr">
        <is>
          <t>Tech</t>
        </is>
      </c>
      <c r="D185" s="5" t="inlineStr">
        <is>
          <t>L5</t>
        </is>
      </c>
      <c r="E185" s="5" t="inlineStr">
        <is>
          <t>M</t>
        </is>
      </c>
      <c r="F185" s="5" t="n">
        <v>1</v>
      </c>
      <c r="G185" s="31" t="n">
        <v>101400</v>
      </c>
      <c r="H185" s="31" t="n">
        <v>94200</v>
      </c>
      <c r="I185" s="6">
        <f>INDEX(Roles!$J$5:$J$40,MATCH(C185&amp;"|"&amp;D185,Roles!$A$5:$A$40,0))</f>
        <v/>
      </c>
      <c r="J185" s="6">
        <f>INDEX(Roles!$K$5:$K$40,MATCH(C185&amp;"|"&amp;D185,Roles!$A$5:$A$40,0))</f>
        <v/>
      </c>
      <c r="K185" s="26">
        <f>INDEX(Market!$K$31:$K$54,MATCH(B185&amp;"|"&amp;J185,Market!$A$31:$A$54,0))</f>
        <v/>
      </c>
      <c r="L185" s="6">
        <f>INDEX(Settings!$E$13:$E$19,MATCH(I185,Settings!$B$13:$B$19,0))</f>
        <v/>
      </c>
      <c r="M185" s="25">
        <f>INDEX(Structure!$K$6:$K$12,MATCH(I185,Structure!$A$6:$A$12,0))</f>
        <v/>
      </c>
      <c r="N185" s="26">
        <f>INDEX(Structure!$G$25:$G$52,MATCH(B185&amp;"|"&amp;I185,Structure!$A$25:$A$52,0))</f>
        <v/>
      </c>
      <c r="O185" s="26">
        <f>INDEX(Structure!$H$25:$H$52,MATCH(B185&amp;"|"&amp;I185,Structure!$A$25:$A$52,0))</f>
        <v/>
      </c>
      <c r="P185" s="26">
        <f>INDEX(Structure!$I$25:$I$52,MATCH(B185&amp;"|"&amp;I185,Structure!$A$25:$A$52,0))</f>
        <v/>
      </c>
      <c r="Q185" s="20">
        <f>G185/H185</f>
        <v/>
      </c>
      <c r="R185" s="20">
        <f>G185/O185</f>
        <v/>
      </c>
      <c r="S185" s="32">
        <f>(G185-N185)/(P185-N185)</f>
        <v/>
      </c>
      <c r="T185" s="4">
        <f>IF(G185&lt;N185,"Below",IF(G185&gt;P185,"Above","Within"))</f>
        <v/>
      </c>
      <c r="U185" s="17">
        <f>MAX(0,N185-G185)*F185</f>
        <v/>
      </c>
      <c r="V185" s="17">
        <f>MAX(0,G185-P185)*F185</f>
        <v/>
      </c>
      <c r="W185" s="33">
        <f>IF(T185="Above",LN(G185/P185)/LN(1+INDEX(Market!$E$6:$E$9,MATCH(B185,Market!$A$6:$A$9,0))),0)</f>
        <v/>
      </c>
    </row>
    <row r="186">
      <c r="A186" s="5" t="inlineStr">
        <is>
          <t>E00215</t>
        </is>
      </c>
      <c r="B186" s="5" t="inlineStr">
        <is>
          <t>PL</t>
        </is>
      </c>
      <c r="C186" s="5" t="inlineStr">
        <is>
          <t>HR</t>
        </is>
      </c>
      <c r="D186" s="5" t="inlineStr">
        <is>
          <t>L1</t>
        </is>
      </c>
      <c r="E186" s="5" t="inlineStr">
        <is>
          <t>M</t>
        </is>
      </c>
      <c r="F186" s="5" t="n">
        <v>1</v>
      </c>
      <c r="G186" s="31" t="n">
        <v>19850</v>
      </c>
      <c r="H186" s="31" t="n">
        <v>21000</v>
      </c>
      <c r="I186" s="6">
        <f>INDEX(Roles!$J$5:$J$40,MATCH(C186&amp;"|"&amp;D186,Roles!$A$5:$A$40,0))</f>
        <v/>
      </c>
      <c r="J186" s="6">
        <f>INDEX(Roles!$K$5:$K$40,MATCH(C186&amp;"|"&amp;D186,Roles!$A$5:$A$40,0))</f>
        <v/>
      </c>
      <c r="K186" s="26">
        <f>INDEX(Market!$K$31:$K$54,MATCH(B186&amp;"|"&amp;J186,Market!$A$31:$A$54,0))</f>
        <v/>
      </c>
      <c r="L186" s="6">
        <f>INDEX(Settings!$E$13:$E$19,MATCH(I186,Settings!$B$13:$B$19,0))</f>
        <v/>
      </c>
      <c r="M186" s="25">
        <f>INDEX(Structure!$K$6:$K$12,MATCH(I186,Structure!$A$6:$A$12,0))</f>
        <v/>
      </c>
      <c r="N186" s="26">
        <f>INDEX(Structure!$G$25:$G$52,MATCH(B186&amp;"|"&amp;I186,Structure!$A$25:$A$52,0))</f>
        <v/>
      </c>
      <c r="O186" s="26">
        <f>INDEX(Structure!$H$25:$H$52,MATCH(B186&amp;"|"&amp;I186,Structure!$A$25:$A$52,0))</f>
        <v/>
      </c>
      <c r="P186" s="26">
        <f>INDEX(Structure!$I$25:$I$52,MATCH(B186&amp;"|"&amp;I186,Structure!$A$25:$A$52,0))</f>
        <v/>
      </c>
      <c r="Q186" s="20">
        <f>G186/H186</f>
        <v/>
      </c>
      <c r="R186" s="20">
        <f>G186/O186</f>
        <v/>
      </c>
      <c r="S186" s="32">
        <f>(G186-N186)/(P186-N186)</f>
        <v/>
      </c>
      <c r="T186" s="4">
        <f>IF(G186&lt;N186,"Below",IF(G186&gt;P186,"Above","Within"))</f>
        <v/>
      </c>
      <c r="U186" s="17">
        <f>MAX(0,N186-G186)*F186</f>
        <v/>
      </c>
      <c r="V186" s="17">
        <f>MAX(0,G186-P186)*F186</f>
        <v/>
      </c>
      <c r="W186" s="33">
        <f>IF(T186="Above",LN(G186/P186)/LN(1+INDEX(Market!$E$6:$E$9,MATCH(B186,Market!$A$6:$A$9,0))),0)</f>
        <v/>
      </c>
    </row>
    <row r="187">
      <c r="A187" s="5" t="inlineStr">
        <is>
          <t>E00216</t>
        </is>
      </c>
      <c r="B187" s="5" t="inlineStr">
        <is>
          <t>PL</t>
        </is>
      </c>
      <c r="C187" s="5" t="inlineStr">
        <is>
          <t>Operations</t>
        </is>
      </c>
      <c r="D187" s="5" t="inlineStr">
        <is>
          <t>L1</t>
        </is>
      </c>
      <c r="E187" s="5" t="inlineStr">
        <is>
          <t>F</t>
        </is>
      </c>
      <c r="F187" s="5" t="n">
        <v>1</v>
      </c>
      <c r="G187" s="31" t="n">
        <v>17850</v>
      </c>
      <c r="H187" s="31" t="n">
        <v>20000</v>
      </c>
      <c r="I187" s="6">
        <f>INDEX(Roles!$J$5:$J$40,MATCH(C187&amp;"|"&amp;D187,Roles!$A$5:$A$40,0))</f>
        <v/>
      </c>
      <c r="J187" s="6">
        <f>INDEX(Roles!$K$5:$K$40,MATCH(C187&amp;"|"&amp;D187,Roles!$A$5:$A$40,0))</f>
        <v/>
      </c>
      <c r="K187" s="26">
        <f>INDEX(Market!$K$31:$K$54,MATCH(B187&amp;"|"&amp;J187,Market!$A$31:$A$54,0))</f>
        <v/>
      </c>
      <c r="L187" s="6">
        <f>INDEX(Settings!$E$13:$E$19,MATCH(I187,Settings!$B$13:$B$19,0))</f>
        <v/>
      </c>
      <c r="M187" s="25">
        <f>INDEX(Structure!$K$6:$K$12,MATCH(I187,Structure!$A$6:$A$12,0))</f>
        <v/>
      </c>
      <c r="N187" s="26">
        <f>INDEX(Structure!$G$25:$G$52,MATCH(B187&amp;"|"&amp;I187,Structure!$A$25:$A$52,0))</f>
        <v/>
      </c>
      <c r="O187" s="26">
        <f>INDEX(Structure!$H$25:$H$52,MATCH(B187&amp;"|"&amp;I187,Structure!$A$25:$A$52,0))</f>
        <v/>
      </c>
      <c r="P187" s="26">
        <f>INDEX(Structure!$I$25:$I$52,MATCH(B187&amp;"|"&amp;I187,Structure!$A$25:$A$52,0))</f>
        <v/>
      </c>
      <c r="Q187" s="20">
        <f>G187/H187</f>
        <v/>
      </c>
      <c r="R187" s="20">
        <f>G187/O187</f>
        <v/>
      </c>
      <c r="S187" s="32">
        <f>(G187-N187)/(P187-N187)</f>
        <v/>
      </c>
      <c r="T187" s="4">
        <f>IF(G187&lt;N187,"Below",IF(G187&gt;P187,"Above","Within"))</f>
        <v/>
      </c>
      <c r="U187" s="17">
        <f>MAX(0,N187-G187)*F187</f>
        <v/>
      </c>
      <c r="V187" s="17">
        <f>MAX(0,G187-P187)*F187</f>
        <v/>
      </c>
      <c r="W187" s="33">
        <f>IF(T187="Above",LN(G187/P187)/LN(1+INDEX(Market!$E$6:$E$9,MATCH(B187,Market!$A$6:$A$9,0))),0)</f>
        <v/>
      </c>
    </row>
    <row r="188">
      <c r="A188" s="5" t="inlineStr">
        <is>
          <t>E00217</t>
        </is>
      </c>
      <c r="B188" s="5" t="inlineStr">
        <is>
          <t>ES</t>
        </is>
      </c>
      <c r="C188" s="5" t="inlineStr">
        <is>
          <t>Customer Service</t>
        </is>
      </c>
      <c r="D188" s="5" t="inlineStr">
        <is>
          <t>L1</t>
        </is>
      </c>
      <c r="E188" s="5" t="inlineStr">
        <is>
          <t>M</t>
        </is>
      </c>
      <c r="F188" s="5" t="n">
        <v>1</v>
      </c>
      <c r="G188" s="31" t="n">
        <v>22200</v>
      </c>
      <c r="H188" s="31" t="n">
        <v>22500</v>
      </c>
      <c r="I188" s="6">
        <f>INDEX(Roles!$J$5:$J$40,MATCH(C188&amp;"|"&amp;D188,Roles!$A$5:$A$40,0))</f>
        <v/>
      </c>
      <c r="J188" s="6">
        <f>INDEX(Roles!$K$5:$K$40,MATCH(C188&amp;"|"&amp;D188,Roles!$A$5:$A$40,0))</f>
        <v/>
      </c>
      <c r="K188" s="26">
        <f>INDEX(Market!$K$31:$K$54,MATCH(B188&amp;"|"&amp;J188,Market!$A$31:$A$54,0))</f>
        <v/>
      </c>
      <c r="L188" s="6">
        <f>INDEX(Settings!$E$13:$E$19,MATCH(I188,Settings!$B$13:$B$19,0))</f>
        <v/>
      </c>
      <c r="M188" s="25">
        <f>INDEX(Structure!$K$6:$K$12,MATCH(I188,Structure!$A$6:$A$12,0))</f>
        <v/>
      </c>
      <c r="N188" s="26">
        <f>INDEX(Structure!$G$25:$G$52,MATCH(B188&amp;"|"&amp;I188,Structure!$A$25:$A$52,0))</f>
        <v/>
      </c>
      <c r="O188" s="26">
        <f>INDEX(Structure!$H$25:$H$52,MATCH(B188&amp;"|"&amp;I188,Structure!$A$25:$A$52,0))</f>
        <v/>
      </c>
      <c r="P188" s="26">
        <f>INDEX(Structure!$I$25:$I$52,MATCH(B188&amp;"|"&amp;I188,Structure!$A$25:$A$52,0))</f>
        <v/>
      </c>
      <c r="Q188" s="20">
        <f>G188/H188</f>
        <v/>
      </c>
      <c r="R188" s="20">
        <f>G188/O188</f>
        <v/>
      </c>
      <c r="S188" s="32">
        <f>(G188-N188)/(P188-N188)</f>
        <v/>
      </c>
      <c r="T188" s="4">
        <f>IF(G188&lt;N188,"Below",IF(G188&gt;P188,"Above","Within"))</f>
        <v/>
      </c>
      <c r="U188" s="17">
        <f>MAX(0,N188-G188)*F188</f>
        <v/>
      </c>
      <c r="V188" s="17">
        <f>MAX(0,G188-P188)*F188</f>
        <v/>
      </c>
      <c r="W188" s="33">
        <f>IF(T188="Above",LN(G188/P188)/LN(1+INDEX(Market!$E$6:$E$9,MATCH(B188,Market!$A$6:$A$9,0))),0)</f>
        <v/>
      </c>
    </row>
    <row r="189">
      <c r="A189" s="5" t="inlineStr">
        <is>
          <t>E00218</t>
        </is>
      </c>
      <c r="B189" s="5" t="inlineStr">
        <is>
          <t>IT</t>
        </is>
      </c>
      <c r="C189" s="5" t="inlineStr">
        <is>
          <t>Operations</t>
        </is>
      </c>
      <c r="D189" s="5" t="inlineStr">
        <is>
          <t>L5</t>
        </is>
      </c>
      <c r="E189" s="5" t="inlineStr">
        <is>
          <t>F</t>
        </is>
      </c>
      <c r="F189" s="5" t="n">
        <v>1</v>
      </c>
      <c r="G189" s="31" t="n">
        <v>80550</v>
      </c>
      <c r="H189" s="31" t="n">
        <v>71600</v>
      </c>
      <c r="I189" s="6">
        <f>INDEX(Roles!$J$5:$J$40,MATCH(C189&amp;"|"&amp;D189,Roles!$A$5:$A$40,0))</f>
        <v/>
      </c>
      <c r="J189" s="6">
        <f>INDEX(Roles!$K$5:$K$40,MATCH(C189&amp;"|"&amp;D189,Roles!$A$5:$A$40,0))</f>
        <v/>
      </c>
      <c r="K189" s="26">
        <f>INDEX(Market!$K$31:$K$54,MATCH(B189&amp;"|"&amp;J189,Market!$A$31:$A$54,0))</f>
        <v/>
      </c>
      <c r="L189" s="6">
        <f>INDEX(Settings!$E$13:$E$19,MATCH(I189,Settings!$B$13:$B$19,0))</f>
        <v/>
      </c>
      <c r="M189" s="25">
        <f>INDEX(Structure!$K$6:$K$12,MATCH(I189,Structure!$A$6:$A$12,0))</f>
        <v/>
      </c>
      <c r="N189" s="26">
        <f>INDEX(Structure!$G$25:$G$52,MATCH(B189&amp;"|"&amp;I189,Structure!$A$25:$A$52,0))</f>
        <v/>
      </c>
      <c r="O189" s="26">
        <f>INDEX(Structure!$H$25:$H$52,MATCH(B189&amp;"|"&amp;I189,Structure!$A$25:$A$52,0))</f>
        <v/>
      </c>
      <c r="P189" s="26">
        <f>INDEX(Structure!$I$25:$I$52,MATCH(B189&amp;"|"&amp;I189,Structure!$A$25:$A$52,0))</f>
        <v/>
      </c>
      <c r="Q189" s="20">
        <f>G189/H189</f>
        <v/>
      </c>
      <c r="R189" s="20">
        <f>G189/O189</f>
        <v/>
      </c>
      <c r="S189" s="32">
        <f>(G189-N189)/(P189-N189)</f>
        <v/>
      </c>
      <c r="T189" s="4">
        <f>IF(G189&lt;N189,"Below",IF(G189&gt;P189,"Above","Within"))</f>
        <v/>
      </c>
      <c r="U189" s="17">
        <f>MAX(0,N189-G189)*F189</f>
        <v/>
      </c>
      <c r="V189" s="17">
        <f>MAX(0,G189-P189)*F189</f>
        <v/>
      </c>
      <c r="W189" s="33">
        <f>IF(T189="Above",LN(G189/P189)/LN(1+INDEX(Market!$E$6:$E$9,MATCH(B189,Market!$A$6:$A$9,0))),0)</f>
        <v/>
      </c>
    </row>
    <row r="190">
      <c r="A190" s="5" t="inlineStr">
        <is>
          <t>E00220</t>
        </is>
      </c>
      <c r="B190" s="5" t="inlineStr">
        <is>
          <t>DE</t>
        </is>
      </c>
      <c r="C190" s="5" t="inlineStr">
        <is>
          <t>Operations</t>
        </is>
      </c>
      <c r="D190" s="5" t="inlineStr">
        <is>
          <t>L3</t>
        </is>
      </c>
      <c r="E190" s="5" t="inlineStr">
        <is>
          <t>M</t>
        </is>
      </c>
      <c r="F190" s="5" t="n">
        <v>0.8</v>
      </c>
      <c r="G190" s="31" t="n">
        <v>64050</v>
      </c>
      <c r="H190" s="31" t="n">
        <v>57800</v>
      </c>
      <c r="I190" s="6">
        <f>INDEX(Roles!$J$5:$J$40,MATCH(C190&amp;"|"&amp;D190,Roles!$A$5:$A$40,0))</f>
        <v/>
      </c>
      <c r="J190" s="6">
        <f>INDEX(Roles!$K$5:$K$40,MATCH(C190&amp;"|"&amp;D190,Roles!$A$5:$A$40,0))</f>
        <v/>
      </c>
      <c r="K190" s="26">
        <f>INDEX(Market!$K$31:$K$54,MATCH(B190&amp;"|"&amp;J190,Market!$A$31:$A$54,0))</f>
        <v/>
      </c>
      <c r="L190" s="6">
        <f>INDEX(Settings!$E$13:$E$19,MATCH(I190,Settings!$B$13:$B$19,0))</f>
        <v/>
      </c>
      <c r="M190" s="25">
        <f>INDEX(Structure!$K$6:$K$12,MATCH(I190,Structure!$A$6:$A$12,0))</f>
        <v/>
      </c>
      <c r="N190" s="26">
        <f>INDEX(Structure!$G$25:$G$52,MATCH(B190&amp;"|"&amp;I190,Structure!$A$25:$A$52,0))</f>
        <v/>
      </c>
      <c r="O190" s="26">
        <f>INDEX(Structure!$H$25:$H$52,MATCH(B190&amp;"|"&amp;I190,Structure!$A$25:$A$52,0))</f>
        <v/>
      </c>
      <c r="P190" s="26">
        <f>INDEX(Structure!$I$25:$I$52,MATCH(B190&amp;"|"&amp;I190,Structure!$A$25:$A$52,0))</f>
        <v/>
      </c>
      <c r="Q190" s="20">
        <f>G190/H190</f>
        <v/>
      </c>
      <c r="R190" s="20">
        <f>G190/O190</f>
        <v/>
      </c>
      <c r="S190" s="32">
        <f>(G190-N190)/(P190-N190)</f>
        <v/>
      </c>
      <c r="T190" s="4">
        <f>IF(G190&lt;N190,"Below",IF(G190&gt;P190,"Above","Within"))</f>
        <v/>
      </c>
      <c r="U190" s="17">
        <f>MAX(0,N190-G190)*F190</f>
        <v/>
      </c>
      <c r="V190" s="17">
        <f>MAX(0,G190-P190)*F190</f>
        <v/>
      </c>
      <c r="W190" s="33">
        <f>IF(T190="Above",LN(G190/P190)/LN(1+INDEX(Market!$E$6:$E$9,MATCH(B190,Market!$A$6:$A$9,0))),0)</f>
        <v/>
      </c>
    </row>
    <row r="191">
      <c r="A191" s="5" t="inlineStr">
        <is>
          <t>E00222</t>
        </is>
      </c>
      <c r="B191" s="5" t="inlineStr">
        <is>
          <t>IT</t>
        </is>
      </c>
      <c r="C191" s="5" t="inlineStr">
        <is>
          <t>Tech</t>
        </is>
      </c>
      <c r="D191" s="5" t="inlineStr">
        <is>
          <t>L2</t>
        </is>
      </c>
      <c r="E191" s="5" t="inlineStr">
        <is>
          <t>M</t>
        </is>
      </c>
      <c r="F191" s="5" t="n">
        <v>1</v>
      </c>
      <c r="G191" s="31" t="n">
        <v>42400</v>
      </c>
      <c r="H191" s="31" t="n">
        <v>40600</v>
      </c>
      <c r="I191" s="6">
        <f>INDEX(Roles!$J$5:$J$40,MATCH(C191&amp;"|"&amp;D191,Roles!$A$5:$A$40,0))</f>
        <v/>
      </c>
      <c r="J191" s="6">
        <f>INDEX(Roles!$K$5:$K$40,MATCH(C191&amp;"|"&amp;D191,Roles!$A$5:$A$40,0))</f>
        <v/>
      </c>
      <c r="K191" s="26">
        <f>INDEX(Market!$K$31:$K$54,MATCH(B191&amp;"|"&amp;J191,Market!$A$31:$A$54,0))</f>
        <v/>
      </c>
      <c r="L191" s="6">
        <f>INDEX(Settings!$E$13:$E$19,MATCH(I191,Settings!$B$13:$B$19,0))</f>
        <v/>
      </c>
      <c r="M191" s="25">
        <f>INDEX(Structure!$K$6:$K$12,MATCH(I191,Structure!$A$6:$A$12,0))</f>
        <v/>
      </c>
      <c r="N191" s="26">
        <f>INDEX(Structure!$G$25:$G$52,MATCH(B191&amp;"|"&amp;I191,Structure!$A$25:$A$52,0))</f>
        <v/>
      </c>
      <c r="O191" s="26">
        <f>INDEX(Structure!$H$25:$H$52,MATCH(B191&amp;"|"&amp;I191,Structure!$A$25:$A$52,0))</f>
        <v/>
      </c>
      <c r="P191" s="26">
        <f>INDEX(Structure!$I$25:$I$52,MATCH(B191&amp;"|"&amp;I191,Structure!$A$25:$A$52,0))</f>
        <v/>
      </c>
      <c r="Q191" s="20">
        <f>G191/H191</f>
        <v/>
      </c>
      <c r="R191" s="20">
        <f>G191/O191</f>
        <v/>
      </c>
      <c r="S191" s="32">
        <f>(G191-N191)/(P191-N191)</f>
        <v/>
      </c>
      <c r="T191" s="4">
        <f>IF(G191&lt;N191,"Below",IF(G191&gt;P191,"Above","Within"))</f>
        <v/>
      </c>
      <c r="U191" s="17">
        <f>MAX(0,N191-G191)*F191</f>
        <v/>
      </c>
      <c r="V191" s="17">
        <f>MAX(0,G191-P191)*F191</f>
        <v/>
      </c>
      <c r="W191" s="33">
        <f>IF(T191="Above",LN(G191/P191)/LN(1+INDEX(Market!$E$6:$E$9,MATCH(B191,Market!$A$6:$A$9,0))),0)</f>
        <v/>
      </c>
    </row>
    <row r="192">
      <c r="A192" s="5" t="inlineStr">
        <is>
          <t>E00223</t>
        </is>
      </c>
      <c r="B192" s="5" t="inlineStr">
        <is>
          <t>ES</t>
        </is>
      </c>
      <c r="C192" s="5" t="inlineStr">
        <is>
          <t>Finance</t>
        </is>
      </c>
      <c r="D192" s="5" t="inlineStr">
        <is>
          <t>L5</t>
        </is>
      </c>
      <c r="E192" s="5" t="inlineStr">
        <is>
          <t>M</t>
        </is>
      </c>
      <c r="F192" s="5" t="n">
        <v>0.8</v>
      </c>
      <c r="G192" s="31" t="n">
        <v>86350</v>
      </c>
      <c r="H192" s="31" t="n">
        <v>79800</v>
      </c>
      <c r="I192" s="6">
        <f>INDEX(Roles!$J$5:$J$40,MATCH(C192&amp;"|"&amp;D192,Roles!$A$5:$A$40,0))</f>
        <v/>
      </c>
      <c r="J192" s="6">
        <f>INDEX(Roles!$K$5:$K$40,MATCH(C192&amp;"|"&amp;D192,Roles!$A$5:$A$40,0))</f>
        <v/>
      </c>
      <c r="K192" s="26">
        <f>INDEX(Market!$K$31:$K$54,MATCH(B192&amp;"|"&amp;J192,Market!$A$31:$A$54,0))</f>
        <v/>
      </c>
      <c r="L192" s="6">
        <f>INDEX(Settings!$E$13:$E$19,MATCH(I192,Settings!$B$13:$B$19,0))</f>
        <v/>
      </c>
      <c r="M192" s="25">
        <f>INDEX(Structure!$K$6:$K$12,MATCH(I192,Structure!$A$6:$A$12,0))</f>
        <v/>
      </c>
      <c r="N192" s="26">
        <f>INDEX(Structure!$G$25:$G$52,MATCH(B192&amp;"|"&amp;I192,Structure!$A$25:$A$52,0))</f>
        <v/>
      </c>
      <c r="O192" s="26">
        <f>INDEX(Structure!$H$25:$H$52,MATCH(B192&amp;"|"&amp;I192,Structure!$A$25:$A$52,0))</f>
        <v/>
      </c>
      <c r="P192" s="26">
        <f>INDEX(Structure!$I$25:$I$52,MATCH(B192&amp;"|"&amp;I192,Structure!$A$25:$A$52,0))</f>
        <v/>
      </c>
      <c r="Q192" s="20">
        <f>G192/H192</f>
        <v/>
      </c>
      <c r="R192" s="20">
        <f>G192/O192</f>
        <v/>
      </c>
      <c r="S192" s="32">
        <f>(G192-N192)/(P192-N192)</f>
        <v/>
      </c>
      <c r="T192" s="4">
        <f>IF(G192&lt;N192,"Below",IF(G192&gt;P192,"Above","Within"))</f>
        <v/>
      </c>
      <c r="U192" s="17">
        <f>MAX(0,N192-G192)*F192</f>
        <v/>
      </c>
      <c r="V192" s="17">
        <f>MAX(0,G192-P192)*F192</f>
        <v/>
      </c>
      <c r="W192" s="33">
        <f>IF(T192="Above",LN(G192/P192)/LN(1+INDEX(Market!$E$6:$E$9,MATCH(B192,Market!$A$6:$A$9,0))),0)</f>
        <v/>
      </c>
    </row>
    <row r="193">
      <c r="A193" s="5" t="inlineStr">
        <is>
          <t>E00224</t>
        </is>
      </c>
      <c r="B193" s="5" t="inlineStr">
        <is>
          <t>IT</t>
        </is>
      </c>
      <c r="C193" s="5" t="inlineStr">
        <is>
          <t>Operations</t>
        </is>
      </c>
      <c r="D193" s="5" t="inlineStr">
        <is>
          <t>L2</t>
        </is>
      </c>
      <c r="E193" s="5" t="inlineStr">
        <is>
          <t>M</t>
        </is>
      </c>
      <c r="F193" s="5" t="n">
        <v>1</v>
      </c>
      <c r="G193" s="31" t="n">
        <v>34350</v>
      </c>
      <c r="H193" s="31" t="n">
        <v>30900</v>
      </c>
      <c r="I193" s="6">
        <f>INDEX(Roles!$J$5:$J$40,MATCH(C193&amp;"|"&amp;D193,Roles!$A$5:$A$40,0))</f>
        <v/>
      </c>
      <c r="J193" s="6">
        <f>INDEX(Roles!$K$5:$K$40,MATCH(C193&amp;"|"&amp;D193,Roles!$A$5:$A$40,0))</f>
        <v/>
      </c>
      <c r="K193" s="26">
        <f>INDEX(Market!$K$31:$K$54,MATCH(B193&amp;"|"&amp;J193,Market!$A$31:$A$54,0))</f>
        <v/>
      </c>
      <c r="L193" s="6">
        <f>INDEX(Settings!$E$13:$E$19,MATCH(I193,Settings!$B$13:$B$19,0))</f>
        <v/>
      </c>
      <c r="M193" s="25">
        <f>INDEX(Structure!$K$6:$K$12,MATCH(I193,Structure!$A$6:$A$12,0))</f>
        <v/>
      </c>
      <c r="N193" s="26">
        <f>INDEX(Structure!$G$25:$G$52,MATCH(B193&amp;"|"&amp;I193,Structure!$A$25:$A$52,0))</f>
        <v/>
      </c>
      <c r="O193" s="26">
        <f>INDEX(Structure!$H$25:$H$52,MATCH(B193&amp;"|"&amp;I193,Structure!$A$25:$A$52,0))</f>
        <v/>
      </c>
      <c r="P193" s="26">
        <f>INDEX(Structure!$I$25:$I$52,MATCH(B193&amp;"|"&amp;I193,Structure!$A$25:$A$52,0))</f>
        <v/>
      </c>
      <c r="Q193" s="20">
        <f>G193/H193</f>
        <v/>
      </c>
      <c r="R193" s="20">
        <f>G193/O193</f>
        <v/>
      </c>
      <c r="S193" s="32">
        <f>(G193-N193)/(P193-N193)</f>
        <v/>
      </c>
      <c r="T193" s="4">
        <f>IF(G193&lt;N193,"Below",IF(G193&gt;P193,"Above","Within"))</f>
        <v/>
      </c>
      <c r="U193" s="17">
        <f>MAX(0,N193-G193)*F193</f>
        <v/>
      </c>
      <c r="V193" s="17">
        <f>MAX(0,G193-P193)*F193</f>
        <v/>
      </c>
      <c r="W193" s="33">
        <f>IF(T193="Above",LN(G193/P193)/LN(1+INDEX(Market!$E$6:$E$9,MATCH(B193,Market!$A$6:$A$9,0))),0)</f>
        <v/>
      </c>
    </row>
    <row r="194">
      <c r="A194" s="5" t="inlineStr">
        <is>
          <t>E00226</t>
        </is>
      </c>
      <c r="B194" s="5" t="inlineStr">
        <is>
          <t>DE</t>
        </is>
      </c>
      <c r="C194" s="5" t="inlineStr">
        <is>
          <t>Tech</t>
        </is>
      </c>
      <c r="D194" s="5" t="inlineStr">
        <is>
          <t>L3</t>
        </is>
      </c>
      <c r="E194" s="5" t="inlineStr">
        <is>
          <t>F</t>
        </is>
      </c>
      <c r="F194" s="5" t="n">
        <v>1</v>
      </c>
      <c r="G194" s="31" t="n">
        <v>61400</v>
      </c>
      <c r="H194" s="31" t="n">
        <v>76000</v>
      </c>
      <c r="I194" s="6">
        <f>INDEX(Roles!$J$5:$J$40,MATCH(C194&amp;"|"&amp;D194,Roles!$A$5:$A$40,0))</f>
        <v/>
      </c>
      <c r="J194" s="6">
        <f>INDEX(Roles!$K$5:$K$40,MATCH(C194&amp;"|"&amp;D194,Roles!$A$5:$A$40,0))</f>
        <v/>
      </c>
      <c r="K194" s="26">
        <f>INDEX(Market!$K$31:$K$54,MATCH(B194&amp;"|"&amp;J194,Market!$A$31:$A$54,0))</f>
        <v/>
      </c>
      <c r="L194" s="6">
        <f>INDEX(Settings!$E$13:$E$19,MATCH(I194,Settings!$B$13:$B$19,0))</f>
        <v/>
      </c>
      <c r="M194" s="25">
        <f>INDEX(Structure!$K$6:$K$12,MATCH(I194,Structure!$A$6:$A$12,0))</f>
        <v/>
      </c>
      <c r="N194" s="26">
        <f>INDEX(Structure!$G$25:$G$52,MATCH(B194&amp;"|"&amp;I194,Structure!$A$25:$A$52,0))</f>
        <v/>
      </c>
      <c r="O194" s="26">
        <f>INDEX(Structure!$H$25:$H$52,MATCH(B194&amp;"|"&amp;I194,Structure!$A$25:$A$52,0))</f>
        <v/>
      </c>
      <c r="P194" s="26">
        <f>INDEX(Structure!$I$25:$I$52,MATCH(B194&amp;"|"&amp;I194,Structure!$A$25:$A$52,0))</f>
        <v/>
      </c>
      <c r="Q194" s="20">
        <f>G194/H194</f>
        <v/>
      </c>
      <c r="R194" s="20">
        <f>G194/O194</f>
        <v/>
      </c>
      <c r="S194" s="32">
        <f>(G194-N194)/(P194-N194)</f>
        <v/>
      </c>
      <c r="T194" s="4">
        <f>IF(G194&lt;N194,"Below",IF(G194&gt;P194,"Above","Within"))</f>
        <v/>
      </c>
      <c r="U194" s="17">
        <f>MAX(0,N194-G194)*F194</f>
        <v/>
      </c>
      <c r="V194" s="17">
        <f>MAX(0,G194-P194)*F194</f>
        <v/>
      </c>
      <c r="W194" s="33">
        <f>IF(T194="Above",LN(G194/P194)/LN(1+INDEX(Market!$E$6:$E$9,MATCH(B194,Market!$A$6:$A$9,0))),0)</f>
        <v/>
      </c>
    </row>
    <row r="195">
      <c r="A195" s="5" t="inlineStr">
        <is>
          <t>E00227</t>
        </is>
      </c>
      <c r="B195" s="5" t="inlineStr">
        <is>
          <t>PL</t>
        </is>
      </c>
      <c r="C195" s="5" t="inlineStr">
        <is>
          <t>Tech</t>
        </is>
      </c>
      <c r="D195" s="5" t="inlineStr">
        <is>
          <t>L4</t>
        </is>
      </c>
      <c r="E195" s="5" t="inlineStr">
        <is>
          <t>M</t>
        </is>
      </c>
      <c r="F195" s="5" t="n">
        <v>1</v>
      </c>
      <c r="G195" s="31" t="n">
        <v>61850</v>
      </c>
      <c r="H195" s="31" t="n">
        <v>55100</v>
      </c>
      <c r="I195" s="6">
        <f>INDEX(Roles!$J$5:$J$40,MATCH(C195&amp;"|"&amp;D195,Roles!$A$5:$A$40,0))</f>
        <v/>
      </c>
      <c r="J195" s="6">
        <f>INDEX(Roles!$K$5:$K$40,MATCH(C195&amp;"|"&amp;D195,Roles!$A$5:$A$40,0))</f>
        <v/>
      </c>
      <c r="K195" s="26">
        <f>INDEX(Market!$K$31:$K$54,MATCH(B195&amp;"|"&amp;J195,Market!$A$31:$A$54,0))</f>
        <v/>
      </c>
      <c r="L195" s="6">
        <f>INDEX(Settings!$E$13:$E$19,MATCH(I195,Settings!$B$13:$B$19,0))</f>
        <v/>
      </c>
      <c r="M195" s="25">
        <f>INDEX(Structure!$K$6:$K$12,MATCH(I195,Structure!$A$6:$A$12,0))</f>
        <v/>
      </c>
      <c r="N195" s="26">
        <f>INDEX(Structure!$G$25:$G$52,MATCH(B195&amp;"|"&amp;I195,Structure!$A$25:$A$52,0))</f>
        <v/>
      </c>
      <c r="O195" s="26">
        <f>INDEX(Structure!$H$25:$H$52,MATCH(B195&amp;"|"&amp;I195,Structure!$A$25:$A$52,0))</f>
        <v/>
      </c>
      <c r="P195" s="26">
        <f>INDEX(Structure!$I$25:$I$52,MATCH(B195&amp;"|"&amp;I195,Structure!$A$25:$A$52,0))</f>
        <v/>
      </c>
      <c r="Q195" s="20">
        <f>G195/H195</f>
        <v/>
      </c>
      <c r="R195" s="20">
        <f>G195/O195</f>
        <v/>
      </c>
      <c r="S195" s="32">
        <f>(G195-N195)/(P195-N195)</f>
        <v/>
      </c>
      <c r="T195" s="4">
        <f>IF(G195&lt;N195,"Below",IF(G195&gt;P195,"Above","Within"))</f>
        <v/>
      </c>
      <c r="U195" s="17">
        <f>MAX(0,N195-G195)*F195</f>
        <v/>
      </c>
      <c r="V195" s="17">
        <f>MAX(0,G195-P195)*F195</f>
        <v/>
      </c>
      <c r="W195" s="33">
        <f>IF(T195="Above",LN(G195/P195)/LN(1+INDEX(Market!$E$6:$E$9,MATCH(B195,Market!$A$6:$A$9,0))),0)</f>
        <v/>
      </c>
    </row>
    <row r="196">
      <c r="A196" s="5" t="inlineStr">
        <is>
          <t>E00228</t>
        </is>
      </c>
      <c r="B196" s="5" t="inlineStr">
        <is>
          <t>IT</t>
        </is>
      </c>
      <c r="C196" s="5" t="inlineStr">
        <is>
          <t>Customer Service</t>
        </is>
      </c>
      <c r="D196" s="5" t="inlineStr">
        <is>
          <t>L1</t>
        </is>
      </c>
      <c r="E196" s="5" t="inlineStr">
        <is>
          <t>M</t>
        </is>
      </c>
      <c r="F196" s="5" t="n">
        <v>1</v>
      </c>
      <c r="G196" s="31" t="n">
        <v>24250</v>
      </c>
      <c r="H196" s="31" t="n">
        <v>23400</v>
      </c>
      <c r="I196" s="6">
        <f>INDEX(Roles!$J$5:$J$40,MATCH(C196&amp;"|"&amp;D196,Roles!$A$5:$A$40,0))</f>
        <v/>
      </c>
      <c r="J196" s="6">
        <f>INDEX(Roles!$K$5:$K$40,MATCH(C196&amp;"|"&amp;D196,Roles!$A$5:$A$40,0))</f>
        <v/>
      </c>
      <c r="K196" s="26">
        <f>INDEX(Market!$K$31:$K$54,MATCH(B196&amp;"|"&amp;J196,Market!$A$31:$A$54,0))</f>
        <v/>
      </c>
      <c r="L196" s="6">
        <f>INDEX(Settings!$E$13:$E$19,MATCH(I196,Settings!$B$13:$B$19,0))</f>
        <v/>
      </c>
      <c r="M196" s="25">
        <f>INDEX(Structure!$K$6:$K$12,MATCH(I196,Structure!$A$6:$A$12,0))</f>
        <v/>
      </c>
      <c r="N196" s="26">
        <f>INDEX(Structure!$G$25:$G$52,MATCH(B196&amp;"|"&amp;I196,Structure!$A$25:$A$52,0))</f>
        <v/>
      </c>
      <c r="O196" s="26">
        <f>INDEX(Structure!$H$25:$H$52,MATCH(B196&amp;"|"&amp;I196,Structure!$A$25:$A$52,0))</f>
        <v/>
      </c>
      <c r="P196" s="26">
        <f>INDEX(Structure!$I$25:$I$52,MATCH(B196&amp;"|"&amp;I196,Structure!$A$25:$A$52,0))</f>
        <v/>
      </c>
      <c r="Q196" s="20">
        <f>G196/H196</f>
        <v/>
      </c>
      <c r="R196" s="20">
        <f>G196/O196</f>
        <v/>
      </c>
      <c r="S196" s="32">
        <f>(G196-N196)/(P196-N196)</f>
        <v/>
      </c>
      <c r="T196" s="4">
        <f>IF(G196&lt;N196,"Below",IF(G196&gt;P196,"Above","Within"))</f>
        <v/>
      </c>
      <c r="U196" s="17">
        <f>MAX(0,N196-G196)*F196</f>
        <v/>
      </c>
      <c r="V196" s="17">
        <f>MAX(0,G196-P196)*F196</f>
        <v/>
      </c>
      <c r="W196" s="33">
        <f>IF(T196="Above",LN(G196/P196)/LN(1+INDEX(Market!$E$6:$E$9,MATCH(B196,Market!$A$6:$A$9,0))),0)</f>
        <v/>
      </c>
    </row>
    <row r="197">
      <c r="A197" s="5" t="inlineStr">
        <is>
          <t>E00229</t>
        </is>
      </c>
      <c r="B197" s="5" t="inlineStr">
        <is>
          <t>IT</t>
        </is>
      </c>
      <c r="C197" s="5" t="inlineStr">
        <is>
          <t>Tech</t>
        </is>
      </c>
      <c r="D197" s="5" t="inlineStr">
        <is>
          <t>L2</t>
        </is>
      </c>
      <c r="E197" s="5" t="inlineStr">
        <is>
          <t>M</t>
        </is>
      </c>
      <c r="F197" s="5" t="n">
        <v>1</v>
      </c>
      <c r="G197" s="31" t="n">
        <v>45300</v>
      </c>
      <c r="H197" s="31" t="n">
        <v>40600</v>
      </c>
      <c r="I197" s="6">
        <f>INDEX(Roles!$J$5:$J$40,MATCH(C197&amp;"|"&amp;D197,Roles!$A$5:$A$40,0))</f>
        <v/>
      </c>
      <c r="J197" s="6">
        <f>INDEX(Roles!$K$5:$K$40,MATCH(C197&amp;"|"&amp;D197,Roles!$A$5:$A$40,0))</f>
        <v/>
      </c>
      <c r="K197" s="26">
        <f>INDEX(Market!$K$31:$K$54,MATCH(B197&amp;"|"&amp;J197,Market!$A$31:$A$54,0))</f>
        <v/>
      </c>
      <c r="L197" s="6">
        <f>INDEX(Settings!$E$13:$E$19,MATCH(I197,Settings!$B$13:$B$19,0))</f>
        <v/>
      </c>
      <c r="M197" s="25">
        <f>INDEX(Structure!$K$6:$K$12,MATCH(I197,Structure!$A$6:$A$12,0))</f>
        <v/>
      </c>
      <c r="N197" s="26">
        <f>INDEX(Structure!$G$25:$G$52,MATCH(B197&amp;"|"&amp;I197,Structure!$A$25:$A$52,0))</f>
        <v/>
      </c>
      <c r="O197" s="26">
        <f>INDEX(Structure!$H$25:$H$52,MATCH(B197&amp;"|"&amp;I197,Structure!$A$25:$A$52,0))</f>
        <v/>
      </c>
      <c r="P197" s="26">
        <f>INDEX(Structure!$I$25:$I$52,MATCH(B197&amp;"|"&amp;I197,Structure!$A$25:$A$52,0))</f>
        <v/>
      </c>
      <c r="Q197" s="20">
        <f>G197/H197</f>
        <v/>
      </c>
      <c r="R197" s="20">
        <f>G197/O197</f>
        <v/>
      </c>
      <c r="S197" s="32">
        <f>(G197-N197)/(P197-N197)</f>
        <v/>
      </c>
      <c r="T197" s="4">
        <f>IF(G197&lt;N197,"Below",IF(G197&gt;P197,"Above","Within"))</f>
        <v/>
      </c>
      <c r="U197" s="17">
        <f>MAX(0,N197-G197)*F197</f>
        <v/>
      </c>
      <c r="V197" s="17">
        <f>MAX(0,G197-P197)*F197</f>
        <v/>
      </c>
      <c r="W197" s="33">
        <f>IF(T197="Above",LN(G197/P197)/LN(1+INDEX(Market!$E$6:$E$9,MATCH(B197,Market!$A$6:$A$9,0))),0)</f>
        <v/>
      </c>
    </row>
    <row r="198">
      <c r="A198" s="5" t="inlineStr">
        <is>
          <t>E00230</t>
        </is>
      </c>
      <c r="B198" s="5" t="inlineStr">
        <is>
          <t>PL</t>
        </is>
      </c>
      <c r="C198" s="5" t="inlineStr">
        <is>
          <t>Customer Service</t>
        </is>
      </c>
      <c r="D198" s="5" t="inlineStr">
        <is>
          <t>L1</t>
        </is>
      </c>
      <c r="E198" s="5" t="inlineStr">
        <is>
          <t>F</t>
        </is>
      </c>
      <c r="F198" s="5" t="n">
        <v>0.8</v>
      </c>
      <c r="G198" s="31" t="n">
        <v>16700</v>
      </c>
      <c r="H198" s="31" t="n">
        <v>18900</v>
      </c>
      <c r="I198" s="6">
        <f>INDEX(Roles!$J$5:$J$40,MATCH(C198&amp;"|"&amp;D198,Roles!$A$5:$A$40,0))</f>
        <v/>
      </c>
      <c r="J198" s="6">
        <f>INDEX(Roles!$K$5:$K$40,MATCH(C198&amp;"|"&amp;D198,Roles!$A$5:$A$40,0))</f>
        <v/>
      </c>
      <c r="K198" s="26">
        <f>INDEX(Market!$K$31:$K$54,MATCH(B198&amp;"|"&amp;J198,Market!$A$31:$A$54,0))</f>
        <v/>
      </c>
      <c r="L198" s="6">
        <f>INDEX(Settings!$E$13:$E$19,MATCH(I198,Settings!$B$13:$B$19,0))</f>
        <v/>
      </c>
      <c r="M198" s="25">
        <f>INDEX(Structure!$K$6:$K$12,MATCH(I198,Structure!$A$6:$A$12,0))</f>
        <v/>
      </c>
      <c r="N198" s="26">
        <f>INDEX(Structure!$G$25:$G$52,MATCH(B198&amp;"|"&amp;I198,Structure!$A$25:$A$52,0))</f>
        <v/>
      </c>
      <c r="O198" s="26">
        <f>INDEX(Structure!$H$25:$H$52,MATCH(B198&amp;"|"&amp;I198,Structure!$A$25:$A$52,0))</f>
        <v/>
      </c>
      <c r="P198" s="26">
        <f>INDEX(Structure!$I$25:$I$52,MATCH(B198&amp;"|"&amp;I198,Structure!$A$25:$A$52,0))</f>
        <v/>
      </c>
      <c r="Q198" s="20">
        <f>G198/H198</f>
        <v/>
      </c>
      <c r="R198" s="20">
        <f>G198/O198</f>
        <v/>
      </c>
      <c r="S198" s="32">
        <f>(G198-N198)/(P198-N198)</f>
        <v/>
      </c>
      <c r="T198" s="4">
        <f>IF(G198&lt;N198,"Below",IF(G198&gt;P198,"Above","Within"))</f>
        <v/>
      </c>
      <c r="U198" s="17">
        <f>MAX(0,N198-G198)*F198</f>
        <v/>
      </c>
      <c r="V198" s="17">
        <f>MAX(0,G198-P198)*F198</f>
        <v/>
      </c>
      <c r="W198" s="33">
        <f>IF(T198="Above",LN(G198/P198)/LN(1+INDEX(Market!$E$6:$E$9,MATCH(B198,Market!$A$6:$A$9,0))),0)</f>
        <v/>
      </c>
    </row>
    <row r="199">
      <c r="A199" s="5" t="inlineStr">
        <is>
          <t>E00231</t>
        </is>
      </c>
      <c r="B199" s="5" t="inlineStr">
        <is>
          <t>PL</t>
        </is>
      </c>
      <c r="C199" s="5" t="inlineStr">
        <is>
          <t>Customer Service</t>
        </is>
      </c>
      <c r="D199" s="5" t="inlineStr">
        <is>
          <t>L3</t>
        </is>
      </c>
      <c r="E199" s="5" t="inlineStr">
        <is>
          <t>F</t>
        </is>
      </c>
      <c r="F199" s="5" t="n">
        <v>1</v>
      </c>
      <c r="G199" s="31" t="n">
        <v>30200</v>
      </c>
      <c r="H199" s="31" t="n">
        <v>30200</v>
      </c>
      <c r="I199" s="6">
        <f>INDEX(Roles!$J$5:$J$40,MATCH(C199&amp;"|"&amp;D199,Roles!$A$5:$A$40,0))</f>
        <v/>
      </c>
      <c r="J199" s="6">
        <f>INDEX(Roles!$K$5:$K$40,MATCH(C199&amp;"|"&amp;D199,Roles!$A$5:$A$40,0))</f>
        <v/>
      </c>
      <c r="K199" s="26">
        <f>INDEX(Market!$K$31:$K$54,MATCH(B199&amp;"|"&amp;J199,Market!$A$31:$A$54,0))</f>
        <v/>
      </c>
      <c r="L199" s="6">
        <f>INDEX(Settings!$E$13:$E$19,MATCH(I199,Settings!$B$13:$B$19,0))</f>
        <v/>
      </c>
      <c r="M199" s="25">
        <f>INDEX(Structure!$K$6:$K$12,MATCH(I199,Structure!$A$6:$A$12,0))</f>
        <v/>
      </c>
      <c r="N199" s="26">
        <f>INDEX(Structure!$G$25:$G$52,MATCH(B199&amp;"|"&amp;I199,Structure!$A$25:$A$52,0))</f>
        <v/>
      </c>
      <c r="O199" s="26">
        <f>INDEX(Structure!$H$25:$H$52,MATCH(B199&amp;"|"&amp;I199,Structure!$A$25:$A$52,0))</f>
        <v/>
      </c>
      <c r="P199" s="26">
        <f>INDEX(Structure!$I$25:$I$52,MATCH(B199&amp;"|"&amp;I199,Structure!$A$25:$A$52,0))</f>
        <v/>
      </c>
      <c r="Q199" s="20">
        <f>G199/H199</f>
        <v/>
      </c>
      <c r="R199" s="20">
        <f>G199/O199</f>
        <v/>
      </c>
      <c r="S199" s="32">
        <f>(G199-N199)/(P199-N199)</f>
        <v/>
      </c>
      <c r="T199" s="4">
        <f>IF(G199&lt;N199,"Below",IF(G199&gt;P199,"Above","Within"))</f>
        <v/>
      </c>
      <c r="U199" s="17">
        <f>MAX(0,N199-G199)*F199</f>
        <v/>
      </c>
      <c r="V199" s="17">
        <f>MAX(0,G199-P199)*F199</f>
        <v/>
      </c>
      <c r="W199" s="33">
        <f>IF(T199="Above",LN(G199/P199)/LN(1+INDEX(Market!$E$6:$E$9,MATCH(B199,Market!$A$6:$A$9,0))),0)</f>
        <v/>
      </c>
    </row>
    <row r="200">
      <c r="A200" s="5" t="inlineStr">
        <is>
          <t>E00232</t>
        </is>
      </c>
      <c r="B200" s="5" t="inlineStr">
        <is>
          <t>PL</t>
        </is>
      </c>
      <c r="C200" s="5" t="inlineStr">
        <is>
          <t>Operations</t>
        </is>
      </c>
      <c r="D200" s="5" t="inlineStr">
        <is>
          <t>L1</t>
        </is>
      </c>
      <c r="E200" s="5" t="inlineStr">
        <is>
          <t>F</t>
        </is>
      </c>
      <c r="F200" s="5" t="n">
        <v>1</v>
      </c>
      <c r="G200" s="31" t="n">
        <v>17200</v>
      </c>
      <c r="H200" s="31" t="n">
        <v>20000</v>
      </c>
      <c r="I200" s="6">
        <f>INDEX(Roles!$J$5:$J$40,MATCH(C200&amp;"|"&amp;D200,Roles!$A$5:$A$40,0))</f>
        <v/>
      </c>
      <c r="J200" s="6">
        <f>INDEX(Roles!$K$5:$K$40,MATCH(C200&amp;"|"&amp;D200,Roles!$A$5:$A$40,0))</f>
        <v/>
      </c>
      <c r="K200" s="26">
        <f>INDEX(Market!$K$31:$K$54,MATCH(B200&amp;"|"&amp;J200,Market!$A$31:$A$54,0))</f>
        <v/>
      </c>
      <c r="L200" s="6">
        <f>INDEX(Settings!$E$13:$E$19,MATCH(I200,Settings!$B$13:$B$19,0))</f>
        <v/>
      </c>
      <c r="M200" s="25">
        <f>INDEX(Structure!$K$6:$K$12,MATCH(I200,Structure!$A$6:$A$12,0))</f>
        <v/>
      </c>
      <c r="N200" s="26">
        <f>INDEX(Structure!$G$25:$G$52,MATCH(B200&amp;"|"&amp;I200,Structure!$A$25:$A$52,0))</f>
        <v/>
      </c>
      <c r="O200" s="26">
        <f>INDEX(Structure!$H$25:$H$52,MATCH(B200&amp;"|"&amp;I200,Structure!$A$25:$A$52,0))</f>
        <v/>
      </c>
      <c r="P200" s="26">
        <f>INDEX(Structure!$I$25:$I$52,MATCH(B200&amp;"|"&amp;I200,Structure!$A$25:$A$52,0))</f>
        <v/>
      </c>
      <c r="Q200" s="20">
        <f>G200/H200</f>
        <v/>
      </c>
      <c r="R200" s="20">
        <f>G200/O200</f>
        <v/>
      </c>
      <c r="S200" s="32">
        <f>(G200-N200)/(P200-N200)</f>
        <v/>
      </c>
      <c r="T200" s="4">
        <f>IF(G200&lt;N200,"Below",IF(G200&gt;P200,"Above","Within"))</f>
        <v/>
      </c>
      <c r="U200" s="17">
        <f>MAX(0,N200-G200)*F200</f>
        <v/>
      </c>
      <c r="V200" s="17">
        <f>MAX(0,G200-P200)*F200</f>
        <v/>
      </c>
      <c r="W200" s="33">
        <f>IF(T200="Above",LN(G200/P200)/LN(1+INDEX(Market!$E$6:$E$9,MATCH(B200,Market!$A$6:$A$9,0))),0)</f>
        <v/>
      </c>
    </row>
    <row r="201">
      <c r="A201" s="5" t="inlineStr">
        <is>
          <t>E00233</t>
        </is>
      </c>
      <c r="B201" s="5" t="inlineStr">
        <is>
          <t>ES</t>
        </is>
      </c>
      <c r="C201" s="5" t="inlineStr">
        <is>
          <t>Operations</t>
        </is>
      </c>
      <c r="D201" s="5" t="inlineStr">
        <is>
          <t>L2</t>
        </is>
      </c>
      <c r="E201" s="5" t="inlineStr">
        <is>
          <t>F</t>
        </is>
      </c>
      <c r="F201" s="5" t="n">
        <v>1</v>
      </c>
      <c r="G201" s="31" t="n">
        <v>24750</v>
      </c>
      <c r="H201" s="31" t="n">
        <v>29700</v>
      </c>
      <c r="I201" s="6">
        <f>INDEX(Roles!$J$5:$J$40,MATCH(C201&amp;"|"&amp;D201,Roles!$A$5:$A$40,0))</f>
        <v/>
      </c>
      <c r="J201" s="6">
        <f>INDEX(Roles!$K$5:$K$40,MATCH(C201&amp;"|"&amp;D201,Roles!$A$5:$A$40,0))</f>
        <v/>
      </c>
      <c r="K201" s="26">
        <f>INDEX(Market!$K$31:$K$54,MATCH(B201&amp;"|"&amp;J201,Market!$A$31:$A$54,0))</f>
        <v/>
      </c>
      <c r="L201" s="6">
        <f>INDEX(Settings!$E$13:$E$19,MATCH(I201,Settings!$B$13:$B$19,0))</f>
        <v/>
      </c>
      <c r="M201" s="25">
        <f>INDEX(Structure!$K$6:$K$12,MATCH(I201,Structure!$A$6:$A$12,0))</f>
        <v/>
      </c>
      <c r="N201" s="26">
        <f>INDEX(Structure!$G$25:$G$52,MATCH(B201&amp;"|"&amp;I201,Structure!$A$25:$A$52,0))</f>
        <v/>
      </c>
      <c r="O201" s="26">
        <f>INDEX(Structure!$H$25:$H$52,MATCH(B201&amp;"|"&amp;I201,Structure!$A$25:$A$52,0))</f>
        <v/>
      </c>
      <c r="P201" s="26">
        <f>INDEX(Structure!$I$25:$I$52,MATCH(B201&amp;"|"&amp;I201,Structure!$A$25:$A$52,0))</f>
        <v/>
      </c>
      <c r="Q201" s="20">
        <f>G201/H201</f>
        <v/>
      </c>
      <c r="R201" s="20">
        <f>G201/O201</f>
        <v/>
      </c>
      <c r="S201" s="32">
        <f>(G201-N201)/(P201-N201)</f>
        <v/>
      </c>
      <c r="T201" s="4">
        <f>IF(G201&lt;N201,"Below",IF(G201&gt;P201,"Above","Within"))</f>
        <v/>
      </c>
      <c r="U201" s="17">
        <f>MAX(0,N201-G201)*F201</f>
        <v/>
      </c>
      <c r="V201" s="17">
        <f>MAX(0,G201-P201)*F201</f>
        <v/>
      </c>
      <c r="W201" s="33">
        <f>IF(T201="Above",LN(G201/P201)/LN(1+INDEX(Market!$E$6:$E$9,MATCH(B201,Market!$A$6:$A$9,0))),0)</f>
        <v/>
      </c>
    </row>
    <row r="202">
      <c r="A202" s="5" t="inlineStr">
        <is>
          <t>E00234</t>
        </is>
      </c>
      <c r="B202" s="5" t="inlineStr">
        <is>
          <t>PL</t>
        </is>
      </c>
      <c r="C202" s="5" t="inlineStr">
        <is>
          <t>Operations</t>
        </is>
      </c>
      <c r="D202" s="5" t="inlineStr">
        <is>
          <t>L4</t>
        </is>
      </c>
      <c r="E202" s="5" t="inlineStr">
        <is>
          <t>M</t>
        </is>
      </c>
      <c r="F202" s="5" t="n">
        <v>1</v>
      </c>
      <c r="G202" s="31" t="n">
        <v>46200</v>
      </c>
      <c r="H202" s="31" t="n">
        <v>41900</v>
      </c>
      <c r="I202" s="6">
        <f>INDEX(Roles!$J$5:$J$40,MATCH(C202&amp;"|"&amp;D202,Roles!$A$5:$A$40,0))</f>
        <v/>
      </c>
      <c r="J202" s="6">
        <f>INDEX(Roles!$K$5:$K$40,MATCH(C202&amp;"|"&amp;D202,Roles!$A$5:$A$40,0))</f>
        <v/>
      </c>
      <c r="K202" s="26">
        <f>INDEX(Market!$K$31:$K$54,MATCH(B202&amp;"|"&amp;J202,Market!$A$31:$A$54,0))</f>
        <v/>
      </c>
      <c r="L202" s="6">
        <f>INDEX(Settings!$E$13:$E$19,MATCH(I202,Settings!$B$13:$B$19,0))</f>
        <v/>
      </c>
      <c r="M202" s="25">
        <f>INDEX(Structure!$K$6:$K$12,MATCH(I202,Structure!$A$6:$A$12,0))</f>
        <v/>
      </c>
      <c r="N202" s="26">
        <f>INDEX(Structure!$G$25:$G$52,MATCH(B202&amp;"|"&amp;I202,Structure!$A$25:$A$52,0))</f>
        <v/>
      </c>
      <c r="O202" s="26">
        <f>INDEX(Structure!$H$25:$H$52,MATCH(B202&amp;"|"&amp;I202,Structure!$A$25:$A$52,0))</f>
        <v/>
      </c>
      <c r="P202" s="26">
        <f>INDEX(Structure!$I$25:$I$52,MATCH(B202&amp;"|"&amp;I202,Structure!$A$25:$A$52,0))</f>
        <v/>
      </c>
      <c r="Q202" s="20">
        <f>G202/H202</f>
        <v/>
      </c>
      <c r="R202" s="20">
        <f>G202/O202</f>
        <v/>
      </c>
      <c r="S202" s="32">
        <f>(G202-N202)/(P202-N202)</f>
        <v/>
      </c>
      <c r="T202" s="4">
        <f>IF(G202&lt;N202,"Below",IF(G202&gt;P202,"Above","Within"))</f>
        <v/>
      </c>
      <c r="U202" s="17">
        <f>MAX(0,N202-G202)*F202</f>
        <v/>
      </c>
      <c r="V202" s="17">
        <f>MAX(0,G202-P202)*F202</f>
        <v/>
      </c>
      <c r="W202" s="33">
        <f>IF(T202="Above",LN(G202/P202)/LN(1+INDEX(Market!$E$6:$E$9,MATCH(B202,Market!$A$6:$A$9,0))),0)</f>
        <v/>
      </c>
    </row>
    <row r="203">
      <c r="A203" s="5" t="inlineStr">
        <is>
          <t>E00235</t>
        </is>
      </c>
      <c r="B203" s="5" t="inlineStr">
        <is>
          <t>IT</t>
        </is>
      </c>
      <c r="C203" s="5" t="inlineStr">
        <is>
          <t>Finance</t>
        </is>
      </c>
      <c r="D203" s="5" t="inlineStr">
        <is>
          <t>L2</t>
        </is>
      </c>
      <c r="E203" s="5" t="inlineStr">
        <is>
          <t>F</t>
        </is>
      </c>
      <c r="F203" s="5" t="n">
        <v>1</v>
      </c>
      <c r="G203" s="31" t="n">
        <v>35750</v>
      </c>
      <c r="H203" s="31" t="n">
        <v>35800</v>
      </c>
      <c r="I203" s="6">
        <f>INDEX(Roles!$J$5:$J$40,MATCH(C203&amp;"|"&amp;D203,Roles!$A$5:$A$40,0))</f>
        <v/>
      </c>
      <c r="J203" s="6">
        <f>INDEX(Roles!$K$5:$K$40,MATCH(C203&amp;"|"&amp;D203,Roles!$A$5:$A$40,0))</f>
        <v/>
      </c>
      <c r="K203" s="26">
        <f>INDEX(Market!$K$31:$K$54,MATCH(B203&amp;"|"&amp;J203,Market!$A$31:$A$54,0))</f>
        <v/>
      </c>
      <c r="L203" s="6">
        <f>INDEX(Settings!$E$13:$E$19,MATCH(I203,Settings!$B$13:$B$19,0))</f>
        <v/>
      </c>
      <c r="M203" s="25">
        <f>INDEX(Structure!$K$6:$K$12,MATCH(I203,Structure!$A$6:$A$12,0))</f>
        <v/>
      </c>
      <c r="N203" s="26">
        <f>INDEX(Structure!$G$25:$G$52,MATCH(B203&amp;"|"&amp;I203,Structure!$A$25:$A$52,0))</f>
        <v/>
      </c>
      <c r="O203" s="26">
        <f>INDEX(Structure!$H$25:$H$52,MATCH(B203&amp;"|"&amp;I203,Structure!$A$25:$A$52,0))</f>
        <v/>
      </c>
      <c r="P203" s="26">
        <f>INDEX(Structure!$I$25:$I$52,MATCH(B203&amp;"|"&amp;I203,Structure!$A$25:$A$52,0))</f>
        <v/>
      </c>
      <c r="Q203" s="20">
        <f>G203/H203</f>
        <v/>
      </c>
      <c r="R203" s="20">
        <f>G203/O203</f>
        <v/>
      </c>
      <c r="S203" s="32">
        <f>(G203-N203)/(P203-N203)</f>
        <v/>
      </c>
      <c r="T203" s="4">
        <f>IF(G203&lt;N203,"Below",IF(G203&gt;P203,"Above","Within"))</f>
        <v/>
      </c>
      <c r="U203" s="17">
        <f>MAX(0,N203-G203)*F203</f>
        <v/>
      </c>
      <c r="V203" s="17">
        <f>MAX(0,G203-P203)*F203</f>
        <v/>
      </c>
      <c r="W203" s="33">
        <f>IF(T203="Above",LN(G203/P203)/LN(1+INDEX(Market!$E$6:$E$9,MATCH(B203,Market!$A$6:$A$9,0))),0)</f>
        <v/>
      </c>
    </row>
    <row r="204">
      <c r="A204" s="5" t="inlineStr">
        <is>
          <t>E00236</t>
        </is>
      </c>
      <c r="B204" s="5" t="inlineStr">
        <is>
          <t>PL</t>
        </is>
      </c>
      <c r="C204" s="5" t="inlineStr">
        <is>
          <t>Tech</t>
        </is>
      </c>
      <c r="D204" s="5" t="inlineStr">
        <is>
          <t>L3</t>
        </is>
      </c>
      <c r="E204" s="5" t="inlineStr">
        <is>
          <t>M</t>
        </is>
      </c>
      <c r="F204" s="5" t="n">
        <v>1</v>
      </c>
      <c r="G204" s="31" t="n">
        <v>42150</v>
      </c>
      <c r="H204" s="31" t="n">
        <v>42000</v>
      </c>
      <c r="I204" s="6">
        <f>INDEX(Roles!$J$5:$J$40,MATCH(C204&amp;"|"&amp;D204,Roles!$A$5:$A$40,0))</f>
        <v/>
      </c>
      <c r="J204" s="6">
        <f>INDEX(Roles!$K$5:$K$40,MATCH(C204&amp;"|"&amp;D204,Roles!$A$5:$A$40,0))</f>
        <v/>
      </c>
      <c r="K204" s="26">
        <f>INDEX(Market!$K$31:$K$54,MATCH(B204&amp;"|"&amp;J204,Market!$A$31:$A$54,0))</f>
        <v/>
      </c>
      <c r="L204" s="6">
        <f>INDEX(Settings!$E$13:$E$19,MATCH(I204,Settings!$B$13:$B$19,0))</f>
        <v/>
      </c>
      <c r="M204" s="25">
        <f>INDEX(Structure!$K$6:$K$12,MATCH(I204,Structure!$A$6:$A$12,0))</f>
        <v/>
      </c>
      <c r="N204" s="26">
        <f>INDEX(Structure!$G$25:$G$52,MATCH(B204&amp;"|"&amp;I204,Structure!$A$25:$A$52,0))</f>
        <v/>
      </c>
      <c r="O204" s="26">
        <f>INDEX(Structure!$H$25:$H$52,MATCH(B204&amp;"|"&amp;I204,Structure!$A$25:$A$52,0))</f>
        <v/>
      </c>
      <c r="P204" s="26">
        <f>INDEX(Structure!$I$25:$I$52,MATCH(B204&amp;"|"&amp;I204,Structure!$A$25:$A$52,0))</f>
        <v/>
      </c>
      <c r="Q204" s="20">
        <f>G204/H204</f>
        <v/>
      </c>
      <c r="R204" s="20">
        <f>G204/O204</f>
        <v/>
      </c>
      <c r="S204" s="32">
        <f>(G204-N204)/(P204-N204)</f>
        <v/>
      </c>
      <c r="T204" s="4">
        <f>IF(G204&lt;N204,"Below",IF(G204&gt;P204,"Above","Within"))</f>
        <v/>
      </c>
      <c r="U204" s="17">
        <f>MAX(0,N204-G204)*F204</f>
        <v/>
      </c>
      <c r="V204" s="17">
        <f>MAX(0,G204-P204)*F204</f>
        <v/>
      </c>
      <c r="W204" s="33">
        <f>IF(T204="Above",LN(G204/P204)/LN(1+INDEX(Market!$E$6:$E$9,MATCH(B204,Market!$A$6:$A$9,0))),0)</f>
        <v/>
      </c>
    </row>
    <row r="205">
      <c r="A205" s="5" t="inlineStr">
        <is>
          <t>E00237</t>
        </is>
      </c>
      <c r="B205" s="5" t="inlineStr">
        <is>
          <t>DE</t>
        </is>
      </c>
      <c r="C205" s="5" t="inlineStr">
        <is>
          <t>Sales</t>
        </is>
      </c>
      <c r="D205" s="5" t="inlineStr">
        <is>
          <t>L2</t>
        </is>
      </c>
      <c r="E205" s="5" t="inlineStr">
        <is>
          <t>M</t>
        </is>
      </c>
      <c r="F205" s="5" t="n">
        <v>1</v>
      </c>
      <c r="G205" s="31" t="n">
        <v>40950</v>
      </c>
      <c r="H205" s="31" t="n">
        <v>49900</v>
      </c>
      <c r="I205" s="6">
        <f>INDEX(Roles!$J$5:$J$40,MATCH(C205&amp;"|"&amp;D205,Roles!$A$5:$A$40,0))</f>
        <v/>
      </c>
      <c r="J205" s="6">
        <f>INDEX(Roles!$K$5:$K$40,MATCH(C205&amp;"|"&amp;D205,Roles!$A$5:$A$40,0))</f>
        <v/>
      </c>
      <c r="K205" s="26">
        <f>INDEX(Market!$K$31:$K$54,MATCH(B205&amp;"|"&amp;J205,Market!$A$31:$A$54,0))</f>
        <v/>
      </c>
      <c r="L205" s="6">
        <f>INDEX(Settings!$E$13:$E$19,MATCH(I205,Settings!$B$13:$B$19,0))</f>
        <v/>
      </c>
      <c r="M205" s="25">
        <f>INDEX(Structure!$K$6:$K$12,MATCH(I205,Structure!$A$6:$A$12,0))</f>
        <v/>
      </c>
      <c r="N205" s="26">
        <f>INDEX(Structure!$G$25:$G$52,MATCH(B205&amp;"|"&amp;I205,Structure!$A$25:$A$52,0))</f>
        <v/>
      </c>
      <c r="O205" s="26">
        <f>INDEX(Structure!$H$25:$H$52,MATCH(B205&amp;"|"&amp;I205,Structure!$A$25:$A$52,0))</f>
        <v/>
      </c>
      <c r="P205" s="26">
        <f>INDEX(Structure!$I$25:$I$52,MATCH(B205&amp;"|"&amp;I205,Structure!$A$25:$A$52,0))</f>
        <v/>
      </c>
      <c r="Q205" s="20">
        <f>G205/H205</f>
        <v/>
      </c>
      <c r="R205" s="20">
        <f>G205/O205</f>
        <v/>
      </c>
      <c r="S205" s="32">
        <f>(G205-N205)/(P205-N205)</f>
        <v/>
      </c>
      <c r="T205" s="4">
        <f>IF(G205&lt;N205,"Below",IF(G205&gt;P205,"Above","Within"))</f>
        <v/>
      </c>
      <c r="U205" s="17">
        <f>MAX(0,N205-G205)*F205</f>
        <v/>
      </c>
      <c r="V205" s="17">
        <f>MAX(0,G205-P205)*F205</f>
        <v/>
      </c>
      <c r="W205" s="33">
        <f>IF(T205="Above",LN(G205/P205)/LN(1+INDEX(Market!$E$6:$E$9,MATCH(B205,Market!$A$6:$A$9,0))),0)</f>
        <v/>
      </c>
    </row>
    <row r="206">
      <c r="A206" s="5" t="inlineStr">
        <is>
          <t>E00238</t>
        </is>
      </c>
      <c r="B206" s="5" t="inlineStr">
        <is>
          <t>IT</t>
        </is>
      </c>
      <c r="C206" s="5" t="inlineStr">
        <is>
          <t>Customer Service</t>
        </is>
      </c>
      <c r="D206" s="5" t="inlineStr">
        <is>
          <t>L2</t>
        </is>
      </c>
      <c r="E206" s="5" t="inlineStr">
        <is>
          <t>M</t>
        </is>
      </c>
      <c r="F206" s="5" t="n">
        <v>1</v>
      </c>
      <c r="G206" s="31" t="n">
        <v>29550</v>
      </c>
      <c r="H206" s="31" t="n">
        <v>29200</v>
      </c>
      <c r="I206" s="6">
        <f>INDEX(Roles!$J$5:$J$40,MATCH(C206&amp;"|"&amp;D206,Roles!$A$5:$A$40,0))</f>
        <v/>
      </c>
      <c r="J206" s="6">
        <f>INDEX(Roles!$K$5:$K$40,MATCH(C206&amp;"|"&amp;D206,Roles!$A$5:$A$40,0))</f>
        <v/>
      </c>
      <c r="K206" s="26">
        <f>INDEX(Market!$K$31:$K$54,MATCH(B206&amp;"|"&amp;J206,Market!$A$31:$A$54,0))</f>
        <v/>
      </c>
      <c r="L206" s="6">
        <f>INDEX(Settings!$E$13:$E$19,MATCH(I206,Settings!$B$13:$B$19,0))</f>
        <v/>
      </c>
      <c r="M206" s="25">
        <f>INDEX(Structure!$K$6:$K$12,MATCH(I206,Structure!$A$6:$A$12,0))</f>
        <v/>
      </c>
      <c r="N206" s="26">
        <f>INDEX(Structure!$G$25:$G$52,MATCH(B206&amp;"|"&amp;I206,Structure!$A$25:$A$52,0))</f>
        <v/>
      </c>
      <c r="O206" s="26">
        <f>INDEX(Structure!$H$25:$H$52,MATCH(B206&amp;"|"&amp;I206,Structure!$A$25:$A$52,0))</f>
        <v/>
      </c>
      <c r="P206" s="26">
        <f>INDEX(Structure!$I$25:$I$52,MATCH(B206&amp;"|"&amp;I206,Structure!$A$25:$A$52,0))</f>
        <v/>
      </c>
      <c r="Q206" s="20">
        <f>G206/H206</f>
        <v/>
      </c>
      <c r="R206" s="20">
        <f>G206/O206</f>
        <v/>
      </c>
      <c r="S206" s="32">
        <f>(G206-N206)/(P206-N206)</f>
        <v/>
      </c>
      <c r="T206" s="4">
        <f>IF(G206&lt;N206,"Below",IF(G206&gt;P206,"Above","Within"))</f>
        <v/>
      </c>
      <c r="U206" s="17">
        <f>MAX(0,N206-G206)*F206</f>
        <v/>
      </c>
      <c r="V206" s="17">
        <f>MAX(0,G206-P206)*F206</f>
        <v/>
      </c>
      <c r="W206" s="33">
        <f>IF(T206="Above",LN(G206/P206)/LN(1+INDEX(Market!$E$6:$E$9,MATCH(B206,Market!$A$6:$A$9,0))),0)</f>
        <v/>
      </c>
    </row>
    <row r="207">
      <c r="A207" s="5" t="inlineStr">
        <is>
          <t>E00240</t>
        </is>
      </c>
      <c r="B207" s="5" t="inlineStr">
        <is>
          <t>DE</t>
        </is>
      </c>
      <c r="C207" s="5" t="inlineStr">
        <is>
          <t>Finance</t>
        </is>
      </c>
      <c r="D207" s="5" t="inlineStr">
        <is>
          <t>L2</t>
        </is>
      </c>
      <c r="E207" s="5" t="inlineStr">
        <is>
          <t>M</t>
        </is>
      </c>
      <c r="F207" s="5" t="n">
        <v>1</v>
      </c>
      <c r="G207" s="31" t="n">
        <v>59850</v>
      </c>
      <c r="H207" s="31" t="n">
        <v>52300</v>
      </c>
      <c r="I207" s="6">
        <f>INDEX(Roles!$J$5:$J$40,MATCH(C207&amp;"|"&amp;D207,Roles!$A$5:$A$40,0))</f>
        <v/>
      </c>
      <c r="J207" s="6">
        <f>INDEX(Roles!$K$5:$K$40,MATCH(C207&amp;"|"&amp;D207,Roles!$A$5:$A$40,0))</f>
        <v/>
      </c>
      <c r="K207" s="26">
        <f>INDEX(Market!$K$31:$K$54,MATCH(B207&amp;"|"&amp;J207,Market!$A$31:$A$54,0))</f>
        <v/>
      </c>
      <c r="L207" s="6">
        <f>INDEX(Settings!$E$13:$E$19,MATCH(I207,Settings!$B$13:$B$19,0))</f>
        <v/>
      </c>
      <c r="M207" s="25">
        <f>INDEX(Structure!$K$6:$K$12,MATCH(I207,Structure!$A$6:$A$12,0))</f>
        <v/>
      </c>
      <c r="N207" s="26">
        <f>INDEX(Structure!$G$25:$G$52,MATCH(B207&amp;"|"&amp;I207,Structure!$A$25:$A$52,0))</f>
        <v/>
      </c>
      <c r="O207" s="26">
        <f>INDEX(Structure!$H$25:$H$52,MATCH(B207&amp;"|"&amp;I207,Structure!$A$25:$A$52,0))</f>
        <v/>
      </c>
      <c r="P207" s="26">
        <f>INDEX(Structure!$I$25:$I$52,MATCH(B207&amp;"|"&amp;I207,Structure!$A$25:$A$52,0))</f>
        <v/>
      </c>
      <c r="Q207" s="20">
        <f>G207/H207</f>
        <v/>
      </c>
      <c r="R207" s="20">
        <f>G207/O207</f>
        <v/>
      </c>
      <c r="S207" s="32">
        <f>(G207-N207)/(P207-N207)</f>
        <v/>
      </c>
      <c r="T207" s="4">
        <f>IF(G207&lt;N207,"Below",IF(G207&gt;P207,"Above","Within"))</f>
        <v/>
      </c>
      <c r="U207" s="17">
        <f>MAX(0,N207-G207)*F207</f>
        <v/>
      </c>
      <c r="V207" s="17">
        <f>MAX(0,G207-P207)*F207</f>
        <v/>
      </c>
      <c r="W207" s="33">
        <f>IF(T207="Above",LN(G207/P207)/LN(1+INDEX(Market!$E$6:$E$9,MATCH(B207,Market!$A$6:$A$9,0))),0)</f>
        <v/>
      </c>
    </row>
    <row r="208">
      <c r="A208" s="5" t="inlineStr">
        <is>
          <t>E00241</t>
        </is>
      </c>
      <c r="B208" s="5" t="inlineStr">
        <is>
          <t>ES</t>
        </is>
      </c>
      <c r="C208" s="5" t="inlineStr">
        <is>
          <t>Sales</t>
        </is>
      </c>
      <c r="D208" s="5" t="inlineStr">
        <is>
          <t>L5</t>
        </is>
      </c>
      <c r="E208" s="5" t="inlineStr">
        <is>
          <t>M</t>
        </is>
      </c>
      <c r="F208" s="5" t="n">
        <v>1</v>
      </c>
      <c r="G208" s="31" t="n">
        <v>83550</v>
      </c>
      <c r="H208" s="31" t="n">
        <v>76100</v>
      </c>
      <c r="I208" s="6">
        <f>INDEX(Roles!$J$5:$J$40,MATCH(C208&amp;"|"&amp;D208,Roles!$A$5:$A$40,0))</f>
        <v/>
      </c>
      <c r="J208" s="6">
        <f>INDEX(Roles!$K$5:$K$40,MATCH(C208&amp;"|"&amp;D208,Roles!$A$5:$A$40,0))</f>
        <v/>
      </c>
      <c r="K208" s="26">
        <f>INDEX(Market!$K$31:$K$54,MATCH(B208&amp;"|"&amp;J208,Market!$A$31:$A$54,0))</f>
        <v/>
      </c>
      <c r="L208" s="6">
        <f>INDEX(Settings!$E$13:$E$19,MATCH(I208,Settings!$B$13:$B$19,0))</f>
        <v/>
      </c>
      <c r="M208" s="25">
        <f>INDEX(Structure!$K$6:$K$12,MATCH(I208,Structure!$A$6:$A$12,0))</f>
        <v/>
      </c>
      <c r="N208" s="26">
        <f>INDEX(Structure!$G$25:$G$52,MATCH(B208&amp;"|"&amp;I208,Structure!$A$25:$A$52,0))</f>
        <v/>
      </c>
      <c r="O208" s="26">
        <f>INDEX(Structure!$H$25:$H$52,MATCH(B208&amp;"|"&amp;I208,Structure!$A$25:$A$52,0))</f>
        <v/>
      </c>
      <c r="P208" s="26">
        <f>INDEX(Structure!$I$25:$I$52,MATCH(B208&amp;"|"&amp;I208,Structure!$A$25:$A$52,0))</f>
        <v/>
      </c>
      <c r="Q208" s="20">
        <f>G208/H208</f>
        <v/>
      </c>
      <c r="R208" s="20">
        <f>G208/O208</f>
        <v/>
      </c>
      <c r="S208" s="32">
        <f>(G208-N208)/(P208-N208)</f>
        <v/>
      </c>
      <c r="T208" s="4">
        <f>IF(G208&lt;N208,"Below",IF(G208&gt;P208,"Above","Within"))</f>
        <v/>
      </c>
      <c r="U208" s="17">
        <f>MAX(0,N208-G208)*F208</f>
        <v/>
      </c>
      <c r="V208" s="17">
        <f>MAX(0,G208-P208)*F208</f>
        <v/>
      </c>
      <c r="W208" s="33">
        <f>IF(T208="Above",LN(G208/P208)/LN(1+INDEX(Market!$E$6:$E$9,MATCH(B208,Market!$A$6:$A$9,0))),0)</f>
        <v/>
      </c>
    </row>
    <row r="209">
      <c r="A209" s="5" t="inlineStr">
        <is>
          <t>E00242</t>
        </is>
      </c>
      <c r="B209" s="5" t="inlineStr">
        <is>
          <t>PL</t>
        </is>
      </c>
      <c r="C209" s="5" t="inlineStr">
        <is>
          <t>Sales</t>
        </is>
      </c>
      <c r="D209" s="5" t="inlineStr">
        <is>
          <t>L1</t>
        </is>
      </c>
      <c r="E209" s="5" t="inlineStr">
        <is>
          <t>M</t>
        </is>
      </c>
      <c r="F209" s="5" t="n">
        <v>1</v>
      </c>
      <c r="G209" s="31" t="n">
        <v>22900</v>
      </c>
      <c r="H209" s="31" t="n">
        <v>22000</v>
      </c>
      <c r="I209" s="6">
        <f>INDEX(Roles!$J$5:$J$40,MATCH(C209&amp;"|"&amp;D209,Roles!$A$5:$A$40,0))</f>
        <v/>
      </c>
      <c r="J209" s="6">
        <f>INDEX(Roles!$K$5:$K$40,MATCH(C209&amp;"|"&amp;D209,Roles!$A$5:$A$40,0))</f>
        <v/>
      </c>
      <c r="K209" s="26">
        <f>INDEX(Market!$K$31:$K$54,MATCH(B209&amp;"|"&amp;J209,Market!$A$31:$A$54,0))</f>
        <v/>
      </c>
      <c r="L209" s="6">
        <f>INDEX(Settings!$E$13:$E$19,MATCH(I209,Settings!$B$13:$B$19,0))</f>
        <v/>
      </c>
      <c r="M209" s="25">
        <f>INDEX(Structure!$K$6:$K$12,MATCH(I209,Structure!$A$6:$A$12,0))</f>
        <v/>
      </c>
      <c r="N209" s="26">
        <f>INDEX(Structure!$G$25:$G$52,MATCH(B209&amp;"|"&amp;I209,Structure!$A$25:$A$52,0))</f>
        <v/>
      </c>
      <c r="O209" s="26">
        <f>INDEX(Structure!$H$25:$H$52,MATCH(B209&amp;"|"&amp;I209,Structure!$A$25:$A$52,0))</f>
        <v/>
      </c>
      <c r="P209" s="26">
        <f>INDEX(Structure!$I$25:$I$52,MATCH(B209&amp;"|"&amp;I209,Structure!$A$25:$A$52,0))</f>
        <v/>
      </c>
      <c r="Q209" s="20">
        <f>G209/H209</f>
        <v/>
      </c>
      <c r="R209" s="20">
        <f>G209/O209</f>
        <v/>
      </c>
      <c r="S209" s="32">
        <f>(G209-N209)/(P209-N209)</f>
        <v/>
      </c>
      <c r="T209" s="4">
        <f>IF(G209&lt;N209,"Below",IF(G209&gt;P209,"Above","Within"))</f>
        <v/>
      </c>
      <c r="U209" s="17">
        <f>MAX(0,N209-G209)*F209</f>
        <v/>
      </c>
      <c r="V209" s="17">
        <f>MAX(0,G209-P209)*F209</f>
        <v/>
      </c>
      <c r="W209" s="33">
        <f>IF(T209="Above",LN(G209/P209)/LN(1+INDEX(Market!$E$6:$E$9,MATCH(B209,Market!$A$6:$A$9,0))),0)</f>
        <v/>
      </c>
    </row>
    <row r="210">
      <c r="A210" s="5" t="inlineStr">
        <is>
          <t>E00243</t>
        </is>
      </c>
      <c r="B210" s="5" t="inlineStr">
        <is>
          <t>ES</t>
        </is>
      </c>
      <c r="C210" s="5" t="inlineStr">
        <is>
          <t>Customer Service</t>
        </is>
      </c>
      <c r="D210" s="5" t="inlineStr">
        <is>
          <t>L5</t>
        </is>
      </c>
      <c r="E210" s="5" t="inlineStr">
        <is>
          <t>M</t>
        </is>
      </c>
      <c r="F210" s="5" t="n">
        <v>1</v>
      </c>
      <c r="G210" s="31" t="n">
        <v>71500</v>
      </c>
      <c r="H210" s="31" t="n">
        <v>65200</v>
      </c>
      <c r="I210" s="6">
        <f>INDEX(Roles!$J$5:$J$40,MATCH(C210&amp;"|"&amp;D210,Roles!$A$5:$A$40,0))</f>
        <v/>
      </c>
      <c r="J210" s="6">
        <f>INDEX(Roles!$K$5:$K$40,MATCH(C210&amp;"|"&amp;D210,Roles!$A$5:$A$40,0))</f>
        <v/>
      </c>
      <c r="K210" s="26">
        <f>INDEX(Market!$K$31:$K$54,MATCH(B210&amp;"|"&amp;J210,Market!$A$31:$A$54,0))</f>
        <v/>
      </c>
      <c r="L210" s="6">
        <f>INDEX(Settings!$E$13:$E$19,MATCH(I210,Settings!$B$13:$B$19,0))</f>
        <v/>
      </c>
      <c r="M210" s="25">
        <f>INDEX(Structure!$K$6:$K$12,MATCH(I210,Structure!$A$6:$A$12,0))</f>
        <v/>
      </c>
      <c r="N210" s="26">
        <f>INDEX(Structure!$G$25:$G$52,MATCH(B210&amp;"|"&amp;I210,Structure!$A$25:$A$52,0))</f>
        <v/>
      </c>
      <c r="O210" s="26">
        <f>INDEX(Structure!$H$25:$H$52,MATCH(B210&amp;"|"&amp;I210,Structure!$A$25:$A$52,0))</f>
        <v/>
      </c>
      <c r="P210" s="26">
        <f>INDEX(Structure!$I$25:$I$52,MATCH(B210&amp;"|"&amp;I210,Structure!$A$25:$A$52,0))</f>
        <v/>
      </c>
      <c r="Q210" s="20">
        <f>G210/H210</f>
        <v/>
      </c>
      <c r="R210" s="20">
        <f>G210/O210</f>
        <v/>
      </c>
      <c r="S210" s="32">
        <f>(G210-N210)/(P210-N210)</f>
        <v/>
      </c>
      <c r="T210" s="4">
        <f>IF(G210&lt;N210,"Below",IF(G210&gt;P210,"Above","Within"))</f>
        <v/>
      </c>
      <c r="U210" s="17">
        <f>MAX(0,N210-G210)*F210</f>
        <v/>
      </c>
      <c r="V210" s="17">
        <f>MAX(0,G210-P210)*F210</f>
        <v/>
      </c>
      <c r="W210" s="33">
        <f>IF(T210="Above",LN(G210/P210)/LN(1+INDEX(Market!$E$6:$E$9,MATCH(B210,Market!$A$6:$A$9,0))),0)</f>
        <v/>
      </c>
    </row>
    <row r="211">
      <c r="A211" s="5" t="inlineStr">
        <is>
          <t>E00245</t>
        </is>
      </c>
      <c r="B211" s="5" t="inlineStr">
        <is>
          <t>DE</t>
        </is>
      </c>
      <c r="C211" s="5" t="inlineStr">
        <is>
          <t>Operations</t>
        </is>
      </c>
      <c r="D211" s="5" t="inlineStr">
        <is>
          <t>L2</t>
        </is>
      </c>
      <c r="E211" s="5" t="inlineStr">
        <is>
          <t>F</t>
        </is>
      </c>
      <c r="F211" s="5" t="n">
        <v>1</v>
      </c>
      <c r="G211" s="31" t="n">
        <v>47700</v>
      </c>
      <c r="H211" s="31" t="n">
        <v>45100</v>
      </c>
      <c r="I211" s="6">
        <f>INDEX(Roles!$J$5:$J$40,MATCH(C211&amp;"|"&amp;D211,Roles!$A$5:$A$40,0))</f>
        <v/>
      </c>
      <c r="J211" s="6">
        <f>INDEX(Roles!$K$5:$K$40,MATCH(C211&amp;"|"&amp;D211,Roles!$A$5:$A$40,0))</f>
        <v/>
      </c>
      <c r="K211" s="26">
        <f>INDEX(Market!$K$31:$K$54,MATCH(B211&amp;"|"&amp;J211,Market!$A$31:$A$54,0))</f>
        <v/>
      </c>
      <c r="L211" s="6">
        <f>INDEX(Settings!$E$13:$E$19,MATCH(I211,Settings!$B$13:$B$19,0))</f>
        <v/>
      </c>
      <c r="M211" s="25">
        <f>INDEX(Structure!$K$6:$K$12,MATCH(I211,Structure!$A$6:$A$12,0))</f>
        <v/>
      </c>
      <c r="N211" s="26">
        <f>INDEX(Structure!$G$25:$G$52,MATCH(B211&amp;"|"&amp;I211,Structure!$A$25:$A$52,0))</f>
        <v/>
      </c>
      <c r="O211" s="26">
        <f>INDEX(Structure!$H$25:$H$52,MATCH(B211&amp;"|"&amp;I211,Structure!$A$25:$A$52,0))</f>
        <v/>
      </c>
      <c r="P211" s="26">
        <f>INDEX(Structure!$I$25:$I$52,MATCH(B211&amp;"|"&amp;I211,Structure!$A$25:$A$52,0))</f>
        <v/>
      </c>
      <c r="Q211" s="20">
        <f>G211/H211</f>
        <v/>
      </c>
      <c r="R211" s="20">
        <f>G211/O211</f>
        <v/>
      </c>
      <c r="S211" s="32">
        <f>(G211-N211)/(P211-N211)</f>
        <v/>
      </c>
      <c r="T211" s="4">
        <f>IF(G211&lt;N211,"Below",IF(G211&gt;P211,"Above","Within"))</f>
        <v/>
      </c>
      <c r="U211" s="17">
        <f>MAX(0,N211-G211)*F211</f>
        <v/>
      </c>
      <c r="V211" s="17">
        <f>MAX(0,G211-P211)*F211</f>
        <v/>
      </c>
      <c r="W211" s="33">
        <f>IF(T211="Above",LN(G211/P211)/LN(1+INDEX(Market!$E$6:$E$9,MATCH(B211,Market!$A$6:$A$9,0))),0)</f>
        <v/>
      </c>
    </row>
    <row r="212">
      <c r="A212" s="5" t="inlineStr">
        <is>
          <t>E00246</t>
        </is>
      </c>
      <c r="B212" s="5" t="inlineStr">
        <is>
          <t>IT</t>
        </is>
      </c>
      <c r="C212" s="5" t="inlineStr">
        <is>
          <t>Customer Service</t>
        </is>
      </c>
      <c r="D212" s="5" t="inlineStr">
        <is>
          <t>L5</t>
        </is>
      </c>
      <c r="E212" s="5" t="inlineStr">
        <is>
          <t>F</t>
        </is>
      </c>
      <c r="F212" s="5" t="n">
        <v>1</v>
      </c>
      <c r="G212" s="31" t="n">
        <v>70900</v>
      </c>
      <c r="H212" s="31" t="n">
        <v>67900</v>
      </c>
      <c r="I212" s="6">
        <f>INDEX(Roles!$J$5:$J$40,MATCH(C212&amp;"|"&amp;D212,Roles!$A$5:$A$40,0))</f>
        <v/>
      </c>
      <c r="J212" s="6">
        <f>INDEX(Roles!$K$5:$K$40,MATCH(C212&amp;"|"&amp;D212,Roles!$A$5:$A$40,0))</f>
        <v/>
      </c>
      <c r="K212" s="26">
        <f>INDEX(Market!$K$31:$K$54,MATCH(B212&amp;"|"&amp;J212,Market!$A$31:$A$54,0))</f>
        <v/>
      </c>
      <c r="L212" s="6">
        <f>INDEX(Settings!$E$13:$E$19,MATCH(I212,Settings!$B$13:$B$19,0))</f>
        <v/>
      </c>
      <c r="M212" s="25">
        <f>INDEX(Structure!$K$6:$K$12,MATCH(I212,Structure!$A$6:$A$12,0))</f>
        <v/>
      </c>
      <c r="N212" s="26">
        <f>INDEX(Structure!$G$25:$G$52,MATCH(B212&amp;"|"&amp;I212,Structure!$A$25:$A$52,0))</f>
        <v/>
      </c>
      <c r="O212" s="26">
        <f>INDEX(Structure!$H$25:$H$52,MATCH(B212&amp;"|"&amp;I212,Structure!$A$25:$A$52,0))</f>
        <v/>
      </c>
      <c r="P212" s="26">
        <f>INDEX(Structure!$I$25:$I$52,MATCH(B212&amp;"|"&amp;I212,Structure!$A$25:$A$52,0))</f>
        <v/>
      </c>
      <c r="Q212" s="20">
        <f>G212/H212</f>
        <v/>
      </c>
      <c r="R212" s="20">
        <f>G212/O212</f>
        <v/>
      </c>
      <c r="S212" s="32">
        <f>(G212-N212)/(P212-N212)</f>
        <v/>
      </c>
      <c r="T212" s="4">
        <f>IF(G212&lt;N212,"Below",IF(G212&gt;P212,"Above","Within"))</f>
        <v/>
      </c>
      <c r="U212" s="17">
        <f>MAX(0,N212-G212)*F212</f>
        <v/>
      </c>
      <c r="V212" s="17">
        <f>MAX(0,G212-P212)*F212</f>
        <v/>
      </c>
      <c r="W212" s="33">
        <f>IF(T212="Above",LN(G212/P212)/LN(1+INDEX(Market!$E$6:$E$9,MATCH(B212,Market!$A$6:$A$9,0))),0)</f>
        <v/>
      </c>
    </row>
    <row r="213">
      <c r="A213" s="5" t="inlineStr">
        <is>
          <t>E00247</t>
        </is>
      </c>
      <c r="B213" s="5" t="inlineStr">
        <is>
          <t>IT</t>
        </is>
      </c>
      <c r="C213" s="5" t="inlineStr">
        <is>
          <t>Operations</t>
        </is>
      </c>
      <c r="D213" s="5" t="inlineStr">
        <is>
          <t>L2</t>
        </is>
      </c>
      <c r="E213" s="5" t="inlineStr">
        <is>
          <t>F</t>
        </is>
      </c>
      <c r="F213" s="5" t="n">
        <v>0.8</v>
      </c>
      <c r="G213" s="31" t="n">
        <v>31850</v>
      </c>
      <c r="H213" s="31" t="n">
        <v>30900</v>
      </c>
      <c r="I213" s="6">
        <f>INDEX(Roles!$J$5:$J$40,MATCH(C213&amp;"|"&amp;D213,Roles!$A$5:$A$40,0))</f>
        <v/>
      </c>
      <c r="J213" s="6">
        <f>INDEX(Roles!$K$5:$K$40,MATCH(C213&amp;"|"&amp;D213,Roles!$A$5:$A$40,0))</f>
        <v/>
      </c>
      <c r="K213" s="26">
        <f>INDEX(Market!$K$31:$K$54,MATCH(B213&amp;"|"&amp;J213,Market!$A$31:$A$54,0))</f>
        <v/>
      </c>
      <c r="L213" s="6">
        <f>INDEX(Settings!$E$13:$E$19,MATCH(I213,Settings!$B$13:$B$19,0))</f>
        <v/>
      </c>
      <c r="M213" s="25">
        <f>INDEX(Structure!$K$6:$K$12,MATCH(I213,Structure!$A$6:$A$12,0))</f>
        <v/>
      </c>
      <c r="N213" s="26">
        <f>INDEX(Structure!$G$25:$G$52,MATCH(B213&amp;"|"&amp;I213,Structure!$A$25:$A$52,0))</f>
        <v/>
      </c>
      <c r="O213" s="26">
        <f>INDEX(Structure!$H$25:$H$52,MATCH(B213&amp;"|"&amp;I213,Structure!$A$25:$A$52,0))</f>
        <v/>
      </c>
      <c r="P213" s="26">
        <f>INDEX(Structure!$I$25:$I$52,MATCH(B213&amp;"|"&amp;I213,Structure!$A$25:$A$52,0))</f>
        <v/>
      </c>
      <c r="Q213" s="20">
        <f>G213/H213</f>
        <v/>
      </c>
      <c r="R213" s="20">
        <f>G213/O213</f>
        <v/>
      </c>
      <c r="S213" s="32">
        <f>(G213-N213)/(P213-N213)</f>
        <v/>
      </c>
      <c r="T213" s="4">
        <f>IF(G213&lt;N213,"Below",IF(G213&gt;P213,"Above","Within"))</f>
        <v/>
      </c>
      <c r="U213" s="17">
        <f>MAX(0,N213-G213)*F213</f>
        <v/>
      </c>
      <c r="V213" s="17">
        <f>MAX(0,G213-P213)*F213</f>
        <v/>
      </c>
      <c r="W213" s="33">
        <f>IF(T213="Above",LN(G213/P213)/LN(1+INDEX(Market!$E$6:$E$9,MATCH(B213,Market!$A$6:$A$9,0))),0)</f>
        <v/>
      </c>
    </row>
    <row r="214">
      <c r="A214" s="5" t="inlineStr">
        <is>
          <t>E00248</t>
        </is>
      </c>
      <c r="B214" s="5" t="inlineStr">
        <is>
          <t>IT</t>
        </is>
      </c>
      <c r="C214" s="5" t="inlineStr">
        <is>
          <t>Customer Service</t>
        </is>
      </c>
      <c r="D214" s="5" t="inlineStr">
        <is>
          <t>L1</t>
        </is>
      </c>
      <c r="E214" s="5" t="inlineStr">
        <is>
          <t>F</t>
        </is>
      </c>
      <c r="F214" s="5" t="n">
        <v>1</v>
      </c>
      <c r="G214" s="31" t="n">
        <v>25550</v>
      </c>
      <c r="H214" s="31" t="n">
        <v>23400</v>
      </c>
      <c r="I214" s="6">
        <f>INDEX(Roles!$J$5:$J$40,MATCH(C214&amp;"|"&amp;D214,Roles!$A$5:$A$40,0))</f>
        <v/>
      </c>
      <c r="J214" s="6">
        <f>INDEX(Roles!$K$5:$K$40,MATCH(C214&amp;"|"&amp;D214,Roles!$A$5:$A$40,0))</f>
        <v/>
      </c>
      <c r="K214" s="26">
        <f>INDEX(Market!$K$31:$K$54,MATCH(B214&amp;"|"&amp;J214,Market!$A$31:$A$54,0))</f>
        <v/>
      </c>
      <c r="L214" s="6">
        <f>INDEX(Settings!$E$13:$E$19,MATCH(I214,Settings!$B$13:$B$19,0))</f>
        <v/>
      </c>
      <c r="M214" s="25">
        <f>INDEX(Structure!$K$6:$K$12,MATCH(I214,Structure!$A$6:$A$12,0))</f>
        <v/>
      </c>
      <c r="N214" s="26">
        <f>INDEX(Structure!$G$25:$G$52,MATCH(B214&amp;"|"&amp;I214,Structure!$A$25:$A$52,0))</f>
        <v/>
      </c>
      <c r="O214" s="26">
        <f>INDEX(Structure!$H$25:$H$52,MATCH(B214&amp;"|"&amp;I214,Structure!$A$25:$A$52,0))</f>
        <v/>
      </c>
      <c r="P214" s="26">
        <f>INDEX(Structure!$I$25:$I$52,MATCH(B214&amp;"|"&amp;I214,Structure!$A$25:$A$52,0))</f>
        <v/>
      </c>
      <c r="Q214" s="20">
        <f>G214/H214</f>
        <v/>
      </c>
      <c r="R214" s="20">
        <f>G214/O214</f>
        <v/>
      </c>
      <c r="S214" s="32">
        <f>(G214-N214)/(P214-N214)</f>
        <v/>
      </c>
      <c r="T214" s="4">
        <f>IF(G214&lt;N214,"Below",IF(G214&gt;P214,"Above","Within"))</f>
        <v/>
      </c>
      <c r="U214" s="17">
        <f>MAX(0,N214-G214)*F214</f>
        <v/>
      </c>
      <c r="V214" s="17">
        <f>MAX(0,G214-P214)*F214</f>
        <v/>
      </c>
      <c r="W214" s="33">
        <f>IF(T214="Above",LN(G214/P214)/LN(1+INDEX(Market!$E$6:$E$9,MATCH(B214,Market!$A$6:$A$9,0))),0)</f>
        <v/>
      </c>
    </row>
    <row r="215">
      <c r="A215" s="5" t="inlineStr">
        <is>
          <t>E00252</t>
        </is>
      </c>
      <c r="B215" s="5" t="inlineStr">
        <is>
          <t>ES</t>
        </is>
      </c>
      <c r="C215" s="5" t="inlineStr">
        <is>
          <t>Operations</t>
        </is>
      </c>
      <c r="D215" s="5" t="inlineStr">
        <is>
          <t>L1</t>
        </is>
      </c>
      <c r="E215" s="5" t="inlineStr">
        <is>
          <t>M</t>
        </is>
      </c>
      <c r="F215" s="5" t="n">
        <v>1</v>
      </c>
      <c r="G215" s="31" t="n">
        <v>24500</v>
      </c>
      <c r="H215" s="31" t="n">
        <v>23800</v>
      </c>
      <c r="I215" s="6">
        <f>INDEX(Roles!$J$5:$J$40,MATCH(C215&amp;"|"&amp;D215,Roles!$A$5:$A$40,0))</f>
        <v/>
      </c>
      <c r="J215" s="6">
        <f>INDEX(Roles!$K$5:$K$40,MATCH(C215&amp;"|"&amp;D215,Roles!$A$5:$A$40,0))</f>
        <v/>
      </c>
      <c r="K215" s="26">
        <f>INDEX(Market!$K$31:$K$54,MATCH(B215&amp;"|"&amp;J215,Market!$A$31:$A$54,0))</f>
        <v/>
      </c>
      <c r="L215" s="6">
        <f>INDEX(Settings!$E$13:$E$19,MATCH(I215,Settings!$B$13:$B$19,0))</f>
        <v/>
      </c>
      <c r="M215" s="25">
        <f>INDEX(Structure!$K$6:$K$12,MATCH(I215,Structure!$A$6:$A$12,0))</f>
        <v/>
      </c>
      <c r="N215" s="26">
        <f>INDEX(Structure!$G$25:$G$52,MATCH(B215&amp;"|"&amp;I215,Structure!$A$25:$A$52,0))</f>
        <v/>
      </c>
      <c r="O215" s="26">
        <f>INDEX(Structure!$H$25:$H$52,MATCH(B215&amp;"|"&amp;I215,Structure!$A$25:$A$52,0))</f>
        <v/>
      </c>
      <c r="P215" s="26">
        <f>INDEX(Structure!$I$25:$I$52,MATCH(B215&amp;"|"&amp;I215,Structure!$A$25:$A$52,0))</f>
        <v/>
      </c>
      <c r="Q215" s="20">
        <f>G215/H215</f>
        <v/>
      </c>
      <c r="R215" s="20">
        <f>G215/O215</f>
        <v/>
      </c>
      <c r="S215" s="32">
        <f>(G215-N215)/(P215-N215)</f>
        <v/>
      </c>
      <c r="T215" s="4">
        <f>IF(G215&lt;N215,"Below",IF(G215&gt;P215,"Above","Within"))</f>
        <v/>
      </c>
      <c r="U215" s="17">
        <f>MAX(0,N215-G215)*F215</f>
        <v/>
      </c>
      <c r="V215" s="17">
        <f>MAX(0,G215-P215)*F215</f>
        <v/>
      </c>
      <c r="W215" s="33">
        <f>IF(T215="Above",LN(G215/P215)/LN(1+INDEX(Market!$E$6:$E$9,MATCH(B215,Market!$A$6:$A$9,0))),0)</f>
        <v/>
      </c>
    </row>
    <row r="216">
      <c r="A216" s="5" t="inlineStr">
        <is>
          <t>E00254</t>
        </is>
      </c>
      <c r="B216" s="5" t="inlineStr">
        <is>
          <t>PL</t>
        </is>
      </c>
      <c r="C216" s="5" t="inlineStr">
        <is>
          <t>Sales</t>
        </is>
      </c>
      <c r="D216" s="5" t="inlineStr">
        <is>
          <t>L1</t>
        </is>
      </c>
      <c r="E216" s="5" t="inlineStr">
        <is>
          <t>F</t>
        </is>
      </c>
      <c r="F216" s="5" t="n">
        <v>1</v>
      </c>
      <c r="G216" s="31" t="n">
        <v>22250</v>
      </c>
      <c r="H216" s="31" t="n">
        <v>22000</v>
      </c>
      <c r="I216" s="6">
        <f>INDEX(Roles!$J$5:$J$40,MATCH(C216&amp;"|"&amp;D216,Roles!$A$5:$A$40,0))</f>
        <v/>
      </c>
      <c r="J216" s="6">
        <f>INDEX(Roles!$K$5:$K$40,MATCH(C216&amp;"|"&amp;D216,Roles!$A$5:$A$40,0))</f>
        <v/>
      </c>
      <c r="K216" s="26">
        <f>INDEX(Market!$K$31:$K$54,MATCH(B216&amp;"|"&amp;J216,Market!$A$31:$A$54,0))</f>
        <v/>
      </c>
      <c r="L216" s="6">
        <f>INDEX(Settings!$E$13:$E$19,MATCH(I216,Settings!$B$13:$B$19,0))</f>
        <v/>
      </c>
      <c r="M216" s="25">
        <f>INDEX(Structure!$K$6:$K$12,MATCH(I216,Structure!$A$6:$A$12,0))</f>
        <v/>
      </c>
      <c r="N216" s="26">
        <f>INDEX(Structure!$G$25:$G$52,MATCH(B216&amp;"|"&amp;I216,Structure!$A$25:$A$52,0))</f>
        <v/>
      </c>
      <c r="O216" s="26">
        <f>INDEX(Structure!$H$25:$H$52,MATCH(B216&amp;"|"&amp;I216,Structure!$A$25:$A$52,0))</f>
        <v/>
      </c>
      <c r="P216" s="26">
        <f>INDEX(Structure!$I$25:$I$52,MATCH(B216&amp;"|"&amp;I216,Structure!$A$25:$A$52,0))</f>
        <v/>
      </c>
      <c r="Q216" s="20">
        <f>G216/H216</f>
        <v/>
      </c>
      <c r="R216" s="20">
        <f>G216/O216</f>
        <v/>
      </c>
      <c r="S216" s="32">
        <f>(G216-N216)/(P216-N216)</f>
        <v/>
      </c>
      <c r="T216" s="4">
        <f>IF(G216&lt;N216,"Below",IF(G216&gt;P216,"Above","Within"))</f>
        <v/>
      </c>
      <c r="U216" s="17">
        <f>MAX(0,N216-G216)*F216</f>
        <v/>
      </c>
      <c r="V216" s="17">
        <f>MAX(0,G216-P216)*F216</f>
        <v/>
      </c>
      <c r="W216" s="33">
        <f>IF(T216="Above",LN(G216/P216)/LN(1+INDEX(Market!$E$6:$E$9,MATCH(B216,Market!$A$6:$A$9,0))),0)</f>
        <v/>
      </c>
    </row>
    <row r="217">
      <c r="A217" s="5" t="inlineStr">
        <is>
          <t>E00255</t>
        </is>
      </c>
      <c r="B217" s="5" t="inlineStr">
        <is>
          <t>PL</t>
        </is>
      </c>
      <c r="C217" s="5" t="inlineStr">
        <is>
          <t>Customer Service</t>
        </is>
      </c>
      <c r="D217" s="5" t="inlineStr">
        <is>
          <t>L3</t>
        </is>
      </c>
      <c r="E217" s="5" t="inlineStr">
        <is>
          <t>F</t>
        </is>
      </c>
      <c r="F217" s="5" t="n">
        <v>1</v>
      </c>
      <c r="G217" s="31" t="n">
        <v>28800</v>
      </c>
      <c r="H217" s="31" t="n">
        <v>30200</v>
      </c>
      <c r="I217" s="6">
        <f>INDEX(Roles!$J$5:$J$40,MATCH(C217&amp;"|"&amp;D217,Roles!$A$5:$A$40,0))</f>
        <v/>
      </c>
      <c r="J217" s="6">
        <f>INDEX(Roles!$K$5:$K$40,MATCH(C217&amp;"|"&amp;D217,Roles!$A$5:$A$40,0))</f>
        <v/>
      </c>
      <c r="K217" s="26">
        <f>INDEX(Market!$K$31:$K$54,MATCH(B217&amp;"|"&amp;J217,Market!$A$31:$A$54,0))</f>
        <v/>
      </c>
      <c r="L217" s="6">
        <f>INDEX(Settings!$E$13:$E$19,MATCH(I217,Settings!$B$13:$B$19,0))</f>
        <v/>
      </c>
      <c r="M217" s="25">
        <f>INDEX(Structure!$K$6:$K$12,MATCH(I217,Structure!$A$6:$A$12,0))</f>
        <v/>
      </c>
      <c r="N217" s="26">
        <f>INDEX(Structure!$G$25:$G$52,MATCH(B217&amp;"|"&amp;I217,Structure!$A$25:$A$52,0))</f>
        <v/>
      </c>
      <c r="O217" s="26">
        <f>INDEX(Structure!$H$25:$H$52,MATCH(B217&amp;"|"&amp;I217,Structure!$A$25:$A$52,0))</f>
        <v/>
      </c>
      <c r="P217" s="26">
        <f>INDEX(Structure!$I$25:$I$52,MATCH(B217&amp;"|"&amp;I217,Structure!$A$25:$A$52,0))</f>
        <v/>
      </c>
      <c r="Q217" s="20">
        <f>G217/H217</f>
        <v/>
      </c>
      <c r="R217" s="20">
        <f>G217/O217</f>
        <v/>
      </c>
      <c r="S217" s="32">
        <f>(G217-N217)/(P217-N217)</f>
        <v/>
      </c>
      <c r="T217" s="4">
        <f>IF(G217&lt;N217,"Below",IF(G217&gt;P217,"Above","Within"))</f>
        <v/>
      </c>
      <c r="U217" s="17">
        <f>MAX(0,N217-G217)*F217</f>
        <v/>
      </c>
      <c r="V217" s="17">
        <f>MAX(0,G217-P217)*F217</f>
        <v/>
      </c>
      <c r="W217" s="33">
        <f>IF(T217="Above",LN(G217/P217)/LN(1+INDEX(Market!$E$6:$E$9,MATCH(B217,Market!$A$6:$A$9,0))),0)</f>
        <v/>
      </c>
    </row>
    <row r="218">
      <c r="A218" s="5" t="inlineStr">
        <is>
          <t>E00258</t>
        </is>
      </c>
      <c r="B218" s="5" t="inlineStr">
        <is>
          <t>IT</t>
        </is>
      </c>
      <c r="C218" s="5" t="inlineStr">
        <is>
          <t>Operations</t>
        </is>
      </c>
      <c r="D218" s="5" t="inlineStr">
        <is>
          <t>L1</t>
        </is>
      </c>
      <c r="E218" s="5" t="inlineStr">
        <is>
          <t>M</t>
        </is>
      </c>
      <c r="F218" s="5" t="n">
        <v>1</v>
      </c>
      <c r="G218" s="31" t="n">
        <v>25400</v>
      </c>
      <c r="H218" s="31" t="n">
        <v>24700</v>
      </c>
      <c r="I218" s="6">
        <f>INDEX(Roles!$J$5:$J$40,MATCH(C218&amp;"|"&amp;D218,Roles!$A$5:$A$40,0))</f>
        <v/>
      </c>
      <c r="J218" s="6">
        <f>INDEX(Roles!$K$5:$K$40,MATCH(C218&amp;"|"&amp;D218,Roles!$A$5:$A$40,0))</f>
        <v/>
      </c>
      <c r="K218" s="26">
        <f>INDEX(Market!$K$31:$K$54,MATCH(B218&amp;"|"&amp;J218,Market!$A$31:$A$54,0))</f>
        <v/>
      </c>
      <c r="L218" s="6">
        <f>INDEX(Settings!$E$13:$E$19,MATCH(I218,Settings!$B$13:$B$19,0))</f>
        <v/>
      </c>
      <c r="M218" s="25">
        <f>INDEX(Structure!$K$6:$K$12,MATCH(I218,Structure!$A$6:$A$12,0))</f>
        <v/>
      </c>
      <c r="N218" s="26">
        <f>INDEX(Structure!$G$25:$G$52,MATCH(B218&amp;"|"&amp;I218,Structure!$A$25:$A$52,0))</f>
        <v/>
      </c>
      <c r="O218" s="26">
        <f>INDEX(Structure!$H$25:$H$52,MATCH(B218&amp;"|"&amp;I218,Structure!$A$25:$A$52,0))</f>
        <v/>
      </c>
      <c r="P218" s="26">
        <f>INDEX(Structure!$I$25:$I$52,MATCH(B218&amp;"|"&amp;I218,Structure!$A$25:$A$52,0))</f>
        <v/>
      </c>
      <c r="Q218" s="20">
        <f>G218/H218</f>
        <v/>
      </c>
      <c r="R218" s="20">
        <f>G218/O218</f>
        <v/>
      </c>
      <c r="S218" s="32">
        <f>(G218-N218)/(P218-N218)</f>
        <v/>
      </c>
      <c r="T218" s="4">
        <f>IF(G218&lt;N218,"Below",IF(G218&gt;P218,"Above","Within"))</f>
        <v/>
      </c>
      <c r="U218" s="17">
        <f>MAX(0,N218-G218)*F218</f>
        <v/>
      </c>
      <c r="V218" s="17">
        <f>MAX(0,G218-P218)*F218</f>
        <v/>
      </c>
      <c r="W218" s="33">
        <f>IF(T218="Above",LN(G218/P218)/LN(1+INDEX(Market!$E$6:$E$9,MATCH(B218,Market!$A$6:$A$9,0))),0)</f>
        <v/>
      </c>
    </row>
    <row r="219">
      <c r="A219" s="5" t="inlineStr">
        <is>
          <t>E00259</t>
        </is>
      </c>
      <c r="B219" s="5" t="inlineStr">
        <is>
          <t>DE</t>
        </is>
      </c>
      <c r="C219" s="5" t="inlineStr">
        <is>
          <t>Sales</t>
        </is>
      </c>
      <c r="D219" s="5" t="inlineStr">
        <is>
          <t>L2</t>
        </is>
      </c>
      <c r="E219" s="5" t="inlineStr">
        <is>
          <t>F</t>
        </is>
      </c>
      <c r="F219" s="5" t="n">
        <v>1</v>
      </c>
      <c r="G219" s="31" t="n">
        <v>47900</v>
      </c>
      <c r="H219" s="31" t="n">
        <v>49900</v>
      </c>
      <c r="I219" s="6">
        <f>INDEX(Roles!$J$5:$J$40,MATCH(C219&amp;"|"&amp;D219,Roles!$A$5:$A$40,0))</f>
        <v/>
      </c>
      <c r="J219" s="6">
        <f>INDEX(Roles!$K$5:$K$40,MATCH(C219&amp;"|"&amp;D219,Roles!$A$5:$A$40,0))</f>
        <v/>
      </c>
      <c r="K219" s="26">
        <f>INDEX(Market!$K$31:$K$54,MATCH(B219&amp;"|"&amp;J219,Market!$A$31:$A$54,0))</f>
        <v/>
      </c>
      <c r="L219" s="6">
        <f>INDEX(Settings!$E$13:$E$19,MATCH(I219,Settings!$B$13:$B$19,0))</f>
        <v/>
      </c>
      <c r="M219" s="25">
        <f>INDEX(Structure!$K$6:$K$12,MATCH(I219,Structure!$A$6:$A$12,0))</f>
        <v/>
      </c>
      <c r="N219" s="26">
        <f>INDEX(Structure!$G$25:$G$52,MATCH(B219&amp;"|"&amp;I219,Structure!$A$25:$A$52,0))</f>
        <v/>
      </c>
      <c r="O219" s="26">
        <f>INDEX(Structure!$H$25:$H$52,MATCH(B219&amp;"|"&amp;I219,Structure!$A$25:$A$52,0))</f>
        <v/>
      </c>
      <c r="P219" s="26">
        <f>INDEX(Structure!$I$25:$I$52,MATCH(B219&amp;"|"&amp;I219,Structure!$A$25:$A$52,0))</f>
        <v/>
      </c>
      <c r="Q219" s="20">
        <f>G219/H219</f>
        <v/>
      </c>
      <c r="R219" s="20">
        <f>G219/O219</f>
        <v/>
      </c>
      <c r="S219" s="32">
        <f>(G219-N219)/(P219-N219)</f>
        <v/>
      </c>
      <c r="T219" s="4">
        <f>IF(G219&lt;N219,"Below",IF(G219&gt;P219,"Above","Within"))</f>
        <v/>
      </c>
      <c r="U219" s="17">
        <f>MAX(0,N219-G219)*F219</f>
        <v/>
      </c>
      <c r="V219" s="17">
        <f>MAX(0,G219-P219)*F219</f>
        <v/>
      </c>
      <c r="W219" s="33">
        <f>IF(T219="Above",LN(G219/P219)/LN(1+INDEX(Market!$E$6:$E$9,MATCH(B219,Market!$A$6:$A$9,0))),0)</f>
        <v/>
      </c>
    </row>
    <row r="220">
      <c r="A220" s="5" t="inlineStr">
        <is>
          <t>E00260</t>
        </is>
      </c>
      <c r="B220" s="5" t="inlineStr">
        <is>
          <t>IT</t>
        </is>
      </c>
      <c r="C220" s="5" t="inlineStr">
        <is>
          <t>Customer Service</t>
        </is>
      </c>
      <c r="D220" s="5" t="inlineStr">
        <is>
          <t>L4</t>
        </is>
      </c>
      <c r="E220" s="5" t="inlineStr">
        <is>
          <t>M</t>
        </is>
      </c>
      <c r="F220" s="5" t="n">
        <v>1</v>
      </c>
      <c r="G220" s="31" t="n">
        <v>50600</v>
      </c>
      <c r="H220" s="31" t="n">
        <v>49100</v>
      </c>
      <c r="I220" s="6">
        <f>INDEX(Roles!$J$5:$J$40,MATCH(C220&amp;"|"&amp;D220,Roles!$A$5:$A$40,0))</f>
        <v/>
      </c>
      <c r="J220" s="6">
        <f>INDEX(Roles!$K$5:$K$40,MATCH(C220&amp;"|"&amp;D220,Roles!$A$5:$A$40,0))</f>
        <v/>
      </c>
      <c r="K220" s="26">
        <f>INDEX(Market!$K$31:$K$54,MATCH(B220&amp;"|"&amp;J220,Market!$A$31:$A$54,0))</f>
        <v/>
      </c>
      <c r="L220" s="6">
        <f>INDEX(Settings!$E$13:$E$19,MATCH(I220,Settings!$B$13:$B$19,0))</f>
        <v/>
      </c>
      <c r="M220" s="25">
        <f>INDEX(Structure!$K$6:$K$12,MATCH(I220,Structure!$A$6:$A$12,0))</f>
        <v/>
      </c>
      <c r="N220" s="26">
        <f>INDEX(Structure!$G$25:$G$52,MATCH(B220&amp;"|"&amp;I220,Structure!$A$25:$A$52,0))</f>
        <v/>
      </c>
      <c r="O220" s="26">
        <f>INDEX(Structure!$H$25:$H$52,MATCH(B220&amp;"|"&amp;I220,Structure!$A$25:$A$52,0))</f>
        <v/>
      </c>
      <c r="P220" s="26">
        <f>INDEX(Structure!$I$25:$I$52,MATCH(B220&amp;"|"&amp;I220,Structure!$A$25:$A$52,0))</f>
        <v/>
      </c>
      <c r="Q220" s="20">
        <f>G220/H220</f>
        <v/>
      </c>
      <c r="R220" s="20">
        <f>G220/O220</f>
        <v/>
      </c>
      <c r="S220" s="32">
        <f>(G220-N220)/(P220-N220)</f>
        <v/>
      </c>
      <c r="T220" s="4">
        <f>IF(G220&lt;N220,"Below",IF(G220&gt;P220,"Above","Within"))</f>
        <v/>
      </c>
      <c r="U220" s="17">
        <f>MAX(0,N220-G220)*F220</f>
        <v/>
      </c>
      <c r="V220" s="17">
        <f>MAX(0,G220-P220)*F220</f>
        <v/>
      </c>
      <c r="W220" s="33">
        <f>IF(T220="Above",LN(G220/P220)/LN(1+INDEX(Market!$E$6:$E$9,MATCH(B220,Market!$A$6:$A$9,0))),0)</f>
        <v/>
      </c>
    </row>
    <row r="221">
      <c r="A221" s="5" t="inlineStr">
        <is>
          <t>E00261</t>
        </is>
      </c>
      <c r="B221" s="5" t="inlineStr">
        <is>
          <t>PL</t>
        </is>
      </c>
      <c r="C221" s="5" t="inlineStr">
        <is>
          <t>Operations</t>
        </is>
      </c>
      <c r="D221" s="5" t="inlineStr">
        <is>
          <t>L2</t>
        </is>
      </c>
      <c r="E221" s="5" t="inlineStr">
        <is>
          <t>M</t>
        </is>
      </c>
      <c r="F221" s="5" t="n">
        <v>1</v>
      </c>
      <c r="G221" s="31" t="n">
        <v>23050</v>
      </c>
      <c r="H221" s="31" t="n">
        <v>24900</v>
      </c>
      <c r="I221" s="6">
        <f>INDEX(Roles!$J$5:$J$40,MATCH(C221&amp;"|"&amp;D221,Roles!$A$5:$A$40,0))</f>
        <v/>
      </c>
      <c r="J221" s="6">
        <f>INDEX(Roles!$K$5:$K$40,MATCH(C221&amp;"|"&amp;D221,Roles!$A$5:$A$40,0))</f>
        <v/>
      </c>
      <c r="K221" s="26">
        <f>INDEX(Market!$K$31:$K$54,MATCH(B221&amp;"|"&amp;J221,Market!$A$31:$A$54,0))</f>
        <v/>
      </c>
      <c r="L221" s="6">
        <f>INDEX(Settings!$E$13:$E$19,MATCH(I221,Settings!$B$13:$B$19,0))</f>
        <v/>
      </c>
      <c r="M221" s="25">
        <f>INDEX(Structure!$K$6:$K$12,MATCH(I221,Structure!$A$6:$A$12,0))</f>
        <v/>
      </c>
      <c r="N221" s="26">
        <f>INDEX(Structure!$G$25:$G$52,MATCH(B221&amp;"|"&amp;I221,Structure!$A$25:$A$52,0))</f>
        <v/>
      </c>
      <c r="O221" s="26">
        <f>INDEX(Structure!$H$25:$H$52,MATCH(B221&amp;"|"&amp;I221,Structure!$A$25:$A$52,0))</f>
        <v/>
      </c>
      <c r="P221" s="26">
        <f>INDEX(Structure!$I$25:$I$52,MATCH(B221&amp;"|"&amp;I221,Structure!$A$25:$A$52,0))</f>
        <v/>
      </c>
      <c r="Q221" s="20">
        <f>G221/H221</f>
        <v/>
      </c>
      <c r="R221" s="20">
        <f>G221/O221</f>
        <v/>
      </c>
      <c r="S221" s="32">
        <f>(G221-N221)/(P221-N221)</f>
        <v/>
      </c>
      <c r="T221" s="4">
        <f>IF(G221&lt;N221,"Below",IF(G221&gt;P221,"Above","Within"))</f>
        <v/>
      </c>
      <c r="U221" s="17">
        <f>MAX(0,N221-G221)*F221</f>
        <v/>
      </c>
      <c r="V221" s="17">
        <f>MAX(0,G221-P221)*F221</f>
        <v/>
      </c>
      <c r="W221" s="33">
        <f>IF(T221="Above",LN(G221/P221)/LN(1+INDEX(Market!$E$6:$E$9,MATCH(B221,Market!$A$6:$A$9,0))),0)</f>
        <v/>
      </c>
    </row>
    <row r="222">
      <c r="A222" s="5" t="inlineStr">
        <is>
          <t>E00262</t>
        </is>
      </c>
      <c r="B222" s="5" t="inlineStr">
        <is>
          <t>PL</t>
        </is>
      </c>
      <c r="C222" s="5" t="inlineStr">
        <is>
          <t>Sales</t>
        </is>
      </c>
      <c r="D222" s="5" t="inlineStr">
        <is>
          <t>L2</t>
        </is>
      </c>
      <c r="E222" s="5" t="inlineStr">
        <is>
          <t>M</t>
        </is>
      </c>
      <c r="F222" s="5" t="n">
        <v>1</v>
      </c>
      <c r="G222" s="31" t="n">
        <v>29800</v>
      </c>
      <c r="H222" s="31" t="n">
        <v>27600</v>
      </c>
      <c r="I222" s="6">
        <f>INDEX(Roles!$J$5:$J$40,MATCH(C222&amp;"|"&amp;D222,Roles!$A$5:$A$40,0))</f>
        <v/>
      </c>
      <c r="J222" s="6">
        <f>INDEX(Roles!$K$5:$K$40,MATCH(C222&amp;"|"&amp;D222,Roles!$A$5:$A$40,0))</f>
        <v/>
      </c>
      <c r="K222" s="26">
        <f>INDEX(Market!$K$31:$K$54,MATCH(B222&amp;"|"&amp;J222,Market!$A$31:$A$54,0))</f>
        <v/>
      </c>
      <c r="L222" s="6">
        <f>INDEX(Settings!$E$13:$E$19,MATCH(I222,Settings!$B$13:$B$19,0))</f>
        <v/>
      </c>
      <c r="M222" s="25">
        <f>INDEX(Structure!$K$6:$K$12,MATCH(I222,Structure!$A$6:$A$12,0))</f>
        <v/>
      </c>
      <c r="N222" s="26">
        <f>INDEX(Structure!$G$25:$G$52,MATCH(B222&amp;"|"&amp;I222,Structure!$A$25:$A$52,0))</f>
        <v/>
      </c>
      <c r="O222" s="26">
        <f>INDEX(Structure!$H$25:$H$52,MATCH(B222&amp;"|"&amp;I222,Structure!$A$25:$A$52,0))</f>
        <v/>
      </c>
      <c r="P222" s="26">
        <f>INDEX(Structure!$I$25:$I$52,MATCH(B222&amp;"|"&amp;I222,Structure!$A$25:$A$52,0))</f>
        <v/>
      </c>
      <c r="Q222" s="20">
        <f>G222/H222</f>
        <v/>
      </c>
      <c r="R222" s="20">
        <f>G222/O222</f>
        <v/>
      </c>
      <c r="S222" s="32">
        <f>(G222-N222)/(P222-N222)</f>
        <v/>
      </c>
      <c r="T222" s="4">
        <f>IF(G222&lt;N222,"Below",IF(G222&gt;P222,"Above","Within"))</f>
        <v/>
      </c>
      <c r="U222" s="17">
        <f>MAX(0,N222-G222)*F222</f>
        <v/>
      </c>
      <c r="V222" s="17">
        <f>MAX(0,G222-P222)*F222</f>
        <v/>
      </c>
      <c r="W222" s="33">
        <f>IF(T222="Above",LN(G222/P222)/LN(1+INDEX(Market!$E$6:$E$9,MATCH(B222,Market!$A$6:$A$9,0))),0)</f>
        <v/>
      </c>
    </row>
    <row r="223">
      <c r="A223" s="5" t="inlineStr">
        <is>
          <t>E00264</t>
        </is>
      </c>
      <c r="B223" s="5" t="inlineStr">
        <is>
          <t>ES</t>
        </is>
      </c>
      <c r="C223" s="5" t="inlineStr">
        <is>
          <t>Customer Service</t>
        </is>
      </c>
      <c r="D223" s="5" t="inlineStr">
        <is>
          <t>L2</t>
        </is>
      </c>
      <c r="E223" s="5" t="inlineStr">
        <is>
          <t>F</t>
        </is>
      </c>
      <c r="F223" s="5" t="n">
        <v>1</v>
      </c>
      <c r="G223" s="31" t="n">
        <v>26100</v>
      </c>
      <c r="H223" s="31" t="n">
        <v>28100</v>
      </c>
      <c r="I223" s="6">
        <f>INDEX(Roles!$J$5:$J$40,MATCH(C223&amp;"|"&amp;D223,Roles!$A$5:$A$40,0))</f>
        <v/>
      </c>
      <c r="J223" s="6">
        <f>INDEX(Roles!$K$5:$K$40,MATCH(C223&amp;"|"&amp;D223,Roles!$A$5:$A$40,0))</f>
        <v/>
      </c>
      <c r="K223" s="26">
        <f>INDEX(Market!$K$31:$K$54,MATCH(B223&amp;"|"&amp;J223,Market!$A$31:$A$54,0))</f>
        <v/>
      </c>
      <c r="L223" s="6">
        <f>INDEX(Settings!$E$13:$E$19,MATCH(I223,Settings!$B$13:$B$19,0))</f>
        <v/>
      </c>
      <c r="M223" s="25">
        <f>INDEX(Structure!$K$6:$K$12,MATCH(I223,Structure!$A$6:$A$12,0))</f>
        <v/>
      </c>
      <c r="N223" s="26">
        <f>INDEX(Structure!$G$25:$G$52,MATCH(B223&amp;"|"&amp;I223,Structure!$A$25:$A$52,0))</f>
        <v/>
      </c>
      <c r="O223" s="26">
        <f>INDEX(Structure!$H$25:$H$52,MATCH(B223&amp;"|"&amp;I223,Structure!$A$25:$A$52,0))</f>
        <v/>
      </c>
      <c r="P223" s="26">
        <f>INDEX(Structure!$I$25:$I$52,MATCH(B223&amp;"|"&amp;I223,Structure!$A$25:$A$52,0))</f>
        <v/>
      </c>
      <c r="Q223" s="20">
        <f>G223/H223</f>
        <v/>
      </c>
      <c r="R223" s="20">
        <f>G223/O223</f>
        <v/>
      </c>
      <c r="S223" s="32">
        <f>(G223-N223)/(P223-N223)</f>
        <v/>
      </c>
      <c r="T223" s="4">
        <f>IF(G223&lt;N223,"Below",IF(G223&gt;P223,"Above","Within"))</f>
        <v/>
      </c>
      <c r="U223" s="17">
        <f>MAX(0,N223-G223)*F223</f>
        <v/>
      </c>
      <c r="V223" s="17">
        <f>MAX(0,G223-P223)*F223</f>
        <v/>
      </c>
      <c r="W223" s="33">
        <f>IF(T223="Above",LN(G223/P223)/LN(1+INDEX(Market!$E$6:$E$9,MATCH(B223,Market!$A$6:$A$9,0))),0)</f>
        <v/>
      </c>
    </row>
    <row r="224">
      <c r="A224" s="5" t="inlineStr">
        <is>
          <t>E00265</t>
        </is>
      </c>
      <c r="B224" s="5" t="inlineStr">
        <is>
          <t>PL</t>
        </is>
      </c>
      <c r="C224" s="5" t="inlineStr">
        <is>
          <t>Tech</t>
        </is>
      </c>
      <c r="D224" s="5" t="inlineStr">
        <is>
          <t>L2</t>
        </is>
      </c>
      <c r="E224" s="5" t="inlineStr">
        <is>
          <t>M</t>
        </is>
      </c>
      <c r="F224" s="5" t="n">
        <v>1</v>
      </c>
      <c r="G224" s="31" t="n">
        <v>31800</v>
      </c>
      <c r="H224" s="31" t="n">
        <v>32800</v>
      </c>
      <c r="I224" s="6">
        <f>INDEX(Roles!$J$5:$J$40,MATCH(C224&amp;"|"&amp;D224,Roles!$A$5:$A$40,0))</f>
        <v/>
      </c>
      <c r="J224" s="6">
        <f>INDEX(Roles!$K$5:$K$40,MATCH(C224&amp;"|"&amp;D224,Roles!$A$5:$A$40,0))</f>
        <v/>
      </c>
      <c r="K224" s="26">
        <f>INDEX(Market!$K$31:$K$54,MATCH(B224&amp;"|"&amp;J224,Market!$A$31:$A$54,0))</f>
        <v/>
      </c>
      <c r="L224" s="6">
        <f>INDEX(Settings!$E$13:$E$19,MATCH(I224,Settings!$B$13:$B$19,0))</f>
        <v/>
      </c>
      <c r="M224" s="25">
        <f>INDEX(Structure!$K$6:$K$12,MATCH(I224,Structure!$A$6:$A$12,0))</f>
        <v/>
      </c>
      <c r="N224" s="26">
        <f>INDEX(Structure!$G$25:$G$52,MATCH(B224&amp;"|"&amp;I224,Structure!$A$25:$A$52,0))</f>
        <v/>
      </c>
      <c r="O224" s="26">
        <f>INDEX(Structure!$H$25:$H$52,MATCH(B224&amp;"|"&amp;I224,Structure!$A$25:$A$52,0))</f>
        <v/>
      </c>
      <c r="P224" s="26">
        <f>INDEX(Structure!$I$25:$I$52,MATCH(B224&amp;"|"&amp;I224,Structure!$A$25:$A$52,0))</f>
        <v/>
      </c>
      <c r="Q224" s="20">
        <f>G224/H224</f>
        <v/>
      </c>
      <c r="R224" s="20">
        <f>G224/O224</f>
        <v/>
      </c>
      <c r="S224" s="32">
        <f>(G224-N224)/(P224-N224)</f>
        <v/>
      </c>
      <c r="T224" s="4">
        <f>IF(G224&lt;N224,"Below",IF(G224&gt;P224,"Above","Within"))</f>
        <v/>
      </c>
      <c r="U224" s="17">
        <f>MAX(0,N224-G224)*F224</f>
        <v/>
      </c>
      <c r="V224" s="17">
        <f>MAX(0,G224-P224)*F224</f>
        <v/>
      </c>
      <c r="W224" s="33">
        <f>IF(T224="Above",LN(G224/P224)/LN(1+INDEX(Market!$E$6:$E$9,MATCH(B224,Market!$A$6:$A$9,0))),0)</f>
        <v/>
      </c>
    </row>
    <row r="225">
      <c r="A225" s="5" t="inlineStr">
        <is>
          <t>E00267</t>
        </is>
      </c>
      <c r="B225" s="5" t="inlineStr">
        <is>
          <t>DE</t>
        </is>
      </c>
      <c r="C225" s="5" t="inlineStr">
        <is>
          <t>Operations</t>
        </is>
      </c>
      <c r="D225" s="5" t="inlineStr">
        <is>
          <t>L3</t>
        </is>
      </c>
      <c r="E225" s="5" t="inlineStr">
        <is>
          <t>M</t>
        </is>
      </c>
      <c r="F225" s="5" t="n">
        <v>1</v>
      </c>
      <c r="G225" s="31" t="n">
        <v>63200</v>
      </c>
      <c r="H225" s="31" t="n">
        <v>57800</v>
      </c>
      <c r="I225" s="6">
        <f>INDEX(Roles!$J$5:$J$40,MATCH(C225&amp;"|"&amp;D225,Roles!$A$5:$A$40,0))</f>
        <v/>
      </c>
      <c r="J225" s="6">
        <f>INDEX(Roles!$K$5:$K$40,MATCH(C225&amp;"|"&amp;D225,Roles!$A$5:$A$40,0))</f>
        <v/>
      </c>
      <c r="K225" s="26">
        <f>INDEX(Market!$K$31:$K$54,MATCH(B225&amp;"|"&amp;J225,Market!$A$31:$A$54,0))</f>
        <v/>
      </c>
      <c r="L225" s="6">
        <f>INDEX(Settings!$E$13:$E$19,MATCH(I225,Settings!$B$13:$B$19,0))</f>
        <v/>
      </c>
      <c r="M225" s="25">
        <f>INDEX(Structure!$K$6:$K$12,MATCH(I225,Structure!$A$6:$A$12,0))</f>
        <v/>
      </c>
      <c r="N225" s="26">
        <f>INDEX(Structure!$G$25:$G$52,MATCH(B225&amp;"|"&amp;I225,Structure!$A$25:$A$52,0))</f>
        <v/>
      </c>
      <c r="O225" s="26">
        <f>INDEX(Structure!$H$25:$H$52,MATCH(B225&amp;"|"&amp;I225,Structure!$A$25:$A$52,0))</f>
        <v/>
      </c>
      <c r="P225" s="26">
        <f>INDEX(Structure!$I$25:$I$52,MATCH(B225&amp;"|"&amp;I225,Structure!$A$25:$A$52,0))</f>
        <v/>
      </c>
      <c r="Q225" s="20">
        <f>G225/H225</f>
        <v/>
      </c>
      <c r="R225" s="20">
        <f>G225/O225</f>
        <v/>
      </c>
      <c r="S225" s="32">
        <f>(G225-N225)/(P225-N225)</f>
        <v/>
      </c>
      <c r="T225" s="4">
        <f>IF(G225&lt;N225,"Below",IF(G225&gt;P225,"Above","Within"))</f>
        <v/>
      </c>
      <c r="U225" s="17">
        <f>MAX(0,N225-G225)*F225</f>
        <v/>
      </c>
      <c r="V225" s="17">
        <f>MAX(0,G225-P225)*F225</f>
        <v/>
      </c>
      <c r="W225" s="33">
        <f>IF(T225="Above",LN(G225/P225)/LN(1+INDEX(Market!$E$6:$E$9,MATCH(B225,Market!$A$6:$A$9,0))),0)</f>
        <v/>
      </c>
    </row>
    <row r="226">
      <c r="A226" s="5" t="inlineStr">
        <is>
          <t>E00269</t>
        </is>
      </c>
      <c r="B226" s="5" t="inlineStr">
        <is>
          <t>PL</t>
        </is>
      </c>
      <c r="C226" s="5" t="inlineStr">
        <is>
          <t>Tech</t>
        </is>
      </c>
      <c r="D226" s="5" t="inlineStr">
        <is>
          <t>L5</t>
        </is>
      </c>
      <c r="E226" s="5" t="inlineStr">
        <is>
          <t>F</t>
        </is>
      </c>
      <c r="F226" s="5" t="n">
        <v>1</v>
      </c>
      <c r="G226" s="31" t="n">
        <v>64450</v>
      </c>
      <c r="H226" s="31" t="n">
        <v>76100</v>
      </c>
      <c r="I226" s="6">
        <f>INDEX(Roles!$J$5:$J$40,MATCH(C226&amp;"|"&amp;D226,Roles!$A$5:$A$40,0))</f>
        <v/>
      </c>
      <c r="J226" s="6">
        <f>INDEX(Roles!$K$5:$K$40,MATCH(C226&amp;"|"&amp;D226,Roles!$A$5:$A$40,0))</f>
        <v/>
      </c>
      <c r="K226" s="26">
        <f>INDEX(Market!$K$31:$K$54,MATCH(B226&amp;"|"&amp;J226,Market!$A$31:$A$54,0))</f>
        <v/>
      </c>
      <c r="L226" s="6">
        <f>INDEX(Settings!$E$13:$E$19,MATCH(I226,Settings!$B$13:$B$19,0))</f>
        <v/>
      </c>
      <c r="M226" s="25">
        <f>INDEX(Structure!$K$6:$K$12,MATCH(I226,Structure!$A$6:$A$12,0))</f>
        <v/>
      </c>
      <c r="N226" s="26">
        <f>INDEX(Structure!$G$25:$G$52,MATCH(B226&amp;"|"&amp;I226,Structure!$A$25:$A$52,0))</f>
        <v/>
      </c>
      <c r="O226" s="26">
        <f>INDEX(Structure!$H$25:$H$52,MATCH(B226&amp;"|"&amp;I226,Structure!$A$25:$A$52,0))</f>
        <v/>
      </c>
      <c r="P226" s="26">
        <f>INDEX(Structure!$I$25:$I$52,MATCH(B226&amp;"|"&amp;I226,Structure!$A$25:$A$52,0))</f>
        <v/>
      </c>
      <c r="Q226" s="20">
        <f>G226/H226</f>
        <v/>
      </c>
      <c r="R226" s="20">
        <f>G226/O226</f>
        <v/>
      </c>
      <c r="S226" s="32">
        <f>(G226-N226)/(P226-N226)</f>
        <v/>
      </c>
      <c r="T226" s="4">
        <f>IF(G226&lt;N226,"Below",IF(G226&gt;P226,"Above","Within"))</f>
        <v/>
      </c>
      <c r="U226" s="17">
        <f>MAX(0,N226-G226)*F226</f>
        <v/>
      </c>
      <c r="V226" s="17">
        <f>MAX(0,G226-P226)*F226</f>
        <v/>
      </c>
      <c r="W226" s="33">
        <f>IF(T226="Above",LN(G226/P226)/LN(1+INDEX(Market!$E$6:$E$9,MATCH(B226,Market!$A$6:$A$9,0))),0)</f>
        <v/>
      </c>
    </row>
    <row r="227">
      <c r="A227" s="5" t="inlineStr">
        <is>
          <t>E00270</t>
        </is>
      </c>
      <c r="B227" s="5" t="inlineStr">
        <is>
          <t>PL</t>
        </is>
      </c>
      <c r="C227" s="5" t="inlineStr">
        <is>
          <t>Operations</t>
        </is>
      </c>
      <c r="D227" s="5" t="inlineStr">
        <is>
          <t>L4</t>
        </is>
      </c>
      <c r="E227" s="5" t="inlineStr">
        <is>
          <t>M</t>
        </is>
      </c>
      <c r="F227" s="5" t="n">
        <v>1</v>
      </c>
      <c r="G227" s="31" t="n">
        <v>38500</v>
      </c>
      <c r="H227" s="31" t="n">
        <v>41900</v>
      </c>
      <c r="I227" s="6">
        <f>INDEX(Roles!$J$5:$J$40,MATCH(C227&amp;"|"&amp;D227,Roles!$A$5:$A$40,0))</f>
        <v/>
      </c>
      <c r="J227" s="6">
        <f>INDEX(Roles!$K$5:$K$40,MATCH(C227&amp;"|"&amp;D227,Roles!$A$5:$A$40,0))</f>
        <v/>
      </c>
      <c r="K227" s="26">
        <f>INDEX(Market!$K$31:$K$54,MATCH(B227&amp;"|"&amp;J227,Market!$A$31:$A$54,0))</f>
        <v/>
      </c>
      <c r="L227" s="6">
        <f>INDEX(Settings!$E$13:$E$19,MATCH(I227,Settings!$B$13:$B$19,0))</f>
        <v/>
      </c>
      <c r="M227" s="25">
        <f>INDEX(Structure!$K$6:$K$12,MATCH(I227,Structure!$A$6:$A$12,0))</f>
        <v/>
      </c>
      <c r="N227" s="26">
        <f>INDEX(Structure!$G$25:$G$52,MATCH(B227&amp;"|"&amp;I227,Structure!$A$25:$A$52,0))</f>
        <v/>
      </c>
      <c r="O227" s="26">
        <f>INDEX(Structure!$H$25:$H$52,MATCH(B227&amp;"|"&amp;I227,Structure!$A$25:$A$52,0))</f>
        <v/>
      </c>
      <c r="P227" s="26">
        <f>INDEX(Structure!$I$25:$I$52,MATCH(B227&amp;"|"&amp;I227,Structure!$A$25:$A$52,0))</f>
        <v/>
      </c>
      <c r="Q227" s="20">
        <f>G227/H227</f>
        <v/>
      </c>
      <c r="R227" s="20">
        <f>G227/O227</f>
        <v/>
      </c>
      <c r="S227" s="32">
        <f>(G227-N227)/(P227-N227)</f>
        <v/>
      </c>
      <c r="T227" s="4">
        <f>IF(G227&lt;N227,"Below",IF(G227&gt;P227,"Above","Within"))</f>
        <v/>
      </c>
      <c r="U227" s="17">
        <f>MAX(0,N227-G227)*F227</f>
        <v/>
      </c>
      <c r="V227" s="17">
        <f>MAX(0,G227-P227)*F227</f>
        <v/>
      </c>
      <c r="W227" s="33">
        <f>IF(T227="Above",LN(G227/P227)/LN(1+INDEX(Market!$E$6:$E$9,MATCH(B227,Market!$A$6:$A$9,0))),0)</f>
        <v/>
      </c>
    </row>
    <row r="228">
      <c r="A228" s="5" t="inlineStr">
        <is>
          <t>E00271</t>
        </is>
      </c>
      <c r="B228" s="5" t="inlineStr">
        <is>
          <t>IT</t>
        </is>
      </c>
      <c r="C228" s="5" t="inlineStr">
        <is>
          <t>Tech</t>
        </is>
      </c>
      <c r="D228" s="5" t="inlineStr">
        <is>
          <t>L3</t>
        </is>
      </c>
      <c r="E228" s="5" t="inlineStr">
        <is>
          <t>F</t>
        </is>
      </c>
      <c r="F228" s="5" t="n">
        <v>1</v>
      </c>
      <c r="G228" s="31" t="n">
        <v>57650</v>
      </c>
      <c r="H228" s="31" t="n">
        <v>52000</v>
      </c>
      <c r="I228" s="6">
        <f>INDEX(Roles!$J$5:$J$40,MATCH(C228&amp;"|"&amp;D228,Roles!$A$5:$A$40,0))</f>
        <v/>
      </c>
      <c r="J228" s="6">
        <f>INDEX(Roles!$K$5:$K$40,MATCH(C228&amp;"|"&amp;D228,Roles!$A$5:$A$40,0))</f>
        <v/>
      </c>
      <c r="K228" s="26">
        <f>INDEX(Market!$K$31:$K$54,MATCH(B228&amp;"|"&amp;J228,Market!$A$31:$A$54,0))</f>
        <v/>
      </c>
      <c r="L228" s="6">
        <f>INDEX(Settings!$E$13:$E$19,MATCH(I228,Settings!$B$13:$B$19,0))</f>
        <v/>
      </c>
      <c r="M228" s="25">
        <f>INDEX(Structure!$K$6:$K$12,MATCH(I228,Structure!$A$6:$A$12,0))</f>
        <v/>
      </c>
      <c r="N228" s="26">
        <f>INDEX(Structure!$G$25:$G$52,MATCH(B228&amp;"|"&amp;I228,Structure!$A$25:$A$52,0))</f>
        <v/>
      </c>
      <c r="O228" s="26">
        <f>INDEX(Structure!$H$25:$H$52,MATCH(B228&amp;"|"&amp;I228,Structure!$A$25:$A$52,0))</f>
        <v/>
      </c>
      <c r="P228" s="26">
        <f>INDEX(Structure!$I$25:$I$52,MATCH(B228&amp;"|"&amp;I228,Structure!$A$25:$A$52,0))</f>
        <v/>
      </c>
      <c r="Q228" s="20">
        <f>G228/H228</f>
        <v/>
      </c>
      <c r="R228" s="20">
        <f>G228/O228</f>
        <v/>
      </c>
      <c r="S228" s="32">
        <f>(G228-N228)/(P228-N228)</f>
        <v/>
      </c>
      <c r="T228" s="4">
        <f>IF(G228&lt;N228,"Below",IF(G228&gt;P228,"Above","Within"))</f>
        <v/>
      </c>
      <c r="U228" s="17">
        <f>MAX(0,N228-G228)*F228</f>
        <v/>
      </c>
      <c r="V228" s="17">
        <f>MAX(0,G228-P228)*F228</f>
        <v/>
      </c>
      <c r="W228" s="33">
        <f>IF(T228="Above",LN(G228/P228)/LN(1+INDEX(Market!$E$6:$E$9,MATCH(B228,Market!$A$6:$A$9,0))),0)</f>
        <v/>
      </c>
    </row>
    <row r="229">
      <c r="A229" s="5" t="inlineStr">
        <is>
          <t>E00272</t>
        </is>
      </c>
      <c r="B229" s="5" t="inlineStr">
        <is>
          <t>PL</t>
        </is>
      </c>
      <c r="C229" s="5" t="inlineStr">
        <is>
          <t>Customer Service</t>
        </is>
      </c>
      <c r="D229" s="5" t="inlineStr">
        <is>
          <t>L2</t>
        </is>
      </c>
      <c r="E229" s="5" t="inlineStr">
        <is>
          <t>M</t>
        </is>
      </c>
      <c r="F229" s="5" t="n">
        <v>1</v>
      </c>
      <c r="G229" s="31" t="n">
        <v>22600</v>
      </c>
      <c r="H229" s="31" t="n">
        <v>23600</v>
      </c>
      <c r="I229" s="6">
        <f>INDEX(Roles!$J$5:$J$40,MATCH(C229&amp;"|"&amp;D229,Roles!$A$5:$A$40,0))</f>
        <v/>
      </c>
      <c r="J229" s="6">
        <f>INDEX(Roles!$K$5:$K$40,MATCH(C229&amp;"|"&amp;D229,Roles!$A$5:$A$40,0))</f>
        <v/>
      </c>
      <c r="K229" s="26">
        <f>INDEX(Market!$K$31:$K$54,MATCH(B229&amp;"|"&amp;J229,Market!$A$31:$A$54,0))</f>
        <v/>
      </c>
      <c r="L229" s="6">
        <f>INDEX(Settings!$E$13:$E$19,MATCH(I229,Settings!$B$13:$B$19,0))</f>
        <v/>
      </c>
      <c r="M229" s="25">
        <f>INDEX(Structure!$K$6:$K$12,MATCH(I229,Structure!$A$6:$A$12,0))</f>
        <v/>
      </c>
      <c r="N229" s="26">
        <f>INDEX(Structure!$G$25:$G$52,MATCH(B229&amp;"|"&amp;I229,Structure!$A$25:$A$52,0))</f>
        <v/>
      </c>
      <c r="O229" s="26">
        <f>INDEX(Structure!$H$25:$H$52,MATCH(B229&amp;"|"&amp;I229,Structure!$A$25:$A$52,0))</f>
        <v/>
      </c>
      <c r="P229" s="26">
        <f>INDEX(Structure!$I$25:$I$52,MATCH(B229&amp;"|"&amp;I229,Structure!$A$25:$A$52,0))</f>
        <v/>
      </c>
      <c r="Q229" s="20">
        <f>G229/H229</f>
        <v/>
      </c>
      <c r="R229" s="20">
        <f>G229/O229</f>
        <v/>
      </c>
      <c r="S229" s="32">
        <f>(G229-N229)/(P229-N229)</f>
        <v/>
      </c>
      <c r="T229" s="4">
        <f>IF(G229&lt;N229,"Below",IF(G229&gt;P229,"Above","Within"))</f>
        <v/>
      </c>
      <c r="U229" s="17">
        <f>MAX(0,N229-G229)*F229</f>
        <v/>
      </c>
      <c r="V229" s="17">
        <f>MAX(0,G229-P229)*F229</f>
        <v/>
      </c>
      <c r="W229" s="33">
        <f>IF(T229="Above",LN(G229/P229)/LN(1+INDEX(Market!$E$6:$E$9,MATCH(B229,Market!$A$6:$A$9,0))),0)</f>
        <v/>
      </c>
    </row>
    <row r="230">
      <c r="A230" s="5" t="inlineStr">
        <is>
          <t>E00274</t>
        </is>
      </c>
      <c r="B230" s="5" t="inlineStr">
        <is>
          <t>IT</t>
        </is>
      </c>
      <c r="C230" s="5" t="inlineStr">
        <is>
          <t>Operations</t>
        </is>
      </c>
      <c r="D230" s="5" t="inlineStr">
        <is>
          <t>L4</t>
        </is>
      </c>
      <c r="E230" s="5" t="inlineStr">
        <is>
          <t>M</t>
        </is>
      </c>
      <c r="F230" s="5" t="n">
        <v>1</v>
      </c>
      <c r="G230" s="31" t="n">
        <v>51100</v>
      </c>
      <c r="H230" s="31" t="n">
        <v>51900</v>
      </c>
      <c r="I230" s="6">
        <f>INDEX(Roles!$J$5:$J$40,MATCH(C230&amp;"|"&amp;D230,Roles!$A$5:$A$40,0))</f>
        <v/>
      </c>
      <c r="J230" s="6">
        <f>INDEX(Roles!$K$5:$K$40,MATCH(C230&amp;"|"&amp;D230,Roles!$A$5:$A$40,0))</f>
        <v/>
      </c>
      <c r="K230" s="26">
        <f>INDEX(Market!$K$31:$K$54,MATCH(B230&amp;"|"&amp;J230,Market!$A$31:$A$54,0))</f>
        <v/>
      </c>
      <c r="L230" s="6">
        <f>INDEX(Settings!$E$13:$E$19,MATCH(I230,Settings!$B$13:$B$19,0))</f>
        <v/>
      </c>
      <c r="M230" s="25">
        <f>INDEX(Structure!$K$6:$K$12,MATCH(I230,Structure!$A$6:$A$12,0))</f>
        <v/>
      </c>
      <c r="N230" s="26">
        <f>INDEX(Structure!$G$25:$G$52,MATCH(B230&amp;"|"&amp;I230,Structure!$A$25:$A$52,0))</f>
        <v/>
      </c>
      <c r="O230" s="26">
        <f>INDEX(Structure!$H$25:$H$52,MATCH(B230&amp;"|"&amp;I230,Structure!$A$25:$A$52,0))</f>
        <v/>
      </c>
      <c r="P230" s="26">
        <f>INDEX(Structure!$I$25:$I$52,MATCH(B230&amp;"|"&amp;I230,Structure!$A$25:$A$52,0))</f>
        <v/>
      </c>
      <c r="Q230" s="20">
        <f>G230/H230</f>
        <v/>
      </c>
      <c r="R230" s="20">
        <f>G230/O230</f>
        <v/>
      </c>
      <c r="S230" s="32">
        <f>(G230-N230)/(P230-N230)</f>
        <v/>
      </c>
      <c r="T230" s="4">
        <f>IF(G230&lt;N230,"Below",IF(G230&gt;P230,"Above","Within"))</f>
        <v/>
      </c>
      <c r="U230" s="17">
        <f>MAX(0,N230-G230)*F230</f>
        <v/>
      </c>
      <c r="V230" s="17">
        <f>MAX(0,G230-P230)*F230</f>
        <v/>
      </c>
      <c r="W230" s="33">
        <f>IF(T230="Above",LN(G230/P230)/LN(1+INDEX(Market!$E$6:$E$9,MATCH(B230,Market!$A$6:$A$9,0))),0)</f>
        <v/>
      </c>
    </row>
    <row r="231">
      <c r="A231" s="5" t="inlineStr">
        <is>
          <t>E00275</t>
        </is>
      </c>
      <c r="B231" s="5" t="inlineStr">
        <is>
          <t>PL</t>
        </is>
      </c>
      <c r="C231" s="5" t="inlineStr">
        <is>
          <t>Sales</t>
        </is>
      </c>
      <c r="D231" s="5" t="inlineStr">
        <is>
          <t>L2</t>
        </is>
      </c>
      <c r="E231" s="5" t="inlineStr">
        <is>
          <t>F</t>
        </is>
      </c>
      <c r="F231" s="5" t="n">
        <v>1</v>
      </c>
      <c r="G231" s="31" t="n">
        <v>26500</v>
      </c>
      <c r="H231" s="31" t="n">
        <v>27600</v>
      </c>
      <c r="I231" s="6">
        <f>INDEX(Roles!$J$5:$J$40,MATCH(C231&amp;"|"&amp;D231,Roles!$A$5:$A$40,0))</f>
        <v/>
      </c>
      <c r="J231" s="6">
        <f>INDEX(Roles!$K$5:$K$40,MATCH(C231&amp;"|"&amp;D231,Roles!$A$5:$A$40,0))</f>
        <v/>
      </c>
      <c r="K231" s="26">
        <f>INDEX(Market!$K$31:$K$54,MATCH(B231&amp;"|"&amp;J231,Market!$A$31:$A$54,0))</f>
        <v/>
      </c>
      <c r="L231" s="6">
        <f>INDEX(Settings!$E$13:$E$19,MATCH(I231,Settings!$B$13:$B$19,0))</f>
        <v/>
      </c>
      <c r="M231" s="25">
        <f>INDEX(Structure!$K$6:$K$12,MATCH(I231,Structure!$A$6:$A$12,0))</f>
        <v/>
      </c>
      <c r="N231" s="26">
        <f>INDEX(Structure!$G$25:$G$52,MATCH(B231&amp;"|"&amp;I231,Structure!$A$25:$A$52,0))</f>
        <v/>
      </c>
      <c r="O231" s="26">
        <f>INDEX(Structure!$H$25:$H$52,MATCH(B231&amp;"|"&amp;I231,Structure!$A$25:$A$52,0))</f>
        <v/>
      </c>
      <c r="P231" s="26">
        <f>INDEX(Structure!$I$25:$I$52,MATCH(B231&amp;"|"&amp;I231,Structure!$A$25:$A$52,0))</f>
        <v/>
      </c>
      <c r="Q231" s="20">
        <f>G231/H231</f>
        <v/>
      </c>
      <c r="R231" s="20">
        <f>G231/O231</f>
        <v/>
      </c>
      <c r="S231" s="32">
        <f>(G231-N231)/(P231-N231)</f>
        <v/>
      </c>
      <c r="T231" s="4">
        <f>IF(G231&lt;N231,"Below",IF(G231&gt;P231,"Above","Within"))</f>
        <v/>
      </c>
      <c r="U231" s="17">
        <f>MAX(0,N231-G231)*F231</f>
        <v/>
      </c>
      <c r="V231" s="17">
        <f>MAX(0,G231-P231)*F231</f>
        <v/>
      </c>
      <c r="W231" s="33">
        <f>IF(T231="Above",LN(G231/P231)/LN(1+INDEX(Market!$E$6:$E$9,MATCH(B231,Market!$A$6:$A$9,0))),0)</f>
        <v/>
      </c>
    </row>
    <row r="232">
      <c r="A232" s="5" t="inlineStr">
        <is>
          <t>E00276</t>
        </is>
      </c>
      <c r="B232" s="5" t="inlineStr">
        <is>
          <t>IT</t>
        </is>
      </c>
      <c r="C232" s="5" t="inlineStr">
        <is>
          <t>Customer Service</t>
        </is>
      </c>
      <c r="D232" s="5" t="inlineStr">
        <is>
          <t>L2</t>
        </is>
      </c>
      <c r="E232" s="5" t="inlineStr">
        <is>
          <t>M</t>
        </is>
      </c>
      <c r="F232" s="5" t="n">
        <v>1</v>
      </c>
      <c r="G232" s="31" t="n">
        <v>31550</v>
      </c>
      <c r="H232" s="31" t="n">
        <v>29200</v>
      </c>
      <c r="I232" s="6">
        <f>INDEX(Roles!$J$5:$J$40,MATCH(C232&amp;"|"&amp;D232,Roles!$A$5:$A$40,0))</f>
        <v/>
      </c>
      <c r="J232" s="6">
        <f>INDEX(Roles!$K$5:$K$40,MATCH(C232&amp;"|"&amp;D232,Roles!$A$5:$A$40,0))</f>
        <v/>
      </c>
      <c r="K232" s="26">
        <f>INDEX(Market!$K$31:$K$54,MATCH(B232&amp;"|"&amp;J232,Market!$A$31:$A$54,0))</f>
        <v/>
      </c>
      <c r="L232" s="6">
        <f>INDEX(Settings!$E$13:$E$19,MATCH(I232,Settings!$B$13:$B$19,0))</f>
        <v/>
      </c>
      <c r="M232" s="25">
        <f>INDEX(Structure!$K$6:$K$12,MATCH(I232,Structure!$A$6:$A$12,0))</f>
        <v/>
      </c>
      <c r="N232" s="26">
        <f>INDEX(Structure!$G$25:$G$52,MATCH(B232&amp;"|"&amp;I232,Structure!$A$25:$A$52,0))</f>
        <v/>
      </c>
      <c r="O232" s="26">
        <f>INDEX(Structure!$H$25:$H$52,MATCH(B232&amp;"|"&amp;I232,Structure!$A$25:$A$52,0))</f>
        <v/>
      </c>
      <c r="P232" s="26">
        <f>INDEX(Structure!$I$25:$I$52,MATCH(B232&amp;"|"&amp;I232,Structure!$A$25:$A$52,0))</f>
        <v/>
      </c>
      <c r="Q232" s="20">
        <f>G232/H232</f>
        <v/>
      </c>
      <c r="R232" s="20">
        <f>G232/O232</f>
        <v/>
      </c>
      <c r="S232" s="32">
        <f>(G232-N232)/(P232-N232)</f>
        <v/>
      </c>
      <c r="T232" s="4">
        <f>IF(G232&lt;N232,"Below",IF(G232&gt;P232,"Above","Within"))</f>
        <v/>
      </c>
      <c r="U232" s="17">
        <f>MAX(0,N232-G232)*F232</f>
        <v/>
      </c>
      <c r="V232" s="17">
        <f>MAX(0,G232-P232)*F232</f>
        <v/>
      </c>
      <c r="W232" s="33">
        <f>IF(T232="Above",LN(G232/P232)/LN(1+INDEX(Market!$E$6:$E$9,MATCH(B232,Market!$A$6:$A$9,0))),0)</f>
        <v/>
      </c>
    </row>
    <row r="233">
      <c r="A233" s="5" t="inlineStr">
        <is>
          <t>E00277</t>
        </is>
      </c>
      <c r="B233" s="5" t="inlineStr">
        <is>
          <t>ES</t>
        </is>
      </c>
      <c r="C233" s="5" t="inlineStr">
        <is>
          <t>Operations</t>
        </is>
      </c>
      <c r="D233" s="5" t="inlineStr">
        <is>
          <t>L3</t>
        </is>
      </c>
      <c r="E233" s="5" t="inlineStr">
        <is>
          <t>M</t>
        </is>
      </c>
      <c r="F233" s="5" t="n">
        <v>1</v>
      </c>
      <c r="G233" s="31" t="n">
        <v>39150</v>
      </c>
      <c r="H233" s="31" t="n">
        <v>38000</v>
      </c>
      <c r="I233" s="6">
        <f>INDEX(Roles!$J$5:$J$40,MATCH(C233&amp;"|"&amp;D233,Roles!$A$5:$A$40,0))</f>
        <v/>
      </c>
      <c r="J233" s="6">
        <f>INDEX(Roles!$K$5:$K$40,MATCH(C233&amp;"|"&amp;D233,Roles!$A$5:$A$40,0))</f>
        <v/>
      </c>
      <c r="K233" s="26">
        <f>INDEX(Market!$K$31:$K$54,MATCH(B233&amp;"|"&amp;J233,Market!$A$31:$A$54,0))</f>
        <v/>
      </c>
      <c r="L233" s="6">
        <f>INDEX(Settings!$E$13:$E$19,MATCH(I233,Settings!$B$13:$B$19,0))</f>
        <v/>
      </c>
      <c r="M233" s="25">
        <f>INDEX(Structure!$K$6:$K$12,MATCH(I233,Structure!$A$6:$A$12,0))</f>
        <v/>
      </c>
      <c r="N233" s="26">
        <f>INDEX(Structure!$G$25:$G$52,MATCH(B233&amp;"|"&amp;I233,Structure!$A$25:$A$52,0))</f>
        <v/>
      </c>
      <c r="O233" s="26">
        <f>INDEX(Structure!$H$25:$H$52,MATCH(B233&amp;"|"&amp;I233,Structure!$A$25:$A$52,0))</f>
        <v/>
      </c>
      <c r="P233" s="26">
        <f>INDEX(Structure!$I$25:$I$52,MATCH(B233&amp;"|"&amp;I233,Structure!$A$25:$A$52,0))</f>
        <v/>
      </c>
      <c r="Q233" s="20">
        <f>G233/H233</f>
        <v/>
      </c>
      <c r="R233" s="20">
        <f>G233/O233</f>
        <v/>
      </c>
      <c r="S233" s="32">
        <f>(G233-N233)/(P233-N233)</f>
        <v/>
      </c>
      <c r="T233" s="4">
        <f>IF(G233&lt;N233,"Below",IF(G233&gt;P233,"Above","Within"))</f>
        <v/>
      </c>
      <c r="U233" s="17">
        <f>MAX(0,N233-G233)*F233</f>
        <v/>
      </c>
      <c r="V233" s="17">
        <f>MAX(0,G233-P233)*F233</f>
        <v/>
      </c>
      <c r="W233" s="33">
        <f>IF(T233="Above",LN(G233/P233)/LN(1+INDEX(Market!$E$6:$E$9,MATCH(B233,Market!$A$6:$A$9,0))),0)</f>
        <v/>
      </c>
    </row>
    <row r="234">
      <c r="A234" s="5" t="inlineStr">
        <is>
          <t>E00278</t>
        </is>
      </c>
      <c r="B234" s="5" t="inlineStr">
        <is>
          <t>PL</t>
        </is>
      </c>
      <c r="C234" s="5" t="inlineStr">
        <is>
          <t>Operations</t>
        </is>
      </c>
      <c r="D234" s="5" t="inlineStr">
        <is>
          <t>L3</t>
        </is>
      </c>
      <c r="E234" s="5" t="inlineStr">
        <is>
          <t>F</t>
        </is>
      </c>
      <c r="F234" s="5" t="n">
        <v>1</v>
      </c>
      <c r="G234" s="31" t="n">
        <v>34850</v>
      </c>
      <c r="H234" s="31" t="n">
        <v>31900</v>
      </c>
      <c r="I234" s="6">
        <f>INDEX(Roles!$J$5:$J$40,MATCH(C234&amp;"|"&amp;D234,Roles!$A$5:$A$40,0))</f>
        <v/>
      </c>
      <c r="J234" s="6">
        <f>INDEX(Roles!$K$5:$K$40,MATCH(C234&amp;"|"&amp;D234,Roles!$A$5:$A$40,0))</f>
        <v/>
      </c>
      <c r="K234" s="26">
        <f>INDEX(Market!$K$31:$K$54,MATCH(B234&amp;"|"&amp;J234,Market!$A$31:$A$54,0))</f>
        <v/>
      </c>
      <c r="L234" s="6">
        <f>INDEX(Settings!$E$13:$E$19,MATCH(I234,Settings!$B$13:$B$19,0))</f>
        <v/>
      </c>
      <c r="M234" s="25">
        <f>INDEX(Structure!$K$6:$K$12,MATCH(I234,Structure!$A$6:$A$12,0))</f>
        <v/>
      </c>
      <c r="N234" s="26">
        <f>INDEX(Structure!$G$25:$G$52,MATCH(B234&amp;"|"&amp;I234,Structure!$A$25:$A$52,0))</f>
        <v/>
      </c>
      <c r="O234" s="26">
        <f>INDEX(Structure!$H$25:$H$52,MATCH(B234&amp;"|"&amp;I234,Structure!$A$25:$A$52,0))</f>
        <v/>
      </c>
      <c r="P234" s="26">
        <f>INDEX(Structure!$I$25:$I$52,MATCH(B234&amp;"|"&amp;I234,Structure!$A$25:$A$52,0))</f>
        <v/>
      </c>
      <c r="Q234" s="20">
        <f>G234/H234</f>
        <v/>
      </c>
      <c r="R234" s="20">
        <f>G234/O234</f>
        <v/>
      </c>
      <c r="S234" s="32">
        <f>(G234-N234)/(P234-N234)</f>
        <v/>
      </c>
      <c r="T234" s="4">
        <f>IF(G234&lt;N234,"Below",IF(G234&gt;P234,"Above","Within"))</f>
        <v/>
      </c>
      <c r="U234" s="17">
        <f>MAX(0,N234-G234)*F234</f>
        <v/>
      </c>
      <c r="V234" s="17">
        <f>MAX(0,G234-P234)*F234</f>
        <v/>
      </c>
      <c r="W234" s="33">
        <f>IF(T234="Above",LN(G234/P234)/LN(1+INDEX(Market!$E$6:$E$9,MATCH(B234,Market!$A$6:$A$9,0))),0)</f>
        <v/>
      </c>
    </row>
    <row r="235">
      <c r="A235" s="5" t="inlineStr">
        <is>
          <t>E00279</t>
        </is>
      </c>
      <c r="B235" s="5" t="inlineStr">
        <is>
          <t>DE</t>
        </is>
      </c>
      <c r="C235" s="5" t="inlineStr">
        <is>
          <t>Operations</t>
        </is>
      </c>
      <c r="D235" s="5" t="inlineStr">
        <is>
          <t>L3</t>
        </is>
      </c>
      <c r="E235" s="5" t="inlineStr">
        <is>
          <t>M</t>
        </is>
      </c>
      <c r="F235" s="5" t="n">
        <v>1</v>
      </c>
      <c r="G235" s="31" t="n">
        <v>57550</v>
      </c>
      <c r="H235" s="31" t="n">
        <v>57800</v>
      </c>
      <c r="I235" s="6">
        <f>INDEX(Roles!$J$5:$J$40,MATCH(C235&amp;"|"&amp;D235,Roles!$A$5:$A$40,0))</f>
        <v/>
      </c>
      <c r="J235" s="6">
        <f>INDEX(Roles!$K$5:$K$40,MATCH(C235&amp;"|"&amp;D235,Roles!$A$5:$A$40,0))</f>
        <v/>
      </c>
      <c r="K235" s="26">
        <f>INDEX(Market!$K$31:$K$54,MATCH(B235&amp;"|"&amp;J235,Market!$A$31:$A$54,0))</f>
        <v/>
      </c>
      <c r="L235" s="6">
        <f>INDEX(Settings!$E$13:$E$19,MATCH(I235,Settings!$B$13:$B$19,0))</f>
        <v/>
      </c>
      <c r="M235" s="25">
        <f>INDEX(Structure!$K$6:$K$12,MATCH(I235,Structure!$A$6:$A$12,0))</f>
        <v/>
      </c>
      <c r="N235" s="26">
        <f>INDEX(Structure!$G$25:$G$52,MATCH(B235&amp;"|"&amp;I235,Structure!$A$25:$A$52,0))</f>
        <v/>
      </c>
      <c r="O235" s="26">
        <f>INDEX(Structure!$H$25:$H$52,MATCH(B235&amp;"|"&amp;I235,Structure!$A$25:$A$52,0))</f>
        <v/>
      </c>
      <c r="P235" s="26">
        <f>INDEX(Structure!$I$25:$I$52,MATCH(B235&amp;"|"&amp;I235,Structure!$A$25:$A$52,0))</f>
        <v/>
      </c>
      <c r="Q235" s="20">
        <f>G235/H235</f>
        <v/>
      </c>
      <c r="R235" s="20">
        <f>G235/O235</f>
        <v/>
      </c>
      <c r="S235" s="32">
        <f>(G235-N235)/(P235-N235)</f>
        <v/>
      </c>
      <c r="T235" s="4">
        <f>IF(G235&lt;N235,"Below",IF(G235&gt;P235,"Above","Within"))</f>
        <v/>
      </c>
      <c r="U235" s="17">
        <f>MAX(0,N235-G235)*F235</f>
        <v/>
      </c>
      <c r="V235" s="17">
        <f>MAX(0,G235-P235)*F235</f>
        <v/>
      </c>
      <c r="W235" s="33">
        <f>IF(T235="Above",LN(G235/P235)/LN(1+INDEX(Market!$E$6:$E$9,MATCH(B235,Market!$A$6:$A$9,0))),0)</f>
        <v/>
      </c>
    </row>
    <row r="236">
      <c r="A236" s="5" t="inlineStr">
        <is>
          <t>E00280</t>
        </is>
      </c>
      <c r="B236" s="5" t="inlineStr">
        <is>
          <t>PL</t>
        </is>
      </c>
      <c r="C236" s="5" t="inlineStr">
        <is>
          <t>Sales</t>
        </is>
      </c>
      <c r="D236" s="5" t="inlineStr">
        <is>
          <t>L2</t>
        </is>
      </c>
      <c r="E236" s="5" t="inlineStr">
        <is>
          <t>F</t>
        </is>
      </c>
      <c r="F236" s="5" t="n">
        <v>1</v>
      </c>
      <c r="G236" s="31" t="n">
        <v>27300</v>
      </c>
      <c r="H236" s="31" t="n">
        <v>27600</v>
      </c>
      <c r="I236" s="6">
        <f>INDEX(Roles!$J$5:$J$40,MATCH(C236&amp;"|"&amp;D236,Roles!$A$5:$A$40,0))</f>
        <v/>
      </c>
      <c r="J236" s="6">
        <f>INDEX(Roles!$K$5:$K$40,MATCH(C236&amp;"|"&amp;D236,Roles!$A$5:$A$40,0))</f>
        <v/>
      </c>
      <c r="K236" s="26">
        <f>INDEX(Market!$K$31:$K$54,MATCH(B236&amp;"|"&amp;J236,Market!$A$31:$A$54,0))</f>
        <v/>
      </c>
      <c r="L236" s="6">
        <f>INDEX(Settings!$E$13:$E$19,MATCH(I236,Settings!$B$13:$B$19,0))</f>
        <v/>
      </c>
      <c r="M236" s="25">
        <f>INDEX(Structure!$K$6:$K$12,MATCH(I236,Structure!$A$6:$A$12,0))</f>
        <v/>
      </c>
      <c r="N236" s="26">
        <f>INDEX(Structure!$G$25:$G$52,MATCH(B236&amp;"|"&amp;I236,Structure!$A$25:$A$52,0))</f>
        <v/>
      </c>
      <c r="O236" s="26">
        <f>INDEX(Structure!$H$25:$H$52,MATCH(B236&amp;"|"&amp;I236,Structure!$A$25:$A$52,0))</f>
        <v/>
      </c>
      <c r="P236" s="26">
        <f>INDEX(Structure!$I$25:$I$52,MATCH(B236&amp;"|"&amp;I236,Structure!$A$25:$A$52,0))</f>
        <v/>
      </c>
      <c r="Q236" s="20">
        <f>G236/H236</f>
        <v/>
      </c>
      <c r="R236" s="20">
        <f>G236/O236</f>
        <v/>
      </c>
      <c r="S236" s="32">
        <f>(G236-N236)/(P236-N236)</f>
        <v/>
      </c>
      <c r="T236" s="4">
        <f>IF(G236&lt;N236,"Below",IF(G236&gt;P236,"Above","Within"))</f>
        <v/>
      </c>
      <c r="U236" s="17">
        <f>MAX(0,N236-G236)*F236</f>
        <v/>
      </c>
      <c r="V236" s="17">
        <f>MAX(0,G236-P236)*F236</f>
        <v/>
      </c>
      <c r="W236" s="33">
        <f>IF(T236="Above",LN(G236/P236)/LN(1+INDEX(Market!$E$6:$E$9,MATCH(B236,Market!$A$6:$A$9,0))),0)</f>
        <v/>
      </c>
    </row>
    <row r="237">
      <c r="A237" s="5" t="inlineStr">
        <is>
          <t>E00281</t>
        </is>
      </c>
      <c r="B237" s="5" t="inlineStr">
        <is>
          <t>ES</t>
        </is>
      </c>
      <c r="C237" s="5" t="inlineStr">
        <is>
          <t>HR</t>
        </is>
      </c>
      <c r="D237" s="5" t="inlineStr">
        <is>
          <t>L2</t>
        </is>
      </c>
      <c r="E237" s="5" t="inlineStr">
        <is>
          <t>M</t>
        </is>
      </c>
      <c r="F237" s="5" t="n">
        <v>1</v>
      </c>
      <c r="G237" s="31" t="n">
        <v>30900</v>
      </c>
      <c r="H237" s="31" t="n">
        <v>31200</v>
      </c>
      <c r="I237" s="6">
        <f>INDEX(Roles!$J$5:$J$40,MATCH(C237&amp;"|"&amp;D237,Roles!$A$5:$A$40,0))</f>
        <v/>
      </c>
      <c r="J237" s="6">
        <f>INDEX(Roles!$K$5:$K$40,MATCH(C237&amp;"|"&amp;D237,Roles!$A$5:$A$40,0))</f>
        <v/>
      </c>
      <c r="K237" s="26">
        <f>INDEX(Market!$K$31:$K$54,MATCH(B237&amp;"|"&amp;J237,Market!$A$31:$A$54,0))</f>
        <v/>
      </c>
      <c r="L237" s="6">
        <f>INDEX(Settings!$E$13:$E$19,MATCH(I237,Settings!$B$13:$B$19,0))</f>
        <v/>
      </c>
      <c r="M237" s="25">
        <f>INDEX(Structure!$K$6:$K$12,MATCH(I237,Structure!$A$6:$A$12,0))</f>
        <v/>
      </c>
      <c r="N237" s="26">
        <f>INDEX(Structure!$G$25:$G$52,MATCH(B237&amp;"|"&amp;I237,Structure!$A$25:$A$52,0))</f>
        <v/>
      </c>
      <c r="O237" s="26">
        <f>INDEX(Structure!$H$25:$H$52,MATCH(B237&amp;"|"&amp;I237,Structure!$A$25:$A$52,0))</f>
        <v/>
      </c>
      <c r="P237" s="26">
        <f>INDEX(Structure!$I$25:$I$52,MATCH(B237&amp;"|"&amp;I237,Structure!$A$25:$A$52,0))</f>
        <v/>
      </c>
      <c r="Q237" s="20">
        <f>G237/H237</f>
        <v/>
      </c>
      <c r="R237" s="20">
        <f>G237/O237</f>
        <v/>
      </c>
      <c r="S237" s="32">
        <f>(G237-N237)/(P237-N237)</f>
        <v/>
      </c>
      <c r="T237" s="4">
        <f>IF(G237&lt;N237,"Below",IF(G237&gt;P237,"Above","Within"))</f>
        <v/>
      </c>
      <c r="U237" s="17">
        <f>MAX(0,N237-G237)*F237</f>
        <v/>
      </c>
      <c r="V237" s="17">
        <f>MAX(0,G237-P237)*F237</f>
        <v/>
      </c>
      <c r="W237" s="33">
        <f>IF(T237="Above",LN(G237/P237)/LN(1+INDEX(Market!$E$6:$E$9,MATCH(B237,Market!$A$6:$A$9,0))),0)</f>
        <v/>
      </c>
    </row>
    <row r="238">
      <c r="A238" s="5" t="inlineStr">
        <is>
          <t>E00283</t>
        </is>
      </c>
      <c r="B238" s="5" t="inlineStr">
        <is>
          <t>DE</t>
        </is>
      </c>
      <c r="C238" s="5" t="inlineStr">
        <is>
          <t>Customer Service</t>
        </is>
      </c>
      <c r="D238" s="5" t="inlineStr">
        <is>
          <t>L1</t>
        </is>
      </c>
      <c r="E238" s="5" t="inlineStr">
        <is>
          <t>F</t>
        </is>
      </c>
      <c r="F238" s="5" t="n">
        <v>1</v>
      </c>
      <c r="G238" s="31" t="n">
        <v>37350</v>
      </c>
      <c r="H238" s="31" t="n">
        <v>34200</v>
      </c>
      <c r="I238" s="6">
        <f>INDEX(Roles!$J$5:$J$40,MATCH(C238&amp;"|"&amp;D238,Roles!$A$5:$A$40,0))</f>
        <v/>
      </c>
      <c r="J238" s="6">
        <f>INDEX(Roles!$K$5:$K$40,MATCH(C238&amp;"|"&amp;D238,Roles!$A$5:$A$40,0))</f>
        <v/>
      </c>
      <c r="K238" s="26">
        <f>INDEX(Market!$K$31:$K$54,MATCH(B238&amp;"|"&amp;J238,Market!$A$31:$A$54,0))</f>
        <v/>
      </c>
      <c r="L238" s="6">
        <f>INDEX(Settings!$E$13:$E$19,MATCH(I238,Settings!$B$13:$B$19,0))</f>
        <v/>
      </c>
      <c r="M238" s="25">
        <f>INDEX(Structure!$K$6:$K$12,MATCH(I238,Structure!$A$6:$A$12,0))</f>
        <v/>
      </c>
      <c r="N238" s="26">
        <f>INDEX(Structure!$G$25:$G$52,MATCH(B238&amp;"|"&amp;I238,Structure!$A$25:$A$52,0))</f>
        <v/>
      </c>
      <c r="O238" s="26">
        <f>INDEX(Structure!$H$25:$H$52,MATCH(B238&amp;"|"&amp;I238,Structure!$A$25:$A$52,0))</f>
        <v/>
      </c>
      <c r="P238" s="26">
        <f>INDEX(Structure!$I$25:$I$52,MATCH(B238&amp;"|"&amp;I238,Structure!$A$25:$A$52,0))</f>
        <v/>
      </c>
      <c r="Q238" s="20">
        <f>G238/H238</f>
        <v/>
      </c>
      <c r="R238" s="20">
        <f>G238/O238</f>
        <v/>
      </c>
      <c r="S238" s="32">
        <f>(G238-N238)/(P238-N238)</f>
        <v/>
      </c>
      <c r="T238" s="4">
        <f>IF(G238&lt;N238,"Below",IF(G238&gt;P238,"Above","Within"))</f>
        <v/>
      </c>
      <c r="U238" s="17">
        <f>MAX(0,N238-G238)*F238</f>
        <v/>
      </c>
      <c r="V238" s="17">
        <f>MAX(0,G238-P238)*F238</f>
        <v/>
      </c>
      <c r="W238" s="33">
        <f>IF(T238="Above",LN(G238/P238)/LN(1+INDEX(Market!$E$6:$E$9,MATCH(B238,Market!$A$6:$A$9,0))),0)</f>
        <v/>
      </c>
    </row>
    <row r="239">
      <c r="A239" s="5" t="inlineStr">
        <is>
          <t>E00284</t>
        </is>
      </c>
      <c r="B239" s="5" t="inlineStr">
        <is>
          <t>DE</t>
        </is>
      </c>
      <c r="C239" s="5" t="inlineStr">
        <is>
          <t>Tech</t>
        </is>
      </c>
      <c r="D239" s="5" t="inlineStr">
        <is>
          <t>L2</t>
        </is>
      </c>
      <c r="E239" s="5" t="inlineStr">
        <is>
          <t>M</t>
        </is>
      </c>
      <c r="F239" s="5" t="n">
        <v>1</v>
      </c>
      <c r="G239" s="31" t="n">
        <v>54000</v>
      </c>
      <c r="H239" s="31" t="n">
        <v>59400</v>
      </c>
      <c r="I239" s="6">
        <f>INDEX(Roles!$J$5:$J$40,MATCH(C239&amp;"|"&amp;D239,Roles!$A$5:$A$40,0))</f>
        <v/>
      </c>
      <c r="J239" s="6">
        <f>INDEX(Roles!$K$5:$K$40,MATCH(C239&amp;"|"&amp;D239,Roles!$A$5:$A$40,0))</f>
        <v/>
      </c>
      <c r="K239" s="26">
        <f>INDEX(Market!$K$31:$K$54,MATCH(B239&amp;"|"&amp;J239,Market!$A$31:$A$54,0))</f>
        <v/>
      </c>
      <c r="L239" s="6">
        <f>INDEX(Settings!$E$13:$E$19,MATCH(I239,Settings!$B$13:$B$19,0))</f>
        <v/>
      </c>
      <c r="M239" s="25">
        <f>INDEX(Structure!$K$6:$K$12,MATCH(I239,Structure!$A$6:$A$12,0))</f>
        <v/>
      </c>
      <c r="N239" s="26">
        <f>INDEX(Structure!$G$25:$G$52,MATCH(B239&amp;"|"&amp;I239,Structure!$A$25:$A$52,0))</f>
        <v/>
      </c>
      <c r="O239" s="26">
        <f>INDEX(Structure!$H$25:$H$52,MATCH(B239&amp;"|"&amp;I239,Structure!$A$25:$A$52,0))</f>
        <v/>
      </c>
      <c r="P239" s="26">
        <f>INDEX(Structure!$I$25:$I$52,MATCH(B239&amp;"|"&amp;I239,Structure!$A$25:$A$52,0))</f>
        <v/>
      </c>
      <c r="Q239" s="20">
        <f>G239/H239</f>
        <v/>
      </c>
      <c r="R239" s="20">
        <f>G239/O239</f>
        <v/>
      </c>
      <c r="S239" s="32">
        <f>(G239-N239)/(P239-N239)</f>
        <v/>
      </c>
      <c r="T239" s="4">
        <f>IF(G239&lt;N239,"Below",IF(G239&gt;P239,"Above","Within"))</f>
        <v/>
      </c>
      <c r="U239" s="17">
        <f>MAX(0,N239-G239)*F239</f>
        <v/>
      </c>
      <c r="V239" s="17">
        <f>MAX(0,G239-P239)*F239</f>
        <v/>
      </c>
      <c r="W239" s="33">
        <f>IF(T239="Above",LN(G239/P239)/LN(1+INDEX(Market!$E$6:$E$9,MATCH(B239,Market!$A$6:$A$9,0))),0)</f>
        <v/>
      </c>
    </row>
    <row r="240">
      <c r="A240" s="5" t="inlineStr">
        <is>
          <t>E00285</t>
        </is>
      </c>
      <c r="B240" s="5" t="inlineStr">
        <is>
          <t>PL</t>
        </is>
      </c>
      <c r="C240" s="5" t="inlineStr">
        <is>
          <t>Finance</t>
        </is>
      </c>
      <c r="D240" s="5" t="inlineStr">
        <is>
          <t>L3</t>
        </is>
      </c>
      <c r="E240" s="5" t="inlineStr">
        <is>
          <t>F</t>
        </is>
      </c>
      <c r="F240" s="5" t="n">
        <v>1</v>
      </c>
      <c r="G240" s="31" t="n">
        <v>31850</v>
      </c>
      <c r="H240" s="31" t="n">
        <v>37000</v>
      </c>
      <c r="I240" s="6">
        <f>INDEX(Roles!$J$5:$J$40,MATCH(C240&amp;"|"&amp;D240,Roles!$A$5:$A$40,0))</f>
        <v/>
      </c>
      <c r="J240" s="6">
        <f>INDEX(Roles!$K$5:$K$40,MATCH(C240&amp;"|"&amp;D240,Roles!$A$5:$A$40,0))</f>
        <v/>
      </c>
      <c r="K240" s="26">
        <f>INDEX(Market!$K$31:$K$54,MATCH(B240&amp;"|"&amp;J240,Market!$A$31:$A$54,0))</f>
        <v/>
      </c>
      <c r="L240" s="6">
        <f>INDEX(Settings!$E$13:$E$19,MATCH(I240,Settings!$B$13:$B$19,0))</f>
        <v/>
      </c>
      <c r="M240" s="25">
        <f>INDEX(Structure!$K$6:$K$12,MATCH(I240,Structure!$A$6:$A$12,0))</f>
        <v/>
      </c>
      <c r="N240" s="26">
        <f>INDEX(Structure!$G$25:$G$52,MATCH(B240&amp;"|"&amp;I240,Structure!$A$25:$A$52,0))</f>
        <v/>
      </c>
      <c r="O240" s="26">
        <f>INDEX(Structure!$H$25:$H$52,MATCH(B240&amp;"|"&amp;I240,Structure!$A$25:$A$52,0))</f>
        <v/>
      </c>
      <c r="P240" s="26">
        <f>INDEX(Structure!$I$25:$I$52,MATCH(B240&amp;"|"&amp;I240,Structure!$A$25:$A$52,0))</f>
        <v/>
      </c>
      <c r="Q240" s="20">
        <f>G240/H240</f>
        <v/>
      </c>
      <c r="R240" s="20">
        <f>G240/O240</f>
        <v/>
      </c>
      <c r="S240" s="32">
        <f>(G240-N240)/(P240-N240)</f>
        <v/>
      </c>
      <c r="T240" s="4">
        <f>IF(G240&lt;N240,"Below",IF(G240&gt;P240,"Above","Within"))</f>
        <v/>
      </c>
      <c r="U240" s="17">
        <f>MAX(0,N240-G240)*F240</f>
        <v/>
      </c>
      <c r="V240" s="17">
        <f>MAX(0,G240-P240)*F240</f>
        <v/>
      </c>
      <c r="W240" s="33">
        <f>IF(T240="Above",LN(G240/P240)/LN(1+INDEX(Market!$E$6:$E$9,MATCH(B240,Market!$A$6:$A$9,0))),0)</f>
        <v/>
      </c>
    </row>
    <row r="241">
      <c r="A241" s="5" t="inlineStr">
        <is>
          <t>E00287</t>
        </is>
      </c>
      <c r="B241" s="5" t="inlineStr">
        <is>
          <t>PL</t>
        </is>
      </c>
      <c r="C241" s="5" t="inlineStr">
        <is>
          <t>Sales</t>
        </is>
      </c>
      <c r="D241" s="5" t="inlineStr">
        <is>
          <t>L2</t>
        </is>
      </c>
      <c r="E241" s="5" t="inlineStr">
        <is>
          <t>M</t>
        </is>
      </c>
      <c r="F241" s="5" t="n">
        <v>1</v>
      </c>
      <c r="G241" s="31" t="n">
        <v>31550</v>
      </c>
      <c r="H241" s="31" t="n">
        <v>27600</v>
      </c>
      <c r="I241" s="6">
        <f>INDEX(Roles!$J$5:$J$40,MATCH(C241&amp;"|"&amp;D241,Roles!$A$5:$A$40,0))</f>
        <v/>
      </c>
      <c r="J241" s="6">
        <f>INDEX(Roles!$K$5:$K$40,MATCH(C241&amp;"|"&amp;D241,Roles!$A$5:$A$40,0))</f>
        <v/>
      </c>
      <c r="K241" s="26">
        <f>INDEX(Market!$K$31:$K$54,MATCH(B241&amp;"|"&amp;J241,Market!$A$31:$A$54,0))</f>
        <v/>
      </c>
      <c r="L241" s="6">
        <f>INDEX(Settings!$E$13:$E$19,MATCH(I241,Settings!$B$13:$B$19,0))</f>
        <v/>
      </c>
      <c r="M241" s="25">
        <f>INDEX(Structure!$K$6:$K$12,MATCH(I241,Structure!$A$6:$A$12,0))</f>
        <v/>
      </c>
      <c r="N241" s="26">
        <f>INDEX(Structure!$G$25:$G$52,MATCH(B241&amp;"|"&amp;I241,Structure!$A$25:$A$52,0))</f>
        <v/>
      </c>
      <c r="O241" s="26">
        <f>INDEX(Structure!$H$25:$H$52,MATCH(B241&amp;"|"&amp;I241,Structure!$A$25:$A$52,0))</f>
        <v/>
      </c>
      <c r="P241" s="26">
        <f>INDEX(Structure!$I$25:$I$52,MATCH(B241&amp;"|"&amp;I241,Structure!$A$25:$A$52,0))</f>
        <v/>
      </c>
      <c r="Q241" s="20">
        <f>G241/H241</f>
        <v/>
      </c>
      <c r="R241" s="20">
        <f>G241/O241</f>
        <v/>
      </c>
      <c r="S241" s="32">
        <f>(G241-N241)/(P241-N241)</f>
        <v/>
      </c>
      <c r="T241" s="4">
        <f>IF(G241&lt;N241,"Below",IF(G241&gt;P241,"Above","Within"))</f>
        <v/>
      </c>
      <c r="U241" s="17">
        <f>MAX(0,N241-G241)*F241</f>
        <v/>
      </c>
      <c r="V241" s="17">
        <f>MAX(0,G241-P241)*F241</f>
        <v/>
      </c>
      <c r="W241" s="33">
        <f>IF(T241="Above",LN(G241/P241)/LN(1+INDEX(Market!$E$6:$E$9,MATCH(B241,Market!$A$6:$A$9,0))),0)</f>
        <v/>
      </c>
    </row>
    <row r="242">
      <c r="A242" s="5" t="inlineStr">
        <is>
          <t>E00288</t>
        </is>
      </c>
      <c r="B242" s="5" t="inlineStr">
        <is>
          <t>ES</t>
        </is>
      </c>
      <c r="C242" s="5" t="inlineStr">
        <is>
          <t>Customer Service</t>
        </is>
      </c>
      <c r="D242" s="5" t="inlineStr">
        <is>
          <t>L1</t>
        </is>
      </c>
      <c r="E242" s="5" t="inlineStr">
        <is>
          <t>M</t>
        </is>
      </c>
      <c r="F242" s="5" t="n">
        <v>1</v>
      </c>
      <c r="G242" s="31" t="n">
        <v>24150</v>
      </c>
      <c r="H242" s="31" t="n">
        <v>22500</v>
      </c>
      <c r="I242" s="6">
        <f>INDEX(Roles!$J$5:$J$40,MATCH(C242&amp;"|"&amp;D242,Roles!$A$5:$A$40,0))</f>
        <v/>
      </c>
      <c r="J242" s="6">
        <f>INDEX(Roles!$K$5:$K$40,MATCH(C242&amp;"|"&amp;D242,Roles!$A$5:$A$40,0))</f>
        <v/>
      </c>
      <c r="K242" s="26">
        <f>INDEX(Market!$K$31:$K$54,MATCH(B242&amp;"|"&amp;J242,Market!$A$31:$A$54,0))</f>
        <v/>
      </c>
      <c r="L242" s="6">
        <f>INDEX(Settings!$E$13:$E$19,MATCH(I242,Settings!$B$13:$B$19,0))</f>
        <v/>
      </c>
      <c r="M242" s="25">
        <f>INDEX(Structure!$K$6:$K$12,MATCH(I242,Structure!$A$6:$A$12,0))</f>
        <v/>
      </c>
      <c r="N242" s="26">
        <f>INDEX(Structure!$G$25:$G$52,MATCH(B242&amp;"|"&amp;I242,Structure!$A$25:$A$52,0))</f>
        <v/>
      </c>
      <c r="O242" s="26">
        <f>INDEX(Structure!$H$25:$H$52,MATCH(B242&amp;"|"&amp;I242,Structure!$A$25:$A$52,0))</f>
        <v/>
      </c>
      <c r="P242" s="26">
        <f>INDEX(Structure!$I$25:$I$52,MATCH(B242&amp;"|"&amp;I242,Structure!$A$25:$A$52,0))</f>
        <v/>
      </c>
      <c r="Q242" s="20">
        <f>G242/H242</f>
        <v/>
      </c>
      <c r="R242" s="20">
        <f>G242/O242</f>
        <v/>
      </c>
      <c r="S242" s="32">
        <f>(G242-N242)/(P242-N242)</f>
        <v/>
      </c>
      <c r="T242" s="4">
        <f>IF(G242&lt;N242,"Below",IF(G242&gt;P242,"Above","Within"))</f>
        <v/>
      </c>
      <c r="U242" s="17">
        <f>MAX(0,N242-G242)*F242</f>
        <v/>
      </c>
      <c r="V242" s="17">
        <f>MAX(0,G242-P242)*F242</f>
        <v/>
      </c>
      <c r="W242" s="33">
        <f>IF(T242="Above",LN(G242/P242)/LN(1+INDEX(Market!$E$6:$E$9,MATCH(B242,Market!$A$6:$A$9,0))),0)</f>
        <v/>
      </c>
    </row>
    <row r="243">
      <c r="A243" s="5" t="inlineStr">
        <is>
          <t>E00289</t>
        </is>
      </c>
      <c r="B243" s="5" t="inlineStr">
        <is>
          <t>PL</t>
        </is>
      </c>
      <c r="C243" s="5" t="inlineStr">
        <is>
          <t>Customer Service</t>
        </is>
      </c>
      <c r="D243" s="5" t="inlineStr">
        <is>
          <t>L2</t>
        </is>
      </c>
      <c r="E243" s="5" t="inlineStr">
        <is>
          <t>M</t>
        </is>
      </c>
      <c r="F243" s="5" t="n">
        <v>1</v>
      </c>
      <c r="G243" s="31" t="n">
        <v>24950</v>
      </c>
      <c r="H243" s="31" t="n">
        <v>23600</v>
      </c>
      <c r="I243" s="6">
        <f>INDEX(Roles!$J$5:$J$40,MATCH(C243&amp;"|"&amp;D243,Roles!$A$5:$A$40,0))</f>
        <v/>
      </c>
      <c r="J243" s="6">
        <f>INDEX(Roles!$K$5:$K$40,MATCH(C243&amp;"|"&amp;D243,Roles!$A$5:$A$40,0))</f>
        <v/>
      </c>
      <c r="K243" s="26">
        <f>INDEX(Market!$K$31:$K$54,MATCH(B243&amp;"|"&amp;J243,Market!$A$31:$A$54,0))</f>
        <v/>
      </c>
      <c r="L243" s="6">
        <f>INDEX(Settings!$E$13:$E$19,MATCH(I243,Settings!$B$13:$B$19,0))</f>
        <v/>
      </c>
      <c r="M243" s="25">
        <f>INDEX(Structure!$K$6:$K$12,MATCH(I243,Structure!$A$6:$A$12,0))</f>
        <v/>
      </c>
      <c r="N243" s="26">
        <f>INDEX(Structure!$G$25:$G$52,MATCH(B243&amp;"|"&amp;I243,Structure!$A$25:$A$52,0))</f>
        <v/>
      </c>
      <c r="O243" s="26">
        <f>INDEX(Structure!$H$25:$H$52,MATCH(B243&amp;"|"&amp;I243,Structure!$A$25:$A$52,0))</f>
        <v/>
      </c>
      <c r="P243" s="26">
        <f>INDEX(Structure!$I$25:$I$52,MATCH(B243&amp;"|"&amp;I243,Structure!$A$25:$A$52,0))</f>
        <v/>
      </c>
      <c r="Q243" s="20">
        <f>G243/H243</f>
        <v/>
      </c>
      <c r="R243" s="20">
        <f>G243/O243</f>
        <v/>
      </c>
      <c r="S243" s="32">
        <f>(G243-N243)/(P243-N243)</f>
        <v/>
      </c>
      <c r="T243" s="4">
        <f>IF(G243&lt;N243,"Below",IF(G243&gt;P243,"Above","Within"))</f>
        <v/>
      </c>
      <c r="U243" s="17">
        <f>MAX(0,N243-G243)*F243</f>
        <v/>
      </c>
      <c r="V243" s="17">
        <f>MAX(0,G243-P243)*F243</f>
        <v/>
      </c>
      <c r="W243" s="33">
        <f>IF(T243="Above",LN(G243/P243)/LN(1+INDEX(Market!$E$6:$E$9,MATCH(B243,Market!$A$6:$A$9,0))),0)</f>
        <v/>
      </c>
    </row>
    <row r="244">
      <c r="A244" s="5" t="inlineStr">
        <is>
          <t>E00291</t>
        </is>
      </c>
      <c r="B244" s="5" t="inlineStr">
        <is>
          <t>IT</t>
        </is>
      </c>
      <c r="C244" s="5" t="inlineStr">
        <is>
          <t>Finance</t>
        </is>
      </c>
      <c r="D244" s="5" t="inlineStr">
        <is>
          <t>L2</t>
        </is>
      </c>
      <c r="E244" s="5" t="inlineStr">
        <is>
          <t>F</t>
        </is>
      </c>
      <c r="F244" s="5" t="n">
        <v>1</v>
      </c>
      <c r="G244" s="31" t="n">
        <v>29000</v>
      </c>
      <c r="H244" s="31" t="n">
        <v>35800</v>
      </c>
      <c r="I244" s="6">
        <f>INDEX(Roles!$J$5:$J$40,MATCH(C244&amp;"|"&amp;D244,Roles!$A$5:$A$40,0))</f>
        <v/>
      </c>
      <c r="J244" s="6">
        <f>INDEX(Roles!$K$5:$K$40,MATCH(C244&amp;"|"&amp;D244,Roles!$A$5:$A$40,0))</f>
        <v/>
      </c>
      <c r="K244" s="26">
        <f>INDEX(Market!$K$31:$K$54,MATCH(B244&amp;"|"&amp;J244,Market!$A$31:$A$54,0))</f>
        <v/>
      </c>
      <c r="L244" s="6">
        <f>INDEX(Settings!$E$13:$E$19,MATCH(I244,Settings!$B$13:$B$19,0))</f>
        <v/>
      </c>
      <c r="M244" s="25">
        <f>INDEX(Structure!$K$6:$K$12,MATCH(I244,Structure!$A$6:$A$12,0))</f>
        <v/>
      </c>
      <c r="N244" s="26">
        <f>INDEX(Structure!$G$25:$G$52,MATCH(B244&amp;"|"&amp;I244,Structure!$A$25:$A$52,0))</f>
        <v/>
      </c>
      <c r="O244" s="26">
        <f>INDEX(Structure!$H$25:$H$52,MATCH(B244&amp;"|"&amp;I244,Structure!$A$25:$A$52,0))</f>
        <v/>
      </c>
      <c r="P244" s="26">
        <f>INDEX(Structure!$I$25:$I$52,MATCH(B244&amp;"|"&amp;I244,Structure!$A$25:$A$52,0))</f>
        <v/>
      </c>
      <c r="Q244" s="20">
        <f>G244/H244</f>
        <v/>
      </c>
      <c r="R244" s="20">
        <f>G244/O244</f>
        <v/>
      </c>
      <c r="S244" s="32">
        <f>(G244-N244)/(P244-N244)</f>
        <v/>
      </c>
      <c r="T244" s="4">
        <f>IF(G244&lt;N244,"Below",IF(G244&gt;P244,"Above","Within"))</f>
        <v/>
      </c>
      <c r="U244" s="17">
        <f>MAX(0,N244-G244)*F244</f>
        <v/>
      </c>
      <c r="V244" s="17">
        <f>MAX(0,G244-P244)*F244</f>
        <v/>
      </c>
      <c r="W244" s="33">
        <f>IF(T244="Above",LN(G244/P244)/LN(1+INDEX(Market!$E$6:$E$9,MATCH(B244,Market!$A$6:$A$9,0))),0)</f>
        <v/>
      </c>
    </row>
    <row r="245">
      <c r="A245" s="5" t="inlineStr">
        <is>
          <t>E00292</t>
        </is>
      </c>
      <c r="B245" s="5" t="inlineStr">
        <is>
          <t>PL</t>
        </is>
      </c>
      <c r="C245" s="5" t="inlineStr">
        <is>
          <t>HR</t>
        </is>
      </c>
      <c r="D245" s="5" t="inlineStr">
        <is>
          <t>L2</t>
        </is>
      </c>
      <c r="E245" s="5" t="inlineStr">
        <is>
          <t>F</t>
        </is>
      </c>
      <c r="F245" s="5" t="n">
        <v>1</v>
      </c>
      <c r="G245" s="31" t="n">
        <v>22100</v>
      </c>
      <c r="H245" s="31" t="n">
        <v>26200</v>
      </c>
      <c r="I245" s="6">
        <f>INDEX(Roles!$J$5:$J$40,MATCH(C245&amp;"|"&amp;D245,Roles!$A$5:$A$40,0))</f>
        <v/>
      </c>
      <c r="J245" s="6">
        <f>INDEX(Roles!$K$5:$K$40,MATCH(C245&amp;"|"&amp;D245,Roles!$A$5:$A$40,0))</f>
        <v/>
      </c>
      <c r="K245" s="26">
        <f>INDEX(Market!$K$31:$K$54,MATCH(B245&amp;"|"&amp;J245,Market!$A$31:$A$54,0))</f>
        <v/>
      </c>
      <c r="L245" s="6">
        <f>INDEX(Settings!$E$13:$E$19,MATCH(I245,Settings!$B$13:$B$19,0))</f>
        <v/>
      </c>
      <c r="M245" s="25">
        <f>INDEX(Structure!$K$6:$K$12,MATCH(I245,Structure!$A$6:$A$12,0))</f>
        <v/>
      </c>
      <c r="N245" s="26">
        <f>INDEX(Structure!$G$25:$G$52,MATCH(B245&amp;"|"&amp;I245,Structure!$A$25:$A$52,0))</f>
        <v/>
      </c>
      <c r="O245" s="26">
        <f>INDEX(Structure!$H$25:$H$52,MATCH(B245&amp;"|"&amp;I245,Structure!$A$25:$A$52,0))</f>
        <v/>
      </c>
      <c r="P245" s="26">
        <f>INDEX(Structure!$I$25:$I$52,MATCH(B245&amp;"|"&amp;I245,Structure!$A$25:$A$52,0))</f>
        <v/>
      </c>
      <c r="Q245" s="20">
        <f>G245/H245</f>
        <v/>
      </c>
      <c r="R245" s="20">
        <f>G245/O245</f>
        <v/>
      </c>
      <c r="S245" s="32">
        <f>(G245-N245)/(P245-N245)</f>
        <v/>
      </c>
      <c r="T245" s="4">
        <f>IF(G245&lt;N245,"Below",IF(G245&gt;P245,"Above","Within"))</f>
        <v/>
      </c>
      <c r="U245" s="17">
        <f>MAX(0,N245-G245)*F245</f>
        <v/>
      </c>
      <c r="V245" s="17">
        <f>MAX(0,G245-P245)*F245</f>
        <v/>
      </c>
      <c r="W245" s="33">
        <f>IF(T245="Above",LN(G245/P245)/LN(1+INDEX(Market!$E$6:$E$9,MATCH(B245,Market!$A$6:$A$9,0))),0)</f>
        <v/>
      </c>
    </row>
    <row r="246">
      <c r="A246" s="5" t="inlineStr">
        <is>
          <t>E00293</t>
        </is>
      </c>
      <c r="B246" s="5" t="inlineStr">
        <is>
          <t>IT</t>
        </is>
      </c>
      <c r="C246" s="5" t="inlineStr">
        <is>
          <t>Tech</t>
        </is>
      </c>
      <c r="D246" s="5" t="inlineStr">
        <is>
          <t>L2</t>
        </is>
      </c>
      <c r="E246" s="5" t="inlineStr">
        <is>
          <t>F</t>
        </is>
      </c>
      <c r="F246" s="5" t="n">
        <v>1</v>
      </c>
      <c r="G246" s="31" t="n">
        <v>42200</v>
      </c>
      <c r="H246" s="31" t="n">
        <v>40600</v>
      </c>
      <c r="I246" s="6">
        <f>INDEX(Roles!$J$5:$J$40,MATCH(C246&amp;"|"&amp;D246,Roles!$A$5:$A$40,0))</f>
        <v/>
      </c>
      <c r="J246" s="6">
        <f>INDEX(Roles!$K$5:$K$40,MATCH(C246&amp;"|"&amp;D246,Roles!$A$5:$A$40,0))</f>
        <v/>
      </c>
      <c r="K246" s="26">
        <f>INDEX(Market!$K$31:$K$54,MATCH(B246&amp;"|"&amp;J246,Market!$A$31:$A$54,0))</f>
        <v/>
      </c>
      <c r="L246" s="6">
        <f>INDEX(Settings!$E$13:$E$19,MATCH(I246,Settings!$B$13:$B$19,0))</f>
        <v/>
      </c>
      <c r="M246" s="25">
        <f>INDEX(Structure!$K$6:$K$12,MATCH(I246,Structure!$A$6:$A$12,0))</f>
        <v/>
      </c>
      <c r="N246" s="26">
        <f>INDEX(Structure!$G$25:$G$52,MATCH(B246&amp;"|"&amp;I246,Structure!$A$25:$A$52,0))</f>
        <v/>
      </c>
      <c r="O246" s="26">
        <f>INDEX(Structure!$H$25:$H$52,MATCH(B246&amp;"|"&amp;I246,Structure!$A$25:$A$52,0))</f>
        <v/>
      </c>
      <c r="P246" s="26">
        <f>INDEX(Structure!$I$25:$I$52,MATCH(B246&amp;"|"&amp;I246,Structure!$A$25:$A$52,0))</f>
        <v/>
      </c>
      <c r="Q246" s="20">
        <f>G246/H246</f>
        <v/>
      </c>
      <c r="R246" s="20">
        <f>G246/O246</f>
        <v/>
      </c>
      <c r="S246" s="32">
        <f>(G246-N246)/(P246-N246)</f>
        <v/>
      </c>
      <c r="T246" s="4">
        <f>IF(G246&lt;N246,"Below",IF(G246&gt;P246,"Above","Within"))</f>
        <v/>
      </c>
      <c r="U246" s="17">
        <f>MAX(0,N246-G246)*F246</f>
        <v/>
      </c>
      <c r="V246" s="17">
        <f>MAX(0,G246-P246)*F246</f>
        <v/>
      </c>
      <c r="W246" s="33">
        <f>IF(T246="Above",LN(G246/P246)/LN(1+INDEX(Market!$E$6:$E$9,MATCH(B246,Market!$A$6:$A$9,0))),0)</f>
        <v/>
      </c>
    </row>
    <row r="247">
      <c r="A247" s="5" t="inlineStr">
        <is>
          <t>E00294</t>
        </is>
      </c>
      <c r="B247" s="5" t="inlineStr">
        <is>
          <t>PL</t>
        </is>
      </c>
      <c r="C247" s="5" t="inlineStr">
        <is>
          <t>Customer Service</t>
        </is>
      </c>
      <c r="D247" s="5" t="inlineStr">
        <is>
          <t>L1</t>
        </is>
      </c>
      <c r="E247" s="5" t="inlineStr">
        <is>
          <t>F</t>
        </is>
      </c>
      <c r="F247" s="5" t="n">
        <v>1</v>
      </c>
      <c r="G247" s="31" t="n">
        <v>16850</v>
      </c>
      <c r="H247" s="31" t="n">
        <v>18900</v>
      </c>
      <c r="I247" s="6">
        <f>INDEX(Roles!$J$5:$J$40,MATCH(C247&amp;"|"&amp;D247,Roles!$A$5:$A$40,0))</f>
        <v/>
      </c>
      <c r="J247" s="6">
        <f>INDEX(Roles!$K$5:$K$40,MATCH(C247&amp;"|"&amp;D247,Roles!$A$5:$A$40,0))</f>
        <v/>
      </c>
      <c r="K247" s="26">
        <f>INDEX(Market!$K$31:$K$54,MATCH(B247&amp;"|"&amp;J247,Market!$A$31:$A$54,0))</f>
        <v/>
      </c>
      <c r="L247" s="6">
        <f>INDEX(Settings!$E$13:$E$19,MATCH(I247,Settings!$B$13:$B$19,0))</f>
        <v/>
      </c>
      <c r="M247" s="25">
        <f>INDEX(Structure!$K$6:$K$12,MATCH(I247,Structure!$A$6:$A$12,0))</f>
        <v/>
      </c>
      <c r="N247" s="26">
        <f>INDEX(Structure!$G$25:$G$52,MATCH(B247&amp;"|"&amp;I247,Structure!$A$25:$A$52,0))</f>
        <v/>
      </c>
      <c r="O247" s="26">
        <f>INDEX(Structure!$H$25:$H$52,MATCH(B247&amp;"|"&amp;I247,Structure!$A$25:$A$52,0))</f>
        <v/>
      </c>
      <c r="P247" s="26">
        <f>INDEX(Structure!$I$25:$I$52,MATCH(B247&amp;"|"&amp;I247,Structure!$A$25:$A$52,0))</f>
        <v/>
      </c>
      <c r="Q247" s="20">
        <f>G247/H247</f>
        <v/>
      </c>
      <c r="R247" s="20">
        <f>G247/O247</f>
        <v/>
      </c>
      <c r="S247" s="32">
        <f>(G247-N247)/(P247-N247)</f>
        <v/>
      </c>
      <c r="T247" s="4">
        <f>IF(G247&lt;N247,"Below",IF(G247&gt;P247,"Above","Within"))</f>
        <v/>
      </c>
      <c r="U247" s="17">
        <f>MAX(0,N247-G247)*F247</f>
        <v/>
      </c>
      <c r="V247" s="17">
        <f>MAX(0,G247-P247)*F247</f>
        <v/>
      </c>
      <c r="W247" s="33">
        <f>IF(T247="Above",LN(G247/P247)/LN(1+INDEX(Market!$E$6:$E$9,MATCH(B247,Market!$A$6:$A$9,0))),0)</f>
        <v/>
      </c>
    </row>
    <row r="248">
      <c r="A248" s="5" t="inlineStr">
        <is>
          <t>E00295</t>
        </is>
      </c>
      <c r="B248" s="5" t="inlineStr">
        <is>
          <t>IT</t>
        </is>
      </c>
      <c r="C248" s="5" t="inlineStr">
        <is>
          <t>Sales</t>
        </is>
      </c>
      <c r="D248" s="5" t="inlineStr">
        <is>
          <t>L2</t>
        </is>
      </c>
      <c r="E248" s="5" t="inlineStr">
        <is>
          <t>M</t>
        </is>
      </c>
      <c r="F248" s="5" t="n">
        <v>1</v>
      </c>
      <c r="G248" s="31" t="n">
        <v>31500</v>
      </c>
      <c r="H248" s="31" t="n">
        <v>34100</v>
      </c>
      <c r="I248" s="6">
        <f>INDEX(Roles!$J$5:$J$40,MATCH(C248&amp;"|"&amp;D248,Roles!$A$5:$A$40,0))</f>
        <v/>
      </c>
      <c r="J248" s="6">
        <f>INDEX(Roles!$K$5:$K$40,MATCH(C248&amp;"|"&amp;D248,Roles!$A$5:$A$40,0))</f>
        <v/>
      </c>
      <c r="K248" s="26">
        <f>INDEX(Market!$K$31:$K$54,MATCH(B248&amp;"|"&amp;J248,Market!$A$31:$A$54,0))</f>
        <v/>
      </c>
      <c r="L248" s="6">
        <f>INDEX(Settings!$E$13:$E$19,MATCH(I248,Settings!$B$13:$B$19,0))</f>
        <v/>
      </c>
      <c r="M248" s="25">
        <f>INDEX(Structure!$K$6:$K$12,MATCH(I248,Structure!$A$6:$A$12,0))</f>
        <v/>
      </c>
      <c r="N248" s="26">
        <f>INDEX(Structure!$G$25:$G$52,MATCH(B248&amp;"|"&amp;I248,Structure!$A$25:$A$52,0))</f>
        <v/>
      </c>
      <c r="O248" s="26">
        <f>INDEX(Structure!$H$25:$H$52,MATCH(B248&amp;"|"&amp;I248,Structure!$A$25:$A$52,0))</f>
        <v/>
      </c>
      <c r="P248" s="26">
        <f>INDEX(Structure!$I$25:$I$52,MATCH(B248&amp;"|"&amp;I248,Structure!$A$25:$A$52,0))</f>
        <v/>
      </c>
      <c r="Q248" s="20">
        <f>G248/H248</f>
        <v/>
      </c>
      <c r="R248" s="20">
        <f>G248/O248</f>
        <v/>
      </c>
      <c r="S248" s="32">
        <f>(G248-N248)/(P248-N248)</f>
        <v/>
      </c>
      <c r="T248" s="4">
        <f>IF(G248&lt;N248,"Below",IF(G248&gt;P248,"Above","Within"))</f>
        <v/>
      </c>
      <c r="U248" s="17">
        <f>MAX(0,N248-G248)*F248</f>
        <v/>
      </c>
      <c r="V248" s="17">
        <f>MAX(0,G248-P248)*F248</f>
        <v/>
      </c>
      <c r="W248" s="33">
        <f>IF(T248="Above",LN(G248/P248)/LN(1+INDEX(Market!$E$6:$E$9,MATCH(B248,Market!$A$6:$A$9,0))),0)</f>
        <v/>
      </c>
    </row>
    <row r="249">
      <c r="A249" s="5" t="inlineStr">
        <is>
          <t>E00297</t>
        </is>
      </c>
      <c r="B249" s="5" t="inlineStr">
        <is>
          <t>ES</t>
        </is>
      </c>
      <c r="C249" s="5" t="inlineStr">
        <is>
          <t>Operations</t>
        </is>
      </c>
      <c r="D249" s="5" t="inlineStr">
        <is>
          <t>L1</t>
        </is>
      </c>
      <c r="E249" s="5" t="inlineStr">
        <is>
          <t>F</t>
        </is>
      </c>
      <c r="F249" s="5" t="n">
        <v>1</v>
      </c>
      <c r="G249" s="31" t="n">
        <v>23500</v>
      </c>
      <c r="H249" s="31" t="n">
        <v>23800</v>
      </c>
      <c r="I249" s="6">
        <f>INDEX(Roles!$J$5:$J$40,MATCH(C249&amp;"|"&amp;D249,Roles!$A$5:$A$40,0))</f>
        <v/>
      </c>
      <c r="J249" s="6">
        <f>INDEX(Roles!$K$5:$K$40,MATCH(C249&amp;"|"&amp;D249,Roles!$A$5:$A$40,0))</f>
        <v/>
      </c>
      <c r="K249" s="26">
        <f>INDEX(Market!$K$31:$K$54,MATCH(B249&amp;"|"&amp;J249,Market!$A$31:$A$54,0))</f>
        <v/>
      </c>
      <c r="L249" s="6">
        <f>INDEX(Settings!$E$13:$E$19,MATCH(I249,Settings!$B$13:$B$19,0))</f>
        <v/>
      </c>
      <c r="M249" s="25">
        <f>INDEX(Structure!$K$6:$K$12,MATCH(I249,Structure!$A$6:$A$12,0))</f>
        <v/>
      </c>
      <c r="N249" s="26">
        <f>INDEX(Structure!$G$25:$G$52,MATCH(B249&amp;"|"&amp;I249,Structure!$A$25:$A$52,0))</f>
        <v/>
      </c>
      <c r="O249" s="26">
        <f>INDEX(Structure!$H$25:$H$52,MATCH(B249&amp;"|"&amp;I249,Structure!$A$25:$A$52,0))</f>
        <v/>
      </c>
      <c r="P249" s="26">
        <f>INDEX(Structure!$I$25:$I$52,MATCH(B249&amp;"|"&amp;I249,Structure!$A$25:$A$52,0))</f>
        <v/>
      </c>
      <c r="Q249" s="20">
        <f>G249/H249</f>
        <v/>
      </c>
      <c r="R249" s="20">
        <f>G249/O249</f>
        <v/>
      </c>
      <c r="S249" s="32">
        <f>(G249-N249)/(P249-N249)</f>
        <v/>
      </c>
      <c r="T249" s="4">
        <f>IF(G249&lt;N249,"Below",IF(G249&gt;P249,"Above","Within"))</f>
        <v/>
      </c>
      <c r="U249" s="17">
        <f>MAX(0,N249-G249)*F249</f>
        <v/>
      </c>
      <c r="V249" s="17">
        <f>MAX(0,G249-P249)*F249</f>
        <v/>
      </c>
      <c r="W249" s="33">
        <f>IF(T249="Above",LN(G249/P249)/LN(1+INDEX(Market!$E$6:$E$9,MATCH(B249,Market!$A$6:$A$9,0))),0)</f>
        <v/>
      </c>
    </row>
    <row r="250">
      <c r="A250" s="5" t="inlineStr">
        <is>
          <t>E00298</t>
        </is>
      </c>
      <c r="B250" s="5" t="inlineStr">
        <is>
          <t>DE</t>
        </is>
      </c>
      <c r="C250" s="5" t="inlineStr">
        <is>
          <t>Operations</t>
        </is>
      </c>
      <c r="D250" s="5" t="inlineStr">
        <is>
          <t>L1</t>
        </is>
      </c>
      <c r="E250" s="5" t="inlineStr">
        <is>
          <t>M</t>
        </is>
      </c>
      <c r="F250" s="5" t="n">
        <v>1</v>
      </c>
      <c r="G250" s="31" t="n">
        <v>36250</v>
      </c>
      <c r="H250" s="31" t="n">
        <v>36100</v>
      </c>
      <c r="I250" s="6">
        <f>INDEX(Roles!$J$5:$J$40,MATCH(C250&amp;"|"&amp;D250,Roles!$A$5:$A$40,0))</f>
        <v/>
      </c>
      <c r="J250" s="6">
        <f>INDEX(Roles!$K$5:$K$40,MATCH(C250&amp;"|"&amp;D250,Roles!$A$5:$A$40,0))</f>
        <v/>
      </c>
      <c r="K250" s="26">
        <f>INDEX(Market!$K$31:$K$54,MATCH(B250&amp;"|"&amp;J250,Market!$A$31:$A$54,0))</f>
        <v/>
      </c>
      <c r="L250" s="6">
        <f>INDEX(Settings!$E$13:$E$19,MATCH(I250,Settings!$B$13:$B$19,0))</f>
        <v/>
      </c>
      <c r="M250" s="25">
        <f>INDEX(Structure!$K$6:$K$12,MATCH(I250,Structure!$A$6:$A$12,0))</f>
        <v/>
      </c>
      <c r="N250" s="26">
        <f>INDEX(Structure!$G$25:$G$52,MATCH(B250&amp;"|"&amp;I250,Structure!$A$25:$A$52,0))</f>
        <v/>
      </c>
      <c r="O250" s="26">
        <f>INDEX(Structure!$H$25:$H$52,MATCH(B250&amp;"|"&amp;I250,Structure!$A$25:$A$52,0))</f>
        <v/>
      </c>
      <c r="P250" s="26">
        <f>INDEX(Structure!$I$25:$I$52,MATCH(B250&amp;"|"&amp;I250,Structure!$A$25:$A$52,0))</f>
        <v/>
      </c>
      <c r="Q250" s="20">
        <f>G250/H250</f>
        <v/>
      </c>
      <c r="R250" s="20">
        <f>G250/O250</f>
        <v/>
      </c>
      <c r="S250" s="32">
        <f>(G250-N250)/(P250-N250)</f>
        <v/>
      </c>
      <c r="T250" s="4">
        <f>IF(G250&lt;N250,"Below",IF(G250&gt;P250,"Above","Within"))</f>
        <v/>
      </c>
      <c r="U250" s="17">
        <f>MAX(0,N250-G250)*F250</f>
        <v/>
      </c>
      <c r="V250" s="17">
        <f>MAX(0,G250-P250)*F250</f>
        <v/>
      </c>
      <c r="W250" s="33">
        <f>IF(T250="Above",LN(G250/P250)/LN(1+INDEX(Market!$E$6:$E$9,MATCH(B250,Market!$A$6:$A$9,0))),0)</f>
        <v/>
      </c>
    </row>
    <row r="251">
      <c r="A251" s="5" t="inlineStr">
        <is>
          <t>E00300</t>
        </is>
      </c>
      <c r="B251" s="5" t="inlineStr">
        <is>
          <t>IT</t>
        </is>
      </c>
      <c r="C251" s="5" t="inlineStr">
        <is>
          <t>Tech</t>
        </is>
      </c>
      <c r="D251" s="5" t="inlineStr">
        <is>
          <t>L2</t>
        </is>
      </c>
      <c r="E251" s="5" t="inlineStr">
        <is>
          <t>F</t>
        </is>
      </c>
      <c r="F251" s="5" t="n">
        <v>1</v>
      </c>
      <c r="G251" s="31" t="n">
        <v>37950</v>
      </c>
      <c r="H251" s="31" t="n">
        <v>40600</v>
      </c>
      <c r="I251" s="6">
        <f>INDEX(Roles!$J$5:$J$40,MATCH(C251&amp;"|"&amp;D251,Roles!$A$5:$A$40,0))</f>
        <v/>
      </c>
      <c r="J251" s="6">
        <f>INDEX(Roles!$K$5:$K$40,MATCH(C251&amp;"|"&amp;D251,Roles!$A$5:$A$40,0))</f>
        <v/>
      </c>
      <c r="K251" s="26">
        <f>INDEX(Market!$K$31:$K$54,MATCH(B251&amp;"|"&amp;J251,Market!$A$31:$A$54,0))</f>
        <v/>
      </c>
      <c r="L251" s="6">
        <f>INDEX(Settings!$E$13:$E$19,MATCH(I251,Settings!$B$13:$B$19,0))</f>
        <v/>
      </c>
      <c r="M251" s="25">
        <f>INDEX(Structure!$K$6:$K$12,MATCH(I251,Structure!$A$6:$A$12,0))</f>
        <v/>
      </c>
      <c r="N251" s="26">
        <f>INDEX(Structure!$G$25:$G$52,MATCH(B251&amp;"|"&amp;I251,Structure!$A$25:$A$52,0))</f>
        <v/>
      </c>
      <c r="O251" s="26">
        <f>INDEX(Structure!$H$25:$H$52,MATCH(B251&amp;"|"&amp;I251,Structure!$A$25:$A$52,0))</f>
        <v/>
      </c>
      <c r="P251" s="26">
        <f>INDEX(Structure!$I$25:$I$52,MATCH(B251&amp;"|"&amp;I251,Structure!$A$25:$A$52,0))</f>
        <v/>
      </c>
      <c r="Q251" s="20">
        <f>G251/H251</f>
        <v/>
      </c>
      <c r="R251" s="20">
        <f>G251/O251</f>
        <v/>
      </c>
      <c r="S251" s="32">
        <f>(G251-N251)/(P251-N251)</f>
        <v/>
      </c>
      <c r="T251" s="4">
        <f>IF(G251&lt;N251,"Below",IF(G251&gt;P251,"Above","Within"))</f>
        <v/>
      </c>
      <c r="U251" s="17">
        <f>MAX(0,N251-G251)*F251</f>
        <v/>
      </c>
      <c r="V251" s="17">
        <f>MAX(0,G251-P251)*F251</f>
        <v/>
      </c>
      <c r="W251" s="33">
        <f>IF(T251="Above",LN(G251/P251)/LN(1+INDEX(Market!$E$6:$E$9,MATCH(B251,Market!$A$6:$A$9,0))),0)</f>
        <v/>
      </c>
    </row>
    <row r="252">
      <c r="A252" s="5" t="inlineStr">
        <is>
          <t>E00301</t>
        </is>
      </c>
      <c r="B252" s="5" t="inlineStr">
        <is>
          <t>IT</t>
        </is>
      </c>
      <c r="C252" s="5" t="inlineStr">
        <is>
          <t>Sales</t>
        </is>
      </c>
      <c r="D252" s="5" t="inlineStr">
        <is>
          <t>L4</t>
        </is>
      </c>
      <c r="E252" s="5" t="inlineStr">
        <is>
          <t>F</t>
        </is>
      </c>
      <c r="F252" s="5" t="n">
        <v>1</v>
      </c>
      <c r="G252" s="31" t="n">
        <v>47700</v>
      </c>
      <c r="H252" s="31" t="n">
        <v>57300</v>
      </c>
      <c r="I252" s="6">
        <f>INDEX(Roles!$J$5:$J$40,MATCH(C252&amp;"|"&amp;D252,Roles!$A$5:$A$40,0))</f>
        <v/>
      </c>
      <c r="J252" s="6">
        <f>INDEX(Roles!$K$5:$K$40,MATCH(C252&amp;"|"&amp;D252,Roles!$A$5:$A$40,0))</f>
        <v/>
      </c>
      <c r="K252" s="26">
        <f>INDEX(Market!$K$31:$K$54,MATCH(B252&amp;"|"&amp;J252,Market!$A$31:$A$54,0))</f>
        <v/>
      </c>
      <c r="L252" s="6">
        <f>INDEX(Settings!$E$13:$E$19,MATCH(I252,Settings!$B$13:$B$19,0))</f>
        <v/>
      </c>
      <c r="M252" s="25">
        <f>INDEX(Structure!$K$6:$K$12,MATCH(I252,Structure!$A$6:$A$12,0))</f>
        <v/>
      </c>
      <c r="N252" s="26">
        <f>INDEX(Structure!$G$25:$G$52,MATCH(B252&amp;"|"&amp;I252,Structure!$A$25:$A$52,0))</f>
        <v/>
      </c>
      <c r="O252" s="26">
        <f>INDEX(Structure!$H$25:$H$52,MATCH(B252&amp;"|"&amp;I252,Structure!$A$25:$A$52,0))</f>
        <v/>
      </c>
      <c r="P252" s="26">
        <f>INDEX(Structure!$I$25:$I$52,MATCH(B252&amp;"|"&amp;I252,Structure!$A$25:$A$52,0))</f>
        <v/>
      </c>
      <c r="Q252" s="20">
        <f>G252/H252</f>
        <v/>
      </c>
      <c r="R252" s="20">
        <f>G252/O252</f>
        <v/>
      </c>
      <c r="S252" s="32">
        <f>(G252-N252)/(P252-N252)</f>
        <v/>
      </c>
      <c r="T252" s="4">
        <f>IF(G252&lt;N252,"Below",IF(G252&gt;P252,"Above","Within"))</f>
        <v/>
      </c>
      <c r="U252" s="17">
        <f>MAX(0,N252-G252)*F252</f>
        <v/>
      </c>
      <c r="V252" s="17">
        <f>MAX(0,G252-P252)*F252</f>
        <v/>
      </c>
      <c r="W252" s="33">
        <f>IF(T252="Above",LN(G252/P252)/LN(1+INDEX(Market!$E$6:$E$9,MATCH(B252,Market!$A$6:$A$9,0))),0)</f>
        <v/>
      </c>
    </row>
    <row r="253">
      <c r="A253" s="5" t="inlineStr">
        <is>
          <t>E00302</t>
        </is>
      </c>
      <c r="B253" s="5" t="inlineStr">
        <is>
          <t>PL</t>
        </is>
      </c>
      <c r="C253" s="5" t="inlineStr">
        <is>
          <t>Finance</t>
        </is>
      </c>
      <c r="D253" s="5" t="inlineStr">
        <is>
          <t>L2</t>
        </is>
      </c>
      <c r="E253" s="5" t="inlineStr">
        <is>
          <t>M</t>
        </is>
      </c>
      <c r="F253" s="5" t="n">
        <v>1</v>
      </c>
      <c r="G253" s="31" t="n">
        <v>30300</v>
      </c>
      <c r="H253" s="31" t="n">
        <v>28900</v>
      </c>
      <c r="I253" s="6">
        <f>INDEX(Roles!$J$5:$J$40,MATCH(C253&amp;"|"&amp;D253,Roles!$A$5:$A$40,0))</f>
        <v/>
      </c>
      <c r="J253" s="6">
        <f>INDEX(Roles!$K$5:$K$40,MATCH(C253&amp;"|"&amp;D253,Roles!$A$5:$A$40,0))</f>
        <v/>
      </c>
      <c r="K253" s="26">
        <f>INDEX(Market!$K$31:$K$54,MATCH(B253&amp;"|"&amp;J253,Market!$A$31:$A$54,0))</f>
        <v/>
      </c>
      <c r="L253" s="6">
        <f>INDEX(Settings!$E$13:$E$19,MATCH(I253,Settings!$B$13:$B$19,0))</f>
        <v/>
      </c>
      <c r="M253" s="25">
        <f>INDEX(Structure!$K$6:$K$12,MATCH(I253,Structure!$A$6:$A$12,0))</f>
        <v/>
      </c>
      <c r="N253" s="26">
        <f>INDEX(Structure!$G$25:$G$52,MATCH(B253&amp;"|"&amp;I253,Structure!$A$25:$A$52,0))</f>
        <v/>
      </c>
      <c r="O253" s="26">
        <f>INDEX(Structure!$H$25:$H$52,MATCH(B253&amp;"|"&amp;I253,Structure!$A$25:$A$52,0))</f>
        <v/>
      </c>
      <c r="P253" s="26">
        <f>INDEX(Structure!$I$25:$I$52,MATCH(B253&amp;"|"&amp;I253,Structure!$A$25:$A$52,0))</f>
        <v/>
      </c>
      <c r="Q253" s="20">
        <f>G253/H253</f>
        <v/>
      </c>
      <c r="R253" s="20">
        <f>G253/O253</f>
        <v/>
      </c>
      <c r="S253" s="32">
        <f>(G253-N253)/(P253-N253)</f>
        <v/>
      </c>
      <c r="T253" s="4">
        <f>IF(G253&lt;N253,"Below",IF(G253&gt;P253,"Above","Within"))</f>
        <v/>
      </c>
      <c r="U253" s="17">
        <f>MAX(0,N253-G253)*F253</f>
        <v/>
      </c>
      <c r="V253" s="17">
        <f>MAX(0,G253-P253)*F253</f>
        <v/>
      </c>
      <c r="W253" s="33">
        <f>IF(T253="Above",LN(G253/P253)/LN(1+INDEX(Market!$E$6:$E$9,MATCH(B253,Market!$A$6:$A$9,0))),0)</f>
        <v/>
      </c>
    </row>
    <row r="254">
      <c r="A254" s="5" t="inlineStr">
        <is>
          <t>E00303</t>
        </is>
      </c>
      <c r="B254" s="5" t="inlineStr">
        <is>
          <t>DE</t>
        </is>
      </c>
      <c r="C254" s="5" t="inlineStr">
        <is>
          <t>Sales</t>
        </is>
      </c>
      <c r="D254" s="5" t="inlineStr">
        <is>
          <t>L2</t>
        </is>
      </c>
      <c r="E254" s="5" t="inlineStr">
        <is>
          <t>M</t>
        </is>
      </c>
      <c r="F254" s="5" t="n">
        <v>1</v>
      </c>
      <c r="G254" s="31" t="n">
        <v>54550</v>
      </c>
      <c r="H254" s="31" t="n">
        <v>49900</v>
      </c>
      <c r="I254" s="6">
        <f>INDEX(Roles!$J$5:$J$40,MATCH(C254&amp;"|"&amp;D254,Roles!$A$5:$A$40,0))</f>
        <v/>
      </c>
      <c r="J254" s="6">
        <f>INDEX(Roles!$K$5:$K$40,MATCH(C254&amp;"|"&amp;D254,Roles!$A$5:$A$40,0))</f>
        <v/>
      </c>
      <c r="K254" s="26">
        <f>INDEX(Market!$K$31:$K$54,MATCH(B254&amp;"|"&amp;J254,Market!$A$31:$A$54,0))</f>
        <v/>
      </c>
      <c r="L254" s="6">
        <f>INDEX(Settings!$E$13:$E$19,MATCH(I254,Settings!$B$13:$B$19,0))</f>
        <v/>
      </c>
      <c r="M254" s="25">
        <f>INDEX(Structure!$K$6:$K$12,MATCH(I254,Structure!$A$6:$A$12,0))</f>
        <v/>
      </c>
      <c r="N254" s="26">
        <f>INDEX(Structure!$G$25:$G$52,MATCH(B254&amp;"|"&amp;I254,Structure!$A$25:$A$52,0))</f>
        <v/>
      </c>
      <c r="O254" s="26">
        <f>INDEX(Structure!$H$25:$H$52,MATCH(B254&amp;"|"&amp;I254,Structure!$A$25:$A$52,0))</f>
        <v/>
      </c>
      <c r="P254" s="26">
        <f>INDEX(Structure!$I$25:$I$52,MATCH(B254&amp;"|"&amp;I254,Structure!$A$25:$A$52,0))</f>
        <v/>
      </c>
      <c r="Q254" s="20">
        <f>G254/H254</f>
        <v/>
      </c>
      <c r="R254" s="20">
        <f>G254/O254</f>
        <v/>
      </c>
      <c r="S254" s="32">
        <f>(G254-N254)/(P254-N254)</f>
        <v/>
      </c>
      <c r="T254" s="4">
        <f>IF(G254&lt;N254,"Below",IF(G254&gt;P254,"Above","Within"))</f>
        <v/>
      </c>
      <c r="U254" s="17">
        <f>MAX(0,N254-G254)*F254</f>
        <v/>
      </c>
      <c r="V254" s="17">
        <f>MAX(0,G254-P254)*F254</f>
        <v/>
      </c>
      <c r="W254" s="33">
        <f>IF(T254="Above",LN(G254/P254)/LN(1+INDEX(Market!$E$6:$E$9,MATCH(B254,Market!$A$6:$A$9,0))),0)</f>
        <v/>
      </c>
    </row>
    <row r="255">
      <c r="A255" s="5" t="inlineStr">
        <is>
          <t>E00304</t>
        </is>
      </c>
      <c r="B255" s="5" t="inlineStr">
        <is>
          <t>PL</t>
        </is>
      </c>
      <c r="C255" s="5" t="inlineStr">
        <is>
          <t>Operations</t>
        </is>
      </c>
      <c r="D255" s="5" t="inlineStr">
        <is>
          <t>L3</t>
        </is>
      </c>
      <c r="E255" s="5" t="inlineStr">
        <is>
          <t>F</t>
        </is>
      </c>
      <c r="F255" s="5" t="n">
        <v>1</v>
      </c>
      <c r="G255" s="31" t="n">
        <v>32500</v>
      </c>
      <c r="H255" s="31" t="n">
        <v>31900</v>
      </c>
      <c r="I255" s="6">
        <f>INDEX(Roles!$J$5:$J$40,MATCH(C255&amp;"|"&amp;D255,Roles!$A$5:$A$40,0))</f>
        <v/>
      </c>
      <c r="J255" s="6">
        <f>INDEX(Roles!$K$5:$K$40,MATCH(C255&amp;"|"&amp;D255,Roles!$A$5:$A$40,0))</f>
        <v/>
      </c>
      <c r="K255" s="26">
        <f>INDEX(Market!$K$31:$K$54,MATCH(B255&amp;"|"&amp;J255,Market!$A$31:$A$54,0))</f>
        <v/>
      </c>
      <c r="L255" s="6">
        <f>INDEX(Settings!$E$13:$E$19,MATCH(I255,Settings!$B$13:$B$19,0))</f>
        <v/>
      </c>
      <c r="M255" s="25">
        <f>INDEX(Structure!$K$6:$K$12,MATCH(I255,Structure!$A$6:$A$12,0))</f>
        <v/>
      </c>
      <c r="N255" s="26">
        <f>INDEX(Structure!$G$25:$G$52,MATCH(B255&amp;"|"&amp;I255,Structure!$A$25:$A$52,0))</f>
        <v/>
      </c>
      <c r="O255" s="26">
        <f>INDEX(Structure!$H$25:$H$52,MATCH(B255&amp;"|"&amp;I255,Structure!$A$25:$A$52,0))</f>
        <v/>
      </c>
      <c r="P255" s="26">
        <f>INDEX(Structure!$I$25:$I$52,MATCH(B255&amp;"|"&amp;I255,Structure!$A$25:$A$52,0))</f>
        <v/>
      </c>
      <c r="Q255" s="20">
        <f>G255/H255</f>
        <v/>
      </c>
      <c r="R255" s="20">
        <f>G255/O255</f>
        <v/>
      </c>
      <c r="S255" s="32">
        <f>(G255-N255)/(P255-N255)</f>
        <v/>
      </c>
      <c r="T255" s="4">
        <f>IF(G255&lt;N255,"Below",IF(G255&gt;P255,"Above","Within"))</f>
        <v/>
      </c>
      <c r="U255" s="17">
        <f>MAX(0,N255-G255)*F255</f>
        <v/>
      </c>
      <c r="V255" s="17">
        <f>MAX(0,G255-P255)*F255</f>
        <v/>
      </c>
      <c r="W255" s="33">
        <f>IF(T255="Above",LN(G255/P255)/LN(1+INDEX(Market!$E$6:$E$9,MATCH(B255,Market!$A$6:$A$9,0))),0)</f>
        <v/>
      </c>
    </row>
    <row r="256">
      <c r="A256" s="5" t="inlineStr">
        <is>
          <t>E00305</t>
        </is>
      </c>
      <c r="B256" s="5" t="inlineStr">
        <is>
          <t>DE</t>
        </is>
      </c>
      <c r="C256" s="5" t="inlineStr">
        <is>
          <t>Operations</t>
        </is>
      </c>
      <c r="D256" s="5" t="inlineStr">
        <is>
          <t>L2</t>
        </is>
      </c>
      <c r="E256" s="5" t="inlineStr">
        <is>
          <t>M</t>
        </is>
      </c>
      <c r="F256" s="5" t="n">
        <v>1</v>
      </c>
      <c r="G256" s="31" t="n">
        <v>41950</v>
      </c>
      <c r="H256" s="31" t="n">
        <v>45100</v>
      </c>
      <c r="I256" s="6">
        <f>INDEX(Roles!$J$5:$J$40,MATCH(C256&amp;"|"&amp;D256,Roles!$A$5:$A$40,0))</f>
        <v/>
      </c>
      <c r="J256" s="6">
        <f>INDEX(Roles!$K$5:$K$40,MATCH(C256&amp;"|"&amp;D256,Roles!$A$5:$A$40,0))</f>
        <v/>
      </c>
      <c r="K256" s="26">
        <f>INDEX(Market!$K$31:$K$54,MATCH(B256&amp;"|"&amp;J256,Market!$A$31:$A$54,0))</f>
        <v/>
      </c>
      <c r="L256" s="6">
        <f>INDEX(Settings!$E$13:$E$19,MATCH(I256,Settings!$B$13:$B$19,0))</f>
        <v/>
      </c>
      <c r="M256" s="25">
        <f>INDEX(Structure!$K$6:$K$12,MATCH(I256,Structure!$A$6:$A$12,0))</f>
        <v/>
      </c>
      <c r="N256" s="26">
        <f>INDEX(Structure!$G$25:$G$52,MATCH(B256&amp;"|"&amp;I256,Structure!$A$25:$A$52,0))</f>
        <v/>
      </c>
      <c r="O256" s="26">
        <f>INDEX(Structure!$H$25:$H$52,MATCH(B256&amp;"|"&amp;I256,Structure!$A$25:$A$52,0))</f>
        <v/>
      </c>
      <c r="P256" s="26">
        <f>INDEX(Structure!$I$25:$I$52,MATCH(B256&amp;"|"&amp;I256,Structure!$A$25:$A$52,0))</f>
        <v/>
      </c>
      <c r="Q256" s="20">
        <f>G256/H256</f>
        <v/>
      </c>
      <c r="R256" s="20">
        <f>G256/O256</f>
        <v/>
      </c>
      <c r="S256" s="32">
        <f>(G256-N256)/(P256-N256)</f>
        <v/>
      </c>
      <c r="T256" s="4">
        <f>IF(G256&lt;N256,"Below",IF(G256&gt;P256,"Above","Within"))</f>
        <v/>
      </c>
      <c r="U256" s="17">
        <f>MAX(0,N256-G256)*F256</f>
        <v/>
      </c>
      <c r="V256" s="17">
        <f>MAX(0,G256-P256)*F256</f>
        <v/>
      </c>
      <c r="W256" s="33">
        <f>IF(T256="Above",LN(G256/P256)/LN(1+INDEX(Market!$E$6:$E$9,MATCH(B256,Market!$A$6:$A$9,0))),0)</f>
        <v/>
      </c>
    </row>
    <row r="257">
      <c r="A257" s="5" t="inlineStr">
        <is>
          <t>E00306</t>
        </is>
      </c>
      <c r="B257" s="5" t="inlineStr">
        <is>
          <t>PL</t>
        </is>
      </c>
      <c r="C257" s="5" t="inlineStr">
        <is>
          <t>Tech</t>
        </is>
      </c>
      <c r="D257" s="5" t="inlineStr">
        <is>
          <t>L5</t>
        </is>
      </c>
      <c r="E257" s="5" t="inlineStr">
        <is>
          <t>M</t>
        </is>
      </c>
      <c r="F257" s="5" t="n">
        <v>1</v>
      </c>
      <c r="G257" s="31" t="n">
        <v>73950</v>
      </c>
      <c r="H257" s="31" t="n">
        <v>76100</v>
      </c>
      <c r="I257" s="6">
        <f>INDEX(Roles!$J$5:$J$40,MATCH(C257&amp;"|"&amp;D257,Roles!$A$5:$A$40,0))</f>
        <v/>
      </c>
      <c r="J257" s="6">
        <f>INDEX(Roles!$K$5:$K$40,MATCH(C257&amp;"|"&amp;D257,Roles!$A$5:$A$40,0))</f>
        <v/>
      </c>
      <c r="K257" s="26">
        <f>INDEX(Market!$K$31:$K$54,MATCH(B257&amp;"|"&amp;J257,Market!$A$31:$A$54,0))</f>
        <v/>
      </c>
      <c r="L257" s="6">
        <f>INDEX(Settings!$E$13:$E$19,MATCH(I257,Settings!$B$13:$B$19,0))</f>
        <v/>
      </c>
      <c r="M257" s="25">
        <f>INDEX(Structure!$K$6:$K$12,MATCH(I257,Structure!$A$6:$A$12,0))</f>
        <v/>
      </c>
      <c r="N257" s="26">
        <f>INDEX(Structure!$G$25:$G$52,MATCH(B257&amp;"|"&amp;I257,Structure!$A$25:$A$52,0))</f>
        <v/>
      </c>
      <c r="O257" s="26">
        <f>INDEX(Structure!$H$25:$H$52,MATCH(B257&amp;"|"&amp;I257,Structure!$A$25:$A$52,0))</f>
        <v/>
      </c>
      <c r="P257" s="26">
        <f>INDEX(Structure!$I$25:$I$52,MATCH(B257&amp;"|"&amp;I257,Structure!$A$25:$A$52,0))</f>
        <v/>
      </c>
      <c r="Q257" s="20">
        <f>G257/H257</f>
        <v/>
      </c>
      <c r="R257" s="20">
        <f>G257/O257</f>
        <v/>
      </c>
      <c r="S257" s="32">
        <f>(G257-N257)/(P257-N257)</f>
        <v/>
      </c>
      <c r="T257" s="4">
        <f>IF(G257&lt;N257,"Below",IF(G257&gt;P257,"Above","Within"))</f>
        <v/>
      </c>
      <c r="U257" s="17">
        <f>MAX(0,N257-G257)*F257</f>
        <v/>
      </c>
      <c r="V257" s="17">
        <f>MAX(0,G257-P257)*F257</f>
        <v/>
      </c>
      <c r="W257" s="33">
        <f>IF(T257="Above",LN(G257/P257)/LN(1+INDEX(Market!$E$6:$E$9,MATCH(B257,Market!$A$6:$A$9,0))),0)</f>
        <v/>
      </c>
    </row>
    <row r="258">
      <c r="A258" s="5" t="inlineStr">
        <is>
          <t>E00307</t>
        </is>
      </c>
      <c r="B258" s="5" t="inlineStr">
        <is>
          <t>ES</t>
        </is>
      </c>
      <c r="C258" s="5" t="inlineStr">
        <is>
          <t>Customer Service</t>
        </is>
      </c>
      <c r="D258" s="5" t="inlineStr">
        <is>
          <t>L2</t>
        </is>
      </c>
      <c r="E258" s="5" t="inlineStr">
        <is>
          <t>F</t>
        </is>
      </c>
      <c r="F258" s="5" t="n">
        <v>1</v>
      </c>
      <c r="G258" s="31" t="n">
        <v>29550</v>
      </c>
      <c r="H258" s="31" t="n">
        <v>28100</v>
      </c>
      <c r="I258" s="6">
        <f>INDEX(Roles!$J$5:$J$40,MATCH(C258&amp;"|"&amp;D258,Roles!$A$5:$A$40,0))</f>
        <v/>
      </c>
      <c r="J258" s="6">
        <f>INDEX(Roles!$K$5:$K$40,MATCH(C258&amp;"|"&amp;D258,Roles!$A$5:$A$40,0))</f>
        <v/>
      </c>
      <c r="K258" s="26">
        <f>INDEX(Market!$K$31:$K$54,MATCH(B258&amp;"|"&amp;J258,Market!$A$31:$A$54,0))</f>
        <v/>
      </c>
      <c r="L258" s="6">
        <f>INDEX(Settings!$E$13:$E$19,MATCH(I258,Settings!$B$13:$B$19,0))</f>
        <v/>
      </c>
      <c r="M258" s="25">
        <f>INDEX(Structure!$K$6:$K$12,MATCH(I258,Structure!$A$6:$A$12,0))</f>
        <v/>
      </c>
      <c r="N258" s="26">
        <f>INDEX(Structure!$G$25:$G$52,MATCH(B258&amp;"|"&amp;I258,Structure!$A$25:$A$52,0))</f>
        <v/>
      </c>
      <c r="O258" s="26">
        <f>INDEX(Structure!$H$25:$H$52,MATCH(B258&amp;"|"&amp;I258,Structure!$A$25:$A$52,0))</f>
        <v/>
      </c>
      <c r="P258" s="26">
        <f>INDEX(Structure!$I$25:$I$52,MATCH(B258&amp;"|"&amp;I258,Structure!$A$25:$A$52,0))</f>
        <v/>
      </c>
      <c r="Q258" s="20">
        <f>G258/H258</f>
        <v/>
      </c>
      <c r="R258" s="20">
        <f>G258/O258</f>
        <v/>
      </c>
      <c r="S258" s="32">
        <f>(G258-N258)/(P258-N258)</f>
        <v/>
      </c>
      <c r="T258" s="4">
        <f>IF(G258&lt;N258,"Below",IF(G258&gt;P258,"Above","Within"))</f>
        <v/>
      </c>
      <c r="U258" s="17">
        <f>MAX(0,N258-G258)*F258</f>
        <v/>
      </c>
      <c r="V258" s="17">
        <f>MAX(0,G258-P258)*F258</f>
        <v/>
      </c>
      <c r="W258" s="33">
        <f>IF(T258="Above",LN(G258/P258)/LN(1+INDEX(Market!$E$6:$E$9,MATCH(B258,Market!$A$6:$A$9,0))),0)</f>
        <v/>
      </c>
    </row>
    <row r="259">
      <c r="A259" s="5" t="inlineStr">
        <is>
          <t>E00308</t>
        </is>
      </c>
      <c r="B259" s="5" t="inlineStr">
        <is>
          <t>ES</t>
        </is>
      </c>
      <c r="C259" s="5" t="inlineStr">
        <is>
          <t>Tech</t>
        </is>
      </c>
      <c r="D259" s="5" t="inlineStr">
        <is>
          <t>L1</t>
        </is>
      </c>
      <c r="E259" s="5" t="inlineStr">
        <is>
          <t>F</t>
        </is>
      </c>
      <c r="F259" s="5" t="n">
        <v>1</v>
      </c>
      <c r="G259" s="31" t="n">
        <v>27600</v>
      </c>
      <c r="H259" s="31" t="n">
        <v>31200</v>
      </c>
      <c r="I259" s="6">
        <f>INDEX(Roles!$J$5:$J$40,MATCH(C259&amp;"|"&amp;D259,Roles!$A$5:$A$40,0))</f>
        <v/>
      </c>
      <c r="J259" s="6">
        <f>INDEX(Roles!$K$5:$K$40,MATCH(C259&amp;"|"&amp;D259,Roles!$A$5:$A$40,0))</f>
        <v/>
      </c>
      <c r="K259" s="26">
        <f>INDEX(Market!$K$31:$K$54,MATCH(B259&amp;"|"&amp;J259,Market!$A$31:$A$54,0))</f>
        <v/>
      </c>
      <c r="L259" s="6">
        <f>INDEX(Settings!$E$13:$E$19,MATCH(I259,Settings!$B$13:$B$19,0))</f>
        <v/>
      </c>
      <c r="M259" s="25">
        <f>INDEX(Structure!$K$6:$K$12,MATCH(I259,Structure!$A$6:$A$12,0))</f>
        <v/>
      </c>
      <c r="N259" s="26">
        <f>INDEX(Structure!$G$25:$G$52,MATCH(B259&amp;"|"&amp;I259,Structure!$A$25:$A$52,0))</f>
        <v/>
      </c>
      <c r="O259" s="26">
        <f>INDEX(Structure!$H$25:$H$52,MATCH(B259&amp;"|"&amp;I259,Structure!$A$25:$A$52,0))</f>
        <v/>
      </c>
      <c r="P259" s="26">
        <f>INDEX(Structure!$I$25:$I$52,MATCH(B259&amp;"|"&amp;I259,Structure!$A$25:$A$52,0))</f>
        <v/>
      </c>
      <c r="Q259" s="20">
        <f>G259/H259</f>
        <v/>
      </c>
      <c r="R259" s="20">
        <f>G259/O259</f>
        <v/>
      </c>
      <c r="S259" s="32">
        <f>(G259-N259)/(P259-N259)</f>
        <v/>
      </c>
      <c r="T259" s="4">
        <f>IF(G259&lt;N259,"Below",IF(G259&gt;P259,"Above","Within"))</f>
        <v/>
      </c>
      <c r="U259" s="17">
        <f>MAX(0,N259-G259)*F259</f>
        <v/>
      </c>
      <c r="V259" s="17">
        <f>MAX(0,G259-P259)*F259</f>
        <v/>
      </c>
      <c r="W259" s="33">
        <f>IF(T259="Above",LN(G259/P259)/LN(1+INDEX(Market!$E$6:$E$9,MATCH(B259,Market!$A$6:$A$9,0))),0)</f>
        <v/>
      </c>
    </row>
    <row r="260">
      <c r="A260" s="5" t="inlineStr">
        <is>
          <t>E00309</t>
        </is>
      </c>
      <c r="B260" s="5" t="inlineStr">
        <is>
          <t>PL</t>
        </is>
      </c>
      <c r="C260" s="5" t="inlineStr">
        <is>
          <t>Operations</t>
        </is>
      </c>
      <c r="D260" s="5" t="inlineStr">
        <is>
          <t>L4</t>
        </is>
      </c>
      <c r="E260" s="5" t="inlineStr">
        <is>
          <t>M</t>
        </is>
      </c>
      <c r="F260" s="5" t="n">
        <v>1</v>
      </c>
      <c r="G260" s="31" t="n">
        <v>38000</v>
      </c>
      <c r="H260" s="31" t="n">
        <v>41900</v>
      </c>
      <c r="I260" s="6">
        <f>INDEX(Roles!$J$5:$J$40,MATCH(C260&amp;"|"&amp;D260,Roles!$A$5:$A$40,0))</f>
        <v/>
      </c>
      <c r="J260" s="6">
        <f>INDEX(Roles!$K$5:$K$40,MATCH(C260&amp;"|"&amp;D260,Roles!$A$5:$A$40,0))</f>
        <v/>
      </c>
      <c r="K260" s="26">
        <f>INDEX(Market!$K$31:$K$54,MATCH(B260&amp;"|"&amp;J260,Market!$A$31:$A$54,0))</f>
        <v/>
      </c>
      <c r="L260" s="6">
        <f>INDEX(Settings!$E$13:$E$19,MATCH(I260,Settings!$B$13:$B$19,0))</f>
        <v/>
      </c>
      <c r="M260" s="25">
        <f>INDEX(Structure!$K$6:$K$12,MATCH(I260,Structure!$A$6:$A$12,0))</f>
        <v/>
      </c>
      <c r="N260" s="26">
        <f>INDEX(Structure!$G$25:$G$52,MATCH(B260&amp;"|"&amp;I260,Structure!$A$25:$A$52,0))</f>
        <v/>
      </c>
      <c r="O260" s="26">
        <f>INDEX(Structure!$H$25:$H$52,MATCH(B260&amp;"|"&amp;I260,Structure!$A$25:$A$52,0))</f>
        <v/>
      </c>
      <c r="P260" s="26">
        <f>INDEX(Structure!$I$25:$I$52,MATCH(B260&amp;"|"&amp;I260,Structure!$A$25:$A$52,0))</f>
        <v/>
      </c>
      <c r="Q260" s="20">
        <f>G260/H260</f>
        <v/>
      </c>
      <c r="R260" s="20">
        <f>G260/O260</f>
        <v/>
      </c>
      <c r="S260" s="32">
        <f>(G260-N260)/(P260-N260)</f>
        <v/>
      </c>
      <c r="T260" s="4">
        <f>IF(G260&lt;N260,"Below",IF(G260&gt;P260,"Above","Within"))</f>
        <v/>
      </c>
      <c r="U260" s="17">
        <f>MAX(0,N260-G260)*F260</f>
        <v/>
      </c>
      <c r="V260" s="17">
        <f>MAX(0,G260-P260)*F260</f>
        <v/>
      </c>
      <c r="W260" s="33">
        <f>IF(T260="Above",LN(G260/P260)/LN(1+INDEX(Market!$E$6:$E$9,MATCH(B260,Market!$A$6:$A$9,0))),0)</f>
        <v/>
      </c>
    </row>
    <row r="261">
      <c r="A261" s="5" t="inlineStr">
        <is>
          <t>E00310</t>
        </is>
      </c>
      <c r="B261" s="5" t="inlineStr">
        <is>
          <t>PL</t>
        </is>
      </c>
      <c r="C261" s="5" t="inlineStr">
        <is>
          <t>Sales</t>
        </is>
      </c>
      <c r="D261" s="5" t="inlineStr">
        <is>
          <t>L1</t>
        </is>
      </c>
      <c r="E261" s="5" t="inlineStr">
        <is>
          <t>M</t>
        </is>
      </c>
      <c r="F261" s="5" t="n">
        <v>1</v>
      </c>
      <c r="G261" s="31" t="n">
        <v>22400</v>
      </c>
      <c r="H261" s="31" t="n">
        <v>22000</v>
      </c>
      <c r="I261" s="6">
        <f>INDEX(Roles!$J$5:$J$40,MATCH(C261&amp;"|"&amp;D261,Roles!$A$5:$A$40,0))</f>
        <v/>
      </c>
      <c r="J261" s="6">
        <f>INDEX(Roles!$K$5:$K$40,MATCH(C261&amp;"|"&amp;D261,Roles!$A$5:$A$40,0))</f>
        <v/>
      </c>
      <c r="K261" s="26">
        <f>INDEX(Market!$K$31:$K$54,MATCH(B261&amp;"|"&amp;J261,Market!$A$31:$A$54,0))</f>
        <v/>
      </c>
      <c r="L261" s="6">
        <f>INDEX(Settings!$E$13:$E$19,MATCH(I261,Settings!$B$13:$B$19,0))</f>
        <v/>
      </c>
      <c r="M261" s="25">
        <f>INDEX(Structure!$K$6:$K$12,MATCH(I261,Structure!$A$6:$A$12,0))</f>
        <v/>
      </c>
      <c r="N261" s="26">
        <f>INDEX(Structure!$G$25:$G$52,MATCH(B261&amp;"|"&amp;I261,Structure!$A$25:$A$52,0))</f>
        <v/>
      </c>
      <c r="O261" s="26">
        <f>INDEX(Structure!$H$25:$H$52,MATCH(B261&amp;"|"&amp;I261,Structure!$A$25:$A$52,0))</f>
        <v/>
      </c>
      <c r="P261" s="26">
        <f>INDEX(Structure!$I$25:$I$52,MATCH(B261&amp;"|"&amp;I261,Structure!$A$25:$A$52,0))</f>
        <v/>
      </c>
      <c r="Q261" s="20">
        <f>G261/H261</f>
        <v/>
      </c>
      <c r="R261" s="20">
        <f>G261/O261</f>
        <v/>
      </c>
      <c r="S261" s="32">
        <f>(G261-N261)/(P261-N261)</f>
        <v/>
      </c>
      <c r="T261" s="4">
        <f>IF(G261&lt;N261,"Below",IF(G261&gt;P261,"Above","Within"))</f>
        <v/>
      </c>
      <c r="U261" s="17">
        <f>MAX(0,N261-G261)*F261</f>
        <v/>
      </c>
      <c r="V261" s="17">
        <f>MAX(0,G261-P261)*F261</f>
        <v/>
      </c>
      <c r="W261" s="33">
        <f>IF(T261="Above",LN(G261/P261)/LN(1+INDEX(Market!$E$6:$E$9,MATCH(B261,Market!$A$6:$A$9,0))),0)</f>
        <v/>
      </c>
    </row>
    <row r="262">
      <c r="A262" s="5" t="inlineStr">
        <is>
          <t>E00311</t>
        </is>
      </c>
      <c r="B262" s="5" t="inlineStr">
        <is>
          <t>PL</t>
        </is>
      </c>
      <c r="C262" s="5" t="inlineStr">
        <is>
          <t>Finance</t>
        </is>
      </c>
      <c r="D262" s="5" t="inlineStr">
        <is>
          <t>L2</t>
        </is>
      </c>
      <c r="E262" s="5" t="inlineStr">
        <is>
          <t>F</t>
        </is>
      </c>
      <c r="F262" s="5" t="n">
        <v>1</v>
      </c>
      <c r="G262" s="31" t="n">
        <v>32150</v>
      </c>
      <c r="H262" s="31" t="n">
        <v>28900</v>
      </c>
      <c r="I262" s="6">
        <f>INDEX(Roles!$J$5:$J$40,MATCH(C262&amp;"|"&amp;D262,Roles!$A$5:$A$40,0))</f>
        <v/>
      </c>
      <c r="J262" s="6">
        <f>INDEX(Roles!$K$5:$K$40,MATCH(C262&amp;"|"&amp;D262,Roles!$A$5:$A$40,0))</f>
        <v/>
      </c>
      <c r="K262" s="26">
        <f>INDEX(Market!$K$31:$K$54,MATCH(B262&amp;"|"&amp;J262,Market!$A$31:$A$54,0))</f>
        <v/>
      </c>
      <c r="L262" s="6">
        <f>INDEX(Settings!$E$13:$E$19,MATCH(I262,Settings!$B$13:$B$19,0))</f>
        <v/>
      </c>
      <c r="M262" s="25">
        <f>INDEX(Structure!$K$6:$K$12,MATCH(I262,Structure!$A$6:$A$12,0))</f>
        <v/>
      </c>
      <c r="N262" s="26">
        <f>INDEX(Structure!$G$25:$G$52,MATCH(B262&amp;"|"&amp;I262,Structure!$A$25:$A$52,0))</f>
        <v/>
      </c>
      <c r="O262" s="26">
        <f>INDEX(Structure!$H$25:$H$52,MATCH(B262&amp;"|"&amp;I262,Structure!$A$25:$A$52,0))</f>
        <v/>
      </c>
      <c r="P262" s="26">
        <f>INDEX(Structure!$I$25:$I$52,MATCH(B262&amp;"|"&amp;I262,Structure!$A$25:$A$52,0))</f>
        <v/>
      </c>
      <c r="Q262" s="20">
        <f>G262/H262</f>
        <v/>
      </c>
      <c r="R262" s="20">
        <f>G262/O262</f>
        <v/>
      </c>
      <c r="S262" s="32">
        <f>(G262-N262)/(P262-N262)</f>
        <v/>
      </c>
      <c r="T262" s="4">
        <f>IF(G262&lt;N262,"Below",IF(G262&gt;P262,"Above","Within"))</f>
        <v/>
      </c>
      <c r="U262" s="17">
        <f>MAX(0,N262-G262)*F262</f>
        <v/>
      </c>
      <c r="V262" s="17">
        <f>MAX(0,G262-P262)*F262</f>
        <v/>
      </c>
      <c r="W262" s="33">
        <f>IF(T262="Above",LN(G262/P262)/LN(1+INDEX(Market!$E$6:$E$9,MATCH(B262,Market!$A$6:$A$9,0))),0)</f>
        <v/>
      </c>
    </row>
    <row r="263">
      <c r="A263" s="5" t="inlineStr">
        <is>
          <t>E00312</t>
        </is>
      </c>
      <c r="B263" s="5" t="inlineStr">
        <is>
          <t>IT</t>
        </is>
      </c>
      <c r="C263" s="5" t="inlineStr">
        <is>
          <t>Operations</t>
        </is>
      </c>
      <c r="D263" s="5" t="inlineStr">
        <is>
          <t>L1</t>
        </is>
      </c>
      <c r="E263" s="5" t="inlineStr">
        <is>
          <t>F</t>
        </is>
      </c>
      <c r="F263" s="5" t="n">
        <v>1</v>
      </c>
      <c r="G263" s="31" t="n">
        <v>25050</v>
      </c>
      <c r="H263" s="31" t="n">
        <v>24700</v>
      </c>
      <c r="I263" s="6">
        <f>INDEX(Roles!$J$5:$J$40,MATCH(C263&amp;"|"&amp;D263,Roles!$A$5:$A$40,0))</f>
        <v/>
      </c>
      <c r="J263" s="6">
        <f>INDEX(Roles!$K$5:$K$40,MATCH(C263&amp;"|"&amp;D263,Roles!$A$5:$A$40,0))</f>
        <v/>
      </c>
      <c r="K263" s="26">
        <f>INDEX(Market!$K$31:$K$54,MATCH(B263&amp;"|"&amp;J263,Market!$A$31:$A$54,0))</f>
        <v/>
      </c>
      <c r="L263" s="6">
        <f>INDEX(Settings!$E$13:$E$19,MATCH(I263,Settings!$B$13:$B$19,0))</f>
        <v/>
      </c>
      <c r="M263" s="25">
        <f>INDEX(Structure!$K$6:$K$12,MATCH(I263,Structure!$A$6:$A$12,0))</f>
        <v/>
      </c>
      <c r="N263" s="26">
        <f>INDEX(Structure!$G$25:$G$52,MATCH(B263&amp;"|"&amp;I263,Structure!$A$25:$A$52,0))</f>
        <v/>
      </c>
      <c r="O263" s="26">
        <f>INDEX(Structure!$H$25:$H$52,MATCH(B263&amp;"|"&amp;I263,Structure!$A$25:$A$52,0))</f>
        <v/>
      </c>
      <c r="P263" s="26">
        <f>INDEX(Structure!$I$25:$I$52,MATCH(B263&amp;"|"&amp;I263,Structure!$A$25:$A$52,0))</f>
        <v/>
      </c>
      <c r="Q263" s="20">
        <f>G263/H263</f>
        <v/>
      </c>
      <c r="R263" s="20">
        <f>G263/O263</f>
        <v/>
      </c>
      <c r="S263" s="32">
        <f>(G263-N263)/(P263-N263)</f>
        <v/>
      </c>
      <c r="T263" s="4">
        <f>IF(G263&lt;N263,"Below",IF(G263&gt;P263,"Above","Within"))</f>
        <v/>
      </c>
      <c r="U263" s="17">
        <f>MAX(0,N263-G263)*F263</f>
        <v/>
      </c>
      <c r="V263" s="17">
        <f>MAX(0,G263-P263)*F263</f>
        <v/>
      </c>
      <c r="W263" s="33">
        <f>IF(T263="Above",LN(G263/P263)/LN(1+INDEX(Market!$E$6:$E$9,MATCH(B263,Market!$A$6:$A$9,0))),0)</f>
        <v/>
      </c>
    </row>
    <row r="264">
      <c r="A264" s="5" t="inlineStr">
        <is>
          <t>E00313</t>
        </is>
      </c>
      <c r="B264" s="5" t="inlineStr">
        <is>
          <t>PL</t>
        </is>
      </c>
      <c r="C264" s="5" t="inlineStr">
        <is>
          <t>Finance</t>
        </is>
      </c>
      <c r="D264" s="5" t="inlineStr">
        <is>
          <t>L3</t>
        </is>
      </c>
      <c r="E264" s="5" t="inlineStr">
        <is>
          <t>M</t>
        </is>
      </c>
      <c r="F264" s="5" t="n">
        <v>1</v>
      </c>
      <c r="G264" s="31" t="n">
        <v>37000</v>
      </c>
      <c r="H264" s="31" t="n">
        <v>37000</v>
      </c>
      <c r="I264" s="6">
        <f>INDEX(Roles!$J$5:$J$40,MATCH(C264&amp;"|"&amp;D264,Roles!$A$5:$A$40,0))</f>
        <v/>
      </c>
      <c r="J264" s="6">
        <f>INDEX(Roles!$K$5:$K$40,MATCH(C264&amp;"|"&amp;D264,Roles!$A$5:$A$40,0))</f>
        <v/>
      </c>
      <c r="K264" s="26">
        <f>INDEX(Market!$K$31:$K$54,MATCH(B264&amp;"|"&amp;J264,Market!$A$31:$A$54,0))</f>
        <v/>
      </c>
      <c r="L264" s="6">
        <f>INDEX(Settings!$E$13:$E$19,MATCH(I264,Settings!$B$13:$B$19,0))</f>
        <v/>
      </c>
      <c r="M264" s="25">
        <f>INDEX(Structure!$K$6:$K$12,MATCH(I264,Structure!$A$6:$A$12,0))</f>
        <v/>
      </c>
      <c r="N264" s="26">
        <f>INDEX(Structure!$G$25:$G$52,MATCH(B264&amp;"|"&amp;I264,Structure!$A$25:$A$52,0))</f>
        <v/>
      </c>
      <c r="O264" s="26">
        <f>INDEX(Structure!$H$25:$H$52,MATCH(B264&amp;"|"&amp;I264,Structure!$A$25:$A$52,0))</f>
        <v/>
      </c>
      <c r="P264" s="26">
        <f>INDEX(Structure!$I$25:$I$52,MATCH(B264&amp;"|"&amp;I264,Structure!$A$25:$A$52,0))</f>
        <v/>
      </c>
      <c r="Q264" s="20">
        <f>G264/H264</f>
        <v/>
      </c>
      <c r="R264" s="20">
        <f>G264/O264</f>
        <v/>
      </c>
      <c r="S264" s="32">
        <f>(G264-N264)/(P264-N264)</f>
        <v/>
      </c>
      <c r="T264" s="4">
        <f>IF(G264&lt;N264,"Below",IF(G264&gt;P264,"Above","Within"))</f>
        <v/>
      </c>
      <c r="U264" s="17">
        <f>MAX(0,N264-G264)*F264</f>
        <v/>
      </c>
      <c r="V264" s="17">
        <f>MAX(0,G264-P264)*F264</f>
        <v/>
      </c>
      <c r="W264" s="33">
        <f>IF(T264="Above",LN(G264/P264)/LN(1+INDEX(Market!$E$6:$E$9,MATCH(B264,Market!$A$6:$A$9,0))),0)</f>
        <v/>
      </c>
    </row>
    <row r="265">
      <c r="A265" s="5" t="inlineStr">
        <is>
          <t>E00314</t>
        </is>
      </c>
      <c r="B265" s="5" t="inlineStr">
        <is>
          <t>ES</t>
        </is>
      </c>
      <c r="C265" s="5" t="inlineStr">
        <is>
          <t>Sales</t>
        </is>
      </c>
      <c r="D265" s="5" t="inlineStr">
        <is>
          <t>L1</t>
        </is>
      </c>
      <c r="E265" s="5" t="inlineStr">
        <is>
          <t>F</t>
        </is>
      </c>
      <c r="F265" s="5" t="n">
        <v>1</v>
      </c>
      <c r="G265" s="31" t="n">
        <v>27000</v>
      </c>
      <c r="H265" s="31" t="n">
        <v>26200</v>
      </c>
      <c r="I265" s="6">
        <f>INDEX(Roles!$J$5:$J$40,MATCH(C265&amp;"|"&amp;D265,Roles!$A$5:$A$40,0))</f>
        <v/>
      </c>
      <c r="J265" s="6">
        <f>INDEX(Roles!$K$5:$K$40,MATCH(C265&amp;"|"&amp;D265,Roles!$A$5:$A$40,0))</f>
        <v/>
      </c>
      <c r="K265" s="26">
        <f>INDEX(Market!$K$31:$K$54,MATCH(B265&amp;"|"&amp;J265,Market!$A$31:$A$54,0))</f>
        <v/>
      </c>
      <c r="L265" s="6">
        <f>INDEX(Settings!$E$13:$E$19,MATCH(I265,Settings!$B$13:$B$19,0))</f>
        <v/>
      </c>
      <c r="M265" s="25">
        <f>INDEX(Structure!$K$6:$K$12,MATCH(I265,Structure!$A$6:$A$12,0))</f>
        <v/>
      </c>
      <c r="N265" s="26">
        <f>INDEX(Structure!$G$25:$G$52,MATCH(B265&amp;"|"&amp;I265,Structure!$A$25:$A$52,0))</f>
        <v/>
      </c>
      <c r="O265" s="26">
        <f>INDEX(Structure!$H$25:$H$52,MATCH(B265&amp;"|"&amp;I265,Structure!$A$25:$A$52,0))</f>
        <v/>
      </c>
      <c r="P265" s="26">
        <f>INDEX(Structure!$I$25:$I$52,MATCH(B265&amp;"|"&amp;I265,Structure!$A$25:$A$52,0))</f>
        <v/>
      </c>
      <c r="Q265" s="20">
        <f>G265/H265</f>
        <v/>
      </c>
      <c r="R265" s="20">
        <f>G265/O265</f>
        <v/>
      </c>
      <c r="S265" s="32">
        <f>(G265-N265)/(P265-N265)</f>
        <v/>
      </c>
      <c r="T265" s="4">
        <f>IF(G265&lt;N265,"Below",IF(G265&gt;P265,"Above","Within"))</f>
        <v/>
      </c>
      <c r="U265" s="17">
        <f>MAX(0,N265-G265)*F265</f>
        <v/>
      </c>
      <c r="V265" s="17">
        <f>MAX(0,G265-P265)*F265</f>
        <v/>
      </c>
      <c r="W265" s="33">
        <f>IF(T265="Above",LN(G265/P265)/LN(1+INDEX(Market!$E$6:$E$9,MATCH(B265,Market!$A$6:$A$9,0))),0)</f>
        <v/>
      </c>
    </row>
    <row r="266">
      <c r="A266" s="5" t="inlineStr">
        <is>
          <t>E00315</t>
        </is>
      </c>
      <c r="B266" s="5" t="inlineStr">
        <is>
          <t>DE</t>
        </is>
      </c>
      <c r="C266" s="5" t="inlineStr">
        <is>
          <t>Operations</t>
        </is>
      </c>
      <c r="D266" s="5" t="inlineStr">
        <is>
          <t>L2</t>
        </is>
      </c>
      <c r="E266" s="5" t="inlineStr">
        <is>
          <t>M</t>
        </is>
      </c>
      <c r="F266" s="5" t="n">
        <v>1</v>
      </c>
      <c r="G266" s="31" t="n">
        <v>36650</v>
      </c>
      <c r="H266" s="31" t="n">
        <v>45100</v>
      </c>
      <c r="I266" s="6">
        <f>INDEX(Roles!$J$5:$J$40,MATCH(C266&amp;"|"&amp;D266,Roles!$A$5:$A$40,0))</f>
        <v/>
      </c>
      <c r="J266" s="6">
        <f>INDEX(Roles!$K$5:$K$40,MATCH(C266&amp;"|"&amp;D266,Roles!$A$5:$A$40,0))</f>
        <v/>
      </c>
      <c r="K266" s="26">
        <f>INDEX(Market!$K$31:$K$54,MATCH(B266&amp;"|"&amp;J266,Market!$A$31:$A$54,0))</f>
        <v/>
      </c>
      <c r="L266" s="6">
        <f>INDEX(Settings!$E$13:$E$19,MATCH(I266,Settings!$B$13:$B$19,0))</f>
        <v/>
      </c>
      <c r="M266" s="25">
        <f>INDEX(Structure!$K$6:$K$12,MATCH(I266,Structure!$A$6:$A$12,0))</f>
        <v/>
      </c>
      <c r="N266" s="26">
        <f>INDEX(Structure!$G$25:$G$52,MATCH(B266&amp;"|"&amp;I266,Structure!$A$25:$A$52,0))</f>
        <v/>
      </c>
      <c r="O266" s="26">
        <f>INDEX(Structure!$H$25:$H$52,MATCH(B266&amp;"|"&amp;I266,Structure!$A$25:$A$52,0))</f>
        <v/>
      </c>
      <c r="P266" s="26">
        <f>INDEX(Structure!$I$25:$I$52,MATCH(B266&amp;"|"&amp;I266,Structure!$A$25:$A$52,0))</f>
        <v/>
      </c>
      <c r="Q266" s="20">
        <f>G266/H266</f>
        <v/>
      </c>
      <c r="R266" s="20">
        <f>G266/O266</f>
        <v/>
      </c>
      <c r="S266" s="32">
        <f>(G266-N266)/(P266-N266)</f>
        <v/>
      </c>
      <c r="T266" s="4">
        <f>IF(G266&lt;N266,"Below",IF(G266&gt;P266,"Above","Within"))</f>
        <v/>
      </c>
      <c r="U266" s="17">
        <f>MAX(0,N266-G266)*F266</f>
        <v/>
      </c>
      <c r="V266" s="17">
        <f>MAX(0,G266-P266)*F266</f>
        <v/>
      </c>
      <c r="W266" s="33">
        <f>IF(T266="Above",LN(G266/P266)/LN(1+INDEX(Market!$E$6:$E$9,MATCH(B266,Market!$A$6:$A$9,0))),0)</f>
        <v/>
      </c>
    </row>
    <row r="267">
      <c r="A267" s="5" t="inlineStr">
        <is>
          <t>E00316</t>
        </is>
      </c>
      <c r="B267" s="5" t="inlineStr">
        <is>
          <t>PL</t>
        </is>
      </c>
      <c r="C267" s="5" t="inlineStr">
        <is>
          <t>Customer Service</t>
        </is>
      </c>
      <c r="D267" s="5" t="inlineStr">
        <is>
          <t>L1</t>
        </is>
      </c>
      <c r="E267" s="5" t="inlineStr">
        <is>
          <t>M</t>
        </is>
      </c>
      <c r="F267" s="5" t="n">
        <v>1</v>
      </c>
      <c r="G267" s="31" t="n">
        <v>16600</v>
      </c>
      <c r="H267" s="31" t="n">
        <v>18900</v>
      </c>
      <c r="I267" s="6">
        <f>INDEX(Roles!$J$5:$J$40,MATCH(C267&amp;"|"&amp;D267,Roles!$A$5:$A$40,0))</f>
        <v/>
      </c>
      <c r="J267" s="6">
        <f>INDEX(Roles!$K$5:$K$40,MATCH(C267&amp;"|"&amp;D267,Roles!$A$5:$A$40,0))</f>
        <v/>
      </c>
      <c r="K267" s="26">
        <f>INDEX(Market!$K$31:$K$54,MATCH(B267&amp;"|"&amp;J267,Market!$A$31:$A$54,0))</f>
        <v/>
      </c>
      <c r="L267" s="6">
        <f>INDEX(Settings!$E$13:$E$19,MATCH(I267,Settings!$B$13:$B$19,0))</f>
        <v/>
      </c>
      <c r="M267" s="25">
        <f>INDEX(Structure!$K$6:$K$12,MATCH(I267,Structure!$A$6:$A$12,0))</f>
        <v/>
      </c>
      <c r="N267" s="26">
        <f>INDEX(Structure!$G$25:$G$52,MATCH(B267&amp;"|"&amp;I267,Structure!$A$25:$A$52,0))</f>
        <v/>
      </c>
      <c r="O267" s="26">
        <f>INDEX(Structure!$H$25:$H$52,MATCH(B267&amp;"|"&amp;I267,Structure!$A$25:$A$52,0))</f>
        <v/>
      </c>
      <c r="P267" s="26">
        <f>INDEX(Structure!$I$25:$I$52,MATCH(B267&amp;"|"&amp;I267,Structure!$A$25:$A$52,0))</f>
        <v/>
      </c>
      <c r="Q267" s="20">
        <f>G267/H267</f>
        <v/>
      </c>
      <c r="R267" s="20">
        <f>G267/O267</f>
        <v/>
      </c>
      <c r="S267" s="32">
        <f>(G267-N267)/(P267-N267)</f>
        <v/>
      </c>
      <c r="T267" s="4">
        <f>IF(G267&lt;N267,"Below",IF(G267&gt;P267,"Above","Within"))</f>
        <v/>
      </c>
      <c r="U267" s="17">
        <f>MAX(0,N267-G267)*F267</f>
        <v/>
      </c>
      <c r="V267" s="17">
        <f>MAX(0,G267-P267)*F267</f>
        <v/>
      </c>
      <c r="W267" s="33">
        <f>IF(T267="Above",LN(G267/P267)/LN(1+INDEX(Market!$E$6:$E$9,MATCH(B267,Market!$A$6:$A$9,0))),0)</f>
        <v/>
      </c>
    </row>
    <row r="268">
      <c r="A268" s="5" t="inlineStr">
        <is>
          <t>E00318</t>
        </is>
      </c>
      <c r="B268" s="5" t="inlineStr">
        <is>
          <t>ES</t>
        </is>
      </c>
      <c r="C268" s="5" t="inlineStr">
        <is>
          <t>Tech</t>
        </is>
      </c>
      <c r="D268" s="5" t="inlineStr">
        <is>
          <t>L5</t>
        </is>
      </c>
      <c r="E268" s="5" t="inlineStr">
        <is>
          <t>M</t>
        </is>
      </c>
      <c r="F268" s="5" t="n">
        <v>1</v>
      </c>
      <c r="G268" s="31" t="n">
        <v>97200</v>
      </c>
      <c r="H268" s="31" t="n">
        <v>90600</v>
      </c>
      <c r="I268" s="6">
        <f>INDEX(Roles!$J$5:$J$40,MATCH(C268&amp;"|"&amp;D268,Roles!$A$5:$A$40,0))</f>
        <v/>
      </c>
      <c r="J268" s="6">
        <f>INDEX(Roles!$K$5:$K$40,MATCH(C268&amp;"|"&amp;D268,Roles!$A$5:$A$40,0))</f>
        <v/>
      </c>
      <c r="K268" s="26">
        <f>INDEX(Market!$K$31:$K$54,MATCH(B268&amp;"|"&amp;J268,Market!$A$31:$A$54,0))</f>
        <v/>
      </c>
      <c r="L268" s="6">
        <f>INDEX(Settings!$E$13:$E$19,MATCH(I268,Settings!$B$13:$B$19,0))</f>
        <v/>
      </c>
      <c r="M268" s="25">
        <f>INDEX(Structure!$K$6:$K$12,MATCH(I268,Structure!$A$6:$A$12,0))</f>
        <v/>
      </c>
      <c r="N268" s="26">
        <f>INDEX(Structure!$G$25:$G$52,MATCH(B268&amp;"|"&amp;I268,Structure!$A$25:$A$52,0))</f>
        <v/>
      </c>
      <c r="O268" s="26">
        <f>INDEX(Structure!$H$25:$H$52,MATCH(B268&amp;"|"&amp;I268,Structure!$A$25:$A$52,0))</f>
        <v/>
      </c>
      <c r="P268" s="26">
        <f>INDEX(Structure!$I$25:$I$52,MATCH(B268&amp;"|"&amp;I268,Structure!$A$25:$A$52,0))</f>
        <v/>
      </c>
      <c r="Q268" s="20">
        <f>G268/H268</f>
        <v/>
      </c>
      <c r="R268" s="20">
        <f>G268/O268</f>
        <v/>
      </c>
      <c r="S268" s="32">
        <f>(G268-N268)/(P268-N268)</f>
        <v/>
      </c>
      <c r="T268" s="4">
        <f>IF(G268&lt;N268,"Below",IF(G268&gt;P268,"Above","Within"))</f>
        <v/>
      </c>
      <c r="U268" s="17">
        <f>MAX(0,N268-G268)*F268</f>
        <v/>
      </c>
      <c r="V268" s="17">
        <f>MAX(0,G268-P268)*F268</f>
        <v/>
      </c>
      <c r="W268" s="33">
        <f>IF(T268="Above",LN(G268/P268)/LN(1+INDEX(Market!$E$6:$E$9,MATCH(B268,Market!$A$6:$A$9,0))),0)</f>
        <v/>
      </c>
    </row>
    <row r="269">
      <c r="A269" s="5" t="inlineStr">
        <is>
          <t>E00319</t>
        </is>
      </c>
      <c r="B269" s="5" t="inlineStr">
        <is>
          <t>IT</t>
        </is>
      </c>
      <c r="C269" s="5" t="inlineStr">
        <is>
          <t>Operations</t>
        </is>
      </c>
      <c r="D269" s="5" t="inlineStr">
        <is>
          <t>L6</t>
        </is>
      </c>
      <c r="E269" s="5" t="inlineStr">
        <is>
          <t>M</t>
        </is>
      </c>
      <c r="F269" s="5" t="n">
        <v>1</v>
      </c>
      <c r="G269" s="31" t="n">
        <v>96750</v>
      </c>
      <c r="H269" s="31" t="n">
        <v>98800</v>
      </c>
      <c r="I269" s="6">
        <f>INDEX(Roles!$J$5:$J$40,MATCH(C269&amp;"|"&amp;D269,Roles!$A$5:$A$40,0))</f>
        <v/>
      </c>
      <c r="J269" s="6">
        <f>INDEX(Roles!$K$5:$K$40,MATCH(C269&amp;"|"&amp;D269,Roles!$A$5:$A$40,0))</f>
        <v/>
      </c>
      <c r="K269" s="26">
        <f>INDEX(Market!$K$31:$K$54,MATCH(B269&amp;"|"&amp;J269,Market!$A$31:$A$54,0))</f>
        <v/>
      </c>
      <c r="L269" s="6">
        <f>INDEX(Settings!$E$13:$E$19,MATCH(I269,Settings!$B$13:$B$19,0))</f>
        <v/>
      </c>
      <c r="M269" s="25">
        <f>INDEX(Structure!$K$6:$K$12,MATCH(I269,Structure!$A$6:$A$12,0))</f>
        <v/>
      </c>
      <c r="N269" s="26">
        <f>INDEX(Structure!$G$25:$G$52,MATCH(B269&amp;"|"&amp;I269,Structure!$A$25:$A$52,0))</f>
        <v/>
      </c>
      <c r="O269" s="26">
        <f>INDEX(Structure!$H$25:$H$52,MATCH(B269&amp;"|"&amp;I269,Structure!$A$25:$A$52,0))</f>
        <v/>
      </c>
      <c r="P269" s="26">
        <f>INDEX(Structure!$I$25:$I$52,MATCH(B269&amp;"|"&amp;I269,Structure!$A$25:$A$52,0))</f>
        <v/>
      </c>
      <c r="Q269" s="20">
        <f>G269/H269</f>
        <v/>
      </c>
      <c r="R269" s="20">
        <f>G269/O269</f>
        <v/>
      </c>
      <c r="S269" s="32">
        <f>(G269-N269)/(P269-N269)</f>
        <v/>
      </c>
      <c r="T269" s="4">
        <f>IF(G269&lt;N269,"Below",IF(G269&gt;P269,"Above","Within"))</f>
        <v/>
      </c>
      <c r="U269" s="17">
        <f>MAX(0,N269-G269)*F269</f>
        <v/>
      </c>
      <c r="V269" s="17">
        <f>MAX(0,G269-P269)*F269</f>
        <v/>
      </c>
      <c r="W269" s="33">
        <f>IF(T269="Above",LN(G269/P269)/LN(1+INDEX(Market!$E$6:$E$9,MATCH(B269,Market!$A$6:$A$9,0))),0)</f>
        <v/>
      </c>
    </row>
    <row r="270">
      <c r="A270" s="5" t="inlineStr">
        <is>
          <t>E00321</t>
        </is>
      </c>
      <c r="B270" s="5" t="inlineStr">
        <is>
          <t>PL</t>
        </is>
      </c>
      <c r="C270" s="5" t="inlineStr">
        <is>
          <t>Finance</t>
        </is>
      </c>
      <c r="D270" s="5" t="inlineStr">
        <is>
          <t>L4</t>
        </is>
      </c>
      <c r="E270" s="5" t="inlineStr">
        <is>
          <t>M</t>
        </is>
      </c>
      <c r="F270" s="5" t="n">
        <v>1</v>
      </c>
      <c r="G270" s="31" t="n">
        <v>50550</v>
      </c>
      <c r="H270" s="31" t="n">
        <v>48500</v>
      </c>
      <c r="I270" s="6">
        <f>INDEX(Roles!$J$5:$J$40,MATCH(C270&amp;"|"&amp;D270,Roles!$A$5:$A$40,0))</f>
        <v/>
      </c>
      <c r="J270" s="6">
        <f>INDEX(Roles!$K$5:$K$40,MATCH(C270&amp;"|"&amp;D270,Roles!$A$5:$A$40,0))</f>
        <v/>
      </c>
      <c r="K270" s="26">
        <f>INDEX(Market!$K$31:$K$54,MATCH(B270&amp;"|"&amp;J270,Market!$A$31:$A$54,0))</f>
        <v/>
      </c>
      <c r="L270" s="6">
        <f>INDEX(Settings!$E$13:$E$19,MATCH(I270,Settings!$B$13:$B$19,0))</f>
        <v/>
      </c>
      <c r="M270" s="25">
        <f>INDEX(Structure!$K$6:$K$12,MATCH(I270,Structure!$A$6:$A$12,0))</f>
        <v/>
      </c>
      <c r="N270" s="26">
        <f>INDEX(Structure!$G$25:$G$52,MATCH(B270&amp;"|"&amp;I270,Structure!$A$25:$A$52,0))</f>
        <v/>
      </c>
      <c r="O270" s="26">
        <f>INDEX(Structure!$H$25:$H$52,MATCH(B270&amp;"|"&amp;I270,Structure!$A$25:$A$52,0))</f>
        <v/>
      </c>
      <c r="P270" s="26">
        <f>INDEX(Structure!$I$25:$I$52,MATCH(B270&amp;"|"&amp;I270,Structure!$A$25:$A$52,0))</f>
        <v/>
      </c>
      <c r="Q270" s="20">
        <f>G270/H270</f>
        <v/>
      </c>
      <c r="R270" s="20">
        <f>G270/O270</f>
        <v/>
      </c>
      <c r="S270" s="32">
        <f>(G270-N270)/(P270-N270)</f>
        <v/>
      </c>
      <c r="T270" s="4">
        <f>IF(G270&lt;N270,"Below",IF(G270&gt;P270,"Above","Within"))</f>
        <v/>
      </c>
      <c r="U270" s="17">
        <f>MAX(0,N270-G270)*F270</f>
        <v/>
      </c>
      <c r="V270" s="17">
        <f>MAX(0,G270-P270)*F270</f>
        <v/>
      </c>
      <c r="W270" s="33">
        <f>IF(T270="Above",LN(G270/P270)/LN(1+INDEX(Market!$E$6:$E$9,MATCH(B270,Market!$A$6:$A$9,0))),0)</f>
        <v/>
      </c>
    </row>
    <row r="271">
      <c r="A271" s="5" t="inlineStr">
        <is>
          <t>E00322</t>
        </is>
      </c>
      <c r="B271" s="5" t="inlineStr">
        <is>
          <t>ES</t>
        </is>
      </c>
      <c r="C271" s="5" t="inlineStr">
        <is>
          <t>Customer Service</t>
        </is>
      </c>
      <c r="D271" s="5" t="inlineStr">
        <is>
          <t>L2</t>
        </is>
      </c>
      <c r="E271" s="5" t="inlineStr">
        <is>
          <t>M</t>
        </is>
      </c>
      <c r="F271" s="5" t="n">
        <v>0.8</v>
      </c>
      <c r="G271" s="31" t="n">
        <v>27250</v>
      </c>
      <c r="H271" s="31" t="n">
        <v>28100</v>
      </c>
      <c r="I271" s="6">
        <f>INDEX(Roles!$J$5:$J$40,MATCH(C271&amp;"|"&amp;D271,Roles!$A$5:$A$40,0))</f>
        <v/>
      </c>
      <c r="J271" s="6">
        <f>INDEX(Roles!$K$5:$K$40,MATCH(C271&amp;"|"&amp;D271,Roles!$A$5:$A$40,0))</f>
        <v/>
      </c>
      <c r="K271" s="26">
        <f>INDEX(Market!$K$31:$K$54,MATCH(B271&amp;"|"&amp;J271,Market!$A$31:$A$54,0))</f>
        <v/>
      </c>
      <c r="L271" s="6">
        <f>INDEX(Settings!$E$13:$E$19,MATCH(I271,Settings!$B$13:$B$19,0))</f>
        <v/>
      </c>
      <c r="M271" s="25">
        <f>INDEX(Structure!$K$6:$K$12,MATCH(I271,Structure!$A$6:$A$12,0))</f>
        <v/>
      </c>
      <c r="N271" s="26">
        <f>INDEX(Structure!$G$25:$G$52,MATCH(B271&amp;"|"&amp;I271,Structure!$A$25:$A$52,0))</f>
        <v/>
      </c>
      <c r="O271" s="26">
        <f>INDEX(Structure!$H$25:$H$52,MATCH(B271&amp;"|"&amp;I271,Structure!$A$25:$A$52,0))</f>
        <v/>
      </c>
      <c r="P271" s="26">
        <f>INDEX(Structure!$I$25:$I$52,MATCH(B271&amp;"|"&amp;I271,Structure!$A$25:$A$52,0))</f>
        <v/>
      </c>
      <c r="Q271" s="20">
        <f>G271/H271</f>
        <v/>
      </c>
      <c r="R271" s="20">
        <f>G271/O271</f>
        <v/>
      </c>
      <c r="S271" s="32">
        <f>(G271-N271)/(P271-N271)</f>
        <v/>
      </c>
      <c r="T271" s="4">
        <f>IF(G271&lt;N271,"Below",IF(G271&gt;P271,"Above","Within"))</f>
        <v/>
      </c>
      <c r="U271" s="17">
        <f>MAX(0,N271-G271)*F271</f>
        <v/>
      </c>
      <c r="V271" s="17">
        <f>MAX(0,G271-P271)*F271</f>
        <v/>
      </c>
      <c r="W271" s="33">
        <f>IF(T271="Above",LN(G271/P271)/LN(1+INDEX(Market!$E$6:$E$9,MATCH(B271,Market!$A$6:$A$9,0))),0)</f>
        <v/>
      </c>
    </row>
    <row r="272">
      <c r="A272" s="5" t="inlineStr">
        <is>
          <t>E00323</t>
        </is>
      </c>
      <c r="B272" s="5" t="inlineStr">
        <is>
          <t>IT</t>
        </is>
      </c>
      <c r="C272" s="5" t="inlineStr">
        <is>
          <t>HR</t>
        </is>
      </c>
      <c r="D272" s="5" t="inlineStr">
        <is>
          <t>L1</t>
        </is>
      </c>
      <c r="E272" s="5" t="inlineStr">
        <is>
          <t>F</t>
        </is>
      </c>
      <c r="F272" s="5" t="n">
        <v>1</v>
      </c>
      <c r="G272" s="31" t="n">
        <v>24150</v>
      </c>
      <c r="H272" s="31" t="n">
        <v>26000</v>
      </c>
      <c r="I272" s="6">
        <f>INDEX(Roles!$J$5:$J$40,MATCH(C272&amp;"|"&amp;D272,Roles!$A$5:$A$40,0))</f>
        <v/>
      </c>
      <c r="J272" s="6">
        <f>INDEX(Roles!$K$5:$K$40,MATCH(C272&amp;"|"&amp;D272,Roles!$A$5:$A$40,0))</f>
        <v/>
      </c>
      <c r="K272" s="26">
        <f>INDEX(Market!$K$31:$K$54,MATCH(B272&amp;"|"&amp;J272,Market!$A$31:$A$54,0))</f>
        <v/>
      </c>
      <c r="L272" s="6">
        <f>INDEX(Settings!$E$13:$E$19,MATCH(I272,Settings!$B$13:$B$19,0))</f>
        <v/>
      </c>
      <c r="M272" s="25">
        <f>INDEX(Structure!$K$6:$K$12,MATCH(I272,Structure!$A$6:$A$12,0))</f>
        <v/>
      </c>
      <c r="N272" s="26">
        <f>INDEX(Structure!$G$25:$G$52,MATCH(B272&amp;"|"&amp;I272,Structure!$A$25:$A$52,0))</f>
        <v/>
      </c>
      <c r="O272" s="26">
        <f>INDEX(Structure!$H$25:$H$52,MATCH(B272&amp;"|"&amp;I272,Structure!$A$25:$A$52,0))</f>
        <v/>
      </c>
      <c r="P272" s="26">
        <f>INDEX(Structure!$I$25:$I$52,MATCH(B272&amp;"|"&amp;I272,Structure!$A$25:$A$52,0))</f>
        <v/>
      </c>
      <c r="Q272" s="20">
        <f>G272/H272</f>
        <v/>
      </c>
      <c r="R272" s="20">
        <f>G272/O272</f>
        <v/>
      </c>
      <c r="S272" s="32">
        <f>(G272-N272)/(P272-N272)</f>
        <v/>
      </c>
      <c r="T272" s="4">
        <f>IF(G272&lt;N272,"Below",IF(G272&gt;P272,"Above","Within"))</f>
        <v/>
      </c>
      <c r="U272" s="17">
        <f>MAX(0,N272-G272)*F272</f>
        <v/>
      </c>
      <c r="V272" s="17">
        <f>MAX(0,G272-P272)*F272</f>
        <v/>
      </c>
      <c r="W272" s="33">
        <f>IF(T272="Above",LN(G272/P272)/LN(1+INDEX(Market!$E$6:$E$9,MATCH(B272,Market!$A$6:$A$9,0))),0)</f>
        <v/>
      </c>
    </row>
    <row r="273">
      <c r="A273" s="5" t="inlineStr">
        <is>
          <t>E00324</t>
        </is>
      </c>
      <c r="B273" s="5" t="inlineStr">
        <is>
          <t>DE</t>
        </is>
      </c>
      <c r="C273" s="5" t="inlineStr">
        <is>
          <t>Operations</t>
        </is>
      </c>
      <c r="D273" s="5" t="inlineStr">
        <is>
          <t>L3</t>
        </is>
      </c>
      <c r="E273" s="5" t="inlineStr">
        <is>
          <t>M</t>
        </is>
      </c>
      <c r="F273" s="5" t="n">
        <v>1</v>
      </c>
      <c r="G273" s="31" t="n">
        <v>59900</v>
      </c>
      <c r="H273" s="31" t="n">
        <v>57800</v>
      </c>
      <c r="I273" s="6">
        <f>INDEX(Roles!$J$5:$J$40,MATCH(C273&amp;"|"&amp;D273,Roles!$A$5:$A$40,0))</f>
        <v/>
      </c>
      <c r="J273" s="6">
        <f>INDEX(Roles!$K$5:$K$40,MATCH(C273&amp;"|"&amp;D273,Roles!$A$5:$A$40,0))</f>
        <v/>
      </c>
      <c r="K273" s="26">
        <f>INDEX(Market!$K$31:$K$54,MATCH(B273&amp;"|"&amp;J273,Market!$A$31:$A$54,0))</f>
        <v/>
      </c>
      <c r="L273" s="6">
        <f>INDEX(Settings!$E$13:$E$19,MATCH(I273,Settings!$B$13:$B$19,0))</f>
        <v/>
      </c>
      <c r="M273" s="25">
        <f>INDEX(Structure!$K$6:$K$12,MATCH(I273,Structure!$A$6:$A$12,0))</f>
        <v/>
      </c>
      <c r="N273" s="26">
        <f>INDEX(Structure!$G$25:$G$52,MATCH(B273&amp;"|"&amp;I273,Structure!$A$25:$A$52,0))</f>
        <v/>
      </c>
      <c r="O273" s="26">
        <f>INDEX(Structure!$H$25:$H$52,MATCH(B273&amp;"|"&amp;I273,Structure!$A$25:$A$52,0))</f>
        <v/>
      </c>
      <c r="P273" s="26">
        <f>INDEX(Structure!$I$25:$I$52,MATCH(B273&amp;"|"&amp;I273,Structure!$A$25:$A$52,0))</f>
        <v/>
      </c>
      <c r="Q273" s="20">
        <f>G273/H273</f>
        <v/>
      </c>
      <c r="R273" s="20">
        <f>G273/O273</f>
        <v/>
      </c>
      <c r="S273" s="32">
        <f>(G273-N273)/(P273-N273)</f>
        <v/>
      </c>
      <c r="T273" s="4">
        <f>IF(G273&lt;N273,"Below",IF(G273&gt;P273,"Above","Within"))</f>
        <v/>
      </c>
      <c r="U273" s="17">
        <f>MAX(0,N273-G273)*F273</f>
        <v/>
      </c>
      <c r="V273" s="17">
        <f>MAX(0,G273-P273)*F273</f>
        <v/>
      </c>
      <c r="W273" s="33">
        <f>IF(T273="Above",LN(G273/P273)/LN(1+INDEX(Market!$E$6:$E$9,MATCH(B273,Market!$A$6:$A$9,0))),0)</f>
        <v/>
      </c>
    </row>
    <row r="274">
      <c r="A274" s="5" t="inlineStr">
        <is>
          <t>E00325</t>
        </is>
      </c>
      <c r="B274" s="5" t="inlineStr">
        <is>
          <t>DE</t>
        </is>
      </c>
      <c r="C274" s="5" t="inlineStr">
        <is>
          <t>Operations</t>
        </is>
      </c>
      <c r="D274" s="5" t="inlineStr">
        <is>
          <t>L1</t>
        </is>
      </c>
      <c r="E274" s="5" t="inlineStr">
        <is>
          <t>M</t>
        </is>
      </c>
      <c r="F274" s="5" t="n">
        <v>1</v>
      </c>
      <c r="G274" s="31" t="n">
        <v>36450</v>
      </c>
      <c r="H274" s="31" t="n">
        <v>36100</v>
      </c>
      <c r="I274" s="6">
        <f>INDEX(Roles!$J$5:$J$40,MATCH(C274&amp;"|"&amp;D274,Roles!$A$5:$A$40,0))</f>
        <v/>
      </c>
      <c r="J274" s="6">
        <f>INDEX(Roles!$K$5:$K$40,MATCH(C274&amp;"|"&amp;D274,Roles!$A$5:$A$40,0))</f>
        <v/>
      </c>
      <c r="K274" s="26">
        <f>INDEX(Market!$K$31:$K$54,MATCH(B274&amp;"|"&amp;J274,Market!$A$31:$A$54,0))</f>
        <v/>
      </c>
      <c r="L274" s="6">
        <f>INDEX(Settings!$E$13:$E$19,MATCH(I274,Settings!$B$13:$B$19,0))</f>
        <v/>
      </c>
      <c r="M274" s="25">
        <f>INDEX(Structure!$K$6:$K$12,MATCH(I274,Structure!$A$6:$A$12,0))</f>
        <v/>
      </c>
      <c r="N274" s="26">
        <f>INDEX(Structure!$G$25:$G$52,MATCH(B274&amp;"|"&amp;I274,Structure!$A$25:$A$52,0))</f>
        <v/>
      </c>
      <c r="O274" s="26">
        <f>INDEX(Structure!$H$25:$H$52,MATCH(B274&amp;"|"&amp;I274,Structure!$A$25:$A$52,0))</f>
        <v/>
      </c>
      <c r="P274" s="26">
        <f>INDEX(Structure!$I$25:$I$52,MATCH(B274&amp;"|"&amp;I274,Structure!$A$25:$A$52,0))</f>
        <v/>
      </c>
      <c r="Q274" s="20">
        <f>G274/H274</f>
        <v/>
      </c>
      <c r="R274" s="20">
        <f>G274/O274</f>
        <v/>
      </c>
      <c r="S274" s="32">
        <f>(G274-N274)/(P274-N274)</f>
        <v/>
      </c>
      <c r="T274" s="4">
        <f>IF(G274&lt;N274,"Below",IF(G274&gt;P274,"Above","Within"))</f>
        <v/>
      </c>
      <c r="U274" s="17">
        <f>MAX(0,N274-G274)*F274</f>
        <v/>
      </c>
      <c r="V274" s="17">
        <f>MAX(0,G274-P274)*F274</f>
        <v/>
      </c>
      <c r="W274" s="33">
        <f>IF(T274="Above",LN(G274/P274)/LN(1+INDEX(Market!$E$6:$E$9,MATCH(B274,Market!$A$6:$A$9,0))),0)</f>
        <v/>
      </c>
    </row>
    <row r="275">
      <c r="A275" s="5" t="inlineStr">
        <is>
          <t>E00326</t>
        </is>
      </c>
      <c r="B275" s="5" t="inlineStr">
        <is>
          <t>PL</t>
        </is>
      </c>
      <c r="C275" s="5" t="inlineStr">
        <is>
          <t>HR</t>
        </is>
      </c>
      <c r="D275" s="5" t="inlineStr">
        <is>
          <t>L1</t>
        </is>
      </c>
      <c r="E275" s="5" t="inlineStr">
        <is>
          <t>F</t>
        </is>
      </c>
      <c r="F275" s="5" t="n">
        <v>1</v>
      </c>
      <c r="G275" s="31" t="n">
        <v>20500</v>
      </c>
      <c r="H275" s="31" t="n">
        <v>21000</v>
      </c>
      <c r="I275" s="6">
        <f>INDEX(Roles!$J$5:$J$40,MATCH(C275&amp;"|"&amp;D275,Roles!$A$5:$A$40,0))</f>
        <v/>
      </c>
      <c r="J275" s="6">
        <f>INDEX(Roles!$K$5:$K$40,MATCH(C275&amp;"|"&amp;D275,Roles!$A$5:$A$40,0))</f>
        <v/>
      </c>
      <c r="K275" s="26">
        <f>INDEX(Market!$K$31:$K$54,MATCH(B275&amp;"|"&amp;J275,Market!$A$31:$A$54,0))</f>
        <v/>
      </c>
      <c r="L275" s="6">
        <f>INDEX(Settings!$E$13:$E$19,MATCH(I275,Settings!$B$13:$B$19,0))</f>
        <v/>
      </c>
      <c r="M275" s="25">
        <f>INDEX(Structure!$K$6:$K$12,MATCH(I275,Structure!$A$6:$A$12,0))</f>
        <v/>
      </c>
      <c r="N275" s="26">
        <f>INDEX(Structure!$G$25:$G$52,MATCH(B275&amp;"|"&amp;I275,Structure!$A$25:$A$52,0))</f>
        <v/>
      </c>
      <c r="O275" s="26">
        <f>INDEX(Structure!$H$25:$H$52,MATCH(B275&amp;"|"&amp;I275,Structure!$A$25:$A$52,0))</f>
        <v/>
      </c>
      <c r="P275" s="26">
        <f>INDEX(Structure!$I$25:$I$52,MATCH(B275&amp;"|"&amp;I275,Structure!$A$25:$A$52,0))</f>
        <v/>
      </c>
      <c r="Q275" s="20">
        <f>G275/H275</f>
        <v/>
      </c>
      <c r="R275" s="20">
        <f>G275/O275</f>
        <v/>
      </c>
      <c r="S275" s="32">
        <f>(G275-N275)/(P275-N275)</f>
        <v/>
      </c>
      <c r="T275" s="4">
        <f>IF(G275&lt;N275,"Below",IF(G275&gt;P275,"Above","Within"))</f>
        <v/>
      </c>
      <c r="U275" s="17">
        <f>MAX(0,N275-G275)*F275</f>
        <v/>
      </c>
      <c r="V275" s="17">
        <f>MAX(0,G275-P275)*F275</f>
        <v/>
      </c>
      <c r="W275" s="33">
        <f>IF(T275="Above",LN(G275/P275)/LN(1+INDEX(Market!$E$6:$E$9,MATCH(B275,Market!$A$6:$A$9,0))),0)</f>
        <v/>
      </c>
    </row>
    <row r="276">
      <c r="A276" s="5" t="inlineStr">
        <is>
          <t>E00327</t>
        </is>
      </c>
      <c r="B276" s="5" t="inlineStr">
        <is>
          <t>IT</t>
        </is>
      </c>
      <c r="C276" s="5" t="inlineStr">
        <is>
          <t>Operations</t>
        </is>
      </c>
      <c r="D276" s="5" t="inlineStr">
        <is>
          <t>L1</t>
        </is>
      </c>
      <c r="E276" s="5" t="inlineStr">
        <is>
          <t>F</t>
        </is>
      </c>
      <c r="F276" s="5" t="n">
        <v>0.8</v>
      </c>
      <c r="G276" s="31" t="n">
        <v>19000</v>
      </c>
      <c r="H276" s="31" t="n">
        <v>24700</v>
      </c>
      <c r="I276" s="6">
        <f>INDEX(Roles!$J$5:$J$40,MATCH(C276&amp;"|"&amp;D276,Roles!$A$5:$A$40,0))</f>
        <v/>
      </c>
      <c r="J276" s="6">
        <f>INDEX(Roles!$K$5:$K$40,MATCH(C276&amp;"|"&amp;D276,Roles!$A$5:$A$40,0))</f>
        <v/>
      </c>
      <c r="K276" s="26">
        <f>INDEX(Market!$K$31:$K$54,MATCH(B276&amp;"|"&amp;J276,Market!$A$31:$A$54,0))</f>
        <v/>
      </c>
      <c r="L276" s="6">
        <f>INDEX(Settings!$E$13:$E$19,MATCH(I276,Settings!$B$13:$B$19,0))</f>
        <v/>
      </c>
      <c r="M276" s="25">
        <f>INDEX(Structure!$K$6:$K$12,MATCH(I276,Structure!$A$6:$A$12,0))</f>
        <v/>
      </c>
      <c r="N276" s="26">
        <f>INDEX(Structure!$G$25:$G$52,MATCH(B276&amp;"|"&amp;I276,Structure!$A$25:$A$52,0))</f>
        <v/>
      </c>
      <c r="O276" s="26">
        <f>INDEX(Structure!$H$25:$H$52,MATCH(B276&amp;"|"&amp;I276,Structure!$A$25:$A$52,0))</f>
        <v/>
      </c>
      <c r="P276" s="26">
        <f>INDEX(Structure!$I$25:$I$52,MATCH(B276&amp;"|"&amp;I276,Structure!$A$25:$A$52,0))</f>
        <v/>
      </c>
      <c r="Q276" s="20">
        <f>G276/H276</f>
        <v/>
      </c>
      <c r="R276" s="20">
        <f>G276/O276</f>
        <v/>
      </c>
      <c r="S276" s="32">
        <f>(G276-N276)/(P276-N276)</f>
        <v/>
      </c>
      <c r="T276" s="4">
        <f>IF(G276&lt;N276,"Below",IF(G276&gt;P276,"Above","Within"))</f>
        <v/>
      </c>
      <c r="U276" s="17">
        <f>MAX(0,N276-G276)*F276</f>
        <v/>
      </c>
      <c r="V276" s="17">
        <f>MAX(0,G276-P276)*F276</f>
        <v/>
      </c>
      <c r="W276" s="33">
        <f>IF(T276="Above",LN(G276/P276)/LN(1+INDEX(Market!$E$6:$E$9,MATCH(B276,Market!$A$6:$A$9,0))),0)</f>
        <v/>
      </c>
    </row>
    <row r="277">
      <c r="A277" s="5" t="inlineStr">
        <is>
          <t>E00328</t>
        </is>
      </c>
      <c r="B277" s="5" t="inlineStr">
        <is>
          <t>IT</t>
        </is>
      </c>
      <c r="C277" s="5" t="inlineStr">
        <is>
          <t>Operations</t>
        </is>
      </c>
      <c r="D277" s="5" t="inlineStr">
        <is>
          <t>L5</t>
        </is>
      </c>
      <c r="E277" s="5" t="inlineStr">
        <is>
          <t>M</t>
        </is>
      </c>
      <c r="F277" s="5" t="n">
        <v>1</v>
      </c>
      <c r="G277" s="31" t="n">
        <v>90450</v>
      </c>
      <c r="H277" s="31" t="n">
        <v>71600</v>
      </c>
      <c r="I277" s="6">
        <f>INDEX(Roles!$J$5:$J$40,MATCH(C277&amp;"|"&amp;D277,Roles!$A$5:$A$40,0))</f>
        <v/>
      </c>
      <c r="J277" s="6">
        <f>INDEX(Roles!$K$5:$K$40,MATCH(C277&amp;"|"&amp;D277,Roles!$A$5:$A$40,0))</f>
        <v/>
      </c>
      <c r="K277" s="26">
        <f>INDEX(Market!$K$31:$K$54,MATCH(B277&amp;"|"&amp;J277,Market!$A$31:$A$54,0))</f>
        <v/>
      </c>
      <c r="L277" s="6">
        <f>INDEX(Settings!$E$13:$E$19,MATCH(I277,Settings!$B$13:$B$19,0))</f>
        <v/>
      </c>
      <c r="M277" s="25">
        <f>INDEX(Structure!$K$6:$K$12,MATCH(I277,Structure!$A$6:$A$12,0))</f>
        <v/>
      </c>
      <c r="N277" s="26">
        <f>INDEX(Structure!$G$25:$G$52,MATCH(B277&amp;"|"&amp;I277,Structure!$A$25:$A$52,0))</f>
        <v/>
      </c>
      <c r="O277" s="26">
        <f>INDEX(Structure!$H$25:$H$52,MATCH(B277&amp;"|"&amp;I277,Structure!$A$25:$A$52,0))</f>
        <v/>
      </c>
      <c r="P277" s="26">
        <f>INDEX(Structure!$I$25:$I$52,MATCH(B277&amp;"|"&amp;I277,Structure!$A$25:$A$52,0))</f>
        <v/>
      </c>
      <c r="Q277" s="20">
        <f>G277/H277</f>
        <v/>
      </c>
      <c r="R277" s="20">
        <f>G277/O277</f>
        <v/>
      </c>
      <c r="S277" s="32">
        <f>(G277-N277)/(P277-N277)</f>
        <v/>
      </c>
      <c r="T277" s="4">
        <f>IF(G277&lt;N277,"Below",IF(G277&gt;P277,"Above","Within"))</f>
        <v/>
      </c>
      <c r="U277" s="17">
        <f>MAX(0,N277-G277)*F277</f>
        <v/>
      </c>
      <c r="V277" s="17">
        <f>MAX(0,G277-P277)*F277</f>
        <v/>
      </c>
      <c r="W277" s="33">
        <f>IF(T277="Above",LN(G277/P277)/LN(1+INDEX(Market!$E$6:$E$9,MATCH(B277,Market!$A$6:$A$9,0))),0)</f>
        <v/>
      </c>
    </row>
    <row r="278">
      <c r="A278" s="5" t="inlineStr">
        <is>
          <t>E00329</t>
        </is>
      </c>
      <c r="B278" s="5" t="inlineStr">
        <is>
          <t>IT</t>
        </is>
      </c>
      <c r="C278" s="5" t="inlineStr">
        <is>
          <t>Customer Service</t>
        </is>
      </c>
      <c r="D278" s="5" t="inlineStr">
        <is>
          <t>L1</t>
        </is>
      </c>
      <c r="E278" s="5" t="inlineStr">
        <is>
          <t>M</t>
        </is>
      </c>
      <c r="F278" s="5" t="n">
        <v>1</v>
      </c>
      <c r="G278" s="31" t="n">
        <v>24850</v>
      </c>
      <c r="H278" s="31" t="n">
        <v>23400</v>
      </c>
      <c r="I278" s="6">
        <f>INDEX(Roles!$J$5:$J$40,MATCH(C278&amp;"|"&amp;D278,Roles!$A$5:$A$40,0))</f>
        <v/>
      </c>
      <c r="J278" s="6">
        <f>INDEX(Roles!$K$5:$K$40,MATCH(C278&amp;"|"&amp;D278,Roles!$A$5:$A$40,0))</f>
        <v/>
      </c>
      <c r="K278" s="26">
        <f>INDEX(Market!$K$31:$K$54,MATCH(B278&amp;"|"&amp;J278,Market!$A$31:$A$54,0))</f>
        <v/>
      </c>
      <c r="L278" s="6">
        <f>INDEX(Settings!$E$13:$E$19,MATCH(I278,Settings!$B$13:$B$19,0))</f>
        <v/>
      </c>
      <c r="M278" s="25">
        <f>INDEX(Structure!$K$6:$K$12,MATCH(I278,Structure!$A$6:$A$12,0))</f>
        <v/>
      </c>
      <c r="N278" s="26">
        <f>INDEX(Structure!$G$25:$G$52,MATCH(B278&amp;"|"&amp;I278,Structure!$A$25:$A$52,0))</f>
        <v/>
      </c>
      <c r="O278" s="26">
        <f>INDEX(Structure!$H$25:$H$52,MATCH(B278&amp;"|"&amp;I278,Structure!$A$25:$A$52,0))</f>
        <v/>
      </c>
      <c r="P278" s="26">
        <f>INDEX(Structure!$I$25:$I$52,MATCH(B278&amp;"|"&amp;I278,Structure!$A$25:$A$52,0))</f>
        <v/>
      </c>
      <c r="Q278" s="20">
        <f>G278/H278</f>
        <v/>
      </c>
      <c r="R278" s="20">
        <f>G278/O278</f>
        <v/>
      </c>
      <c r="S278" s="32">
        <f>(G278-N278)/(P278-N278)</f>
        <v/>
      </c>
      <c r="T278" s="4">
        <f>IF(G278&lt;N278,"Below",IF(G278&gt;P278,"Above","Within"))</f>
        <v/>
      </c>
      <c r="U278" s="17">
        <f>MAX(0,N278-G278)*F278</f>
        <v/>
      </c>
      <c r="V278" s="17">
        <f>MAX(0,G278-P278)*F278</f>
        <v/>
      </c>
      <c r="W278" s="33">
        <f>IF(T278="Above",LN(G278/P278)/LN(1+INDEX(Market!$E$6:$E$9,MATCH(B278,Market!$A$6:$A$9,0))),0)</f>
        <v/>
      </c>
    </row>
    <row r="279">
      <c r="A279" s="5" t="inlineStr">
        <is>
          <t>E00331</t>
        </is>
      </c>
      <c r="B279" s="5" t="inlineStr">
        <is>
          <t>ES</t>
        </is>
      </c>
      <c r="C279" s="5" t="inlineStr">
        <is>
          <t>Customer Service</t>
        </is>
      </c>
      <c r="D279" s="5" t="inlineStr">
        <is>
          <t>L3</t>
        </is>
      </c>
      <c r="E279" s="5" t="inlineStr">
        <is>
          <t>F</t>
        </is>
      </c>
      <c r="F279" s="5" t="n">
        <v>1</v>
      </c>
      <c r="G279" s="31" t="n">
        <v>36600</v>
      </c>
      <c r="H279" s="31" t="n">
        <v>36000</v>
      </c>
      <c r="I279" s="6">
        <f>INDEX(Roles!$J$5:$J$40,MATCH(C279&amp;"|"&amp;D279,Roles!$A$5:$A$40,0))</f>
        <v/>
      </c>
      <c r="J279" s="6">
        <f>INDEX(Roles!$K$5:$K$40,MATCH(C279&amp;"|"&amp;D279,Roles!$A$5:$A$40,0))</f>
        <v/>
      </c>
      <c r="K279" s="26">
        <f>INDEX(Market!$K$31:$K$54,MATCH(B279&amp;"|"&amp;J279,Market!$A$31:$A$54,0))</f>
        <v/>
      </c>
      <c r="L279" s="6">
        <f>INDEX(Settings!$E$13:$E$19,MATCH(I279,Settings!$B$13:$B$19,0))</f>
        <v/>
      </c>
      <c r="M279" s="25">
        <f>INDEX(Structure!$K$6:$K$12,MATCH(I279,Structure!$A$6:$A$12,0))</f>
        <v/>
      </c>
      <c r="N279" s="26">
        <f>INDEX(Structure!$G$25:$G$52,MATCH(B279&amp;"|"&amp;I279,Structure!$A$25:$A$52,0))</f>
        <v/>
      </c>
      <c r="O279" s="26">
        <f>INDEX(Structure!$H$25:$H$52,MATCH(B279&amp;"|"&amp;I279,Structure!$A$25:$A$52,0))</f>
        <v/>
      </c>
      <c r="P279" s="26">
        <f>INDEX(Structure!$I$25:$I$52,MATCH(B279&amp;"|"&amp;I279,Structure!$A$25:$A$52,0))</f>
        <v/>
      </c>
      <c r="Q279" s="20">
        <f>G279/H279</f>
        <v/>
      </c>
      <c r="R279" s="20">
        <f>G279/O279</f>
        <v/>
      </c>
      <c r="S279" s="32">
        <f>(G279-N279)/(P279-N279)</f>
        <v/>
      </c>
      <c r="T279" s="4">
        <f>IF(G279&lt;N279,"Below",IF(G279&gt;P279,"Above","Within"))</f>
        <v/>
      </c>
      <c r="U279" s="17">
        <f>MAX(0,N279-G279)*F279</f>
        <v/>
      </c>
      <c r="V279" s="17">
        <f>MAX(0,G279-P279)*F279</f>
        <v/>
      </c>
      <c r="W279" s="33">
        <f>IF(T279="Above",LN(G279/P279)/LN(1+INDEX(Market!$E$6:$E$9,MATCH(B279,Market!$A$6:$A$9,0))),0)</f>
        <v/>
      </c>
    </row>
    <row r="280">
      <c r="A280" s="5" t="inlineStr">
        <is>
          <t>E00335</t>
        </is>
      </c>
      <c r="B280" s="5" t="inlineStr">
        <is>
          <t>IT</t>
        </is>
      </c>
      <c r="C280" s="5" t="inlineStr">
        <is>
          <t>Operations</t>
        </is>
      </c>
      <c r="D280" s="5" t="inlineStr">
        <is>
          <t>L3</t>
        </is>
      </c>
      <c r="E280" s="5" t="inlineStr">
        <is>
          <t>M</t>
        </is>
      </c>
      <c r="F280" s="5" t="n">
        <v>0.8</v>
      </c>
      <c r="G280" s="31" t="n">
        <v>44000</v>
      </c>
      <c r="H280" s="31" t="n">
        <v>39500</v>
      </c>
      <c r="I280" s="6">
        <f>INDEX(Roles!$J$5:$J$40,MATCH(C280&amp;"|"&amp;D280,Roles!$A$5:$A$40,0))</f>
        <v/>
      </c>
      <c r="J280" s="6">
        <f>INDEX(Roles!$K$5:$K$40,MATCH(C280&amp;"|"&amp;D280,Roles!$A$5:$A$40,0))</f>
        <v/>
      </c>
      <c r="K280" s="26">
        <f>INDEX(Market!$K$31:$K$54,MATCH(B280&amp;"|"&amp;J280,Market!$A$31:$A$54,0))</f>
        <v/>
      </c>
      <c r="L280" s="6">
        <f>INDEX(Settings!$E$13:$E$19,MATCH(I280,Settings!$B$13:$B$19,0))</f>
        <v/>
      </c>
      <c r="M280" s="25">
        <f>INDEX(Structure!$K$6:$K$12,MATCH(I280,Structure!$A$6:$A$12,0))</f>
        <v/>
      </c>
      <c r="N280" s="26">
        <f>INDEX(Structure!$G$25:$G$52,MATCH(B280&amp;"|"&amp;I280,Structure!$A$25:$A$52,0))</f>
        <v/>
      </c>
      <c r="O280" s="26">
        <f>INDEX(Structure!$H$25:$H$52,MATCH(B280&amp;"|"&amp;I280,Structure!$A$25:$A$52,0))</f>
        <v/>
      </c>
      <c r="P280" s="26">
        <f>INDEX(Structure!$I$25:$I$52,MATCH(B280&amp;"|"&amp;I280,Structure!$A$25:$A$52,0))</f>
        <v/>
      </c>
      <c r="Q280" s="20">
        <f>G280/H280</f>
        <v/>
      </c>
      <c r="R280" s="20">
        <f>G280/O280</f>
        <v/>
      </c>
      <c r="S280" s="32">
        <f>(G280-N280)/(P280-N280)</f>
        <v/>
      </c>
      <c r="T280" s="4">
        <f>IF(G280&lt;N280,"Below",IF(G280&gt;P280,"Above","Within"))</f>
        <v/>
      </c>
      <c r="U280" s="17">
        <f>MAX(0,N280-G280)*F280</f>
        <v/>
      </c>
      <c r="V280" s="17">
        <f>MAX(0,G280-P280)*F280</f>
        <v/>
      </c>
      <c r="W280" s="33">
        <f>IF(T280="Above",LN(G280/P280)/LN(1+INDEX(Market!$E$6:$E$9,MATCH(B280,Market!$A$6:$A$9,0))),0)</f>
        <v/>
      </c>
    </row>
    <row r="281">
      <c r="A281" s="5" t="inlineStr">
        <is>
          <t>E00336</t>
        </is>
      </c>
      <c r="B281" s="5" t="inlineStr">
        <is>
          <t>PL</t>
        </is>
      </c>
      <c r="C281" s="5" t="inlineStr">
        <is>
          <t>Customer Service</t>
        </is>
      </c>
      <c r="D281" s="5" t="inlineStr">
        <is>
          <t>L5</t>
        </is>
      </c>
      <c r="E281" s="5" t="inlineStr">
        <is>
          <t>M</t>
        </is>
      </c>
      <c r="F281" s="5" t="n">
        <v>0.8</v>
      </c>
      <c r="G281" s="31" t="n">
        <v>65700</v>
      </c>
      <c r="H281" s="31" t="n">
        <v>54800</v>
      </c>
      <c r="I281" s="6">
        <f>INDEX(Roles!$J$5:$J$40,MATCH(C281&amp;"|"&amp;D281,Roles!$A$5:$A$40,0))</f>
        <v/>
      </c>
      <c r="J281" s="6">
        <f>INDEX(Roles!$K$5:$K$40,MATCH(C281&amp;"|"&amp;D281,Roles!$A$5:$A$40,0))</f>
        <v/>
      </c>
      <c r="K281" s="26">
        <f>INDEX(Market!$K$31:$K$54,MATCH(B281&amp;"|"&amp;J281,Market!$A$31:$A$54,0))</f>
        <v/>
      </c>
      <c r="L281" s="6">
        <f>INDEX(Settings!$E$13:$E$19,MATCH(I281,Settings!$B$13:$B$19,0))</f>
        <v/>
      </c>
      <c r="M281" s="25">
        <f>INDEX(Structure!$K$6:$K$12,MATCH(I281,Structure!$A$6:$A$12,0))</f>
        <v/>
      </c>
      <c r="N281" s="26">
        <f>INDEX(Structure!$G$25:$G$52,MATCH(B281&amp;"|"&amp;I281,Structure!$A$25:$A$52,0))</f>
        <v/>
      </c>
      <c r="O281" s="26">
        <f>INDEX(Structure!$H$25:$H$52,MATCH(B281&amp;"|"&amp;I281,Structure!$A$25:$A$52,0))</f>
        <v/>
      </c>
      <c r="P281" s="26">
        <f>INDEX(Structure!$I$25:$I$52,MATCH(B281&amp;"|"&amp;I281,Structure!$A$25:$A$52,0))</f>
        <v/>
      </c>
      <c r="Q281" s="20">
        <f>G281/H281</f>
        <v/>
      </c>
      <c r="R281" s="20">
        <f>G281/O281</f>
        <v/>
      </c>
      <c r="S281" s="32">
        <f>(G281-N281)/(P281-N281)</f>
        <v/>
      </c>
      <c r="T281" s="4">
        <f>IF(G281&lt;N281,"Below",IF(G281&gt;P281,"Above","Within"))</f>
        <v/>
      </c>
      <c r="U281" s="17">
        <f>MAX(0,N281-G281)*F281</f>
        <v/>
      </c>
      <c r="V281" s="17">
        <f>MAX(0,G281-P281)*F281</f>
        <v/>
      </c>
      <c r="W281" s="33">
        <f>IF(T281="Above",LN(G281/P281)/LN(1+INDEX(Market!$E$6:$E$9,MATCH(B281,Market!$A$6:$A$9,0))),0)</f>
        <v/>
      </c>
    </row>
    <row r="282">
      <c r="A282" s="5" t="inlineStr">
        <is>
          <t>E00337</t>
        </is>
      </c>
      <c r="B282" s="5" t="inlineStr">
        <is>
          <t>PL</t>
        </is>
      </c>
      <c r="C282" s="5" t="inlineStr">
        <is>
          <t>Tech</t>
        </is>
      </c>
      <c r="D282" s="5" t="inlineStr">
        <is>
          <t>L3</t>
        </is>
      </c>
      <c r="E282" s="5" t="inlineStr">
        <is>
          <t>M</t>
        </is>
      </c>
      <c r="F282" s="5" t="n">
        <v>1</v>
      </c>
      <c r="G282" s="31" t="n">
        <v>45950</v>
      </c>
      <c r="H282" s="31" t="n">
        <v>42000</v>
      </c>
      <c r="I282" s="6">
        <f>INDEX(Roles!$J$5:$J$40,MATCH(C282&amp;"|"&amp;D282,Roles!$A$5:$A$40,0))</f>
        <v/>
      </c>
      <c r="J282" s="6">
        <f>INDEX(Roles!$K$5:$K$40,MATCH(C282&amp;"|"&amp;D282,Roles!$A$5:$A$40,0))</f>
        <v/>
      </c>
      <c r="K282" s="26">
        <f>INDEX(Market!$K$31:$K$54,MATCH(B282&amp;"|"&amp;J282,Market!$A$31:$A$54,0))</f>
        <v/>
      </c>
      <c r="L282" s="6">
        <f>INDEX(Settings!$E$13:$E$19,MATCH(I282,Settings!$B$13:$B$19,0))</f>
        <v/>
      </c>
      <c r="M282" s="25">
        <f>INDEX(Structure!$K$6:$K$12,MATCH(I282,Structure!$A$6:$A$12,0))</f>
        <v/>
      </c>
      <c r="N282" s="26">
        <f>INDEX(Structure!$G$25:$G$52,MATCH(B282&amp;"|"&amp;I282,Structure!$A$25:$A$52,0))</f>
        <v/>
      </c>
      <c r="O282" s="26">
        <f>INDEX(Structure!$H$25:$H$52,MATCH(B282&amp;"|"&amp;I282,Structure!$A$25:$A$52,0))</f>
        <v/>
      </c>
      <c r="P282" s="26">
        <f>INDEX(Structure!$I$25:$I$52,MATCH(B282&amp;"|"&amp;I282,Structure!$A$25:$A$52,0))</f>
        <v/>
      </c>
      <c r="Q282" s="20">
        <f>G282/H282</f>
        <v/>
      </c>
      <c r="R282" s="20">
        <f>G282/O282</f>
        <v/>
      </c>
      <c r="S282" s="32">
        <f>(G282-N282)/(P282-N282)</f>
        <v/>
      </c>
      <c r="T282" s="4">
        <f>IF(G282&lt;N282,"Below",IF(G282&gt;P282,"Above","Within"))</f>
        <v/>
      </c>
      <c r="U282" s="17">
        <f>MAX(0,N282-G282)*F282</f>
        <v/>
      </c>
      <c r="V282" s="17">
        <f>MAX(0,G282-P282)*F282</f>
        <v/>
      </c>
      <c r="W282" s="33">
        <f>IF(T282="Above",LN(G282/P282)/LN(1+INDEX(Market!$E$6:$E$9,MATCH(B282,Market!$A$6:$A$9,0))),0)</f>
        <v/>
      </c>
    </row>
    <row r="283">
      <c r="A283" s="5" t="inlineStr">
        <is>
          <t>E00338</t>
        </is>
      </c>
      <c r="B283" s="5" t="inlineStr">
        <is>
          <t>DE</t>
        </is>
      </c>
      <c r="C283" s="5" t="inlineStr">
        <is>
          <t>Customer Service</t>
        </is>
      </c>
      <c r="D283" s="5" t="inlineStr">
        <is>
          <t>L1</t>
        </is>
      </c>
      <c r="E283" s="5" t="inlineStr">
        <is>
          <t>F</t>
        </is>
      </c>
      <c r="F283" s="5" t="n">
        <v>1</v>
      </c>
      <c r="G283" s="31" t="n">
        <v>33450</v>
      </c>
      <c r="H283" s="31" t="n">
        <v>34200</v>
      </c>
      <c r="I283" s="6">
        <f>INDEX(Roles!$J$5:$J$40,MATCH(C283&amp;"|"&amp;D283,Roles!$A$5:$A$40,0))</f>
        <v/>
      </c>
      <c r="J283" s="6">
        <f>INDEX(Roles!$K$5:$K$40,MATCH(C283&amp;"|"&amp;D283,Roles!$A$5:$A$40,0))</f>
        <v/>
      </c>
      <c r="K283" s="26">
        <f>INDEX(Market!$K$31:$K$54,MATCH(B283&amp;"|"&amp;J283,Market!$A$31:$A$54,0))</f>
        <v/>
      </c>
      <c r="L283" s="6">
        <f>INDEX(Settings!$E$13:$E$19,MATCH(I283,Settings!$B$13:$B$19,0))</f>
        <v/>
      </c>
      <c r="M283" s="25">
        <f>INDEX(Structure!$K$6:$K$12,MATCH(I283,Structure!$A$6:$A$12,0))</f>
        <v/>
      </c>
      <c r="N283" s="26">
        <f>INDEX(Structure!$G$25:$G$52,MATCH(B283&amp;"|"&amp;I283,Structure!$A$25:$A$52,0))</f>
        <v/>
      </c>
      <c r="O283" s="26">
        <f>INDEX(Structure!$H$25:$H$52,MATCH(B283&amp;"|"&amp;I283,Structure!$A$25:$A$52,0))</f>
        <v/>
      </c>
      <c r="P283" s="26">
        <f>INDEX(Structure!$I$25:$I$52,MATCH(B283&amp;"|"&amp;I283,Structure!$A$25:$A$52,0))</f>
        <v/>
      </c>
      <c r="Q283" s="20">
        <f>G283/H283</f>
        <v/>
      </c>
      <c r="R283" s="20">
        <f>G283/O283</f>
        <v/>
      </c>
      <c r="S283" s="32">
        <f>(G283-N283)/(P283-N283)</f>
        <v/>
      </c>
      <c r="T283" s="4">
        <f>IF(G283&lt;N283,"Below",IF(G283&gt;P283,"Above","Within"))</f>
        <v/>
      </c>
      <c r="U283" s="17">
        <f>MAX(0,N283-G283)*F283</f>
        <v/>
      </c>
      <c r="V283" s="17">
        <f>MAX(0,G283-P283)*F283</f>
        <v/>
      </c>
      <c r="W283" s="33">
        <f>IF(T283="Above",LN(G283/P283)/LN(1+INDEX(Market!$E$6:$E$9,MATCH(B283,Market!$A$6:$A$9,0))),0)</f>
        <v/>
      </c>
    </row>
    <row r="284">
      <c r="A284" s="5" t="inlineStr">
        <is>
          <t>E00340</t>
        </is>
      </c>
      <c r="B284" s="5" t="inlineStr">
        <is>
          <t>PL</t>
        </is>
      </c>
      <c r="C284" s="5" t="inlineStr">
        <is>
          <t>Operations</t>
        </is>
      </c>
      <c r="D284" s="5" t="inlineStr">
        <is>
          <t>L3</t>
        </is>
      </c>
      <c r="E284" s="5" t="inlineStr">
        <is>
          <t>F</t>
        </is>
      </c>
      <c r="F284" s="5" t="n">
        <v>1</v>
      </c>
      <c r="G284" s="31" t="n">
        <v>28600</v>
      </c>
      <c r="H284" s="31" t="n">
        <v>31900</v>
      </c>
      <c r="I284" s="6">
        <f>INDEX(Roles!$J$5:$J$40,MATCH(C284&amp;"|"&amp;D284,Roles!$A$5:$A$40,0))</f>
        <v/>
      </c>
      <c r="J284" s="6">
        <f>INDEX(Roles!$K$5:$K$40,MATCH(C284&amp;"|"&amp;D284,Roles!$A$5:$A$40,0))</f>
        <v/>
      </c>
      <c r="K284" s="26">
        <f>INDEX(Market!$K$31:$K$54,MATCH(B284&amp;"|"&amp;J284,Market!$A$31:$A$54,0))</f>
        <v/>
      </c>
      <c r="L284" s="6">
        <f>INDEX(Settings!$E$13:$E$19,MATCH(I284,Settings!$B$13:$B$19,0))</f>
        <v/>
      </c>
      <c r="M284" s="25">
        <f>INDEX(Structure!$K$6:$K$12,MATCH(I284,Structure!$A$6:$A$12,0))</f>
        <v/>
      </c>
      <c r="N284" s="26">
        <f>INDEX(Structure!$G$25:$G$52,MATCH(B284&amp;"|"&amp;I284,Structure!$A$25:$A$52,0))</f>
        <v/>
      </c>
      <c r="O284" s="26">
        <f>INDEX(Structure!$H$25:$H$52,MATCH(B284&amp;"|"&amp;I284,Structure!$A$25:$A$52,0))</f>
        <v/>
      </c>
      <c r="P284" s="26">
        <f>INDEX(Structure!$I$25:$I$52,MATCH(B284&amp;"|"&amp;I284,Structure!$A$25:$A$52,0))</f>
        <v/>
      </c>
      <c r="Q284" s="20">
        <f>G284/H284</f>
        <v/>
      </c>
      <c r="R284" s="20">
        <f>G284/O284</f>
        <v/>
      </c>
      <c r="S284" s="32">
        <f>(G284-N284)/(P284-N284)</f>
        <v/>
      </c>
      <c r="T284" s="4">
        <f>IF(G284&lt;N284,"Below",IF(G284&gt;P284,"Above","Within"))</f>
        <v/>
      </c>
      <c r="U284" s="17">
        <f>MAX(0,N284-G284)*F284</f>
        <v/>
      </c>
      <c r="V284" s="17">
        <f>MAX(0,G284-P284)*F284</f>
        <v/>
      </c>
      <c r="W284" s="33">
        <f>IF(T284="Above",LN(G284/P284)/LN(1+INDEX(Market!$E$6:$E$9,MATCH(B284,Market!$A$6:$A$9,0))),0)</f>
        <v/>
      </c>
    </row>
    <row r="285">
      <c r="A285" s="5" t="inlineStr">
        <is>
          <t>E00342</t>
        </is>
      </c>
      <c r="B285" s="5" t="inlineStr">
        <is>
          <t>DE</t>
        </is>
      </c>
      <c r="C285" s="5" t="inlineStr">
        <is>
          <t>Customer Service</t>
        </is>
      </c>
      <c r="D285" s="5" t="inlineStr">
        <is>
          <t>L1</t>
        </is>
      </c>
      <c r="E285" s="5" t="inlineStr">
        <is>
          <t>F</t>
        </is>
      </c>
      <c r="F285" s="5" t="n">
        <v>1</v>
      </c>
      <c r="G285" s="31" t="n">
        <v>36750</v>
      </c>
      <c r="H285" s="31" t="n">
        <v>34200</v>
      </c>
      <c r="I285" s="6">
        <f>INDEX(Roles!$J$5:$J$40,MATCH(C285&amp;"|"&amp;D285,Roles!$A$5:$A$40,0))</f>
        <v/>
      </c>
      <c r="J285" s="6">
        <f>INDEX(Roles!$K$5:$K$40,MATCH(C285&amp;"|"&amp;D285,Roles!$A$5:$A$40,0))</f>
        <v/>
      </c>
      <c r="K285" s="26">
        <f>INDEX(Market!$K$31:$K$54,MATCH(B285&amp;"|"&amp;J285,Market!$A$31:$A$54,0))</f>
        <v/>
      </c>
      <c r="L285" s="6">
        <f>INDEX(Settings!$E$13:$E$19,MATCH(I285,Settings!$B$13:$B$19,0))</f>
        <v/>
      </c>
      <c r="M285" s="25">
        <f>INDEX(Structure!$K$6:$K$12,MATCH(I285,Structure!$A$6:$A$12,0))</f>
        <v/>
      </c>
      <c r="N285" s="26">
        <f>INDEX(Structure!$G$25:$G$52,MATCH(B285&amp;"|"&amp;I285,Structure!$A$25:$A$52,0))</f>
        <v/>
      </c>
      <c r="O285" s="26">
        <f>INDEX(Structure!$H$25:$H$52,MATCH(B285&amp;"|"&amp;I285,Structure!$A$25:$A$52,0))</f>
        <v/>
      </c>
      <c r="P285" s="26">
        <f>INDEX(Structure!$I$25:$I$52,MATCH(B285&amp;"|"&amp;I285,Structure!$A$25:$A$52,0))</f>
        <v/>
      </c>
      <c r="Q285" s="20">
        <f>G285/H285</f>
        <v/>
      </c>
      <c r="R285" s="20">
        <f>G285/O285</f>
        <v/>
      </c>
      <c r="S285" s="32">
        <f>(G285-N285)/(P285-N285)</f>
        <v/>
      </c>
      <c r="T285" s="4">
        <f>IF(G285&lt;N285,"Below",IF(G285&gt;P285,"Above","Within"))</f>
        <v/>
      </c>
      <c r="U285" s="17">
        <f>MAX(0,N285-G285)*F285</f>
        <v/>
      </c>
      <c r="V285" s="17">
        <f>MAX(0,G285-P285)*F285</f>
        <v/>
      </c>
      <c r="W285" s="33">
        <f>IF(T285="Above",LN(G285/P285)/LN(1+INDEX(Market!$E$6:$E$9,MATCH(B285,Market!$A$6:$A$9,0))),0)</f>
        <v/>
      </c>
    </row>
    <row r="286">
      <c r="A286" s="5" t="inlineStr">
        <is>
          <t>E00343</t>
        </is>
      </c>
      <c r="B286" s="5" t="inlineStr">
        <is>
          <t>DE</t>
        </is>
      </c>
      <c r="C286" s="5" t="inlineStr">
        <is>
          <t>HR</t>
        </is>
      </c>
      <c r="D286" s="5" t="inlineStr">
        <is>
          <t>L5</t>
        </is>
      </c>
      <c r="E286" s="5" t="inlineStr">
        <is>
          <t>F</t>
        </is>
      </c>
      <c r="F286" s="5" t="n">
        <v>1</v>
      </c>
      <c r="G286" s="31" t="n">
        <v>101000</v>
      </c>
      <c r="H286" s="31" t="n">
        <v>110200</v>
      </c>
      <c r="I286" s="6">
        <f>INDEX(Roles!$J$5:$J$40,MATCH(C286&amp;"|"&amp;D286,Roles!$A$5:$A$40,0))</f>
        <v/>
      </c>
      <c r="J286" s="6">
        <f>INDEX(Roles!$K$5:$K$40,MATCH(C286&amp;"|"&amp;D286,Roles!$A$5:$A$40,0))</f>
        <v/>
      </c>
      <c r="K286" s="26">
        <f>INDEX(Market!$K$31:$K$54,MATCH(B286&amp;"|"&amp;J286,Market!$A$31:$A$54,0))</f>
        <v/>
      </c>
      <c r="L286" s="6">
        <f>INDEX(Settings!$E$13:$E$19,MATCH(I286,Settings!$B$13:$B$19,0))</f>
        <v/>
      </c>
      <c r="M286" s="25">
        <f>INDEX(Structure!$K$6:$K$12,MATCH(I286,Structure!$A$6:$A$12,0))</f>
        <v/>
      </c>
      <c r="N286" s="26">
        <f>INDEX(Structure!$G$25:$G$52,MATCH(B286&amp;"|"&amp;I286,Structure!$A$25:$A$52,0))</f>
        <v/>
      </c>
      <c r="O286" s="26">
        <f>INDEX(Structure!$H$25:$H$52,MATCH(B286&amp;"|"&amp;I286,Structure!$A$25:$A$52,0))</f>
        <v/>
      </c>
      <c r="P286" s="26">
        <f>INDEX(Structure!$I$25:$I$52,MATCH(B286&amp;"|"&amp;I286,Structure!$A$25:$A$52,0))</f>
        <v/>
      </c>
      <c r="Q286" s="20">
        <f>G286/H286</f>
        <v/>
      </c>
      <c r="R286" s="20">
        <f>G286/O286</f>
        <v/>
      </c>
      <c r="S286" s="32">
        <f>(G286-N286)/(P286-N286)</f>
        <v/>
      </c>
      <c r="T286" s="4">
        <f>IF(G286&lt;N286,"Below",IF(G286&gt;P286,"Above","Within"))</f>
        <v/>
      </c>
      <c r="U286" s="17">
        <f>MAX(0,N286-G286)*F286</f>
        <v/>
      </c>
      <c r="V286" s="17">
        <f>MAX(0,G286-P286)*F286</f>
        <v/>
      </c>
      <c r="W286" s="33">
        <f>IF(T286="Above",LN(G286/P286)/LN(1+INDEX(Market!$E$6:$E$9,MATCH(B286,Market!$A$6:$A$9,0))),0)</f>
        <v/>
      </c>
    </row>
    <row r="287">
      <c r="A287" s="5" t="inlineStr">
        <is>
          <t>E00345</t>
        </is>
      </c>
      <c r="B287" s="5" t="inlineStr">
        <is>
          <t>IT</t>
        </is>
      </c>
      <c r="C287" s="5" t="inlineStr">
        <is>
          <t>Finance</t>
        </is>
      </c>
      <c r="D287" s="5" t="inlineStr">
        <is>
          <t>L3</t>
        </is>
      </c>
      <c r="E287" s="5" t="inlineStr">
        <is>
          <t>M</t>
        </is>
      </c>
      <c r="F287" s="5" t="n">
        <v>1</v>
      </c>
      <c r="G287" s="31" t="n">
        <v>41450</v>
      </c>
      <c r="H287" s="31" t="n">
        <v>45800</v>
      </c>
      <c r="I287" s="6">
        <f>INDEX(Roles!$J$5:$J$40,MATCH(C287&amp;"|"&amp;D287,Roles!$A$5:$A$40,0))</f>
        <v/>
      </c>
      <c r="J287" s="6">
        <f>INDEX(Roles!$K$5:$K$40,MATCH(C287&amp;"|"&amp;D287,Roles!$A$5:$A$40,0))</f>
        <v/>
      </c>
      <c r="K287" s="26">
        <f>INDEX(Market!$K$31:$K$54,MATCH(B287&amp;"|"&amp;J287,Market!$A$31:$A$54,0))</f>
        <v/>
      </c>
      <c r="L287" s="6">
        <f>INDEX(Settings!$E$13:$E$19,MATCH(I287,Settings!$B$13:$B$19,0))</f>
        <v/>
      </c>
      <c r="M287" s="25">
        <f>INDEX(Structure!$K$6:$K$12,MATCH(I287,Structure!$A$6:$A$12,0))</f>
        <v/>
      </c>
      <c r="N287" s="26">
        <f>INDEX(Structure!$G$25:$G$52,MATCH(B287&amp;"|"&amp;I287,Structure!$A$25:$A$52,0))</f>
        <v/>
      </c>
      <c r="O287" s="26">
        <f>INDEX(Structure!$H$25:$H$52,MATCH(B287&amp;"|"&amp;I287,Structure!$A$25:$A$52,0))</f>
        <v/>
      </c>
      <c r="P287" s="26">
        <f>INDEX(Structure!$I$25:$I$52,MATCH(B287&amp;"|"&amp;I287,Structure!$A$25:$A$52,0))</f>
        <v/>
      </c>
      <c r="Q287" s="20">
        <f>G287/H287</f>
        <v/>
      </c>
      <c r="R287" s="20">
        <f>G287/O287</f>
        <v/>
      </c>
      <c r="S287" s="32">
        <f>(G287-N287)/(P287-N287)</f>
        <v/>
      </c>
      <c r="T287" s="4">
        <f>IF(G287&lt;N287,"Below",IF(G287&gt;P287,"Above","Within"))</f>
        <v/>
      </c>
      <c r="U287" s="17">
        <f>MAX(0,N287-G287)*F287</f>
        <v/>
      </c>
      <c r="V287" s="17">
        <f>MAX(0,G287-P287)*F287</f>
        <v/>
      </c>
      <c r="W287" s="33">
        <f>IF(T287="Above",LN(G287/P287)/LN(1+INDEX(Market!$E$6:$E$9,MATCH(B287,Market!$A$6:$A$9,0))),0)</f>
        <v/>
      </c>
    </row>
    <row r="288">
      <c r="A288" s="5" t="inlineStr">
        <is>
          <t>E00346</t>
        </is>
      </c>
      <c r="B288" s="5" t="inlineStr">
        <is>
          <t>PL</t>
        </is>
      </c>
      <c r="C288" s="5" t="inlineStr">
        <is>
          <t>HR</t>
        </is>
      </c>
      <c r="D288" s="5" t="inlineStr">
        <is>
          <t>L4</t>
        </is>
      </c>
      <c r="E288" s="5" t="inlineStr">
        <is>
          <t>F</t>
        </is>
      </c>
      <c r="F288" s="5" t="n">
        <v>1</v>
      </c>
      <c r="G288" s="31" t="n">
        <v>51100</v>
      </c>
      <c r="H288" s="31" t="n">
        <v>44100</v>
      </c>
      <c r="I288" s="6">
        <f>INDEX(Roles!$J$5:$J$40,MATCH(C288&amp;"|"&amp;D288,Roles!$A$5:$A$40,0))</f>
        <v/>
      </c>
      <c r="J288" s="6">
        <f>INDEX(Roles!$K$5:$K$40,MATCH(C288&amp;"|"&amp;D288,Roles!$A$5:$A$40,0))</f>
        <v/>
      </c>
      <c r="K288" s="26">
        <f>INDEX(Market!$K$31:$K$54,MATCH(B288&amp;"|"&amp;J288,Market!$A$31:$A$54,0))</f>
        <v/>
      </c>
      <c r="L288" s="6">
        <f>INDEX(Settings!$E$13:$E$19,MATCH(I288,Settings!$B$13:$B$19,0))</f>
        <v/>
      </c>
      <c r="M288" s="25">
        <f>INDEX(Structure!$K$6:$K$12,MATCH(I288,Structure!$A$6:$A$12,0))</f>
        <v/>
      </c>
      <c r="N288" s="26">
        <f>INDEX(Structure!$G$25:$G$52,MATCH(B288&amp;"|"&amp;I288,Structure!$A$25:$A$52,0))</f>
        <v/>
      </c>
      <c r="O288" s="26">
        <f>INDEX(Structure!$H$25:$H$52,MATCH(B288&amp;"|"&amp;I288,Structure!$A$25:$A$52,0))</f>
        <v/>
      </c>
      <c r="P288" s="26">
        <f>INDEX(Structure!$I$25:$I$52,MATCH(B288&amp;"|"&amp;I288,Structure!$A$25:$A$52,0))</f>
        <v/>
      </c>
      <c r="Q288" s="20">
        <f>G288/H288</f>
        <v/>
      </c>
      <c r="R288" s="20">
        <f>G288/O288</f>
        <v/>
      </c>
      <c r="S288" s="32">
        <f>(G288-N288)/(P288-N288)</f>
        <v/>
      </c>
      <c r="T288" s="4">
        <f>IF(G288&lt;N288,"Below",IF(G288&gt;P288,"Above","Within"))</f>
        <v/>
      </c>
      <c r="U288" s="17">
        <f>MAX(0,N288-G288)*F288</f>
        <v/>
      </c>
      <c r="V288" s="17">
        <f>MAX(0,G288-P288)*F288</f>
        <v/>
      </c>
      <c r="W288" s="33">
        <f>IF(T288="Above",LN(G288/P288)/LN(1+INDEX(Market!$E$6:$E$9,MATCH(B288,Market!$A$6:$A$9,0))),0)</f>
        <v/>
      </c>
    </row>
    <row r="289">
      <c r="A289" s="5" t="inlineStr">
        <is>
          <t>E00347</t>
        </is>
      </c>
      <c r="B289" s="5" t="inlineStr">
        <is>
          <t>ES</t>
        </is>
      </c>
      <c r="C289" s="5" t="inlineStr">
        <is>
          <t>HR</t>
        </is>
      </c>
      <c r="D289" s="5" t="inlineStr">
        <is>
          <t>L1</t>
        </is>
      </c>
      <c r="E289" s="5" t="inlineStr">
        <is>
          <t>M</t>
        </is>
      </c>
      <c r="F289" s="5" t="n">
        <v>1</v>
      </c>
      <c r="G289" s="31" t="n">
        <v>27050</v>
      </c>
      <c r="H289" s="31" t="n">
        <v>25000</v>
      </c>
      <c r="I289" s="6">
        <f>INDEX(Roles!$J$5:$J$40,MATCH(C289&amp;"|"&amp;D289,Roles!$A$5:$A$40,0))</f>
        <v/>
      </c>
      <c r="J289" s="6">
        <f>INDEX(Roles!$K$5:$K$40,MATCH(C289&amp;"|"&amp;D289,Roles!$A$5:$A$40,0))</f>
        <v/>
      </c>
      <c r="K289" s="26">
        <f>INDEX(Market!$K$31:$K$54,MATCH(B289&amp;"|"&amp;J289,Market!$A$31:$A$54,0))</f>
        <v/>
      </c>
      <c r="L289" s="6">
        <f>INDEX(Settings!$E$13:$E$19,MATCH(I289,Settings!$B$13:$B$19,0))</f>
        <v/>
      </c>
      <c r="M289" s="25">
        <f>INDEX(Structure!$K$6:$K$12,MATCH(I289,Structure!$A$6:$A$12,0))</f>
        <v/>
      </c>
      <c r="N289" s="26">
        <f>INDEX(Structure!$G$25:$G$52,MATCH(B289&amp;"|"&amp;I289,Structure!$A$25:$A$52,0))</f>
        <v/>
      </c>
      <c r="O289" s="26">
        <f>INDEX(Structure!$H$25:$H$52,MATCH(B289&amp;"|"&amp;I289,Structure!$A$25:$A$52,0))</f>
        <v/>
      </c>
      <c r="P289" s="26">
        <f>INDEX(Structure!$I$25:$I$52,MATCH(B289&amp;"|"&amp;I289,Structure!$A$25:$A$52,0))</f>
        <v/>
      </c>
      <c r="Q289" s="20">
        <f>G289/H289</f>
        <v/>
      </c>
      <c r="R289" s="20">
        <f>G289/O289</f>
        <v/>
      </c>
      <c r="S289" s="32">
        <f>(G289-N289)/(P289-N289)</f>
        <v/>
      </c>
      <c r="T289" s="4">
        <f>IF(G289&lt;N289,"Below",IF(G289&gt;P289,"Above","Within"))</f>
        <v/>
      </c>
      <c r="U289" s="17">
        <f>MAX(0,N289-G289)*F289</f>
        <v/>
      </c>
      <c r="V289" s="17">
        <f>MAX(0,G289-P289)*F289</f>
        <v/>
      </c>
      <c r="W289" s="33">
        <f>IF(T289="Above",LN(G289/P289)/LN(1+INDEX(Market!$E$6:$E$9,MATCH(B289,Market!$A$6:$A$9,0))),0)</f>
        <v/>
      </c>
    </row>
    <row r="290">
      <c r="A290" s="5" t="inlineStr">
        <is>
          <t>E00349</t>
        </is>
      </c>
      <c r="B290" s="5" t="inlineStr">
        <is>
          <t>IT</t>
        </is>
      </c>
      <c r="C290" s="5" t="inlineStr">
        <is>
          <t>HR</t>
        </is>
      </c>
      <c r="D290" s="5" t="inlineStr">
        <is>
          <t>L1</t>
        </is>
      </c>
      <c r="E290" s="5" t="inlineStr">
        <is>
          <t>M</t>
        </is>
      </c>
      <c r="F290" s="5" t="n">
        <v>1</v>
      </c>
      <c r="G290" s="31" t="n">
        <v>21300</v>
      </c>
      <c r="H290" s="31" t="n">
        <v>26000</v>
      </c>
      <c r="I290" s="6">
        <f>INDEX(Roles!$J$5:$J$40,MATCH(C290&amp;"|"&amp;D290,Roles!$A$5:$A$40,0))</f>
        <v/>
      </c>
      <c r="J290" s="6">
        <f>INDEX(Roles!$K$5:$K$40,MATCH(C290&amp;"|"&amp;D290,Roles!$A$5:$A$40,0))</f>
        <v/>
      </c>
      <c r="K290" s="26">
        <f>INDEX(Market!$K$31:$K$54,MATCH(B290&amp;"|"&amp;J290,Market!$A$31:$A$54,0))</f>
        <v/>
      </c>
      <c r="L290" s="6">
        <f>INDEX(Settings!$E$13:$E$19,MATCH(I290,Settings!$B$13:$B$19,0))</f>
        <v/>
      </c>
      <c r="M290" s="25">
        <f>INDEX(Structure!$K$6:$K$12,MATCH(I290,Structure!$A$6:$A$12,0))</f>
        <v/>
      </c>
      <c r="N290" s="26">
        <f>INDEX(Structure!$G$25:$G$52,MATCH(B290&amp;"|"&amp;I290,Structure!$A$25:$A$52,0))</f>
        <v/>
      </c>
      <c r="O290" s="26">
        <f>INDEX(Structure!$H$25:$H$52,MATCH(B290&amp;"|"&amp;I290,Structure!$A$25:$A$52,0))</f>
        <v/>
      </c>
      <c r="P290" s="26">
        <f>INDEX(Structure!$I$25:$I$52,MATCH(B290&amp;"|"&amp;I290,Structure!$A$25:$A$52,0))</f>
        <v/>
      </c>
      <c r="Q290" s="20">
        <f>G290/H290</f>
        <v/>
      </c>
      <c r="R290" s="20">
        <f>G290/O290</f>
        <v/>
      </c>
      <c r="S290" s="32">
        <f>(G290-N290)/(P290-N290)</f>
        <v/>
      </c>
      <c r="T290" s="4">
        <f>IF(G290&lt;N290,"Below",IF(G290&gt;P290,"Above","Within"))</f>
        <v/>
      </c>
      <c r="U290" s="17">
        <f>MAX(0,N290-G290)*F290</f>
        <v/>
      </c>
      <c r="V290" s="17">
        <f>MAX(0,G290-P290)*F290</f>
        <v/>
      </c>
      <c r="W290" s="33">
        <f>IF(T290="Above",LN(G290/P290)/LN(1+INDEX(Market!$E$6:$E$9,MATCH(B290,Market!$A$6:$A$9,0))),0)</f>
        <v/>
      </c>
    </row>
    <row r="291">
      <c r="A291" s="5" t="inlineStr">
        <is>
          <t>E00350</t>
        </is>
      </c>
      <c r="B291" s="5" t="inlineStr">
        <is>
          <t>DE</t>
        </is>
      </c>
      <c r="C291" s="5" t="inlineStr">
        <is>
          <t>Operations</t>
        </is>
      </c>
      <c r="D291" s="5" t="inlineStr">
        <is>
          <t>L1</t>
        </is>
      </c>
      <c r="E291" s="5" t="inlineStr">
        <is>
          <t>F</t>
        </is>
      </c>
      <c r="F291" s="5" t="n">
        <v>1</v>
      </c>
      <c r="G291" s="31" t="n">
        <v>35100</v>
      </c>
      <c r="H291" s="31" t="n">
        <v>36100</v>
      </c>
      <c r="I291" s="6">
        <f>INDEX(Roles!$J$5:$J$40,MATCH(C291&amp;"|"&amp;D291,Roles!$A$5:$A$40,0))</f>
        <v/>
      </c>
      <c r="J291" s="6">
        <f>INDEX(Roles!$K$5:$K$40,MATCH(C291&amp;"|"&amp;D291,Roles!$A$5:$A$40,0))</f>
        <v/>
      </c>
      <c r="K291" s="26">
        <f>INDEX(Market!$K$31:$K$54,MATCH(B291&amp;"|"&amp;J291,Market!$A$31:$A$54,0))</f>
        <v/>
      </c>
      <c r="L291" s="6">
        <f>INDEX(Settings!$E$13:$E$19,MATCH(I291,Settings!$B$13:$B$19,0))</f>
        <v/>
      </c>
      <c r="M291" s="25">
        <f>INDEX(Structure!$K$6:$K$12,MATCH(I291,Structure!$A$6:$A$12,0))</f>
        <v/>
      </c>
      <c r="N291" s="26">
        <f>INDEX(Structure!$G$25:$G$52,MATCH(B291&amp;"|"&amp;I291,Structure!$A$25:$A$52,0))</f>
        <v/>
      </c>
      <c r="O291" s="26">
        <f>INDEX(Structure!$H$25:$H$52,MATCH(B291&amp;"|"&amp;I291,Structure!$A$25:$A$52,0))</f>
        <v/>
      </c>
      <c r="P291" s="26">
        <f>INDEX(Structure!$I$25:$I$52,MATCH(B291&amp;"|"&amp;I291,Structure!$A$25:$A$52,0))</f>
        <v/>
      </c>
      <c r="Q291" s="20">
        <f>G291/H291</f>
        <v/>
      </c>
      <c r="R291" s="20">
        <f>G291/O291</f>
        <v/>
      </c>
      <c r="S291" s="32">
        <f>(G291-N291)/(P291-N291)</f>
        <v/>
      </c>
      <c r="T291" s="4">
        <f>IF(G291&lt;N291,"Below",IF(G291&gt;P291,"Above","Within"))</f>
        <v/>
      </c>
      <c r="U291" s="17">
        <f>MAX(0,N291-G291)*F291</f>
        <v/>
      </c>
      <c r="V291" s="17">
        <f>MAX(0,G291-P291)*F291</f>
        <v/>
      </c>
      <c r="W291" s="33">
        <f>IF(T291="Above",LN(G291/P291)/LN(1+INDEX(Market!$E$6:$E$9,MATCH(B291,Market!$A$6:$A$9,0))),0)</f>
        <v/>
      </c>
    </row>
    <row r="292">
      <c r="A292" s="5" t="inlineStr">
        <is>
          <t>E00351</t>
        </is>
      </c>
      <c r="B292" s="5" t="inlineStr">
        <is>
          <t>DE</t>
        </is>
      </c>
      <c r="C292" s="5" t="inlineStr">
        <is>
          <t>Tech</t>
        </is>
      </c>
      <c r="D292" s="5" t="inlineStr">
        <is>
          <t>L2</t>
        </is>
      </c>
      <c r="E292" s="5" t="inlineStr">
        <is>
          <t>M</t>
        </is>
      </c>
      <c r="F292" s="5" t="n">
        <v>1</v>
      </c>
      <c r="G292" s="31" t="n">
        <v>63350</v>
      </c>
      <c r="H292" s="31" t="n">
        <v>59400</v>
      </c>
      <c r="I292" s="6">
        <f>INDEX(Roles!$J$5:$J$40,MATCH(C292&amp;"|"&amp;D292,Roles!$A$5:$A$40,0))</f>
        <v/>
      </c>
      <c r="J292" s="6">
        <f>INDEX(Roles!$K$5:$K$40,MATCH(C292&amp;"|"&amp;D292,Roles!$A$5:$A$40,0))</f>
        <v/>
      </c>
      <c r="K292" s="26">
        <f>INDEX(Market!$K$31:$K$54,MATCH(B292&amp;"|"&amp;J292,Market!$A$31:$A$54,0))</f>
        <v/>
      </c>
      <c r="L292" s="6">
        <f>INDEX(Settings!$E$13:$E$19,MATCH(I292,Settings!$B$13:$B$19,0))</f>
        <v/>
      </c>
      <c r="M292" s="25">
        <f>INDEX(Structure!$K$6:$K$12,MATCH(I292,Structure!$A$6:$A$12,0))</f>
        <v/>
      </c>
      <c r="N292" s="26">
        <f>INDEX(Structure!$G$25:$G$52,MATCH(B292&amp;"|"&amp;I292,Structure!$A$25:$A$52,0))</f>
        <v/>
      </c>
      <c r="O292" s="26">
        <f>INDEX(Structure!$H$25:$H$52,MATCH(B292&amp;"|"&amp;I292,Structure!$A$25:$A$52,0))</f>
        <v/>
      </c>
      <c r="P292" s="26">
        <f>INDEX(Structure!$I$25:$I$52,MATCH(B292&amp;"|"&amp;I292,Structure!$A$25:$A$52,0))</f>
        <v/>
      </c>
      <c r="Q292" s="20">
        <f>G292/H292</f>
        <v/>
      </c>
      <c r="R292" s="20">
        <f>G292/O292</f>
        <v/>
      </c>
      <c r="S292" s="32">
        <f>(G292-N292)/(P292-N292)</f>
        <v/>
      </c>
      <c r="T292" s="4">
        <f>IF(G292&lt;N292,"Below",IF(G292&gt;P292,"Above","Within"))</f>
        <v/>
      </c>
      <c r="U292" s="17">
        <f>MAX(0,N292-G292)*F292</f>
        <v/>
      </c>
      <c r="V292" s="17">
        <f>MAX(0,G292-P292)*F292</f>
        <v/>
      </c>
      <c r="W292" s="33">
        <f>IF(T292="Above",LN(G292/P292)/LN(1+INDEX(Market!$E$6:$E$9,MATCH(B292,Market!$A$6:$A$9,0))),0)</f>
        <v/>
      </c>
    </row>
    <row r="293">
      <c r="A293" s="5" t="inlineStr">
        <is>
          <t>E00352</t>
        </is>
      </c>
      <c r="B293" s="5" t="inlineStr">
        <is>
          <t>DE</t>
        </is>
      </c>
      <c r="C293" s="5" t="inlineStr">
        <is>
          <t>Sales</t>
        </is>
      </c>
      <c r="D293" s="5" t="inlineStr">
        <is>
          <t>L2</t>
        </is>
      </c>
      <c r="E293" s="5" t="inlineStr">
        <is>
          <t>M</t>
        </is>
      </c>
      <c r="F293" s="5" t="n">
        <v>1</v>
      </c>
      <c r="G293" s="31" t="n">
        <v>49300</v>
      </c>
      <c r="H293" s="31" t="n">
        <v>49900</v>
      </c>
      <c r="I293" s="6">
        <f>INDEX(Roles!$J$5:$J$40,MATCH(C293&amp;"|"&amp;D293,Roles!$A$5:$A$40,0))</f>
        <v/>
      </c>
      <c r="J293" s="6">
        <f>INDEX(Roles!$K$5:$K$40,MATCH(C293&amp;"|"&amp;D293,Roles!$A$5:$A$40,0))</f>
        <v/>
      </c>
      <c r="K293" s="26">
        <f>INDEX(Market!$K$31:$K$54,MATCH(B293&amp;"|"&amp;J293,Market!$A$31:$A$54,0))</f>
        <v/>
      </c>
      <c r="L293" s="6">
        <f>INDEX(Settings!$E$13:$E$19,MATCH(I293,Settings!$B$13:$B$19,0))</f>
        <v/>
      </c>
      <c r="M293" s="25">
        <f>INDEX(Structure!$K$6:$K$12,MATCH(I293,Structure!$A$6:$A$12,0))</f>
        <v/>
      </c>
      <c r="N293" s="26">
        <f>INDEX(Structure!$G$25:$G$52,MATCH(B293&amp;"|"&amp;I293,Structure!$A$25:$A$52,0))</f>
        <v/>
      </c>
      <c r="O293" s="26">
        <f>INDEX(Structure!$H$25:$H$52,MATCH(B293&amp;"|"&amp;I293,Structure!$A$25:$A$52,0))</f>
        <v/>
      </c>
      <c r="P293" s="26">
        <f>INDEX(Structure!$I$25:$I$52,MATCH(B293&amp;"|"&amp;I293,Structure!$A$25:$A$52,0))</f>
        <v/>
      </c>
      <c r="Q293" s="20">
        <f>G293/H293</f>
        <v/>
      </c>
      <c r="R293" s="20">
        <f>G293/O293</f>
        <v/>
      </c>
      <c r="S293" s="32">
        <f>(G293-N293)/(P293-N293)</f>
        <v/>
      </c>
      <c r="T293" s="4">
        <f>IF(G293&lt;N293,"Below",IF(G293&gt;P293,"Above","Within"))</f>
        <v/>
      </c>
      <c r="U293" s="17">
        <f>MAX(0,N293-G293)*F293</f>
        <v/>
      </c>
      <c r="V293" s="17">
        <f>MAX(0,G293-P293)*F293</f>
        <v/>
      </c>
      <c r="W293" s="33">
        <f>IF(T293="Above",LN(G293/P293)/LN(1+INDEX(Market!$E$6:$E$9,MATCH(B293,Market!$A$6:$A$9,0))),0)</f>
        <v/>
      </c>
    </row>
    <row r="294">
      <c r="A294" s="5" t="inlineStr">
        <is>
          <t>E00353</t>
        </is>
      </c>
      <c r="B294" s="5" t="inlineStr">
        <is>
          <t>ES</t>
        </is>
      </c>
      <c r="C294" s="5" t="inlineStr">
        <is>
          <t>Tech</t>
        </is>
      </c>
      <c r="D294" s="5" t="inlineStr">
        <is>
          <t>L3</t>
        </is>
      </c>
      <c r="E294" s="5" t="inlineStr">
        <is>
          <t>F</t>
        </is>
      </c>
      <c r="F294" s="5" t="n">
        <v>1</v>
      </c>
      <c r="G294" s="31" t="n">
        <v>55200</v>
      </c>
      <c r="H294" s="31" t="n">
        <v>50000</v>
      </c>
      <c r="I294" s="6">
        <f>INDEX(Roles!$J$5:$J$40,MATCH(C294&amp;"|"&amp;D294,Roles!$A$5:$A$40,0))</f>
        <v/>
      </c>
      <c r="J294" s="6">
        <f>INDEX(Roles!$K$5:$K$40,MATCH(C294&amp;"|"&amp;D294,Roles!$A$5:$A$40,0))</f>
        <v/>
      </c>
      <c r="K294" s="26">
        <f>INDEX(Market!$K$31:$K$54,MATCH(B294&amp;"|"&amp;J294,Market!$A$31:$A$54,0))</f>
        <v/>
      </c>
      <c r="L294" s="6">
        <f>INDEX(Settings!$E$13:$E$19,MATCH(I294,Settings!$B$13:$B$19,0))</f>
        <v/>
      </c>
      <c r="M294" s="25">
        <f>INDEX(Structure!$K$6:$K$12,MATCH(I294,Structure!$A$6:$A$12,0))</f>
        <v/>
      </c>
      <c r="N294" s="26">
        <f>INDEX(Structure!$G$25:$G$52,MATCH(B294&amp;"|"&amp;I294,Structure!$A$25:$A$52,0))</f>
        <v/>
      </c>
      <c r="O294" s="26">
        <f>INDEX(Structure!$H$25:$H$52,MATCH(B294&amp;"|"&amp;I294,Structure!$A$25:$A$52,0))</f>
        <v/>
      </c>
      <c r="P294" s="26">
        <f>INDEX(Structure!$I$25:$I$52,MATCH(B294&amp;"|"&amp;I294,Structure!$A$25:$A$52,0))</f>
        <v/>
      </c>
      <c r="Q294" s="20">
        <f>G294/H294</f>
        <v/>
      </c>
      <c r="R294" s="20">
        <f>G294/O294</f>
        <v/>
      </c>
      <c r="S294" s="32">
        <f>(G294-N294)/(P294-N294)</f>
        <v/>
      </c>
      <c r="T294" s="4">
        <f>IF(G294&lt;N294,"Below",IF(G294&gt;P294,"Above","Within"))</f>
        <v/>
      </c>
      <c r="U294" s="17">
        <f>MAX(0,N294-G294)*F294</f>
        <v/>
      </c>
      <c r="V294" s="17">
        <f>MAX(0,G294-P294)*F294</f>
        <v/>
      </c>
      <c r="W294" s="33">
        <f>IF(T294="Above",LN(G294/P294)/LN(1+INDEX(Market!$E$6:$E$9,MATCH(B294,Market!$A$6:$A$9,0))),0)</f>
        <v/>
      </c>
    </row>
    <row r="295">
      <c r="A295" s="5" t="inlineStr">
        <is>
          <t>E00354</t>
        </is>
      </c>
      <c r="B295" s="5" t="inlineStr">
        <is>
          <t>IT</t>
        </is>
      </c>
      <c r="C295" s="5" t="inlineStr">
        <is>
          <t>Operations</t>
        </is>
      </c>
      <c r="D295" s="5" t="inlineStr">
        <is>
          <t>L2</t>
        </is>
      </c>
      <c r="E295" s="5" t="inlineStr">
        <is>
          <t>F</t>
        </is>
      </c>
      <c r="F295" s="5" t="n">
        <v>1</v>
      </c>
      <c r="G295" s="31" t="n">
        <v>29100</v>
      </c>
      <c r="H295" s="31" t="n">
        <v>30900</v>
      </c>
      <c r="I295" s="6">
        <f>INDEX(Roles!$J$5:$J$40,MATCH(C295&amp;"|"&amp;D295,Roles!$A$5:$A$40,0))</f>
        <v/>
      </c>
      <c r="J295" s="6">
        <f>INDEX(Roles!$K$5:$K$40,MATCH(C295&amp;"|"&amp;D295,Roles!$A$5:$A$40,0))</f>
        <v/>
      </c>
      <c r="K295" s="26">
        <f>INDEX(Market!$K$31:$K$54,MATCH(B295&amp;"|"&amp;J295,Market!$A$31:$A$54,0))</f>
        <v/>
      </c>
      <c r="L295" s="6">
        <f>INDEX(Settings!$E$13:$E$19,MATCH(I295,Settings!$B$13:$B$19,0))</f>
        <v/>
      </c>
      <c r="M295" s="25">
        <f>INDEX(Structure!$K$6:$K$12,MATCH(I295,Structure!$A$6:$A$12,0))</f>
        <v/>
      </c>
      <c r="N295" s="26">
        <f>INDEX(Structure!$G$25:$G$52,MATCH(B295&amp;"|"&amp;I295,Structure!$A$25:$A$52,0))</f>
        <v/>
      </c>
      <c r="O295" s="26">
        <f>INDEX(Structure!$H$25:$H$52,MATCH(B295&amp;"|"&amp;I295,Structure!$A$25:$A$52,0))</f>
        <v/>
      </c>
      <c r="P295" s="26">
        <f>INDEX(Structure!$I$25:$I$52,MATCH(B295&amp;"|"&amp;I295,Structure!$A$25:$A$52,0))</f>
        <v/>
      </c>
      <c r="Q295" s="20">
        <f>G295/H295</f>
        <v/>
      </c>
      <c r="R295" s="20">
        <f>G295/O295</f>
        <v/>
      </c>
      <c r="S295" s="32">
        <f>(G295-N295)/(P295-N295)</f>
        <v/>
      </c>
      <c r="T295" s="4">
        <f>IF(G295&lt;N295,"Below",IF(G295&gt;P295,"Above","Within"))</f>
        <v/>
      </c>
      <c r="U295" s="17">
        <f>MAX(0,N295-G295)*F295</f>
        <v/>
      </c>
      <c r="V295" s="17">
        <f>MAX(0,G295-P295)*F295</f>
        <v/>
      </c>
      <c r="W295" s="33">
        <f>IF(T295="Above",LN(G295/P295)/LN(1+INDEX(Market!$E$6:$E$9,MATCH(B295,Market!$A$6:$A$9,0))),0)</f>
        <v/>
      </c>
    </row>
    <row r="296">
      <c r="A296" s="5" t="inlineStr">
        <is>
          <t>E00355</t>
        </is>
      </c>
      <c r="B296" s="5" t="inlineStr">
        <is>
          <t>IT</t>
        </is>
      </c>
      <c r="C296" s="5" t="inlineStr">
        <is>
          <t>Operations</t>
        </is>
      </c>
      <c r="D296" s="5" t="inlineStr">
        <is>
          <t>L1</t>
        </is>
      </c>
      <c r="E296" s="5" t="inlineStr">
        <is>
          <t>M</t>
        </is>
      </c>
      <c r="F296" s="5" t="n">
        <v>1</v>
      </c>
      <c r="G296" s="31" t="n">
        <v>22550</v>
      </c>
      <c r="H296" s="31" t="n">
        <v>24700</v>
      </c>
      <c r="I296" s="6">
        <f>INDEX(Roles!$J$5:$J$40,MATCH(C296&amp;"|"&amp;D296,Roles!$A$5:$A$40,0))</f>
        <v/>
      </c>
      <c r="J296" s="6">
        <f>INDEX(Roles!$K$5:$K$40,MATCH(C296&amp;"|"&amp;D296,Roles!$A$5:$A$40,0))</f>
        <v/>
      </c>
      <c r="K296" s="26">
        <f>INDEX(Market!$K$31:$K$54,MATCH(B296&amp;"|"&amp;J296,Market!$A$31:$A$54,0))</f>
        <v/>
      </c>
      <c r="L296" s="6">
        <f>INDEX(Settings!$E$13:$E$19,MATCH(I296,Settings!$B$13:$B$19,0))</f>
        <v/>
      </c>
      <c r="M296" s="25">
        <f>INDEX(Structure!$K$6:$K$12,MATCH(I296,Structure!$A$6:$A$12,0))</f>
        <v/>
      </c>
      <c r="N296" s="26">
        <f>INDEX(Structure!$G$25:$G$52,MATCH(B296&amp;"|"&amp;I296,Structure!$A$25:$A$52,0))</f>
        <v/>
      </c>
      <c r="O296" s="26">
        <f>INDEX(Structure!$H$25:$H$52,MATCH(B296&amp;"|"&amp;I296,Structure!$A$25:$A$52,0))</f>
        <v/>
      </c>
      <c r="P296" s="26">
        <f>INDEX(Structure!$I$25:$I$52,MATCH(B296&amp;"|"&amp;I296,Structure!$A$25:$A$52,0))</f>
        <v/>
      </c>
      <c r="Q296" s="20">
        <f>G296/H296</f>
        <v/>
      </c>
      <c r="R296" s="20">
        <f>G296/O296</f>
        <v/>
      </c>
      <c r="S296" s="32">
        <f>(G296-N296)/(P296-N296)</f>
        <v/>
      </c>
      <c r="T296" s="4">
        <f>IF(G296&lt;N296,"Below",IF(G296&gt;P296,"Above","Within"))</f>
        <v/>
      </c>
      <c r="U296" s="17">
        <f>MAX(0,N296-G296)*F296</f>
        <v/>
      </c>
      <c r="V296" s="17">
        <f>MAX(0,G296-P296)*F296</f>
        <v/>
      </c>
      <c r="W296" s="33">
        <f>IF(T296="Above",LN(G296/P296)/LN(1+INDEX(Market!$E$6:$E$9,MATCH(B296,Market!$A$6:$A$9,0))),0)</f>
        <v/>
      </c>
    </row>
    <row r="297">
      <c r="A297" s="5" t="inlineStr">
        <is>
          <t>E00356</t>
        </is>
      </c>
      <c r="B297" s="5" t="inlineStr">
        <is>
          <t>ES</t>
        </is>
      </c>
      <c r="C297" s="5" t="inlineStr">
        <is>
          <t>Customer Service</t>
        </is>
      </c>
      <c r="D297" s="5" t="inlineStr">
        <is>
          <t>L3</t>
        </is>
      </c>
      <c r="E297" s="5" t="inlineStr">
        <is>
          <t>F</t>
        </is>
      </c>
      <c r="F297" s="5" t="n">
        <v>1</v>
      </c>
      <c r="G297" s="31" t="n">
        <v>37050</v>
      </c>
      <c r="H297" s="31" t="n">
        <v>36000</v>
      </c>
      <c r="I297" s="6">
        <f>INDEX(Roles!$J$5:$J$40,MATCH(C297&amp;"|"&amp;D297,Roles!$A$5:$A$40,0))</f>
        <v/>
      </c>
      <c r="J297" s="6">
        <f>INDEX(Roles!$K$5:$K$40,MATCH(C297&amp;"|"&amp;D297,Roles!$A$5:$A$40,0))</f>
        <v/>
      </c>
      <c r="K297" s="26">
        <f>INDEX(Market!$K$31:$K$54,MATCH(B297&amp;"|"&amp;J297,Market!$A$31:$A$54,0))</f>
        <v/>
      </c>
      <c r="L297" s="6">
        <f>INDEX(Settings!$E$13:$E$19,MATCH(I297,Settings!$B$13:$B$19,0))</f>
        <v/>
      </c>
      <c r="M297" s="25">
        <f>INDEX(Structure!$K$6:$K$12,MATCH(I297,Structure!$A$6:$A$12,0))</f>
        <v/>
      </c>
      <c r="N297" s="26">
        <f>INDEX(Structure!$G$25:$G$52,MATCH(B297&amp;"|"&amp;I297,Structure!$A$25:$A$52,0))</f>
        <v/>
      </c>
      <c r="O297" s="26">
        <f>INDEX(Structure!$H$25:$H$52,MATCH(B297&amp;"|"&amp;I297,Structure!$A$25:$A$52,0))</f>
        <v/>
      </c>
      <c r="P297" s="26">
        <f>INDEX(Structure!$I$25:$I$52,MATCH(B297&amp;"|"&amp;I297,Structure!$A$25:$A$52,0))</f>
        <v/>
      </c>
      <c r="Q297" s="20">
        <f>G297/H297</f>
        <v/>
      </c>
      <c r="R297" s="20">
        <f>G297/O297</f>
        <v/>
      </c>
      <c r="S297" s="32">
        <f>(G297-N297)/(P297-N297)</f>
        <v/>
      </c>
      <c r="T297" s="4">
        <f>IF(G297&lt;N297,"Below",IF(G297&gt;P297,"Above","Within"))</f>
        <v/>
      </c>
      <c r="U297" s="17">
        <f>MAX(0,N297-G297)*F297</f>
        <v/>
      </c>
      <c r="V297" s="17">
        <f>MAX(0,G297-P297)*F297</f>
        <v/>
      </c>
      <c r="W297" s="33">
        <f>IF(T297="Above",LN(G297/P297)/LN(1+INDEX(Market!$E$6:$E$9,MATCH(B297,Market!$A$6:$A$9,0))),0)</f>
        <v/>
      </c>
    </row>
    <row r="298">
      <c r="A298" s="5" t="inlineStr">
        <is>
          <t>E00358</t>
        </is>
      </c>
      <c r="B298" s="5" t="inlineStr">
        <is>
          <t>PL</t>
        </is>
      </c>
      <c r="C298" s="5" t="inlineStr">
        <is>
          <t>Customer Service</t>
        </is>
      </c>
      <c r="D298" s="5" t="inlineStr">
        <is>
          <t>L4</t>
        </is>
      </c>
      <c r="E298" s="5" t="inlineStr">
        <is>
          <t>F</t>
        </is>
      </c>
      <c r="F298" s="5" t="n">
        <v>1</v>
      </c>
      <c r="G298" s="31" t="n">
        <v>36550</v>
      </c>
      <c r="H298" s="31" t="n">
        <v>39700</v>
      </c>
      <c r="I298" s="6">
        <f>INDEX(Roles!$J$5:$J$40,MATCH(C298&amp;"|"&amp;D298,Roles!$A$5:$A$40,0))</f>
        <v/>
      </c>
      <c r="J298" s="6">
        <f>INDEX(Roles!$K$5:$K$40,MATCH(C298&amp;"|"&amp;D298,Roles!$A$5:$A$40,0))</f>
        <v/>
      </c>
      <c r="K298" s="26">
        <f>INDEX(Market!$K$31:$K$54,MATCH(B298&amp;"|"&amp;J298,Market!$A$31:$A$54,0))</f>
        <v/>
      </c>
      <c r="L298" s="6">
        <f>INDEX(Settings!$E$13:$E$19,MATCH(I298,Settings!$B$13:$B$19,0))</f>
        <v/>
      </c>
      <c r="M298" s="25">
        <f>INDEX(Structure!$K$6:$K$12,MATCH(I298,Structure!$A$6:$A$12,0))</f>
        <v/>
      </c>
      <c r="N298" s="26">
        <f>INDEX(Structure!$G$25:$G$52,MATCH(B298&amp;"|"&amp;I298,Structure!$A$25:$A$52,0))</f>
        <v/>
      </c>
      <c r="O298" s="26">
        <f>INDEX(Structure!$H$25:$H$52,MATCH(B298&amp;"|"&amp;I298,Structure!$A$25:$A$52,0))</f>
        <v/>
      </c>
      <c r="P298" s="26">
        <f>INDEX(Structure!$I$25:$I$52,MATCH(B298&amp;"|"&amp;I298,Structure!$A$25:$A$52,0))</f>
        <v/>
      </c>
      <c r="Q298" s="20">
        <f>G298/H298</f>
        <v/>
      </c>
      <c r="R298" s="20">
        <f>G298/O298</f>
        <v/>
      </c>
      <c r="S298" s="32">
        <f>(G298-N298)/(P298-N298)</f>
        <v/>
      </c>
      <c r="T298" s="4">
        <f>IF(G298&lt;N298,"Below",IF(G298&gt;P298,"Above","Within"))</f>
        <v/>
      </c>
      <c r="U298" s="17">
        <f>MAX(0,N298-G298)*F298</f>
        <v/>
      </c>
      <c r="V298" s="17">
        <f>MAX(0,G298-P298)*F298</f>
        <v/>
      </c>
      <c r="W298" s="33">
        <f>IF(T298="Above",LN(G298/P298)/LN(1+INDEX(Market!$E$6:$E$9,MATCH(B298,Market!$A$6:$A$9,0))),0)</f>
        <v/>
      </c>
    </row>
    <row r="299">
      <c r="A299" s="5" t="inlineStr">
        <is>
          <t>E00359</t>
        </is>
      </c>
      <c r="B299" s="5" t="inlineStr">
        <is>
          <t>ES</t>
        </is>
      </c>
      <c r="C299" s="5" t="inlineStr">
        <is>
          <t>Sales</t>
        </is>
      </c>
      <c r="D299" s="5" t="inlineStr">
        <is>
          <t>L4</t>
        </is>
      </c>
      <c r="E299" s="5" t="inlineStr">
        <is>
          <t>F</t>
        </is>
      </c>
      <c r="F299" s="5" t="n">
        <v>1</v>
      </c>
      <c r="G299" s="31" t="n">
        <v>53000</v>
      </c>
      <c r="H299" s="31" t="n">
        <v>55100</v>
      </c>
      <c r="I299" s="6">
        <f>INDEX(Roles!$J$5:$J$40,MATCH(C299&amp;"|"&amp;D299,Roles!$A$5:$A$40,0))</f>
        <v/>
      </c>
      <c r="J299" s="6">
        <f>INDEX(Roles!$K$5:$K$40,MATCH(C299&amp;"|"&amp;D299,Roles!$A$5:$A$40,0))</f>
        <v/>
      </c>
      <c r="K299" s="26">
        <f>INDEX(Market!$K$31:$K$54,MATCH(B299&amp;"|"&amp;J299,Market!$A$31:$A$54,0))</f>
        <v/>
      </c>
      <c r="L299" s="6">
        <f>INDEX(Settings!$E$13:$E$19,MATCH(I299,Settings!$B$13:$B$19,0))</f>
        <v/>
      </c>
      <c r="M299" s="25">
        <f>INDEX(Structure!$K$6:$K$12,MATCH(I299,Structure!$A$6:$A$12,0))</f>
        <v/>
      </c>
      <c r="N299" s="26">
        <f>INDEX(Structure!$G$25:$G$52,MATCH(B299&amp;"|"&amp;I299,Structure!$A$25:$A$52,0))</f>
        <v/>
      </c>
      <c r="O299" s="26">
        <f>INDEX(Structure!$H$25:$H$52,MATCH(B299&amp;"|"&amp;I299,Structure!$A$25:$A$52,0))</f>
        <v/>
      </c>
      <c r="P299" s="26">
        <f>INDEX(Structure!$I$25:$I$52,MATCH(B299&amp;"|"&amp;I299,Structure!$A$25:$A$52,0))</f>
        <v/>
      </c>
      <c r="Q299" s="20">
        <f>G299/H299</f>
        <v/>
      </c>
      <c r="R299" s="20">
        <f>G299/O299</f>
        <v/>
      </c>
      <c r="S299" s="32">
        <f>(G299-N299)/(P299-N299)</f>
        <v/>
      </c>
      <c r="T299" s="4">
        <f>IF(G299&lt;N299,"Below",IF(G299&gt;P299,"Above","Within"))</f>
        <v/>
      </c>
      <c r="U299" s="17">
        <f>MAX(0,N299-G299)*F299</f>
        <v/>
      </c>
      <c r="V299" s="17">
        <f>MAX(0,G299-P299)*F299</f>
        <v/>
      </c>
      <c r="W299" s="33">
        <f>IF(T299="Above",LN(G299/P299)/LN(1+INDEX(Market!$E$6:$E$9,MATCH(B299,Market!$A$6:$A$9,0))),0)</f>
        <v/>
      </c>
    </row>
    <row r="300">
      <c r="A300" s="5" t="inlineStr">
        <is>
          <t>E00360</t>
        </is>
      </c>
      <c r="B300" s="5" t="inlineStr">
        <is>
          <t>DE</t>
        </is>
      </c>
      <c r="C300" s="5" t="inlineStr">
        <is>
          <t>Operations</t>
        </is>
      </c>
      <c r="D300" s="5" t="inlineStr">
        <is>
          <t>L2</t>
        </is>
      </c>
      <c r="E300" s="5" t="inlineStr">
        <is>
          <t>M</t>
        </is>
      </c>
      <c r="F300" s="5" t="n">
        <v>0.8</v>
      </c>
      <c r="G300" s="31" t="n">
        <v>45800</v>
      </c>
      <c r="H300" s="31" t="n">
        <v>45100</v>
      </c>
      <c r="I300" s="6">
        <f>INDEX(Roles!$J$5:$J$40,MATCH(C300&amp;"|"&amp;D300,Roles!$A$5:$A$40,0))</f>
        <v/>
      </c>
      <c r="J300" s="6">
        <f>INDEX(Roles!$K$5:$K$40,MATCH(C300&amp;"|"&amp;D300,Roles!$A$5:$A$40,0))</f>
        <v/>
      </c>
      <c r="K300" s="26">
        <f>INDEX(Market!$K$31:$K$54,MATCH(B300&amp;"|"&amp;J300,Market!$A$31:$A$54,0))</f>
        <v/>
      </c>
      <c r="L300" s="6">
        <f>INDEX(Settings!$E$13:$E$19,MATCH(I300,Settings!$B$13:$B$19,0))</f>
        <v/>
      </c>
      <c r="M300" s="25">
        <f>INDEX(Structure!$K$6:$K$12,MATCH(I300,Structure!$A$6:$A$12,0))</f>
        <v/>
      </c>
      <c r="N300" s="26">
        <f>INDEX(Structure!$G$25:$G$52,MATCH(B300&amp;"|"&amp;I300,Structure!$A$25:$A$52,0))</f>
        <v/>
      </c>
      <c r="O300" s="26">
        <f>INDEX(Structure!$H$25:$H$52,MATCH(B300&amp;"|"&amp;I300,Structure!$A$25:$A$52,0))</f>
        <v/>
      </c>
      <c r="P300" s="26">
        <f>INDEX(Structure!$I$25:$I$52,MATCH(B300&amp;"|"&amp;I300,Structure!$A$25:$A$52,0))</f>
        <v/>
      </c>
      <c r="Q300" s="20">
        <f>G300/H300</f>
        <v/>
      </c>
      <c r="R300" s="20">
        <f>G300/O300</f>
        <v/>
      </c>
      <c r="S300" s="32">
        <f>(G300-N300)/(P300-N300)</f>
        <v/>
      </c>
      <c r="T300" s="4">
        <f>IF(G300&lt;N300,"Below",IF(G300&gt;P300,"Above","Within"))</f>
        <v/>
      </c>
      <c r="U300" s="17">
        <f>MAX(0,N300-G300)*F300</f>
        <v/>
      </c>
      <c r="V300" s="17">
        <f>MAX(0,G300-P300)*F300</f>
        <v/>
      </c>
      <c r="W300" s="33">
        <f>IF(T300="Above",LN(G300/P300)/LN(1+INDEX(Market!$E$6:$E$9,MATCH(B300,Market!$A$6:$A$9,0))),0)</f>
        <v/>
      </c>
    </row>
    <row r="301">
      <c r="A301" s="5" t="inlineStr">
        <is>
          <t>E00361</t>
        </is>
      </c>
      <c r="B301" s="5" t="inlineStr">
        <is>
          <t>IT</t>
        </is>
      </c>
      <c r="C301" s="5" t="inlineStr">
        <is>
          <t>Tech</t>
        </is>
      </c>
      <c r="D301" s="5" t="inlineStr">
        <is>
          <t>L2</t>
        </is>
      </c>
      <c r="E301" s="5" t="inlineStr">
        <is>
          <t>F</t>
        </is>
      </c>
      <c r="F301" s="5" t="n">
        <v>1</v>
      </c>
      <c r="G301" s="31" t="n">
        <v>34900</v>
      </c>
      <c r="H301" s="31" t="n">
        <v>40600</v>
      </c>
      <c r="I301" s="6">
        <f>INDEX(Roles!$J$5:$J$40,MATCH(C301&amp;"|"&amp;D301,Roles!$A$5:$A$40,0))</f>
        <v/>
      </c>
      <c r="J301" s="6">
        <f>INDEX(Roles!$K$5:$K$40,MATCH(C301&amp;"|"&amp;D301,Roles!$A$5:$A$40,0))</f>
        <v/>
      </c>
      <c r="K301" s="26">
        <f>INDEX(Market!$K$31:$K$54,MATCH(B301&amp;"|"&amp;J301,Market!$A$31:$A$54,0))</f>
        <v/>
      </c>
      <c r="L301" s="6">
        <f>INDEX(Settings!$E$13:$E$19,MATCH(I301,Settings!$B$13:$B$19,0))</f>
        <v/>
      </c>
      <c r="M301" s="25">
        <f>INDEX(Structure!$K$6:$K$12,MATCH(I301,Structure!$A$6:$A$12,0))</f>
        <v/>
      </c>
      <c r="N301" s="26">
        <f>INDEX(Structure!$G$25:$G$52,MATCH(B301&amp;"|"&amp;I301,Structure!$A$25:$A$52,0))</f>
        <v/>
      </c>
      <c r="O301" s="26">
        <f>INDEX(Structure!$H$25:$H$52,MATCH(B301&amp;"|"&amp;I301,Structure!$A$25:$A$52,0))</f>
        <v/>
      </c>
      <c r="P301" s="26">
        <f>INDEX(Structure!$I$25:$I$52,MATCH(B301&amp;"|"&amp;I301,Structure!$A$25:$A$52,0))</f>
        <v/>
      </c>
      <c r="Q301" s="20">
        <f>G301/H301</f>
        <v/>
      </c>
      <c r="R301" s="20">
        <f>G301/O301</f>
        <v/>
      </c>
      <c r="S301" s="32">
        <f>(G301-N301)/(P301-N301)</f>
        <v/>
      </c>
      <c r="T301" s="4">
        <f>IF(G301&lt;N301,"Below",IF(G301&gt;P301,"Above","Within"))</f>
        <v/>
      </c>
      <c r="U301" s="17">
        <f>MAX(0,N301-G301)*F301</f>
        <v/>
      </c>
      <c r="V301" s="17">
        <f>MAX(0,G301-P301)*F301</f>
        <v/>
      </c>
      <c r="W301" s="33">
        <f>IF(T301="Above",LN(G301/P301)/LN(1+INDEX(Market!$E$6:$E$9,MATCH(B301,Market!$A$6:$A$9,0))),0)</f>
        <v/>
      </c>
    </row>
    <row r="302">
      <c r="A302" s="5" t="inlineStr">
        <is>
          <t>E00362</t>
        </is>
      </c>
      <c r="B302" s="5" t="inlineStr">
        <is>
          <t>IT</t>
        </is>
      </c>
      <c r="C302" s="5" t="inlineStr">
        <is>
          <t>Operations</t>
        </is>
      </c>
      <c r="D302" s="5" t="inlineStr">
        <is>
          <t>L5</t>
        </is>
      </c>
      <c r="E302" s="5" t="inlineStr">
        <is>
          <t>M</t>
        </is>
      </c>
      <c r="F302" s="5" t="n">
        <v>1</v>
      </c>
      <c r="G302" s="31" t="n">
        <v>77900</v>
      </c>
      <c r="H302" s="31" t="n">
        <v>71600</v>
      </c>
      <c r="I302" s="6">
        <f>INDEX(Roles!$J$5:$J$40,MATCH(C302&amp;"|"&amp;D302,Roles!$A$5:$A$40,0))</f>
        <v/>
      </c>
      <c r="J302" s="6">
        <f>INDEX(Roles!$K$5:$K$40,MATCH(C302&amp;"|"&amp;D302,Roles!$A$5:$A$40,0))</f>
        <v/>
      </c>
      <c r="K302" s="26">
        <f>INDEX(Market!$K$31:$K$54,MATCH(B302&amp;"|"&amp;J302,Market!$A$31:$A$54,0))</f>
        <v/>
      </c>
      <c r="L302" s="6">
        <f>INDEX(Settings!$E$13:$E$19,MATCH(I302,Settings!$B$13:$B$19,0))</f>
        <v/>
      </c>
      <c r="M302" s="25">
        <f>INDEX(Structure!$K$6:$K$12,MATCH(I302,Structure!$A$6:$A$12,0))</f>
        <v/>
      </c>
      <c r="N302" s="26">
        <f>INDEX(Structure!$G$25:$G$52,MATCH(B302&amp;"|"&amp;I302,Structure!$A$25:$A$52,0))</f>
        <v/>
      </c>
      <c r="O302" s="26">
        <f>INDEX(Structure!$H$25:$H$52,MATCH(B302&amp;"|"&amp;I302,Structure!$A$25:$A$52,0))</f>
        <v/>
      </c>
      <c r="P302" s="26">
        <f>INDEX(Structure!$I$25:$I$52,MATCH(B302&amp;"|"&amp;I302,Structure!$A$25:$A$52,0))</f>
        <v/>
      </c>
      <c r="Q302" s="20">
        <f>G302/H302</f>
        <v/>
      </c>
      <c r="R302" s="20">
        <f>G302/O302</f>
        <v/>
      </c>
      <c r="S302" s="32">
        <f>(G302-N302)/(P302-N302)</f>
        <v/>
      </c>
      <c r="T302" s="4">
        <f>IF(G302&lt;N302,"Below",IF(G302&gt;P302,"Above","Within"))</f>
        <v/>
      </c>
      <c r="U302" s="17">
        <f>MAX(0,N302-G302)*F302</f>
        <v/>
      </c>
      <c r="V302" s="17">
        <f>MAX(0,G302-P302)*F302</f>
        <v/>
      </c>
      <c r="W302" s="33">
        <f>IF(T302="Above",LN(G302/P302)/LN(1+INDEX(Market!$E$6:$E$9,MATCH(B302,Market!$A$6:$A$9,0))),0)</f>
        <v/>
      </c>
    </row>
    <row r="303">
      <c r="A303" s="5" t="inlineStr">
        <is>
          <t>E00363</t>
        </is>
      </c>
      <c r="B303" s="5" t="inlineStr">
        <is>
          <t>PL</t>
        </is>
      </c>
      <c r="C303" s="5" t="inlineStr">
        <is>
          <t>Operations</t>
        </is>
      </c>
      <c r="D303" s="5" t="inlineStr">
        <is>
          <t>L2</t>
        </is>
      </c>
      <c r="E303" s="5" t="inlineStr">
        <is>
          <t>M</t>
        </is>
      </c>
      <c r="F303" s="5" t="n">
        <v>1</v>
      </c>
      <c r="G303" s="31" t="n">
        <v>22550</v>
      </c>
      <c r="H303" s="31" t="n">
        <v>24900</v>
      </c>
      <c r="I303" s="6">
        <f>INDEX(Roles!$J$5:$J$40,MATCH(C303&amp;"|"&amp;D303,Roles!$A$5:$A$40,0))</f>
        <v/>
      </c>
      <c r="J303" s="6">
        <f>INDEX(Roles!$K$5:$K$40,MATCH(C303&amp;"|"&amp;D303,Roles!$A$5:$A$40,0))</f>
        <v/>
      </c>
      <c r="K303" s="26">
        <f>INDEX(Market!$K$31:$K$54,MATCH(B303&amp;"|"&amp;J303,Market!$A$31:$A$54,0))</f>
        <v/>
      </c>
      <c r="L303" s="6">
        <f>INDEX(Settings!$E$13:$E$19,MATCH(I303,Settings!$B$13:$B$19,0))</f>
        <v/>
      </c>
      <c r="M303" s="25">
        <f>INDEX(Structure!$K$6:$K$12,MATCH(I303,Structure!$A$6:$A$12,0))</f>
        <v/>
      </c>
      <c r="N303" s="26">
        <f>INDEX(Structure!$G$25:$G$52,MATCH(B303&amp;"|"&amp;I303,Structure!$A$25:$A$52,0))</f>
        <v/>
      </c>
      <c r="O303" s="26">
        <f>INDEX(Structure!$H$25:$H$52,MATCH(B303&amp;"|"&amp;I303,Structure!$A$25:$A$52,0))</f>
        <v/>
      </c>
      <c r="P303" s="26">
        <f>INDEX(Structure!$I$25:$I$52,MATCH(B303&amp;"|"&amp;I303,Structure!$A$25:$A$52,0))</f>
        <v/>
      </c>
      <c r="Q303" s="20">
        <f>G303/H303</f>
        <v/>
      </c>
      <c r="R303" s="20">
        <f>G303/O303</f>
        <v/>
      </c>
      <c r="S303" s="32">
        <f>(G303-N303)/(P303-N303)</f>
        <v/>
      </c>
      <c r="T303" s="4">
        <f>IF(G303&lt;N303,"Below",IF(G303&gt;P303,"Above","Within"))</f>
        <v/>
      </c>
      <c r="U303" s="17">
        <f>MAX(0,N303-G303)*F303</f>
        <v/>
      </c>
      <c r="V303" s="17">
        <f>MAX(0,G303-P303)*F303</f>
        <v/>
      </c>
      <c r="W303" s="33">
        <f>IF(T303="Above",LN(G303/P303)/LN(1+INDEX(Market!$E$6:$E$9,MATCH(B303,Market!$A$6:$A$9,0))),0)</f>
        <v/>
      </c>
    </row>
    <row r="304">
      <c r="A304" s="5" t="inlineStr">
        <is>
          <t>E00364</t>
        </is>
      </c>
      <c r="B304" s="5" t="inlineStr">
        <is>
          <t>IT</t>
        </is>
      </c>
      <c r="C304" s="5" t="inlineStr">
        <is>
          <t>Finance</t>
        </is>
      </c>
      <c r="D304" s="5" t="inlineStr">
        <is>
          <t>L2</t>
        </is>
      </c>
      <c r="E304" s="5" t="inlineStr">
        <is>
          <t>F</t>
        </is>
      </c>
      <c r="F304" s="5" t="n">
        <v>0.8</v>
      </c>
      <c r="G304" s="31" t="n">
        <v>36600</v>
      </c>
      <c r="H304" s="31" t="n">
        <v>35800</v>
      </c>
      <c r="I304" s="6">
        <f>INDEX(Roles!$J$5:$J$40,MATCH(C304&amp;"|"&amp;D304,Roles!$A$5:$A$40,0))</f>
        <v/>
      </c>
      <c r="J304" s="6">
        <f>INDEX(Roles!$K$5:$K$40,MATCH(C304&amp;"|"&amp;D304,Roles!$A$5:$A$40,0))</f>
        <v/>
      </c>
      <c r="K304" s="26">
        <f>INDEX(Market!$K$31:$K$54,MATCH(B304&amp;"|"&amp;J304,Market!$A$31:$A$54,0))</f>
        <v/>
      </c>
      <c r="L304" s="6">
        <f>INDEX(Settings!$E$13:$E$19,MATCH(I304,Settings!$B$13:$B$19,0))</f>
        <v/>
      </c>
      <c r="M304" s="25">
        <f>INDEX(Structure!$K$6:$K$12,MATCH(I304,Structure!$A$6:$A$12,0))</f>
        <v/>
      </c>
      <c r="N304" s="26">
        <f>INDEX(Structure!$G$25:$G$52,MATCH(B304&amp;"|"&amp;I304,Structure!$A$25:$A$52,0))</f>
        <v/>
      </c>
      <c r="O304" s="26">
        <f>INDEX(Structure!$H$25:$H$52,MATCH(B304&amp;"|"&amp;I304,Structure!$A$25:$A$52,0))</f>
        <v/>
      </c>
      <c r="P304" s="26">
        <f>INDEX(Structure!$I$25:$I$52,MATCH(B304&amp;"|"&amp;I304,Structure!$A$25:$A$52,0))</f>
        <v/>
      </c>
      <c r="Q304" s="20">
        <f>G304/H304</f>
        <v/>
      </c>
      <c r="R304" s="20">
        <f>G304/O304</f>
        <v/>
      </c>
      <c r="S304" s="32">
        <f>(G304-N304)/(P304-N304)</f>
        <v/>
      </c>
      <c r="T304" s="4">
        <f>IF(G304&lt;N304,"Below",IF(G304&gt;P304,"Above","Within"))</f>
        <v/>
      </c>
      <c r="U304" s="17">
        <f>MAX(0,N304-G304)*F304</f>
        <v/>
      </c>
      <c r="V304" s="17">
        <f>MAX(0,G304-P304)*F304</f>
        <v/>
      </c>
      <c r="W304" s="33">
        <f>IF(T304="Above",LN(G304/P304)/LN(1+INDEX(Market!$E$6:$E$9,MATCH(B304,Market!$A$6:$A$9,0))),0)</f>
        <v/>
      </c>
    </row>
    <row r="305">
      <c r="A305" s="5" t="inlineStr">
        <is>
          <t>E00365</t>
        </is>
      </c>
      <c r="B305" s="5" t="inlineStr">
        <is>
          <t>DE</t>
        </is>
      </c>
      <c r="C305" s="5" t="inlineStr">
        <is>
          <t>Operations</t>
        </is>
      </c>
      <c r="D305" s="5" t="inlineStr">
        <is>
          <t>L2</t>
        </is>
      </c>
      <c r="E305" s="5" t="inlineStr">
        <is>
          <t>F</t>
        </is>
      </c>
      <c r="F305" s="5" t="n">
        <v>1</v>
      </c>
      <c r="G305" s="31" t="n">
        <v>42900</v>
      </c>
      <c r="H305" s="31" t="n">
        <v>45100</v>
      </c>
      <c r="I305" s="6">
        <f>INDEX(Roles!$J$5:$J$40,MATCH(C305&amp;"|"&amp;D305,Roles!$A$5:$A$40,0))</f>
        <v/>
      </c>
      <c r="J305" s="6">
        <f>INDEX(Roles!$K$5:$K$40,MATCH(C305&amp;"|"&amp;D305,Roles!$A$5:$A$40,0))</f>
        <v/>
      </c>
      <c r="K305" s="26">
        <f>INDEX(Market!$K$31:$K$54,MATCH(B305&amp;"|"&amp;J305,Market!$A$31:$A$54,0))</f>
        <v/>
      </c>
      <c r="L305" s="6">
        <f>INDEX(Settings!$E$13:$E$19,MATCH(I305,Settings!$B$13:$B$19,0))</f>
        <v/>
      </c>
      <c r="M305" s="25">
        <f>INDEX(Structure!$K$6:$K$12,MATCH(I305,Structure!$A$6:$A$12,0))</f>
        <v/>
      </c>
      <c r="N305" s="26">
        <f>INDEX(Structure!$G$25:$G$52,MATCH(B305&amp;"|"&amp;I305,Structure!$A$25:$A$52,0))</f>
        <v/>
      </c>
      <c r="O305" s="26">
        <f>INDEX(Structure!$H$25:$H$52,MATCH(B305&amp;"|"&amp;I305,Structure!$A$25:$A$52,0))</f>
        <v/>
      </c>
      <c r="P305" s="26">
        <f>INDEX(Structure!$I$25:$I$52,MATCH(B305&amp;"|"&amp;I305,Structure!$A$25:$A$52,0))</f>
        <v/>
      </c>
      <c r="Q305" s="20">
        <f>G305/H305</f>
        <v/>
      </c>
      <c r="R305" s="20">
        <f>G305/O305</f>
        <v/>
      </c>
      <c r="S305" s="32">
        <f>(G305-N305)/(P305-N305)</f>
        <v/>
      </c>
      <c r="T305" s="4">
        <f>IF(G305&lt;N305,"Below",IF(G305&gt;P305,"Above","Within"))</f>
        <v/>
      </c>
      <c r="U305" s="17">
        <f>MAX(0,N305-G305)*F305</f>
        <v/>
      </c>
      <c r="V305" s="17">
        <f>MAX(0,G305-P305)*F305</f>
        <v/>
      </c>
      <c r="W305" s="33">
        <f>IF(T305="Above",LN(G305/P305)/LN(1+INDEX(Market!$E$6:$E$9,MATCH(B305,Market!$A$6:$A$9,0))),0)</f>
        <v/>
      </c>
    </row>
    <row r="306">
      <c r="A306" s="5" t="inlineStr">
        <is>
          <t>E00367</t>
        </is>
      </c>
      <c r="B306" s="5" t="inlineStr">
        <is>
          <t>IT</t>
        </is>
      </c>
      <c r="C306" s="5" t="inlineStr">
        <is>
          <t>Tech</t>
        </is>
      </c>
      <c r="D306" s="5" t="inlineStr">
        <is>
          <t>L2</t>
        </is>
      </c>
      <c r="E306" s="5" t="inlineStr">
        <is>
          <t>F</t>
        </is>
      </c>
      <c r="F306" s="5" t="n">
        <v>1</v>
      </c>
      <c r="G306" s="31" t="n">
        <v>35350</v>
      </c>
      <c r="H306" s="31" t="n">
        <v>40600</v>
      </c>
      <c r="I306" s="6">
        <f>INDEX(Roles!$J$5:$J$40,MATCH(C306&amp;"|"&amp;D306,Roles!$A$5:$A$40,0))</f>
        <v/>
      </c>
      <c r="J306" s="6">
        <f>INDEX(Roles!$K$5:$K$40,MATCH(C306&amp;"|"&amp;D306,Roles!$A$5:$A$40,0))</f>
        <v/>
      </c>
      <c r="K306" s="26">
        <f>INDEX(Market!$K$31:$K$54,MATCH(B306&amp;"|"&amp;J306,Market!$A$31:$A$54,0))</f>
        <v/>
      </c>
      <c r="L306" s="6">
        <f>INDEX(Settings!$E$13:$E$19,MATCH(I306,Settings!$B$13:$B$19,0))</f>
        <v/>
      </c>
      <c r="M306" s="25">
        <f>INDEX(Structure!$K$6:$K$12,MATCH(I306,Structure!$A$6:$A$12,0))</f>
        <v/>
      </c>
      <c r="N306" s="26">
        <f>INDEX(Structure!$G$25:$G$52,MATCH(B306&amp;"|"&amp;I306,Structure!$A$25:$A$52,0))</f>
        <v/>
      </c>
      <c r="O306" s="26">
        <f>INDEX(Structure!$H$25:$H$52,MATCH(B306&amp;"|"&amp;I306,Structure!$A$25:$A$52,0))</f>
        <v/>
      </c>
      <c r="P306" s="26">
        <f>INDEX(Structure!$I$25:$I$52,MATCH(B306&amp;"|"&amp;I306,Structure!$A$25:$A$52,0))</f>
        <v/>
      </c>
      <c r="Q306" s="20">
        <f>G306/H306</f>
        <v/>
      </c>
      <c r="R306" s="20">
        <f>G306/O306</f>
        <v/>
      </c>
      <c r="S306" s="32">
        <f>(G306-N306)/(P306-N306)</f>
        <v/>
      </c>
      <c r="T306" s="4">
        <f>IF(G306&lt;N306,"Below",IF(G306&gt;P306,"Above","Within"))</f>
        <v/>
      </c>
      <c r="U306" s="17">
        <f>MAX(0,N306-G306)*F306</f>
        <v/>
      </c>
      <c r="V306" s="17">
        <f>MAX(0,G306-P306)*F306</f>
        <v/>
      </c>
      <c r="W306" s="33">
        <f>IF(T306="Above",LN(G306/P306)/LN(1+INDEX(Market!$E$6:$E$9,MATCH(B306,Market!$A$6:$A$9,0))),0)</f>
        <v/>
      </c>
    </row>
    <row r="307">
      <c r="A307" s="5" t="inlineStr">
        <is>
          <t>E00368</t>
        </is>
      </c>
      <c r="B307" s="5" t="inlineStr">
        <is>
          <t>ES</t>
        </is>
      </c>
      <c r="C307" s="5" t="inlineStr">
        <is>
          <t>Tech</t>
        </is>
      </c>
      <c r="D307" s="5" t="inlineStr">
        <is>
          <t>L1</t>
        </is>
      </c>
      <c r="E307" s="5" t="inlineStr">
        <is>
          <t>M</t>
        </is>
      </c>
      <c r="F307" s="5" t="n">
        <v>1</v>
      </c>
      <c r="G307" s="31" t="n">
        <v>29150</v>
      </c>
      <c r="H307" s="31" t="n">
        <v>31200</v>
      </c>
      <c r="I307" s="6">
        <f>INDEX(Roles!$J$5:$J$40,MATCH(C307&amp;"|"&amp;D307,Roles!$A$5:$A$40,0))</f>
        <v/>
      </c>
      <c r="J307" s="6">
        <f>INDEX(Roles!$K$5:$K$40,MATCH(C307&amp;"|"&amp;D307,Roles!$A$5:$A$40,0))</f>
        <v/>
      </c>
      <c r="K307" s="26">
        <f>INDEX(Market!$K$31:$K$54,MATCH(B307&amp;"|"&amp;J307,Market!$A$31:$A$54,0))</f>
        <v/>
      </c>
      <c r="L307" s="6">
        <f>INDEX(Settings!$E$13:$E$19,MATCH(I307,Settings!$B$13:$B$19,0))</f>
        <v/>
      </c>
      <c r="M307" s="25">
        <f>INDEX(Structure!$K$6:$K$12,MATCH(I307,Structure!$A$6:$A$12,0))</f>
        <v/>
      </c>
      <c r="N307" s="26">
        <f>INDEX(Structure!$G$25:$G$52,MATCH(B307&amp;"|"&amp;I307,Structure!$A$25:$A$52,0))</f>
        <v/>
      </c>
      <c r="O307" s="26">
        <f>INDEX(Structure!$H$25:$H$52,MATCH(B307&amp;"|"&amp;I307,Structure!$A$25:$A$52,0))</f>
        <v/>
      </c>
      <c r="P307" s="26">
        <f>INDEX(Structure!$I$25:$I$52,MATCH(B307&amp;"|"&amp;I307,Structure!$A$25:$A$52,0))</f>
        <v/>
      </c>
      <c r="Q307" s="20">
        <f>G307/H307</f>
        <v/>
      </c>
      <c r="R307" s="20">
        <f>G307/O307</f>
        <v/>
      </c>
      <c r="S307" s="32">
        <f>(G307-N307)/(P307-N307)</f>
        <v/>
      </c>
      <c r="T307" s="4">
        <f>IF(G307&lt;N307,"Below",IF(G307&gt;P307,"Above","Within"))</f>
        <v/>
      </c>
      <c r="U307" s="17">
        <f>MAX(0,N307-G307)*F307</f>
        <v/>
      </c>
      <c r="V307" s="17">
        <f>MAX(0,G307-P307)*F307</f>
        <v/>
      </c>
      <c r="W307" s="33">
        <f>IF(T307="Above",LN(G307/P307)/LN(1+INDEX(Market!$E$6:$E$9,MATCH(B307,Market!$A$6:$A$9,0))),0)</f>
        <v/>
      </c>
    </row>
    <row r="308">
      <c r="A308" s="5" t="inlineStr">
        <is>
          <t>E00369</t>
        </is>
      </c>
      <c r="B308" s="5" t="inlineStr">
        <is>
          <t>PL</t>
        </is>
      </c>
      <c r="C308" s="5" t="inlineStr">
        <is>
          <t>Operations</t>
        </is>
      </c>
      <c r="D308" s="5" t="inlineStr">
        <is>
          <t>L2</t>
        </is>
      </c>
      <c r="E308" s="5" t="inlineStr">
        <is>
          <t>M</t>
        </is>
      </c>
      <c r="F308" s="5" t="n">
        <v>1</v>
      </c>
      <c r="G308" s="31" t="n">
        <v>23950</v>
      </c>
      <c r="H308" s="31" t="n">
        <v>24900</v>
      </c>
      <c r="I308" s="6">
        <f>INDEX(Roles!$J$5:$J$40,MATCH(C308&amp;"|"&amp;D308,Roles!$A$5:$A$40,0))</f>
        <v/>
      </c>
      <c r="J308" s="6">
        <f>INDEX(Roles!$K$5:$K$40,MATCH(C308&amp;"|"&amp;D308,Roles!$A$5:$A$40,0))</f>
        <v/>
      </c>
      <c r="K308" s="26">
        <f>INDEX(Market!$K$31:$K$54,MATCH(B308&amp;"|"&amp;J308,Market!$A$31:$A$54,0))</f>
        <v/>
      </c>
      <c r="L308" s="6">
        <f>INDEX(Settings!$E$13:$E$19,MATCH(I308,Settings!$B$13:$B$19,0))</f>
        <v/>
      </c>
      <c r="M308" s="25">
        <f>INDEX(Structure!$K$6:$K$12,MATCH(I308,Structure!$A$6:$A$12,0))</f>
        <v/>
      </c>
      <c r="N308" s="26">
        <f>INDEX(Structure!$G$25:$G$52,MATCH(B308&amp;"|"&amp;I308,Structure!$A$25:$A$52,0))</f>
        <v/>
      </c>
      <c r="O308" s="26">
        <f>INDEX(Structure!$H$25:$H$52,MATCH(B308&amp;"|"&amp;I308,Structure!$A$25:$A$52,0))</f>
        <v/>
      </c>
      <c r="P308" s="26">
        <f>INDEX(Structure!$I$25:$I$52,MATCH(B308&amp;"|"&amp;I308,Structure!$A$25:$A$52,0))</f>
        <v/>
      </c>
      <c r="Q308" s="20">
        <f>G308/H308</f>
        <v/>
      </c>
      <c r="R308" s="20">
        <f>G308/O308</f>
        <v/>
      </c>
      <c r="S308" s="32">
        <f>(G308-N308)/(P308-N308)</f>
        <v/>
      </c>
      <c r="T308" s="4">
        <f>IF(G308&lt;N308,"Below",IF(G308&gt;P308,"Above","Within"))</f>
        <v/>
      </c>
      <c r="U308" s="17">
        <f>MAX(0,N308-G308)*F308</f>
        <v/>
      </c>
      <c r="V308" s="17">
        <f>MAX(0,G308-P308)*F308</f>
        <v/>
      </c>
      <c r="W308" s="33">
        <f>IF(T308="Above",LN(G308/P308)/LN(1+INDEX(Market!$E$6:$E$9,MATCH(B308,Market!$A$6:$A$9,0))),0)</f>
        <v/>
      </c>
    </row>
    <row r="309">
      <c r="A309" s="5" t="inlineStr">
        <is>
          <t>E00371</t>
        </is>
      </c>
      <c r="B309" s="5" t="inlineStr">
        <is>
          <t>ES</t>
        </is>
      </c>
      <c r="C309" s="5" t="inlineStr">
        <is>
          <t>Operations</t>
        </is>
      </c>
      <c r="D309" s="5" t="inlineStr">
        <is>
          <t>L2</t>
        </is>
      </c>
      <c r="E309" s="5" t="inlineStr">
        <is>
          <t>M</t>
        </is>
      </c>
      <c r="F309" s="5" t="n">
        <v>1</v>
      </c>
      <c r="G309" s="31" t="n">
        <v>31050</v>
      </c>
      <c r="H309" s="31" t="n">
        <v>29700</v>
      </c>
      <c r="I309" s="6">
        <f>INDEX(Roles!$J$5:$J$40,MATCH(C309&amp;"|"&amp;D309,Roles!$A$5:$A$40,0))</f>
        <v/>
      </c>
      <c r="J309" s="6">
        <f>INDEX(Roles!$K$5:$K$40,MATCH(C309&amp;"|"&amp;D309,Roles!$A$5:$A$40,0))</f>
        <v/>
      </c>
      <c r="K309" s="26">
        <f>INDEX(Market!$K$31:$K$54,MATCH(B309&amp;"|"&amp;J309,Market!$A$31:$A$54,0))</f>
        <v/>
      </c>
      <c r="L309" s="6">
        <f>INDEX(Settings!$E$13:$E$19,MATCH(I309,Settings!$B$13:$B$19,0))</f>
        <v/>
      </c>
      <c r="M309" s="25">
        <f>INDEX(Structure!$K$6:$K$12,MATCH(I309,Structure!$A$6:$A$12,0))</f>
        <v/>
      </c>
      <c r="N309" s="26">
        <f>INDEX(Structure!$G$25:$G$52,MATCH(B309&amp;"|"&amp;I309,Structure!$A$25:$A$52,0))</f>
        <v/>
      </c>
      <c r="O309" s="26">
        <f>INDEX(Structure!$H$25:$H$52,MATCH(B309&amp;"|"&amp;I309,Structure!$A$25:$A$52,0))</f>
        <v/>
      </c>
      <c r="P309" s="26">
        <f>INDEX(Structure!$I$25:$I$52,MATCH(B309&amp;"|"&amp;I309,Structure!$A$25:$A$52,0))</f>
        <v/>
      </c>
      <c r="Q309" s="20">
        <f>G309/H309</f>
        <v/>
      </c>
      <c r="R309" s="20">
        <f>G309/O309</f>
        <v/>
      </c>
      <c r="S309" s="32">
        <f>(G309-N309)/(P309-N309)</f>
        <v/>
      </c>
      <c r="T309" s="4">
        <f>IF(G309&lt;N309,"Below",IF(G309&gt;P309,"Above","Within"))</f>
        <v/>
      </c>
      <c r="U309" s="17">
        <f>MAX(0,N309-G309)*F309</f>
        <v/>
      </c>
      <c r="V309" s="17">
        <f>MAX(0,G309-P309)*F309</f>
        <v/>
      </c>
      <c r="W309" s="33">
        <f>IF(T309="Above",LN(G309/P309)/LN(1+INDEX(Market!$E$6:$E$9,MATCH(B309,Market!$A$6:$A$9,0))),0)</f>
        <v/>
      </c>
    </row>
    <row r="310">
      <c r="A310" s="5" t="inlineStr">
        <is>
          <t>E00372</t>
        </is>
      </c>
      <c r="B310" s="5" t="inlineStr">
        <is>
          <t>PL</t>
        </is>
      </c>
      <c r="C310" s="5" t="inlineStr">
        <is>
          <t>Sales</t>
        </is>
      </c>
      <c r="D310" s="5" t="inlineStr">
        <is>
          <t>L2</t>
        </is>
      </c>
      <c r="E310" s="5" t="inlineStr">
        <is>
          <t>M</t>
        </is>
      </c>
      <c r="F310" s="5" t="n">
        <v>1</v>
      </c>
      <c r="G310" s="31" t="n">
        <v>29050</v>
      </c>
      <c r="H310" s="31" t="n">
        <v>27600</v>
      </c>
      <c r="I310" s="6">
        <f>INDEX(Roles!$J$5:$J$40,MATCH(C310&amp;"|"&amp;D310,Roles!$A$5:$A$40,0))</f>
        <v/>
      </c>
      <c r="J310" s="6">
        <f>INDEX(Roles!$K$5:$K$40,MATCH(C310&amp;"|"&amp;D310,Roles!$A$5:$A$40,0))</f>
        <v/>
      </c>
      <c r="K310" s="26">
        <f>INDEX(Market!$K$31:$K$54,MATCH(B310&amp;"|"&amp;J310,Market!$A$31:$A$54,0))</f>
        <v/>
      </c>
      <c r="L310" s="6">
        <f>INDEX(Settings!$E$13:$E$19,MATCH(I310,Settings!$B$13:$B$19,0))</f>
        <v/>
      </c>
      <c r="M310" s="25">
        <f>INDEX(Structure!$K$6:$K$12,MATCH(I310,Structure!$A$6:$A$12,0))</f>
        <v/>
      </c>
      <c r="N310" s="26">
        <f>INDEX(Structure!$G$25:$G$52,MATCH(B310&amp;"|"&amp;I310,Structure!$A$25:$A$52,0))</f>
        <v/>
      </c>
      <c r="O310" s="26">
        <f>INDEX(Structure!$H$25:$H$52,MATCH(B310&amp;"|"&amp;I310,Structure!$A$25:$A$52,0))</f>
        <v/>
      </c>
      <c r="P310" s="26">
        <f>INDEX(Structure!$I$25:$I$52,MATCH(B310&amp;"|"&amp;I310,Structure!$A$25:$A$52,0))</f>
        <v/>
      </c>
      <c r="Q310" s="20">
        <f>G310/H310</f>
        <v/>
      </c>
      <c r="R310" s="20">
        <f>G310/O310</f>
        <v/>
      </c>
      <c r="S310" s="32">
        <f>(G310-N310)/(P310-N310)</f>
        <v/>
      </c>
      <c r="T310" s="4">
        <f>IF(G310&lt;N310,"Below",IF(G310&gt;P310,"Above","Within"))</f>
        <v/>
      </c>
      <c r="U310" s="17">
        <f>MAX(0,N310-G310)*F310</f>
        <v/>
      </c>
      <c r="V310" s="17">
        <f>MAX(0,G310-P310)*F310</f>
        <v/>
      </c>
      <c r="W310" s="33">
        <f>IF(T310="Above",LN(G310/P310)/LN(1+INDEX(Market!$E$6:$E$9,MATCH(B310,Market!$A$6:$A$9,0))),0)</f>
        <v/>
      </c>
    </row>
    <row r="311">
      <c r="A311" s="5" t="inlineStr">
        <is>
          <t>E00373</t>
        </is>
      </c>
      <c r="B311" s="5" t="inlineStr">
        <is>
          <t>PL</t>
        </is>
      </c>
      <c r="C311" s="5" t="inlineStr">
        <is>
          <t>Operations</t>
        </is>
      </c>
      <c r="D311" s="5" t="inlineStr">
        <is>
          <t>L3</t>
        </is>
      </c>
      <c r="E311" s="5" t="inlineStr">
        <is>
          <t>M</t>
        </is>
      </c>
      <c r="F311" s="5" t="n">
        <v>1</v>
      </c>
      <c r="G311" s="31" t="n">
        <v>34600</v>
      </c>
      <c r="H311" s="31" t="n">
        <v>31900</v>
      </c>
      <c r="I311" s="6">
        <f>INDEX(Roles!$J$5:$J$40,MATCH(C311&amp;"|"&amp;D311,Roles!$A$5:$A$40,0))</f>
        <v/>
      </c>
      <c r="J311" s="6">
        <f>INDEX(Roles!$K$5:$K$40,MATCH(C311&amp;"|"&amp;D311,Roles!$A$5:$A$40,0))</f>
        <v/>
      </c>
      <c r="K311" s="26">
        <f>INDEX(Market!$K$31:$K$54,MATCH(B311&amp;"|"&amp;J311,Market!$A$31:$A$54,0))</f>
        <v/>
      </c>
      <c r="L311" s="6">
        <f>INDEX(Settings!$E$13:$E$19,MATCH(I311,Settings!$B$13:$B$19,0))</f>
        <v/>
      </c>
      <c r="M311" s="25">
        <f>INDEX(Structure!$K$6:$K$12,MATCH(I311,Structure!$A$6:$A$12,0))</f>
        <v/>
      </c>
      <c r="N311" s="26">
        <f>INDEX(Structure!$G$25:$G$52,MATCH(B311&amp;"|"&amp;I311,Structure!$A$25:$A$52,0))</f>
        <v/>
      </c>
      <c r="O311" s="26">
        <f>INDEX(Structure!$H$25:$H$52,MATCH(B311&amp;"|"&amp;I311,Structure!$A$25:$A$52,0))</f>
        <v/>
      </c>
      <c r="P311" s="26">
        <f>INDEX(Structure!$I$25:$I$52,MATCH(B311&amp;"|"&amp;I311,Structure!$A$25:$A$52,0))</f>
        <v/>
      </c>
      <c r="Q311" s="20">
        <f>G311/H311</f>
        <v/>
      </c>
      <c r="R311" s="20">
        <f>G311/O311</f>
        <v/>
      </c>
      <c r="S311" s="32">
        <f>(G311-N311)/(P311-N311)</f>
        <v/>
      </c>
      <c r="T311" s="4">
        <f>IF(G311&lt;N311,"Below",IF(G311&gt;P311,"Above","Within"))</f>
        <v/>
      </c>
      <c r="U311" s="17">
        <f>MAX(0,N311-G311)*F311</f>
        <v/>
      </c>
      <c r="V311" s="17">
        <f>MAX(0,G311-P311)*F311</f>
        <v/>
      </c>
      <c r="W311" s="33">
        <f>IF(T311="Above",LN(G311/P311)/LN(1+INDEX(Market!$E$6:$E$9,MATCH(B311,Market!$A$6:$A$9,0))),0)</f>
        <v/>
      </c>
    </row>
    <row r="312">
      <c r="A312" s="5" t="inlineStr">
        <is>
          <t>E00374</t>
        </is>
      </c>
      <c r="B312" s="5" t="inlineStr">
        <is>
          <t>DE</t>
        </is>
      </c>
      <c r="C312" s="5" t="inlineStr">
        <is>
          <t>Customer Service</t>
        </is>
      </c>
      <c r="D312" s="5" t="inlineStr">
        <is>
          <t>L2</t>
        </is>
      </c>
      <c r="E312" s="5" t="inlineStr">
        <is>
          <t>M</t>
        </is>
      </c>
      <c r="F312" s="5" t="n">
        <v>1</v>
      </c>
      <c r="G312" s="31" t="n">
        <v>38750</v>
      </c>
      <c r="H312" s="31" t="n">
        <v>42800</v>
      </c>
      <c r="I312" s="6">
        <f>INDEX(Roles!$J$5:$J$40,MATCH(C312&amp;"|"&amp;D312,Roles!$A$5:$A$40,0))</f>
        <v/>
      </c>
      <c r="J312" s="6">
        <f>INDEX(Roles!$K$5:$K$40,MATCH(C312&amp;"|"&amp;D312,Roles!$A$5:$A$40,0))</f>
        <v/>
      </c>
      <c r="K312" s="26">
        <f>INDEX(Market!$K$31:$K$54,MATCH(B312&amp;"|"&amp;J312,Market!$A$31:$A$54,0))</f>
        <v/>
      </c>
      <c r="L312" s="6">
        <f>INDEX(Settings!$E$13:$E$19,MATCH(I312,Settings!$B$13:$B$19,0))</f>
        <v/>
      </c>
      <c r="M312" s="25">
        <f>INDEX(Structure!$K$6:$K$12,MATCH(I312,Structure!$A$6:$A$12,0))</f>
        <v/>
      </c>
      <c r="N312" s="26">
        <f>INDEX(Structure!$G$25:$G$52,MATCH(B312&amp;"|"&amp;I312,Structure!$A$25:$A$52,0))</f>
        <v/>
      </c>
      <c r="O312" s="26">
        <f>INDEX(Structure!$H$25:$H$52,MATCH(B312&amp;"|"&amp;I312,Structure!$A$25:$A$52,0))</f>
        <v/>
      </c>
      <c r="P312" s="26">
        <f>INDEX(Structure!$I$25:$I$52,MATCH(B312&amp;"|"&amp;I312,Structure!$A$25:$A$52,0))</f>
        <v/>
      </c>
      <c r="Q312" s="20">
        <f>G312/H312</f>
        <v/>
      </c>
      <c r="R312" s="20">
        <f>G312/O312</f>
        <v/>
      </c>
      <c r="S312" s="32">
        <f>(G312-N312)/(P312-N312)</f>
        <v/>
      </c>
      <c r="T312" s="4">
        <f>IF(G312&lt;N312,"Below",IF(G312&gt;P312,"Above","Within"))</f>
        <v/>
      </c>
      <c r="U312" s="17">
        <f>MAX(0,N312-G312)*F312</f>
        <v/>
      </c>
      <c r="V312" s="17">
        <f>MAX(0,G312-P312)*F312</f>
        <v/>
      </c>
      <c r="W312" s="33">
        <f>IF(T312="Above",LN(G312/P312)/LN(1+INDEX(Market!$E$6:$E$9,MATCH(B312,Market!$A$6:$A$9,0))),0)</f>
        <v/>
      </c>
    </row>
    <row r="313">
      <c r="A313" s="5" t="inlineStr">
        <is>
          <t>E00375</t>
        </is>
      </c>
      <c r="B313" s="5" t="inlineStr">
        <is>
          <t>IT</t>
        </is>
      </c>
      <c r="C313" s="5" t="inlineStr">
        <is>
          <t>Customer Service</t>
        </is>
      </c>
      <c r="D313" s="5" t="inlineStr">
        <is>
          <t>L4</t>
        </is>
      </c>
      <c r="E313" s="5" t="inlineStr">
        <is>
          <t>M</t>
        </is>
      </c>
      <c r="F313" s="5" t="n">
        <v>1</v>
      </c>
      <c r="G313" s="31" t="n">
        <v>47350</v>
      </c>
      <c r="H313" s="31" t="n">
        <v>49100</v>
      </c>
      <c r="I313" s="6">
        <f>INDEX(Roles!$J$5:$J$40,MATCH(C313&amp;"|"&amp;D313,Roles!$A$5:$A$40,0))</f>
        <v/>
      </c>
      <c r="J313" s="6">
        <f>INDEX(Roles!$K$5:$K$40,MATCH(C313&amp;"|"&amp;D313,Roles!$A$5:$A$40,0))</f>
        <v/>
      </c>
      <c r="K313" s="26">
        <f>INDEX(Market!$K$31:$K$54,MATCH(B313&amp;"|"&amp;J313,Market!$A$31:$A$54,0))</f>
        <v/>
      </c>
      <c r="L313" s="6">
        <f>INDEX(Settings!$E$13:$E$19,MATCH(I313,Settings!$B$13:$B$19,0))</f>
        <v/>
      </c>
      <c r="M313" s="25">
        <f>INDEX(Structure!$K$6:$K$12,MATCH(I313,Structure!$A$6:$A$12,0))</f>
        <v/>
      </c>
      <c r="N313" s="26">
        <f>INDEX(Structure!$G$25:$G$52,MATCH(B313&amp;"|"&amp;I313,Structure!$A$25:$A$52,0))</f>
        <v/>
      </c>
      <c r="O313" s="26">
        <f>INDEX(Structure!$H$25:$H$52,MATCH(B313&amp;"|"&amp;I313,Structure!$A$25:$A$52,0))</f>
        <v/>
      </c>
      <c r="P313" s="26">
        <f>INDEX(Structure!$I$25:$I$52,MATCH(B313&amp;"|"&amp;I313,Structure!$A$25:$A$52,0))</f>
        <v/>
      </c>
      <c r="Q313" s="20">
        <f>G313/H313</f>
        <v/>
      </c>
      <c r="R313" s="20">
        <f>G313/O313</f>
        <v/>
      </c>
      <c r="S313" s="32">
        <f>(G313-N313)/(P313-N313)</f>
        <v/>
      </c>
      <c r="T313" s="4">
        <f>IF(G313&lt;N313,"Below",IF(G313&gt;P313,"Above","Within"))</f>
        <v/>
      </c>
      <c r="U313" s="17">
        <f>MAX(0,N313-G313)*F313</f>
        <v/>
      </c>
      <c r="V313" s="17">
        <f>MAX(0,G313-P313)*F313</f>
        <v/>
      </c>
      <c r="W313" s="33">
        <f>IF(T313="Above",LN(G313/P313)/LN(1+INDEX(Market!$E$6:$E$9,MATCH(B313,Market!$A$6:$A$9,0))),0)</f>
        <v/>
      </c>
    </row>
    <row r="314">
      <c r="A314" s="5" t="inlineStr">
        <is>
          <t>E00376</t>
        </is>
      </c>
      <c r="B314" s="5" t="inlineStr">
        <is>
          <t>IT</t>
        </is>
      </c>
      <c r="C314" s="5" t="inlineStr">
        <is>
          <t>Customer Service</t>
        </is>
      </c>
      <c r="D314" s="5" t="inlineStr">
        <is>
          <t>L2</t>
        </is>
      </c>
      <c r="E314" s="5" t="inlineStr">
        <is>
          <t>F</t>
        </is>
      </c>
      <c r="F314" s="5" t="n">
        <v>1</v>
      </c>
      <c r="G314" s="31" t="n">
        <v>29250</v>
      </c>
      <c r="H314" s="31" t="n">
        <v>29200</v>
      </c>
      <c r="I314" s="6">
        <f>INDEX(Roles!$J$5:$J$40,MATCH(C314&amp;"|"&amp;D314,Roles!$A$5:$A$40,0))</f>
        <v/>
      </c>
      <c r="J314" s="6">
        <f>INDEX(Roles!$K$5:$K$40,MATCH(C314&amp;"|"&amp;D314,Roles!$A$5:$A$40,0))</f>
        <v/>
      </c>
      <c r="K314" s="26">
        <f>INDEX(Market!$K$31:$K$54,MATCH(B314&amp;"|"&amp;J314,Market!$A$31:$A$54,0))</f>
        <v/>
      </c>
      <c r="L314" s="6">
        <f>INDEX(Settings!$E$13:$E$19,MATCH(I314,Settings!$B$13:$B$19,0))</f>
        <v/>
      </c>
      <c r="M314" s="25">
        <f>INDEX(Structure!$K$6:$K$12,MATCH(I314,Structure!$A$6:$A$12,0))</f>
        <v/>
      </c>
      <c r="N314" s="26">
        <f>INDEX(Structure!$G$25:$G$52,MATCH(B314&amp;"|"&amp;I314,Structure!$A$25:$A$52,0))</f>
        <v/>
      </c>
      <c r="O314" s="26">
        <f>INDEX(Structure!$H$25:$H$52,MATCH(B314&amp;"|"&amp;I314,Structure!$A$25:$A$52,0))</f>
        <v/>
      </c>
      <c r="P314" s="26">
        <f>INDEX(Structure!$I$25:$I$52,MATCH(B314&amp;"|"&amp;I314,Structure!$A$25:$A$52,0))</f>
        <v/>
      </c>
      <c r="Q314" s="20">
        <f>G314/H314</f>
        <v/>
      </c>
      <c r="R314" s="20">
        <f>G314/O314</f>
        <v/>
      </c>
      <c r="S314" s="32">
        <f>(G314-N314)/(P314-N314)</f>
        <v/>
      </c>
      <c r="T314" s="4">
        <f>IF(G314&lt;N314,"Below",IF(G314&gt;P314,"Above","Within"))</f>
        <v/>
      </c>
      <c r="U314" s="17">
        <f>MAX(0,N314-G314)*F314</f>
        <v/>
      </c>
      <c r="V314" s="17">
        <f>MAX(0,G314-P314)*F314</f>
        <v/>
      </c>
      <c r="W314" s="33">
        <f>IF(T314="Above",LN(G314/P314)/LN(1+INDEX(Market!$E$6:$E$9,MATCH(B314,Market!$A$6:$A$9,0))),0)</f>
        <v/>
      </c>
    </row>
    <row r="315">
      <c r="A315" s="5" t="inlineStr">
        <is>
          <t>E00377</t>
        </is>
      </c>
      <c r="B315" s="5" t="inlineStr">
        <is>
          <t>IT</t>
        </is>
      </c>
      <c r="C315" s="5" t="inlineStr">
        <is>
          <t>Customer Service</t>
        </is>
      </c>
      <c r="D315" s="5" t="inlineStr">
        <is>
          <t>L2</t>
        </is>
      </c>
      <c r="E315" s="5" t="inlineStr">
        <is>
          <t>M</t>
        </is>
      </c>
      <c r="F315" s="5" t="n">
        <v>1</v>
      </c>
      <c r="G315" s="31" t="n">
        <v>33200</v>
      </c>
      <c r="H315" s="31" t="n">
        <v>29200</v>
      </c>
      <c r="I315" s="6">
        <f>INDEX(Roles!$J$5:$J$40,MATCH(C315&amp;"|"&amp;D315,Roles!$A$5:$A$40,0))</f>
        <v/>
      </c>
      <c r="J315" s="6">
        <f>INDEX(Roles!$K$5:$K$40,MATCH(C315&amp;"|"&amp;D315,Roles!$A$5:$A$40,0))</f>
        <v/>
      </c>
      <c r="K315" s="26">
        <f>INDEX(Market!$K$31:$K$54,MATCH(B315&amp;"|"&amp;J315,Market!$A$31:$A$54,0))</f>
        <v/>
      </c>
      <c r="L315" s="6">
        <f>INDEX(Settings!$E$13:$E$19,MATCH(I315,Settings!$B$13:$B$19,0))</f>
        <v/>
      </c>
      <c r="M315" s="25">
        <f>INDEX(Structure!$K$6:$K$12,MATCH(I315,Structure!$A$6:$A$12,0))</f>
        <v/>
      </c>
      <c r="N315" s="26">
        <f>INDEX(Structure!$G$25:$G$52,MATCH(B315&amp;"|"&amp;I315,Structure!$A$25:$A$52,0))</f>
        <v/>
      </c>
      <c r="O315" s="26">
        <f>INDEX(Structure!$H$25:$H$52,MATCH(B315&amp;"|"&amp;I315,Structure!$A$25:$A$52,0))</f>
        <v/>
      </c>
      <c r="P315" s="26">
        <f>INDEX(Structure!$I$25:$I$52,MATCH(B315&amp;"|"&amp;I315,Structure!$A$25:$A$52,0))</f>
        <v/>
      </c>
      <c r="Q315" s="20">
        <f>G315/H315</f>
        <v/>
      </c>
      <c r="R315" s="20">
        <f>G315/O315</f>
        <v/>
      </c>
      <c r="S315" s="32">
        <f>(G315-N315)/(P315-N315)</f>
        <v/>
      </c>
      <c r="T315" s="4">
        <f>IF(G315&lt;N315,"Below",IF(G315&gt;P315,"Above","Within"))</f>
        <v/>
      </c>
      <c r="U315" s="17">
        <f>MAX(0,N315-G315)*F315</f>
        <v/>
      </c>
      <c r="V315" s="17">
        <f>MAX(0,G315-P315)*F315</f>
        <v/>
      </c>
      <c r="W315" s="33">
        <f>IF(T315="Above",LN(G315/P315)/LN(1+INDEX(Market!$E$6:$E$9,MATCH(B315,Market!$A$6:$A$9,0))),0)</f>
        <v/>
      </c>
    </row>
    <row r="316">
      <c r="A316" s="5" t="inlineStr">
        <is>
          <t>E00378</t>
        </is>
      </c>
      <c r="B316" s="5" t="inlineStr">
        <is>
          <t>IT</t>
        </is>
      </c>
      <c r="C316" s="5" t="inlineStr">
        <is>
          <t>Operations</t>
        </is>
      </c>
      <c r="D316" s="5" t="inlineStr">
        <is>
          <t>L2</t>
        </is>
      </c>
      <c r="E316" s="5" t="inlineStr">
        <is>
          <t>F</t>
        </is>
      </c>
      <c r="F316" s="5" t="n">
        <v>1</v>
      </c>
      <c r="G316" s="31" t="n">
        <v>29400</v>
      </c>
      <c r="H316" s="31" t="n">
        <v>30900</v>
      </c>
      <c r="I316" s="6">
        <f>INDEX(Roles!$J$5:$J$40,MATCH(C316&amp;"|"&amp;D316,Roles!$A$5:$A$40,0))</f>
        <v/>
      </c>
      <c r="J316" s="6">
        <f>INDEX(Roles!$K$5:$K$40,MATCH(C316&amp;"|"&amp;D316,Roles!$A$5:$A$40,0))</f>
        <v/>
      </c>
      <c r="K316" s="26">
        <f>INDEX(Market!$K$31:$K$54,MATCH(B316&amp;"|"&amp;J316,Market!$A$31:$A$54,0))</f>
        <v/>
      </c>
      <c r="L316" s="6">
        <f>INDEX(Settings!$E$13:$E$19,MATCH(I316,Settings!$B$13:$B$19,0))</f>
        <v/>
      </c>
      <c r="M316" s="25">
        <f>INDEX(Structure!$K$6:$K$12,MATCH(I316,Structure!$A$6:$A$12,0))</f>
        <v/>
      </c>
      <c r="N316" s="26">
        <f>INDEX(Structure!$G$25:$G$52,MATCH(B316&amp;"|"&amp;I316,Structure!$A$25:$A$52,0))</f>
        <v/>
      </c>
      <c r="O316" s="26">
        <f>INDEX(Structure!$H$25:$H$52,MATCH(B316&amp;"|"&amp;I316,Structure!$A$25:$A$52,0))</f>
        <v/>
      </c>
      <c r="P316" s="26">
        <f>INDEX(Structure!$I$25:$I$52,MATCH(B316&amp;"|"&amp;I316,Structure!$A$25:$A$52,0))</f>
        <v/>
      </c>
      <c r="Q316" s="20">
        <f>G316/H316</f>
        <v/>
      </c>
      <c r="R316" s="20">
        <f>G316/O316</f>
        <v/>
      </c>
      <c r="S316" s="32">
        <f>(G316-N316)/(P316-N316)</f>
        <v/>
      </c>
      <c r="T316" s="4">
        <f>IF(G316&lt;N316,"Below",IF(G316&gt;P316,"Above","Within"))</f>
        <v/>
      </c>
      <c r="U316" s="17">
        <f>MAX(0,N316-G316)*F316</f>
        <v/>
      </c>
      <c r="V316" s="17">
        <f>MAX(0,G316-P316)*F316</f>
        <v/>
      </c>
      <c r="W316" s="33">
        <f>IF(T316="Above",LN(G316/P316)/LN(1+INDEX(Market!$E$6:$E$9,MATCH(B316,Market!$A$6:$A$9,0))),0)</f>
        <v/>
      </c>
    </row>
    <row r="317">
      <c r="A317" s="5" t="inlineStr">
        <is>
          <t>E00379</t>
        </is>
      </c>
      <c r="B317" s="5" t="inlineStr">
        <is>
          <t>IT</t>
        </is>
      </c>
      <c r="C317" s="5" t="inlineStr">
        <is>
          <t>Customer Service</t>
        </is>
      </c>
      <c r="D317" s="5" t="inlineStr">
        <is>
          <t>L2</t>
        </is>
      </c>
      <c r="E317" s="5" t="inlineStr">
        <is>
          <t>M</t>
        </is>
      </c>
      <c r="F317" s="5" t="n">
        <v>1</v>
      </c>
      <c r="G317" s="31" t="n">
        <v>25300</v>
      </c>
      <c r="H317" s="31" t="n">
        <v>29200</v>
      </c>
      <c r="I317" s="6">
        <f>INDEX(Roles!$J$5:$J$40,MATCH(C317&amp;"|"&amp;D317,Roles!$A$5:$A$40,0))</f>
        <v/>
      </c>
      <c r="J317" s="6">
        <f>INDEX(Roles!$K$5:$K$40,MATCH(C317&amp;"|"&amp;D317,Roles!$A$5:$A$40,0))</f>
        <v/>
      </c>
      <c r="K317" s="26">
        <f>INDEX(Market!$K$31:$K$54,MATCH(B317&amp;"|"&amp;J317,Market!$A$31:$A$54,0))</f>
        <v/>
      </c>
      <c r="L317" s="6">
        <f>INDEX(Settings!$E$13:$E$19,MATCH(I317,Settings!$B$13:$B$19,0))</f>
        <v/>
      </c>
      <c r="M317" s="25">
        <f>INDEX(Structure!$K$6:$K$12,MATCH(I317,Structure!$A$6:$A$12,0))</f>
        <v/>
      </c>
      <c r="N317" s="26">
        <f>INDEX(Structure!$G$25:$G$52,MATCH(B317&amp;"|"&amp;I317,Structure!$A$25:$A$52,0))</f>
        <v/>
      </c>
      <c r="O317" s="26">
        <f>INDEX(Structure!$H$25:$H$52,MATCH(B317&amp;"|"&amp;I317,Structure!$A$25:$A$52,0))</f>
        <v/>
      </c>
      <c r="P317" s="26">
        <f>INDEX(Structure!$I$25:$I$52,MATCH(B317&amp;"|"&amp;I317,Structure!$A$25:$A$52,0))</f>
        <v/>
      </c>
      <c r="Q317" s="20">
        <f>G317/H317</f>
        <v/>
      </c>
      <c r="R317" s="20">
        <f>G317/O317</f>
        <v/>
      </c>
      <c r="S317" s="32">
        <f>(G317-N317)/(P317-N317)</f>
        <v/>
      </c>
      <c r="T317" s="4">
        <f>IF(G317&lt;N317,"Below",IF(G317&gt;P317,"Above","Within"))</f>
        <v/>
      </c>
      <c r="U317" s="17">
        <f>MAX(0,N317-G317)*F317</f>
        <v/>
      </c>
      <c r="V317" s="17">
        <f>MAX(0,G317-P317)*F317</f>
        <v/>
      </c>
      <c r="W317" s="33">
        <f>IF(T317="Above",LN(G317/P317)/LN(1+INDEX(Market!$E$6:$E$9,MATCH(B317,Market!$A$6:$A$9,0))),0)</f>
        <v/>
      </c>
    </row>
    <row r="318">
      <c r="A318" s="5" t="inlineStr">
        <is>
          <t>E00380</t>
        </is>
      </c>
      <c r="B318" s="5" t="inlineStr">
        <is>
          <t>PL</t>
        </is>
      </c>
      <c r="C318" s="5" t="inlineStr">
        <is>
          <t>Customer Service</t>
        </is>
      </c>
      <c r="D318" s="5" t="inlineStr">
        <is>
          <t>L1</t>
        </is>
      </c>
      <c r="E318" s="5" t="inlineStr">
        <is>
          <t>M</t>
        </is>
      </c>
      <c r="F318" s="5" t="n">
        <v>1</v>
      </c>
      <c r="G318" s="31" t="n">
        <v>20500</v>
      </c>
      <c r="H318" s="31" t="n">
        <v>18900</v>
      </c>
      <c r="I318" s="6">
        <f>INDEX(Roles!$J$5:$J$40,MATCH(C318&amp;"|"&amp;D318,Roles!$A$5:$A$40,0))</f>
        <v/>
      </c>
      <c r="J318" s="6">
        <f>INDEX(Roles!$K$5:$K$40,MATCH(C318&amp;"|"&amp;D318,Roles!$A$5:$A$40,0))</f>
        <v/>
      </c>
      <c r="K318" s="26">
        <f>INDEX(Market!$K$31:$K$54,MATCH(B318&amp;"|"&amp;J318,Market!$A$31:$A$54,0))</f>
        <v/>
      </c>
      <c r="L318" s="6">
        <f>INDEX(Settings!$E$13:$E$19,MATCH(I318,Settings!$B$13:$B$19,0))</f>
        <v/>
      </c>
      <c r="M318" s="25">
        <f>INDEX(Structure!$K$6:$K$12,MATCH(I318,Structure!$A$6:$A$12,0))</f>
        <v/>
      </c>
      <c r="N318" s="26">
        <f>INDEX(Structure!$G$25:$G$52,MATCH(B318&amp;"|"&amp;I318,Structure!$A$25:$A$52,0))</f>
        <v/>
      </c>
      <c r="O318" s="26">
        <f>INDEX(Structure!$H$25:$H$52,MATCH(B318&amp;"|"&amp;I318,Structure!$A$25:$A$52,0))</f>
        <v/>
      </c>
      <c r="P318" s="26">
        <f>INDEX(Structure!$I$25:$I$52,MATCH(B318&amp;"|"&amp;I318,Structure!$A$25:$A$52,0))</f>
        <v/>
      </c>
      <c r="Q318" s="20">
        <f>G318/H318</f>
        <v/>
      </c>
      <c r="R318" s="20">
        <f>G318/O318</f>
        <v/>
      </c>
      <c r="S318" s="32">
        <f>(G318-N318)/(P318-N318)</f>
        <v/>
      </c>
      <c r="T318" s="4">
        <f>IF(G318&lt;N318,"Below",IF(G318&gt;P318,"Above","Within"))</f>
        <v/>
      </c>
      <c r="U318" s="17">
        <f>MAX(0,N318-G318)*F318</f>
        <v/>
      </c>
      <c r="V318" s="17">
        <f>MAX(0,G318-P318)*F318</f>
        <v/>
      </c>
      <c r="W318" s="33">
        <f>IF(T318="Above",LN(G318/P318)/LN(1+INDEX(Market!$E$6:$E$9,MATCH(B318,Market!$A$6:$A$9,0))),0)</f>
        <v/>
      </c>
    </row>
    <row r="319">
      <c r="A319" s="5" t="inlineStr">
        <is>
          <t>E00382</t>
        </is>
      </c>
      <c r="B319" s="5" t="inlineStr">
        <is>
          <t>DE</t>
        </is>
      </c>
      <c r="C319" s="5" t="inlineStr">
        <is>
          <t>Customer Service</t>
        </is>
      </c>
      <c r="D319" s="5" t="inlineStr">
        <is>
          <t>L2</t>
        </is>
      </c>
      <c r="E319" s="5" t="inlineStr">
        <is>
          <t>F</t>
        </is>
      </c>
      <c r="F319" s="5" t="n">
        <v>1</v>
      </c>
      <c r="G319" s="31" t="n">
        <v>41450</v>
      </c>
      <c r="H319" s="31" t="n">
        <v>42800</v>
      </c>
      <c r="I319" s="6">
        <f>INDEX(Roles!$J$5:$J$40,MATCH(C319&amp;"|"&amp;D319,Roles!$A$5:$A$40,0))</f>
        <v/>
      </c>
      <c r="J319" s="6">
        <f>INDEX(Roles!$K$5:$K$40,MATCH(C319&amp;"|"&amp;D319,Roles!$A$5:$A$40,0))</f>
        <v/>
      </c>
      <c r="K319" s="26">
        <f>INDEX(Market!$K$31:$K$54,MATCH(B319&amp;"|"&amp;J319,Market!$A$31:$A$54,0))</f>
        <v/>
      </c>
      <c r="L319" s="6">
        <f>INDEX(Settings!$E$13:$E$19,MATCH(I319,Settings!$B$13:$B$19,0))</f>
        <v/>
      </c>
      <c r="M319" s="25">
        <f>INDEX(Structure!$K$6:$K$12,MATCH(I319,Structure!$A$6:$A$12,0))</f>
        <v/>
      </c>
      <c r="N319" s="26">
        <f>INDEX(Structure!$G$25:$G$52,MATCH(B319&amp;"|"&amp;I319,Structure!$A$25:$A$52,0))</f>
        <v/>
      </c>
      <c r="O319" s="26">
        <f>INDEX(Structure!$H$25:$H$52,MATCH(B319&amp;"|"&amp;I319,Structure!$A$25:$A$52,0))</f>
        <v/>
      </c>
      <c r="P319" s="26">
        <f>INDEX(Structure!$I$25:$I$52,MATCH(B319&amp;"|"&amp;I319,Structure!$A$25:$A$52,0))</f>
        <v/>
      </c>
      <c r="Q319" s="20">
        <f>G319/H319</f>
        <v/>
      </c>
      <c r="R319" s="20">
        <f>G319/O319</f>
        <v/>
      </c>
      <c r="S319" s="32">
        <f>(G319-N319)/(P319-N319)</f>
        <v/>
      </c>
      <c r="T319" s="4">
        <f>IF(G319&lt;N319,"Below",IF(G319&gt;P319,"Above","Within"))</f>
        <v/>
      </c>
      <c r="U319" s="17">
        <f>MAX(0,N319-G319)*F319</f>
        <v/>
      </c>
      <c r="V319" s="17">
        <f>MAX(0,G319-P319)*F319</f>
        <v/>
      </c>
      <c r="W319" s="33">
        <f>IF(T319="Above",LN(G319/P319)/LN(1+INDEX(Market!$E$6:$E$9,MATCH(B319,Market!$A$6:$A$9,0))),0)</f>
        <v/>
      </c>
    </row>
    <row r="320">
      <c r="A320" s="5" t="inlineStr">
        <is>
          <t>E00384</t>
        </is>
      </c>
      <c r="B320" s="5" t="inlineStr">
        <is>
          <t>IT</t>
        </is>
      </c>
      <c r="C320" s="5" t="inlineStr">
        <is>
          <t>Finance</t>
        </is>
      </c>
      <c r="D320" s="5" t="inlineStr">
        <is>
          <t>L3</t>
        </is>
      </c>
      <c r="E320" s="5" t="inlineStr">
        <is>
          <t>M</t>
        </is>
      </c>
      <c r="F320" s="5" t="n">
        <v>1</v>
      </c>
      <c r="G320" s="31" t="n">
        <v>42050</v>
      </c>
      <c r="H320" s="31" t="n">
        <v>45800</v>
      </c>
      <c r="I320" s="6">
        <f>INDEX(Roles!$J$5:$J$40,MATCH(C320&amp;"|"&amp;D320,Roles!$A$5:$A$40,0))</f>
        <v/>
      </c>
      <c r="J320" s="6">
        <f>INDEX(Roles!$K$5:$K$40,MATCH(C320&amp;"|"&amp;D320,Roles!$A$5:$A$40,0))</f>
        <v/>
      </c>
      <c r="K320" s="26">
        <f>INDEX(Market!$K$31:$K$54,MATCH(B320&amp;"|"&amp;J320,Market!$A$31:$A$54,0))</f>
        <v/>
      </c>
      <c r="L320" s="6">
        <f>INDEX(Settings!$E$13:$E$19,MATCH(I320,Settings!$B$13:$B$19,0))</f>
        <v/>
      </c>
      <c r="M320" s="25">
        <f>INDEX(Structure!$K$6:$K$12,MATCH(I320,Structure!$A$6:$A$12,0))</f>
        <v/>
      </c>
      <c r="N320" s="26">
        <f>INDEX(Structure!$G$25:$G$52,MATCH(B320&amp;"|"&amp;I320,Structure!$A$25:$A$52,0))</f>
        <v/>
      </c>
      <c r="O320" s="26">
        <f>INDEX(Structure!$H$25:$H$52,MATCH(B320&amp;"|"&amp;I320,Structure!$A$25:$A$52,0))</f>
        <v/>
      </c>
      <c r="P320" s="26">
        <f>INDEX(Structure!$I$25:$I$52,MATCH(B320&amp;"|"&amp;I320,Structure!$A$25:$A$52,0))</f>
        <v/>
      </c>
      <c r="Q320" s="20">
        <f>G320/H320</f>
        <v/>
      </c>
      <c r="R320" s="20">
        <f>G320/O320</f>
        <v/>
      </c>
      <c r="S320" s="32">
        <f>(G320-N320)/(P320-N320)</f>
        <v/>
      </c>
      <c r="T320" s="4">
        <f>IF(G320&lt;N320,"Below",IF(G320&gt;P320,"Above","Within"))</f>
        <v/>
      </c>
      <c r="U320" s="17">
        <f>MAX(0,N320-G320)*F320</f>
        <v/>
      </c>
      <c r="V320" s="17">
        <f>MAX(0,G320-P320)*F320</f>
        <v/>
      </c>
      <c r="W320" s="33">
        <f>IF(T320="Above",LN(G320/P320)/LN(1+INDEX(Market!$E$6:$E$9,MATCH(B320,Market!$A$6:$A$9,0))),0)</f>
        <v/>
      </c>
    </row>
    <row r="321">
      <c r="A321" s="5" t="inlineStr">
        <is>
          <t>E00385</t>
        </is>
      </c>
      <c r="B321" s="5" t="inlineStr">
        <is>
          <t>IT</t>
        </is>
      </c>
      <c r="C321" s="5" t="inlineStr">
        <is>
          <t>Sales</t>
        </is>
      </c>
      <c r="D321" s="5" t="inlineStr">
        <is>
          <t>L1</t>
        </is>
      </c>
      <c r="E321" s="5" t="inlineStr">
        <is>
          <t>F</t>
        </is>
      </c>
      <c r="F321" s="5" t="n">
        <v>1</v>
      </c>
      <c r="G321" s="31" t="n">
        <v>25100</v>
      </c>
      <c r="H321" s="31" t="n">
        <v>27300</v>
      </c>
      <c r="I321" s="6">
        <f>INDEX(Roles!$J$5:$J$40,MATCH(C321&amp;"|"&amp;D321,Roles!$A$5:$A$40,0))</f>
        <v/>
      </c>
      <c r="J321" s="6">
        <f>INDEX(Roles!$K$5:$K$40,MATCH(C321&amp;"|"&amp;D321,Roles!$A$5:$A$40,0))</f>
        <v/>
      </c>
      <c r="K321" s="26">
        <f>INDEX(Market!$K$31:$K$54,MATCH(B321&amp;"|"&amp;J321,Market!$A$31:$A$54,0))</f>
        <v/>
      </c>
      <c r="L321" s="6">
        <f>INDEX(Settings!$E$13:$E$19,MATCH(I321,Settings!$B$13:$B$19,0))</f>
        <v/>
      </c>
      <c r="M321" s="25">
        <f>INDEX(Structure!$K$6:$K$12,MATCH(I321,Structure!$A$6:$A$12,0))</f>
        <v/>
      </c>
      <c r="N321" s="26">
        <f>INDEX(Structure!$G$25:$G$52,MATCH(B321&amp;"|"&amp;I321,Structure!$A$25:$A$52,0))</f>
        <v/>
      </c>
      <c r="O321" s="26">
        <f>INDEX(Structure!$H$25:$H$52,MATCH(B321&amp;"|"&amp;I321,Structure!$A$25:$A$52,0))</f>
        <v/>
      </c>
      <c r="P321" s="26">
        <f>INDEX(Structure!$I$25:$I$52,MATCH(B321&amp;"|"&amp;I321,Structure!$A$25:$A$52,0))</f>
        <v/>
      </c>
      <c r="Q321" s="20">
        <f>G321/H321</f>
        <v/>
      </c>
      <c r="R321" s="20">
        <f>G321/O321</f>
        <v/>
      </c>
      <c r="S321" s="32">
        <f>(G321-N321)/(P321-N321)</f>
        <v/>
      </c>
      <c r="T321" s="4">
        <f>IF(G321&lt;N321,"Below",IF(G321&gt;P321,"Above","Within"))</f>
        <v/>
      </c>
      <c r="U321" s="17">
        <f>MAX(0,N321-G321)*F321</f>
        <v/>
      </c>
      <c r="V321" s="17">
        <f>MAX(0,G321-P321)*F321</f>
        <v/>
      </c>
      <c r="W321" s="33">
        <f>IF(T321="Above",LN(G321/P321)/LN(1+INDEX(Market!$E$6:$E$9,MATCH(B321,Market!$A$6:$A$9,0))),0)</f>
        <v/>
      </c>
    </row>
    <row r="322">
      <c r="A322" s="5" t="inlineStr">
        <is>
          <t>E00386</t>
        </is>
      </c>
      <c r="B322" s="5" t="inlineStr">
        <is>
          <t>DE</t>
        </is>
      </c>
      <c r="C322" s="5" t="inlineStr">
        <is>
          <t>Tech</t>
        </is>
      </c>
      <c r="D322" s="5" t="inlineStr">
        <is>
          <t>L4</t>
        </is>
      </c>
      <c r="E322" s="5" t="inlineStr">
        <is>
          <t>F</t>
        </is>
      </c>
      <c r="F322" s="5" t="n">
        <v>1</v>
      </c>
      <c r="G322" s="31" t="n">
        <v>98950</v>
      </c>
      <c r="H322" s="31" t="n">
        <v>99800</v>
      </c>
      <c r="I322" s="6">
        <f>INDEX(Roles!$J$5:$J$40,MATCH(C322&amp;"|"&amp;D322,Roles!$A$5:$A$40,0))</f>
        <v/>
      </c>
      <c r="J322" s="6">
        <f>INDEX(Roles!$K$5:$K$40,MATCH(C322&amp;"|"&amp;D322,Roles!$A$5:$A$40,0))</f>
        <v/>
      </c>
      <c r="K322" s="26">
        <f>INDEX(Market!$K$31:$K$54,MATCH(B322&amp;"|"&amp;J322,Market!$A$31:$A$54,0))</f>
        <v/>
      </c>
      <c r="L322" s="6">
        <f>INDEX(Settings!$E$13:$E$19,MATCH(I322,Settings!$B$13:$B$19,0))</f>
        <v/>
      </c>
      <c r="M322" s="25">
        <f>INDEX(Structure!$K$6:$K$12,MATCH(I322,Structure!$A$6:$A$12,0))</f>
        <v/>
      </c>
      <c r="N322" s="26">
        <f>INDEX(Structure!$G$25:$G$52,MATCH(B322&amp;"|"&amp;I322,Structure!$A$25:$A$52,0))</f>
        <v/>
      </c>
      <c r="O322" s="26">
        <f>INDEX(Structure!$H$25:$H$52,MATCH(B322&amp;"|"&amp;I322,Structure!$A$25:$A$52,0))</f>
        <v/>
      </c>
      <c r="P322" s="26">
        <f>INDEX(Structure!$I$25:$I$52,MATCH(B322&amp;"|"&amp;I322,Structure!$A$25:$A$52,0))</f>
        <v/>
      </c>
      <c r="Q322" s="20">
        <f>G322/H322</f>
        <v/>
      </c>
      <c r="R322" s="20">
        <f>G322/O322</f>
        <v/>
      </c>
      <c r="S322" s="32">
        <f>(G322-N322)/(P322-N322)</f>
        <v/>
      </c>
      <c r="T322" s="4">
        <f>IF(G322&lt;N322,"Below",IF(G322&gt;P322,"Above","Within"))</f>
        <v/>
      </c>
      <c r="U322" s="17">
        <f>MAX(0,N322-G322)*F322</f>
        <v/>
      </c>
      <c r="V322" s="17">
        <f>MAX(0,G322-P322)*F322</f>
        <v/>
      </c>
      <c r="W322" s="33">
        <f>IF(T322="Above",LN(G322/P322)/LN(1+INDEX(Market!$E$6:$E$9,MATCH(B322,Market!$A$6:$A$9,0))),0)</f>
        <v/>
      </c>
    </row>
    <row r="323">
      <c r="A323" s="5" t="inlineStr">
        <is>
          <t>E00388</t>
        </is>
      </c>
      <c r="B323" s="5" t="inlineStr">
        <is>
          <t>IT</t>
        </is>
      </c>
      <c r="C323" s="5" t="inlineStr">
        <is>
          <t>HR</t>
        </is>
      </c>
      <c r="D323" s="5" t="inlineStr">
        <is>
          <t>L4</t>
        </is>
      </c>
      <c r="E323" s="5" t="inlineStr">
        <is>
          <t>F</t>
        </is>
      </c>
      <c r="F323" s="5" t="n">
        <v>1</v>
      </c>
      <c r="G323" s="31" t="n">
        <v>45900</v>
      </c>
      <c r="H323" s="31" t="n">
        <v>54600</v>
      </c>
      <c r="I323" s="6">
        <f>INDEX(Roles!$J$5:$J$40,MATCH(C323&amp;"|"&amp;D323,Roles!$A$5:$A$40,0))</f>
        <v/>
      </c>
      <c r="J323" s="6">
        <f>INDEX(Roles!$K$5:$K$40,MATCH(C323&amp;"|"&amp;D323,Roles!$A$5:$A$40,0))</f>
        <v/>
      </c>
      <c r="K323" s="26">
        <f>INDEX(Market!$K$31:$K$54,MATCH(B323&amp;"|"&amp;J323,Market!$A$31:$A$54,0))</f>
        <v/>
      </c>
      <c r="L323" s="6">
        <f>INDEX(Settings!$E$13:$E$19,MATCH(I323,Settings!$B$13:$B$19,0))</f>
        <v/>
      </c>
      <c r="M323" s="25">
        <f>INDEX(Structure!$K$6:$K$12,MATCH(I323,Structure!$A$6:$A$12,0))</f>
        <v/>
      </c>
      <c r="N323" s="26">
        <f>INDEX(Structure!$G$25:$G$52,MATCH(B323&amp;"|"&amp;I323,Structure!$A$25:$A$52,0))</f>
        <v/>
      </c>
      <c r="O323" s="26">
        <f>INDEX(Structure!$H$25:$H$52,MATCH(B323&amp;"|"&amp;I323,Structure!$A$25:$A$52,0))</f>
        <v/>
      </c>
      <c r="P323" s="26">
        <f>INDEX(Structure!$I$25:$I$52,MATCH(B323&amp;"|"&amp;I323,Structure!$A$25:$A$52,0))</f>
        <v/>
      </c>
      <c r="Q323" s="20">
        <f>G323/H323</f>
        <v/>
      </c>
      <c r="R323" s="20">
        <f>G323/O323</f>
        <v/>
      </c>
      <c r="S323" s="32">
        <f>(G323-N323)/(P323-N323)</f>
        <v/>
      </c>
      <c r="T323" s="4">
        <f>IF(G323&lt;N323,"Below",IF(G323&gt;P323,"Above","Within"))</f>
        <v/>
      </c>
      <c r="U323" s="17">
        <f>MAX(0,N323-G323)*F323</f>
        <v/>
      </c>
      <c r="V323" s="17">
        <f>MAX(0,G323-P323)*F323</f>
        <v/>
      </c>
      <c r="W323" s="33">
        <f>IF(T323="Above",LN(G323/P323)/LN(1+INDEX(Market!$E$6:$E$9,MATCH(B323,Market!$A$6:$A$9,0))),0)</f>
        <v/>
      </c>
    </row>
    <row r="324">
      <c r="A324" s="5" t="inlineStr">
        <is>
          <t>E00389</t>
        </is>
      </c>
      <c r="B324" s="5" t="inlineStr">
        <is>
          <t>IT</t>
        </is>
      </c>
      <c r="C324" s="5" t="inlineStr">
        <is>
          <t>Operations</t>
        </is>
      </c>
      <c r="D324" s="5" t="inlineStr">
        <is>
          <t>L1</t>
        </is>
      </c>
      <c r="E324" s="5" t="inlineStr">
        <is>
          <t>F</t>
        </is>
      </c>
      <c r="F324" s="5" t="n">
        <v>1</v>
      </c>
      <c r="G324" s="31" t="n">
        <v>20200</v>
      </c>
      <c r="H324" s="31" t="n">
        <v>24700</v>
      </c>
      <c r="I324" s="6">
        <f>INDEX(Roles!$J$5:$J$40,MATCH(C324&amp;"|"&amp;D324,Roles!$A$5:$A$40,0))</f>
        <v/>
      </c>
      <c r="J324" s="6">
        <f>INDEX(Roles!$K$5:$K$40,MATCH(C324&amp;"|"&amp;D324,Roles!$A$5:$A$40,0))</f>
        <v/>
      </c>
      <c r="K324" s="26">
        <f>INDEX(Market!$K$31:$K$54,MATCH(B324&amp;"|"&amp;J324,Market!$A$31:$A$54,0))</f>
        <v/>
      </c>
      <c r="L324" s="6">
        <f>INDEX(Settings!$E$13:$E$19,MATCH(I324,Settings!$B$13:$B$19,0))</f>
        <v/>
      </c>
      <c r="M324" s="25">
        <f>INDEX(Structure!$K$6:$K$12,MATCH(I324,Structure!$A$6:$A$12,0))</f>
        <v/>
      </c>
      <c r="N324" s="26">
        <f>INDEX(Structure!$G$25:$G$52,MATCH(B324&amp;"|"&amp;I324,Structure!$A$25:$A$52,0))</f>
        <v/>
      </c>
      <c r="O324" s="26">
        <f>INDEX(Structure!$H$25:$H$52,MATCH(B324&amp;"|"&amp;I324,Structure!$A$25:$A$52,0))</f>
        <v/>
      </c>
      <c r="P324" s="26">
        <f>INDEX(Structure!$I$25:$I$52,MATCH(B324&amp;"|"&amp;I324,Structure!$A$25:$A$52,0))</f>
        <v/>
      </c>
      <c r="Q324" s="20">
        <f>G324/H324</f>
        <v/>
      </c>
      <c r="R324" s="20">
        <f>G324/O324</f>
        <v/>
      </c>
      <c r="S324" s="32">
        <f>(G324-N324)/(P324-N324)</f>
        <v/>
      </c>
      <c r="T324" s="4">
        <f>IF(G324&lt;N324,"Below",IF(G324&gt;P324,"Above","Within"))</f>
        <v/>
      </c>
      <c r="U324" s="17">
        <f>MAX(0,N324-G324)*F324</f>
        <v/>
      </c>
      <c r="V324" s="17">
        <f>MAX(0,G324-P324)*F324</f>
        <v/>
      </c>
      <c r="W324" s="33">
        <f>IF(T324="Above",LN(G324/P324)/LN(1+INDEX(Market!$E$6:$E$9,MATCH(B324,Market!$A$6:$A$9,0))),0)</f>
        <v/>
      </c>
    </row>
    <row r="325">
      <c r="A325" s="5" t="inlineStr">
        <is>
          <t>E00390</t>
        </is>
      </c>
      <c r="B325" s="5" t="inlineStr">
        <is>
          <t>IT</t>
        </is>
      </c>
      <c r="C325" s="5" t="inlineStr">
        <is>
          <t>Operations</t>
        </is>
      </c>
      <c r="D325" s="5" t="inlineStr">
        <is>
          <t>L3</t>
        </is>
      </c>
      <c r="E325" s="5" t="inlineStr">
        <is>
          <t>M</t>
        </is>
      </c>
      <c r="F325" s="5" t="n">
        <v>1</v>
      </c>
      <c r="G325" s="31" t="n">
        <v>39800</v>
      </c>
      <c r="H325" s="31" t="n">
        <v>39500</v>
      </c>
      <c r="I325" s="6">
        <f>INDEX(Roles!$J$5:$J$40,MATCH(C325&amp;"|"&amp;D325,Roles!$A$5:$A$40,0))</f>
        <v/>
      </c>
      <c r="J325" s="6">
        <f>INDEX(Roles!$K$5:$K$40,MATCH(C325&amp;"|"&amp;D325,Roles!$A$5:$A$40,0))</f>
        <v/>
      </c>
      <c r="K325" s="26">
        <f>INDEX(Market!$K$31:$K$54,MATCH(B325&amp;"|"&amp;J325,Market!$A$31:$A$54,0))</f>
        <v/>
      </c>
      <c r="L325" s="6">
        <f>INDEX(Settings!$E$13:$E$19,MATCH(I325,Settings!$B$13:$B$19,0))</f>
        <v/>
      </c>
      <c r="M325" s="25">
        <f>INDEX(Structure!$K$6:$K$12,MATCH(I325,Structure!$A$6:$A$12,0))</f>
        <v/>
      </c>
      <c r="N325" s="26">
        <f>INDEX(Structure!$G$25:$G$52,MATCH(B325&amp;"|"&amp;I325,Structure!$A$25:$A$52,0))</f>
        <v/>
      </c>
      <c r="O325" s="26">
        <f>INDEX(Structure!$H$25:$H$52,MATCH(B325&amp;"|"&amp;I325,Structure!$A$25:$A$52,0))</f>
        <v/>
      </c>
      <c r="P325" s="26">
        <f>INDEX(Structure!$I$25:$I$52,MATCH(B325&amp;"|"&amp;I325,Structure!$A$25:$A$52,0))</f>
        <v/>
      </c>
      <c r="Q325" s="20">
        <f>G325/H325</f>
        <v/>
      </c>
      <c r="R325" s="20">
        <f>G325/O325</f>
        <v/>
      </c>
      <c r="S325" s="32">
        <f>(G325-N325)/(P325-N325)</f>
        <v/>
      </c>
      <c r="T325" s="4">
        <f>IF(G325&lt;N325,"Below",IF(G325&gt;P325,"Above","Within"))</f>
        <v/>
      </c>
      <c r="U325" s="17">
        <f>MAX(0,N325-G325)*F325</f>
        <v/>
      </c>
      <c r="V325" s="17">
        <f>MAX(0,G325-P325)*F325</f>
        <v/>
      </c>
      <c r="W325" s="33">
        <f>IF(T325="Above",LN(G325/P325)/LN(1+INDEX(Market!$E$6:$E$9,MATCH(B325,Market!$A$6:$A$9,0))),0)</f>
        <v/>
      </c>
    </row>
    <row r="326">
      <c r="A326" s="5" t="inlineStr">
        <is>
          <t>E00391</t>
        </is>
      </c>
      <c r="B326" s="5" t="inlineStr">
        <is>
          <t>PL</t>
        </is>
      </c>
      <c r="C326" s="5" t="inlineStr">
        <is>
          <t>Customer Service</t>
        </is>
      </c>
      <c r="D326" s="5" t="inlineStr">
        <is>
          <t>L3</t>
        </is>
      </c>
      <c r="E326" s="5" t="inlineStr">
        <is>
          <t>M</t>
        </is>
      </c>
      <c r="F326" s="5" t="n">
        <v>1</v>
      </c>
      <c r="G326" s="31" t="n">
        <v>29250</v>
      </c>
      <c r="H326" s="31" t="n">
        <v>30200</v>
      </c>
      <c r="I326" s="6">
        <f>INDEX(Roles!$J$5:$J$40,MATCH(C326&amp;"|"&amp;D326,Roles!$A$5:$A$40,0))</f>
        <v/>
      </c>
      <c r="J326" s="6">
        <f>INDEX(Roles!$K$5:$K$40,MATCH(C326&amp;"|"&amp;D326,Roles!$A$5:$A$40,0))</f>
        <v/>
      </c>
      <c r="K326" s="26">
        <f>INDEX(Market!$K$31:$K$54,MATCH(B326&amp;"|"&amp;J326,Market!$A$31:$A$54,0))</f>
        <v/>
      </c>
      <c r="L326" s="6">
        <f>INDEX(Settings!$E$13:$E$19,MATCH(I326,Settings!$B$13:$B$19,0))</f>
        <v/>
      </c>
      <c r="M326" s="25">
        <f>INDEX(Structure!$K$6:$K$12,MATCH(I326,Structure!$A$6:$A$12,0))</f>
        <v/>
      </c>
      <c r="N326" s="26">
        <f>INDEX(Structure!$G$25:$G$52,MATCH(B326&amp;"|"&amp;I326,Structure!$A$25:$A$52,0))</f>
        <v/>
      </c>
      <c r="O326" s="26">
        <f>INDEX(Structure!$H$25:$H$52,MATCH(B326&amp;"|"&amp;I326,Structure!$A$25:$A$52,0))</f>
        <v/>
      </c>
      <c r="P326" s="26">
        <f>INDEX(Structure!$I$25:$I$52,MATCH(B326&amp;"|"&amp;I326,Structure!$A$25:$A$52,0))</f>
        <v/>
      </c>
      <c r="Q326" s="20">
        <f>G326/H326</f>
        <v/>
      </c>
      <c r="R326" s="20">
        <f>G326/O326</f>
        <v/>
      </c>
      <c r="S326" s="32">
        <f>(G326-N326)/(P326-N326)</f>
        <v/>
      </c>
      <c r="T326" s="4">
        <f>IF(G326&lt;N326,"Below",IF(G326&gt;P326,"Above","Within"))</f>
        <v/>
      </c>
      <c r="U326" s="17">
        <f>MAX(0,N326-G326)*F326</f>
        <v/>
      </c>
      <c r="V326" s="17">
        <f>MAX(0,G326-P326)*F326</f>
        <v/>
      </c>
      <c r="W326" s="33">
        <f>IF(T326="Above",LN(G326/P326)/LN(1+INDEX(Market!$E$6:$E$9,MATCH(B326,Market!$A$6:$A$9,0))),0)</f>
        <v/>
      </c>
    </row>
    <row r="327">
      <c r="A327" s="5" t="inlineStr">
        <is>
          <t>E00392</t>
        </is>
      </c>
      <c r="B327" s="5" t="inlineStr">
        <is>
          <t>DE</t>
        </is>
      </c>
      <c r="C327" s="5" t="inlineStr">
        <is>
          <t>Operations</t>
        </is>
      </c>
      <c r="D327" s="5" t="inlineStr">
        <is>
          <t>L4</t>
        </is>
      </c>
      <c r="E327" s="5" t="inlineStr">
        <is>
          <t>F</t>
        </is>
      </c>
      <c r="F327" s="5" t="n">
        <v>1</v>
      </c>
      <c r="G327" s="31" t="n">
        <v>67700</v>
      </c>
      <c r="H327" s="31" t="n">
        <v>75800</v>
      </c>
      <c r="I327" s="6">
        <f>INDEX(Roles!$J$5:$J$40,MATCH(C327&amp;"|"&amp;D327,Roles!$A$5:$A$40,0))</f>
        <v/>
      </c>
      <c r="J327" s="6">
        <f>INDEX(Roles!$K$5:$K$40,MATCH(C327&amp;"|"&amp;D327,Roles!$A$5:$A$40,0))</f>
        <v/>
      </c>
      <c r="K327" s="26">
        <f>INDEX(Market!$K$31:$K$54,MATCH(B327&amp;"|"&amp;J327,Market!$A$31:$A$54,0))</f>
        <v/>
      </c>
      <c r="L327" s="6">
        <f>INDEX(Settings!$E$13:$E$19,MATCH(I327,Settings!$B$13:$B$19,0))</f>
        <v/>
      </c>
      <c r="M327" s="25">
        <f>INDEX(Structure!$K$6:$K$12,MATCH(I327,Structure!$A$6:$A$12,0))</f>
        <v/>
      </c>
      <c r="N327" s="26">
        <f>INDEX(Structure!$G$25:$G$52,MATCH(B327&amp;"|"&amp;I327,Structure!$A$25:$A$52,0))</f>
        <v/>
      </c>
      <c r="O327" s="26">
        <f>INDEX(Structure!$H$25:$H$52,MATCH(B327&amp;"|"&amp;I327,Structure!$A$25:$A$52,0))</f>
        <v/>
      </c>
      <c r="P327" s="26">
        <f>INDEX(Structure!$I$25:$I$52,MATCH(B327&amp;"|"&amp;I327,Structure!$A$25:$A$52,0))</f>
        <v/>
      </c>
      <c r="Q327" s="20">
        <f>G327/H327</f>
        <v/>
      </c>
      <c r="R327" s="20">
        <f>G327/O327</f>
        <v/>
      </c>
      <c r="S327" s="32">
        <f>(G327-N327)/(P327-N327)</f>
        <v/>
      </c>
      <c r="T327" s="4">
        <f>IF(G327&lt;N327,"Below",IF(G327&gt;P327,"Above","Within"))</f>
        <v/>
      </c>
      <c r="U327" s="17">
        <f>MAX(0,N327-G327)*F327</f>
        <v/>
      </c>
      <c r="V327" s="17">
        <f>MAX(0,G327-P327)*F327</f>
        <v/>
      </c>
      <c r="W327" s="33">
        <f>IF(T327="Above",LN(G327/P327)/LN(1+INDEX(Market!$E$6:$E$9,MATCH(B327,Market!$A$6:$A$9,0))),0)</f>
        <v/>
      </c>
    </row>
    <row r="328">
      <c r="A328" s="5" t="inlineStr">
        <is>
          <t>E00394</t>
        </is>
      </c>
      <c r="B328" s="5" t="inlineStr">
        <is>
          <t>IT</t>
        </is>
      </c>
      <c r="C328" s="5" t="inlineStr">
        <is>
          <t>Operations</t>
        </is>
      </c>
      <c r="D328" s="5" t="inlineStr">
        <is>
          <t>L1</t>
        </is>
      </c>
      <c r="E328" s="5" t="inlineStr">
        <is>
          <t>F</t>
        </is>
      </c>
      <c r="F328" s="5" t="n">
        <v>1</v>
      </c>
      <c r="G328" s="31" t="n">
        <v>27150</v>
      </c>
      <c r="H328" s="31" t="n">
        <v>24700</v>
      </c>
      <c r="I328" s="6">
        <f>INDEX(Roles!$J$5:$J$40,MATCH(C328&amp;"|"&amp;D328,Roles!$A$5:$A$40,0))</f>
        <v/>
      </c>
      <c r="J328" s="6">
        <f>INDEX(Roles!$K$5:$K$40,MATCH(C328&amp;"|"&amp;D328,Roles!$A$5:$A$40,0))</f>
        <v/>
      </c>
      <c r="K328" s="26">
        <f>INDEX(Market!$K$31:$K$54,MATCH(B328&amp;"|"&amp;J328,Market!$A$31:$A$54,0))</f>
        <v/>
      </c>
      <c r="L328" s="6">
        <f>INDEX(Settings!$E$13:$E$19,MATCH(I328,Settings!$B$13:$B$19,0))</f>
        <v/>
      </c>
      <c r="M328" s="25">
        <f>INDEX(Structure!$K$6:$K$12,MATCH(I328,Structure!$A$6:$A$12,0))</f>
        <v/>
      </c>
      <c r="N328" s="26">
        <f>INDEX(Structure!$G$25:$G$52,MATCH(B328&amp;"|"&amp;I328,Structure!$A$25:$A$52,0))</f>
        <v/>
      </c>
      <c r="O328" s="26">
        <f>INDEX(Structure!$H$25:$H$52,MATCH(B328&amp;"|"&amp;I328,Structure!$A$25:$A$52,0))</f>
        <v/>
      </c>
      <c r="P328" s="26">
        <f>INDEX(Structure!$I$25:$I$52,MATCH(B328&amp;"|"&amp;I328,Structure!$A$25:$A$52,0))</f>
        <v/>
      </c>
      <c r="Q328" s="20">
        <f>G328/H328</f>
        <v/>
      </c>
      <c r="R328" s="20">
        <f>G328/O328</f>
        <v/>
      </c>
      <c r="S328" s="32">
        <f>(G328-N328)/(P328-N328)</f>
        <v/>
      </c>
      <c r="T328" s="4">
        <f>IF(G328&lt;N328,"Below",IF(G328&gt;P328,"Above","Within"))</f>
        <v/>
      </c>
      <c r="U328" s="17">
        <f>MAX(0,N328-G328)*F328</f>
        <v/>
      </c>
      <c r="V328" s="17">
        <f>MAX(0,G328-P328)*F328</f>
        <v/>
      </c>
      <c r="W328" s="33">
        <f>IF(T328="Above",LN(G328/P328)/LN(1+INDEX(Market!$E$6:$E$9,MATCH(B328,Market!$A$6:$A$9,0))),0)</f>
        <v/>
      </c>
    </row>
    <row r="329">
      <c r="A329" s="5" t="inlineStr">
        <is>
          <t>E00396</t>
        </is>
      </c>
      <c r="B329" s="5" t="inlineStr">
        <is>
          <t>DE</t>
        </is>
      </c>
      <c r="C329" s="5" t="inlineStr">
        <is>
          <t>HR</t>
        </is>
      </c>
      <c r="D329" s="5" t="inlineStr">
        <is>
          <t>L4</t>
        </is>
      </c>
      <c r="E329" s="5" t="inlineStr">
        <is>
          <t>M</t>
        </is>
      </c>
      <c r="F329" s="5" t="n">
        <v>0.8</v>
      </c>
      <c r="G329" s="31" t="n">
        <v>78000</v>
      </c>
      <c r="H329" s="31" t="n">
        <v>79800</v>
      </c>
      <c r="I329" s="6">
        <f>INDEX(Roles!$J$5:$J$40,MATCH(C329&amp;"|"&amp;D329,Roles!$A$5:$A$40,0))</f>
        <v/>
      </c>
      <c r="J329" s="6">
        <f>INDEX(Roles!$K$5:$K$40,MATCH(C329&amp;"|"&amp;D329,Roles!$A$5:$A$40,0))</f>
        <v/>
      </c>
      <c r="K329" s="26">
        <f>INDEX(Market!$K$31:$K$54,MATCH(B329&amp;"|"&amp;J329,Market!$A$31:$A$54,0))</f>
        <v/>
      </c>
      <c r="L329" s="6">
        <f>INDEX(Settings!$E$13:$E$19,MATCH(I329,Settings!$B$13:$B$19,0))</f>
        <v/>
      </c>
      <c r="M329" s="25">
        <f>INDEX(Structure!$K$6:$K$12,MATCH(I329,Structure!$A$6:$A$12,0))</f>
        <v/>
      </c>
      <c r="N329" s="26">
        <f>INDEX(Structure!$G$25:$G$52,MATCH(B329&amp;"|"&amp;I329,Structure!$A$25:$A$52,0))</f>
        <v/>
      </c>
      <c r="O329" s="26">
        <f>INDEX(Structure!$H$25:$H$52,MATCH(B329&amp;"|"&amp;I329,Structure!$A$25:$A$52,0))</f>
        <v/>
      </c>
      <c r="P329" s="26">
        <f>INDEX(Structure!$I$25:$I$52,MATCH(B329&amp;"|"&amp;I329,Structure!$A$25:$A$52,0))</f>
        <v/>
      </c>
      <c r="Q329" s="20">
        <f>G329/H329</f>
        <v/>
      </c>
      <c r="R329" s="20">
        <f>G329/O329</f>
        <v/>
      </c>
      <c r="S329" s="32">
        <f>(G329-N329)/(P329-N329)</f>
        <v/>
      </c>
      <c r="T329" s="4">
        <f>IF(G329&lt;N329,"Below",IF(G329&gt;P329,"Above","Within"))</f>
        <v/>
      </c>
      <c r="U329" s="17">
        <f>MAX(0,N329-G329)*F329</f>
        <v/>
      </c>
      <c r="V329" s="17">
        <f>MAX(0,G329-P329)*F329</f>
        <v/>
      </c>
      <c r="W329" s="33">
        <f>IF(T329="Above",LN(G329/P329)/LN(1+INDEX(Market!$E$6:$E$9,MATCH(B329,Market!$A$6:$A$9,0))),0)</f>
        <v/>
      </c>
    </row>
    <row r="330">
      <c r="A330" s="5" t="inlineStr">
        <is>
          <t>E00397</t>
        </is>
      </c>
      <c r="B330" s="5" t="inlineStr">
        <is>
          <t>IT</t>
        </is>
      </c>
      <c r="C330" s="5" t="inlineStr">
        <is>
          <t>Customer Service</t>
        </is>
      </c>
      <c r="D330" s="5" t="inlineStr">
        <is>
          <t>L2</t>
        </is>
      </c>
      <c r="E330" s="5" t="inlineStr">
        <is>
          <t>F</t>
        </is>
      </c>
      <c r="F330" s="5" t="n">
        <v>1</v>
      </c>
      <c r="G330" s="31" t="n">
        <v>24350</v>
      </c>
      <c r="H330" s="31" t="n">
        <v>29200</v>
      </c>
      <c r="I330" s="6">
        <f>INDEX(Roles!$J$5:$J$40,MATCH(C330&amp;"|"&amp;D330,Roles!$A$5:$A$40,0))</f>
        <v/>
      </c>
      <c r="J330" s="6">
        <f>INDEX(Roles!$K$5:$K$40,MATCH(C330&amp;"|"&amp;D330,Roles!$A$5:$A$40,0))</f>
        <v/>
      </c>
      <c r="K330" s="26">
        <f>INDEX(Market!$K$31:$K$54,MATCH(B330&amp;"|"&amp;J330,Market!$A$31:$A$54,0))</f>
        <v/>
      </c>
      <c r="L330" s="6">
        <f>INDEX(Settings!$E$13:$E$19,MATCH(I330,Settings!$B$13:$B$19,0))</f>
        <v/>
      </c>
      <c r="M330" s="25">
        <f>INDEX(Structure!$K$6:$K$12,MATCH(I330,Structure!$A$6:$A$12,0))</f>
        <v/>
      </c>
      <c r="N330" s="26">
        <f>INDEX(Structure!$G$25:$G$52,MATCH(B330&amp;"|"&amp;I330,Structure!$A$25:$A$52,0))</f>
        <v/>
      </c>
      <c r="O330" s="26">
        <f>INDEX(Structure!$H$25:$H$52,MATCH(B330&amp;"|"&amp;I330,Structure!$A$25:$A$52,0))</f>
        <v/>
      </c>
      <c r="P330" s="26">
        <f>INDEX(Structure!$I$25:$I$52,MATCH(B330&amp;"|"&amp;I330,Structure!$A$25:$A$52,0))</f>
        <v/>
      </c>
      <c r="Q330" s="20">
        <f>G330/H330</f>
        <v/>
      </c>
      <c r="R330" s="20">
        <f>G330/O330</f>
        <v/>
      </c>
      <c r="S330" s="32">
        <f>(G330-N330)/(P330-N330)</f>
        <v/>
      </c>
      <c r="T330" s="4">
        <f>IF(G330&lt;N330,"Below",IF(G330&gt;P330,"Above","Within"))</f>
        <v/>
      </c>
      <c r="U330" s="17">
        <f>MAX(0,N330-G330)*F330</f>
        <v/>
      </c>
      <c r="V330" s="17">
        <f>MAX(0,G330-P330)*F330</f>
        <v/>
      </c>
      <c r="W330" s="33">
        <f>IF(T330="Above",LN(G330/P330)/LN(1+INDEX(Market!$E$6:$E$9,MATCH(B330,Market!$A$6:$A$9,0))),0)</f>
        <v/>
      </c>
    </row>
    <row r="331">
      <c r="A331" s="5" t="inlineStr">
        <is>
          <t>E00398</t>
        </is>
      </c>
      <c r="B331" s="5" t="inlineStr">
        <is>
          <t>PL</t>
        </is>
      </c>
      <c r="C331" s="5" t="inlineStr">
        <is>
          <t>HR</t>
        </is>
      </c>
      <c r="D331" s="5" t="inlineStr">
        <is>
          <t>L1</t>
        </is>
      </c>
      <c r="E331" s="5" t="inlineStr">
        <is>
          <t>F</t>
        </is>
      </c>
      <c r="F331" s="5" t="n">
        <v>1</v>
      </c>
      <c r="G331" s="31" t="n">
        <v>23500</v>
      </c>
      <c r="H331" s="31" t="n">
        <v>21000</v>
      </c>
      <c r="I331" s="6">
        <f>INDEX(Roles!$J$5:$J$40,MATCH(C331&amp;"|"&amp;D331,Roles!$A$5:$A$40,0))</f>
        <v/>
      </c>
      <c r="J331" s="6">
        <f>INDEX(Roles!$K$5:$K$40,MATCH(C331&amp;"|"&amp;D331,Roles!$A$5:$A$40,0))</f>
        <v/>
      </c>
      <c r="K331" s="26">
        <f>INDEX(Market!$K$31:$K$54,MATCH(B331&amp;"|"&amp;J331,Market!$A$31:$A$54,0))</f>
        <v/>
      </c>
      <c r="L331" s="6">
        <f>INDEX(Settings!$E$13:$E$19,MATCH(I331,Settings!$B$13:$B$19,0))</f>
        <v/>
      </c>
      <c r="M331" s="25">
        <f>INDEX(Structure!$K$6:$K$12,MATCH(I331,Structure!$A$6:$A$12,0))</f>
        <v/>
      </c>
      <c r="N331" s="26">
        <f>INDEX(Structure!$G$25:$G$52,MATCH(B331&amp;"|"&amp;I331,Structure!$A$25:$A$52,0))</f>
        <v/>
      </c>
      <c r="O331" s="26">
        <f>INDEX(Structure!$H$25:$H$52,MATCH(B331&amp;"|"&amp;I331,Structure!$A$25:$A$52,0))</f>
        <v/>
      </c>
      <c r="P331" s="26">
        <f>INDEX(Structure!$I$25:$I$52,MATCH(B331&amp;"|"&amp;I331,Structure!$A$25:$A$52,0))</f>
        <v/>
      </c>
      <c r="Q331" s="20">
        <f>G331/H331</f>
        <v/>
      </c>
      <c r="R331" s="20">
        <f>G331/O331</f>
        <v/>
      </c>
      <c r="S331" s="32">
        <f>(G331-N331)/(P331-N331)</f>
        <v/>
      </c>
      <c r="T331" s="4">
        <f>IF(G331&lt;N331,"Below",IF(G331&gt;P331,"Above","Within"))</f>
        <v/>
      </c>
      <c r="U331" s="17">
        <f>MAX(0,N331-G331)*F331</f>
        <v/>
      </c>
      <c r="V331" s="17">
        <f>MAX(0,G331-P331)*F331</f>
        <v/>
      </c>
      <c r="W331" s="33">
        <f>IF(T331="Above",LN(G331/P331)/LN(1+INDEX(Market!$E$6:$E$9,MATCH(B331,Market!$A$6:$A$9,0))),0)</f>
        <v/>
      </c>
    </row>
    <row r="332">
      <c r="A332" s="5" t="inlineStr">
        <is>
          <t>E00399</t>
        </is>
      </c>
      <c r="B332" s="5" t="inlineStr">
        <is>
          <t>PL</t>
        </is>
      </c>
      <c r="C332" s="5" t="inlineStr">
        <is>
          <t>Customer Service</t>
        </is>
      </c>
      <c r="D332" s="5" t="inlineStr">
        <is>
          <t>L4</t>
        </is>
      </c>
      <c r="E332" s="5" t="inlineStr">
        <is>
          <t>M</t>
        </is>
      </c>
      <c r="F332" s="5" t="n">
        <v>1</v>
      </c>
      <c r="G332" s="31" t="n">
        <v>40000</v>
      </c>
      <c r="H332" s="31" t="n">
        <v>39700</v>
      </c>
      <c r="I332" s="6">
        <f>INDEX(Roles!$J$5:$J$40,MATCH(C332&amp;"|"&amp;D332,Roles!$A$5:$A$40,0))</f>
        <v/>
      </c>
      <c r="J332" s="6">
        <f>INDEX(Roles!$K$5:$K$40,MATCH(C332&amp;"|"&amp;D332,Roles!$A$5:$A$40,0))</f>
        <v/>
      </c>
      <c r="K332" s="26">
        <f>INDEX(Market!$K$31:$K$54,MATCH(B332&amp;"|"&amp;J332,Market!$A$31:$A$54,0))</f>
        <v/>
      </c>
      <c r="L332" s="6">
        <f>INDEX(Settings!$E$13:$E$19,MATCH(I332,Settings!$B$13:$B$19,0))</f>
        <v/>
      </c>
      <c r="M332" s="25">
        <f>INDEX(Structure!$K$6:$K$12,MATCH(I332,Structure!$A$6:$A$12,0))</f>
        <v/>
      </c>
      <c r="N332" s="26">
        <f>INDEX(Structure!$G$25:$G$52,MATCH(B332&amp;"|"&amp;I332,Structure!$A$25:$A$52,0))</f>
        <v/>
      </c>
      <c r="O332" s="26">
        <f>INDEX(Structure!$H$25:$H$52,MATCH(B332&amp;"|"&amp;I332,Structure!$A$25:$A$52,0))</f>
        <v/>
      </c>
      <c r="P332" s="26">
        <f>INDEX(Structure!$I$25:$I$52,MATCH(B332&amp;"|"&amp;I332,Structure!$A$25:$A$52,0))</f>
        <v/>
      </c>
      <c r="Q332" s="20">
        <f>G332/H332</f>
        <v/>
      </c>
      <c r="R332" s="20">
        <f>G332/O332</f>
        <v/>
      </c>
      <c r="S332" s="32">
        <f>(G332-N332)/(P332-N332)</f>
        <v/>
      </c>
      <c r="T332" s="4">
        <f>IF(G332&lt;N332,"Below",IF(G332&gt;P332,"Above","Within"))</f>
        <v/>
      </c>
      <c r="U332" s="17">
        <f>MAX(0,N332-G332)*F332</f>
        <v/>
      </c>
      <c r="V332" s="17">
        <f>MAX(0,G332-P332)*F332</f>
        <v/>
      </c>
      <c r="W332" s="33">
        <f>IF(T332="Above",LN(G332/P332)/LN(1+INDEX(Market!$E$6:$E$9,MATCH(B332,Market!$A$6:$A$9,0))),0)</f>
        <v/>
      </c>
    </row>
    <row r="333">
      <c r="A333" s="5" t="inlineStr">
        <is>
          <t>E00400</t>
        </is>
      </c>
      <c r="B333" s="5" t="inlineStr">
        <is>
          <t>ES</t>
        </is>
      </c>
      <c r="C333" s="5" t="inlineStr">
        <is>
          <t>Tech</t>
        </is>
      </c>
      <c r="D333" s="5" t="inlineStr">
        <is>
          <t>L1</t>
        </is>
      </c>
      <c r="E333" s="5" t="inlineStr">
        <is>
          <t>F</t>
        </is>
      </c>
      <c r="F333" s="5" t="n">
        <v>1</v>
      </c>
      <c r="G333" s="31" t="n">
        <v>30750</v>
      </c>
      <c r="H333" s="31" t="n">
        <v>31200</v>
      </c>
      <c r="I333" s="6">
        <f>INDEX(Roles!$J$5:$J$40,MATCH(C333&amp;"|"&amp;D333,Roles!$A$5:$A$40,0))</f>
        <v/>
      </c>
      <c r="J333" s="6">
        <f>INDEX(Roles!$K$5:$K$40,MATCH(C333&amp;"|"&amp;D333,Roles!$A$5:$A$40,0))</f>
        <v/>
      </c>
      <c r="K333" s="26">
        <f>INDEX(Market!$K$31:$K$54,MATCH(B333&amp;"|"&amp;J333,Market!$A$31:$A$54,0))</f>
        <v/>
      </c>
      <c r="L333" s="6">
        <f>INDEX(Settings!$E$13:$E$19,MATCH(I333,Settings!$B$13:$B$19,0))</f>
        <v/>
      </c>
      <c r="M333" s="25">
        <f>INDEX(Structure!$K$6:$K$12,MATCH(I333,Structure!$A$6:$A$12,0))</f>
        <v/>
      </c>
      <c r="N333" s="26">
        <f>INDEX(Structure!$G$25:$G$52,MATCH(B333&amp;"|"&amp;I333,Structure!$A$25:$A$52,0))</f>
        <v/>
      </c>
      <c r="O333" s="26">
        <f>INDEX(Structure!$H$25:$H$52,MATCH(B333&amp;"|"&amp;I333,Structure!$A$25:$A$52,0))</f>
        <v/>
      </c>
      <c r="P333" s="26">
        <f>INDEX(Structure!$I$25:$I$52,MATCH(B333&amp;"|"&amp;I333,Structure!$A$25:$A$52,0))</f>
        <v/>
      </c>
      <c r="Q333" s="20">
        <f>G333/H333</f>
        <v/>
      </c>
      <c r="R333" s="20">
        <f>G333/O333</f>
        <v/>
      </c>
      <c r="S333" s="32">
        <f>(G333-N333)/(P333-N333)</f>
        <v/>
      </c>
      <c r="T333" s="4">
        <f>IF(G333&lt;N333,"Below",IF(G333&gt;P333,"Above","Within"))</f>
        <v/>
      </c>
      <c r="U333" s="17">
        <f>MAX(0,N333-G333)*F333</f>
        <v/>
      </c>
      <c r="V333" s="17">
        <f>MAX(0,G333-P333)*F333</f>
        <v/>
      </c>
      <c r="W333" s="33">
        <f>IF(T333="Above",LN(G333/P333)/LN(1+INDEX(Market!$E$6:$E$9,MATCH(B333,Market!$A$6:$A$9,0))),0)</f>
        <v/>
      </c>
    </row>
    <row r="334">
      <c r="A334" s="5" t="inlineStr">
        <is>
          <t>E00401</t>
        </is>
      </c>
      <c r="B334" s="5" t="inlineStr">
        <is>
          <t>IT</t>
        </is>
      </c>
      <c r="C334" s="5" t="inlineStr">
        <is>
          <t>Operations</t>
        </is>
      </c>
      <c r="D334" s="5" t="inlineStr">
        <is>
          <t>L3</t>
        </is>
      </c>
      <c r="E334" s="5" t="inlineStr">
        <is>
          <t>M</t>
        </is>
      </c>
      <c r="F334" s="5" t="n">
        <v>1</v>
      </c>
      <c r="G334" s="31" t="n">
        <v>38250</v>
      </c>
      <c r="H334" s="31" t="n">
        <v>39500</v>
      </c>
      <c r="I334" s="6">
        <f>INDEX(Roles!$J$5:$J$40,MATCH(C334&amp;"|"&amp;D334,Roles!$A$5:$A$40,0))</f>
        <v/>
      </c>
      <c r="J334" s="6">
        <f>INDEX(Roles!$K$5:$K$40,MATCH(C334&amp;"|"&amp;D334,Roles!$A$5:$A$40,0))</f>
        <v/>
      </c>
      <c r="K334" s="26">
        <f>INDEX(Market!$K$31:$K$54,MATCH(B334&amp;"|"&amp;J334,Market!$A$31:$A$54,0))</f>
        <v/>
      </c>
      <c r="L334" s="6">
        <f>INDEX(Settings!$E$13:$E$19,MATCH(I334,Settings!$B$13:$B$19,0))</f>
        <v/>
      </c>
      <c r="M334" s="25">
        <f>INDEX(Structure!$K$6:$K$12,MATCH(I334,Structure!$A$6:$A$12,0))</f>
        <v/>
      </c>
      <c r="N334" s="26">
        <f>INDEX(Structure!$G$25:$G$52,MATCH(B334&amp;"|"&amp;I334,Structure!$A$25:$A$52,0))</f>
        <v/>
      </c>
      <c r="O334" s="26">
        <f>INDEX(Structure!$H$25:$H$52,MATCH(B334&amp;"|"&amp;I334,Structure!$A$25:$A$52,0))</f>
        <v/>
      </c>
      <c r="P334" s="26">
        <f>INDEX(Structure!$I$25:$I$52,MATCH(B334&amp;"|"&amp;I334,Structure!$A$25:$A$52,0))</f>
        <v/>
      </c>
      <c r="Q334" s="20">
        <f>G334/H334</f>
        <v/>
      </c>
      <c r="R334" s="20">
        <f>G334/O334</f>
        <v/>
      </c>
      <c r="S334" s="32">
        <f>(G334-N334)/(P334-N334)</f>
        <v/>
      </c>
      <c r="T334" s="4">
        <f>IF(G334&lt;N334,"Below",IF(G334&gt;P334,"Above","Within"))</f>
        <v/>
      </c>
      <c r="U334" s="17">
        <f>MAX(0,N334-G334)*F334</f>
        <v/>
      </c>
      <c r="V334" s="17">
        <f>MAX(0,G334-P334)*F334</f>
        <v/>
      </c>
      <c r="W334" s="33">
        <f>IF(T334="Above",LN(G334/P334)/LN(1+INDEX(Market!$E$6:$E$9,MATCH(B334,Market!$A$6:$A$9,0))),0)</f>
        <v/>
      </c>
    </row>
    <row r="335">
      <c r="A335" s="5" t="inlineStr">
        <is>
          <t>E00402</t>
        </is>
      </c>
      <c r="B335" s="5" t="inlineStr">
        <is>
          <t>PL</t>
        </is>
      </c>
      <c r="C335" s="5" t="inlineStr">
        <is>
          <t>Customer Service</t>
        </is>
      </c>
      <c r="D335" s="5" t="inlineStr">
        <is>
          <t>L2</t>
        </is>
      </c>
      <c r="E335" s="5" t="inlineStr">
        <is>
          <t>M</t>
        </is>
      </c>
      <c r="F335" s="5" t="n">
        <v>1</v>
      </c>
      <c r="G335" s="31" t="n">
        <v>22800</v>
      </c>
      <c r="H335" s="31" t="n">
        <v>23600</v>
      </c>
      <c r="I335" s="6">
        <f>INDEX(Roles!$J$5:$J$40,MATCH(C335&amp;"|"&amp;D335,Roles!$A$5:$A$40,0))</f>
        <v/>
      </c>
      <c r="J335" s="6">
        <f>INDEX(Roles!$K$5:$K$40,MATCH(C335&amp;"|"&amp;D335,Roles!$A$5:$A$40,0))</f>
        <v/>
      </c>
      <c r="K335" s="26">
        <f>INDEX(Market!$K$31:$K$54,MATCH(B335&amp;"|"&amp;J335,Market!$A$31:$A$54,0))</f>
        <v/>
      </c>
      <c r="L335" s="6">
        <f>INDEX(Settings!$E$13:$E$19,MATCH(I335,Settings!$B$13:$B$19,0))</f>
        <v/>
      </c>
      <c r="M335" s="25">
        <f>INDEX(Structure!$K$6:$K$12,MATCH(I335,Structure!$A$6:$A$12,0))</f>
        <v/>
      </c>
      <c r="N335" s="26">
        <f>INDEX(Structure!$G$25:$G$52,MATCH(B335&amp;"|"&amp;I335,Structure!$A$25:$A$52,0))</f>
        <v/>
      </c>
      <c r="O335" s="26">
        <f>INDEX(Structure!$H$25:$H$52,MATCH(B335&amp;"|"&amp;I335,Structure!$A$25:$A$52,0))</f>
        <v/>
      </c>
      <c r="P335" s="26">
        <f>INDEX(Structure!$I$25:$I$52,MATCH(B335&amp;"|"&amp;I335,Structure!$A$25:$A$52,0))</f>
        <v/>
      </c>
      <c r="Q335" s="20">
        <f>G335/H335</f>
        <v/>
      </c>
      <c r="R335" s="20">
        <f>G335/O335</f>
        <v/>
      </c>
      <c r="S335" s="32">
        <f>(G335-N335)/(P335-N335)</f>
        <v/>
      </c>
      <c r="T335" s="4">
        <f>IF(G335&lt;N335,"Below",IF(G335&gt;P335,"Above","Within"))</f>
        <v/>
      </c>
      <c r="U335" s="17">
        <f>MAX(0,N335-G335)*F335</f>
        <v/>
      </c>
      <c r="V335" s="17">
        <f>MAX(0,G335-P335)*F335</f>
        <v/>
      </c>
      <c r="W335" s="33">
        <f>IF(T335="Above",LN(G335/P335)/LN(1+INDEX(Market!$E$6:$E$9,MATCH(B335,Market!$A$6:$A$9,0))),0)</f>
        <v/>
      </c>
    </row>
    <row r="336">
      <c r="A336" s="5" t="inlineStr">
        <is>
          <t>E00403</t>
        </is>
      </c>
      <c r="B336" s="5" t="inlineStr">
        <is>
          <t>PL</t>
        </is>
      </c>
      <c r="C336" s="5" t="inlineStr">
        <is>
          <t>Sales</t>
        </is>
      </c>
      <c r="D336" s="5" t="inlineStr">
        <is>
          <t>L3</t>
        </is>
      </c>
      <c r="E336" s="5" t="inlineStr">
        <is>
          <t>M</t>
        </is>
      </c>
      <c r="F336" s="5" t="n">
        <v>1</v>
      </c>
      <c r="G336" s="31" t="n">
        <v>33300</v>
      </c>
      <c r="H336" s="31" t="n">
        <v>35300</v>
      </c>
      <c r="I336" s="6">
        <f>INDEX(Roles!$J$5:$J$40,MATCH(C336&amp;"|"&amp;D336,Roles!$A$5:$A$40,0))</f>
        <v/>
      </c>
      <c r="J336" s="6">
        <f>INDEX(Roles!$K$5:$K$40,MATCH(C336&amp;"|"&amp;D336,Roles!$A$5:$A$40,0))</f>
        <v/>
      </c>
      <c r="K336" s="26">
        <f>INDEX(Market!$K$31:$K$54,MATCH(B336&amp;"|"&amp;J336,Market!$A$31:$A$54,0))</f>
        <v/>
      </c>
      <c r="L336" s="6">
        <f>INDEX(Settings!$E$13:$E$19,MATCH(I336,Settings!$B$13:$B$19,0))</f>
        <v/>
      </c>
      <c r="M336" s="25">
        <f>INDEX(Structure!$K$6:$K$12,MATCH(I336,Structure!$A$6:$A$12,0))</f>
        <v/>
      </c>
      <c r="N336" s="26">
        <f>INDEX(Structure!$G$25:$G$52,MATCH(B336&amp;"|"&amp;I336,Structure!$A$25:$A$52,0))</f>
        <v/>
      </c>
      <c r="O336" s="26">
        <f>INDEX(Structure!$H$25:$H$52,MATCH(B336&amp;"|"&amp;I336,Structure!$A$25:$A$52,0))</f>
        <v/>
      </c>
      <c r="P336" s="26">
        <f>INDEX(Structure!$I$25:$I$52,MATCH(B336&amp;"|"&amp;I336,Structure!$A$25:$A$52,0))</f>
        <v/>
      </c>
      <c r="Q336" s="20">
        <f>G336/H336</f>
        <v/>
      </c>
      <c r="R336" s="20">
        <f>G336/O336</f>
        <v/>
      </c>
      <c r="S336" s="32">
        <f>(G336-N336)/(P336-N336)</f>
        <v/>
      </c>
      <c r="T336" s="4">
        <f>IF(G336&lt;N336,"Below",IF(G336&gt;P336,"Above","Within"))</f>
        <v/>
      </c>
      <c r="U336" s="17">
        <f>MAX(0,N336-G336)*F336</f>
        <v/>
      </c>
      <c r="V336" s="17">
        <f>MAX(0,G336-P336)*F336</f>
        <v/>
      </c>
      <c r="W336" s="33">
        <f>IF(T336="Above",LN(G336/P336)/LN(1+INDEX(Market!$E$6:$E$9,MATCH(B336,Market!$A$6:$A$9,0))),0)</f>
        <v/>
      </c>
    </row>
    <row r="337">
      <c r="A337" s="5" t="inlineStr">
        <is>
          <t>E00404</t>
        </is>
      </c>
      <c r="B337" s="5" t="inlineStr">
        <is>
          <t>PL</t>
        </is>
      </c>
      <c r="C337" s="5" t="inlineStr">
        <is>
          <t>Customer Service</t>
        </is>
      </c>
      <c r="D337" s="5" t="inlineStr">
        <is>
          <t>L2</t>
        </is>
      </c>
      <c r="E337" s="5" t="inlineStr">
        <is>
          <t>M</t>
        </is>
      </c>
      <c r="F337" s="5" t="n">
        <v>1</v>
      </c>
      <c r="G337" s="31" t="n">
        <v>27450</v>
      </c>
      <c r="H337" s="31" t="n">
        <v>23600</v>
      </c>
      <c r="I337" s="6">
        <f>INDEX(Roles!$J$5:$J$40,MATCH(C337&amp;"|"&amp;D337,Roles!$A$5:$A$40,0))</f>
        <v/>
      </c>
      <c r="J337" s="6">
        <f>INDEX(Roles!$K$5:$K$40,MATCH(C337&amp;"|"&amp;D337,Roles!$A$5:$A$40,0))</f>
        <v/>
      </c>
      <c r="K337" s="26">
        <f>INDEX(Market!$K$31:$K$54,MATCH(B337&amp;"|"&amp;J337,Market!$A$31:$A$54,0))</f>
        <v/>
      </c>
      <c r="L337" s="6">
        <f>INDEX(Settings!$E$13:$E$19,MATCH(I337,Settings!$B$13:$B$19,0))</f>
        <v/>
      </c>
      <c r="M337" s="25">
        <f>INDEX(Structure!$K$6:$K$12,MATCH(I337,Structure!$A$6:$A$12,0))</f>
        <v/>
      </c>
      <c r="N337" s="26">
        <f>INDEX(Structure!$G$25:$G$52,MATCH(B337&amp;"|"&amp;I337,Structure!$A$25:$A$52,0))</f>
        <v/>
      </c>
      <c r="O337" s="26">
        <f>INDEX(Structure!$H$25:$H$52,MATCH(B337&amp;"|"&amp;I337,Structure!$A$25:$A$52,0))</f>
        <v/>
      </c>
      <c r="P337" s="26">
        <f>INDEX(Structure!$I$25:$I$52,MATCH(B337&amp;"|"&amp;I337,Structure!$A$25:$A$52,0))</f>
        <v/>
      </c>
      <c r="Q337" s="20">
        <f>G337/H337</f>
        <v/>
      </c>
      <c r="R337" s="20">
        <f>G337/O337</f>
        <v/>
      </c>
      <c r="S337" s="32">
        <f>(G337-N337)/(P337-N337)</f>
        <v/>
      </c>
      <c r="T337" s="4">
        <f>IF(G337&lt;N337,"Below",IF(G337&gt;P337,"Above","Within"))</f>
        <v/>
      </c>
      <c r="U337" s="17">
        <f>MAX(0,N337-G337)*F337</f>
        <v/>
      </c>
      <c r="V337" s="17">
        <f>MAX(0,G337-P337)*F337</f>
        <v/>
      </c>
      <c r="W337" s="33">
        <f>IF(T337="Above",LN(G337/P337)/LN(1+INDEX(Market!$E$6:$E$9,MATCH(B337,Market!$A$6:$A$9,0))),0)</f>
        <v/>
      </c>
    </row>
    <row r="338">
      <c r="A338" s="5" t="inlineStr">
        <is>
          <t>E00405</t>
        </is>
      </c>
      <c r="B338" s="5" t="inlineStr">
        <is>
          <t>PL</t>
        </is>
      </c>
      <c r="C338" s="5" t="inlineStr">
        <is>
          <t>Operations</t>
        </is>
      </c>
      <c r="D338" s="5" t="inlineStr">
        <is>
          <t>L2</t>
        </is>
      </c>
      <c r="E338" s="5" t="inlineStr">
        <is>
          <t>M</t>
        </is>
      </c>
      <c r="F338" s="5" t="n">
        <v>1</v>
      </c>
      <c r="G338" s="31" t="n">
        <v>25150</v>
      </c>
      <c r="H338" s="31" t="n">
        <v>24900</v>
      </c>
      <c r="I338" s="6">
        <f>INDEX(Roles!$J$5:$J$40,MATCH(C338&amp;"|"&amp;D338,Roles!$A$5:$A$40,0))</f>
        <v/>
      </c>
      <c r="J338" s="6">
        <f>INDEX(Roles!$K$5:$K$40,MATCH(C338&amp;"|"&amp;D338,Roles!$A$5:$A$40,0))</f>
        <v/>
      </c>
      <c r="K338" s="26">
        <f>INDEX(Market!$K$31:$K$54,MATCH(B338&amp;"|"&amp;J338,Market!$A$31:$A$54,0))</f>
        <v/>
      </c>
      <c r="L338" s="6">
        <f>INDEX(Settings!$E$13:$E$19,MATCH(I338,Settings!$B$13:$B$19,0))</f>
        <v/>
      </c>
      <c r="M338" s="25">
        <f>INDEX(Structure!$K$6:$K$12,MATCH(I338,Structure!$A$6:$A$12,0))</f>
        <v/>
      </c>
      <c r="N338" s="26">
        <f>INDEX(Structure!$G$25:$G$52,MATCH(B338&amp;"|"&amp;I338,Structure!$A$25:$A$52,0))</f>
        <v/>
      </c>
      <c r="O338" s="26">
        <f>INDEX(Structure!$H$25:$H$52,MATCH(B338&amp;"|"&amp;I338,Structure!$A$25:$A$52,0))</f>
        <v/>
      </c>
      <c r="P338" s="26">
        <f>INDEX(Structure!$I$25:$I$52,MATCH(B338&amp;"|"&amp;I338,Structure!$A$25:$A$52,0))</f>
        <v/>
      </c>
      <c r="Q338" s="20">
        <f>G338/H338</f>
        <v/>
      </c>
      <c r="R338" s="20">
        <f>G338/O338</f>
        <v/>
      </c>
      <c r="S338" s="32">
        <f>(G338-N338)/(P338-N338)</f>
        <v/>
      </c>
      <c r="T338" s="4">
        <f>IF(G338&lt;N338,"Below",IF(G338&gt;P338,"Above","Within"))</f>
        <v/>
      </c>
      <c r="U338" s="17">
        <f>MAX(0,N338-G338)*F338</f>
        <v/>
      </c>
      <c r="V338" s="17">
        <f>MAX(0,G338-P338)*F338</f>
        <v/>
      </c>
      <c r="W338" s="33">
        <f>IF(T338="Above",LN(G338/P338)/LN(1+INDEX(Market!$E$6:$E$9,MATCH(B338,Market!$A$6:$A$9,0))),0)</f>
        <v/>
      </c>
    </row>
    <row r="339">
      <c r="A339" s="5" t="inlineStr">
        <is>
          <t>E00406</t>
        </is>
      </c>
      <c r="B339" s="5" t="inlineStr">
        <is>
          <t>PL</t>
        </is>
      </c>
      <c r="C339" s="5" t="inlineStr">
        <is>
          <t>Customer Service</t>
        </is>
      </c>
      <c r="D339" s="5" t="inlineStr">
        <is>
          <t>L4</t>
        </is>
      </c>
      <c r="E339" s="5" t="inlineStr">
        <is>
          <t>M</t>
        </is>
      </c>
      <c r="F339" s="5" t="n">
        <v>1</v>
      </c>
      <c r="G339" s="31" t="n">
        <v>38450</v>
      </c>
      <c r="H339" s="31" t="n">
        <v>39700</v>
      </c>
      <c r="I339" s="6">
        <f>INDEX(Roles!$J$5:$J$40,MATCH(C339&amp;"|"&amp;D339,Roles!$A$5:$A$40,0))</f>
        <v/>
      </c>
      <c r="J339" s="6">
        <f>INDEX(Roles!$K$5:$K$40,MATCH(C339&amp;"|"&amp;D339,Roles!$A$5:$A$40,0))</f>
        <v/>
      </c>
      <c r="K339" s="26">
        <f>INDEX(Market!$K$31:$K$54,MATCH(B339&amp;"|"&amp;J339,Market!$A$31:$A$54,0))</f>
        <v/>
      </c>
      <c r="L339" s="6">
        <f>INDEX(Settings!$E$13:$E$19,MATCH(I339,Settings!$B$13:$B$19,0))</f>
        <v/>
      </c>
      <c r="M339" s="25">
        <f>INDEX(Structure!$K$6:$K$12,MATCH(I339,Structure!$A$6:$A$12,0))</f>
        <v/>
      </c>
      <c r="N339" s="26">
        <f>INDEX(Structure!$G$25:$G$52,MATCH(B339&amp;"|"&amp;I339,Structure!$A$25:$A$52,0))</f>
        <v/>
      </c>
      <c r="O339" s="26">
        <f>INDEX(Structure!$H$25:$H$52,MATCH(B339&amp;"|"&amp;I339,Structure!$A$25:$A$52,0))</f>
        <v/>
      </c>
      <c r="P339" s="26">
        <f>INDEX(Structure!$I$25:$I$52,MATCH(B339&amp;"|"&amp;I339,Structure!$A$25:$A$52,0))</f>
        <v/>
      </c>
      <c r="Q339" s="20">
        <f>G339/H339</f>
        <v/>
      </c>
      <c r="R339" s="20">
        <f>G339/O339</f>
        <v/>
      </c>
      <c r="S339" s="32">
        <f>(G339-N339)/(P339-N339)</f>
        <v/>
      </c>
      <c r="T339" s="4">
        <f>IF(G339&lt;N339,"Below",IF(G339&gt;P339,"Above","Within"))</f>
        <v/>
      </c>
      <c r="U339" s="17">
        <f>MAX(0,N339-G339)*F339</f>
        <v/>
      </c>
      <c r="V339" s="17">
        <f>MAX(0,G339-P339)*F339</f>
        <v/>
      </c>
      <c r="W339" s="33">
        <f>IF(T339="Above",LN(G339/P339)/LN(1+INDEX(Market!$E$6:$E$9,MATCH(B339,Market!$A$6:$A$9,0))),0)</f>
        <v/>
      </c>
    </row>
    <row r="340">
      <c r="A340" s="5" t="inlineStr">
        <is>
          <t>E00407</t>
        </is>
      </c>
      <c r="B340" s="5" t="inlineStr">
        <is>
          <t>DE</t>
        </is>
      </c>
      <c r="C340" s="5" t="inlineStr">
        <is>
          <t>Operations</t>
        </is>
      </c>
      <c r="D340" s="5" t="inlineStr">
        <is>
          <t>L6</t>
        </is>
      </c>
      <c r="E340" s="5" t="inlineStr">
        <is>
          <t>M</t>
        </is>
      </c>
      <c r="F340" s="5" t="n">
        <v>1</v>
      </c>
      <c r="G340" s="31" t="n">
        <v>141300</v>
      </c>
      <c r="H340" s="31" t="n">
        <v>144400</v>
      </c>
      <c r="I340" s="6">
        <f>INDEX(Roles!$J$5:$J$40,MATCH(C340&amp;"|"&amp;D340,Roles!$A$5:$A$40,0))</f>
        <v/>
      </c>
      <c r="J340" s="6">
        <f>INDEX(Roles!$K$5:$K$40,MATCH(C340&amp;"|"&amp;D340,Roles!$A$5:$A$40,0))</f>
        <v/>
      </c>
      <c r="K340" s="26">
        <f>INDEX(Market!$K$31:$K$54,MATCH(B340&amp;"|"&amp;J340,Market!$A$31:$A$54,0))</f>
        <v/>
      </c>
      <c r="L340" s="6">
        <f>INDEX(Settings!$E$13:$E$19,MATCH(I340,Settings!$B$13:$B$19,0))</f>
        <v/>
      </c>
      <c r="M340" s="25">
        <f>INDEX(Structure!$K$6:$K$12,MATCH(I340,Structure!$A$6:$A$12,0))</f>
        <v/>
      </c>
      <c r="N340" s="26">
        <f>INDEX(Structure!$G$25:$G$52,MATCH(B340&amp;"|"&amp;I340,Structure!$A$25:$A$52,0))</f>
        <v/>
      </c>
      <c r="O340" s="26">
        <f>INDEX(Structure!$H$25:$H$52,MATCH(B340&amp;"|"&amp;I340,Structure!$A$25:$A$52,0))</f>
        <v/>
      </c>
      <c r="P340" s="26">
        <f>INDEX(Structure!$I$25:$I$52,MATCH(B340&amp;"|"&amp;I340,Structure!$A$25:$A$52,0))</f>
        <v/>
      </c>
      <c r="Q340" s="20">
        <f>G340/H340</f>
        <v/>
      </c>
      <c r="R340" s="20">
        <f>G340/O340</f>
        <v/>
      </c>
      <c r="S340" s="32">
        <f>(G340-N340)/(P340-N340)</f>
        <v/>
      </c>
      <c r="T340" s="4">
        <f>IF(G340&lt;N340,"Below",IF(G340&gt;P340,"Above","Within"))</f>
        <v/>
      </c>
      <c r="U340" s="17">
        <f>MAX(0,N340-G340)*F340</f>
        <v/>
      </c>
      <c r="V340" s="17">
        <f>MAX(0,G340-P340)*F340</f>
        <v/>
      </c>
      <c r="W340" s="33">
        <f>IF(T340="Above",LN(G340/P340)/LN(1+INDEX(Market!$E$6:$E$9,MATCH(B340,Market!$A$6:$A$9,0))),0)</f>
        <v/>
      </c>
    </row>
    <row r="341">
      <c r="A341" s="5" t="inlineStr">
        <is>
          <t>E00408</t>
        </is>
      </c>
      <c r="B341" s="5" t="inlineStr">
        <is>
          <t>PL</t>
        </is>
      </c>
      <c r="C341" s="5" t="inlineStr">
        <is>
          <t>Customer Service</t>
        </is>
      </c>
      <c r="D341" s="5" t="inlineStr">
        <is>
          <t>L3</t>
        </is>
      </c>
      <c r="E341" s="5" t="inlineStr">
        <is>
          <t>F</t>
        </is>
      </c>
      <c r="F341" s="5" t="n">
        <v>1</v>
      </c>
      <c r="G341" s="31" t="n">
        <v>29700</v>
      </c>
      <c r="H341" s="31" t="n">
        <v>30200</v>
      </c>
      <c r="I341" s="6">
        <f>INDEX(Roles!$J$5:$J$40,MATCH(C341&amp;"|"&amp;D341,Roles!$A$5:$A$40,0))</f>
        <v/>
      </c>
      <c r="J341" s="6">
        <f>INDEX(Roles!$K$5:$K$40,MATCH(C341&amp;"|"&amp;D341,Roles!$A$5:$A$40,0))</f>
        <v/>
      </c>
      <c r="K341" s="26">
        <f>INDEX(Market!$K$31:$K$54,MATCH(B341&amp;"|"&amp;J341,Market!$A$31:$A$54,0))</f>
        <v/>
      </c>
      <c r="L341" s="6">
        <f>INDEX(Settings!$E$13:$E$19,MATCH(I341,Settings!$B$13:$B$19,0))</f>
        <v/>
      </c>
      <c r="M341" s="25">
        <f>INDEX(Structure!$K$6:$K$12,MATCH(I341,Structure!$A$6:$A$12,0))</f>
        <v/>
      </c>
      <c r="N341" s="26">
        <f>INDEX(Structure!$G$25:$G$52,MATCH(B341&amp;"|"&amp;I341,Structure!$A$25:$A$52,0))</f>
        <v/>
      </c>
      <c r="O341" s="26">
        <f>INDEX(Structure!$H$25:$H$52,MATCH(B341&amp;"|"&amp;I341,Structure!$A$25:$A$52,0))</f>
        <v/>
      </c>
      <c r="P341" s="26">
        <f>INDEX(Structure!$I$25:$I$52,MATCH(B341&amp;"|"&amp;I341,Structure!$A$25:$A$52,0))</f>
        <v/>
      </c>
      <c r="Q341" s="20">
        <f>G341/H341</f>
        <v/>
      </c>
      <c r="R341" s="20">
        <f>G341/O341</f>
        <v/>
      </c>
      <c r="S341" s="32">
        <f>(G341-N341)/(P341-N341)</f>
        <v/>
      </c>
      <c r="T341" s="4">
        <f>IF(G341&lt;N341,"Below",IF(G341&gt;P341,"Above","Within"))</f>
        <v/>
      </c>
      <c r="U341" s="17">
        <f>MAX(0,N341-G341)*F341</f>
        <v/>
      </c>
      <c r="V341" s="17">
        <f>MAX(0,G341-P341)*F341</f>
        <v/>
      </c>
      <c r="W341" s="33">
        <f>IF(T341="Above",LN(G341/P341)/LN(1+INDEX(Market!$E$6:$E$9,MATCH(B341,Market!$A$6:$A$9,0))),0)</f>
        <v/>
      </c>
    </row>
    <row r="342">
      <c r="A342" s="5" t="inlineStr">
        <is>
          <t>E00409</t>
        </is>
      </c>
      <c r="B342" s="5" t="inlineStr">
        <is>
          <t>PL</t>
        </is>
      </c>
      <c r="C342" s="5" t="inlineStr">
        <is>
          <t>Operations</t>
        </is>
      </c>
      <c r="D342" s="5" t="inlineStr">
        <is>
          <t>L2</t>
        </is>
      </c>
      <c r="E342" s="5" t="inlineStr">
        <is>
          <t>M</t>
        </is>
      </c>
      <c r="F342" s="5" t="n">
        <v>1</v>
      </c>
      <c r="G342" s="31" t="n">
        <v>25550</v>
      </c>
      <c r="H342" s="31" t="n">
        <v>24900</v>
      </c>
      <c r="I342" s="6">
        <f>INDEX(Roles!$J$5:$J$40,MATCH(C342&amp;"|"&amp;D342,Roles!$A$5:$A$40,0))</f>
        <v/>
      </c>
      <c r="J342" s="6">
        <f>INDEX(Roles!$K$5:$K$40,MATCH(C342&amp;"|"&amp;D342,Roles!$A$5:$A$40,0))</f>
        <v/>
      </c>
      <c r="K342" s="26">
        <f>INDEX(Market!$K$31:$K$54,MATCH(B342&amp;"|"&amp;J342,Market!$A$31:$A$54,0))</f>
        <v/>
      </c>
      <c r="L342" s="6">
        <f>INDEX(Settings!$E$13:$E$19,MATCH(I342,Settings!$B$13:$B$19,0))</f>
        <v/>
      </c>
      <c r="M342" s="25">
        <f>INDEX(Structure!$K$6:$K$12,MATCH(I342,Structure!$A$6:$A$12,0))</f>
        <v/>
      </c>
      <c r="N342" s="26">
        <f>INDEX(Structure!$G$25:$G$52,MATCH(B342&amp;"|"&amp;I342,Structure!$A$25:$A$52,0))</f>
        <v/>
      </c>
      <c r="O342" s="26">
        <f>INDEX(Structure!$H$25:$H$52,MATCH(B342&amp;"|"&amp;I342,Structure!$A$25:$A$52,0))</f>
        <v/>
      </c>
      <c r="P342" s="26">
        <f>INDEX(Structure!$I$25:$I$52,MATCH(B342&amp;"|"&amp;I342,Structure!$A$25:$A$52,0))</f>
        <v/>
      </c>
      <c r="Q342" s="20">
        <f>G342/H342</f>
        <v/>
      </c>
      <c r="R342" s="20">
        <f>G342/O342</f>
        <v/>
      </c>
      <c r="S342" s="32">
        <f>(G342-N342)/(P342-N342)</f>
        <v/>
      </c>
      <c r="T342" s="4">
        <f>IF(G342&lt;N342,"Below",IF(G342&gt;P342,"Above","Within"))</f>
        <v/>
      </c>
      <c r="U342" s="17">
        <f>MAX(0,N342-G342)*F342</f>
        <v/>
      </c>
      <c r="V342" s="17">
        <f>MAX(0,G342-P342)*F342</f>
        <v/>
      </c>
      <c r="W342" s="33">
        <f>IF(T342="Above",LN(G342/P342)/LN(1+INDEX(Market!$E$6:$E$9,MATCH(B342,Market!$A$6:$A$9,0))),0)</f>
        <v/>
      </c>
    </row>
    <row r="343">
      <c r="A343" s="5" t="inlineStr">
        <is>
          <t>E00410</t>
        </is>
      </c>
      <c r="B343" s="5" t="inlineStr">
        <is>
          <t>PL</t>
        </is>
      </c>
      <c r="C343" s="5" t="inlineStr">
        <is>
          <t>HR</t>
        </is>
      </c>
      <c r="D343" s="5" t="inlineStr">
        <is>
          <t>L1</t>
        </is>
      </c>
      <c r="E343" s="5" t="inlineStr">
        <is>
          <t>M</t>
        </is>
      </c>
      <c r="F343" s="5" t="n">
        <v>1</v>
      </c>
      <c r="G343" s="31" t="n">
        <v>20900</v>
      </c>
      <c r="H343" s="31" t="n">
        <v>21000</v>
      </c>
      <c r="I343" s="6">
        <f>INDEX(Roles!$J$5:$J$40,MATCH(C343&amp;"|"&amp;D343,Roles!$A$5:$A$40,0))</f>
        <v/>
      </c>
      <c r="J343" s="6">
        <f>INDEX(Roles!$K$5:$K$40,MATCH(C343&amp;"|"&amp;D343,Roles!$A$5:$A$40,0))</f>
        <v/>
      </c>
      <c r="K343" s="26">
        <f>INDEX(Market!$K$31:$K$54,MATCH(B343&amp;"|"&amp;J343,Market!$A$31:$A$54,0))</f>
        <v/>
      </c>
      <c r="L343" s="6">
        <f>INDEX(Settings!$E$13:$E$19,MATCH(I343,Settings!$B$13:$B$19,0))</f>
        <v/>
      </c>
      <c r="M343" s="25">
        <f>INDEX(Structure!$K$6:$K$12,MATCH(I343,Structure!$A$6:$A$12,0))</f>
        <v/>
      </c>
      <c r="N343" s="26">
        <f>INDEX(Structure!$G$25:$G$52,MATCH(B343&amp;"|"&amp;I343,Structure!$A$25:$A$52,0))</f>
        <v/>
      </c>
      <c r="O343" s="26">
        <f>INDEX(Structure!$H$25:$H$52,MATCH(B343&amp;"|"&amp;I343,Structure!$A$25:$A$52,0))</f>
        <v/>
      </c>
      <c r="P343" s="26">
        <f>INDEX(Structure!$I$25:$I$52,MATCH(B343&amp;"|"&amp;I343,Structure!$A$25:$A$52,0))</f>
        <v/>
      </c>
      <c r="Q343" s="20">
        <f>G343/H343</f>
        <v/>
      </c>
      <c r="R343" s="20">
        <f>G343/O343</f>
        <v/>
      </c>
      <c r="S343" s="32">
        <f>(G343-N343)/(P343-N343)</f>
        <v/>
      </c>
      <c r="T343" s="4">
        <f>IF(G343&lt;N343,"Below",IF(G343&gt;P343,"Above","Within"))</f>
        <v/>
      </c>
      <c r="U343" s="17">
        <f>MAX(0,N343-G343)*F343</f>
        <v/>
      </c>
      <c r="V343" s="17">
        <f>MAX(0,G343-P343)*F343</f>
        <v/>
      </c>
      <c r="W343" s="33">
        <f>IF(T343="Above",LN(G343/P343)/LN(1+INDEX(Market!$E$6:$E$9,MATCH(B343,Market!$A$6:$A$9,0))),0)</f>
        <v/>
      </c>
    </row>
    <row r="344">
      <c r="A344" s="5" t="inlineStr">
        <is>
          <t>E00411</t>
        </is>
      </c>
      <c r="B344" s="5" t="inlineStr">
        <is>
          <t>ES</t>
        </is>
      </c>
      <c r="C344" s="5" t="inlineStr">
        <is>
          <t>Customer Service</t>
        </is>
      </c>
      <c r="D344" s="5" t="inlineStr">
        <is>
          <t>L4</t>
        </is>
      </c>
      <c r="E344" s="5" t="inlineStr">
        <is>
          <t>M</t>
        </is>
      </c>
      <c r="F344" s="5" t="n">
        <v>1</v>
      </c>
      <c r="G344" s="31" t="n">
        <v>44150</v>
      </c>
      <c r="H344" s="31" t="n">
        <v>47200</v>
      </c>
      <c r="I344" s="6">
        <f>INDEX(Roles!$J$5:$J$40,MATCH(C344&amp;"|"&amp;D344,Roles!$A$5:$A$40,0))</f>
        <v/>
      </c>
      <c r="J344" s="6">
        <f>INDEX(Roles!$K$5:$K$40,MATCH(C344&amp;"|"&amp;D344,Roles!$A$5:$A$40,0))</f>
        <v/>
      </c>
      <c r="K344" s="26">
        <f>INDEX(Market!$K$31:$K$54,MATCH(B344&amp;"|"&amp;J344,Market!$A$31:$A$54,0))</f>
        <v/>
      </c>
      <c r="L344" s="6">
        <f>INDEX(Settings!$E$13:$E$19,MATCH(I344,Settings!$B$13:$B$19,0))</f>
        <v/>
      </c>
      <c r="M344" s="25">
        <f>INDEX(Structure!$K$6:$K$12,MATCH(I344,Structure!$A$6:$A$12,0))</f>
        <v/>
      </c>
      <c r="N344" s="26">
        <f>INDEX(Structure!$G$25:$G$52,MATCH(B344&amp;"|"&amp;I344,Structure!$A$25:$A$52,0))</f>
        <v/>
      </c>
      <c r="O344" s="26">
        <f>INDEX(Structure!$H$25:$H$52,MATCH(B344&amp;"|"&amp;I344,Structure!$A$25:$A$52,0))</f>
        <v/>
      </c>
      <c r="P344" s="26">
        <f>INDEX(Structure!$I$25:$I$52,MATCH(B344&amp;"|"&amp;I344,Structure!$A$25:$A$52,0))</f>
        <v/>
      </c>
      <c r="Q344" s="20">
        <f>G344/H344</f>
        <v/>
      </c>
      <c r="R344" s="20">
        <f>G344/O344</f>
        <v/>
      </c>
      <c r="S344" s="32">
        <f>(G344-N344)/(P344-N344)</f>
        <v/>
      </c>
      <c r="T344" s="4">
        <f>IF(G344&lt;N344,"Below",IF(G344&gt;P344,"Above","Within"))</f>
        <v/>
      </c>
      <c r="U344" s="17">
        <f>MAX(0,N344-G344)*F344</f>
        <v/>
      </c>
      <c r="V344" s="17">
        <f>MAX(0,G344-P344)*F344</f>
        <v/>
      </c>
      <c r="W344" s="33">
        <f>IF(T344="Above",LN(G344/P344)/LN(1+INDEX(Market!$E$6:$E$9,MATCH(B344,Market!$A$6:$A$9,0))),0)</f>
        <v/>
      </c>
    </row>
    <row r="345">
      <c r="A345" s="5" t="inlineStr">
        <is>
          <t>E00412</t>
        </is>
      </c>
      <c r="B345" s="5" t="inlineStr">
        <is>
          <t>DE</t>
        </is>
      </c>
      <c r="C345" s="5" t="inlineStr">
        <is>
          <t>Tech</t>
        </is>
      </c>
      <c r="D345" s="5" t="inlineStr">
        <is>
          <t>L1</t>
        </is>
      </c>
      <c r="E345" s="5" t="inlineStr">
        <is>
          <t>M</t>
        </is>
      </c>
      <c r="F345" s="5" t="n">
        <v>1</v>
      </c>
      <c r="G345" s="31" t="n">
        <v>48050</v>
      </c>
      <c r="H345" s="31" t="n">
        <v>47500</v>
      </c>
      <c r="I345" s="6">
        <f>INDEX(Roles!$J$5:$J$40,MATCH(C345&amp;"|"&amp;D345,Roles!$A$5:$A$40,0))</f>
        <v/>
      </c>
      <c r="J345" s="6">
        <f>INDEX(Roles!$K$5:$K$40,MATCH(C345&amp;"|"&amp;D345,Roles!$A$5:$A$40,0))</f>
        <v/>
      </c>
      <c r="K345" s="26">
        <f>INDEX(Market!$K$31:$K$54,MATCH(B345&amp;"|"&amp;J345,Market!$A$31:$A$54,0))</f>
        <v/>
      </c>
      <c r="L345" s="6">
        <f>INDEX(Settings!$E$13:$E$19,MATCH(I345,Settings!$B$13:$B$19,0))</f>
        <v/>
      </c>
      <c r="M345" s="25">
        <f>INDEX(Structure!$K$6:$K$12,MATCH(I345,Structure!$A$6:$A$12,0))</f>
        <v/>
      </c>
      <c r="N345" s="26">
        <f>INDEX(Structure!$G$25:$G$52,MATCH(B345&amp;"|"&amp;I345,Structure!$A$25:$A$52,0))</f>
        <v/>
      </c>
      <c r="O345" s="26">
        <f>INDEX(Structure!$H$25:$H$52,MATCH(B345&amp;"|"&amp;I345,Structure!$A$25:$A$52,0))</f>
        <v/>
      </c>
      <c r="P345" s="26">
        <f>INDEX(Structure!$I$25:$I$52,MATCH(B345&amp;"|"&amp;I345,Structure!$A$25:$A$52,0))</f>
        <v/>
      </c>
      <c r="Q345" s="20">
        <f>G345/H345</f>
        <v/>
      </c>
      <c r="R345" s="20">
        <f>G345/O345</f>
        <v/>
      </c>
      <c r="S345" s="32">
        <f>(G345-N345)/(P345-N345)</f>
        <v/>
      </c>
      <c r="T345" s="4">
        <f>IF(G345&lt;N345,"Below",IF(G345&gt;P345,"Above","Within"))</f>
        <v/>
      </c>
      <c r="U345" s="17">
        <f>MAX(0,N345-G345)*F345</f>
        <v/>
      </c>
      <c r="V345" s="17">
        <f>MAX(0,G345-P345)*F345</f>
        <v/>
      </c>
      <c r="W345" s="33">
        <f>IF(T345="Above",LN(G345/P345)/LN(1+INDEX(Market!$E$6:$E$9,MATCH(B345,Market!$A$6:$A$9,0))),0)</f>
        <v/>
      </c>
    </row>
    <row r="346">
      <c r="A346" s="5" t="inlineStr">
        <is>
          <t>E00413</t>
        </is>
      </c>
      <c r="B346" s="5" t="inlineStr">
        <is>
          <t>DE</t>
        </is>
      </c>
      <c r="C346" s="5" t="inlineStr">
        <is>
          <t>Sales</t>
        </is>
      </c>
      <c r="D346" s="5" t="inlineStr">
        <is>
          <t>L3</t>
        </is>
      </c>
      <c r="E346" s="5" t="inlineStr">
        <is>
          <t>F</t>
        </is>
      </c>
      <c r="F346" s="5" t="n">
        <v>1</v>
      </c>
      <c r="G346" s="31" t="n">
        <v>50750</v>
      </c>
      <c r="H346" s="31" t="n">
        <v>63800</v>
      </c>
      <c r="I346" s="6">
        <f>INDEX(Roles!$J$5:$J$40,MATCH(C346&amp;"|"&amp;D346,Roles!$A$5:$A$40,0))</f>
        <v/>
      </c>
      <c r="J346" s="6">
        <f>INDEX(Roles!$K$5:$K$40,MATCH(C346&amp;"|"&amp;D346,Roles!$A$5:$A$40,0))</f>
        <v/>
      </c>
      <c r="K346" s="26">
        <f>INDEX(Market!$K$31:$K$54,MATCH(B346&amp;"|"&amp;J346,Market!$A$31:$A$54,0))</f>
        <v/>
      </c>
      <c r="L346" s="6">
        <f>INDEX(Settings!$E$13:$E$19,MATCH(I346,Settings!$B$13:$B$19,0))</f>
        <v/>
      </c>
      <c r="M346" s="25">
        <f>INDEX(Structure!$K$6:$K$12,MATCH(I346,Structure!$A$6:$A$12,0))</f>
        <v/>
      </c>
      <c r="N346" s="26">
        <f>INDEX(Structure!$G$25:$G$52,MATCH(B346&amp;"|"&amp;I346,Structure!$A$25:$A$52,0))</f>
        <v/>
      </c>
      <c r="O346" s="26">
        <f>INDEX(Structure!$H$25:$H$52,MATCH(B346&amp;"|"&amp;I346,Structure!$A$25:$A$52,0))</f>
        <v/>
      </c>
      <c r="P346" s="26">
        <f>INDEX(Structure!$I$25:$I$52,MATCH(B346&amp;"|"&amp;I346,Structure!$A$25:$A$52,0))</f>
        <v/>
      </c>
      <c r="Q346" s="20">
        <f>G346/H346</f>
        <v/>
      </c>
      <c r="R346" s="20">
        <f>G346/O346</f>
        <v/>
      </c>
      <c r="S346" s="32">
        <f>(G346-N346)/(P346-N346)</f>
        <v/>
      </c>
      <c r="T346" s="4">
        <f>IF(G346&lt;N346,"Below",IF(G346&gt;P346,"Above","Within"))</f>
        <v/>
      </c>
      <c r="U346" s="17">
        <f>MAX(0,N346-G346)*F346</f>
        <v/>
      </c>
      <c r="V346" s="17">
        <f>MAX(0,G346-P346)*F346</f>
        <v/>
      </c>
      <c r="W346" s="33">
        <f>IF(T346="Above",LN(G346/P346)/LN(1+INDEX(Market!$E$6:$E$9,MATCH(B346,Market!$A$6:$A$9,0))),0)</f>
        <v/>
      </c>
    </row>
    <row r="347">
      <c r="A347" s="5" t="inlineStr">
        <is>
          <t>E00414</t>
        </is>
      </c>
      <c r="B347" s="5" t="inlineStr">
        <is>
          <t>IT</t>
        </is>
      </c>
      <c r="C347" s="5" t="inlineStr">
        <is>
          <t>Finance</t>
        </is>
      </c>
      <c r="D347" s="5" t="inlineStr">
        <is>
          <t>L4</t>
        </is>
      </c>
      <c r="E347" s="5" t="inlineStr">
        <is>
          <t>M</t>
        </is>
      </c>
      <c r="F347" s="5" t="n">
        <v>1</v>
      </c>
      <c r="G347" s="31" t="n">
        <v>58300</v>
      </c>
      <c r="H347" s="31" t="n">
        <v>60100</v>
      </c>
      <c r="I347" s="6">
        <f>INDEX(Roles!$J$5:$J$40,MATCH(C347&amp;"|"&amp;D347,Roles!$A$5:$A$40,0))</f>
        <v/>
      </c>
      <c r="J347" s="6">
        <f>INDEX(Roles!$K$5:$K$40,MATCH(C347&amp;"|"&amp;D347,Roles!$A$5:$A$40,0))</f>
        <v/>
      </c>
      <c r="K347" s="26">
        <f>INDEX(Market!$K$31:$K$54,MATCH(B347&amp;"|"&amp;J347,Market!$A$31:$A$54,0))</f>
        <v/>
      </c>
      <c r="L347" s="6">
        <f>INDEX(Settings!$E$13:$E$19,MATCH(I347,Settings!$B$13:$B$19,0))</f>
        <v/>
      </c>
      <c r="M347" s="25">
        <f>INDEX(Structure!$K$6:$K$12,MATCH(I347,Structure!$A$6:$A$12,0))</f>
        <v/>
      </c>
      <c r="N347" s="26">
        <f>INDEX(Structure!$G$25:$G$52,MATCH(B347&amp;"|"&amp;I347,Structure!$A$25:$A$52,0))</f>
        <v/>
      </c>
      <c r="O347" s="26">
        <f>INDEX(Structure!$H$25:$H$52,MATCH(B347&amp;"|"&amp;I347,Structure!$A$25:$A$52,0))</f>
        <v/>
      </c>
      <c r="P347" s="26">
        <f>INDEX(Structure!$I$25:$I$52,MATCH(B347&amp;"|"&amp;I347,Structure!$A$25:$A$52,0))</f>
        <v/>
      </c>
      <c r="Q347" s="20">
        <f>G347/H347</f>
        <v/>
      </c>
      <c r="R347" s="20">
        <f>G347/O347</f>
        <v/>
      </c>
      <c r="S347" s="32">
        <f>(G347-N347)/(P347-N347)</f>
        <v/>
      </c>
      <c r="T347" s="4">
        <f>IF(G347&lt;N347,"Below",IF(G347&gt;P347,"Above","Within"))</f>
        <v/>
      </c>
      <c r="U347" s="17">
        <f>MAX(0,N347-G347)*F347</f>
        <v/>
      </c>
      <c r="V347" s="17">
        <f>MAX(0,G347-P347)*F347</f>
        <v/>
      </c>
      <c r="W347" s="33">
        <f>IF(T347="Above",LN(G347/P347)/LN(1+INDEX(Market!$E$6:$E$9,MATCH(B347,Market!$A$6:$A$9,0))),0)</f>
        <v/>
      </c>
    </row>
    <row r="348">
      <c r="A348" s="5" t="inlineStr">
        <is>
          <t>E00415</t>
        </is>
      </c>
      <c r="B348" s="5" t="inlineStr">
        <is>
          <t>IT</t>
        </is>
      </c>
      <c r="C348" s="5" t="inlineStr">
        <is>
          <t>Customer Service</t>
        </is>
      </c>
      <c r="D348" s="5" t="inlineStr">
        <is>
          <t>L1</t>
        </is>
      </c>
      <c r="E348" s="5" t="inlineStr">
        <is>
          <t>F</t>
        </is>
      </c>
      <c r="F348" s="5" t="n">
        <v>1</v>
      </c>
      <c r="G348" s="31" t="n">
        <v>22800</v>
      </c>
      <c r="H348" s="31" t="n">
        <v>23400</v>
      </c>
      <c r="I348" s="6">
        <f>INDEX(Roles!$J$5:$J$40,MATCH(C348&amp;"|"&amp;D348,Roles!$A$5:$A$40,0))</f>
        <v/>
      </c>
      <c r="J348" s="6">
        <f>INDEX(Roles!$K$5:$K$40,MATCH(C348&amp;"|"&amp;D348,Roles!$A$5:$A$40,0))</f>
        <v/>
      </c>
      <c r="K348" s="26">
        <f>INDEX(Market!$K$31:$K$54,MATCH(B348&amp;"|"&amp;J348,Market!$A$31:$A$54,0))</f>
        <v/>
      </c>
      <c r="L348" s="6">
        <f>INDEX(Settings!$E$13:$E$19,MATCH(I348,Settings!$B$13:$B$19,0))</f>
        <v/>
      </c>
      <c r="M348" s="25">
        <f>INDEX(Structure!$K$6:$K$12,MATCH(I348,Structure!$A$6:$A$12,0))</f>
        <v/>
      </c>
      <c r="N348" s="26">
        <f>INDEX(Structure!$G$25:$G$52,MATCH(B348&amp;"|"&amp;I348,Structure!$A$25:$A$52,0))</f>
        <v/>
      </c>
      <c r="O348" s="26">
        <f>INDEX(Structure!$H$25:$H$52,MATCH(B348&amp;"|"&amp;I348,Structure!$A$25:$A$52,0))</f>
        <v/>
      </c>
      <c r="P348" s="26">
        <f>INDEX(Structure!$I$25:$I$52,MATCH(B348&amp;"|"&amp;I348,Structure!$A$25:$A$52,0))</f>
        <v/>
      </c>
      <c r="Q348" s="20">
        <f>G348/H348</f>
        <v/>
      </c>
      <c r="R348" s="20">
        <f>G348/O348</f>
        <v/>
      </c>
      <c r="S348" s="32">
        <f>(G348-N348)/(P348-N348)</f>
        <v/>
      </c>
      <c r="T348" s="4">
        <f>IF(G348&lt;N348,"Below",IF(G348&gt;P348,"Above","Within"))</f>
        <v/>
      </c>
      <c r="U348" s="17">
        <f>MAX(0,N348-G348)*F348</f>
        <v/>
      </c>
      <c r="V348" s="17">
        <f>MAX(0,G348-P348)*F348</f>
        <v/>
      </c>
      <c r="W348" s="33">
        <f>IF(T348="Above",LN(G348/P348)/LN(1+INDEX(Market!$E$6:$E$9,MATCH(B348,Market!$A$6:$A$9,0))),0)</f>
        <v/>
      </c>
    </row>
    <row r="349">
      <c r="A349" s="5" t="inlineStr">
        <is>
          <t>E00416</t>
        </is>
      </c>
      <c r="B349" s="5" t="inlineStr">
        <is>
          <t>ES</t>
        </is>
      </c>
      <c r="C349" s="5" t="inlineStr">
        <is>
          <t>Finance</t>
        </is>
      </c>
      <c r="D349" s="5" t="inlineStr">
        <is>
          <t>L1</t>
        </is>
      </c>
      <c r="E349" s="5" t="inlineStr">
        <is>
          <t>F</t>
        </is>
      </c>
      <c r="F349" s="5" t="n">
        <v>1</v>
      </c>
      <c r="G349" s="31" t="n">
        <v>28500</v>
      </c>
      <c r="H349" s="31" t="n">
        <v>27500</v>
      </c>
      <c r="I349" s="6">
        <f>INDEX(Roles!$J$5:$J$40,MATCH(C349&amp;"|"&amp;D349,Roles!$A$5:$A$40,0))</f>
        <v/>
      </c>
      <c r="J349" s="6">
        <f>INDEX(Roles!$K$5:$K$40,MATCH(C349&amp;"|"&amp;D349,Roles!$A$5:$A$40,0))</f>
        <v/>
      </c>
      <c r="K349" s="26">
        <f>INDEX(Market!$K$31:$K$54,MATCH(B349&amp;"|"&amp;J349,Market!$A$31:$A$54,0))</f>
        <v/>
      </c>
      <c r="L349" s="6">
        <f>INDEX(Settings!$E$13:$E$19,MATCH(I349,Settings!$B$13:$B$19,0))</f>
        <v/>
      </c>
      <c r="M349" s="25">
        <f>INDEX(Structure!$K$6:$K$12,MATCH(I349,Structure!$A$6:$A$12,0))</f>
        <v/>
      </c>
      <c r="N349" s="26">
        <f>INDEX(Structure!$G$25:$G$52,MATCH(B349&amp;"|"&amp;I349,Structure!$A$25:$A$52,0))</f>
        <v/>
      </c>
      <c r="O349" s="26">
        <f>INDEX(Structure!$H$25:$H$52,MATCH(B349&amp;"|"&amp;I349,Structure!$A$25:$A$52,0))</f>
        <v/>
      </c>
      <c r="P349" s="26">
        <f>INDEX(Structure!$I$25:$I$52,MATCH(B349&amp;"|"&amp;I349,Structure!$A$25:$A$52,0))</f>
        <v/>
      </c>
      <c r="Q349" s="20">
        <f>G349/H349</f>
        <v/>
      </c>
      <c r="R349" s="20">
        <f>G349/O349</f>
        <v/>
      </c>
      <c r="S349" s="32">
        <f>(G349-N349)/(P349-N349)</f>
        <v/>
      </c>
      <c r="T349" s="4">
        <f>IF(G349&lt;N349,"Below",IF(G349&gt;P349,"Above","Within"))</f>
        <v/>
      </c>
      <c r="U349" s="17">
        <f>MAX(0,N349-G349)*F349</f>
        <v/>
      </c>
      <c r="V349" s="17">
        <f>MAX(0,G349-P349)*F349</f>
        <v/>
      </c>
      <c r="W349" s="33">
        <f>IF(T349="Above",LN(G349/P349)/LN(1+INDEX(Market!$E$6:$E$9,MATCH(B349,Market!$A$6:$A$9,0))),0)</f>
        <v/>
      </c>
    </row>
    <row r="350">
      <c r="A350" s="5" t="inlineStr">
        <is>
          <t>E00417</t>
        </is>
      </c>
      <c r="B350" s="5" t="inlineStr">
        <is>
          <t>IT</t>
        </is>
      </c>
      <c r="C350" s="5" t="inlineStr">
        <is>
          <t>HR</t>
        </is>
      </c>
      <c r="D350" s="5" t="inlineStr">
        <is>
          <t>L3</t>
        </is>
      </c>
      <c r="E350" s="5" t="inlineStr">
        <is>
          <t>F</t>
        </is>
      </c>
      <c r="F350" s="5" t="n">
        <v>1</v>
      </c>
      <c r="G350" s="31" t="n">
        <v>44250</v>
      </c>
      <c r="H350" s="31" t="n">
        <v>41600</v>
      </c>
      <c r="I350" s="6">
        <f>INDEX(Roles!$J$5:$J$40,MATCH(C350&amp;"|"&amp;D350,Roles!$A$5:$A$40,0))</f>
        <v/>
      </c>
      <c r="J350" s="6">
        <f>INDEX(Roles!$K$5:$K$40,MATCH(C350&amp;"|"&amp;D350,Roles!$A$5:$A$40,0))</f>
        <v/>
      </c>
      <c r="K350" s="26">
        <f>INDEX(Market!$K$31:$K$54,MATCH(B350&amp;"|"&amp;J350,Market!$A$31:$A$54,0))</f>
        <v/>
      </c>
      <c r="L350" s="6">
        <f>INDEX(Settings!$E$13:$E$19,MATCH(I350,Settings!$B$13:$B$19,0))</f>
        <v/>
      </c>
      <c r="M350" s="25">
        <f>INDEX(Structure!$K$6:$K$12,MATCH(I350,Structure!$A$6:$A$12,0))</f>
        <v/>
      </c>
      <c r="N350" s="26">
        <f>INDEX(Structure!$G$25:$G$52,MATCH(B350&amp;"|"&amp;I350,Structure!$A$25:$A$52,0))</f>
        <v/>
      </c>
      <c r="O350" s="26">
        <f>INDEX(Structure!$H$25:$H$52,MATCH(B350&amp;"|"&amp;I350,Structure!$A$25:$A$52,0))</f>
        <v/>
      </c>
      <c r="P350" s="26">
        <f>INDEX(Structure!$I$25:$I$52,MATCH(B350&amp;"|"&amp;I350,Structure!$A$25:$A$52,0))</f>
        <v/>
      </c>
      <c r="Q350" s="20">
        <f>G350/H350</f>
        <v/>
      </c>
      <c r="R350" s="20">
        <f>G350/O350</f>
        <v/>
      </c>
      <c r="S350" s="32">
        <f>(G350-N350)/(P350-N350)</f>
        <v/>
      </c>
      <c r="T350" s="4">
        <f>IF(G350&lt;N350,"Below",IF(G350&gt;P350,"Above","Within"))</f>
        <v/>
      </c>
      <c r="U350" s="17">
        <f>MAX(0,N350-G350)*F350</f>
        <v/>
      </c>
      <c r="V350" s="17">
        <f>MAX(0,G350-P350)*F350</f>
        <v/>
      </c>
      <c r="W350" s="33">
        <f>IF(T350="Above",LN(G350/P350)/LN(1+INDEX(Market!$E$6:$E$9,MATCH(B350,Market!$A$6:$A$9,0))),0)</f>
        <v/>
      </c>
    </row>
    <row r="351">
      <c r="A351" s="5" t="inlineStr">
        <is>
          <t>E00418</t>
        </is>
      </c>
      <c r="B351" s="5" t="inlineStr">
        <is>
          <t>ES</t>
        </is>
      </c>
      <c r="C351" s="5" t="inlineStr">
        <is>
          <t>Tech</t>
        </is>
      </c>
      <c r="D351" s="5" t="inlineStr">
        <is>
          <t>L1</t>
        </is>
      </c>
      <c r="E351" s="5" t="inlineStr">
        <is>
          <t>M</t>
        </is>
      </c>
      <c r="F351" s="5" t="n">
        <v>1</v>
      </c>
      <c r="G351" s="31" t="n">
        <v>32150</v>
      </c>
      <c r="H351" s="31" t="n">
        <v>31200</v>
      </c>
      <c r="I351" s="6">
        <f>INDEX(Roles!$J$5:$J$40,MATCH(C351&amp;"|"&amp;D351,Roles!$A$5:$A$40,0))</f>
        <v/>
      </c>
      <c r="J351" s="6">
        <f>INDEX(Roles!$K$5:$K$40,MATCH(C351&amp;"|"&amp;D351,Roles!$A$5:$A$40,0))</f>
        <v/>
      </c>
      <c r="K351" s="26">
        <f>INDEX(Market!$K$31:$K$54,MATCH(B351&amp;"|"&amp;J351,Market!$A$31:$A$54,0))</f>
        <v/>
      </c>
      <c r="L351" s="6">
        <f>INDEX(Settings!$E$13:$E$19,MATCH(I351,Settings!$B$13:$B$19,0))</f>
        <v/>
      </c>
      <c r="M351" s="25">
        <f>INDEX(Structure!$K$6:$K$12,MATCH(I351,Structure!$A$6:$A$12,0))</f>
        <v/>
      </c>
      <c r="N351" s="26">
        <f>INDEX(Structure!$G$25:$G$52,MATCH(B351&amp;"|"&amp;I351,Structure!$A$25:$A$52,0))</f>
        <v/>
      </c>
      <c r="O351" s="26">
        <f>INDEX(Structure!$H$25:$H$52,MATCH(B351&amp;"|"&amp;I351,Structure!$A$25:$A$52,0))</f>
        <v/>
      </c>
      <c r="P351" s="26">
        <f>INDEX(Structure!$I$25:$I$52,MATCH(B351&amp;"|"&amp;I351,Structure!$A$25:$A$52,0))</f>
        <v/>
      </c>
      <c r="Q351" s="20">
        <f>G351/H351</f>
        <v/>
      </c>
      <c r="R351" s="20">
        <f>G351/O351</f>
        <v/>
      </c>
      <c r="S351" s="32">
        <f>(G351-N351)/(P351-N351)</f>
        <v/>
      </c>
      <c r="T351" s="4">
        <f>IF(G351&lt;N351,"Below",IF(G351&gt;P351,"Above","Within"))</f>
        <v/>
      </c>
      <c r="U351" s="17">
        <f>MAX(0,N351-G351)*F351</f>
        <v/>
      </c>
      <c r="V351" s="17">
        <f>MAX(0,G351-P351)*F351</f>
        <v/>
      </c>
      <c r="W351" s="33">
        <f>IF(T351="Above",LN(G351/P351)/LN(1+INDEX(Market!$E$6:$E$9,MATCH(B351,Market!$A$6:$A$9,0))),0)</f>
        <v/>
      </c>
    </row>
    <row r="352">
      <c r="A352" s="5" t="inlineStr">
        <is>
          <t>E00419</t>
        </is>
      </c>
      <c r="B352" s="5" t="inlineStr">
        <is>
          <t>IT</t>
        </is>
      </c>
      <c r="C352" s="5" t="inlineStr">
        <is>
          <t>Sales</t>
        </is>
      </c>
      <c r="D352" s="5" t="inlineStr">
        <is>
          <t>L3</t>
        </is>
      </c>
      <c r="E352" s="5" t="inlineStr">
        <is>
          <t>F</t>
        </is>
      </c>
      <c r="F352" s="5" t="n">
        <v>1</v>
      </c>
      <c r="G352" s="31" t="n">
        <v>42300</v>
      </c>
      <c r="H352" s="31" t="n">
        <v>43700</v>
      </c>
      <c r="I352" s="6">
        <f>INDEX(Roles!$J$5:$J$40,MATCH(C352&amp;"|"&amp;D352,Roles!$A$5:$A$40,0))</f>
        <v/>
      </c>
      <c r="J352" s="6">
        <f>INDEX(Roles!$K$5:$K$40,MATCH(C352&amp;"|"&amp;D352,Roles!$A$5:$A$40,0))</f>
        <v/>
      </c>
      <c r="K352" s="26">
        <f>INDEX(Market!$K$31:$K$54,MATCH(B352&amp;"|"&amp;J352,Market!$A$31:$A$54,0))</f>
        <v/>
      </c>
      <c r="L352" s="6">
        <f>INDEX(Settings!$E$13:$E$19,MATCH(I352,Settings!$B$13:$B$19,0))</f>
        <v/>
      </c>
      <c r="M352" s="25">
        <f>INDEX(Structure!$K$6:$K$12,MATCH(I352,Structure!$A$6:$A$12,0))</f>
        <v/>
      </c>
      <c r="N352" s="26">
        <f>INDEX(Structure!$G$25:$G$52,MATCH(B352&amp;"|"&amp;I352,Structure!$A$25:$A$52,0))</f>
        <v/>
      </c>
      <c r="O352" s="26">
        <f>INDEX(Structure!$H$25:$H$52,MATCH(B352&amp;"|"&amp;I352,Structure!$A$25:$A$52,0))</f>
        <v/>
      </c>
      <c r="P352" s="26">
        <f>INDEX(Structure!$I$25:$I$52,MATCH(B352&amp;"|"&amp;I352,Structure!$A$25:$A$52,0))</f>
        <v/>
      </c>
      <c r="Q352" s="20">
        <f>G352/H352</f>
        <v/>
      </c>
      <c r="R352" s="20">
        <f>G352/O352</f>
        <v/>
      </c>
      <c r="S352" s="32">
        <f>(G352-N352)/(P352-N352)</f>
        <v/>
      </c>
      <c r="T352" s="4">
        <f>IF(G352&lt;N352,"Below",IF(G352&gt;P352,"Above","Within"))</f>
        <v/>
      </c>
      <c r="U352" s="17">
        <f>MAX(0,N352-G352)*F352</f>
        <v/>
      </c>
      <c r="V352" s="17">
        <f>MAX(0,G352-P352)*F352</f>
        <v/>
      </c>
      <c r="W352" s="33">
        <f>IF(T352="Above",LN(G352/P352)/LN(1+INDEX(Market!$E$6:$E$9,MATCH(B352,Market!$A$6:$A$9,0))),0)</f>
        <v/>
      </c>
    </row>
    <row r="353">
      <c r="A353" s="5" t="inlineStr">
        <is>
          <t>E00421</t>
        </is>
      </c>
      <c r="B353" s="5" t="inlineStr">
        <is>
          <t>IT</t>
        </is>
      </c>
      <c r="C353" s="5" t="inlineStr">
        <is>
          <t>Finance</t>
        </is>
      </c>
      <c r="D353" s="5" t="inlineStr">
        <is>
          <t>L3</t>
        </is>
      </c>
      <c r="E353" s="5" t="inlineStr">
        <is>
          <t>M</t>
        </is>
      </c>
      <c r="F353" s="5" t="n">
        <v>1</v>
      </c>
      <c r="G353" s="31" t="n">
        <v>52850</v>
      </c>
      <c r="H353" s="31" t="n">
        <v>45800</v>
      </c>
      <c r="I353" s="6">
        <f>INDEX(Roles!$J$5:$J$40,MATCH(C353&amp;"|"&amp;D353,Roles!$A$5:$A$40,0))</f>
        <v/>
      </c>
      <c r="J353" s="6">
        <f>INDEX(Roles!$K$5:$K$40,MATCH(C353&amp;"|"&amp;D353,Roles!$A$5:$A$40,0))</f>
        <v/>
      </c>
      <c r="K353" s="26">
        <f>INDEX(Market!$K$31:$K$54,MATCH(B353&amp;"|"&amp;J353,Market!$A$31:$A$54,0))</f>
        <v/>
      </c>
      <c r="L353" s="6">
        <f>INDEX(Settings!$E$13:$E$19,MATCH(I353,Settings!$B$13:$B$19,0))</f>
        <v/>
      </c>
      <c r="M353" s="25">
        <f>INDEX(Structure!$K$6:$K$12,MATCH(I353,Structure!$A$6:$A$12,0))</f>
        <v/>
      </c>
      <c r="N353" s="26">
        <f>INDEX(Structure!$G$25:$G$52,MATCH(B353&amp;"|"&amp;I353,Structure!$A$25:$A$52,0))</f>
        <v/>
      </c>
      <c r="O353" s="26">
        <f>INDEX(Structure!$H$25:$H$52,MATCH(B353&amp;"|"&amp;I353,Structure!$A$25:$A$52,0))</f>
        <v/>
      </c>
      <c r="P353" s="26">
        <f>INDEX(Structure!$I$25:$I$52,MATCH(B353&amp;"|"&amp;I353,Structure!$A$25:$A$52,0))</f>
        <v/>
      </c>
      <c r="Q353" s="20">
        <f>G353/H353</f>
        <v/>
      </c>
      <c r="R353" s="20">
        <f>G353/O353</f>
        <v/>
      </c>
      <c r="S353" s="32">
        <f>(G353-N353)/(P353-N353)</f>
        <v/>
      </c>
      <c r="T353" s="4">
        <f>IF(G353&lt;N353,"Below",IF(G353&gt;P353,"Above","Within"))</f>
        <v/>
      </c>
      <c r="U353" s="17">
        <f>MAX(0,N353-G353)*F353</f>
        <v/>
      </c>
      <c r="V353" s="17">
        <f>MAX(0,G353-P353)*F353</f>
        <v/>
      </c>
      <c r="W353" s="33">
        <f>IF(T353="Above",LN(G353/P353)/LN(1+INDEX(Market!$E$6:$E$9,MATCH(B353,Market!$A$6:$A$9,0))),0)</f>
        <v/>
      </c>
    </row>
    <row r="354">
      <c r="A354" s="5" t="inlineStr">
        <is>
          <t>E00422</t>
        </is>
      </c>
      <c r="B354" s="5" t="inlineStr">
        <is>
          <t>ES</t>
        </is>
      </c>
      <c r="C354" s="5" t="inlineStr">
        <is>
          <t>Operations</t>
        </is>
      </c>
      <c r="D354" s="5" t="inlineStr">
        <is>
          <t>L1</t>
        </is>
      </c>
      <c r="E354" s="5" t="inlineStr">
        <is>
          <t>F</t>
        </is>
      </c>
      <c r="F354" s="5" t="n">
        <v>1</v>
      </c>
      <c r="G354" s="31" t="n">
        <v>20250</v>
      </c>
      <c r="H354" s="31" t="n">
        <v>23800</v>
      </c>
      <c r="I354" s="6">
        <f>INDEX(Roles!$J$5:$J$40,MATCH(C354&amp;"|"&amp;D354,Roles!$A$5:$A$40,0))</f>
        <v/>
      </c>
      <c r="J354" s="6">
        <f>INDEX(Roles!$K$5:$K$40,MATCH(C354&amp;"|"&amp;D354,Roles!$A$5:$A$40,0))</f>
        <v/>
      </c>
      <c r="K354" s="26">
        <f>INDEX(Market!$K$31:$K$54,MATCH(B354&amp;"|"&amp;J354,Market!$A$31:$A$54,0))</f>
        <v/>
      </c>
      <c r="L354" s="6">
        <f>INDEX(Settings!$E$13:$E$19,MATCH(I354,Settings!$B$13:$B$19,0))</f>
        <v/>
      </c>
      <c r="M354" s="25">
        <f>INDEX(Structure!$K$6:$K$12,MATCH(I354,Structure!$A$6:$A$12,0))</f>
        <v/>
      </c>
      <c r="N354" s="26">
        <f>INDEX(Structure!$G$25:$G$52,MATCH(B354&amp;"|"&amp;I354,Structure!$A$25:$A$52,0))</f>
        <v/>
      </c>
      <c r="O354" s="26">
        <f>INDEX(Structure!$H$25:$H$52,MATCH(B354&amp;"|"&amp;I354,Structure!$A$25:$A$52,0))</f>
        <v/>
      </c>
      <c r="P354" s="26">
        <f>INDEX(Structure!$I$25:$I$52,MATCH(B354&amp;"|"&amp;I354,Structure!$A$25:$A$52,0))</f>
        <v/>
      </c>
      <c r="Q354" s="20">
        <f>G354/H354</f>
        <v/>
      </c>
      <c r="R354" s="20">
        <f>G354/O354</f>
        <v/>
      </c>
      <c r="S354" s="32">
        <f>(G354-N354)/(P354-N354)</f>
        <v/>
      </c>
      <c r="T354" s="4">
        <f>IF(G354&lt;N354,"Below",IF(G354&gt;P354,"Above","Within"))</f>
        <v/>
      </c>
      <c r="U354" s="17">
        <f>MAX(0,N354-G354)*F354</f>
        <v/>
      </c>
      <c r="V354" s="17">
        <f>MAX(0,G354-P354)*F354</f>
        <v/>
      </c>
      <c r="W354" s="33">
        <f>IF(T354="Above",LN(G354/P354)/LN(1+INDEX(Market!$E$6:$E$9,MATCH(B354,Market!$A$6:$A$9,0))),0)</f>
        <v/>
      </c>
    </row>
    <row r="355">
      <c r="A355" s="5" t="inlineStr">
        <is>
          <t>E00423</t>
        </is>
      </c>
      <c r="B355" s="5" t="inlineStr">
        <is>
          <t>IT</t>
        </is>
      </c>
      <c r="C355" s="5" t="inlineStr">
        <is>
          <t>HR</t>
        </is>
      </c>
      <c r="D355" s="5" t="inlineStr">
        <is>
          <t>L3</t>
        </is>
      </c>
      <c r="E355" s="5" t="inlineStr">
        <is>
          <t>F</t>
        </is>
      </c>
      <c r="F355" s="5" t="n">
        <v>1</v>
      </c>
      <c r="G355" s="31" t="n">
        <v>35500</v>
      </c>
      <c r="H355" s="31" t="n">
        <v>41600</v>
      </c>
      <c r="I355" s="6">
        <f>INDEX(Roles!$J$5:$J$40,MATCH(C355&amp;"|"&amp;D355,Roles!$A$5:$A$40,0))</f>
        <v/>
      </c>
      <c r="J355" s="6">
        <f>INDEX(Roles!$K$5:$K$40,MATCH(C355&amp;"|"&amp;D355,Roles!$A$5:$A$40,0))</f>
        <v/>
      </c>
      <c r="K355" s="26">
        <f>INDEX(Market!$K$31:$K$54,MATCH(B355&amp;"|"&amp;J355,Market!$A$31:$A$54,0))</f>
        <v/>
      </c>
      <c r="L355" s="6">
        <f>INDEX(Settings!$E$13:$E$19,MATCH(I355,Settings!$B$13:$B$19,0))</f>
        <v/>
      </c>
      <c r="M355" s="25">
        <f>INDEX(Structure!$K$6:$K$12,MATCH(I355,Structure!$A$6:$A$12,0))</f>
        <v/>
      </c>
      <c r="N355" s="26">
        <f>INDEX(Structure!$G$25:$G$52,MATCH(B355&amp;"|"&amp;I355,Structure!$A$25:$A$52,0))</f>
        <v/>
      </c>
      <c r="O355" s="26">
        <f>INDEX(Structure!$H$25:$H$52,MATCH(B355&amp;"|"&amp;I355,Structure!$A$25:$A$52,0))</f>
        <v/>
      </c>
      <c r="P355" s="26">
        <f>INDEX(Structure!$I$25:$I$52,MATCH(B355&amp;"|"&amp;I355,Structure!$A$25:$A$52,0))</f>
        <v/>
      </c>
      <c r="Q355" s="20">
        <f>G355/H355</f>
        <v/>
      </c>
      <c r="R355" s="20">
        <f>G355/O355</f>
        <v/>
      </c>
      <c r="S355" s="32">
        <f>(G355-N355)/(P355-N355)</f>
        <v/>
      </c>
      <c r="T355" s="4">
        <f>IF(G355&lt;N355,"Below",IF(G355&gt;P355,"Above","Within"))</f>
        <v/>
      </c>
      <c r="U355" s="17">
        <f>MAX(0,N355-G355)*F355</f>
        <v/>
      </c>
      <c r="V355" s="17">
        <f>MAX(0,G355-P355)*F355</f>
        <v/>
      </c>
      <c r="W355" s="33">
        <f>IF(T355="Above",LN(G355/P355)/LN(1+INDEX(Market!$E$6:$E$9,MATCH(B355,Market!$A$6:$A$9,0))),0)</f>
        <v/>
      </c>
    </row>
    <row r="356">
      <c r="A356" s="5" t="inlineStr">
        <is>
          <t>E00424</t>
        </is>
      </c>
      <c r="B356" s="5" t="inlineStr">
        <is>
          <t>PL</t>
        </is>
      </c>
      <c r="C356" s="5" t="inlineStr">
        <is>
          <t>Sales</t>
        </is>
      </c>
      <c r="D356" s="5" t="inlineStr">
        <is>
          <t>L1</t>
        </is>
      </c>
      <c r="E356" s="5" t="inlineStr">
        <is>
          <t>M</t>
        </is>
      </c>
      <c r="F356" s="5" t="n">
        <v>1</v>
      </c>
      <c r="G356" s="31" t="n">
        <v>19150</v>
      </c>
      <c r="H356" s="31" t="n">
        <v>22000</v>
      </c>
      <c r="I356" s="6">
        <f>INDEX(Roles!$J$5:$J$40,MATCH(C356&amp;"|"&amp;D356,Roles!$A$5:$A$40,0))</f>
        <v/>
      </c>
      <c r="J356" s="6">
        <f>INDEX(Roles!$K$5:$K$40,MATCH(C356&amp;"|"&amp;D356,Roles!$A$5:$A$40,0))</f>
        <v/>
      </c>
      <c r="K356" s="26">
        <f>INDEX(Market!$K$31:$K$54,MATCH(B356&amp;"|"&amp;J356,Market!$A$31:$A$54,0))</f>
        <v/>
      </c>
      <c r="L356" s="6">
        <f>INDEX(Settings!$E$13:$E$19,MATCH(I356,Settings!$B$13:$B$19,0))</f>
        <v/>
      </c>
      <c r="M356" s="25">
        <f>INDEX(Structure!$K$6:$K$12,MATCH(I356,Structure!$A$6:$A$12,0))</f>
        <v/>
      </c>
      <c r="N356" s="26">
        <f>INDEX(Structure!$G$25:$G$52,MATCH(B356&amp;"|"&amp;I356,Structure!$A$25:$A$52,0))</f>
        <v/>
      </c>
      <c r="O356" s="26">
        <f>INDEX(Structure!$H$25:$H$52,MATCH(B356&amp;"|"&amp;I356,Structure!$A$25:$A$52,0))</f>
        <v/>
      </c>
      <c r="P356" s="26">
        <f>INDEX(Structure!$I$25:$I$52,MATCH(B356&amp;"|"&amp;I356,Structure!$A$25:$A$52,0))</f>
        <v/>
      </c>
      <c r="Q356" s="20">
        <f>G356/H356</f>
        <v/>
      </c>
      <c r="R356" s="20">
        <f>G356/O356</f>
        <v/>
      </c>
      <c r="S356" s="32">
        <f>(G356-N356)/(P356-N356)</f>
        <v/>
      </c>
      <c r="T356" s="4">
        <f>IF(G356&lt;N356,"Below",IF(G356&gt;P356,"Above","Within"))</f>
        <v/>
      </c>
      <c r="U356" s="17">
        <f>MAX(0,N356-G356)*F356</f>
        <v/>
      </c>
      <c r="V356" s="17">
        <f>MAX(0,G356-P356)*F356</f>
        <v/>
      </c>
      <c r="W356" s="33">
        <f>IF(T356="Above",LN(G356/P356)/LN(1+INDEX(Market!$E$6:$E$9,MATCH(B356,Market!$A$6:$A$9,0))),0)</f>
        <v/>
      </c>
    </row>
    <row r="357">
      <c r="A357" s="5" t="inlineStr">
        <is>
          <t>E00425</t>
        </is>
      </c>
      <c r="B357" s="5" t="inlineStr">
        <is>
          <t>IT</t>
        </is>
      </c>
      <c r="C357" s="5" t="inlineStr">
        <is>
          <t>Operations</t>
        </is>
      </c>
      <c r="D357" s="5" t="inlineStr">
        <is>
          <t>L2</t>
        </is>
      </c>
      <c r="E357" s="5" t="inlineStr">
        <is>
          <t>F</t>
        </is>
      </c>
      <c r="F357" s="5" t="n">
        <v>1</v>
      </c>
      <c r="G357" s="31" t="n">
        <v>29400</v>
      </c>
      <c r="H357" s="31" t="n">
        <v>30900</v>
      </c>
      <c r="I357" s="6">
        <f>INDEX(Roles!$J$5:$J$40,MATCH(C357&amp;"|"&amp;D357,Roles!$A$5:$A$40,0))</f>
        <v/>
      </c>
      <c r="J357" s="6">
        <f>INDEX(Roles!$K$5:$K$40,MATCH(C357&amp;"|"&amp;D357,Roles!$A$5:$A$40,0))</f>
        <v/>
      </c>
      <c r="K357" s="26">
        <f>INDEX(Market!$K$31:$K$54,MATCH(B357&amp;"|"&amp;J357,Market!$A$31:$A$54,0))</f>
        <v/>
      </c>
      <c r="L357" s="6">
        <f>INDEX(Settings!$E$13:$E$19,MATCH(I357,Settings!$B$13:$B$19,0))</f>
        <v/>
      </c>
      <c r="M357" s="25">
        <f>INDEX(Structure!$K$6:$K$12,MATCH(I357,Structure!$A$6:$A$12,0))</f>
        <v/>
      </c>
      <c r="N357" s="26">
        <f>INDEX(Structure!$G$25:$G$52,MATCH(B357&amp;"|"&amp;I357,Structure!$A$25:$A$52,0))</f>
        <v/>
      </c>
      <c r="O357" s="26">
        <f>INDEX(Structure!$H$25:$H$52,MATCH(B357&amp;"|"&amp;I357,Structure!$A$25:$A$52,0))</f>
        <v/>
      </c>
      <c r="P357" s="26">
        <f>INDEX(Structure!$I$25:$I$52,MATCH(B357&amp;"|"&amp;I357,Structure!$A$25:$A$52,0))</f>
        <v/>
      </c>
      <c r="Q357" s="20">
        <f>G357/H357</f>
        <v/>
      </c>
      <c r="R357" s="20">
        <f>G357/O357</f>
        <v/>
      </c>
      <c r="S357" s="32">
        <f>(G357-N357)/(P357-N357)</f>
        <v/>
      </c>
      <c r="T357" s="4">
        <f>IF(G357&lt;N357,"Below",IF(G357&gt;P357,"Above","Within"))</f>
        <v/>
      </c>
      <c r="U357" s="17">
        <f>MAX(0,N357-G357)*F357</f>
        <v/>
      </c>
      <c r="V357" s="17">
        <f>MAX(0,G357-P357)*F357</f>
        <v/>
      </c>
      <c r="W357" s="33">
        <f>IF(T357="Above",LN(G357/P357)/LN(1+INDEX(Market!$E$6:$E$9,MATCH(B357,Market!$A$6:$A$9,0))),0)</f>
        <v/>
      </c>
    </row>
    <row r="358">
      <c r="A358" s="5" t="inlineStr">
        <is>
          <t>E00428</t>
        </is>
      </c>
      <c r="B358" s="5" t="inlineStr">
        <is>
          <t>PL</t>
        </is>
      </c>
      <c r="C358" s="5" t="inlineStr">
        <is>
          <t>Customer Service</t>
        </is>
      </c>
      <c r="D358" s="5" t="inlineStr">
        <is>
          <t>L3</t>
        </is>
      </c>
      <c r="E358" s="5" t="inlineStr">
        <is>
          <t>M</t>
        </is>
      </c>
      <c r="F358" s="5" t="n">
        <v>1</v>
      </c>
      <c r="G358" s="31" t="n">
        <v>31950</v>
      </c>
      <c r="H358" s="31" t="n">
        <v>30200</v>
      </c>
      <c r="I358" s="6">
        <f>INDEX(Roles!$J$5:$J$40,MATCH(C358&amp;"|"&amp;D358,Roles!$A$5:$A$40,0))</f>
        <v/>
      </c>
      <c r="J358" s="6">
        <f>INDEX(Roles!$K$5:$K$40,MATCH(C358&amp;"|"&amp;D358,Roles!$A$5:$A$40,0))</f>
        <v/>
      </c>
      <c r="K358" s="26">
        <f>INDEX(Market!$K$31:$K$54,MATCH(B358&amp;"|"&amp;J358,Market!$A$31:$A$54,0))</f>
        <v/>
      </c>
      <c r="L358" s="6">
        <f>INDEX(Settings!$E$13:$E$19,MATCH(I358,Settings!$B$13:$B$19,0))</f>
        <v/>
      </c>
      <c r="M358" s="25">
        <f>INDEX(Structure!$K$6:$K$12,MATCH(I358,Structure!$A$6:$A$12,0))</f>
        <v/>
      </c>
      <c r="N358" s="26">
        <f>INDEX(Structure!$G$25:$G$52,MATCH(B358&amp;"|"&amp;I358,Structure!$A$25:$A$52,0))</f>
        <v/>
      </c>
      <c r="O358" s="26">
        <f>INDEX(Structure!$H$25:$H$52,MATCH(B358&amp;"|"&amp;I358,Structure!$A$25:$A$52,0))</f>
        <v/>
      </c>
      <c r="P358" s="26">
        <f>INDEX(Structure!$I$25:$I$52,MATCH(B358&amp;"|"&amp;I358,Structure!$A$25:$A$52,0))</f>
        <v/>
      </c>
      <c r="Q358" s="20">
        <f>G358/H358</f>
        <v/>
      </c>
      <c r="R358" s="20">
        <f>G358/O358</f>
        <v/>
      </c>
      <c r="S358" s="32">
        <f>(G358-N358)/(P358-N358)</f>
        <v/>
      </c>
      <c r="T358" s="4">
        <f>IF(G358&lt;N358,"Below",IF(G358&gt;P358,"Above","Within"))</f>
        <v/>
      </c>
      <c r="U358" s="17">
        <f>MAX(0,N358-G358)*F358</f>
        <v/>
      </c>
      <c r="V358" s="17">
        <f>MAX(0,G358-P358)*F358</f>
        <v/>
      </c>
      <c r="W358" s="33">
        <f>IF(T358="Above",LN(G358/P358)/LN(1+INDEX(Market!$E$6:$E$9,MATCH(B358,Market!$A$6:$A$9,0))),0)</f>
        <v/>
      </c>
    </row>
    <row r="359">
      <c r="A359" s="5" t="inlineStr">
        <is>
          <t>E00429</t>
        </is>
      </c>
      <c r="B359" s="5" t="inlineStr">
        <is>
          <t>IT</t>
        </is>
      </c>
      <c r="C359" s="5" t="inlineStr">
        <is>
          <t>Operations</t>
        </is>
      </c>
      <c r="D359" s="5" t="inlineStr">
        <is>
          <t>L3</t>
        </is>
      </c>
      <c r="E359" s="5" t="inlineStr">
        <is>
          <t>F</t>
        </is>
      </c>
      <c r="F359" s="5" t="n">
        <v>0.8</v>
      </c>
      <c r="G359" s="31" t="n">
        <v>39350</v>
      </c>
      <c r="H359" s="31" t="n">
        <v>39500</v>
      </c>
      <c r="I359" s="6">
        <f>INDEX(Roles!$J$5:$J$40,MATCH(C359&amp;"|"&amp;D359,Roles!$A$5:$A$40,0))</f>
        <v/>
      </c>
      <c r="J359" s="6">
        <f>INDEX(Roles!$K$5:$K$40,MATCH(C359&amp;"|"&amp;D359,Roles!$A$5:$A$40,0))</f>
        <v/>
      </c>
      <c r="K359" s="26">
        <f>INDEX(Market!$K$31:$K$54,MATCH(B359&amp;"|"&amp;J359,Market!$A$31:$A$54,0))</f>
        <v/>
      </c>
      <c r="L359" s="6">
        <f>INDEX(Settings!$E$13:$E$19,MATCH(I359,Settings!$B$13:$B$19,0))</f>
        <v/>
      </c>
      <c r="M359" s="25">
        <f>INDEX(Structure!$K$6:$K$12,MATCH(I359,Structure!$A$6:$A$12,0))</f>
        <v/>
      </c>
      <c r="N359" s="26">
        <f>INDEX(Structure!$G$25:$G$52,MATCH(B359&amp;"|"&amp;I359,Structure!$A$25:$A$52,0))</f>
        <v/>
      </c>
      <c r="O359" s="26">
        <f>INDEX(Structure!$H$25:$H$52,MATCH(B359&amp;"|"&amp;I359,Structure!$A$25:$A$52,0))</f>
        <v/>
      </c>
      <c r="P359" s="26">
        <f>INDEX(Structure!$I$25:$I$52,MATCH(B359&amp;"|"&amp;I359,Structure!$A$25:$A$52,0))</f>
        <v/>
      </c>
      <c r="Q359" s="20">
        <f>G359/H359</f>
        <v/>
      </c>
      <c r="R359" s="20">
        <f>G359/O359</f>
        <v/>
      </c>
      <c r="S359" s="32">
        <f>(G359-N359)/(P359-N359)</f>
        <v/>
      </c>
      <c r="T359" s="4">
        <f>IF(G359&lt;N359,"Below",IF(G359&gt;P359,"Above","Within"))</f>
        <v/>
      </c>
      <c r="U359" s="17">
        <f>MAX(0,N359-G359)*F359</f>
        <v/>
      </c>
      <c r="V359" s="17">
        <f>MAX(0,G359-P359)*F359</f>
        <v/>
      </c>
      <c r="W359" s="33">
        <f>IF(T359="Above",LN(G359/P359)/LN(1+INDEX(Market!$E$6:$E$9,MATCH(B359,Market!$A$6:$A$9,0))),0)</f>
        <v/>
      </c>
    </row>
    <row r="360">
      <c r="A360" s="5" t="inlineStr">
        <is>
          <t>E00430</t>
        </is>
      </c>
      <c r="B360" s="5" t="inlineStr">
        <is>
          <t>PL</t>
        </is>
      </c>
      <c r="C360" s="5" t="inlineStr">
        <is>
          <t>Operations</t>
        </is>
      </c>
      <c r="D360" s="5" t="inlineStr">
        <is>
          <t>L5</t>
        </is>
      </c>
      <c r="E360" s="5" t="inlineStr">
        <is>
          <t>M</t>
        </is>
      </c>
      <c r="F360" s="5" t="n">
        <v>1</v>
      </c>
      <c r="G360" s="31" t="n">
        <v>58350</v>
      </c>
      <c r="H360" s="31" t="n">
        <v>57900</v>
      </c>
      <c r="I360" s="6">
        <f>INDEX(Roles!$J$5:$J$40,MATCH(C360&amp;"|"&amp;D360,Roles!$A$5:$A$40,0))</f>
        <v/>
      </c>
      <c r="J360" s="6">
        <f>INDEX(Roles!$K$5:$K$40,MATCH(C360&amp;"|"&amp;D360,Roles!$A$5:$A$40,0))</f>
        <v/>
      </c>
      <c r="K360" s="26">
        <f>INDEX(Market!$K$31:$K$54,MATCH(B360&amp;"|"&amp;J360,Market!$A$31:$A$54,0))</f>
        <v/>
      </c>
      <c r="L360" s="6">
        <f>INDEX(Settings!$E$13:$E$19,MATCH(I360,Settings!$B$13:$B$19,0))</f>
        <v/>
      </c>
      <c r="M360" s="25">
        <f>INDEX(Structure!$K$6:$K$12,MATCH(I360,Structure!$A$6:$A$12,0))</f>
        <v/>
      </c>
      <c r="N360" s="26">
        <f>INDEX(Structure!$G$25:$G$52,MATCH(B360&amp;"|"&amp;I360,Structure!$A$25:$A$52,0))</f>
        <v/>
      </c>
      <c r="O360" s="26">
        <f>INDEX(Structure!$H$25:$H$52,MATCH(B360&amp;"|"&amp;I360,Structure!$A$25:$A$52,0))</f>
        <v/>
      </c>
      <c r="P360" s="26">
        <f>INDEX(Structure!$I$25:$I$52,MATCH(B360&amp;"|"&amp;I360,Structure!$A$25:$A$52,0))</f>
        <v/>
      </c>
      <c r="Q360" s="20">
        <f>G360/H360</f>
        <v/>
      </c>
      <c r="R360" s="20">
        <f>G360/O360</f>
        <v/>
      </c>
      <c r="S360" s="32">
        <f>(G360-N360)/(P360-N360)</f>
        <v/>
      </c>
      <c r="T360" s="4">
        <f>IF(G360&lt;N360,"Below",IF(G360&gt;P360,"Above","Within"))</f>
        <v/>
      </c>
      <c r="U360" s="17">
        <f>MAX(0,N360-G360)*F360</f>
        <v/>
      </c>
      <c r="V360" s="17">
        <f>MAX(0,G360-P360)*F360</f>
        <v/>
      </c>
      <c r="W360" s="33">
        <f>IF(T360="Above",LN(G360/P360)/LN(1+INDEX(Market!$E$6:$E$9,MATCH(B360,Market!$A$6:$A$9,0))),0)</f>
        <v/>
      </c>
    </row>
    <row r="361">
      <c r="A361" s="5" t="inlineStr">
        <is>
          <t>E00432</t>
        </is>
      </c>
      <c r="B361" s="5" t="inlineStr">
        <is>
          <t>DE</t>
        </is>
      </c>
      <c r="C361" s="5" t="inlineStr">
        <is>
          <t>Customer Service</t>
        </is>
      </c>
      <c r="D361" s="5" t="inlineStr">
        <is>
          <t>L1</t>
        </is>
      </c>
      <c r="E361" s="5" t="inlineStr">
        <is>
          <t>F</t>
        </is>
      </c>
      <c r="F361" s="5" t="n">
        <v>1</v>
      </c>
      <c r="G361" s="31" t="n">
        <v>32200</v>
      </c>
      <c r="H361" s="31" t="n">
        <v>34200</v>
      </c>
      <c r="I361" s="6">
        <f>INDEX(Roles!$J$5:$J$40,MATCH(C361&amp;"|"&amp;D361,Roles!$A$5:$A$40,0))</f>
        <v/>
      </c>
      <c r="J361" s="6">
        <f>INDEX(Roles!$K$5:$K$40,MATCH(C361&amp;"|"&amp;D361,Roles!$A$5:$A$40,0))</f>
        <v/>
      </c>
      <c r="K361" s="26">
        <f>INDEX(Market!$K$31:$K$54,MATCH(B361&amp;"|"&amp;J361,Market!$A$31:$A$54,0))</f>
        <v/>
      </c>
      <c r="L361" s="6">
        <f>INDEX(Settings!$E$13:$E$19,MATCH(I361,Settings!$B$13:$B$19,0))</f>
        <v/>
      </c>
      <c r="M361" s="25">
        <f>INDEX(Structure!$K$6:$K$12,MATCH(I361,Structure!$A$6:$A$12,0))</f>
        <v/>
      </c>
      <c r="N361" s="26">
        <f>INDEX(Structure!$G$25:$G$52,MATCH(B361&amp;"|"&amp;I361,Structure!$A$25:$A$52,0))</f>
        <v/>
      </c>
      <c r="O361" s="26">
        <f>INDEX(Structure!$H$25:$H$52,MATCH(B361&amp;"|"&amp;I361,Structure!$A$25:$A$52,0))</f>
        <v/>
      </c>
      <c r="P361" s="26">
        <f>INDEX(Structure!$I$25:$I$52,MATCH(B361&amp;"|"&amp;I361,Structure!$A$25:$A$52,0))</f>
        <v/>
      </c>
      <c r="Q361" s="20">
        <f>G361/H361</f>
        <v/>
      </c>
      <c r="R361" s="20">
        <f>G361/O361</f>
        <v/>
      </c>
      <c r="S361" s="32">
        <f>(G361-N361)/(P361-N361)</f>
        <v/>
      </c>
      <c r="T361" s="4">
        <f>IF(G361&lt;N361,"Below",IF(G361&gt;P361,"Above","Within"))</f>
        <v/>
      </c>
      <c r="U361" s="17">
        <f>MAX(0,N361-G361)*F361</f>
        <v/>
      </c>
      <c r="V361" s="17">
        <f>MAX(0,G361-P361)*F361</f>
        <v/>
      </c>
      <c r="W361" s="33">
        <f>IF(T361="Above",LN(G361/P361)/LN(1+INDEX(Market!$E$6:$E$9,MATCH(B361,Market!$A$6:$A$9,0))),0)</f>
        <v/>
      </c>
    </row>
    <row r="362">
      <c r="A362" s="5" t="inlineStr">
        <is>
          <t>E00433</t>
        </is>
      </c>
      <c r="B362" s="5" t="inlineStr">
        <is>
          <t>PL</t>
        </is>
      </c>
      <c r="C362" s="5" t="inlineStr">
        <is>
          <t>Customer Service</t>
        </is>
      </c>
      <c r="D362" s="5" t="inlineStr">
        <is>
          <t>L2</t>
        </is>
      </c>
      <c r="E362" s="5" t="inlineStr">
        <is>
          <t>M</t>
        </is>
      </c>
      <c r="F362" s="5" t="n">
        <v>1</v>
      </c>
      <c r="G362" s="31" t="n">
        <v>25700</v>
      </c>
      <c r="H362" s="31" t="n">
        <v>23600</v>
      </c>
      <c r="I362" s="6">
        <f>INDEX(Roles!$J$5:$J$40,MATCH(C362&amp;"|"&amp;D362,Roles!$A$5:$A$40,0))</f>
        <v/>
      </c>
      <c r="J362" s="6">
        <f>INDEX(Roles!$K$5:$K$40,MATCH(C362&amp;"|"&amp;D362,Roles!$A$5:$A$40,0))</f>
        <v/>
      </c>
      <c r="K362" s="26">
        <f>INDEX(Market!$K$31:$K$54,MATCH(B362&amp;"|"&amp;J362,Market!$A$31:$A$54,0))</f>
        <v/>
      </c>
      <c r="L362" s="6">
        <f>INDEX(Settings!$E$13:$E$19,MATCH(I362,Settings!$B$13:$B$19,0))</f>
        <v/>
      </c>
      <c r="M362" s="25">
        <f>INDEX(Structure!$K$6:$K$12,MATCH(I362,Structure!$A$6:$A$12,0))</f>
        <v/>
      </c>
      <c r="N362" s="26">
        <f>INDEX(Structure!$G$25:$G$52,MATCH(B362&amp;"|"&amp;I362,Structure!$A$25:$A$52,0))</f>
        <v/>
      </c>
      <c r="O362" s="26">
        <f>INDEX(Structure!$H$25:$H$52,MATCH(B362&amp;"|"&amp;I362,Structure!$A$25:$A$52,0))</f>
        <v/>
      </c>
      <c r="P362" s="26">
        <f>INDEX(Structure!$I$25:$I$52,MATCH(B362&amp;"|"&amp;I362,Structure!$A$25:$A$52,0))</f>
        <v/>
      </c>
      <c r="Q362" s="20">
        <f>G362/H362</f>
        <v/>
      </c>
      <c r="R362" s="20">
        <f>G362/O362</f>
        <v/>
      </c>
      <c r="S362" s="32">
        <f>(G362-N362)/(P362-N362)</f>
        <v/>
      </c>
      <c r="T362" s="4">
        <f>IF(G362&lt;N362,"Below",IF(G362&gt;P362,"Above","Within"))</f>
        <v/>
      </c>
      <c r="U362" s="17">
        <f>MAX(0,N362-G362)*F362</f>
        <v/>
      </c>
      <c r="V362" s="17">
        <f>MAX(0,G362-P362)*F362</f>
        <v/>
      </c>
      <c r="W362" s="33">
        <f>IF(T362="Above",LN(G362/P362)/LN(1+INDEX(Market!$E$6:$E$9,MATCH(B362,Market!$A$6:$A$9,0))),0)</f>
        <v/>
      </c>
    </row>
    <row r="363">
      <c r="A363" s="5" t="inlineStr">
        <is>
          <t>E00435</t>
        </is>
      </c>
      <c r="B363" s="5" t="inlineStr">
        <is>
          <t>IT</t>
        </is>
      </c>
      <c r="C363" s="5" t="inlineStr">
        <is>
          <t>Operations</t>
        </is>
      </c>
      <c r="D363" s="5" t="inlineStr">
        <is>
          <t>L2</t>
        </is>
      </c>
      <c r="E363" s="5" t="inlineStr">
        <is>
          <t>M</t>
        </is>
      </c>
      <c r="F363" s="5" t="n">
        <v>1</v>
      </c>
      <c r="G363" s="31" t="n">
        <v>29150</v>
      </c>
      <c r="H363" s="31" t="n">
        <v>30900</v>
      </c>
      <c r="I363" s="6">
        <f>INDEX(Roles!$J$5:$J$40,MATCH(C363&amp;"|"&amp;D363,Roles!$A$5:$A$40,0))</f>
        <v/>
      </c>
      <c r="J363" s="6">
        <f>INDEX(Roles!$K$5:$K$40,MATCH(C363&amp;"|"&amp;D363,Roles!$A$5:$A$40,0))</f>
        <v/>
      </c>
      <c r="K363" s="26">
        <f>INDEX(Market!$K$31:$K$54,MATCH(B363&amp;"|"&amp;J363,Market!$A$31:$A$54,0))</f>
        <v/>
      </c>
      <c r="L363" s="6">
        <f>INDEX(Settings!$E$13:$E$19,MATCH(I363,Settings!$B$13:$B$19,0))</f>
        <v/>
      </c>
      <c r="M363" s="25">
        <f>INDEX(Structure!$K$6:$K$12,MATCH(I363,Structure!$A$6:$A$12,0))</f>
        <v/>
      </c>
      <c r="N363" s="26">
        <f>INDEX(Structure!$G$25:$G$52,MATCH(B363&amp;"|"&amp;I363,Structure!$A$25:$A$52,0))</f>
        <v/>
      </c>
      <c r="O363" s="26">
        <f>INDEX(Structure!$H$25:$H$52,MATCH(B363&amp;"|"&amp;I363,Structure!$A$25:$A$52,0))</f>
        <v/>
      </c>
      <c r="P363" s="26">
        <f>INDEX(Structure!$I$25:$I$52,MATCH(B363&amp;"|"&amp;I363,Structure!$A$25:$A$52,0))</f>
        <v/>
      </c>
      <c r="Q363" s="20">
        <f>G363/H363</f>
        <v/>
      </c>
      <c r="R363" s="20">
        <f>G363/O363</f>
        <v/>
      </c>
      <c r="S363" s="32">
        <f>(G363-N363)/(P363-N363)</f>
        <v/>
      </c>
      <c r="T363" s="4">
        <f>IF(G363&lt;N363,"Below",IF(G363&gt;P363,"Above","Within"))</f>
        <v/>
      </c>
      <c r="U363" s="17">
        <f>MAX(0,N363-G363)*F363</f>
        <v/>
      </c>
      <c r="V363" s="17">
        <f>MAX(0,G363-P363)*F363</f>
        <v/>
      </c>
      <c r="W363" s="33">
        <f>IF(T363="Above",LN(G363/P363)/LN(1+INDEX(Market!$E$6:$E$9,MATCH(B363,Market!$A$6:$A$9,0))),0)</f>
        <v/>
      </c>
    </row>
    <row r="364">
      <c r="A364" s="5" t="inlineStr">
        <is>
          <t>E00437</t>
        </is>
      </c>
      <c r="B364" s="5" t="inlineStr">
        <is>
          <t>IT</t>
        </is>
      </c>
      <c r="C364" s="5" t="inlineStr">
        <is>
          <t>Operations</t>
        </is>
      </c>
      <c r="D364" s="5" t="inlineStr">
        <is>
          <t>L5</t>
        </is>
      </c>
      <c r="E364" s="5" t="inlineStr">
        <is>
          <t>M</t>
        </is>
      </c>
      <c r="F364" s="5" t="n">
        <v>1</v>
      </c>
      <c r="G364" s="31" t="n">
        <v>69000</v>
      </c>
      <c r="H364" s="31" t="n">
        <v>71600</v>
      </c>
      <c r="I364" s="6">
        <f>INDEX(Roles!$J$5:$J$40,MATCH(C364&amp;"|"&amp;D364,Roles!$A$5:$A$40,0))</f>
        <v/>
      </c>
      <c r="J364" s="6">
        <f>INDEX(Roles!$K$5:$K$40,MATCH(C364&amp;"|"&amp;D364,Roles!$A$5:$A$40,0))</f>
        <v/>
      </c>
      <c r="K364" s="26">
        <f>INDEX(Market!$K$31:$K$54,MATCH(B364&amp;"|"&amp;J364,Market!$A$31:$A$54,0))</f>
        <v/>
      </c>
      <c r="L364" s="6">
        <f>INDEX(Settings!$E$13:$E$19,MATCH(I364,Settings!$B$13:$B$19,0))</f>
        <v/>
      </c>
      <c r="M364" s="25">
        <f>INDEX(Structure!$K$6:$K$12,MATCH(I364,Structure!$A$6:$A$12,0))</f>
        <v/>
      </c>
      <c r="N364" s="26">
        <f>INDEX(Structure!$G$25:$G$52,MATCH(B364&amp;"|"&amp;I364,Structure!$A$25:$A$52,0))</f>
        <v/>
      </c>
      <c r="O364" s="26">
        <f>INDEX(Structure!$H$25:$H$52,MATCH(B364&amp;"|"&amp;I364,Structure!$A$25:$A$52,0))</f>
        <v/>
      </c>
      <c r="P364" s="26">
        <f>INDEX(Structure!$I$25:$I$52,MATCH(B364&amp;"|"&amp;I364,Structure!$A$25:$A$52,0))</f>
        <v/>
      </c>
      <c r="Q364" s="20">
        <f>G364/H364</f>
        <v/>
      </c>
      <c r="R364" s="20">
        <f>G364/O364</f>
        <v/>
      </c>
      <c r="S364" s="32">
        <f>(G364-N364)/(P364-N364)</f>
        <v/>
      </c>
      <c r="T364" s="4">
        <f>IF(G364&lt;N364,"Below",IF(G364&gt;P364,"Above","Within"))</f>
        <v/>
      </c>
      <c r="U364" s="17">
        <f>MAX(0,N364-G364)*F364</f>
        <v/>
      </c>
      <c r="V364" s="17">
        <f>MAX(0,G364-P364)*F364</f>
        <v/>
      </c>
      <c r="W364" s="33">
        <f>IF(T364="Above",LN(G364/P364)/LN(1+INDEX(Market!$E$6:$E$9,MATCH(B364,Market!$A$6:$A$9,0))),0)</f>
        <v/>
      </c>
    </row>
    <row r="365">
      <c r="A365" s="5" t="inlineStr">
        <is>
          <t>E00438</t>
        </is>
      </c>
      <c r="B365" s="5" t="inlineStr">
        <is>
          <t>PL</t>
        </is>
      </c>
      <c r="C365" s="5" t="inlineStr">
        <is>
          <t>Customer Service</t>
        </is>
      </c>
      <c r="D365" s="5" t="inlineStr">
        <is>
          <t>L1</t>
        </is>
      </c>
      <c r="E365" s="5" t="inlineStr">
        <is>
          <t>F</t>
        </is>
      </c>
      <c r="F365" s="5" t="n">
        <v>1</v>
      </c>
      <c r="G365" s="31" t="n">
        <v>16800</v>
      </c>
      <c r="H365" s="31" t="n">
        <v>18900</v>
      </c>
      <c r="I365" s="6">
        <f>INDEX(Roles!$J$5:$J$40,MATCH(C365&amp;"|"&amp;D365,Roles!$A$5:$A$40,0))</f>
        <v/>
      </c>
      <c r="J365" s="6">
        <f>INDEX(Roles!$K$5:$K$40,MATCH(C365&amp;"|"&amp;D365,Roles!$A$5:$A$40,0))</f>
        <v/>
      </c>
      <c r="K365" s="26">
        <f>INDEX(Market!$K$31:$K$54,MATCH(B365&amp;"|"&amp;J365,Market!$A$31:$A$54,0))</f>
        <v/>
      </c>
      <c r="L365" s="6">
        <f>INDEX(Settings!$E$13:$E$19,MATCH(I365,Settings!$B$13:$B$19,0))</f>
        <v/>
      </c>
      <c r="M365" s="25">
        <f>INDEX(Structure!$K$6:$K$12,MATCH(I365,Structure!$A$6:$A$12,0))</f>
        <v/>
      </c>
      <c r="N365" s="26">
        <f>INDEX(Structure!$G$25:$G$52,MATCH(B365&amp;"|"&amp;I365,Structure!$A$25:$A$52,0))</f>
        <v/>
      </c>
      <c r="O365" s="26">
        <f>INDEX(Structure!$H$25:$H$52,MATCH(B365&amp;"|"&amp;I365,Structure!$A$25:$A$52,0))</f>
        <v/>
      </c>
      <c r="P365" s="26">
        <f>INDEX(Structure!$I$25:$I$52,MATCH(B365&amp;"|"&amp;I365,Structure!$A$25:$A$52,0))</f>
        <v/>
      </c>
      <c r="Q365" s="20">
        <f>G365/H365</f>
        <v/>
      </c>
      <c r="R365" s="20">
        <f>G365/O365</f>
        <v/>
      </c>
      <c r="S365" s="32">
        <f>(G365-N365)/(P365-N365)</f>
        <v/>
      </c>
      <c r="T365" s="4">
        <f>IF(G365&lt;N365,"Below",IF(G365&gt;P365,"Above","Within"))</f>
        <v/>
      </c>
      <c r="U365" s="17">
        <f>MAX(0,N365-G365)*F365</f>
        <v/>
      </c>
      <c r="V365" s="17">
        <f>MAX(0,G365-P365)*F365</f>
        <v/>
      </c>
      <c r="W365" s="33">
        <f>IF(T365="Above",LN(G365/P365)/LN(1+INDEX(Market!$E$6:$E$9,MATCH(B365,Market!$A$6:$A$9,0))),0)</f>
        <v/>
      </c>
    </row>
    <row r="366">
      <c r="A366" s="5" t="inlineStr">
        <is>
          <t>E00439</t>
        </is>
      </c>
      <c r="B366" s="5" t="inlineStr">
        <is>
          <t>PL</t>
        </is>
      </c>
      <c r="C366" s="5" t="inlineStr">
        <is>
          <t>Tech</t>
        </is>
      </c>
      <c r="D366" s="5" t="inlineStr">
        <is>
          <t>L4</t>
        </is>
      </c>
      <c r="E366" s="5" t="inlineStr">
        <is>
          <t>M</t>
        </is>
      </c>
      <c r="F366" s="5" t="n">
        <v>1</v>
      </c>
      <c r="G366" s="31" t="n">
        <v>56400</v>
      </c>
      <c r="H366" s="31" t="n">
        <v>55100</v>
      </c>
      <c r="I366" s="6">
        <f>INDEX(Roles!$J$5:$J$40,MATCH(C366&amp;"|"&amp;D366,Roles!$A$5:$A$40,0))</f>
        <v/>
      </c>
      <c r="J366" s="6">
        <f>INDEX(Roles!$K$5:$K$40,MATCH(C366&amp;"|"&amp;D366,Roles!$A$5:$A$40,0))</f>
        <v/>
      </c>
      <c r="K366" s="26">
        <f>INDEX(Market!$K$31:$K$54,MATCH(B366&amp;"|"&amp;J366,Market!$A$31:$A$54,0))</f>
        <v/>
      </c>
      <c r="L366" s="6">
        <f>INDEX(Settings!$E$13:$E$19,MATCH(I366,Settings!$B$13:$B$19,0))</f>
        <v/>
      </c>
      <c r="M366" s="25">
        <f>INDEX(Structure!$K$6:$K$12,MATCH(I366,Structure!$A$6:$A$12,0))</f>
        <v/>
      </c>
      <c r="N366" s="26">
        <f>INDEX(Structure!$G$25:$G$52,MATCH(B366&amp;"|"&amp;I366,Structure!$A$25:$A$52,0))</f>
        <v/>
      </c>
      <c r="O366" s="26">
        <f>INDEX(Structure!$H$25:$H$52,MATCH(B366&amp;"|"&amp;I366,Structure!$A$25:$A$52,0))</f>
        <v/>
      </c>
      <c r="P366" s="26">
        <f>INDEX(Structure!$I$25:$I$52,MATCH(B366&amp;"|"&amp;I366,Structure!$A$25:$A$52,0))</f>
        <v/>
      </c>
      <c r="Q366" s="20">
        <f>G366/H366</f>
        <v/>
      </c>
      <c r="R366" s="20">
        <f>G366/O366</f>
        <v/>
      </c>
      <c r="S366" s="32">
        <f>(G366-N366)/(P366-N366)</f>
        <v/>
      </c>
      <c r="T366" s="4">
        <f>IF(G366&lt;N366,"Below",IF(G366&gt;P366,"Above","Within"))</f>
        <v/>
      </c>
      <c r="U366" s="17">
        <f>MAX(0,N366-G366)*F366</f>
        <v/>
      </c>
      <c r="V366" s="17">
        <f>MAX(0,G366-P366)*F366</f>
        <v/>
      </c>
      <c r="W366" s="33">
        <f>IF(T366="Above",LN(G366/P366)/LN(1+INDEX(Market!$E$6:$E$9,MATCH(B366,Market!$A$6:$A$9,0))),0)</f>
        <v/>
      </c>
    </row>
    <row r="367">
      <c r="A367" s="5" t="inlineStr">
        <is>
          <t>E00440</t>
        </is>
      </c>
      <c r="B367" s="5" t="inlineStr">
        <is>
          <t>ES</t>
        </is>
      </c>
      <c r="C367" s="5" t="inlineStr">
        <is>
          <t>Sales</t>
        </is>
      </c>
      <c r="D367" s="5" t="inlineStr">
        <is>
          <t>L2</t>
        </is>
      </c>
      <c r="E367" s="5" t="inlineStr">
        <is>
          <t>F</t>
        </is>
      </c>
      <c r="F367" s="5" t="n">
        <v>1</v>
      </c>
      <c r="G367" s="31" t="n">
        <v>34700</v>
      </c>
      <c r="H367" s="31" t="n">
        <v>32800</v>
      </c>
      <c r="I367" s="6">
        <f>INDEX(Roles!$J$5:$J$40,MATCH(C367&amp;"|"&amp;D367,Roles!$A$5:$A$40,0))</f>
        <v/>
      </c>
      <c r="J367" s="6">
        <f>INDEX(Roles!$K$5:$K$40,MATCH(C367&amp;"|"&amp;D367,Roles!$A$5:$A$40,0))</f>
        <v/>
      </c>
      <c r="K367" s="26">
        <f>INDEX(Market!$K$31:$K$54,MATCH(B367&amp;"|"&amp;J367,Market!$A$31:$A$54,0))</f>
        <v/>
      </c>
      <c r="L367" s="6">
        <f>INDEX(Settings!$E$13:$E$19,MATCH(I367,Settings!$B$13:$B$19,0))</f>
        <v/>
      </c>
      <c r="M367" s="25">
        <f>INDEX(Structure!$K$6:$K$12,MATCH(I367,Structure!$A$6:$A$12,0))</f>
        <v/>
      </c>
      <c r="N367" s="26">
        <f>INDEX(Structure!$G$25:$G$52,MATCH(B367&amp;"|"&amp;I367,Structure!$A$25:$A$52,0))</f>
        <v/>
      </c>
      <c r="O367" s="26">
        <f>INDEX(Structure!$H$25:$H$52,MATCH(B367&amp;"|"&amp;I367,Structure!$A$25:$A$52,0))</f>
        <v/>
      </c>
      <c r="P367" s="26">
        <f>INDEX(Structure!$I$25:$I$52,MATCH(B367&amp;"|"&amp;I367,Structure!$A$25:$A$52,0))</f>
        <v/>
      </c>
      <c r="Q367" s="20">
        <f>G367/H367</f>
        <v/>
      </c>
      <c r="R367" s="20">
        <f>G367/O367</f>
        <v/>
      </c>
      <c r="S367" s="32">
        <f>(G367-N367)/(P367-N367)</f>
        <v/>
      </c>
      <c r="T367" s="4">
        <f>IF(G367&lt;N367,"Below",IF(G367&gt;P367,"Above","Within"))</f>
        <v/>
      </c>
      <c r="U367" s="17">
        <f>MAX(0,N367-G367)*F367</f>
        <v/>
      </c>
      <c r="V367" s="17">
        <f>MAX(0,G367-P367)*F367</f>
        <v/>
      </c>
      <c r="W367" s="33">
        <f>IF(T367="Above",LN(G367/P367)/LN(1+INDEX(Market!$E$6:$E$9,MATCH(B367,Market!$A$6:$A$9,0))),0)</f>
        <v/>
      </c>
    </row>
    <row r="368">
      <c r="A368" s="5" t="inlineStr">
        <is>
          <t>E00441</t>
        </is>
      </c>
      <c r="B368" s="5" t="inlineStr">
        <is>
          <t>DE</t>
        </is>
      </c>
      <c r="C368" s="5" t="inlineStr">
        <is>
          <t>Operations</t>
        </is>
      </c>
      <c r="D368" s="5" t="inlineStr">
        <is>
          <t>L2</t>
        </is>
      </c>
      <c r="E368" s="5" t="inlineStr">
        <is>
          <t>M</t>
        </is>
      </c>
      <c r="F368" s="5" t="n">
        <v>1</v>
      </c>
      <c r="G368" s="31" t="n">
        <v>50250</v>
      </c>
      <c r="H368" s="31" t="n">
        <v>45100</v>
      </c>
      <c r="I368" s="6">
        <f>INDEX(Roles!$J$5:$J$40,MATCH(C368&amp;"|"&amp;D368,Roles!$A$5:$A$40,0))</f>
        <v/>
      </c>
      <c r="J368" s="6">
        <f>INDEX(Roles!$K$5:$K$40,MATCH(C368&amp;"|"&amp;D368,Roles!$A$5:$A$40,0))</f>
        <v/>
      </c>
      <c r="K368" s="26">
        <f>INDEX(Market!$K$31:$K$54,MATCH(B368&amp;"|"&amp;J368,Market!$A$31:$A$54,0))</f>
        <v/>
      </c>
      <c r="L368" s="6">
        <f>INDEX(Settings!$E$13:$E$19,MATCH(I368,Settings!$B$13:$B$19,0))</f>
        <v/>
      </c>
      <c r="M368" s="25">
        <f>INDEX(Structure!$K$6:$K$12,MATCH(I368,Structure!$A$6:$A$12,0))</f>
        <v/>
      </c>
      <c r="N368" s="26">
        <f>INDEX(Structure!$G$25:$G$52,MATCH(B368&amp;"|"&amp;I368,Structure!$A$25:$A$52,0))</f>
        <v/>
      </c>
      <c r="O368" s="26">
        <f>INDEX(Structure!$H$25:$H$52,MATCH(B368&amp;"|"&amp;I368,Structure!$A$25:$A$52,0))</f>
        <v/>
      </c>
      <c r="P368" s="26">
        <f>INDEX(Structure!$I$25:$I$52,MATCH(B368&amp;"|"&amp;I368,Structure!$A$25:$A$52,0))</f>
        <v/>
      </c>
      <c r="Q368" s="20">
        <f>G368/H368</f>
        <v/>
      </c>
      <c r="R368" s="20">
        <f>G368/O368</f>
        <v/>
      </c>
      <c r="S368" s="32">
        <f>(G368-N368)/(P368-N368)</f>
        <v/>
      </c>
      <c r="T368" s="4">
        <f>IF(G368&lt;N368,"Below",IF(G368&gt;P368,"Above","Within"))</f>
        <v/>
      </c>
      <c r="U368" s="17">
        <f>MAX(0,N368-G368)*F368</f>
        <v/>
      </c>
      <c r="V368" s="17">
        <f>MAX(0,G368-P368)*F368</f>
        <v/>
      </c>
      <c r="W368" s="33">
        <f>IF(T368="Above",LN(G368/P368)/LN(1+INDEX(Market!$E$6:$E$9,MATCH(B368,Market!$A$6:$A$9,0))),0)</f>
        <v/>
      </c>
    </row>
    <row r="369">
      <c r="A369" s="5" t="inlineStr">
        <is>
          <t>E00442</t>
        </is>
      </c>
      <c r="B369" s="5" t="inlineStr">
        <is>
          <t>ES</t>
        </is>
      </c>
      <c r="C369" s="5" t="inlineStr">
        <is>
          <t>Operations</t>
        </is>
      </c>
      <c r="D369" s="5" t="inlineStr">
        <is>
          <t>L3</t>
        </is>
      </c>
      <c r="E369" s="5" t="inlineStr">
        <is>
          <t>M</t>
        </is>
      </c>
      <c r="F369" s="5" t="n">
        <v>1</v>
      </c>
      <c r="G369" s="31" t="n">
        <v>36100</v>
      </c>
      <c r="H369" s="31" t="n">
        <v>38000</v>
      </c>
      <c r="I369" s="6">
        <f>INDEX(Roles!$J$5:$J$40,MATCH(C369&amp;"|"&amp;D369,Roles!$A$5:$A$40,0))</f>
        <v/>
      </c>
      <c r="J369" s="6">
        <f>INDEX(Roles!$K$5:$K$40,MATCH(C369&amp;"|"&amp;D369,Roles!$A$5:$A$40,0))</f>
        <v/>
      </c>
      <c r="K369" s="26">
        <f>INDEX(Market!$K$31:$K$54,MATCH(B369&amp;"|"&amp;J369,Market!$A$31:$A$54,0))</f>
        <v/>
      </c>
      <c r="L369" s="6">
        <f>INDEX(Settings!$E$13:$E$19,MATCH(I369,Settings!$B$13:$B$19,0))</f>
        <v/>
      </c>
      <c r="M369" s="25">
        <f>INDEX(Structure!$K$6:$K$12,MATCH(I369,Structure!$A$6:$A$12,0))</f>
        <v/>
      </c>
      <c r="N369" s="26">
        <f>INDEX(Structure!$G$25:$G$52,MATCH(B369&amp;"|"&amp;I369,Structure!$A$25:$A$52,0))</f>
        <v/>
      </c>
      <c r="O369" s="26">
        <f>INDEX(Structure!$H$25:$H$52,MATCH(B369&amp;"|"&amp;I369,Structure!$A$25:$A$52,0))</f>
        <v/>
      </c>
      <c r="P369" s="26">
        <f>INDEX(Structure!$I$25:$I$52,MATCH(B369&amp;"|"&amp;I369,Structure!$A$25:$A$52,0))</f>
        <v/>
      </c>
      <c r="Q369" s="20">
        <f>G369/H369</f>
        <v/>
      </c>
      <c r="R369" s="20">
        <f>G369/O369</f>
        <v/>
      </c>
      <c r="S369" s="32">
        <f>(G369-N369)/(P369-N369)</f>
        <v/>
      </c>
      <c r="T369" s="4">
        <f>IF(G369&lt;N369,"Below",IF(G369&gt;P369,"Above","Within"))</f>
        <v/>
      </c>
      <c r="U369" s="17">
        <f>MAX(0,N369-G369)*F369</f>
        <v/>
      </c>
      <c r="V369" s="17">
        <f>MAX(0,G369-P369)*F369</f>
        <v/>
      </c>
      <c r="W369" s="33">
        <f>IF(T369="Above",LN(G369/P369)/LN(1+INDEX(Market!$E$6:$E$9,MATCH(B369,Market!$A$6:$A$9,0))),0)</f>
        <v/>
      </c>
    </row>
    <row r="370">
      <c r="A370" s="5" t="inlineStr">
        <is>
          <t>E00443</t>
        </is>
      </c>
      <c r="B370" s="5" t="inlineStr">
        <is>
          <t>ES</t>
        </is>
      </c>
      <c r="C370" s="5" t="inlineStr">
        <is>
          <t>Operations</t>
        </is>
      </c>
      <c r="D370" s="5" t="inlineStr">
        <is>
          <t>L3</t>
        </is>
      </c>
      <c r="E370" s="5" t="inlineStr">
        <is>
          <t>M</t>
        </is>
      </c>
      <c r="F370" s="5" t="n">
        <v>1</v>
      </c>
      <c r="G370" s="31" t="n">
        <v>41650</v>
      </c>
      <c r="H370" s="31" t="n">
        <v>38000</v>
      </c>
      <c r="I370" s="6">
        <f>INDEX(Roles!$J$5:$J$40,MATCH(C370&amp;"|"&amp;D370,Roles!$A$5:$A$40,0))</f>
        <v/>
      </c>
      <c r="J370" s="6">
        <f>INDEX(Roles!$K$5:$K$40,MATCH(C370&amp;"|"&amp;D370,Roles!$A$5:$A$40,0))</f>
        <v/>
      </c>
      <c r="K370" s="26">
        <f>INDEX(Market!$K$31:$K$54,MATCH(B370&amp;"|"&amp;J370,Market!$A$31:$A$54,0))</f>
        <v/>
      </c>
      <c r="L370" s="6">
        <f>INDEX(Settings!$E$13:$E$19,MATCH(I370,Settings!$B$13:$B$19,0))</f>
        <v/>
      </c>
      <c r="M370" s="25">
        <f>INDEX(Structure!$K$6:$K$12,MATCH(I370,Structure!$A$6:$A$12,0))</f>
        <v/>
      </c>
      <c r="N370" s="26">
        <f>INDEX(Structure!$G$25:$G$52,MATCH(B370&amp;"|"&amp;I370,Structure!$A$25:$A$52,0))</f>
        <v/>
      </c>
      <c r="O370" s="26">
        <f>INDEX(Structure!$H$25:$H$52,MATCH(B370&amp;"|"&amp;I370,Structure!$A$25:$A$52,0))</f>
        <v/>
      </c>
      <c r="P370" s="26">
        <f>INDEX(Structure!$I$25:$I$52,MATCH(B370&amp;"|"&amp;I370,Structure!$A$25:$A$52,0))</f>
        <v/>
      </c>
      <c r="Q370" s="20">
        <f>G370/H370</f>
        <v/>
      </c>
      <c r="R370" s="20">
        <f>G370/O370</f>
        <v/>
      </c>
      <c r="S370" s="32">
        <f>(G370-N370)/(P370-N370)</f>
        <v/>
      </c>
      <c r="T370" s="4">
        <f>IF(G370&lt;N370,"Below",IF(G370&gt;P370,"Above","Within"))</f>
        <v/>
      </c>
      <c r="U370" s="17">
        <f>MAX(0,N370-G370)*F370</f>
        <v/>
      </c>
      <c r="V370" s="17">
        <f>MAX(0,G370-P370)*F370</f>
        <v/>
      </c>
      <c r="W370" s="33">
        <f>IF(T370="Above",LN(G370/P370)/LN(1+INDEX(Market!$E$6:$E$9,MATCH(B370,Market!$A$6:$A$9,0))),0)</f>
        <v/>
      </c>
    </row>
    <row r="371">
      <c r="A371" s="5" t="inlineStr">
        <is>
          <t>E00445</t>
        </is>
      </c>
      <c r="B371" s="5" t="inlineStr">
        <is>
          <t>PL</t>
        </is>
      </c>
      <c r="C371" s="5" t="inlineStr">
        <is>
          <t>Sales</t>
        </is>
      </c>
      <c r="D371" s="5" t="inlineStr">
        <is>
          <t>L2</t>
        </is>
      </c>
      <c r="E371" s="5" t="inlineStr">
        <is>
          <t>M</t>
        </is>
      </c>
      <c r="F371" s="5" t="n">
        <v>1</v>
      </c>
      <c r="G371" s="31" t="n">
        <v>23900</v>
      </c>
      <c r="H371" s="31" t="n">
        <v>27600</v>
      </c>
      <c r="I371" s="6">
        <f>INDEX(Roles!$J$5:$J$40,MATCH(C371&amp;"|"&amp;D371,Roles!$A$5:$A$40,0))</f>
        <v/>
      </c>
      <c r="J371" s="6">
        <f>INDEX(Roles!$K$5:$K$40,MATCH(C371&amp;"|"&amp;D371,Roles!$A$5:$A$40,0))</f>
        <v/>
      </c>
      <c r="K371" s="26">
        <f>INDEX(Market!$K$31:$K$54,MATCH(B371&amp;"|"&amp;J371,Market!$A$31:$A$54,0))</f>
        <v/>
      </c>
      <c r="L371" s="6">
        <f>INDEX(Settings!$E$13:$E$19,MATCH(I371,Settings!$B$13:$B$19,0))</f>
        <v/>
      </c>
      <c r="M371" s="25">
        <f>INDEX(Structure!$K$6:$K$12,MATCH(I371,Structure!$A$6:$A$12,0))</f>
        <v/>
      </c>
      <c r="N371" s="26">
        <f>INDEX(Structure!$G$25:$G$52,MATCH(B371&amp;"|"&amp;I371,Structure!$A$25:$A$52,0))</f>
        <v/>
      </c>
      <c r="O371" s="26">
        <f>INDEX(Structure!$H$25:$H$52,MATCH(B371&amp;"|"&amp;I371,Structure!$A$25:$A$52,0))</f>
        <v/>
      </c>
      <c r="P371" s="26">
        <f>INDEX(Structure!$I$25:$I$52,MATCH(B371&amp;"|"&amp;I371,Structure!$A$25:$A$52,0))</f>
        <v/>
      </c>
      <c r="Q371" s="20">
        <f>G371/H371</f>
        <v/>
      </c>
      <c r="R371" s="20">
        <f>G371/O371</f>
        <v/>
      </c>
      <c r="S371" s="32">
        <f>(G371-N371)/(P371-N371)</f>
        <v/>
      </c>
      <c r="T371" s="4">
        <f>IF(G371&lt;N371,"Below",IF(G371&gt;P371,"Above","Within"))</f>
        <v/>
      </c>
      <c r="U371" s="17">
        <f>MAX(0,N371-G371)*F371</f>
        <v/>
      </c>
      <c r="V371" s="17">
        <f>MAX(0,G371-P371)*F371</f>
        <v/>
      </c>
      <c r="W371" s="33">
        <f>IF(T371="Above",LN(G371/P371)/LN(1+INDEX(Market!$E$6:$E$9,MATCH(B371,Market!$A$6:$A$9,0))),0)</f>
        <v/>
      </c>
    </row>
    <row r="372">
      <c r="A372" s="5" t="inlineStr">
        <is>
          <t>E00446</t>
        </is>
      </c>
      <c r="B372" s="5" t="inlineStr">
        <is>
          <t>IT</t>
        </is>
      </c>
      <c r="C372" s="5" t="inlineStr">
        <is>
          <t>Operations</t>
        </is>
      </c>
      <c r="D372" s="5" t="inlineStr">
        <is>
          <t>L4</t>
        </is>
      </c>
      <c r="E372" s="5" t="inlineStr">
        <is>
          <t>M</t>
        </is>
      </c>
      <c r="F372" s="5" t="n">
        <v>1</v>
      </c>
      <c r="G372" s="31" t="n">
        <v>53950</v>
      </c>
      <c r="H372" s="31" t="n">
        <v>51900</v>
      </c>
      <c r="I372" s="6">
        <f>INDEX(Roles!$J$5:$J$40,MATCH(C372&amp;"|"&amp;D372,Roles!$A$5:$A$40,0))</f>
        <v/>
      </c>
      <c r="J372" s="6">
        <f>INDEX(Roles!$K$5:$K$40,MATCH(C372&amp;"|"&amp;D372,Roles!$A$5:$A$40,0))</f>
        <v/>
      </c>
      <c r="K372" s="26">
        <f>INDEX(Market!$K$31:$K$54,MATCH(B372&amp;"|"&amp;J372,Market!$A$31:$A$54,0))</f>
        <v/>
      </c>
      <c r="L372" s="6">
        <f>INDEX(Settings!$E$13:$E$19,MATCH(I372,Settings!$B$13:$B$19,0))</f>
        <v/>
      </c>
      <c r="M372" s="25">
        <f>INDEX(Structure!$K$6:$K$12,MATCH(I372,Structure!$A$6:$A$12,0))</f>
        <v/>
      </c>
      <c r="N372" s="26">
        <f>INDEX(Structure!$G$25:$G$52,MATCH(B372&amp;"|"&amp;I372,Structure!$A$25:$A$52,0))</f>
        <v/>
      </c>
      <c r="O372" s="26">
        <f>INDEX(Structure!$H$25:$H$52,MATCH(B372&amp;"|"&amp;I372,Structure!$A$25:$A$52,0))</f>
        <v/>
      </c>
      <c r="P372" s="26">
        <f>INDEX(Structure!$I$25:$I$52,MATCH(B372&amp;"|"&amp;I372,Structure!$A$25:$A$52,0))</f>
        <v/>
      </c>
      <c r="Q372" s="20">
        <f>G372/H372</f>
        <v/>
      </c>
      <c r="R372" s="20">
        <f>G372/O372</f>
        <v/>
      </c>
      <c r="S372" s="32">
        <f>(G372-N372)/(P372-N372)</f>
        <v/>
      </c>
      <c r="T372" s="4">
        <f>IF(G372&lt;N372,"Below",IF(G372&gt;P372,"Above","Within"))</f>
        <v/>
      </c>
      <c r="U372" s="17">
        <f>MAX(0,N372-G372)*F372</f>
        <v/>
      </c>
      <c r="V372" s="17">
        <f>MAX(0,G372-P372)*F372</f>
        <v/>
      </c>
      <c r="W372" s="33">
        <f>IF(T372="Above",LN(G372/P372)/LN(1+INDEX(Market!$E$6:$E$9,MATCH(B372,Market!$A$6:$A$9,0))),0)</f>
        <v/>
      </c>
    </row>
    <row r="373">
      <c r="A373" s="5" t="inlineStr">
        <is>
          <t>E00447</t>
        </is>
      </c>
      <c r="B373" s="5" t="inlineStr">
        <is>
          <t>DE</t>
        </is>
      </c>
      <c r="C373" s="5" t="inlineStr">
        <is>
          <t>Operations</t>
        </is>
      </c>
      <c r="D373" s="5" t="inlineStr">
        <is>
          <t>L1</t>
        </is>
      </c>
      <c r="E373" s="5" t="inlineStr">
        <is>
          <t>M</t>
        </is>
      </c>
      <c r="F373" s="5" t="n">
        <v>1</v>
      </c>
      <c r="G373" s="31" t="n">
        <v>35250</v>
      </c>
      <c r="H373" s="31" t="n">
        <v>36100</v>
      </c>
      <c r="I373" s="6">
        <f>INDEX(Roles!$J$5:$J$40,MATCH(C373&amp;"|"&amp;D373,Roles!$A$5:$A$40,0))</f>
        <v/>
      </c>
      <c r="J373" s="6">
        <f>INDEX(Roles!$K$5:$K$40,MATCH(C373&amp;"|"&amp;D373,Roles!$A$5:$A$40,0))</f>
        <v/>
      </c>
      <c r="K373" s="26">
        <f>INDEX(Market!$K$31:$K$54,MATCH(B373&amp;"|"&amp;J373,Market!$A$31:$A$54,0))</f>
        <v/>
      </c>
      <c r="L373" s="6">
        <f>INDEX(Settings!$E$13:$E$19,MATCH(I373,Settings!$B$13:$B$19,0))</f>
        <v/>
      </c>
      <c r="M373" s="25">
        <f>INDEX(Structure!$K$6:$K$12,MATCH(I373,Structure!$A$6:$A$12,0))</f>
        <v/>
      </c>
      <c r="N373" s="26">
        <f>INDEX(Structure!$G$25:$G$52,MATCH(B373&amp;"|"&amp;I373,Structure!$A$25:$A$52,0))</f>
        <v/>
      </c>
      <c r="O373" s="26">
        <f>INDEX(Structure!$H$25:$H$52,MATCH(B373&amp;"|"&amp;I373,Structure!$A$25:$A$52,0))</f>
        <v/>
      </c>
      <c r="P373" s="26">
        <f>INDEX(Structure!$I$25:$I$52,MATCH(B373&amp;"|"&amp;I373,Structure!$A$25:$A$52,0))</f>
        <v/>
      </c>
      <c r="Q373" s="20">
        <f>G373/H373</f>
        <v/>
      </c>
      <c r="R373" s="20">
        <f>G373/O373</f>
        <v/>
      </c>
      <c r="S373" s="32">
        <f>(G373-N373)/(P373-N373)</f>
        <v/>
      </c>
      <c r="T373" s="4">
        <f>IF(G373&lt;N373,"Below",IF(G373&gt;P373,"Above","Within"))</f>
        <v/>
      </c>
      <c r="U373" s="17">
        <f>MAX(0,N373-G373)*F373</f>
        <v/>
      </c>
      <c r="V373" s="17">
        <f>MAX(0,G373-P373)*F373</f>
        <v/>
      </c>
      <c r="W373" s="33">
        <f>IF(T373="Above",LN(G373/P373)/LN(1+INDEX(Market!$E$6:$E$9,MATCH(B373,Market!$A$6:$A$9,0))),0)</f>
        <v/>
      </c>
    </row>
    <row r="374">
      <c r="A374" s="5" t="inlineStr">
        <is>
          <t>E00448</t>
        </is>
      </c>
      <c r="B374" s="5" t="inlineStr">
        <is>
          <t>DE</t>
        </is>
      </c>
      <c r="C374" s="5" t="inlineStr">
        <is>
          <t>Customer Service</t>
        </is>
      </c>
      <c r="D374" s="5" t="inlineStr">
        <is>
          <t>L2</t>
        </is>
      </c>
      <c r="E374" s="5" t="inlineStr">
        <is>
          <t>M</t>
        </is>
      </c>
      <c r="F374" s="5" t="n">
        <v>1</v>
      </c>
      <c r="G374" s="31" t="n">
        <v>43900</v>
      </c>
      <c r="H374" s="31" t="n">
        <v>42800</v>
      </c>
      <c r="I374" s="6">
        <f>INDEX(Roles!$J$5:$J$40,MATCH(C374&amp;"|"&amp;D374,Roles!$A$5:$A$40,0))</f>
        <v/>
      </c>
      <c r="J374" s="6">
        <f>INDEX(Roles!$K$5:$K$40,MATCH(C374&amp;"|"&amp;D374,Roles!$A$5:$A$40,0))</f>
        <v/>
      </c>
      <c r="K374" s="26">
        <f>INDEX(Market!$K$31:$K$54,MATCH(B374&amp;"|"&amp;J374,Market!$A$31:$A$54,0))</f>
        <v/>
      </c>
      <c r="L374" s="6">
        <f>INDEX(Settings!$E$13:$E$19,MATCH(I374,Settings!$B$13:$B$19,0))</f>
        <v/>
      </c>
      <c r="M374" s="25">
        <f>INDEX(Structure!$K$6:$K$12,MATCH(I374,Structure!$A$6:$A$12,0))</f>
        <v/>
      </c>
      <c r="N374" s="26">
        <f>INDEX(Structure!$G$25:$G$52,MATCH(B374&amp;"|"&amp;I374,Structure!$A$25:$A$52,0))</f>
        <v/>
      </c>
      <c r="O374" s="26">
        <f>INDEX(Structure!$H$25:$H$52,MATCH(B374&amp;"|"&amp;I374,Structure!$A$25:$A$52,0))</f>
        <v/>
      </c>
      <c r="P374" s="26">
        <f>INDEX(Structure!$I$25:$I$52,MATCH(B374&amp;"|"&amp;I374,Structure!$A$25:$A$52,0))</f>
        <v/>
      </c>
      <c r="Q374" s="20">
        <f>G374/H374</f>
        <v/>
      </c>
      <c r="R374" s="20">
        <f>G374/O374</f>
        <v/>
      </c>
      <c r="S374" s="32">
        <f>(G374-N374)/(P374-N374)</f>
        <v/>
      </c>
      <c r="T374" s="4">
        <f>IF(G374&lt;N374,"Below",IF(G374&gt;P374,"Above","Within"))</f>
        <v/>
      </c>
      <c r="U374" s="17">
        <f>MAX(0,N374-G374)*F374</f>
        <v/>
      </c>
      <c r="V374" s="17">
        <f>MAX(0,G374-P374)*F374</f>
        <v/>
      </c>
      <c r="W374" s="33">
        <f>IF(T374="Above",LN(G374/P374)/LN(1+INDEX(Market!$E$6:$E$9,MATCH(B374,Market!$A$6:$A$9,0))),0)</f>
        <v/>
      </c>
    </row>
    <row r="375">
      <c r="A375" s="5" t="inlineStr">
        <is>
          <t>E00449</t>
        </is>
      </c>
      <c r="B375" s="5" t="inlineStr">
        <is>
          <t>PL</t>
        </is>
      </c>
      <c r="C375" s="5" t="inlineStr">
        <is>
          <t>Operations</t>
        </is>
      </c>
      <c r="D375" s="5" t="inlineStr">
        <is>
          <t>L2</t>
        </is>
      </c>
      <c r="E375" s="5" t="inlineStr">
        <is>
          <t>F</t>
        </is>
      </c>
      <c r="F375" s="5" t="n">
        <v>1</v>
      </c>
      <c r="G375" s="31" t="n">
        <v>25200</v>
      </c>
      <c r="H375" s="31" t="n">
        <v>24900</v>
      </c>
      <c r="I375" s="6">
        <f>INDEX(Roles!$J$5:$J$40,MATCH(C375&amp;"|"&amp;D375,Roles!$A$5:$A$40,0))</f>
        <v/>
      </c>
      <c r="J375" s="6">
        <f>INDEX(Roles!$K$5:$K$40,MATCH(C375&amp;"|"&amp;D375,Roles!$A$5:$A$40,0))</f>
        <v/>
      </c>
      <c r="K375" s="26">
        <f>INDEX(Market!$K$31:$K$54,MATCH(B375&amp;"|"&amp;J375,Market!$A$31:$A$54,0))</f>
        <v/>
      </c>
      <c r="L375" s="6">
        <f>INDEX(Settings!$E$13:$E$19,MATCH(I375,Settings!$B$13:$B$19,0))</f>
        <v/>
      </c>
      <c r="M375" s="25">
        <f>INDEX(Structure!$K$6:$K$12,MATCH(I375,Structure!$A$6:$A$12,0))</f>
        <v/>
      </c>
      <c r="N375" s="26">
        <f>INDEX(Structure!$G$25:$G$52,MATCH(B375&amp;"|"&amp;I375,Structure!$A$25:$A$52,0))</f>
        <v/>
      </c>
      <c r="O375" s="26">
        <f>INDEX(Structure!$H$25:$H$52,MATCH(B375&amp;"|"&amp;I375,Structure!$A$25:$A$52,0))</f>
        <v/>
      </c>
      <c r="P375" s="26">
        <f>INDEX(Structure!$I$25:$I$52,MATCH(B375&amp;"|"&amp;I375,Structure!$A$25:$A$52,0))</f>
        <v/>
      </c>
      <c r="Q375" s="20">
        <f>G375/H375</f>
        <v/>
      </c>
      <c r="R375" s="20">
        <f>G375/O375</f>
        <v/>
      </c>
      <c r="S375" s="32">
        <f>(G375-N375)/(P375-N375)</f>
        <v/>
      </c>
      <c r="T375" s="4">
        <f>IF(G375&lt;N375,"Below",IF(G375&gt;P375,"Above","Within"))</f>
        <v/>
      </c>
      <c r="U375" s="17">
        <f>MAX(0,N375-G375)*F375</f>
        <v/>
      </c>
      <c r="V375" s="17">
        <f>MAX(0,G375-P375)*F375</f>
        <v/>
      </c>
      <c r="W375" s="33">
        <f>IF(T375="Above",LN(G375/P375)/LN(1+INDEX(Market!$E$6:$E$9,MATCH(B375,Market!$A$6:$A$9,0))),0)</f>
        <v/>
      </c>
    </row>
    <row r="376">
      <c r="A376" s="5" t="inlineStr">
        <is>
          <t>E00450</t>
        </is>
      </c>
      <c r="B376" s="5" t="inlineStr">
        <is>
          <t>IT</t>
        </is>
      </c>
      <c r="C376" s="5" t="inlineStr">
        <is>
          <t>Customer Service</t>
        </is>
      </c>
      <c r="D376" s="5" t="inlineStr">
        <is>
          <t>L1</t>
        </is>
      </c>
      <c r="E376" s="5" t="inlineStr">
        <is>
          <t>F</t>
        </is>
      </c>
      <c r="F376" s="5" t="n">
        <v>1</v>
      </c>
      <c r="G376" s="31" t="n">
        <v>23700</v>
      </c>
      <c r="H376" s="31" t="n">
        <v>23400</v>
      </c>
      <c r="I376" s="6">
        <f>INDEX(Roles!$J$5:$J$40,MATCH(C376&amp;"|"&amp;D376,Roles!$A$5:$A$40,0))</f>
        <v/>
      </c>
      <c r="J376" s="6">
        <f>INDEX(Roles!$K$5:$K$40,MATCH(C376&amp;"|"&amp;D376,Roles!$A$5:$A$40,0))</f>
        <v/>
      </c>
      <c r="K376" s="26">
        <f>INDEX(Market!$K$31:$K$54,MATCH(B376&amp;"|"&amp;J376,Market!$A$31:$A$54,0))</f>
        <v/>
      </c>
      <c r="L376" s="6">
        <f>INDEX(Settings!$E$13:$E$19,MATCH(I376,Settings!$B$13:$B$19,0))</f>
        <v/>
      </c>
      <c r="M376" s="25">
        <f>INDEX(Structure!$K$6:$K$12,MATCH(I376,Structure!$A$6:$A$12,0))</f>
        <v/>
      </c>
      <c r="N376" s="26">
        <f>INDEX(Structure!$G$25:$G$52,MATCH(B376&amp;"|"&amp;I376,Structure!$A$25:$A$52,0))</f>
        <v/>
      </c>
      <c r="O376" s="26">
        <f>INDEX(Structure!$H$25:$H$52,MATCH(B376&amp;"|"&amp;I376,Structure!$A$25:$A$52,0))</f>
        <v/>
      </c>
      <c r="P376" s="26">
        <f>INDEX(Structure!$I$25:$I$52,MATCH(B376&amp;"|"&amp;I376,Structure!$A$25:$A$52,0))</f>
        <v/>
      </c>
      <c r="Q376" s="20">
        <f>G376/H376</f>
        <v/>
      </c>
      <c r="R376" s="20">
        <f>G376/O376</f>
        <v/>
      </c>
      <c r="S376" s="32">
        <f>(G376-N376)/(P376-N376)</f>
        <v/>
      </c>
      <c r="T376" s="4">
        <f>IF(G376&lt;N376,"Below",IF(G376&gt;P376,"Above","Within"))</f>
        <v/>
      </c>
      <c r="U376" s="17">
        <f>MAX(0,N376-G376)*F376</f>
        <v/>
      </c>
      <c r="V376" s="17">
        <f>MAX(0,G376-P376)*F376</f>
        <v/>
      </c>
      <c r="W376" s="33">
        <f>IF(T376="Above",LN(G376/P376)/LN(1+INDEX(Market!$E$6:$E$9,MATCH(B376,Market!$A$6:$A$9,0))),0)</f>
        <v/>
      </c>
    </row>
    <row r="377">
      <c r="A377" s="5" t="inlineStr">
        <is>
          <t>E00451</t>
        </is>
      </c>
      <c r="B377" s="5" t="inlineStr">
        <is>
          <t>PL</t>
        </is>
      </c>
      <c r="C377" s="5" t="inlineStr">
        <is>
          <t>Tech</t>
        </is>
      </c>
      <c r="D377" s="5" t="inlineStr">
        <is>
          <t>L3</t>
        </is>
      </c>
      <c r="E377" s="5" t="inlineStr">
        <is>
          <t>F</t>
        </is>
      </c>
      <c r="F377" s="5" t="n">
        <v>1</v>
      </c>
      <c r="G377" s="31" t="n">
        <v>36350</v>
      </c>
      <c r="H377" s="31" t="n">
        <v>42000</v>
      </c>
      <c r="I377" s="6">
        <f>INDEX(Roles!$J$5:$J$40,MATCH(C377&amp;"|"&amp;D377,Roles!$A$5:$A$40,0))</f>
        <v/>
      </c>
      <c r="J377" s="6">
        <f>INDEX(Roles!$K$5:$K$40,MATCH(C377&amp;"|"&amp;D377,Roles!$A$5:$A$40,0))</f>
        <v/>
      </c>
      <c r="K377" s="26">
        <f>INDEX(Market!$K$31:$K$54,MATCH(B377&amp;"|"&amp;J377,Market!$A$31:$A$54,0))</f>
        <v/>
      </c>
      <c r="L377" s="6">
        <f>INDEX(Settings!$E$13:$E$19,MATCH(I377,Settings!$B$13:$B$19,0))</f>
        <v/>
      </c>
      <c r="M377" s="25">
        <f>INDEX(Structure!$K$6:$K$12,MATCH(I377,Structure!$A$6:$A$12,0))</f>
        <v/>
      </c>
      <c r="N377" s="26">
        <f>INDEX(Structure!$G$25:$G$52,MATCH(B377&amp;"|"&amp;I377,Structure!$A$25:$A$52,0))</f>
        <v/>
      </c>
      <c r="O377" s="26">
        <f>INDEX(Structure!$H$25:$H$52,MATCH(B377&amp;"|"&amp;I377,Structure!$A$25:$A$52,0))</f>
        <v/>
      </c>
      <c r="P377" s="26">
        <f>INDEX(Structure!$I$25:$I$52,MATCH(B377&amp;"|"&amp;I377,Structure!$A$25:$A$52,0))</f>
        <v/>
      </c>
      <c r="Q377" s="20">
        <f>G377/H377</f>
        <v/>
      </c>
      <c r="R377" s="20">
        <f>G377/O377</f>
        <v/>
      </c>
      <c r="S377" s="32">
        <f>(G377-N377)/(P377-N377)</f>
        <v/>
      </c>
      <c r="T377" s="4">
        <f>IF(G377&lt;N377,"Below",IF(G377&gt;P377,"Above","Within"))</f>
        <v/>
      </c>
      <c r="U377" s="17">
        <f>MAX(0,N377-G377)*F377</f>
        <v/>
      </c>
      <c r="V377" s="17">
        <f>MAX(0,G377-P377)*F377</f>
        <v/>
      </c>
      <c r="W377" s="33">
        <f>IF(T377="Above",LN(G377/P377)/LN(1+INDEX(Market!$E$6:$E$9,MATCH(B377,Market!$A$6:$A$9,0))),0)</f>
        <v/>
      </c>
    </row>
    <row r="378">
      <c r="A378" s="5" t="inlineStr">
        <is>
          <t>E00452</t>
        </is>
      </c>
      <c r="B378" s="5" t="inlineStr">
        <is>
          <t>IT</t>
        </is>
      </c>
      <c r="C378" s="5" t="inlineStr">
        <is>
          <t>Tech</t>
        </is>
      </c>
      <c r="D378" s="5" t="inlineStr">
        <is>
          <t>L1</t>
        </is>
      </c>
      <c r="E378" s="5" t="inlineStr">
        <is>
          <t>M</t>
        </is>
      </c>
      <c r="F378" s="5" t="n">
        <v>1</v>
      </c>
      <c r="G378" s="31" t="n">
        <v>34400</v>
      </c>
      <c r="H378" s="31" t="n">
        <v>32500</v>
      </c>
      <c r="I378" s="6">
        <f>INDEX(Roles!$J$5:$J$40,MATCH(C378&amp;"|"&amp;D378,Roles!$A$5:$A$40,0))</f>
        <v/>
      </c>
      <c r="J378" s="6">
        <f>INDEX(Roles!$K$5:$K$40,MATCH(C378&amp;"|"&amp;D378,Roles!$A$5:$A$40,0))</f>
        <v/>
      </c>
      <c r="K378" s="26">
        <f>INDEX(Market!$K$31:$K$54,MATCH(B378&amp;"|"&amp;J378,Market!$A$31:$A$54,0))</f>
        <v/>
      </c>
      <c r="L378" s="6">
        <f>INDEX(Settings!$E$13:$E$19,MATCH(I378,Settings!$B$13:$B$19,0))</f>
        <v/>
      </c>
      <c r="M378" s="25">
        <f>INDEX(Structure!$K$6:$K$12,MATCH(I378,Structure!$A$6:$A$12,0))</f>
        <v/>
      </c>
      <c r="N378" s="26">
        <f>INDEX(Structure!$G$25:$G$52,MATCH(B378&amp;"|"&amp;I378,Structure!$A$25:$A$52,0))</f>
        <v/>
      </c>
      <c r="O378" s="26">
        <f>INDEX(Structure!$H$25:$H$52,MATCH(B378&amp;"|"&amp;I378,Structure!$A$25:$A$52,0))</f>
        <v/>
      </c>
      <c r="P378" s="26">
        <f>INDEX(Structure!$I$25:$I$52,MATCH(B378&amp;"|"&amp;I378,Structure!$A$25:$A$52,0))</f>
        <v/>
      </c>
      <c r="Q378" s="20">
        <f>G378/H378</f>
        <v/>
      </c>
      <c r="R378" s="20">
        <f>G378/O378</f>
        <v/>
      </c>
      <c r="S378" s="32">
        <f>(G378-N378)/(P378-N378)</f>
        <v/>
      </c>
      <c r="T378" s="4">
        <f>IF(G378&lt;N378,"Below",IF(G378&gt;P378,"Above","Within"))</f>
        <v/>
      </c>
      <c r="U378" s="17">
        <f>MAX(0,N378-G378)*F378</f>
        <v/>
      </c>
      <c r="V378" s="17">
        <f>MAX(0,G378-P378)*F378</f>
        <v/>
      </c>
      <c r="W378" s="33">
        <f>IF(T378="Above",LN(G378/P378)/LN(1+INDEX(Market!$E$6:$E$9,MATCH(B378,Market!$A$6:$A$9,0))),0)</f>
        <v/>
      </c>
    </row>
    <row r="379">
      <c r="A379" s="5" t="inlineStr">
        <is>
          <t>E00453</t>
        </is>
      </c>
      <c r="B379" s="5" t="inlineStr">
        <is>
          <t>IT</t>
        </is>
      </c>
      <c r="C379" s="5" t="inlineStr">
        <is>
          <t>Operations</t>
        </is>
      </c>
      <c r="D379" s="5" t="inlineStr">
        <is>
          <t>L1</t>
        </is>
      </c>
      <c r="E379" s="5" t="inlineStr">
        <is>
          <t>M</t>
        </is>
      </c>
      <c r="F379" s="5" t="n">
        <v>1</v>
      </c>
      <c r="G379" s="31" t="n">
        <v>19450</v>
      </c>
      <c r="H379" s="31" t="n">
        <v>24700</v>
      </c>
      <c r="I379" s="6">
        <f>INDEX(Roles!$J$5:$J$40,MATCH(C379&amp;"|"&amp;D379,Roles!$A$5:$A$40,0))</f>
        <v/>
      </c>
      <c r="J379" s="6">
        <f>INDEX(Roles!$K$5:$K$40,MATCH(C379&amp;"|"&amp;D379,Roles!$A$5:$A$40,0))</f>
        <v/>
      </c>
      <c r="K379" s="26">
        <f>INDEX(Market!$K$31:$K$54,MATCH(B379&amp;"|"&amp;J379,Market!$A$31:$A$54,0))</f>
        <v/>
      </c>
      <c r="L379" s="6">
        <f>INDEX(Settings!$E$13:$E$19,MATCH(I379,Settings!$B$13:$B$19,0))</f>
        <v/>
      </c>
      <c r="M379" s="25">
        <f>INDEX(Structure!$K$6:$K$12,MATCH(I379,Structure!$A$6:$A$12,0))</f>
        <v/>
      </c>
      <c r="N379" s="26">
        <f>INDEX(Structure!$G$25:$G$52,MATCH(B379&amp;"|"&amp;I379,Structure!$A$25:$A$52,0))</f>
        <v/>
      </c>
      <c r="O379" s="26">
        <f>INDEX(Structure!$H$25:$H$52,MATCH(B379&amp;"|"&amp;I379,Structure!$A$25:$A$52,0))</f>
        <v/>
      </c>
      <c r="P379" s="26">
        <f>INDEX(Structure!$I$25:$I$52,MATCH(B379&amp;"|"&amp;I379,Structure!$A$25:$A$52,0))</f>
        <v/>
      </c>
      <c r="Q379" s="20">
        <f>G379/H379</f>
        <v/>
      </c>
      <c r="R379" s="20">
        <f>G379/O379</f>
        <v/>
      </c>
      <c r="S379" s="32">
        <f>(G379-N379)/(P379-N379)</f>
        <v/>
      </c>
      <c r="T379" s="4">
        <f>IF(G379&lt;N379,"Below",IF(G379&gt;P379,"Above","Within"))</f>
        <v/>
      </c>
      <c r="U379" s="17">
        <f>MAX(0,N379-G379)*F379</f>
        <v/>
      </c>
      <c r="V379" s="17">
        <f>MAX(0,G379-P379)*F379</f>
        <v/>
      </c>
      <c r="W379" s="33">
        <f>IF(T379="Above",LN(G379/P379)/LN(1+INDEX(Market!$E$6:$E$9,MATCH(B379,Market!$A$6:$A$9,0))),0)</f>
        <v/>
      </c>
    </row>
    <row r="380">
      <c r="A380" s="5" t="inlineStr">
        <is>
          <t>E00454</t>
        </is>
      </c>
      <c r="B380" s="5" t="inlineStr">
        <is>
          <t>ES</t>
        </is>
      </c>
      <c r="C380" s="5" t="inlineStr">
        <is>
          <t>Finance</t>
        </is>
      </c>
      <c r="D380" s="5" t="inlineStr">
        <is>
          <t>L1</t>
        </is>
      </c>
      <c r="E380" s="5" t="inlineStr">
        <is>
          <t>M</t>
        </is>
      </c>
      <c r="F380" s="5" t="n">
        <v>0.8</v>
      </c>
      <c r="G380" s="31" t="n">
        <v>26500</v>
      </c>
      <c r="H380" s="31" t="n">
        <v>27500</v>
      </c>
      <c r="I380" s="6">
        <f>INDEX(Roles!$J$5:$J$40,MATCH(C380&amp;"|"&amp;D380,Roles!$A$5:$A$40,0))</f>
        <v/>
      </c>
      <c r="J380" s="6">
        <f>INDEX(Roles!$K$5:$K$40,MATCH(C380&amp;"|"&amp;D380,Roles!$A$5:$A$40,0))</f>
        <v/>
      </c>
      <c r="K380" s="26">
        <f>INDEX(Market!$K$31:$K$54,MATCH(B380&amp;"|"&amp;J380,Market!$A$31:$A$54,0))</f>
        <v/>
      </c>
      <c r="L380" s="6">
        <f>INDEX(Settings!$E$13:$E$19,MATCH(I380,Settings!$B$13:$B$19,0))</f>
        <v/>
      </c>
      <c r="M380" s="25">
        <f>INDEX(Structure!$K$6:$K$12,MATCH(I380,Structure!$A$6:$A$12,0))</f>
        <v/>
      </c>
      <c r="N380" s="26">
        <f>INDEX(Structure!$G$25:$G$52,MATCH(B380&amp;"|"&amp;I380,Structure!$A$25:$A$52,0))</f>
        <v/>
      </c>
      <c r="O380" s="26">
        <f>INDEX(Structure!$H$25:$H$52,MATCH(B380&amp;"|"&amp;I380,Structure!$A$25:$A$52,0))</f>
        <v/>
      </c>
      <c r="P380" s="26">
        <f>INDEX(Structure!$I$25:$I$52,MATCH(B380&amp;"|"&amp;I380,Structure!$A$25:$A$52,0))</f>
        <v/>
      </c>
      <c r="Q380" s="20">
        <f>G380/H380</f>
        <v/>
      </c>
      <c r="R380" s="20">
        <f>G380/O380</f>
        <v/>
      </c>
      <c r="S380" s="32">
        <f>(G380-N380)/(P380-N380)</f>
        <v/>
      </c>
      <c r="T380" s="4">
        <f>IF(G380&lt;N380,"Below",IF(G380&gt;P380,"Above","Within"))</f>
        <v/>
      </c>
      <c r="U380" s="17">
        <f>MAX(0,N380-G380)*F380</f>
        <v/>
      </c>
      <c r="V380" s="17">
        <f>MAX(0,G380-P380)*F380</f>
        <v/>
      </c>
      <c r="W380" s="33">
        <f>IF(T380="Above",LN(G380/P380)/LN(1+INDEX(Market!$E$6:$E$9,MATCH(B380,Market!$A$6:$A$9,0))),0)</f>
        <v/>
      </c>
    </row>
    <row r="381">
      <c r="A381" s="5" t="inlineStr">
        <is>
          <t>E00455</t>
        </is>
      </c>
      <c r="B381" s="5" t="inlineStr">
        <is>
          <t>ES</t>
        </is>
      </c>
      <c r="C381" s="5" t="inlineStr">
        <is>
          <t>Operations</t>
        </is>
      </c>
      <c r="D381" s="5" t="inlineStr">
        <is>
          <t>L2</t>
        </is>
      </c>
      <c r="E381" s="5" t="inlineStr">
        <is>
          <t>M</t>
        </is>
      </c>
      <c r="F381" s="5" t="n">
        <v>1</v>
      </c>
      <c r="G381" s="31" t="n">
        <v>27000</v>
      </c>
      <c r="H381" s="31" t="n">
        <v>29700</v>
      </c>
      <c r="I381" s="6">
        <f>INDEX(Roles!$J$5:$J$40,MATCH(C381&amp;"|"&amp;D381,Roles!$A$5:$A$40,0))</f>
        <v/>
      </c>
      <c r="J381" s="6">
        <f>INDEX(Roles!$K$5:$K$40,MATCH(C381&amp;"|"&amp;D381,Roles!$A$5:$A$40,0))</f>
        <v/>
      </c>
      <c r="K381" s="26">
        <f>INDEX(Market!$K$31:$K$54,MATCH(B381&amp;"|"&amp;J381,Market!$A$31:$A$54,0))</f>
        <v/>
      </c>
      <c r="L381" s="6">
        <f>INDEX(Settings!$E$13:$E$19,MATCH(I381,Settings!$B$13:$B$19,0))</f>
        <v/>
      </c>
      <c r="M381" s="25">
        <f>INDEX(Structure!$K$6:$K$12,MATCH(I381,Structure!$A$6:$A$12,0))</f>
        <v/>
      </c>
      <c r="N381" s="26">
        <f>INDEX(Structure!$G$25:$G$52,MATCH(B381&amp;"|"&amp;I381,Structure!$A$25:$A$52,0))</f>
        <v/>
      </c>
      <c r="O381" s="26">
        <f>INDEX(Structure!$H$25:$H$52,MATCH(B381&amp;"|"&amp;I381,Structure!$A$25:$A$52,0))</f>
        <v/>
      </c>
      <c r="P381" s="26">
        <f>INDEX(Structure!$I$25:$I$52,MATCH(B381&amp;"|"&amp;I381,Structure!$A$25:$A$52,0))</f>
        <v/>
      </c>
      <c r="Q381" s="20">
        <f>G381/H381</f>
        <v/>
      </c>
      <c r="R381" s="20">
        <f>G381/O381</f>
        <v/>
      </c>
      <c r="S381" s="32">
        <f>(G381-N381)/(P381-N381)</f>
        <v/>
      </c>
      <c r="T381" s="4">
        <f>IF(G381&lt;N381,"Below",IF(G381&gt;P381,"Above","Within"))</f>
        <v/>
      </c>
      <c r="U381" s="17">
        <f>MAX(0,N381-G381)*F381</f>
        <v/>
      </c>
      <c r="V381" s="17">
        <f>MAX(0,G381-P381)*F381</f>
        <v/>
      </c>
      <c r="W381" s="33">
        <f>IF(T381="Above",LN(G381/P381)/LN(1+INDEX(Market!$E$6:$E$9,MATCH(B381,Market!$A$6:$A$9,0))),0)</f>
        <v/>
      </c>
    </row>
    <row r="382">
      <c r="A382" s="5" t="inlineStr">
        <is>
          <t>E00456</t>
        </is>
      </c>
      <c r="B382" s="5" t="inlineStr">
        <is>
          <t>IT</t>
        </is>
      </c>
      <c r="C382" s="5" t="inlineStr">
        <is>
          <t>Customer Service</t>
        </is>
      </c>
      <c r="D382" s="5" t="inlineStr">
        <is>
          <t>L5</t>
        </is>
      </c>
      <c r="E382" s="5" t="inlineStr">
        <is>
          <t>M</t>
        </is>
      </c>
      <c r="F382" s="5" t="n">
        <v>1</v>
      </c>
      <c r="G382" s="31" t="n">
        <v>79200</v>
      </c>
      <c r="H382" s="31" t="n">
        <v>67900</v>
      </c>
      <c r="I382" s="6">
        <f>INDEX(Roles!$J$5:$J$40,MATCH(C382&amp;"|"&amp;D382,Roles!$A$5:$A$40,0))</f>
        <v/>
      </c>
      <c r="J382" s="6">
        <f>INDEX(Roles!$K$5:$K$40,MATCH(C382&amp;"|"&amp;D382,Roles!$A$5:$A$40,0))</f>
        <v/>
      </c>
      <c r="K382" s="26">
        <f>INDEX(Market!$K$31:$K$54,MATCH(B382&amp;"|"&amp;J382,Market!$A$31:$A$54,0))</f>
        <v/>
      </c>
      <c r="L382" s="6">
        <f>INDEX(Settings!$E$13:$E$19,MATCH(I382,Settings!$B$13:$B$19,0))</f>
        <v/>
      </c>
      <c r="M382" s="25">
        <f>INDEX(Structure!$K$6:$K$12,MATCH(I382,Structure!$A$6:$A$12,0))</f>
        <v/>
      </c>
      <c r="N382" s="26">
        <f>INDEX(Structure!$G$25:$G$52,MATCH(B382&amp;"|"&amp;I382,Structure!$A$25:$A$52,0))</f>
        <v/>
      </c>
      <c r="O382" s="26">
        <f>INDEX(Structure!$H$25:$H$52,MATCH(B382&amp;"|"&amp;I382,Structure!$A$25:$A$52,0))</f>
        <v/>
      </c>
      <c r="P382" s="26">
        <f>INDEX(Structure!$I$25:$I$52,MATCH(B382&amp;"|"&amp;I382,Structure!$A$25:$A$52,0))</f>
        <v/>
      </c>
      <c r="Q382" s="20">
        <f>G382/H382</f>
        <v/>
      </c>
      <c r="R382" s="20">
        <f>G382/O382</f>
        <v/>
      </c>
      <c r="S382" s="32">
        <f>(G382-N382)/(P382-N382)</f>
        <v/>
      </c>
      <c r="T382" s="4">
        <f>IF(G382&lt;N382,"Below",IF(G382&gt;P382,"Above","Within"))</f>
        <v/>
      </c>
      <c r="U382" s="17">
        <f>MAX(0,N382-G382)*F382</f>
        <v/>
      </c>
      <c r="V382" s="17">
        <f>MAX(0,G382-P382)*F382</f>
        <v/>
      </c>
      <c r="W382" s="33">
        <f>IF(T382="Above",LN(G382/P382)/LN(1+INDEX(Market!$E$6:$E$9,MATCH(B382,Market!$A$6:$A$9,0))),0)</f>
        <v/>
      </c>
    </row>
    <row r="383">
      <c r="A383" s="5" t="inlineStr">
        <is>
          <t>E00458</t>
        </is>
      </c>
      <c r="B383" s="5" t="inlineStr">
        <is>
          <t>IT</t>
        </is>
      </c>
      <c r="C383" s="5" t="inlineStr">
        <is>
          <t>Customer Service</t>
        </is>
      </c>
      <c r="D383" s="5" t="inlineStr">
        <is>
          <t>L1</t>
        </is>
      </c>
      <c r="E383" s="5" t="inlineStr">
        <is>
          <t>F</t>
        </is>
      </c>
      <c r="F383" s="5" t="n">
        <v>1</v>
      </c>
      <c r="G383" s="31" t="n">
        <v>24600</v>
      </c>
      <c r="H383" s="31" t="n">
        <v>23400</v>
      </c>
      <c r="I383" s="6">
        <f>INDEX(Roles!$J$5:$J$40,MATCH(C383&amp;"|"&amp;D383,Roles!$A$5:$A$40,0))</f>
        <v/>
      </c>
      <c r="J383" s="6">
        <f>INDEX(Roles!$K$5:$K$40,MATCH(C383&amp;"|"&amp;D383,Roles!$A$5:$A$40,0))</f>
        <v/>
      </c>
      <c r="K383" s="26">
        <f>INDEX(Market!$K$31:$K$54,MATCH(B383&amp;"|"&amp;J383,Market!$A$31:$A$54,0))</f>
        <v/>
      </c>
      <c r="L383" s="6">
        <f>INDEX(Settings!$E$13:$E$19,MATCH(I383,Settings!$B$13:$B$19,0))</f>
        <v/>
      </c>
      <c r="M383" s="25">
        <f>INDEX(Structure!$K$6:$K$12,MATCH(I383,Structure!$A$6:$A$12,0))</f>
        <v/>
      </c>
      <c r="N383" s="26">
        <f>INDEX(Structure!$G$25:$G$52,MATCH(B383&amp;"|"&amp;I383,Structure!$A$25:$A$52,0))</f>
        <v/>
      </c>
      <c r="O383" s="26">
        <f>INDEX(Structure!$H$25:$H$52,MATCH(B383&amp;"|"&amp;I383,Structure!$A$25:$A$52,0))</f>
        <v/>
      </c>
      <c r="P383" s="26">
        <f>INDEX(Structure!$I$25:$I$52,MATCH(B383&amp;"|"&amp;I383,Structure!$A$25:$A$52,0))</f>
        <v/>
      </c>
      <c r="Q383" s="20">
        <f>G383/H383</f>
        <v/>
      </c>
      <c r="R383" s="20">
        <f>G383/O383</f>
        <v/>
      </c>
      <c r="S383" s="32">
        <f>(G383-N383)/(P383-N383)</f>
        <v/>
      </c>
      <c r="T383" s="4">
        <f>IF(G383&lt;N383,"Below",IF(G383&gt;P383,"Above","Within"))</f>
        <v/>
      </c>
      <c r="U383" s="17">
        <f>MAX(0,N383-G383)*F383</f>
        <v/>
      </c>
      <c r="V383" s="17">
        <f>MAX(0,G383-P383)*F383</f>
        <v/>
      </c>
      <c r="W383" s="33">
        <f>IF(T383="Above",LN(G383/P383)/LN(1+INDEX(Market!$E$6:$E$9,MATCH(B383,Market!$A$6:$A$9,0))),0)</f>
        <v/>
      </c>
    </row>
    <row r="384">
      <c r="A384" s="5" t="inlineStr">
        <is>
          <t>E00459</t>
        </is>
      </c>
      <c r="B384" s="5" t="inlineStr">
        <is>
          <t>ES</t>
        </is>
      </c>
      <c r="C384" s="5" t="inlineStr">
        <is>
          <t>Operations</t>
        </is>
      </c>
      <c r="D384" s="5" t="inlineStr">
        <is>
          <t>L5</t>
        </is>
      </c>
      <c r="E384" s="5" t="inlineStr">
        <is>
          <t>M</t>
        </is>
      </c>
      <c r="F384" s="5" t="n">
        <v>1</v>
      </c>
      <c r="G384" s="31" t="n">
        <v>58650</v>
      </c>
      <c r="H384" s="31" t="n">
        <v>68900</v>
      </c>
      <c r="I384" s="6">
        <f>INDEX(Roles!$J$5:$J$40,MATCH(C384&amp;"|"&amp;D384,Roles!$A$5:$A$40,0))</f>
        <v/>
      </c>
      <c r="J384" s="6">
        <f>INDEX(Roles!$K$5:$K$40,MATCH(C384&amp;"|"&amp;D384,Roles!$A$5:$A$40,0))</f>
        <v/>
      </c>
      <c r="K384" s="26">
        <f>INDEX(Market!$K$31:$K$54,MATCH(B384&amp;"|"&amp;J384,Market!$A$31:$A$54,0))</f>
        <v/>
      </c>
      <c r="L384" s="6">
        <f>INDEX(Settings!$E$13:$E$19,MATCH(I384,Settings!$B$13:$B$19,0))</f>
        <v/>
      </c>
      <c r="M384" s="25">
        <f>INDEX(Structure!$K$6:$K$12,MATCH(I384,Structure!$A$6:$A$12,0))</f>
        <v/>
      </c>
      <c r="N384" s="26">
        <f>INDEX(Structure!$G$25:$G$52,MATCH(B384&amp;"|"&amp;I384,Structure!$A$25:$A$52,0))</f>
        <v/>
      </c>
      <c r="O384" s="26">
        <f>INDEX(Structure!$H$25:$H$52,MATCH(B384&amp;"|"&amp;I384,Structure!$A$25:$A$52,0))</f>
        <v/>
      </c>
      <c r="P384" s="26">
        <f>INDEX(Structure!$I$25:$I$52,MATCH(B384&amp;"|"&amp;I384,Structure!$A$25:$A$52,0))</f>
        <v/>
      </c>
      <c r="Q384" s="20">
        <f>G384/H384</f>
        <v/>
      </c>
      <c r="R384" s="20">
        <f>G384/O384</f>
        <v/>
      </c>
      <c r="S384" s="32">
        <f>(G384-N384)/(P384-N384)</f>
        <v/>
      </c>
      <c r="T384" s="4">
        <f>IF(G384&lt;N384,"Below",IF(G384&gt;P384,"Above","Within"))</f>
        <v/>
      </c>
      <c r="U384" s="17">
        <f>MAX(0,N384-G384)*F384</f>
        <v/>
      </c>
      <c r="V384" s="17">
        <f>MAX(0,G384-P384)*F384</f>
        <v/>
      </c>
      <c r="W384" s="33">
        <f>IF(T384="Above",LN(G384/P384)/LN(1+INDEX(Market!$E$6:$E$9,MATCH(B384,Market!$A$6:$A$9,0))),0)</f>
        <v/>
      </c>
    </row>
    <row r="385">
      <c r="A385" s="5" t="inlineStr">
        <is>
          <t>E00460</t>
        </is>
      </c>
      <c r="B385" s="5" t="inlineStr">
        <is>
          <t>PL</t>
        </is>
      </c>
      <c r="C385" s="5" t="inlineStr">
        <is>
          <t>Customer Service</t>
        </is>
      </c>
      <c r="D385" s="5" t="inlineStr">
        <is>
          <t>L3</t>
        </is>
      </c>
      <c r="E385" s="5" t="inlineStr">
        <is>
          <t>F</t>
        </is>
      </c>
      <c r="F385" s="5" t="n">
        <v>1</v>
      </c>
      <c r="G385" s="31" t="n">
        <v>30500</v>
      </c>
      <c r="H385" s="31" t="n">
        <v>30200</v>
      </c>
      <c r="I385" s="6">
        <f>INDEX(Roles!$J$5:$J$40,MATCH(C385&amp;"|"&amp;D385,Roles!$A$5:$A$40,0))</f>
        <v/>
      </c>
      <c r="J385" s="6">
        <f>INDEX(Roles!$K$5:$K$40,MATCH(C385&amp;"|"&amp;D385,Roles!$A$5:$A$40,0))</f>
        <v/>
      </c>
      <c r="K385" s="26">
        <f>INDEX(Market!$K$31:$K$54,MATCH(B385&amp;"|"&amp;J385,Market!$A$31:$A$54,0))</f>
        <v/>
      </c>
      <c r="L385" s="6">
        <f>INDEX(Settings!$E$13:$E$19,MATCH(I385,Settings!$B$13:$B$19,0))</f>
        <v/>
      </c>
      <c r="M385" s="25">
        <f>INDEX(Structure!$K$6:$K$12,MATCH(I385,Structure!$A$6:$A$12,0))</f>
        <v/>
      </c>
      <c r="N385" s="26">
        <f>INDEX(Structure!$G$25:$G$52,MATCH(B385&amp;"|"&amp;I385,Structure!$A$25:$A$52,0))</f>
        <v/>
      </c>
      <c r="O385" s="26">
        <f>INDEX(Structure!$H$25:$H$52,MATCH(B385&amp;"|"&amp;I385,Structure!$A$25:$A$52,0))</f>
        <v/>
      </c>
      <c r="P385" s="26">
        <f>INDEX(Structure!$I$25:$I$52,MATCH(B385&amp;"|"&amp;I385,Structure!$A$25:$A$52,0))</f>
        <v/>
      </c>
      <c r="Q385" s="20">
        <f>G385/H385</f>
        <v/>
      </c>
      <c r="R385" s="20">
        <f>G385/O385</f>
        <v/>
      </c>
      <c r="S385" s="32">
        <f>(G385-N385)/(P385-N385)</f>
        <v/>
      </c>
      <c r="T385" s="4">
        <f>IF(G385&lt;N385,"Below",IF(G385&gt;P385,"Above","Within"))</f>
        <v/>
      </c>
      <c r="U385" s="17">
        <f>MAX(0,N385-G385)*F385</f>
        <v/>
      </c>
      <c r="V385" s="17">
        <f>MAX(0,G385-P385)*F385</f>
        <v/>
      </c>
      <c r="W385" s="33">
        <f>IF(T385="Above",LN(G385/P385)/LN(1+INDEX(Market!$E$6:$E$9,MATCH(B385,Market!$A$6:$A$9,0))),0)</f>
        <v/>
      </c>
    </row>
    <row r="386">
      <c r="A386" s="5" t="inlineStr">
        <is>
          <t>E00461</t>
        </is>
      </c>
      <c r="B386" s="5" t="inlineStr">
        <is>
          <t>PL</t>
        </is>
      </c>
      <c r="C386" s="5" t="inlineStr">
        <is>
          <t>Operations</t>
        </is>
      </c>
      <c r="D386" s="5" t="inlineStr">
        <is>
          <t>L3</t>
        </is>
      </c>
      <c r="E386" s="5" t="inlineStr">
        <is>
          <t>F</t>
        </is>
      </c>
      <c r="F386" s="5" t="n">
        <v>1</v>
      </c>
      <c r="G386" s="31" t="n">
        <v>32400</v>
      </c>
      <c r="H386" s="31" t="n">
        <v>31900</v>
      </c>
      <c r="I386" s="6">
        <f>INDEX(Roles!$J$5:$J$40,MATCH(C386&amp;"|"&amp;D386,Roles!$A$5:$A$40,0))</f>
        <v/>
      </c>
      <c r="J386" s="6">
        <f>INDEX(Roles!$K$5:$K$40,MATCH(C386&amp;"|"&amp;D386,Roles!$A$5:$A$40,0))</f>
        <v/>
      </c>
      <c r="K386" s="26">
        <f>INDEX(Market!$K$31:$K$54,MATCH(B386&amp;"|"&amp;J386,Market!$A$31:$A$54,0))</f>
        <v/>
      </c>
      <c r="L386" s="6">
        <f>INDEX(Settings!$E$13:$E$19,MATCH(I386,Settings!$B$13:$B$19,0))</f>
        <v/>
      </c>
      <c r="M386" s="25">
        <f>INDEX(Structure!$K$6:$K$12,MATCH(I386,Structure!$A$6:$A$12,0))</f>
        <v/>
      </c>
      <c r="N386" s="26">
        <f>INDEX(Structure!$G$25:$G$52,MATCH(B386&amp;"|"&amp;I386,Structure!$A$25:$A$52,0))</f>
        <v/>
      </c>
      <c r="O386" s="26">
        <f>INDEX(Structure!$H$25:$H$52,MATCH(B386&amp;"|"&amp;I386,Structure!$A$25:$A$52,0))</f>
        <v/>
      </c>
      <c r="P386" s="26">
        <f>INDEX(Structure!$I$25:$I$52,MATCH(B386&amp;"|"&amp;I386,Structure!$A$25:$A$52,0))</f>
        <v/>
      </c>
      <c r="Q386" s="20">
        <f>G386/H386</f>
        <v/>
      </c>
      <c r="R386" s="20">
        <f>G386/O386</f>
        <v/>
      </c>
      <c r="S386" s="32">
        <f>(G386-N386)/(P386-N386)</f>
        <v/>
      </c>
      <c r="T386" s="4">
        <f>IF(G386&lt;N386,"Below",IF(G386&gt;P386,"Above","Within"))</f>
        <v/>
      </c>
      <c r="U386" s="17">
        <f>MAX(0,N386-G386)*F386</f>
        <v/>
      </c>
      <c r="V386" s="17">
        <f>MAX(0,G386-P386)*F386</f>
        <v/>
      </c>
      <c r="W386" s="33">
        <f>IF(T386="Above",LN(G386/P386)/LN(1+INDEX(Market!$E$6:$E$9,MATCH(B386,Market!$A$6:$A$9,0))),0)</f>
        <v/>
      </c>
    </row>
    <row r="387">
      <c r="A387" s="5" t="inlineStr">
        <is>
          <t>E00464</t>
        </is>
      </c>
      <c r="B387" s="5" t="inlineStr">
        <is>
          <t>ES</t>
        </is>
      </c>
      <c r="C387" s="5" t="inlineStr">
        <is>
          <t>Tech</t>
        </is>
      </c>
      <c r="D387" s="5" t="inlineStr">
        <is>
          <t>L2</t>
        </is>
      </c>
      <c r="E387" s="5" t="inlineStr">
        <is>
          <t>F</t>
        </is>
      </c>
      <c r="F387" s="5" t="n">
        <v>0.8</v>
      </c>
      <c r="G387" s="31" t="n">
        <v>41700</v>
      </c>
      <c r="H387" s="31" t="n">
        <v>39100</v>
      </c>
      <c r="I387" s="6">
        <f>INDEX(Roles!$J$5:$J$40,MATCH(C387&amp;"|"&amp;D387,Roles!$A$5:$A$40,0))</f>
        <v/>
      </c>
      <c r="J387" s="6">
        <f>INDEX(Roles!$K$5:$K$40,MATCH(C387&amp;"|"&amp;D387,Roles!$A$5:$A$40,0))</f>
        <v/>
      </c>
      <c r="K387" s="26">
        <f>INDEX(Market!$K$31:$K$54,MATCH(B387&amp;"|"&amp;J387,Market!$A$31:$A$54,0))</f>
        <v/>
      </c>
      <c r="L387" s="6">
        <f>INDEX(Settings!$E$13:$E$19,MATCH(I387,Settings!$B$13:$B$19,0))</f>
        <v/>
      </c>
      <c r="M387" s="25">
        <f>INDEX(Structure!$K$6:$K$12,MATCH(I387,Structure!$A$6:$A$12,0))</f>
        <v/>
      </c>
      <c r="N387" s="26">
        <f>INDEX(Structure!$G$25:$G$52,MATCH(B387&amp;"|"&amp;I387,Structure!$A$25:$A$52,0))</f>
        <v/>
      </c>
      <c r="O387" s="26">
        <f>INDEX(Structure!$H$25:$H$52,MATCH(B387&amp;"|"&amp;I387,Structure!$A$25:$A$52,0))</f>
        <v/>
      </c>
      <c r="P387" s="26">
        <f>INDEX(Structure!$I$25:$I$52,MATCH(B387&amp;"|"&amp;I387,Structure!$A$25:$A$52,0))</f>
        <v/>
      </c>
      <c r="Q387" s="20">
        <f>G387/H387</f>
        <v/>
      </c>
      <c r="R387" s="20">
        <f>G387/O387</f>
        <v/>
      </c>
      <c r="S387" s="32">
        <f>(G387-N387)/(P387-N387)</f>
        <v/>
      </c>
      <c r="T387" s="4">
        <f>IF(G387&lt;N387,"Below",IF(G387&gt;P387,"Above","Within"))</f>
        <v/>
      </c>
      <c r="U387" s="17">
        <f>MAX(0,N387-G387)*F387</f>
        <v/>
      </c>
      <c r="V387" s="17">
        <f>MAX(0,G387-P387)*F387</f>
        <v/>
      </c>
      <c r="W387" s="33">
        <f>IF(T387="Above",LN(G387/P387)/LN(1+INDEX(Market!$E$6:$E$9,MATCH(B387,Market!$A$6:$A$9,0))),0)</f>
        <v/>
      </c>
    </row>
    <row r="388">
      <c r="A388" s="5" t="inlineStr">
        <is>
          <t>E00465</t>
        </is>
      </c>
      <c r="B388" s="5" t="inlineStr">
        <is>
          <t>IT</t>
        </is>
      </c>
      <c r="C388" s="5" t="inlineStr">
        <is>
          <t>Operations</t>
        </is>
      </c>
      <c r="D388" s="5" t="inlineStr">
        <is>
          <t>L1</t>
        </is>
      </c>
      <c r="E388" s="5" t="inlineStr">
        <is>
          <t>M</t>
        </is>
      </c>
      <c r="F388" s="5" t="n">
        <v>1</v>
      </c>
      <c r="G388" s="31" t="n">
        <v>26700</v>
      </c>
      <c r="H388" s="31" t="n">
        <v>24700</v>
      </c>
      <c r="I388" s="6">
        <f>INDEX(Roles!$J$5:$J$40,MATCH(C388&amp;"|"&amp;D388,Roles!$A$5:$A$40,0))</f>
        <v/>
      </c>
      <c r="J388" s="6">
        <f>INDEX(Roles!$K$5:$K$40,MATCH(C388&amp;"|"&amp;D388,Roles!$A$5:$A$40,0))</f>
        <v/>
      </c>
      <c r="K388" s="26">
        <f>INDEX(Market!$K$31:$K$54,MATCH(B388&amp;"|"&amp;J388,Market!$A$31:$A$54,0))</f>
        <v/>
      </c>
      <c r="L388" s="6">
        <f>INDEX(Settings!$E$13:$E$19,MATCH(I388,Settings!$B$13:$B$19,0))</f>
        <v/>
      </c>
      <c r="M388" s="25">
        <f>INDEX(Structure!$K$6:$K$12,MATCH(I388,Structure!$A$6:$A$12,0))</f>
        <v/>
      </c>
      <c r="N388" s="26">
        <f>INDEX(Structure!$G$25:$G$52,MATCH(B388&amp;"|"&amp;I388,Structure!$A$25:$A$52,0))</f>
        <v/>
      </c>
      <c r="O388" s="26">
        <f>INDEX(Structure!$H$25:$H$52,MATCH(B388&amp;"|"&amp;I388,Structure!$A$25:$A$52,0))</f>
        <v/>
      </c>
      <c r="P388" s="26">
        <f>INDEX(Structure!$I$25:$I$52,MATCH(B388&amp;"|"&amp;I388,Structure!$A$25:$A$52,0))</f>
        <v/>
      </c>
      <c r="Q388" s="20">
        <f>G388/H388</f>
        <v/>
      </c>
      <c r="R388" s="20">
        <f>G388/O388</f>
        <v/>
      </c>
      <c r="S388" s="32">
        <f>(G388-N388)/(P388-N388)</f>
        <v/>
      </c>
      <c r="T388" s="4">
        <f>IF(G388&lt;N388,"Below",IF(G388&gt;P388,"Above","Within"))</f>
        <v/>
      </c>
      <c r="U388" s="17">
        <f>MAX(0,N388-G388)*F388</f>
        <v/>
      </c>
      <c r="V388" s="17">
        <f>MAX(0,G388-P388)*F388</f>
        <v/>
      </c>
      <c r="W388" s="33">
        <f>IF(T388="Above",LN(G388/P388)/LN(1+INDEX(Market!$E$6:$E$9,MATCH(B388,Market!$A$6:$A$9,0))),0)</f>
        <v/>
      </c>
    </row>
    <row r="389">
      <c r="A389" s="5" t="inlineStr">
        <is>
          <t>E00466</t>
        </is>
      </c>
      <c r="B389" s="5" t="inlineStr">
        <is>
          <t>IT</t>
        </is>
      </c>
      <c r="C389" s="5" t="inlineStr">
        <is>
          <t>Customer Service</t>
        </is>
      </c>
      <c r="D389" s="5" t="inlineStr">
        <is>
          <t>L3</t>
        </is>
      </c>
      <c r="E389" s="5" t="inlineStr">
        <is>
          <t>F</t>
        </is>
      </c>
      <c r="F389" s="5" t="n">
        <v>1</v>
      </c>
      <c r="G389" s="31" t="n">
        <v>40600</v>
      </c>
      <c r="H389" s="31" t="n">
        <v>37400</v>
      </c>
      <c r="I389" s="6">
        <f>INDEX(Roles!$J$5:$J$40,MATCH(C389&amp;"|"&amp;D389,Roles!$A$5:$A$40,0))</f>
        <v/>
      </c>
      <c r="J389" s="6">
        <f>INDEX(Roles!$K$5:$K$40,MATCH(C389&amp;"|"&amp;D389,Roles!$A$5:$A$40,0))</f>
        <v/>
      </c>
      <c r="K389" s="26">
        <f>INDEX(Market!$K$31:$K$54,MATCH(B389&amp;"|"&amp;J389,Market!$A$31:$A$54,0))</f>
        <v/>
      </c>
      <c r="L389" s="6">
        <f>INDEX(Settings!$E$13:$E$19,MATCH(I389,Settings!$B$13:$B$19,0))</f>
        <v/>
      </c>
      <c r="M389" s="25">
        <f>INDEX(Structure!$K$6:$K$12,MATCH(I389,Structure!$A$6:$A$12,0))</f>
        <v/>
      </c>
      <c r="N389" s="26">
        <f>INDEX(Structure!$G$25:$G$52,MATCH(B389&amp;"|"&amp;I389,Structure!$A$25:$A$52,0))</f>
        <v/>
      </c>
      <c r="O389" s="26">
        <f>INDEX(Structure!$H$25:$H$52,MATCH(B389&amp;"|"&amp;I389,Structure!$A$25:$A$52,0))</f>
        <v/>
      </c>
      <c r="P389" s="26">
        <f>INDEX(Structure!$I$25:$I$52,MATCH(B389&amp;"|"&amp;I389,Structure!$A$25:$A$52,0))</f>
        <v/>
      </c>
      <c r="Q389" s="20">
        <f>G389/H389</f>
        <v/>
      </c>
      <c r="R389" s="20">
        <f>G389/O389</f>
        <v/>
      </c>
      <c r="S389" s="32">
        <f>(G389-N389)/(P389-N389)</f>
        <v/>
      </c>
      <c r="T389" s="4">
        <f>IF(G389&lt;N389,"Below",IF(G389&gt;P389,"Above","Within"))</f>
        <v/>
      </c>
      <c r="U389" s="17">
        <f>MAX(0,N389-G389)*F389</f>
        <v/>
      </c>
      <c r="V389" s="17">
        <f>MAX(0,G389-P389)*F389</f>
        <v/>
      </c>
      <c r="W389" s="33">
        <f>IF(T389="Above",LN(G389/P389)/LN(1+INDEX(Market!$E$6:$E$9,MATCH(B389,Market!$A$6:$A$9,0))),0)</f>
        <v/>
      </c>
    </row>
    <row r="390">
      <c r="A390" s="5" t="inlineStr">
        <is>
          <t>E00467</t>
        </is>
      </c>
      <c r="B390" s="5" t="inlineStr">
        <is>
          <t>DE</t>
        </is>
      </c>
      <c r="C390" s="5" t="inlineStr">
        <is>
          <t>Customer Service</t>
        </is>
      </c>
      <c r="D390" s="5" t="inlineStr">
        <is>
          <t>L2</t>
        </is>
      </c>
      <c r="E390" s="5" t="inlineStr">
        <is>
          <t>M</t>
        </is>
      </c>
      <c r="F390" s="5" t="n">
        <v>1</v>
      </c>
      <c r="G390" s="31" t="n">
        <v>44000</v>
      </c>
      <c r="H390" s="31" t="n">
        <v>42800</v>
      </c>
      <c r="I390" s="6">
        <f>INDEX(Roles!$J$5:$J$40,MATCH(C390&amp;"|"&amp;D390,Roles!$A$5:$A$40,0))</f>
        <v/>
      </c>
      <c r="J390" s="6">
        <f>INDEX(Roles!$K$5:$K$40,MATCH(C390&amp;"|"&amp;D390,Roles!$A$5:$A$40,0))</f>
        <v/>
      </c>
      <c r="K390" s="26">
        <f>INDEX(Market!$K$31:$K$54,MATCH(B390&amp;"|"&amp;J390,Market!$A$31:$A$54,0))</f>
        <v/>
      </c>
      <c r="L390" s="6">
        <f>INDEX(Settings!$E$13:$E$19,MATCH(I390,Settings!$B$13:$B$19,0))</f>
        <v/>
      </c>
      <c r="M390" s="25">
        <f>INDEX(Structure!$K$6:$K$12,MATCH(I390,Structure!$A$6:$A$12,0))</f>
        <v/>
      </c>
      <c r="N390" s="26">
        <f>INDEX(Structure!$G$25:$G$52,MATCH(B390&amp;"|"&amp;I390,Structure!$A$25:$A$52,0))</f>
        <v/>
      </c>
      <c r="O390" s="26">
        <f>INDEX(Structure!$H$25:$H$52,MATCH(B390&amp;"|"&amp;I390,Structure!$A$25:$A$52,0))</f>
        <v/>
      </c>
      <c r="P390" s="26">
        <f>INDEX(Structure!$I$25:$I$52,MATCH(B390&amp;"|"&amp;I390,Structure!$A$25:$A$52,0))</f>
        <v/>
      </c>
      <c r="Q390" s="20">
        <f>G390/H390</f>
        <v/>
      </c>
      <c r="R390" s="20">
        <f>G390/O390</f>
        <v/>
      </c>
      <c r="S390" s="32">
        <f>(G390-N390)/(P390-N390)</f>
        <v/>
      </c>
      <c r="T390" s="4">
        <f>IF(G390&lt;N390,"Below",IF(G390&gt;P390,"Above","Within"))</f>
        <v/>
      </c>
      <c r="U390" s="17">
        <f>MAX(0,N390-G390)*F390</f>
        <v/>
      </c>
      <c r="V390" s="17">
        <f>MAX(0,G390-P390)*F390</f>
        <v/>
      </c>
      <c r="W390" s="33">
        <f>IF(T390="Above",LN(G390/P390)/LN(1+INDEX(Market!$E$6:$E$9,MATCH(B390,Market!$A$6:$A$9,0))),0)</f>
        <v/>
      </c>
    </row>
    <row r="391">
      <c r="A391" s="5" t="inlineStr">
        <is>
          <t>E00468</t>
        </is>
      </c>
      <c r="B391" s="5" t="inlineStr">
        <is>
          <t>ES</t>
        </is>
      </c>
      <c r="C391" s="5" t="inlineStr">
        <is>
          <t>HR</t>
        </is>
      </c>
      <c r="D391" s="5" t="inlineStr">
        <is>
          <t>L4</t>
        </is>
      </c>
      <c r="E391" s="5" t="inlineStr">
        <is>
          <t>M</t>
        </is>
      </c>
      <c r="F391" s="5" t="n">
        <v>1</v>
      </c>
      <c r="G391" s="31" t="n">
        <v>48300</v>
      </c>
      <c r="H391" s="31" t="n">
        <v>52500</v>
      </c>
      <c r="I391" s="6">
        <f>INDEX(Roles!$J$5:$J$40,MATCH(C391&amp;"|"&amp;D391,Roles!$A$5:$A$40,0))</f>
        <v/>
      </c>
      <c r="J391" s="6">
        <f>INDEX(Roles!$K$5:$K$40,MATCH(C391&amp;"|"&amp;D391,Roles!$A$5:$A$40,0))</f>
        <v/>
      </c>
      <c r="K391" s="26">
        <f>INDEX(Market!$K$31:$K$54,MATCH(B391&amp;"|"&amp;J391,Market!$A$31:$A$54,0))</f>
        <v/>
      </c>
      <c r="L391" s="6">
        <f>INDEX(Settings!$E$13:$E$19,MATCH(I391,Settings!$B$13:$B$19,0))</f>
        <v/>
      </c>
      <c r="M391" s="25">
        <f>INDEX(Structure!$K$6:$K$12,MATCH(I391,Structure!$A$6:$A$12,0))</f>
        <v/>
      </c>
      <c r="N391" s="26">
        <f>INDEX(Structure!$G$25:$G$52,MATCH(B391&amp;"|"&amp;I391,Structure!$A$25:$A$52,0))</f>
        <v/>
      </c>
      <c r="O391" s="26">
        <f>INDEX(Structure!$H$25:$H$52,MATCH(B391&amp;"|"&amp;I391,Structure!$A$25:$A$52,0))</f>
        <v/>
      </c>
      <c r="P391" s="26">
        <f>INDEX(Structure!$I$25:$I$52,MATCH(B391&amp;"|"&amp;I391,Structure!$A$25:$A$52,0))</f>
        <v/>
      </c>
      <c r="Q391" s="20">
        <f>G391/H391</f>
        <v/>
      </c>
      <c r="R391" s="20">
        <f>G391/O391</f>
        <v/>
      </c>
      <c r="S391" s="32">
        <f>(G391-N391)/(P391-N391)</f>
        <v/>
      </c>
      <c r="T391" s="4">
        <f>IF(G391&lt;N391,"Below",IF(G391&gt;P391,"Above","Within"))</f>
        <v/>
      </c>
      <c r="U391" s="17">
        <f>MAX(0,N391-G391)*F391</f>
        <v/>
      </c>
      <c r="V391" s="17">
        <f>MAX(0,G391-P391)*F391</f>
        <v/>
      </c>
      <c r="W391" s="33">
        <f>IF(T391="Above",LN(G391/P391)/LN(1+INDEX(Market!$E$6:$E$9,MATCH(B391,Market!$A$6:$A$9,0))),0)</f>
        <v/>
      </c>
    </row>
    <row r="392">
      <c r="A392" s="5" t="inlineStr">
        <is>
          <t>E00469</t>
        </is>
      </c>
      <c r="B392" s="5" t="inlineStr">
        <is>
          <t>PL</t>
        </is>
      </c>
      <c r="C392" s="5" t="inlineStr">
        <is>
          <t>HR</t>
        </is>
      </c>
      <c r="D392" s="5" t="inlineStr">
        <is>
          <t>L3</t>
        </is>
      </c>
      <c r="E392" s="5" t="inlineStr">
        <is>
          <t>F</t>
        </is>
      </c>
      <c r="F392" s="5" t="n">
        <v>1</v>
      </c>
      <c r="G392" s="31" t="n">
        <v>34700</v>
      </c>
      <c r="H392" s="31" t="n">
        <v>33600</v>
      </c>
      <c r="I392" s="6">
        <f>INDEX(Roles!$J$5:$J$40,MATCH(C392&amp;"|"&amp;D392,Roles!$A$5:$A$40,0))</f>
        <v/>
      </c>
      <c r="J392" s="6">
        <f>INDEX(Roles!$K$5:$K$40,MATCH(C392&amp;"|"&amp;D392,Roles!$A$5:$A$40,0))</f>
        <v/>
      </c>
      <c r="K392" s="26">
        <f>INDEX(Market!$K$31:$K$54,MATCH(B392&amp;"|"&amp;J392,Market!$A$31:$A$54,0))</f>
        <v/>
      </c>
      <c r="L392" s="6">
        <f>INDEX(Settings!$E$13:$E$19,MATCH(I392,Settings!$B$13:$B$19,0))</f>
        <v/>
      </c>
      <c r="M392" s="25">
        <f>INDEX(Structure!$K$6:$K$12,MATCH(I392,Structure!$A$6:$A$12,0))</f>
        <v/>
      </c>
      <c r="N392" s="26">
        <f>INDEX(Structure!$G$25:$G$52,MATCH(B392&amp;"|"&amp;I392,Structure!$A$25:$A$52,0))</f>
        <v/>
      </c>
      <c r="O392" s="26">
        <f>INDEX(Structure!$H$25:$H$52,MATCH(B392&amp;"|"&amp;I392,Structure!$A$25:$A$52,0))</f>
        <v/>
      </c>
      <c r="P392" s="26">
        <f>INDEX(Structure!$I$25:$I$52,MATCH(B392&amp;"|"&amp;I392,Structure!$A$25:$A$52,0))</f>
        <v/>
      </c>
      <c r="Q392" s="20">
        <f>G392/H392</f>
        <v/>
      </c>
      <c r="R392" s="20">
        <f>G392/O392</f>
        <v/>
      </c>
      <c r="S392" s="32">
        <f>(G392-N392)/(P392-N392)</f>
        <v/>
      </c>
      <c r="T392" s="4">
        <f>IF(G392&lt;N392,"Below",IF(G392&gt;P392,"Above","Within"))</f>
        <v/>
      </c>
      <c r="U392" s="17">
        <f>MAX(0,N392-G392)*F392</f>
        <v/>
      </c>
      <c r="V392" s="17">
        <f>MAX(0,G392-P392)*F392</f>
        <v/>
      </c>
      <c r="W392" s="33">
        <f>IF(T392="Above",LN(G392/P392)/LN(1+INDEX(Market!$E$6:$E$9,MATCH(B392,Market!$A$6:$A$9,0))),0)</f>
        <v/>
      </c>
    </row>
    <row r="393">
      <c r="A393" s="5" t="inlineStr">
        <is>
          <t>E00470</t>
        </is>
      </c>
      <c r="B393" s="5" t="inlineStr">
        <is>
          <t>PL</t>
        </is>
      </c>
      <c r="C393" s="5" t="inlineStr">
        <is>
          <t>Tech</t>
        </is>
      </c>
      <c r="D393" s="5" t="inlineStr">
        <is>
          <t>L2</t>
        </is>
      </c>
      <c r="E393" s="5" t="inlineStr">
        <is>
          <t>M</t>
        </is>
      </c>
      <c r="F393" s="5" t="n">
        <v>1</v>
      </c>
      <c r="G393" s="31" t="n">
        <v>25550</v>
      </c>
      <c r="H393" s="31" t="n">
        <v>32800</v>
      </c>
      <c r="I393" s="6">
        <f>INDEX(Roles!$J$5:$J$40,MATCH(C393&amp;"|"&amp;D393,Roles!$A$5:$A$40,0))</f>
        <v/>
      </c>
      <c r="J393" s="6">
        <f>INDEX(Roles!$K$5:$K$40,MATCH(C393&amp;"|"&amp;D393,Roles!$A$5:$A$40,0))</f>
        <v/>
      </c>
      <c r="K393" s="26">
        <f>INDEX(Market!$K$31:$K$54,MATCH(B393&amp;"|"&amp;J393,Market!$A$31:$A$54,0))</f>
        <v/>
      </c>
      <c r="L393" s="6">
        <f>INDEX(Settings!$E$13:$E$19,MATCH(I393,Settings!$B$13:$B$19,0))</f>
        <v/>
      </c>
      <c r="M393" s="25">
        <f>INDEX(Structure!$K$6:$K$12,MATCH(I393,Structure!$A$6:$A$12,0))</f>
        <v/>
      </c>
      <c r="N393" s="26">
        <f>INDEX(Structure!$G$25:$G$52,MATCH(B393&amp;"|"&amp;I393,Structure!$A$25:$A$52,0))</f>
        <v/>
      </c>
      <c r="O393" s="26">
        <f>INDEX(Structure!$H$25:$H$52,MATCH(B393&amp;"|"&amp;I393,Structure!$A$25:$A$52,0))</f>
        <v/>
      </c>
      <c r="P393" s="26">
        <f>INDEX(Structure!$I$25:$I$52,MATCH(B393&amp;"|"&amp;I393,Structure!$A$25:$A$52,0))</f>
        <v/>
      </c>
      <c r="Q393" s="20">
        <f>G393/H393</f>
        <v/>
      </c>
      <c r="R393" s="20">
        <f>G393/O393</f>
        <v/>
      </c>
      <c r="S393" s="32">
        <f>(G393-N393)/(P393-N393)</f>
        <v/>
      </c>
      <c r="T393" s="4">
        <f>IF(G393&lt;N393,"Below",IF(G393&gt;P393,"Above","Within"))</f>
        <v/>
      </c>
      <c r="U393" s="17">
        <f>MAX(0,N393-G393)*F393</f>
        <v/>
      </c>
      <c r="V393" s="17">
        <f>MAX(0,G393-P393)*F393</f>
        <v/>
      </c>
      <c r="W393" s="33">
        <f>IF(T393="Above",LN(G393/P393)/LN(1+INDEX(Market!$E$6:$E$9,MATCH(B393,Market!$A$6:$A$9,0))),0)</f>
        <v/>
      </c>
    </row>
    <row r="394">
      <c r="A394" s="5" t="inlineStr">
        <is>
          <t>E00471</t>
        </is>
      </c>
      <c r="B394" s="5" t="inlineStr">
        <is>
          <t>IT</t>
        </is>
      </c>
      <c r="C394" s="5" t="inlineStr">
        <is>
          <t>Sales</t>
        </is>
      </c>
      <c r="D394" s="5" t="inlineStr">
        <is>
          <t>L2</t>
        </is>
      </c>
      <c r="E394" s="5" t="inlineStr">
        <is>
          <t>M</t>
        </is>
      </c>
      <c r="F394" s="5" t="n">
        <v>1</v>
      </c>
      <c r="G394" s="31" t="n">
        <v>34200</v>
      </c>
      <c r="H394" s="31" t="n">
        <v>34100</v>
      </c>
      <c r="I394" s="6">
        <f>INDEX(Roles!$J$5:$J$40,MATCH(C394&amp;"|"&amp;D394,Roles!$A$5:$A$40,0))</f>
        <v/>
      </c>
      <c r="J394" s="6">
        <f>INDEX(Roles!$K$5:$K$40,MATCH(C394&amp;"|"&amp;D394,Roles!$A$5:$A$40,0))</f>
        <v/>
      </c>
      <c r="K394" s="26">
        <f>INDEX(Market!$K$31:$K$54,MATCH(B394&amp;"|"&amp;J394,Market!$A$31:$A$54,0))</f>
        <v/>
      </c>
      <c r="L394" s="6">
        <f>INDEX(Settings!$E$13:$E$19,MATCH(I394,Settings!$B$13:$B$19,0))</f>
        <v/>
      </c>
      <c r="M394" s="25">
        <f>INDEX(Structure!$K$6:$K$12,MATCH(I394,Structure!$A$6:$A$12,0))</f>
        <v/>
      </c>
      <c r="N394" s="26">
        <f>INDEX(Structure!$G$25:$G$52,MATCH(B394&amp;"|"&amp;I394,Structure!$A$25:$A$52,0))</f>
        <v/>
      </c>
      <c r="O394" s="26">
        <f>INDEX(Structure!$H$25:$H$52,MATCH(B394&amp;"|"&amp;I394,Structure!$A$25:$A$52,0))</f>
        <v/>
      </c>
      <c r="P394" s="26">
        <f>INDEX(Structure!$I$25:$I$52,MATCH(B394&amp;"|"&amp;I394,Structure!$A$25:$A$52,0))</f>
        <v/>
      </c>
      <c r="Q394" s="20">
        <f>G394/H394</f>
        <v/>
      </c>
      <c r="R394" s="20">
        <f>G394/O394</f>
        <v/>
      </c>
      <c r="S394" s="32">
        <f>(G394-N394)/(P394-N394)</f>
        <v/>
      </c>
      <c r="T394" s="4">
        <f>IF(G394&lt;N394,"Below",IF(G394&gt;P394,"Above","Within"))</f>
        <v/>
      </c>
      <c r="U394" s="17">
        <f>MAX(0,N394-G394)*F394</f>
        <v/>
      </c>
      <c r="V394" s="17">
        <f>MAX(0,G394-P394)*F394</f>
        <v/>
      </c>
      <c r="W394" s="33">
        <f>IF(T394="Above",LN(G394/P394)/LN(1+INDEX(Market!$E$6:$E$9,MATCH(B394,Market!$A$6:$A$9,0))),0)</f>
        <v/>
      </c>
    </row>
    <row r="395">
      <c r="A395" s="5" t="inlineStr">
        <is>
          <t>E00473</t>
        </is>
      </c>
      <c r="B395" s="5" t="inlineStr">
        <is>
          <t>PL</t>
        </is>
      </c>
      <c r="C395" s="5" t="inlineStr">
        <is>
          <t>Tech</t>
        </is>
      </c>
      <c r="D395" s="5" t="inlineStr">
        <is>
          <t>L2</t>
        </is>
      </c>
      <c r="E395" s="5" t="inlineStr">
        <is>
          <t>M</t>
        </is>
      </c>
      <c r="F395" s="5" t="n">
        <v>1</v>
      </c>
      <c r="G395" s="31" t="n">
        <v>33150</v>
      </c>
      <c r="H395" s="31" t="n">
        <v>32800</v>
      </c>
      <c r="I395" s="6">
        <f>INDEX(Roles!$J$5:$J$40,MATCH(C395&amp;"|"&amp;D395,Roles!$A$5:$A$40,0))</f>
        <v/>
      </c>
      <c r="J395" s="6">
        <f>INDEX(Roles!$K$5:$K$40,MATCH(C395&amp;"|"&amp;D395,Roles!$A$5:$A$40,0))</f>
        <v/>
      </c>
      <c r="K395" s="26">
        <f>INDEX(Market!$K$31:$K$54,MATCH(B395&amp;"|"&amp;J395,Market!$A$31:$A$54,0))</f>
        <v/>
      </c>
      <c r="L395" s="6">
        <f>INDEX(Settings!$E$13:$E$19,MATCH(I395,Settings!$B$13:$B$19,0))</f>
        <v/>
      </c>
      <c r="M395" s="25">
        <f>INDEX(Structure!$K$6:$K$12,MATCH(I395,Structure!$A$6:$A$12,0))</f>
        <v/>
      </c>
      <c r="N395" s="26">
        <f>INDEX(Structure!$G$25:$G$52,MATCH(B395&amp;"|"&amp;I395,Structure!$A$25:$A$52,0))</f>
        <v/>
      </c>
      <c r="O395" s="26">
        <f>INDEX(Structure!$H$25:$H$52,MATCH(B395&amp;"|"&amp;I395,Structure!$A$25:$A$52,0))</f>
        <v/>
      </c>
      <c r="P395" s="26">
        <f>INDEX(Structure!$I$25:$I$52,MATCH(B395&amp;"|"&amp;I395,Structure!$A$25:$A$52,0))</f>
        <v/>
      </c>
      <c r="Q395" s="20">
        <f>G395/H395</f>
        <v/>
      </c>
      <c r="R395" s="20">
        <f>G395/O395</f>
        <v/>
      </c>
      <c r="S395" s="32">
        <f>(G395-N395)/(P395-N395)</f>
        <v/>
      </c>
      <c r="T395" s="4">
        <f>IF(G395&lt;N395,"Below",IF(G395&gt;P395,"Above","Within"))</f>
        <v/>
      </c>
      <c r="U395" s="17">
        <f>MAX(0,N395-G395)*F395</f>
        <v/>
      </c>
      <c r="V395" s="17">
        <f>MAX(0,G395-P395)*F395</f>
        <v/>
      </c>
      <c r="W395" s="33">
        <f>IF(T395="Above",LN(G395/P395)/LN(1+INDEX(Market!$E$6:$E$9,MATCH(B395,Market!$A$6:$A$9,0))),0)</f>
        <v/>
      </c>
    </row>
    <row r="396">
      <c r="A396" s="5" t="inlineStr">
        <is>
          <t>E00474</t>
        </is>
      </c>
      <c r="B396" s="5" t="inlineStr">
        <is>
          <t>ES</t>
        </is>
      </c>
      <c r="C396" s="5" t="inlineStr">
        <is>
          <t>Tech</t>
        </is>
      </c>
      <c r="D396" s="5" t="inlineStr">
        <is>
          <t>L1</t>
        </is>
      </c>
      <c r="E396" s="5" t="inlineStr">
        <is>
          <t>F</t>
        </is>
      </c>
      <c r="F396" s="5" t="n">
        <v>1</v>
      </c>
      <c r="G396" s="31" t="n">
        <v>29500</v>
      </c>
      <c r="H396" s="31" t="n">
        <v>31200</v>
      </c>
      <c r="I396" s="6">
        <f>INDEX(Roles!$J$5:$J$40,MATCH(C396&amp;"|"&amp;D396,Roles!$A$5:$A$40,0))</f>
        <v/>
      </c>
      <c r="J396" s="6">
        <f>INDEX(Roles!$K$5:$K$40,MATCH(C396&amp;"|"&amp;D396,Roles!$A$5:$A$40,0))</f>
        <v/>
      </c>
      <c r="K396" s="26">
        <f>INDEX(Market!$K$31:$K$54,MATCH(B396&amp;"|"&amp;J396,Market!$A$31:$A$54,0))</f>
        <v/>
      </c>
      <c r="L396" s="6">
        <f>INDEX(Settings!$E$13:$E$19,MATCH(I396,Settings!$B$13:$B$19,0))</f>
        <v/>
      </c>
      <c r="M396" s="25">
        <f>INDEX(Structure!$K$6:$K$12,MATCH(I396,Structure!$A$6:$A$12,0))</f>
        <v/>
      </c>
      <c r="N396" s="26">
        <f>INDEX(Structure!$G$25:$G$52,MATCH(B396&amp;"|"&amp;I396,Structure!$A$25:$A$52,0))</f>
        <v/>
      </c>
      <c r="O396" s="26">
        <f>INDEX(Structure!$H$25:$H$52,MATCH(B396&amp;"|"&amp;I396,Structure!$A$25:$A$52,0))</f>
        <v/>
      </c>
      <c r="P396" s="26">
        <f>INDEX(Structure!$I$25:$I$52,MATCH(B396&amp;"|"&amp;I396,Structure!$A$25:$A$52,0))</f>
        <v/>
      </c>
      <c r="Q396" s="20">
        <f>G396/H396</f>
        <v/>
      </c>
      <c r="R396" s="20">
        <f>G396/O396</f>
        <v/>
      </c>
      <c r="S396" s="32">
        <f>(G396-N396)/(P396-N396)</f>
        <v/>
      </c>
      <c r="T396" s="4">
        <f>IF(G396&lt;N396,"Below",IF(G396&gt;P396,"Above","Within"))</f>
        <v/>
      </c>
      <c r="U396" s="17">
        <f>MAX(0,N396-G396)*F396</f>
        <v/>
      </c>
      <c r="V396" s="17">
        <f>MAX(0,G396-P396)*F396</f>
        <v/>
      </c>
      <c r="W396" s="33">
        <f>IF(T396="Above",LN(G396/P396)/LN(1+INDEX(Market!$E$6:$E$9,MATCH(B396,Market!$A$6:$A$9,0))),0)</f>
        <v/>
      </c>
    </row>
    <row r="397">
      <c r="A397" s="5" t="inlineStr">
        <is>
          <t>E00475</t>
        </is>
      </c>
      <c r="B397" s="5" t="inlineStr">
        <is>
          <t>IT</t>
        </is>
      </c>
      <c r="C397" s="5" t="inlineStr">
        <is>
          <t>Operations</t>
        </is>
      </c>
      <c r="D397" s="5" t="inlineStr">
        <is>
          <t>L2</t>
        </is>
      </c>
      <c r="E397" s="5" t="inlineStr">
        <is>
          <t>F</t>
        </is>
      </c>
      <c r="F397" s="5" t="n">
        <v>1</v>
      </c>
      <c r="G397" s="31" t="n">
        <v>27350</v>
      </c>
      <c r="H397" s="31" t="n">
        <v>30900</v>
      </c>
      <c r="I397" s="6">
        <f>INDEX(Roles!$J$5:$J$40,MATCH(C397&amp;"|"&amp;D397,Roles!$A$5:$A$40,0))</f>
        <v/>
      </c>
      <c r="J397" s="6">
        <f>INDEX(Roles!$K$5:$K$40,MATCH(C397&amp;"|"&amp;D397,Roles!$A$5:$A$40,0))</f>
        <v/>
      </c>
      <c r="K397" s="26">
        <f>INDEX(Market!$K$31:$K$54,MATCH(B397&amp;"|"&amp;J397,Market!$A$31:$A$54,0))</f>
        <v/>
      </c>
      <c r="L397" s="6">
        <f>INDEX(Settings!$E$13:$E$19,MATCH(I397,Settings!$B$13:$B$19,0))</f>
        <v/>
      </c>
      <c r="M397" s="25">
        <f>INDEX(Structure!$K$6:$K$12,MATCH(I397,Structure!$A$6:$A$12,0))</f>
        <v/>
      </c>
      <c r="N397" s="26">
        <f>INDEX(Structure!$G$25:$G$52,MATCH(B397&amp;"|"&amp;I397,Structure!$A$25:$A$52,0))</f>
        <v/>
      </c>
      <c r="O397" s="26">
        <f>INDEX(Structure!$H$25:$H$52,MATCH(B397&amp;"|"&amp;I397,Structure!$A$25:$A$52,0))</f>
        <v/>
      </c>
      <c r="P397" s="26">
        <f>INDEX(Structure!$I$25:$I$52,MATCH(B397&amp;"|"&amp;I397,Structure!$A$25:$A$52,0))</f>
        <v/>
      </c>
      <c r="Q397" s="20">
        <f>G397/H397</f>
        <v/>
      </c>
      <c r="R397" s="20">
        <f>G397/O397</f>
        <v/>
      </c>
      <c r="S397" s="32">
        <f>(G397-N397)/(P397-N397)</f>
        <v/>
      </c>
      <c r="T397" s="4">
        <f>IF(G397&lt;N397,"Below",IF(G397&gt;P397,"Above","Within"))</f>
        <v/>
      </c>
      <c r="U397" s="17">
        <f>MAX(0,N397-G397)*F397</f>
        <v/>
      </c>
      <c r="V397" s="17">
        <f>MAX(0,G397-P397)*F397</f>
        <v/>
      </c>
      <c r="W397" s="33">
        <f>IF(T397="Above",LN(G397/P397)/LN(1+INDEX(Market!$E$6:$E$9,MATCH(B397,Market!$A$6:$A$9,0))),0)</f>
        <v/>
      </c>
    </row>
    <row r="398">
      <c r="A398" s="5" t="inlineStr">
        <is>
          <t>E00476</t>
        </is>
      </c>
      <c r="B398" s="5" t="inlineStr">
        <is>
          <t>DE</t>
        </is>
      </c>
      <c r="C398" s="5" t="inlineStr">
        <is>
          <t>Customer Service</t>
        </is>
      </c>
      <c r="D398" s="5" t="inlineStr">
        <is>
          <t>L4</t>
        </is>
      </c>
      <c r="E398" s="5" t="inlineStr">
        <is>
          <t>M</t>
        </is>
      </c>
      <c r="F398" s="5" t="n">
        <v>0.8</v>
      </c>
      <c r="G398" s="31" t="n">
        <v>86000</v>
      </c>
      <c r="H398" s="31" t="n">
        <v>71800</v>
      </c>
      <c r="I398" s="6">
        <f>INDEX(Roles!$J$5:$J$40,MATCH(C398&amp;"|"&amp;D398,Roles!$A$5:$A$40,0))</f>
        <v/>
      </c>
      <c r="J398" s="6">
        <f>INDEX(Roles!$K$5:$K$40,MATCH(C398&amp;"|"&amp;D398,Roles!$A$5:$A$40,0))</f>
        <v/>
      </c>
      <c r="K398" s="26">
        <f>INDEX(Market!$K$31:$K$54,MATCH(B398&amp;"|"&amp;J398,Market!$A$31:$A$54,0))</f>
        <v/>
      </c>
      <c r="L398" s="6">
        <f>INDEX(Settings!$E$13:$E$19,MATCH(I398,Settings!$B$13:$B$19,0))</f>
        <v/>
      </c>
      <c r="M398" s="25">
        <f>INDEX(Structure!$K$6:$K$12,MATCH(I398,Structure!$A$6:$A$12,0))</f>
        <v/>
      </c>
      <c r="N398" s="26">
        <f>INDEX(Structure!$G$25:$G$52,MATCH(B398&amp;"|"&amp;I398,Structure!$A$25:$A$52,0))</f>
        <v/>
      </c>
      <c r="O398" s="26">
        <f>INDEX(Structure!$H$25:$H$52,MATCH(B398&amp;"|"&amp;I398,Structure!$A$25:$A$52,0))</f>
        <v/>
      </c>
      <c r="P398" s="26">
        <f>INDEX(Structure!$I$25:$I$52,MATCH(B398&amp;"|"&amp;I398,Structure!$A$25:$A$52,0))</f>
        <v/>
      </c>
      <c r="Q398" s="20">
        <f>G398/H398</f>
        <v/>
      </c>
      <c r="R398" s="20">
        <f>G398/O398</f>
        <v/>
      </c>
      <c r="S398" s="32">
        <f>(G398-N398)/(P398-N398)</f>
        <v/>
      </c>
      <c r="T398" s="4">
        <f>IF(G398&lt;N398,"Below",IF(G398&gt;P398,"Above","Within"))</f>
        <v/>
      </c>
      <c r="U398" s="17">
        <f>MAX(0,N398-G398)*F398</f>
        <v/>
      </c>
      <c r="V398" s="17">
        <f>MAX(0,G398-P398)*F398</f>
        <v/>
      </c>
      <c r="W398" s="33">
        <f>IF(T398="Above",LN(G398/P398)/LN(1+INDEX(Market!$E$6:$E$9,MATCH(B398,Market!$A$6:$A$9,0))),0)</f>
        <v/>
      </c>
    </row>
    <row r="399">
      <c r="A399" s="5" t="inlineStr">
        <is>
          <t>E00477</t>
        </is>
      </c>
      <c r="B399" s="5" t="inlineStr">
        <is>
          <t>ES</t>
        </is>
      </c>
      <c r="C399" s="5" t="inlineStr">
        <is>
          <t>Customer Service</t>
        </is>
      </c>
      <c r="D399" s="5" t="inlineStr">
        <is>
          <t>L2</t>
        </is>
      </c>
      <c r="E399" s="5" t="inlineStr">
        <is>
          <t>F</t>
        </is>
      </c>
      <c r="F399" s="5" t="n">
        <v>1</v>
      </c>
      <c r="G399" s="31" t="n">
        <v>28650</v>
      </c>
      <c r="H399" s="31" t="n">
        <v>28100</v>
      </c>
      <c r="I399" s="6">
        <f>INDEX(Roles!$J$5:$J$40,MATCH(C399&amp;"|"&amp;D399,Roles!$A$5:$A$40,0))</f>
        <v/>
      </c>
      <c r="J399" s="6">
        <f>INDEX(Roles!$K$5:$K$40,MATCH(C399&amp;"|"&amp;D399,Roles!$A$5:$A$40,0))</f>
        <v/>
      </c>
      <c r="K399" s="26">
        <f>INDEX(Market!$K$31:$K$54,MATCH(B399&amp;"|"&amp;J399,Market!$A$31:$A$54,0))</f>
        <v/>
      </c>
      <c r="L399" s="6">
        <f>INDEX(Settings!$E$13:$E$19,MATCH(I399,Settings!$B$13:$B$19,0))</f>
        <v/>
      </c>
      <c r="M399" s="25">
        <f>INDEX(Structure!$K$6:$K$12,MATCH(I399,Structure!$A$6:$A$12,0))</f>
        <v/>
      </c>
      <c r="N399" s="26">
        <f>INDEX(Structure!$G$25:$G$52,MATCH(B399&amp;"|"&amp;I399,Structure!$A$25:$A$52,0))</f>
        <v/>
      </c>
      <c r="O399" s="26">
        <f>INDEX(Structure!$H$25:$H$52,MATCH(B399&amp;"|"&amp;I399,Structure!$A$25:$A$52,0))</f>
        <v/>
      </c>
      <c r="P399" s="26">
        <f>INDEX(Structure!$I$25:$I$52,MATCH(B399&amp;"|"&amp;I399,Structure!$A$25:$A$52,0))</f>
        <v/>
      </c>
      <c r="Q399" s="20">
        <f>G399/H399</f>
        <v/>
      </c>
      <c r="R399" s="20">
        <f>G399/O399</f>
        <v/>
      </c>
      <c r="S399" s="32">
        <f>(G399-N399)/(P399-N399)</f>
        <v/>
      </c>
      <c r="T399" s="4">
        <f>IF(G399&lt;N399,"Below",IF(G399&gt;P399,"Above","Within"))</f>
        <v/>
      </c>
      <c r="U399" s="17">
        <f>MAX(0,N399-G399)*F399</f>
        <v/>
      </c>
      <c r="V399" s="17">
        <f>MAX(0,G399-P399)*F399</f>
        <v/>
      </c>
      <c r="W399" s="33">
        <f>IF(T399="Above",LN(G399/P399)/LN(1+INDEX(Market!$E$6:$E$9,MATCH(B399,Market!$A$6:$A$9,0))),0)</f>
        <v/>
      </c>
    </row>
    <row r="400">
      <c r="A400" s="5" t="inlineStr">
        <is>
          <t>E00478</t>
        </is>
      </c>
      <c r="B400" s="5" t="inlineStr">
        <is>
          <t>ES</t>
        </is>
      </c>
      <c r="C400" s="5" t="inlineStr">
        <is>
          <t>Sales</t>
        </is>
      </c>
      <c r="D400" s="5" t="inlineStr">
        <is>
          <t>L2</t>
        </is>
      </c>
      <c r="E400" s="5" t="inlineStr">
        <is>
          <t>F</t>
        </is>
      </c>
      <c r="F400" s="5" t="n">
        <v>1</v>
      </c>
      <c r="G400" s="31" t="n">
        <v>28250</v>
      </c>
      <c r="H400" s="31" t="n">
        <v>32800</v>
      </c>
      <c r="I400" s="6">
        <f>INDEX(Roles!$J$5:$J$40,MATCH(C400&amp;"|"&amp;D400,Roles!$A$5:$A$40,0))</f>
        <v/>
      </c>
      <c r="J400" s="6">
        <f>INDEX(Roles!$K$5:$K$40,MATCH(C400&amp;"|"&amp;D400,Roles!$A$5:$A$40,0))</f>
        <v/>
      </c>
      <c r="K400" s="26">
        <f>INDEX(Market!$K$31:$K$54,MATCH(B400&amp;"|"&amp;J400,Market!$A$31:$A$54,0))</f>
        <v/>
      </c>
      <c r="L400" s="6">
        <f>INDEX(Settings!$E$13:$E$19,MATCH(I400,Settings!$B$13:$B$19,0))</f>
        <v/>
      </c>
      <c r="M400" s="25">
        <f>INDEX(Structure!$K$6:$K$12,MATCH(I400,Structure!$A$6:$A$12,0))</f>
        <v/>
      </c>
      <c r="N400" s="26">
        <f>INDEX(Structure!$G$25:$G$52,MATCH(B400&amp;"|"&amp;I400,Structure!$A$25:$A$52,0))</f>
        <v/>
      </c>
      <c r="O400" s="26">
        <f>INDEX(Structure!$H$25:$H$52,MATCH(B400&amp;"|"&amp;I400,Structure!$A$25:$A$52,0))</f>
        <v/>
      </c>
      <c r="P400" s="26">
        <f>INDEX(Structure!$I$25:$I$52,MATCH(B400&amp;"|"&amp;I400,Structure!$A$25:$A$52,0))</f>
        <v/>
      </c>
      <c r="Q400" s="20">
        <f>G400/H400</f>
        <v/>
      </c>
      <c r="R400" s="20">
        <f>G400/O400</f>
        <v/>
      </c>
      <c r="S400" s="32">
        <f>(G400-N400)/(P400-N400)</f>
        <v/>
      </c>
      <c r="T400" s="4">
        <f>IF(G400&lt;N400,"Below",IF(G400&gt;P400,"Above","Within"))</f>
        <v/>
      </c>
      <c r="U400" s="17">
        <f>MAX(0,N400-G400)*F400</f>
        <v/>
      </c>
      <c r="V400" s="17">
        <f>MAX(0,G400-P400)*F400</f>
        <v/>
      </c>
      <c r="W400" s="33">
        <f>IF(T400="Above",LN(G400/P400)/LN(1+INDEX(Market!$E$6:$E$9,MATCH(B400,Market!$A$6:$A$9,0))),0)</f>
        <v/>
      </c>
    </row>
    <row r="401">
      <c r="A401" s="5" t="inlineStr">
        <is>
          <t>E00479</t>
        </is>
      </c>
      <c r="B401" s="5" t="inlineStr">
        <is>
          <t>DE</t>
        </is>
      </c>
      <c r="C401" s="5" t="inlineStr">
        <is>
          <t>Sales</t>
        </is>
      </c>
      <c r="D401" s="5" t="inlineStr">
        <is>
          <t>L1</t>
        </is>
      </c>
      <c r="E401" s="5" t="inlineStr">
        <is>
          <t>M</t>
        </is>
      </c>
      <c r="F401" s="5" t="n">
        <v>1</v>
      </c>
      <c r="G401" s="31" t="n">
        <v>40000</v>
      </c>
      <c r="H401" s="31" t="n">
        <v>39900</v>
      </c>
      <c r="I401" s="6">
        <f>INDEX(Roles!$J$5:$J$40,MATCH(C401&amp;"|"&amp;D401,Roles!$A$5:$A$40,0))</f>
        <v/>
      </c>
      <c r="J401" s="6">
        <f>INDEX(Roles!$K$5:$K$40,MATCH(C401&amp;"|"&amp;D401,Roles!$A$5:$A$40,0))</f>
        <v/>
      </c>
      <c r="K401" s="26">
        <f>INDEX(Market!$K$31:$K$54,MATCH(B401&amp;"|"&amp;J401,Market!$A$31:$A$54,0))</f>
        <v/>
      </c>
      <c r="L401" s="6">
        <f>INDEX(Settings!$E$13:$E$19,MATCH(I401,Settings!$B$13:$B$19,0))</f>
        <v/>
      </c>
      <c r="M401" s="25">
        <f>INDEX(Structure!$K$6:$K$12,MATCH(I401,Structure!$A$6:$A$12,0))</f>
        <v/>
      </c>
      <c r="N401" s="26">
        <f>INDEX(Structure!$G$25:$G$52,MATCH(B401&amp;"|"&amp;I401,Structure!$A$25:$A$52,0))</f>
        <v/>
      </c>
      <c r="O401" s="26">
        <f>INDEX(Structure!$H$25:$H$52,MATCH(B401&amp;"|"&amp;I401,Structure!$A$25:$A$52,0))</f>
        <v/>
      </c>
      <c r="P401" s="26">
        <f>INDEX(Structure!$I$25:$I$52,MATCH(B401&amp;"|"&amp;I401,Structure!$A$25:$A$52,0))</f>
        <v/>
      </c>
      <c r="Q401" s="20">
        <f>G401/H401</f>
        <v/>
      </c>
      <c r="R401" s="20">
        <f>G401/O401</f>
        <v/>
      </c>
      <c r="S401" s="32">
        <f>(G401-N401)/(P401-N401)</f>
        <v/>
      </c>
      <c r="T401" s="4">
        <f>IF(G401&lt;N401,"Below",IF(G401&gt;P401,"Above","Within"))</f>
        <v/>
      </c>
      <c r="U401" s="17">
        <f>MAX(0,N401-G401)*F401</f>
        <v/>
      </c>
      <c r="V401" s="17">
        <f>MAX(0,G401-P401)*F401</f>
        <v/>
      </c>
      <c r="W401" s="33">
        <f>IF(T401="Above",LN(G401/P401)/LN(1+INDEX(Market!$E$6:$E$9,MATCH(B401,Market!$A$6:$A$9,0))),0)</f>
        <v/>
      </c>
    </row>
    <row r="402">
      <c r="A402" s="5" t="inlineStr">
        <is>
          <t>E00480</t>
        </is>
      </c>
      <c r="B402" s="5" t="inlineStr">
        <is>
          <t>DE</t>
        </is>
      </c>
      <c r="C402" s="5" t="inlineStr">
        <is>
          <t>Tech</t>
        </is>
      </c>
      <c r="D402" s="5" t="inlineStr">
        <is>
          <t>L5</t>
        </is>
      </c>
      <c r="E402" s="5" t="inlineStr">
        <is>
          <t>M</t>
        </is>
      </c>
      <c r="F402" s="5" t="n">
        <v>1</v>
      </c>
      <c r="G402" s="31" t="n">
        <v>151350</v>
      </c>
      <c r="H402" s="31" t="n">
        <v>137800</v>
      </c>
      <c r="I402" s="6">
        <f>INDEX(Roles!$J$5:$J$40,MATCH(C402&amp;"|"&amp;D402,Roles!$A$5:$A$40,0))</f>
        <v/>
      </c>
      <c r="J402" s="6">
        <f>INDEX(Roles!$K$5:$K$40,MATCH(C402&amp;"|"&amp;D402,Roles!$A$5:$A$40,0))</f>
        <v/>
      </c>
      <c r="K402" s="26">
        <f>INDEX(Market!$K$31:$K$54,MATCH(B402&amp;"|"&amp;J402,Market!$A$31:$A$54,0))</f>
        <v/>
      </c>
      <c r="L402" s="6">
        <f>INDEX(Settings!$E$13:$E$19,MATCH(I402,Settings!$B$13:$B$19,0))</f>
        <v/>
      </c>
      <c r="M402" s="25">
        <f>INDEX(Structure!$K$6:$K$12,MATCH(I402,Structure!$A$6:$A$12,0))</f>
        <v/>
      </c>
      <c r="N402" s="26">
        <f>INDEX(Structure!$G$25:$G$52,MATCH(B402&amp;"|"&amp;I402,Structure!$A$25:$A$52,0))</f>
        <v/>
      </c>
      <c r="O402" s="26">
        <f>INDEX(Structure!$H$25:$H$52,MATCH(B402&amp;"|"&amp;I402,Structure!$A$25:$A$52,0))</f>
        <v/>
      </c>
      <c r="P402" s="26">
        <f>INDEX(Structure!$I$25:$I$52,MATCH(B402&amp;"|"&amp;I402,Structure!$A$25:$A$52,0))</f>
        <v/>
      </c>
      <c r="Q402" s="20">
        <f>G402/H402</f>
        <v/>
      </c>
      <c r="R402" s="20">
        <f>G402/O402</f>
        <v/>
      </c>
      <c r="S402" s="32">
        <f>(G402-N402)/(P402-N402)</f>
        <v/>
      </c>
      <c r="T402" s="4">
        <f>IF(G402&lt;N402,"Below",IF(G402&gt;P402,"Above","Within"))</f>
        <v/>
      </c>
      <c r="U402" s="17">
        <f>MAX(0,N402-G402)*F402</f>
        <v/>
      </c>
      <c r="V402" s="17">
        <f>MAX(0,G402-P402)*F402</f>
        <v/>
      </c>
      <c r="W402" s="33">
        <f>IF(T402="Above",LN(G402/P402)/LN(1+INDEX(Market!$E$6:$E$9,MATCH(B402,Market!$A$6:$A$9,0))),0)</f>
        <v/>
      </c>
    </row>
    <row r="403">
      <c r="A403" s="5" t="inlineStr">
        <is>
          <t>E00482</t>
        </is>
      </c>
      <c r="B403" s="5" t="inlineStr">
        <is>
          <t>PL</t>
        </is>
      </c>
      <c r="C403" s="5" t="inlineStr">
        <is>
          <t>Tech</t>
        </is>
      </c>
      <c r="D403" s="5" t="inlineStr">
        <is>
          <t>L1</t>
        </is>
      </c>
      <c r="E403" s="5" t="inlineStr">
        <is>
          <t>F</t>
        </is>
      </c>
      <c r="F403" s="5" t="n">
        <v>1</v>
      </c>
      <c r="G403" s="31" t="n">
        <v>24300</v>
      </c>
      <c r="H403" s="31" t="n">
        <v>26200</v>
      </c>
      <c r="I403" s="6">
        <f>INDEX(Roles!$J$5:$J$40,MATCH(C403&amp;"|"&amp;D403,Roles!$A$5:$A$40,0))</f>
        <v/>
      </c>
      <c r="J403" s="6">
        <f>INDEX(Roles!$K$5:$K$40,MATCH(C403&amp;"|"&amp;D403,Roles!$A$5:$A$40,0))</f>
        <v/>
      </c>
      <c r="K403" s="26">
        <f>INDEX(Market!$K$31:$K$54,MATCH(B403&amp;"|"&amp;J403,Market!$A$31:$A$54,0))</f>
        <v/>
      </c>
      <c r="L403" s="6">
        <f>INDEX(Settings!$E$13:$E$19,MATCH(I403,Settings!$B$13:$B$19,0))</f>
        <v/>
      </c>
      <c r="M403" s="25">
        <f>INDEX(Structure!$K$6:$K$12,MATCH(I403,Structure!$A$6:$A$12,0))</f>
        <v/>
      </c>
      <c r="N403" s="26">
        <f>INDEX(Structure!$G$25:$G$52,MATCH(B403&amp;"|"&amp;I403,Structure!$A$25:$A$52,0))</f>
        <v/>
      </c>
      <c r="O403" s="26">
        <f>INDEX(Structure!$H$25:$H$52,MATCH(B403&amp;"|"&amp;I403,Structure!$A$25:$A$52,0))</f>
        <v/>
      </c>
      <c r="P403" s="26">
        <f>INDEX(Structure!$I$25:$I$52,MATCH(B403&amp;"|"&amp;I403,Structure!$A$25:$A$52,0))</f>
        <v/>
      </c>
      <c r="Q403" s="20">
        <f>G403/H403</f>
        <v/>
      </c>
      <c r="R403" s="20">
        <f>G403/O403</f>
        <v/>
      </c>
      <c r="S403" s="32">
        <f>(G403-N403)/(P403-N403)</f>
        <v/>
      </c>
      <c r="T403" s="4">
        <f>IF(G403&lt;N403,"Below",IF(G403&gt;P403,"Above","Within"))</f>
        <v/>
      </c>
      <c r="U403" s="17">
        <f>MAX(0,N403-G403)*F403</f>
        <v/>
      </c>
      <c r="V403" s="17">
        <f>MAX(0,G403-P403)*F403</f>
        <v/>
      </c>
      <c r="W403" s="33">
        <f>IF(T403="Above",LN(G403/P403)/LN(1+INDEX(Market!$E$6:$E$9,MATCH(B403,Market!$A$6:$A$9,0))),0)</f>
        <v/>
      </c>
    </row>
    <row r="404">
      <c r="A404" s="5" t="inlineStr">
        <is>
          <t>E00483</t>
        </is>
      </c>
      <c r="B404" s="5" t="inlineStr">
        <is>
          <t>DE</t>
        </is>
      </c>
      <c r="C404" s="5" t="inlineStr">
        <is>
          <t>Customer Service</t>
        </is>
      </c>
      <c r="D404" s="5" t="inlineStr">
        <is>
          <t>L3</t>
        </is>
      </c>
      <c r="E404" s="5" t="inlineStr">
        <is>
          <t>F</t>
        </is>
      </c>
      <c r="F404" s="5" t="n">
        <v>1</v>
      </c>
      <c r="G404" s="31" t="n">
        <v>52950</v>
      </c>
      <c r="H404" s="31" t="n">
        <v>54700</v>
      </c>
      <c r="I404" s="6">
        <f>INDEX(Roles!$J$5:$J$40,MATCH(C404&amp;"|"&amp;D404,Roles!$A$5:$A$40,0))</f>
        <v/>
      </c>
      <c r="J404" s="6">
        <f>INDEX(Roles!$K$5:$K$40,MATCH(C404&amp;"|"&amp;D404,Roles!$A$5:$A$40,0))</f>
        <v/>
      </c>
      <c r="K404" s="26">
        <f>INDEX(Market!$K$31:$K$54,MATCH(B404&amp;"|"&amp;J404,Market!$A$31:$A$54,0))</f>
        <v/>
      </c>
      <c r="L404" s="6">
        <f>INDEX(Settings!$E$13:$E$19,MATCH(I404,Settings!$B$13:$B$19,0))</f>
        <v/>
      </c>
      <c r="M404" s="25">
        <f>INDEX(Structure!$K$6:$K$12,MATCH(I404,Structure!$A$6:$A$12,0))</f>
        <v/>
      </c>
      <c r="N404" s="26">
        <f>INDEX(Structure!$G$25:$G$52,MATCH(B404&amp;"|"&amp;I404,Structure!$A$25:$A$52,0))</f>
        <v/>
      </c>
      <c r="O404" s="26">
        <f>INDEX(Structure!$H$25:$H$52,MATCH(B404&amp;"|"&amp;I404,Structure!$A$25:$A$52,0))</f>
        <v/>
      </c>
      <c r="P404" s="26">
        <f>INDEX(Structure!$I$25:$I$52,MATCH(B404&amp;"|"&amp;I404,Structure!$A$25:$A$52,0))</f>
        <v/>
      </c>
      <c r="Q404" s="20">
        <f>G404/H404</f>
        <v/>
      </c>
      <c r="R404" s="20">
        <f>G404/O404</f>
        <v/>
      </c>
      <c r="S404" s="32">
        <f>(G404-N404)/(P404-N404)</f>
        <v/>
      </c>
      <c r="T404" s="4">
        <f>IF(G404&lt;N404,"Below",IF(G404&gt;P404,"Above","Within"))</f>
        <v/>
      </c>
      <c r="U404" s="17">
        <f>MAX(0,N404-G404)*F404</f>
        <v/>
      </c>
      <c r="V404" s="17">
        <f>MAX(0,G404-P404)*F404</f>
        <v/>
      </c>
      <c r="W404" s="33">
        <f>IF(T404="Above",LN(G404/P404)/LN(1+INDEX(Market!$E$6:$E$9,MATCH(B404,Market!$A$6:$A$9,0))),0)</f>
        <v/>
      </c>
    </row>
    <row r="405">
      <c r="A405" s="5" t="inlineStr">
        <is>
          <t>E00484</t>
        </is>
      </c>
      <c r="B405" s="5" t="inlineStr">
        <is>
          <t>PL</t>
        </is>
      </c>
      <c r="C405" s="5" t="inlineStr">
        <is>
          <t>Operations</t>
        </is>
      </c>
      <c r="D405" s="5" t="inlineStr">
        <is>
          <t>L2</t>
        </is>
      </c>
      <c r="E405" s="5" t="inlineStr">
        <is>
          <t>F</t>
        </is>
      </c>
      <c r="F405" s="5" t="n">
        <v>1</v>
      </c>
      <c r="G405" s="31" t="n">
        <v>23600</v>
      </c>
      <c r="H405" s="31" t="n">
        <v>24900</v>
      </c>
      <c r="I405" s="6">
        <f>INDEX(Roles!$J$5:$J$40,MATCH(C405&amp;"|"&amp;D405,Roles!$A$5:$A$40,0))</f>
        <v/>
      </c>
      <c r="J405" s="6">
        <f>INDEX(Roles!$K$5:$K$40,MATCH(C405&amp;"|"&amp;D405,Roles!$A$5:$A$40,0))</f>
        <v/>
      </c>
      <c r="K405" s="26">
        <f>INDEX(Market!$K$31:$K$54,MATCH(B405&amp;"|"&amp;J405,Market!$A$31:$A$54,0))</f>
        <v/>
      </c>
      <c r="L405" s="6">
        <f>INDEX(Settings!$E$13:$E$19,MATCH(I405,Settings!$B$13:$B$19,0))</f>
        <v/>
      </c>
      <c r="M405" s="25">
        <f>INDEX(Structure!$K$6:$K$12,MATCH(I405,Structure!$A$6:$A$12,0))</f>
        <v/>
      </c>
      <c r="N405" s="26">
        <f>INDEX(Structure!$G$25:$G$52,MATCH(B405&amp;"|"&amp;I405,Structure!$A$25:$A$52,0))</f>
        <v/>
      </c>
      <c r="O405" s="26">
        <f>INDEX(Structure!$H$25:$H$52,MATCH(B405&amp;"|"&amp;I405,Structure!$A$25:$A$52,0))</f>
        <v/>
      </c>
      <c r="P405" s="26">
        <f>INDEX(Structure!$I$25:$I$52,MATCH(B405&amp;"|"&amp;I405,Structure!$A$25:$A$52,0))</f>
        <v/>
      </c>
      <c r="Q405" s="20">
        <f>G405/H405</f>
        <v/>
      </c>
      <c r="R405" s="20">
        <f>G405/O405</f>
        <v/>
      </c>
      <c r="S405" s="32">
        <f>(G405-N405)/(P405-N405)</f>
        <v/>
      </c>
      <c r="T405" s="4">
        <f>IF(G405&lt;N405,"Below",IF(G405&gt;P405,"Above","Within"))</f>
        <v/>
      </c>
      <c r="U405" s="17">
        <f>MAX(0,N405-G405)*F405</f>
        <v/>
      </c>
      <c r="V405" s="17">
        <f>MAX(0,G405-P405)*F405</f>
        <v/>
      </c>
      <c r="W405" s="33">
        <f>IF(T405="Above",LN(G405/P405)/LN(1+INDEX(Market!$E$6:$E$9,MATCH(B405,Market!$A$6:$A$9,0))),0)</f>
        <v/>
      </c>
    </row>
    <row r="406">
      <c r="A406" s="5" t="inlineStr">
        <is>
          <t>E00485</t>
        </is>
      </c>
      <c r="B406" s="5" t="inlineStr">
        <is>
          <t>PL</t>
        </is>
      </c>
      <c r="C406" s="5" t="inlineStr">
        <is>
          <t>Operations</t>
        </is>
      </c>
      <c r="D406" s="5" t="inlineStr">
        <is>
          <t>L3</t>
        </is>
      </c>
      <c r="E406" s="5" t="inlineStr">
        <is>
          <t>M</t>
        </is>
      </c>
      <c r="F406" s="5" t="n">
        <v>1</v>
      </c>
      <c r="G406" s="31" t="n">
        <v>22950</v>
      </c>
      <c r="H406" s="31" t="n">
        <v>31900</v>
      </c>
      <c r="I406" s="6">
        <f>INDEX(Roles!$J$5:$J$40,MATCH(C406&amp;"|"&amp;D406,Roles!$A$5:$A$40,0))</f>
        <v/>
      </c>
      <c r="J406" s="6">
        <f>INDEX(Roles!$K$5:$K$40,MATCH(C406&amp;"|"&amp;D406,Roles!$A$5:$A$40,0))</f>
        <v/>
      </c>
      <c r="K406" s="26">
        <f>INDEX(Market!$K$31:$K$54,MATCH(B406&amp;"|"&amp;J406,Market!$A$31:$A$54,0))</f>
        <v/>
      </c>
      <c r="L406" s="6">
        <f>INDEX(Settings!$E$13:$E$19,MATCH(I406,Settings!$B$13:$B$19,0))</f>
        <v/>
      </c>
      <c r="M406" s="25">
        <f>INDEX(Structure!$K$6:$K$12,MATCH(I406,Structure!$A$6:$A$12,0))</f>
        <v/>
      </c>
      <c r="N406" s="26">
        <f>INDEX(Structure!$G$25:$G$52,MATCH(B406&amp;"|"&amp;I406,Structure!$A$25:$A$52,0))</f>
        <v/>
      </c>
      <c r="O406" s="26">
        <f>INDEX(Structure!$H$25:$H$52,MATCH(B406&amp;"|"&amp;I406,Structure!$A$25:$A$52,0))</f>
        <v/>
      </c>
      <c r="P406" s="26">
        <f>INDEX(Structure!$I$25:$I$52,MATCH(B406&amp;"|"&amp;I406,Structure!$A$25:$A$52,0))</f>
        <v/>
      </c>
      <c r="Q406" s="20">
        <f>G406/H406</f>
        <v/>
      </c>
      <c r="R406" s="20">
        <f>G406/O406</f>
        <v/>
      </c>
      <c r="S406" s="32">
        <f>(G406-N406)/(P406-N406)</f>
        <v/>
      </c>
      <c r="T406" s="4">
        <f>IF(G406&lt;N406,"Below",IF(G406&gt;P406,"Above","Within"))</f>
        <v/>
      </c>
      <c r="U406" s="17">
        <f>MAX(0,N406-G406)*F406</f>
        <v/>
      </c>
      <c r="V406" s="17">
        <f>MAX(0,G406-P406)*F406</f>
        <v/>
      </c>
      <c r="W406" s="33">
        <f>IF(T406="Above",LN(G406/P406)/LN(1+INDEX(Market!$E$6:$E$9,MATCH(B406,Market!$A$6:$A$9,0))),0)</f>
        <v/>
      </c>
    </row>
    <row r="407">
      <c r="A407" s="5" t="inlineStr">
        <is>
          <t>E00486</t>
        </is>
      </c>
      <c r="B407" s="5" t="inlineStr">
        <is>
          <t>ES</t>
        </is>
      </c>
      <c r="C407" s="5" t="inlineStr">
        <is>
          <t>Operations</t>
        </is>
      </c>
      <c r="D407" s="5" t="inlineStr">
        <is>
          <t>L1</t>
        </is>
      </c>
      <c r="E407" s="5" t="inlineStr">
        <is>
          <t>F</t>
        </is>
      </c>
      <c r="F407" s="5" t="n">
        <v>1</v>
      </c>
      <c r="G407" s="31" t="n">
        <v>22550</v>
      </c>
      <c r="H407" s="31" t="n">
        <v>23800</v>
      </c>
      <c r="I407" s="6">
        <f>INDEX(Roles!$J$5:$J$40,MATCH(C407&amp;"|"&amp;D407,Roles!$A$5:$A$40,0))</f>
        <v/>
      </c>
      <c r="J407" s="6">
        <f>INDEX(Roles!$K$5:$K$40,MATCH(C407&amp;"|"&amp;D407,Roles!$A$5:$A$40,0))</f>
        <v/>
      </c>
      <c r="K407" s="26">
        <f>INDEX(Market!$K$31:$K$54,MATCH(B407&amp;"|"&amp;J407,Market!$A$31:$A$54,0))</f>
        <v/>
      </c>
      <c r="L407" s="6">
        <f>INDEX(Settings!$E$13:$E$19,MATCH(I407,Settings!$B$13:$B$19,0))</f>
        <v/>
      </c>
      <c r="M407" s="25">
        <f>INDEX(Structure!$K$6:$K$12,MATCH(I407,Structure!$A$6:$A$12,0))</f>
        <v/>
      </c>
      <c r="N407" s="26">
        <f>INDEX(Structure!$G$25:$G$52,MATCH(B407&amp;"|"&amp;I407,Structure!$A$25:$A$52,0))</f>
        <v/>
      </c>
      <c r="O407" s="26">
        <f>INDEX(Structure!$H$25:$H$52,MATCH(B407&amp;"|"&amp;I407,Structure!$A$25:$A$52,0))</f>
        <v/>
      </c>
      <c r="P407" s="26">
        <f>INDEX(Structure!$I$25:$I$52,MATCH(B407&amp;"|"&amp;I407,Structure!$A$25:$A$52,0))</f>
        <v/>
      </c>
      <c r="Q407" s="20">
        <f>G407/H407</f>
        <v/>
      </c>
      <c r="R407" s="20">
        <f>G407/O407</f>
        <v/>
      </c>
      <c r="S407" s="32">
        <f>(G407-N407)/(P407-N407)</f>
        <v/>
      </c>
      <c r="T407" s="4">
        <f>IF(G407&lt;N407,"Below",IF(G407&gt;P407,"Above","Within"))</f>
        <v/>
      </c>
      <c r="U407" s="17">
        <f>MAX(0,N407-G407)*F407</f>
        <v/>
      </c>
      <c r="V407" s="17">
        <f>MAX(0,G407-P407)*F407</f>
        <v/>
      </c>
      <c r="W407" s="33">
        <f>IF(T407="Above",LN(G407/P407)/LN(1+INDEX(Market!$E$6:$E$9,MATCH(B407,Market!$A$6:$A$9,0))),0)</f>
        <v/>
      </c>
    </row>
    <row r="408">
      <c r="A408" s="5" t="inlineStr">
        <is>
          <t>E00487</t>
        </is>
      </c>
      <c r="B408" s="5" t="inlineStr">
        <is>
          <t>PL</t>
        </is>
      </c>
      <c r="C408" s="5" t="inlineStr">
        <is>
          <t>Sales</t>
        </is>
      </c>
      <c r="D408" s="5" t="inlineStr">
        <is>
          <t>L2</t>
        </is>
      </c>
      <c r="E408" s="5" t="inlineStr">
        <is>
          <t>M</t>
        </is>
      </c>
      <c r="F408" s="5" t="n">
        <v>1</v>
      </c>
      <c r="G408" s="31" t="n">
        <v>26050</v>
      </c>
      <c r="H408" s="31" t="n">
        <v>27600</v>
      </c>
      <c r="I408" s="6">
        <f>INDEX(Roles!$J$5:$J$40,MATCH(C408&amp;"|"&amp;D408,Roles!$A$5:$A$40,0))</f>
        <v/>
      </c>
      <c r="J408" s="6">
        <f>INDEX(Roles!$K$5:$K$40,MATCH(C408&amp;"|"&amp;D408,Roles!$A$5:$A$40,0))</f>
        <v/>
      </c>
      <c r="K408" s="26">
        <f>INDEX(Market!$K$31:$K$54,MATCH(B408&amp;"|"&amp;J408,Market!$A$31:$A$54,0))</f>
        <v/>
      </c>
      <c r="L408" s="6">
        <f>INDEX(Settings!$E$13:$E$19,MATCH(I408,Settings!$B$13:$B$19,0))</f>
        <v/>
      </c>
      <c r="M408" s="25">
        <f>INDEX(Structure!$K$6:$K$12,MATCH(I408,Structure!$A$6:$A$12,0))</f>
        <v/>
      </c>
      <c r="N408" s="26">
        <f>INDEX(Structure!$G$25:$G$52,MATCH(B408&amp;"|"&amp;I408,Structure!$A$25:$A$52,0))</f>
        <v/>
      </c>
      <c r="O408" s="26">
        <f>INDEX(Structure!$H$25:$H$52,MATCH(B408&amp;"|"&amp;I408,Structure!$A$25:$A$52,0))</f>
        <v/>
      </c>
      <c r="P408" s="26">
        <f>INDEX(Structure!$I$25:$I$52,MATCH(B408&amp;"|"&amp;I408,Structure!$A$25:$A$52,0))</f>
        <v/>
      </c>
      <c r="Q408" s="20">
        <f>G408/H408</f>
        <v/>
      </c>
      <c r="R408" s="20">
        <f>G408/O408</f>
        <v/>
      </c>
      <c r="S408" s="32">
        <f>(G408-N408)/(P408-N408)</f>
        <v/>
      </c>
      <c r="T408" s="4">
        <f>IF(G408&lt;N408,"Below",IF(G408&gt;P408,"Above","Within"))</f>
        <v/>
      </c>
      <c r="U408" s="17">
        <f>MAX(0,N408-G408)*F408</f>
        <v/>
      </c>
      <c r="V408" s="17">
        <f>MAX(0,G408-P408)*F408</f>
        <v/>
      </c>
      <c r="W408" s="33">
        <f>IF(T408="Above",LN(G408/P408)/LN(1+INDEX(Market!$E$6:$E$9,MATCH(B408,Market!$A$6:$A$9,0))),0)</f>
        <v/>
      </c>
    </row>
    <row r="409">
      <c r="A409" s="5" t="inlineStr">
        <is>
          <t>E00488</t>
        </is>
      </c>
      <c r="B409" s="5" t="inlineStr">
        <is>
          <t>ES</t>
        </is>
      </c>
      <c r="C409" s="5" t="inlineStr">
        <is>
          <t>Operations</t>
        </is>
      </c>
      <c r="D409" s="5" t="inlineStr">
        <is>
          <t>L1</t>
        </is>
      </c>
      <c r="E409" s="5" t="inlineStr">
        <is>
          <t>M</t>
        </is>
      </c>
      <c r="F409" s="5" t="n">
        <v>1</v>
      </c>
      <c r="G409" s="31" t="n">
        <v>21750</v>
      </c>
      <c r="H409" s="31" t="n">
        <v>23800</v>
      </c>
      <c r="I409" s="6">
        <f>INDEX(Roles!$J$5:$J$40,MATCH(C409&amp;"|"&amp;D409,Roles!$A$5:$A$40,0))</f>
        <v/>
      </c>
      <c r="J409" s="6">
        <f>INDEX(Roles!$K$5:$K$40,MATCH(C409&amp;"|"&amp;D409,Roles!$A$5:$A$40,0))</f>
        <v/>
      </c>
      <c r="K409" s="26">
        <f>INDEX(Market!$K$31:$K$54,MATCH(B409&amp;"|"&amp;J409,Market!$A$31:$A$54,0))</f>
        <v/>
      </c>
      <c r="L409" s="6">
        <f>INDEX(Settings!$E$13:$E$19,MATCH(I409,Settings!$B$13:$B$19,0))</f>
        <v/>
      </c>
      <c r="M409" s="25">
        <f>INDEX(Structure!$K$6:$K$12,MATCH(I409,Structure!$A$6:$A$12,0))</f>
        <v/>
      </c>
      <c r="N409" s="26">
        <f>INDEX(Structure!$G$25:$G$52,MATCH(B409&amp;"|"&amp;I409,Structure!$A$25:$A$52,0))</f>
        <v/>
      </c>
      <c r="O409" s="26">
        <f>INDEX(Structure!$H$25:$H$52,MATCH(B409&amp;"|"&amp;I409,Structure!$A$25:$A$52,0))</f>
        <v/>
      </c>
      <c r="P409" s="26">
        <f>INDEX(Structure!$I$25:$I$52,MATCH(B409&amp;"|"&amp;I409,Structure!$A$25:$A$52,0))</f>
        <v/>
      </c>
      <c r="Q409" s="20">
        <f>G409/H409</f>
        <v/>
      </c>
      <c r="R409" s="20">
        <f>G409/O409</f>
        <v/>
      </c>
      <c r="S409" s="32">
        <f>(G409-N409)/(P409-N409)</f>
        <v/>
      </c>
      <c r="T409" s="4">
        <f>IF(G409&lt;N409,"Below",IF(G409&gt;P409,"Above","Within"))</f>
        <v/>
      </c>
      <c r="U409" s="17">
        <f>MAX(0,N409-G409)*F409</f>
        <v/>
      </c>
      <c r="V409" s="17">
        <f>MAX(0,G409-P409)*F409</f>
        <v/>
      </c>
      <c r="W409" s="33">
        <f>IF(T409="Above",LN(G409/P409)/LN(1+INDEX(Market!$E$6:$E$9,MATCH(B409,Market!$A$6:$A$9,0))),0)</f>
        <v/>
      </c>
    </row>
    <row r="410">
      <c r="A410" s="5" t="inlineStr">
        <is>
          <t>E00489</t>
        </is>
      </c>
      <c r="B410" s="5" t="inlineStr">
        <is>
          <t>IT</t>
        </is>
      </c>
      <c r="C410" s="5" t="inlineStr">
        <is>
          <t>Sales</t>
        </is>
      </c>
      <c r="D410" s="5" t="inlineStr">
        <is>
          <t>L3</t>
        </is>
      </c>
      <c r="E410" s="5" t="inlineStr">
        <is>
          <t>M</t>
        </is>
      </c>
      <c r="F410" s="5" t="n">
        <v>1</v>
      </c>
      <c r="G410" s="31" t="n">
        <v>45400</v>
      </c>
      <c r="H410" s="31" t="n">
        <v>43700</v>
      </c>
      <c r="I410" s="6">
        <f>INDEX(Roles!$J$5:$J$40,MATCH(C410&amp;"|"&amp;D410,Roles!$A$5:$A$40,0))</f>
        <v/>
      </c>
      <c r="J410" s="6">
        <f>INDEX(Roles!$K$5:$K$40,MATCH(C410&amp;"|"&amp;D410,Roles!$A$5:$A$40,0))</f>
        <v/>
      </c>
      <c r="K410" s="26">
        <f>INDEX(Market!$K$31:$K$54,MATCH(B410&amp;"|"&amp;J410,Market!$A$31:$A$54,0))</f>
        <v/>
      </c>
      <c r="L410" s="6">
        <f>INDEX(Settings!$E$13:$E$19,MATCH(I410,Settings!$B$13:$B$19,0))</f>
        <v/>
      </c>
      <c r="M410" s="25">
        <f>INDEX(Structure!$K$6:$K$12,MATCH(I410,Structure!$A$6:$A$12,0))</f>
        <v/>
      </c>
      <c r="N410" s="26">
        <f>INDEX(Structure!$G$25:$G$52,MATCH(B410&amp;"|"&amp;I410,Structure!$A$25:$A$52,0))</f>
        <v/>
      </c>
      <c r="O410" s="26">
        <f>INDEX(Structure!$H$25:$H$52,MATCH(B410&amp;"|"&amp;I410,Structure!$A$25:$A$52,0))</f>
        <v/>
      </c>
      <c r="P410" s="26">
        <f>INDEX(Structure!$I$25:$I$52,MATCH(B410&amp;"|"&amp;I410,Structure!$A$25:$A$52,0))</f>
        <v/>
      </c>
      <c r="Q410" s="20">
        <f>G410/H410</f>
        <v/>
      </c>
      <c r="R410" s="20">
        <f>G410/O410</f>
        <v/>
      </c>
      <c r="S410" s="32">
        <f>(G410-N410)/(P410-N410)</f>
        <v/>
      </c>
      <c r="T410" s="4">
        <f>IF(G410&lt;N410,"Below",IF(G410&gt;P410,"Above","Within"))</f>
        <v/>
      </c>
      <c r="U410" s="17">
        <f>MAX(0,N410-G410)*F410</f>
        <v/>
      </c>
      <c r="V410" s="17">
        <f>MAX(0,G410-P410)*F410</f>
        <v/>
      </c>
      <c r="W410" s="33">
        <f>IF(T410="Above",LN(G410/P410)/LN(1+INDEX(Market!$E$6:$E$9,MATCH(B410,Market!$A$6:$A$9,0))),0)</f>
        <v/>
      </c>
    </row>
    <row r="411">
      <c r="A411" s="5" t="inlineStr">
        <is>
          <t>E00490</t>
        </is>
      </c>
      <c r="B411" s="5" t="inlineStr">
        <is>
          <t>ES</t>
        </is>
      </c>
      <c r="C411" s="5" t="inlineStr">
        <is>
          <t>Sales</t>
        </is>
      </c>
      <c r="D411" s="5" t="inlineStr">
        <is>
          <t>L1</t>
        </is>
      </c>
      <c r="E411" s="5" t="inlineStr">
        <is>
          <t>M</t>
        </is>
      </c>
      <c r="F411" s="5" t="n">
        <v>1</v>
      </c>
      <c r="G411" s="31" t="n">
        <v>26950</v>
      </c>
      <c r="H411" s="31" t="n">
        <v>26200</v>
      </c>
      <c r="I411" s="6">
        <f>INDEX(Roles!$J$5:$J$40,MATCH(C411&amp;"|"&amp;D411,Roles!$A$5:$A$40,0))</f>
        <v/>
      </c>
      <c r="J411" s="6">
        <f>INDEX(Roles!$K$5:$K$40,MATCH(C411&amp;"|"&amp;D411,Roles!$A$5:$A$40,0))</f>
        <v/>
      </c>
      <c r="K411" s="26">
        <f>INDEX(Market!$K$31:$K$54,MATCH(B411&amp;"|"&amp;J411,Market!$A$31:$A$54,0))</f>
        <v/>
      </c>
      <c r="L411" s="6">
        <f>INDEX(Settings!$E$13:$E$19,MATCH(I411,Settings!$B$13:$B$19,0))</f>
        <v/>
      </c>
      <c r="M411" s="25">
        <f>INDEX(Structure!$K$6:$K$12,MATCH(I411,Structure!$A$6:$A$12,0))</f>
        <v/>
      </c>
      <c r="N411" s="26">
        <f>INDEX(Structure!$G$25:$G$52,MATCH(B411&amp;"|"&amp;I411,Structure!$A$25:$A$52,0))</f>
        <v/>
      </c>
      <c r="O411" s="26">
        <f>INDEX(Structure!$H$25:$H$52,MATCH(B411&amp;"|"&amp;I411,Structure!$A$25:$A$52,0))</f>
        <v/>
      </c>
      <c r="P411" s="26">
        <f>INDEX(Structure!$I$25:$I$52,MATCH(B411&amp;"|"&amp;I411,Structure!$A$25:$A$52,0))</f>
        <v/>
      </c>
      <c r="Q411" s="20">
        <f>G411/H411</f>
        <v/>
      </c>
      <c r="R411" s="20">
        <f>G411/O411</f>
        <v/>
      </c>
      <c r="S411" s="32">
        <f>(G411-N411)/(P411-N411)</f>
        <v/>
      </c>
      <c r="T411" s="4">
        <f>IF(G411&lt;N411,"Below",IF(G411&gt;P411,"Above","Within"))</f>
        <v/>
      </c>
      <c r="U411" s="17">
        <f>MAX(0,N411-G411)*F411</f>
        <v/>
      </c>
      <c r="V411" s="17">
        <f>MAX(0,G411-P411)*F411</f>
        <v/>
      </c>
      <c r="W411" s="33">
        <f>IF(T411="Above",LN(G411/P411)/LN(1+INDEX(Market!$E$6:$E$9,MATCH(B411,Market!$A$6:$A$9,0))),0)</f>
        <v/>
      </c>
    </row>
    <row r="412">
      <c r="A412" s="5" t="inlineStr">
        <is>
          <t>E00491</t>
        </is>
      </c>
      <c r="B412" s="5" t="inlineStr">
        <is>
          <t>PL</t>
        </is>
      </c>
      <c r="C412" s="5" t="inlineStr">
        <is>
          <t>Customer Service</t>
        </is>
      </c>
      <c r="D412" s="5" t="inlineStr">
        <is>
          <t>L1</t>
        </is>
      </c>
      <c r="E412" s="5" t="inlineStr">
        <is>
          <t>M</t>
        </is>
      </c>
      <c r="F412" s="5" t="n">
        <v>1</v>
      </c>
      <c r="G412" s="31" t="n">
        <v>23050</v>
      </c>
      <c r="H412" s="31" t="n">
        <v>18900</v>
      </c>
      <c r="I412" s="6">
        <f>INDEX(Roles!$J$5:$J$40,MATCH(C412&amp;"|"&amp;D412,Roles!$A$5:$A$40,0))</f>
        <v/>
      </c>
      <c r="J412" s="6">
        <f>INDEX(Roles!$K$5:$K$40,MATCH(C412&amp;"|"&amp;D412,Roles!$A$5:$A$40,0))</f>
        <v/>
      </c>
      <c r="K412" s="26">
        <f>INDEX(Market!$K$31:$K$54,MATCH(B412&amp;"|"&amp;J412,Market!$A$31:$A$54,0))</f>
        <v/>
      </c>
      <c r="L412" s="6">
        <f>INDEX(Settings!$E$13:$E$19,MATCH(I412,Settings!$B$13:$B$19,0))</f>
        <v/>
      </c>
      <c r="M412" s="25">
        <f>INDEX(Structure!$K$6:$K$12,MATCH(I412,Structure!$A$6:$A$12,0))</f>
        <v/>
      </c>
      <c r="N412" s="26">
        <f>INDEX(Structure!$G$25:$G$52,MATCH(B412&amp;"|"&amp;I412,Structure!$A$25:$A$52,0))</f>
        <v/>
      </c>
      <c r="O412" s="26">
        <f>INDEX(Structure!$H$25:$H$52,MATCH(B412&amp;"|"&amp;I412,Structure!$A$25:$A$52,0))</f>
        <v/>
      </c>
      <c r="P412" s="26">
        <f>INDEX(Structure!$I$25:$I$52,MATCH(B412&amp;"|"&amp;I412,Structure!$A$25:$A$52,0))</f>
        <v/>
      </c>
      <c r="Q412" s="20">
        <f>G412/H412</f>
        <v/>
      </c>
      <c r="R412" s="20">
        <f>G412/O412</f>
        <v/>
      </c>
      <c r="S412" s="32">
        <f>(G412-N412)/(P412-N412)</f>
        <v/>
      </c>
      <c r="T412" s="4">
        <f>IF(G412&lt;N412,"Below",IF(G412&gt;P412,"Above","Within"))</f>
        <v/>
      </c>
      <c r="U412" s="17">
        <f>MAX(0,N412-G412)*F412</f>
        <v/>
      </c>
      <c r="V412" s="17">
        <f>MAX(0,G412-P412)*F412</f>
        <v/>
      </c>
      <c r="W412" s="33">
        <f>IF(T412="Above",LN(G412/P412)/LN(1+INDEX(Market!$E$6:$E$9,MATCH(B412,Market!$A$6:$A$9,0))),0)</f>
        <v/>
      </c>
    </row>
    <row r="413">
      <c r="A413" s="5" t="inlineStr">
        <is>
          <t>E00492</t>
        </is>
      </c>
      <c r="B413" s="5" t="inlineStr">
        <is>
          <t>DE</t>
        </is>
      </c>
      <c r="C413" s="5" t="inlineStr">
        <is>
          <t>Operations</t>
        </is>
      </c>
      <c r="D413" s="5" t="inlineStr">
        <is>
          <t>L1</t>
        </is>
      </c>
      <c r="E413" s="5" t="inlineStr">
        <is>
          <t>F</t>
        </is>
      </c>
      <c r="F413" s="5" t="n">
        <v>1</v>
      </c>
      <c r="G413" s="31" t="n">
        <v>28950</v>
      </c>
      <c r="H413" s="31" t="n">
        <v>36100</v>
      </c>
      <c r="I413" s="6">
        <f>INDEX(Roles!$J$5:$J$40,MATCH(C413&amp;"|"&amp;D413,Roles!$A$5:$A$40,0))</f>
        <v/>
      </c>
      <c r="J413" s="6">
        <f>INDEX(Roles!$K$5:$K$40,MATCH(C413&amp;"|"&amp;D413,Roles!$A$5:$A$40,0))</f>
        <v/>
      </c>
      <c r="K413" s="26">
        <f>INDEX(Market!$K$31:$K$54,MATCH(B413&amp;"|"&amp;J413,Market!$A$31:$A$54,0))</f>
        <v/>
      </c>
      <c r="L413" s="6">
        <f>INDEX(Settings!$E$13:$E$19,MATCH(I413,Settings!$B$13:$B$19,0))</f>
        <v/>
      </c>
      <c r="M413" s="25">
        <f>INDEX(Structure!$K$6:$K$12,MATCH(I413,Structure!$A$6:$A$12,0))</f>
        <v/>
      </c>
      <c r="N413" s="26">
        <f>INDEX(Structure!$G$25:$G$52,MATCH(B413&amp;"|"&amp;I413,Structure!$A$25:$A$52,0))</f>
        <v/>
      </c>
      <c r="O413" s="26">
        <f>INDEX(Structure!$H$25:$H$52,MATCH(B413&amp;"|"&amp;I413,Structure!$A$25:$A$52,0))</f>
        <v/>
      </c>
      <c r="P413" s="26">
        <f>INDEX(Structure!$I$25:$I$52,MATCH(B413&amp;"|"&amp;I413,Structure!$A$25:$A$52,0))</f>
        <v/>
      </c>
      <c r="Q413" s="20">
        <f>G413/H413</f>
        <v/>
      </c>
      <c r="R413" s="20">
        <f>G413/O413</f>
        <v/>
      </c>
      <c r="S413" s="32">
        <f>(G413-N413)/(P413-N413)</f>
        <v/>
      </c>
      <c r="T413" s="4">
        <f>IF(G413&lt;N413,"Below",IF(G413&gt;P413,"Above","Within"))</f>
        <v/>
      </c>
      <c r="U413" s="17">
        <f>MAX(0,N413-G413)*F413</f>
        <v/>
      </c>
      <c r="V413" s="17">
        <f>MAX(0,G413-P413)*F413</f>
        <v/>
      </c>
      <c r="W413" s="33">
        <f>IF(T413="Above",LN(G413/P413)/LN(1+INDEX(Market!$E$6:$E$9,MATCH(B413,Market!$A$6:$A$9,0))),0)</f>
        <v/>
      </c>
    </row>
    <row r="414">
      <c r="A414" s="5" t="inlineStr">
        <is>
          <t>E00493</t>
        </is>
      </c>
      <c r="B414" s="5" t="inlineStr">
        <is>
          <t>PL</t>
        </is>
      </c>
      <c r="C414" s="5" t="inlineStr">
        <is>
          <t>HR</t>
        </is>
      </c>
      <c r="D414" s="5" t="inlineStr">
        <is>
          <t>L3</t>
        </is>
      </c>
      <c r="E414" s="5" t="inlineStr">
        <is>
          <t>M</t>
        </is>
      </c>
      <c r="F414" s="5" t="n">
        <v>1</v>
      </c>
      <c r="G414" s="31" t="n">
        <v>36600</v>
      </c>
      <c r="H414" s="31" t="n">
        <v>33600</v>
      </c>
      <c r="I414" s="6">
        <f>INDEX(Roles!$J$5:$J$40,MATCH(C414&amp;"|"&amp;D414,Roles!$A$5:$A$40,0))</f>
        <v/>
      </c>
      <c r="J414" s="6">
        <f>INDEX(Roles!$K$5:$K$40,MATCH(C414&amp;"|"&amp;D414,Roles!$A$5:$A$40,0))</f>
        <v/>
      </c>
      <c r="K414" s="26">
        <f>INDEX(Market!$K$31:$K$54,MATCH(B414&amp;"|"&amp;J414,Market!$A$31:$A$54,0))</f>
        <v/>
      </c>
      <c r="L414" s="6">
        <f>INDEX(Settings!$E$13:$E$19,MATCH(I414,Settings!$B$13:$B$19,0))</f>
        <v/>
      </c>
      <c r="M414" s="25">
        <f>INDEX(Structure!$K$6:$K$12,MATCH(I414,Structure!$A$6:$A$12,0))</f>
        <v/>
      </c>
      <c r="N414" s="26">
        <f>INDEX(Structure!$G$25:$G$52,MATCH(B414&amp;"|"&amp;I414,Structure!$A$25:$A$52,0))</f>
        <v/>
      </c>
      <c r="O414" s="26">
        <f>INDEX(Structure!$H$25:$H$52,MATCH(B414&amp;"|"&amp;I414,Structure!$A$25:$A$52,0))</f>
        <v/>
      </c>
      <c r="P414" s="26">
        <f>INDEX(Structure!$I$25:$I$52,MATCH(B414&amp;"|"&amp;I414,Structure!$A$25:$A$52,0))</f>
        <v/>
      </c>
      <c r="Q414" s="20">
        <f>G414/H414</f>
        <v/>
      </c>
      <c r="R414" s="20">
        <f>G414/O414</f>
        <v/>
      </c>
      <c r="S414" s="32">
        <f>(G414-N414)/(P414-N414)</f>
        <v/>
      </c>
      <c r="T414" s="4">
        <f>IF(G414&lt;N414,"Below",IF(G414&gt;P414,"Above","Within"))</f>
        <v/>
      </c>
      <c r="U414" s="17">
        <f>MAX(0,N414-G414)*F414</f>
        <v/>
      </c>
      <c r="V414" s="17">
        <f>MAX(0,G414-P414)*F414</f>
        <v/>
      </c>
      <c r="W414" s="33">
        <f>IF(T414="Above",LN(G414/P414)/LN(1+INDEX(Market!$E$6:$E$9,MATCH(B414,Market!$A$6:$A$9,0))),0)</f>
        <v/>
      </c>
    </row>
    <row r="415">
      <c r="A415" s="5" t="inlineStr">
        <is>
          <t>E00494</t>
        </is>
      </c>
      <c r="B415" s="5" t="inlineStr">
        <is>
          <t>ES</t>
        </is>
      </c>
      <c r="C415" s="5" t="inlineStr">
        <is>
          <t>Finance</t>
        </is>
      </c>
      <c r="D415" s="5" t="inlineStr">
        <is>
          <t>L2</t>
        </is>
      </c>
      <c r="E415" s="5" t="inlineStr">
        <is>
          <t>F</t>
        </is>
      </c>
      <c r="F415" s="5" t="n">
        <v>1</v>
      </c>
      <c r="G415" s="31" t="n">
        <v>34400</v>
      </c>
      <c r="H415" s="31" t="n">
        <v>34400</v>
      </c>
      <c r="I415" s="6">
        <f>INDEX(Roles!$J$5:$J$40,MATCH(C415&amp;"|"&amp;D415,Roles!$A$5:$A$40,0))</f>
        <v/>
      </c>
      <c r="J415" s="6">
        <f>INDEX(Roles!$K$5:$K$40,MATCH(C415&amp;"|"&amp;D415,Roles!$A$5:$A$40,0))</f>
        <v/>
      </c>
      <c r="K415" s="26">
        <f>INDEX(Market!$K$31:$K$54,MATCH(B415&amp;"|"&amp;J415,Market!$A$31:$A$54,0))</f>
        <v/>
      </c>
      <c r="L415" s="6">
        <f>INDEX(Settings!$E$13:$E$19,MATCH(I415,Settings!$B$13:$B$19,0))</f>
        <v/>
      </c>
      <c r="M415" s="25">
        <f>INDEX(Structure!$K$6:$K$12,MATCH(I415,Structure!$A$6:$A$12,0))</f>
        <v/>
      </c>
      <c r="N415" s="26">
        <f>INDEX(Structure!$G$25:$G$52,MATCH(B415&amp;"|"&amp;I415,Structure!$A$25:$A$52,0))</f>
        <v/>
      </c>
      <c r="O415" s="26">
        <f>INDEX(Structure!$H$25:$H$52,MATCH(B415&amp;"|"&amp;I415,Structure!$A$25:$A$52,0))</f>
        <v/>
      </c>
      <c r="P415" s="26">
        <f>INDEX(Structure!$I$25:$I$52,MATCH(B415&amp;"|"&amp;I415,Structure!$A$25:$A$52,0))</f>
        <v/>
      </c>
      <c r="Q415" s="20">
        <f>G415/H415</f>
        <v/>
      </c>
      <c r="R415" s="20">
        <f>G415/O415</f>
        <v/>
      </c>
      <c r="S415" s="32">
        <f>(G415-N415)/(P415-N415)</f>
        <v/>
      </c>
      <c r="T415" s="4">
        <f>IF(G415&lt;N415,"Below",IF(G415&gt;P415,"Above","Within"))</f>
        <v/>
      </c>
      <c r="U415" s="17">
        <f>MAX(0,N415-G415)*F415</f>
        <v/>
      </c>
      <c r="V415" s="17">
        <f>MAX(0,G415-P415)*F415</f>
        <v/>
      </c>
      <c r="W415" s="33">
        <f>IF(T415="Above",LN(G415/P415)/LN(1+INDEX(Market!$E$6:$E$9,MATCH(B415,Market!$A$6:$A$9,0))),0)</f>
        <v/>
      </c>
    </row>
    <row r="416">
      <c r="A416" s="5" t="inlineStr">
        <is>
          <t>E00495</t>
        </is>
      </c>
      <c r="B416" s="5" t="inlineStr">
        <is>
          <t>PL</t>
        </is>
      </c>
      <c r="C416" s="5" t="inlineStr">
        <is>
          <t>Operations</t>
        </is>
      </c>
      <c r="D416" s="5" t="inlineStr">
        <is>
          <t>L2</t>
        </is>
      </c>
      <c r="E416" s="5" t="inlineStr">
        <is>
          <t>F</t>
        </is>
      </c>
      <c r="F416" s="5" t="n">
        <v>1</v>
      </c>
      <c r="G416" s="31" t="n">
        <v>25700</v>
      </c>
      <c r="H416" s="31" t="n">
        <v>24900</v>
      </c>
      <c r="I416" s="6">
        <f>INDEX(Roles!$J$5:$J$40,MATCH(C416&amp;"|"&amp;D416,Roles!$A$5:$A$40,0))</f>
        <v/>
      </c>
      <c r="J416" s="6">
        <f>INDEX(Roles!$K$5:$K$40,MATCH(C416&amp;"|"&amp;D416,Roles!$A$5:$A$40,0))</f>
        <v/>
      </c>
      <c r="K416" s="26">
        <f>INDEX(Market!$K$31:$K$54,MATCH(B416&amp;"|"&amp;J416,Market!$A$31:$A$54,0))</f>
        <v/>
      </c>
      <c r="L416" s="6">
        <f>INDEX(Settings!$E$13:$E$19,MATCH(I416,Settings!$B$13:$B$19,0))</f>
        <v/>
      </c>
      <c r="M416" s="25">
        <f>INDEX(Structure!$K$6:$K$12,MATCH(I416,Structure!$A$6:$A$12,0))</f>
        <v/>
      </c>
      <c r="N416" s="26">
        <f>INDEX(Structure!$G$25:$G$52,MATCH(B416&amp;"|"&amp;I416,Structure!$A$25:$A$52,0))</f>
        <v/>
      </c>
      <c r="O416" s="26">
        <f>INDEX(Structure!$H$25:$H$52,MATCH(B416&amp;"|"&amp;I416,Structure!$A$25:$A$52,0))</f>
        <v/>
      </c>
      <c r="P416" s="26">
        <f>INDEX(Structure!$I$25:$I$52,MATCH(B416&amp;"|"&amp;I416,Structure!$A$25:$A$52,0))</f>
        <v/>
      </c>
      <c r="Q416" s="20">
        <f>G416/H416</f>
        <v/>
      </c>
      <c r="R416" s="20">
        <f>G416/O416</f>
        <v/>
      </c>
      <c r="S416" s="32">
        <f>(G416-N416)/(P416-N416)</f>
        <v/>
      </c>
      <c r="T416" s="4">
        <f>IF(G416&lt;N416,"Below",IF(G416&gt;P416,"Above","Within"))</f>
        <v/>
      </c>
      <c r="U416" s="17">
        <f>MAX(0,N416-G416)*F416</f>
        <v/>
      </c>
      <c r="V416" s="17">
        <f>MAX(0,G416-P416)*F416</f>
        <v/>
      </c>
      <c r="W416" s="33">
        <f>IF(T416="Above",LN(G416/P416)/LN(1+INDEX(Market!$E$6:$E$9,MATCH(B416,Market!$A$6:$A$9,0))),0)</f>
        <v/>
      </c>
    </row>
    <row r="417">
      <c r="A417" s="5" t="inlineStr">
        <is>
          <t>E00496</t>
        </is>
      </c>
      <c r="B417" s="5" t="inlineStr">
        <is>
          <t>PL</t>
        </is>
      </c>
      <c r="C417" s="5" t="inlineStr">
        <is>
          <t>Operations</t>
        </is>
      </c>
      <c r="D417" s="5" t="inlineStr">
        <is>
          <t>L2</t>
        </is>
      </c>
      <c r="E417" s="5" t="inlineStr">
        <is>
          <t>M</t>
        </is>
      </c>
      <c r="F417" s="5" t="n">
        <v>1</v>
      </c>
      <c r="G417" s="31" t="n">
        <v>26100</v>
      </c>
      <c r="H417" s="31" t="n">
        <v>24900</v>
      </c>
      <c r="I417" s="6">
        <f>INDEX(Roles!$J$5:$J$40,MATCH(C417&amp;"|"&amp;D417,Roles!$A$5:$A$40,0))</f>
        <v/>
      </c>
      <c r="J417" s="6">
        <f>INDEX(Roles!$K$5:$K$40,MATCH(C417&amp;"|"&amp;D417,Roles!$A$5:$A$40,0))</f>
        <v/>
      </c>
      <c r="K417" s="26">
        <f>INDEX(Market!$K$31:$K$54,MATCH(B417&amp;"|"&amp;J417,Market!$A$31:$A$54,0))</f>
        <v/>
      </c>
      <c r="L417" s="6">
        <f>INDEX(Settings!$E$13:$E$19,MATCH(I417,Settings!$B$13:$B$19,0))</f>
        <v/>
      </c>
      <c r="M417" s="25">
        <f>INDEX(Structure!$K$6:$K$12,MATCH(I417,Structure!$A$6:$A$12,0))</f>
        <v/>
      </c>
      <c r="N417" s="26">
        <f>INDEX(Structure!$G$25:$G$52,MATCH(B417&amp;"|"&amp;I417,Structure!$A$25:$A$52,0))</f>
        <v/>
      </c>
      <c r="O417" s="26">
        <f>INDEX(Structure!$H$25:$H$52,MATCH(B417&amp;"|"&amp;I417,Structure!$A$25:$A$52,0))</f>
        <v/>
      </c>
      <c r="P417" s="26">
        <f>INDEX(Structure!$I$25:$I$52,MATCH(B417&amp;"|"&amp;I417,Structure!$A$25:$A$52,0))</f>
        <v/>
      </c>
      <c r="Q417" s="20">
        <f>G417/H417</f>
        <v/>
      </c>
      <c r="R417" s="20">
        <f>G417/O417</f>
        <v/>
      </c>
      <c r="S417" s="32">
        <f>(G417-N417)/(P417-N417)</f>
        <v/>
      </c>
      <c r="T417" s="4">
        <f>IF(G417&lt;N417,"Below",IF(G417&gt;P417,"Above","Within"))</f>
        <v/>
      </c>
      <c r="U417" s="17">
        <f>MAX(0,N417-G417)*F417</f>
        <v/>
      </c>
      <c r="V417" s="17">
        <f>MAX(0,G417-P417)*F417</f>
        <v/>
      </c>
      <c r="W417" s="33">
        <f>IF(T417="Above",LN(G417/P417)/LN(1+INDEX(Market!$E$6:$E$9,MATCH(B417,Market!$A$6:$A$9,0))),0)</f>
        <v/>
      </c>
    </row>
    <row r="418">
      <c r="A418" s="5" t="inlineStr">
        <is>
          <t>E00498</t>
        </is>
      </c>
      <c r="B418" s="5" t="inlineStr">
        <is>
          <t>IT</t>
        </is>
      </c>
      <c r="C418" s="5" t="inlineStr">
        <is>
          <t>Customer Service</t>
        </is>
      </c>
      <c r="D418" s="5" t="inlineStr">
        <is>
          <t>L1</t>
        </is>
      </c>
      <c r="E418" s="5" t="inlineStr">
        <is>
          <t>F</t>
        </is>
      </c>
      <c r="F418" s="5" t="n">
        <v>1</v>
      </c>
      <c r="G418" s="31" t="n">
        <v>21750</v>
      </c>
      <c r="H418" s="31" t="n">
        <v>23400</v>
      </c>
      <c r="I418" s="6">
        <f>INDEX(Roles!$J$5:$J$40,MATCH(C418&amp;"|"&amp;D418,Roles!$A$5:$A$40,0))</f>
        <v/>
      </c>
      <c r="J418" s="6">
        <f>INDEX(Roles!$K$5:$K$40,MATCH(C418&amp;"|"&amp;D418,Roles!$A$5:$A$40,0))</f>
        <v/>
      </c>
      <c r="K418" s="26">
        <f>INDEX(Market!$K$31:$K$54,MATCH(B418&amp;"|"&amp;J418,Market!$A$31:$A$54,0))</f>
        <v/>
      </c>
      <c r="L418" s="6">
        <f>INDEX(Settings!$E$13:$E$19,MATCH(I418,Settings!$B$13:$B$19,0))</f>
        <v/>
      </c>
      <c r="M418" s="25">
        <f>INDEX(Structure!$K$6:$K$12,MATCH(I418,Structure!$A$6:$A$12,0))</f>
        <v/>
      </c>
      <c r="N418" s="26">
        <f>INDEX(Structure!$G$25:$G$52,MATCH(B418&amp;"|"&amp;I418,Structure!$A$25:$A$52,0))</f>
        <v/>
      </c>
      <c r="O418" s="26">
        <f>INDEX(Structure!$H$25:$H$52,MATCH(B418&amp;"|"&amp;I418,Structure!$A$25:$A$52,0))</f>
        <v/>
      </c>
      <c r="P418" s="26">
        <f>INDEX(Structure!$I$25:$I$52,MATCH(B418&amp;"|"&amp;I418,Structure!$A$25:$A$52,0))</f>
        <v/>
      </c>
      <c r="Q418" s="20">
        <f>G418/H418</f>
        <v/>
      </c>
      <c r="R418" s="20">
        <f>G418/O418</f>
        <v/>
      </c>
      <c r="S418" s="32">
        <f>(G418-N418)/(P418-N418)</f>
        <v/>
      </c>
      <c r="T418" s="4">
        <f>IF(G418&lt;N418,"Below",IF(G418&gt;P418,"Above","Within"))</f>
        <v/>
      </c>
      <c r="U418" s="17">
        <f>MAX(0,N418-G418)*F418</f>
        <v/>
      </c>
      <c r="V418" s="17">
        <f>MAX(0,G418-P418)*F418</f>
        <v/>
      </c>
      <c r="W418" s="33">
        <f>IF(T418="Above",LN(G418/P418)/LN(1+INDEX(Market!$E$6:$E$9,MATCH(B418,Market!$A$6:$A$9,0))),0)</f>
        <v/>
      </c>
    </row>
    <row r="419">
      <c r="A419" s="5" t="inlineStr">
        <is>
          <t>E00501</t>
        </is>
      </c>
      <c r="B419" s="5" t="inlineStr">
        <is>
          <t>IT</t>
        </is>
      </c>
      <c r="C419" s="5" t="inlineStr">
        <is>
          <t>Operations</t>
        </is>
      </c>
      <c r="D419" s="5" t="inlineStr">
        <is>
          <t>L5</t>
        </is>
      </c>
      <c r="E419" s="5" t="inlineStr">
        <is>
          <t>M</t>
        </is>
      </c>
      <c r="F419" s="5" t="n">
        <v>1</v>
      </c>
      <c r="G419" s="31" t="n">
        <v>72850</v>
      </c>
      <c r="H419" s="31" t="n">
        <v>71600</v>
      </c>
      <c r="I419" s="6">
        <f>INDEX(Roles!$J$5:$J$40,MATCH(C419&amp;"|"&amp;D419,Roles!$A$5:$A$40,0))</f>
        <v/>
      </c>
      <c r="J419" s="6">
        <f>INDEX(Roles!$K$5:$K$40,MATCH(C419&amp;"|"&amp;D419,Roles!$A$5:$A$40,0))</f>
        <v/>
      </c>
      <c r="K419" s="26">
        <f>INDEX(Market!$K$31:$K$54,MATCH(B419&amp;"|"&amp;J419,Market!$A$31:$A$54,0))</f>
        <v/>
      </c>
      <c r="L419" s="6">
        <f>INDEX(Settings!$E$13:$E$19,MATCH(I419,Settings!$B$13:$B$19,0))</f>
        <v/>
      </c>
      <c r="M419" s="25">
        <f>INDEX(Structure!$K$6:$K$12,MATCH(I419,Structure!$A$6:$A$12,0))</f>
        <v/>
      </c>
      <c r="N419" s="26">
        <f>INDEX(Structure!$G$25:$G$52,MATCH(B419&amp;"|"&amp;I419,Structure!$A$25:$A$52,0))</f>
        <v/>
      </c>
      <c r="O419" s="26">
        <f>INDEX(Structure!$H$25:$H$52,MATCH(B419&amp;"|"&amp;I419,Structure!$A$25:$A$52,0))</f>
        <v/>
      </c>
      <c r="P419" s="26">
        <f>INDEX(Structure!$I$25:$I$52,MATCH(B419&amp;"|"&amp;I419,Structure!$A$25:$A$52,0))</f>
        <v/>
      </c>
      <c r="Q419" s="20">
        <f>G419/H419</f>
        <v/>
      </c>
      <c r="R419" s="20">
        <f>G419/O419</f>
        <v/>
      </c>
      <c r="S419" s="32">
        <f>(G419-N419)/(P419-N419)</f>
        <v/>
      </c>
      <c r="T419" s="4">
        <f>IF(G419&lt;N419,"Below",IF(G419&gt;P419,"Above","Within"))</f>
        <v/>
      </c>
      <c r="U419" s="17">
        <f>MAX(0,N419-G419)*F419</f>
        <v/>
      </c>
      <c r="V419" s="17">
        <f>MAX(0,G419-P419)*F419</f>
        <v/>
      </c>
      <c r="W419" s="33">
        <f>IF(T419="Above",LN(G419/P419)/LN(1+INDEX(Market!$E$6:$E$9,MATCH(B419,Market!$A$6:$A$9,0))),0)</f>
        <v/>
      </c>
    </row>
    <row r="420">
      <c r="A420" s="5" t="inlineStr">
        <is>
          <t>E00502</t>
        </is>
      </c>
      <c r="B420" s="5" t="inlineStr">
        <is>
          <t>IT</t>
        </is>
      </c>
      <c r="C420" s="5" t="inlineStr">
        <is>
          <t>Customer Service</t>
        </is>
      </c>
      <c r="D420" s="5" t="inlineStr">
        <is>
          <t>L2</t>
        </is>
      </c>
      <c r="E420" s="5" t="inlineStr">
        <is>
          <t>M</t>
        </is>
      </c>
      <c r="F420" s="5" t="n">
        <v>0.8</v>
      </c>
      <c r="G420" s="31" t="n">
        <v>27100</v>
      </c>
      <c r="H420" s="31" t="n">
        <v>29200</v>
      </c>
      <c r="I420" s="6">
        <f>INDEX(Roles!$J$5:$J$40,MATCH(C420&amp;"|"&amp;D420,Roles!$A$5:$A$40,0))</f>
        <v/>
      </c>
      <c r="J420" s="6">
        <f>INDEX(Roles!$K$5:$K$40,MATCH(C420&amp;"|"&amp;D420,Roles!$A$5:$A$40,0))</f>
        <v/>
      </c>
      <c r="K420" s="26">
        <f>INDEX(Market!$K$31:$K$54,MATCH(B420&amp;"|"&amp;J420,Market!$A$31:$A$54,0))</f>
        <v/>
      </c>
      <c r="L420" s="6">
        <f>INDEX(Settings!$E$13:$E$19,MATCH(I420,Settings!$B$13:$B$19,0))</f>
        <v/>
      </c>
      <c r="M420" s="25">
        <f>INDEX(Structure!$K$6:$K$12,MATCH(I420,Structure!$A$6:$A$12,0))</f>
        <v/>
      </c>
      <c r="N420" s="26">
        <f>INDEX(Structure!$G$25:$G$52,MATCH(B420&amp;"|"&amp;I420,Structure!$A$25:$A$52,0))</f>
        <v/>
      </c>
      <c r="O420" s="26">
        <f>INDEX(Structure!$H$25:$H$52,MATCH(B420&amp;"|"&amp;I420,Structure!$A$25:$A$52,0))</f>
        <v/>
      </c>
      <c r="P420" s="26">
        <f>INDEX(Structure!$I$25:$I$52,MATCH(B420&amp;"|"&amp;I420,Structure!$A$25:$A$52,0))</f>
        <v/>
      </c>
      <c r="Q420" s="20">
        <f>G420/H420</f>
        <v/>
      </c>
      <c r="R420" s="20">
        <f>G420/O420</f>
        <v/>
      </c>
      <c r="S420" s="32">
        <f>(G420-N420)/(P420-N420)</f>
        <v/>
      </c>
      <c r="T420" s="4">
        <f>IF(G420&lt;N420,"Below",IF(G420&gt;P420,"Above","Within"))</f>
        <v/>
      </c>
      <c r="U420" s="17">
        <f>MAX(0,N420-G420)*F420</f>
        <v/>
      </c>
      <c r="V420" s="17">
        <f>MAX(0,G420-P420)*F420</f>
        <v/>
      </c>
      <c r="W420" s="33">
        <f>IF(T420="Above",LN(G420/P420)/LN(1+INDEX(Market!$E$6:$E$9,MATCH(B420,Market!$A$6:$A$9,0))),0)</f>
        <v/>
      </c>
    </row>
    <row r="421">
      <c r="A421" s="5" t="inlineStr">
        <is>
          <t>E00503</t>
        </is>
      </c>
      <c r="B421" s="5" t="inlineStr">
        <is>
          <t>ES</t>
        </is>
      </c>
      <c r="C421" s="5" t="inlineStr">
        <is>
          <t>Finance</t>
        </is>
      </c>
      <c r="D421" s="5" t="inlineStr">
        <is>
          <t>L4</t>
        </is>
      </c>
      <c r="E421" s="5" t="inlineStr">
        <is>
          <t>F</t>
        </is>
      </c>
      <c r="F421" s="5" t="n">
        <v>1</v>
      </c>
      <c r="G421" s="31" t="n">
        <v>62350</v>
      </c>
      <c r="H421" s="31" t="n">
        <v>57800</v>
      </c>
      <c r="I421" s="6">
        <f>INDEX(Roles!$J$5:$J$40,MATCH(C421&amp;"|"&amp;D421,Roles!$A$5:$A$40,0))</f>
        <v/>
      </c>
      <c r="J421" s="6">
        <f>INDEX(Roles!$K$5:$K$40,MATCH(C421&amp;"|"&amp;D421,Roles!$A$5:$A$40,0))</f>
        <v/>
      </c>
      <c r="K421" s="26">
        <f>INDEX(Market!$K$31:$K$54,MATCH(B421&amp;"|"&amp;J421,Market!$A$31:$A$54,0))</f>
        <v/>
      </c>
      <c r="L421" s="6">
        <f>INDEX(Settings!$E$13:$E$19,MATCH(I421,Settings!$B$13:$B$19,0))</f>
        <v/>
      </c>
      <c r="M421" s="25">
        <f>INDEX(Structure!$K$6:$K$12,MATCH(I421,Structure!$A$6:$A$12,0))</f>
        <v/>
      </c>
      <c r="N421" s="26">
        <f>INDEX(Structure!$G$25:$G$52,MATCH(B421&amp;"|"&amp;I421,Structure!$A$25:$A$52,0))</f>
        <v/>
      </c>
      <c r="O421" s="26">
        <f>INDEX(Structure!$H$25:$H$52,MATCH(B421&amp;"|"&amp;I421,Structure!$A$25:$A$52,0))</f>
        <v/>
      </c>
      <c r="P421" s="26">
        <f>INDEX(Structure!$I$25:$I$52,MATCH(B421&amp;"|"&amp;I421,Structure!$A$25:$A$52,0))</f>
        <v/>
      </c>
      <c r="Q421" s="20">
        <f>G421/H421</f>
        <v/>
      </c>
      <c r="R421" s="20">
        <f>G421/O421</f>
        <v/>
      </c>
      <c r="S421" s="32">
        <f>(G421-N421)/(P421-N421)</f>
        <v/>
      </c>
      <c r="T421" s="4">
        <f>IF(G421&lt;N421,"Below",IF(G421&gt;P421,"Above","Within"))</f>
        <v/>
      </c>
      <c r="U421" s="17">
        <f>MAX(0,N421-G421)*F421</f>
        <v/>
      </c>
      <c r="V421" s="17">
        <f>MAX(0,G421-P421)*F421</f>
        <v/>
      </c>
      <c r="W421" s="33">
        <f>IF(T421="Above",LN(G421/P421)/LN(1+INDEX(Market!$E$6:$E$9,MATCH(B421,Market!$A$6:$A$9,0))),0)</f>
        <v/>
      </c>
    </row>
    <row r="422">
      <c r="A422" s="5" t="inlineStr">
        <is>
          <t>E00504</t>
        </is>
      </c>
      <c r="B422" s="5" t="inlineStr">
        <is>
          <t>DE</t>
        </is>
      </c>
      <c r="C422" s="5" t="inlineStr">
        <is>
          <t>Finance</t>
        </is>
      </c>
      <c r="D422" s="5" t="inlineStr">
        <is>
          <t>L3</t>
        </is>
      </c>
      <c r="E422" s="5" t="inlineStr">
        <is>
          <t>F</t>
        </is>
      </c>
      <c r="F422" s="5" t="n">
        <v>0.8</v>
      </c>
      <c r="G422" s="31" t="n">
        <v>67550</v>
      </c>
      <c r="H422" s="31" t="n">
        <v>66900</v>
      </c>
      <c r="I422" s="6">
        <f>INDEX(Roles!$J$5:$J$40,MATCH(C422&amp;"|"&amp;D422,Roles!$A$5:$A$40,0))</f>
        <v/>
      </c>
      <c r="J422" s="6">
        <f>INDEX(Roles!$K$5:$K$40,MATCH(C422&amp;"|"&amp;D422,Roles!$A$5:$A$40,0))</f>
        <v/>
      </c>
      <c r="K422" s="26">
        <f>INDEX(Market!$K$31:$K$54,MATCH(B422&amp;"|"&amp;J422,Market!$A$31:$A$54,0))</f>
        <v/>
      </c>
      <c r="L422" s="6">
        <f>INDEX(Settings!$E$13:$E$19,MATCH(I422,Settings!$B$13:$B$19,0))</f>
        <v/>
      </c>
      <c r="M422" s="25">
        <f>INDEX(Structure!$K$6:$K$12,MATCH(I422,Structure!$A$6:$A$12,0))</f>
        <v/>
      </c>
      <c r="N422" s="26">
        <f>INDEX(Structure!$G$25:$G$52,MATCH(B422&amp;"|"&amp;I422,Structure!$A$25:$A$52,0))</f>
        <v/>
      </c>
      <c r="O422" s="26">
        <f>INDEX(Structure!$H$25:$H$52,MATCH(B422&amp;"|"&amp;I422,Structure!$A$25:$A$52,0))</f>
        <v/>
      </c>
      <c r="P422" s="26">
        <f>INDEX(Structure!$I$25:$I$52,MATCH(B422&amp;"|"&amp;I422,Structure!$A$25:$A$52,0))</f>
        <v/>
      </c>
      <c r="Q422" s="20">
        <f>G422/H422</f>
        <v/>
      </c>
      <c r="R422" s="20">
        <f>G422/O422</f>
        <v/>
      </c>
      <c r="S422" s="32">
        <f>(G422-N422)/(P422-N422)</f>
        <v/>
      </c>
      <c r="T422" s="4">
        <f>IF(G422&lt;N422,"Below",IF(G422&gt;P422,"Above","Within"))</f>
        <v/>
      </c>
      <c r="U422" s="17">
        <f>MAX(0,N422-G422)*F422</f>
        <v/>
      </c>
      <c r="V422" s="17">
        <f>MAX(0,G422-P422)*F422</f>
        <v/>
      </c>
      <c r="W422" s="33">
        <f>IF(T422="Above",LN(G422/P422)/LN(1+INDEX(Market!$E$6:$E$9,MATCH(B422,Market!$A$6:$A$9,0))),0)</f>
        <v/>
      </c>
    </row>
    <row r="423">
      <c r="A423" s="5" t="inlineStr">
        <is>
          <t>E00505</t>
        </is>
      </c>
      <c r="B423" s="5" t="inlineStr">
        <is>
          <t>PL</t>
        </is>
      </c>
      <c r="C423" s="5" t="inlineStr">
        <is>
          <t>Sales</t>
        </is>
      </c>
      <c r="D423" s="5" t="inlineStr">
        <is>
          <t>L3</t>
        </is>
      </c>
      <c r="E423" s="5" t="inlineStr">
        <is>
          <t>M</t>
        </is>
      </c>
      <c r="F423" s="5" t="n">
        <v>1</v>
      </c>
      <c r="G423" s="31" t="n">
        <v>37050</v>
      </c>
      <c r="H423" s="31" t="n">
        <v>35300</v>
      </c>
      <c r="I423" s="6">
        <f>INDEX(Roles!$J$5:$J$40,MATCH(C423&amp;"|"&amp;D423,Roles!$A$5:$A$40,0))</f>
        <v/>
      </c>
      <c r="J423" s="6">
        <f>INDEX(Roles!$K$5:$K$40,MATCH(C423&amp;"|"&amp;D423,Roles!$A$5:$A$40,0))</f>
        <v/>
      </c>
      <c r="K423" s="26">
        <f>INDEX(Market!$K$31:$K$54,MATCH(B423&amp;"|"&amp;J423,Market!$A$31:$A$54,0))</f>
        <v/>
      </c>
      <c r="L423" s="6">
        <f>INDEX(Settings!$E$13:$E$19,MATCH(I423,Settings!$B$13:$B$19,0))</f>
        <v/>
      </c>
      <c r="M423" s="25">
        <f>INDEX(Structure!$K$6:$K$12,MATCH(I423,Structure!$A$6:$A$12,0))</f>
        <v/>
      </c>
      <c r="N423" s="26">
        <f>INDEX(Structure!$G$25:$G$52,MATCH(B423&amp;"|"&amp;I423,Structure!$A$25:$A$52,0))</f>
        <v/>
      </c>
      <c r="O423" s="26">
        <f>INDEX(Structure!$H$25:$H$52,MATCH(B423&amp;"|"&amp;I423,Structure!$A$25:$A$52,0))</f>
        <v/>
      </c>
      <c r="P423" s="26">
        <f>INDEX(Structure!$I$25:$I$52,MATCH(B423&amp;"|"&amp;I423,Structure!$A$25:$A$52,0))</f>
        <v/>
      </c>
      <c r="Q423" s="20">
        <f>G423/H423</f>
        <v/>
      </c>
      <c r="R423" s="20">
        <f>G423/O423</f>
        <v/>
      </c>
      <c r="S423" s="32">
        <f>(G423-N423)/(P423-N423)</f>
        <v/>
      </c>
      <c r="T423" s="4">
        <f>IF(G423&lt;N423,"Below",IF(G423&gt;P423,"Above","Within"))</f>
        <v/>
      </c>
      <c r="U423" s="17">
        <f>MAX(0,N423-G423)*F423</f>
        <v/>
      </c>
      <c r="V423" s="17">
        <f>MAX(0,G423-P423)*F423</f>
        <v/>
      </c>
      <c r="W423" s="33">
        <f>IF(T423="Above",LN(G423/P423)/LN(1+INDEX(Market!$E$6:$E$9,MATCH(B423,Market!$A$6:$A$9,0))),0)</f>
        <v/>
      </c>
    </row>
    <row r="424">
      <c r="A424" s="5" t="inlineStr">
        <is>
          <t>E00506</t>
        </is>
      </c>
      <c r="B424" s="5" t="inlineStr">
        <is>
          <t>PL</t>
        </is>
      </c>
      <c r="C424" s="5" t="inlineStr">
        <is>
          <t>Customer Service</t>
        </is>
      </c>
      <c r="D424" s="5" t="inlineStr">
        <is>
          <t>L5</t>
        </is>
      </c>
      <c r="E424" s="5" t="inlineStr">
        <is>
          <t>M</t>
        </is>
      </c>
      <c r="F424" s="5" t="n">
        <v>1</v>
      </c>
      <c r="G424" s="31" t="n">
        <v>63650</v>
      </c>
      <c r="H424" s="31" t="n">
        <v>54800</v>
      </c>
      <c r="I424" s="6">
        <f>INDEX(Roles!$J$5:$J$40,MATCH(C424&amp;"|"&amp;D424,Roles!$A$5:$A$40,0))</f>
        <v/>
      </c>
      <c r="J424" s="6">
        <f>INDEX(Roles!$K$5:$K$40,MATCH(C424&amp;"|"&amp;D424,Roles!$A$5:$A$40,0))</f>
        <v/>
      </c>
      <c r="K424" s="26">
        <f>INDEX(Market!$K$31:$K$54,MATCH(B424&amp;"|"&amp;J424,Market!$A$31:$A$54,0))</f>
        <v/>
      </c>
      <c r="L424" s="6">
        <f>INDEX(Settings!$E$13:$E$19,MATCH(I424,Settings!$B$13:$B$19,0))</f>
        <v/>
      </c>
      <c r="M424" s="25">
        <f>INDEX(Structure!$K$6:$K$12,MATCH(I424,Structure!$A$6:$A$12,0))</f>
        <v/>
      </c>
      <c r="N424" s="26">
        <f>INDEX(Structure!$G$25:$G$52,MATCH(B424&amp;"|"&amp;I424,Structure!$A$25:$A$52,0))</f>
        <v/>
      </c>
      <c r="O424" s="26">
        <f>INDEX(Structure!$H$25:$H$52,MATCH(B424&amp;"|"&amp;I424,Structure!$A$25:$A$52,0))</f>
        <v/>
      </c>
      <c r="P424" s="26">
        <f>INDEX(Structure!$I$25:$I$52,MATCH(B424&amp;"|"&amp;I424,Structure!$A$25:$A$52,0))</f>
        <v/>
      </c>
      <c r="Q424" s="20">
        <f>G424/H424</f>
        <v/>
      </c>
      <c r="R424" s="20">
        <f>G424/O424</f>
        <v/>
      </c>
      <c r="S424" s="32">
        <f>(G424-N424)/(P424-N424)</f>
        <v/>
      </c>
      <c r="T424" s="4">
        <f>IF(G424&lt;N424,"Below",IF(G424&gt;P424,"Above","Within"))</f>
        <v/>
      </c>
      <c r="U424" s="17">
        <f>MAX(0,N424-G424)*F424</f>
        <v/>
      </c>
      <c r="V424" s="17">
        <f>MAX(0,G424-P424)*F424</f>
        <v/>
      </c>
      <c r="W424" s="33">
        <f>IF(T424="Above",LN(G424/P424)/LN(1+INDEX(Market!$E$6:$E$9,MATCH(B424,Market!$A$6:$A$9,0))),0)</f>
        <v/>
      </c>
    </row>
    <row r="425">
      <c r="A425" s="5" t="inlineStr">
        <is>
          <t>E00507</t>
        </is>
      </c>
      <c r="B425" s="5" t="inlineStr">
        <is>
          <t>ES</t>
        </is>
      </c>
      <c r="C425" s="5" t="inlineStr">
        <is>
          <t>Customer Service</t>
        </is>
      </c>
      <c r="D425" s="5" t="inlineStr">
        <is>
          <t>L4</t>
        </is>
      </c>
      <c r="E425" s="5" t="inlineStr">
        <is>
          <t>M</t>
        </is>
      </c>
      <c r="F425" s="5" t="n">
        <v>1</v>
      </c>
      <c r="G425" s="31" t="n">
        <v>41100</v>
      </c>
      <c r="H425" s="31" t="n">
        <v>47200</v>
      </c>
      <c r="I425" s="6">
        <f>INDEX(Roles!$J$5:$J$40,MATCH(C425&amp;"|"&amp;D425,Roles!$A$5:$A$40,0))</f>
        <v/>
      </c>
      <c r="J425" s="6">
        <f>INDEX(Roles!$K$5:$K$40,MATCH(C425&amp;"|"&amp;D425,Roles!$A$5:$A$40,0))</f>
        <v/>
      </c>
      <c r="K425" s="26">
        <f>INDEX(Market!$K$31:$K$54,MATCH(B425&amp;"|"&amp;J425,Market!$A$31:$A$54,0))</f>
        <v/>
      </c>
      <c r="L425" s="6">
        <f>INDEX(Settings!$E$13:$E$19,MATCH(I425,Settings!$B$13:$B$19,0))</f>
        <v/>
      </c>
      <c r="M425" s="25">
        <f>INDEX(Structure!$K$6:$K$12,MATCH(I425,Structure!$A$6:$A$12,0))</f>
        <v/>
      </c>
      <c r="N425" s="26">
        <f>INDEX(Structure!$G$25:$G$52,MATCH(B425&amp;"|"&amp;I425,Structure!$A$25:$A$52,0))</f>
        <v/>
      </c>
      <c r="O425" s="26">
        <f>INDEX(Structure!$H$25:$H$52,MATCH(B425&amp;"|"&amp;I425,Structure!$A$25:$A$52,0))</f>
        <v/>
      </c>
      <c r="P425" s="26">
        <f>INDEX(Structure!$I$25:$I$52,MATCH(B425&amp;"|"&amp;I425,Structure!$A$25:$A$52,0))</f>
        <v/>
      </c>
      <c r="Q425" s="20">
        <f>G425/H425</f>
        <v/>
      </c>
      <c r="R425" s="20">
        <f>G425/O425</f>
        <v/>
      </c>
      <c r="S425" s="32">
        <f>(G425-N425)/(P425-N425)</f>
        <v/>
      </c>
      <c r="T425" s="4">
        <f>IF(G425&lt;N425,"Below",IF(G425&gt;P425,"Above","Within"))</f>
        <v/>
      </c>
      <c r="U425" s="17">
        <f>MAX(0,N425-G425)*F425</f>
        <v/>
      </c>
      <c r="V425" s="17">
        <f>MAX(0,G425-P425)*F425</f>
        <v/>
      </c>
      <c r="W425" s="33">
        <f>IF(T425="Above",LN(G425/P425)/LN(1+INDEX(Market!$E$6:$E$9,MATCH(B425,Market!$A$6:$A$9,0))),0)</f>
        <v/>
      </c>
    </row>
    <row r="426">
      <c r="A426" s="5" t="inlineStr">
        <is>
          <t>E00509</t>
        </is>
      </c>
      <c r="B426" s="5" t="inlineStr">
        <is>
          <t>DE</t>
        </is>
      </c>
      <c r="C426" s="5" t="inlineStr">
        <is>
          <t>Customer Service</t>
        </is>
      </c>
      <c r="D426" s="5" t="inlineStr">
        <is>
          <t>L2</t>
        </is>
      </c>
      <c r="E426" s="5" t="inlineStr">
        <is>
          <t>F</t>
        </is>
      </c>
      <c r="F426" s="5" t="n">
        <v>1</v>
      </c>
      <c r="G426" s="31" t="n">
        <v>39350</v>
      </c>
      <c r="H426" s="31" t="n">
        <v>42800</v>
      </c>
      <c r="I426" s="6">
        <f>INDEX(Roles!$J$5:$J$40,MATCH(C426&amp;"|"&amp;D426,Roles!$A$5:$A$40,0))</f>
        <v/>
      </c>
      <c r="J426" s="6">
        <f>INDEX(Roles!$K$5:$K$40,MATCH(C426&amp;"|"&amp;D426,Roles!$A$5:$A$40,0))</f>
        <v/>
      </c>
      <c r="K426" s="26">
        <f>INDEX(Market!$K$31:$K$54,MATCH(B426&amp;"|"&amp;J426,Market!$A$31:$A$54,0))</f>
        <v/>
      </c>
      <c r="L426" s="6">
        <f>INDEX(Settings!$E$13:$E$19,MATCH(I426,Settings!$B$13:$B$19,0))</f>
        <v/>
      </c>
      <c r="M426" s="25">
        <f>INDEX(Structure!$K$6:$K$12,MATCH(I426,Structure!$A$6:$A$12,0))</f>
        <v/>
      </c>
      <c r="N426" s="26">
        <f>INDEX(Structure!$G$25:$G$52,MATCH(B426&amp;"|"&amp;I426,Structure!$A$25:$A$52,0))</f>
        <v/>
      </c>
      <c r="O426" s="26">
        <f>INDEX(Structure!$H$25:$H$52,MATCH(B426&amp;"|"&amp;I426,Structure!$A$25:$A$52,0))</f>
        <v/>
      </c>
      <c r="P426" s="26">
        <f>INDEX(Structure!$I$25:$I$52,MATCH(B426&amp;"|"&amp;I426,Structure!$A$25:$A$52,0))</f>
        <v/>
      </c>
      <c r="Q426" s="20">
        <f>G426/H426</f>
        <v/>
      </c>
      <c r="R426" s="20">
        <f>G426/O426</f>
        <v/>
      </c>
      <c r="S426" s="32">
        <f>(G426-N426)/(P426-N426)</f>
        <v/>
      </c>
      <c r="T426" s="4">
        <f>IF(G426&lt;N426,"Below",IF(G426&gt;P426,"Above","Within"))</f>
        <v/>
      </c>
      <c r="U426" s="17">
        <f>MAX(0,N426-G426)*F426</f>
        <v/>
      </c>
      <c r="V426" s="17">
        <f>MAX(0,G426-P426)*F426</f>
        <v/>
      </c>
      <c r="W426" s="33">
        <f>IF(T426="Above",LN(G426/P426)/LN(1+INDEX(Market!$E$6:$E$9,MATCH(B426,Market!$A$6:$A$9,0))),0)</f>
        <v/>
      </c>
    </row>
    <row r="427">
      <c r="A427" s="5" t="inlineStr">
        <is>
          <t>E00510</t>
        </is>
      </c>
      <c r="B427" s="5" t="inlineStr">
        <is>
          <t>IT</t>
        </is>
      </c>
      <c r="C427" s="5" t="inlineStr">
        <is>
          <t>Customer Service</t>
        </is>
      </c>
      <c r="D427" s="5" t="inlineStr">
        <is>
          <t>L2</t>
        </is>
      </c>
      <c r="E427" s="5" t="inlineStr">
        <is>
          <t>M</t>
        </is>
      </c>
      <c r="F427" s="5" t="n">
        <v>1</v>
      </c>
      <c r="G427" s="31" t="n">
        <v>30900</v>
      </c>
      <c r="H427" s="31" t="n">
        <v>29200</v>
      </c>
      <c r="I427" s="6">
        <f>INDEX(Roles!$J$5:$J$40,MATCH(C427&amp;"|"&amp;D427,Roles!$A$5:$A$40,0))</f>
        <v/>
      </c>
      <c r="J427" s="6">
        <f>INDEX(Roles!$K$5:$K$40,MATCH(C427&amp;"|"&amp;D427,Roles!$A$5:$A$40,0))</f>
        <v/>
      </c>
      <c r="K427" s="26">
        <f>INDEX(Market!$K$31:$K$54,MATCH(B427&amp;"|"&amp;J427,Market!$A$31:$A$54,0))</f>
        <v/>
      </c>
      <c r="L427" s="6">
        <f>INDEX(Settings!$E$13:$E$19,MATCH(I427,Settings!$B$13:$B$19,0))</f>
        <v/>
      </c>
      <c r="M427" s="25">
        <f>INDEX(Structure!$K$6:$K$12,MATCH(I427,Structure!$A$6:$A$12,0))</f>
        <v/>
      </c>
      <c r="N427" s="26">
        <f>INDEX(Structure!$G$25:$G$52,MATCH(B427&amp;"|"&amp;I427,Structure!$A$25:$A$52,0))</f>
        <v/>
      </c>
      <c r="O427" s="26">
        <f>INDEX(Structure!$H$25:$H$52,MATCH(B427&amp;"|"&amp;I427,Structure!$A$25:$A$52,0))</f>
        <v/>
      </c>
      <c r="P427" s="26">
        <f>INDEX(Structure!$I$25:$I$52,MATCH(B427&amp;"|"&amp;I427,Structure!$A$25:$A$52,0))</f>
        <v/>
      </c>
      <c r="Q427" s="20">
        <f>G427/H427</f>
        <v/>
      </c>
      <c r="R427" s="20">
        <f>G427/O427</f>
        <v/>
      </c>
      <c r="S427" s="32">
        <f>(G427-N427)/(P427-N427)</f>
        <v/>
      </c>
      <c r="T427" s="4">
        <f>IF(G427&lt;N427,"Below",IF(G427&gt;P427,"Above","Within"))</f>
        <v/>
      </c>
      <c r="U427" s="17">
        <f>MAX(0,N427-G427)*F427</f>
        <v/>
      </c>
      <c r="V427" s="17">
        <f>MAX(0,G427-P427)*F427</f>
        <v/>
      </c>
      <c r="W427" s="33">
        <f>IF(T427="Above",LN(G427/P427)/LN(1+INDEX(Market!$E$6:$E$9,MATCH(B427,Market!$A$6:$A$9,0))),0)</f>
        <v/>
      </c>
    </row>
    <row r="428">
      <c r="A428" s="5" t="inlineStr">
        <is>
          <t>E00511</t>
        </is>
      </c>
      <c r="B428" s="5" t="inlineStr">
        <is>
          <t>PL</t>
        </is>
      </c>
      <c r="C428" s="5" t="inlineStr">
        <is>
          <t>Customer Service</t>
        </is>
      </c>
      <c r="D428" s="5" t="inlineStr">
        <is>
          <t>L4</t>
        </is>
      </c>
      <c r="E428" s="5" t="inlineStr">
        <is>
          <t>M</t>
        </is>
      </c>
      <c r="F428" s="5" t="n">
        <v>1</v>
      </c>
      <c r="G428" s="31" t="n">
        <v>48800</v>
      </c>
      <c r="H428" s="31" t="n">
        <v>39700</v>
      </c>
      <c r="I428" s="6">
        <f>INDEX(Roles!$J$5:$J$40,MATCH(C428&amp;"|"&amp;D428,Roles!$A$5:$A$40,0))</f>
        <v/>
      </c>
      <c r="J428" s="6">
        <f>INDEX(Roles!$K$5:$K$40,MATCH(C428&amp;"|"&amp;D428,Roles!$A$5:$A$40,0))</f>
        <v/>
      </c>
      <c r="K428" s="26">
        <f>INDEX(Market!$K$31:$K$54,MATCH(B428&amp;"|"&amp;J428,Market!$A$31:$A$54,0))</f>
        <v/>
      </c>
      <c r="L428" s="6">
        <f>INDEX(Settings!$E$13:$E$19,MATCH(I428,Settings!$B$13:$B$19,0))</f>
        <v/>
      </c>
      <c r="M428" s="25">
        <f>INDEX(Structure!$K$6:$K$12,MATCH(I428,Structure!$A$6:$A$12,0))</f>
        <v/>
      </c>
      <c r="N428" s="26">
        <f>INDEX(Structure!$G$25:$G$52,MATCH(B428&amp;"|"&amp;I428,Structure!$A$25:$A$52,0))</f>
        <v/>
      </c>
      <c r="O428" s="26">
        <f>INDEX(Structure!$H$25:$H$52,MATCH(B428&amp;"|"&amp;I428,Structure!$A$25:$A$52,0))</f>
        <v/>
      </c>
      <c r="P428" s="26">
        <f>INDEX(Structure!$I$25:$I$52,MATCH(B428&amp;"|"&amp;I428,Structure!$A$25:$A$52,0))</f>
        <v/>
      </c>
      <c r="Q428" s="20">
        <f>G428/H428</f>
        <v/>
      </c>
      <c r="R428" s="20">
        <f>G428/O428</f>
        <v/>
      </c>
      <c r="S428" s="32">
        <f>(G428-N428)/(P428-N428)</f>
        <v/>
      </c>
      <c r="T428" s="4">
        <f>IF(G428&lt;N428,"Below",IF(G428&gt;P428,"Above","Within"))</f>
        <v/>
      </c>
      <c r="U428" s="17">
        <f>MAX(0,N428-G428)*F428</f>
        <v/>
      </c>
      <c r="V428" s="17">
        <f>MAX(0,G428-P428)*F428</f>
        <v/>
      </c>
      <c r="W428" s="33">
        <f>IF(T428="Above",LN(G428/P428)/LN(1+INDEX(Market!$E$6:$E$9,MATCH(B428,Market!$A$6:$A$9,0))),0)</f>
        <v/>
      </c>
    </row>
    <row r="429">
      <c r="A429" s="5" t="inlineStr">
        <is>
          <t>E00512</t>
        </is>
      </c>
      <c r="B429" s="5" t="inlineStr">
        <is>
          <t>IT</t>
        </is>
      </c>
      <c r="C429" s="5" t="inlineStr">
        <is>
          <t>Customer Service</t>
        </is>
      </c>
      <c r="D429" s="5" t="inlineStr">
        <is>
          <t>L3</t>
        </is>
      </c>
      <c r="E429" s="5" t="inlineStr">
        <is>
          <t>M</t>
        </is>
      </c>
      <c r="F429" s="5" t="n">
        <v>1</v>
      </c>
      <c r="G429" s="31" t="n">
        <v>40200</v>
      </c>
      <c r="H429" s="31" t="n">
        <v>37400</v>
      </c>
      <c r="I429" s="6">
        <f>INDEX(Roles!$J$5:$J$40,MATCH(C429&amp;"|"&amp;D429,Roles!$A$5:$A$40,0))</f>
        <v/>
      </c>
      <c r="J429" s="6">
        <f>INDEX(Roles!$K$5:$K$40,MATCH(C429&amp;"|"&amp;D429,Roles!$A$5:$A$40,0))</f>
        <v/>
      </c>
      <c r="K429" s="26">
        <f>INDEX(Market!$K$31:$K$54,MATCH(B429&amp;"|"&amp;J429,Market!$A$31:$A$54,0))</f>
        <v/>
      </c>
      <c r="L429" s="6">
        <f>INDEX(Settings!$E$13:$E$19,MATCH(I429,Settings!$B$13:$B$19,0))</f>
        <v/>
      </c>
      <c r="M429" s="25">
        <f>INDEX(Structure!$K$6:$K$12,MATCH(I429,Structure!$A$6:$A$12,0))</f>
        <v/>
      </c>
      <c r="N429" s="26">
        <f>INDEX(Structure!$G$25:$G$52,MATCH(B429&amp;"|"&amp;I429,Structure!$A$25:$A$52,0))</f>
        <v/>
      </c>
      <c r="O429" s="26">
        <f>INDEX(Structure!$H$25:$H$52,MATCH(B429&amp;"|"&amp;I429,Structure!$A$25:$A$52,0))</f>
        <v/>
      </c>
      <c r="P429" s="26">
        <f>INDEX(Structure!$I$25:$I$52,MATCH(B429&amp;"|"&amp;I429,Structure!$A$25:$A$52,0))</f>
        <v/>
      </c>
      <c r="Q429" s="20">
        <f>G429/H429</f>
        <v/>
      </c>
      <c r="R429" s="20">
        <f>G429/O429</f>
        <v/>
      </c>
      <c r="S429" s="32">
        <f>(G429-N429)/(P429-N429)</f>
        <v/>
      </c>
      <c r="T429" s="4">
        <f>IF(G429&lt;N429,"Below",IF(G429&gt;P429,"Above","Within"))</f>
        <v/>
      </c>
      <c r="U429" s="17">
        <f>MAX(0,N429-G429)*F429</f>
        <v/>
      </c>
      <c r="V429" s="17">
        <f>MAX(0,G429-P429)*F429</f>
        <v/>
      </c>
      <c r="W429" s="33">
        <f>IF(T429="Above",LN(G429/P429)/LN(1+INDEX(Market!$E$6:$E$9,MATCH(B429,Market!$A$6:$A$9,0))),0)</f>
        <v/>
      </c>
    </row>
    <row r="430">
      <c r="A430" s="5" t="inlineStr">
        <is>
          <t>E00513</t>
        </is>
      </c>
      <c r="B430" s="5" t="inlineStr">
        <is>
          <t>ES</t>
        </is>
      </c>
      <c r="C430" s="5" t="inlineStr">
        <is>
          <t>Customer Service</t>
        </is>
      </c>
      <c r="D430" s="5" t="inlineStr">
        <is>
          <t>L2</t>
        </is>
      </c>
      <c r="E430" s="5" t="inlineStr">
        <is>
          <t>F</t>
        </is>
      </c>
      <c r="F430" s="5" t="n">
        <v>1</v>
      </c>
      <c r="G430" s="31" t="n">
        <v>25400</v>
      </c>
      <c r="H430" s="31" t="n">
        <v>28100</v>
      </c>
      <c r="I430" s="6">
        <f>INDEX(Roles!$J$5:$J$40,MATCH(C430&amp;"|"&amp;D430,Roles!$A$5:$A$40,0))</f>
        <v/>
      </c>
      <c r="J430" s="6">
        <f>INDEX(Roles!$K$5:$K$40,MATCH(C430&amp;"|"&amp;D430,Roles!$A$5:$A$40,0))</f>
        <v/>
      </c>
      <c r="K430" s="26">
        <f>INDEX(Market!$K$31:$K$54,MATCH(B430&amp;"|"&amp;J430,Market!$A$31:$A$54,0))</f>
        <v/>
      </c>
      <c r="L430" s="6">
        <f>INDEX(Settings!$E$13:$E$19,MATCH(I430,Settings!$B$13:$B$19,0))</f>
        <v/>
      </c>
      <c r="M430" s="25">
        <f>INDEX(Structure!$K$6:$K$12,MATCH(I430,Structure!$A$6:$A$12,0))</f>
        <v/>
      </c>
      <c r="N430" s="26">
        <f>INDEX(Structure!$G$25:$G$52,MATCH(B430&amp;"|"&amp;I430,Structure!$A$25:$A$52,0))</f>
        <v/>
      </c>
      <c r="O430" s="26">
        <f>INDEX(Structure!$H$25:$H$52,MATCH(B430&amp;"|"&amp;I430,Structure!$A$25:$A$52,0))</f>
        <v/>
      </c>
      <c r="P430" s="26">
        <f>INDEX(Structure!$I$25:$I$52,MATCH(B430&amp;"|"&amp;I430,Structure!$A$25:$A$52,0))</f>
        <v/>
      </c>
      <c r="Q430" s="20">
        <f>G430/H430</f>
        <v/>
      </c>
      <c r="R430" s="20">
        <f>G430/O430</f>
        <v/>
      </c>
      <c r="S430" s="32">
        <f>(G430-N430)/(P430-N430)</f>
        <v/>
      </c>
      <c r="T430" s="4">
        <f>IF(G430&lt;N430,"Below",IF(G430&gt;P430,"Above","Within"))</f>
        <v/>
      </c>
      <c r="U430" s="17">
        <f>MAX(0,N430-G430)*F430</f>
        <v/>
      </c>
      <c r="V430" s="17">
        <f>MAX(0,G430-P430)*F430</f>
        <v/>
      </c>
      <c r="W430" s="33">
        <f>IF(T430="Above",LN(G430/P430)/LN(1+INDEX(Market!$E$6:$E$9,MATCH(B430,Market!$A$6:$A$9,0))),0)</f>
        <v/>
      </c>
    </row>
    <row r="431">
      <c r="A431" s="5" t="inlineStr">
        <is>
          <t>E00514</t>
        </is>
      </c>
      <c r="B431" s="5" t="inlineStr">
        <is>
          <t>IT</t>
        </is>
      </c>
      <c r="C431" s="5" t="inlineStr">
        <is>
          <t>HR</t>
        </is>
      </c>
      <c r="D431" s="5" t="inlineStr">
        <is>
          <t>L5</t>
        </is>
      </c>
      <c r="E431" s="5" t="inlineStr">
        <is>
          <t>M</t>
        </is>
      </c>
      <c r="F431" s="5" t="n">
        <v>1</v>
      </c>
      <c r="G431" s="31" t="n">
        <v>83800</v>
      </c>
      <c r="H431" s="31" t="n">
        <v>75400</v>
      </c>
      <c r="I431" s="6">
        <f>INDEX(Roles!$J$5:$J$40,MATCH(C431&amp;"|"&amp;D431,Roles!$A$5:$A$40,0))</f>
        <v/>
      </c>
      <c r="J431" s="6">
        <f>INDEX(Roles!$K$5:$K$40,MATCH(C431&amp;"|"&amp;D431,Roles!$A$5:$A$40,0))</f>
        <v/>
      </c>
      <c r="K431" s="26">
        <f>INDEX(Market!$K$31:$K$54,MATCH(B431&amp;"|"&amp;J431,Market!$A$31:$A$54,0))</f>
        <v/>
      </c>
      <c r="L431" s="6">
        <f>INDEX(Settings!$E$13:$E$19,MATCH(I431,Settings!$B$13:$B$19,0))</f>
        <v/>
      </c>
      <c r="M431" s="25">
        <f>INDEX(Structure!$K$6:$K$12,MATCH(I431,Structure!$A$6:$A$12,0))</f>
        <v/>
      </c>
      <c r="N431" s="26">
        <f>INDEX(Structure!$G$25:$G$52,MATCH(B431&amp;"|"&amp;I431,Structure!$A$25:$A$52,0))</f>
        <v/>
      </c>
      <c r="O431" s="26">
        <f>INDEX(Structure!$H$25:$H$52,MATCH(B431&amp;"|"&amp;I431,Structure!$A$25:$A$52,0))</f>
        <v/>
      </c>
      <c r="P431" s="26">
        <f>INDEX(Structure!$I$25:$I$52,MATCH(B431&amp;"|"&amp;I431,Structure!$A$25:$A$52,0))</f>
        <v/>
      </c>
      <c r="Q431" s="20">
        <f>G431/H431</f>
        <v/>
      </c>
      <c r="R431" s="20">
        <f>G431/O431</f>
        <v/>
      </c>
      <c r="S431" s="32">
        <f>(G431-N431)/(P431-N431)</f>
        <v/>
      </c>
      <c r="T431" s="4">
        <f>IF(G431&lt;N431,"Below",IF(G431&gt;P431,"Above","Within"))</f>
        <v/>
      </c>
      <c r="U431" s="17">
        <f>MAX(0,N431-G431)*F431</f>
        <v/>
      </c>
      <c r="V431" s="17">
        <f>MAX(0,G431-P431)*F431</f>
        <v/>
      </c>
      <c r="W431" s="33">
        <f>IF(T431="Above",LN(G431/P431)/LN(1+INDEX(Market!$E$6:$E$9,MATCH(B431,Market!$A$6:$A$9,0))),0)</f>
        <v/>
      </c>
    </row>
    <row r="432">
      <c r="A432" s="5" t="inlineStr">
        <is>
          <t>E00515</t>
        </is>
      </c>
      <c r="B432" s="5" t="inlineStr">
        <is>
          <t>IT</t>
        </is>
      </c>
      <c r="C432" s="5" t="inlineStr">
        <is>
          <t>Finance</t>
        </is>
      </c>
      <c r="D432" s="5" t="inlineStr">
        <is>
          <t>L4</t>
        </is>
      </c>
      <c r="E432" s="5" t="inlineStr">
        <is>
          <t>M</t>
        </is>
      </c>
      <c r="F432" s="5" t="n">
        <v>1</v>
      </c>
      <c r="G432" s="31" t="n">
        <v>66500</v>
      </c>
      <c r="H432" s="31" t="n">
        <v>60100</v>
      </c>
      <c r="I432" s="6">
        <f>INDEX(Roles!$J$5:$J$40,MATCH(C432&amp;"|"&amp;D432,Roles!$A$5:$A$40,0))</f>
        <v/>
      </c>
      <c r="J432" s="6">
        <f>INDEX(Roles!$K$5:$K$40,MATCH(C432&amp;"|"&amp;D432,Roles!$A$5:$A$40,0))</f>
        <v/>
      </c>
      <c r="K432" s="26">
        <f>INDEX(Market!$K$31:$K$54,MATCH(B432&amp;"|"&amp;J432,Market!$A$31:$A$54,0))</f>
        <v/>
      </c>
      <c r="L432" s="6">
        <f>INDEX(Settings!$E$13:$E$19,MATCH(I432,Settings!$B$13:$B$19,0))</f>
        <v/>
      </c>
      <c r="M432" s="25">
        <f>INDEX(Structure!$K$6:$K$12,MATCH(I432,Structure!$A$6:$A$12,0))</f>
        <v/>
      </c>
      <c r="N432" s="26">
        <f>INDEX(Structure!$G$25:$G$52,MATCH(B432&amp;"|"&amp;I432,Structure!$A$25:$A$52,0))</f>
        <v/>
      </c>
      <c r="O432" s="26">
        <f>INDEX(Structure!$H$25:$H$52,MATCH(B432&amp;"|"&amp;I432,Structure!$A$25:$A$52,0))</f>
        <v/>
      </c>
      <c r="P432" s="26">
        <f>INDEX(Structure!$I$25:$I$52,MATCH(B432&amp;"|"&amp;I432,Structure!$A$25:$A$52,0))</f>
        <v/>
      </c>
      <c r="Q432" s="20">
        <f>G432/H432</f>
        <v/>
      </c>
      <c r="R432" s="20">
        <f>G432/O432</f>
        <v/>
      </c>
      <c r="S432" s="32">
        <f>(G432-N432)/(P432-N432)</f>
        <v/>
      </c>
      <c r="T432" s="4">
        <f>IF(G432&lt;N432,"Below",IF(G432&gt;P432,"Above","Within"))</f>
        <v/>
      </c>
      <c r="U432" s="17">
        <f>MAX(0,N432-G432)*F432</f>
        <v/>
      </c>
      <c r="V432" s="17">
        <f>MAX(0,G432-P432)*F432</f>
        <v/>
      </c>
      <c r="W432" s="33">
        <f>IF(T432="Above",LN(G432/P432)/LN(1+INDEX(Market!$E$6:$E$9,MATCH(B432,Market!$A$6:$A$9,0))),0)</f>
        <v/>
      </c>
    </row>
    <row r="433">
      <c r="A433" s="5" t="inlineStr">
        <is>
          <t>E00516</t>
        </is>
      </c>
      <c r="B433" s="5" t="inlineStr">
        <is>
          <t>ES</t>
        </is>
      </c>
      <c r="C433" s="5" t="inlineStr">
        <is>
          <t>Customer Service</t>
        </is>
      </c>
      <c r="D433" s="5" t="inlineStr">
        <is>
          <t>L2</t>
        </is>
      </c>
      <c r="E433" s="5" t="inlineStr">
        <is>
          <t>F</t>
        </is>
      </c>
      <c r="F433" s="5" t="n">
        <v>1</v>
      </c>
      <c r="G433" s="31" t="n">
        <v>27000</v>
      </c>
      <c r="H433" s="31" t="n">
        <v>28100</v>
      </c>
      <c r="I433" s="6">
        <f>INDEX(Roles!$J$5:$J$40,MATCH(C433&amp;"|"&amp;D433,Roles!$A$5:$A$40,0))</f>
        <v/>
      </c>
      <c r="J433" s="6">
        <f>INDEX(Roles!$K$5:$K$40,MATCH(C433&amp;"|"&amp;D433,Roles!$A$5:$A$40,0))</f>
        <v/>
      </c>
      <c r="K433" s="26">
        <f>INDEX(Market!$K$31:$K$54,MATCH(B433&amp;"|"&amp;J433,Market!$A$31:$A$54,0))</f>
        <v/>
      </c>
      <c r="L433" s="6">
        <f>INDEX(Settings!$E$13:$E$19,MATCH(I433,Settings!$B$13:$B$19,0))</f>
        <v/>
      </c>
      <c r="M433" s="25">
        <f>INDEX(Structure!$K$6:$K$12,MATCH(I433,Structure!$A$6:$A$12,0))</f>
        <v/>
      </c>
      <c r="N433" s="26">
        <f>INDEX(Structure!$G$25:$G$52,MATCH(B433&amp;"|"&amp;I433,Structure!$A$25:$A$52,0))</f>
        <v/>
      </c>
      <c r="O433" s="26">
        <f>INDEX(Structure!$H$25:$H$52,MATCH(B433&amp;"|"&amp;I433,Structure!$A$25:$A$52,0))</f>
        <v/>
      </c>
      <c r="P433" s="26">
        <f>INDEX(Structure!$I$25:$I$52,MATCH(B433&amp;"|"&amp;I433,Structure!$A$25:$A$52,0))</f>
        <v/>
      </c>
      <c r="Q433" s="20">
        <f>G433/H433</f>
        <v/>
      </c>
      <c r="R433" s="20">
        <f>G433/O433</f>
        <v/>
      </c>
      <c r="S433" s="32">
        <f>(G433-N433)/(P433-N433)</f>
        <v/>
      </c>
      <c r="T433" s="4">
        <f>IF(G433&lt;N433,"Below",IF(G433&gt;P433,"Above","Within"))</f>
        <v/>
      </c>
      <c r="U433" s="17">
        <f>MAX(0,N433-G433)*F433</f>
        <v/>
      </c>
      <c r="V433" s="17">
        <f>MAX(0,G433-P433)*F433</f>
        <v/>
      </c>
      <c r="W433" s="33">
        <f>IF(T433="Above",LN(G433/P433)/LN(1+INDEX(Market!$E$6:$E$9,MATCH(B433,Market!$A$6:$A$9,0))),0)</f>
        <v/>
      </c>
    </row>
    <row r="434">
      <c r="A434" s="5" t="inlineStr">
        <is>
          <t>E00518</t>
        </is>
      </c>
      <c r="B434" s="5" t="inlineStr">
        <is>
          <t>ES</t>
        </is>
      </c>
      <c r="C434" s="5" t="inlineStr">
        <is>
          <t>Sales</t>
        </is>
      </c>
      <c r="D434" s="5" t="inlineStr">
        <is>
          <t>L2</t>
        </is>
      </c>
      <c r="E434" s="5" t="inlineStr">
        <is>
          <t>F</t>
        </is>
      </c>
      <c r="F434" s="5" t="n">
        <v>1</v>
      </c>
      <c r="G434" s="31" t="n">
        <v>32250</v>
      </c>
      <c r="H434" s="31" t="n">
        <v>32800</v>
      </c>
      <c r="I434" s="6">
        <f>INDEX(Roles!$J$5:$J$40,MATCH(C434&amp;"|"&amp;D434,Roles!$A$5:$A$40,0))</f>
        <v/>
      </c>
      <c r="J434" s="6">
        <f>INDEX(Roles!$K$5:$K$40,MATCH(C434&amp;"|"&amp;D434,Roles!$A$5:$A$40,0))</f>
        <v/>
      </c>
      <c r="K434" s="26">
        <f>INDEX(Market!$K$31:$K$54,MATCH(B434&amp;"|"&amp;J434,Market!$A$31:$A$54,0))</f>
        <v/>
      </c>
      <c r="L434" s="6">
        <f>INDEX(Settings!$E$13:$E$19,MATCH(I434,Settings!$B$13:$B$19,0))</f>
        <v/>
      </c>
      <c r="M434" s="25">
        <f>INDEX(Structure!$K$6:$K$12,MATCH(I434,Structure!$A$6:$A$12,0))</f>
        <v/>
      </c>
      <c r="N434" s="26">
        <f>INDEX(Structure!$G$25:$G$52,MATCH(B434&amp;"|"&amp;I434,Structure!$A$25:$A$52,0))</f>
        <v/>
      </c>
      <c r="O434" s="26">
        <f>INDEX(Structure!$H$25:$H$52,MATCH(B434&amp;"|"&amp;I434,Structure!$A$25:$A$52,0))</f>
        <v/>
      </c>
      <c r="P434" s="26">
        <f>INDEX(Structure!$I$25:$I$52,MATCH(B434&amp;"|"&amp;I434,Structure!$A$25:$A$52,0))</f>
        <v/>
      </c>
      <c r="Q434" s="20">
        <f>G434/H434</f>
        <v/>
      </c>
      <c r="R434" s="20">
        <f>G434/O434</f>
        <v/>
      </c>
      <c r="S434" s="32">
        <f>(G434-N434)/(P434-N434)</f>
        <v/>
      </c>
      <c r="T434" s="4">
        <f>IF(G434&lt;N434,"Below",IF(G434&gt;P434,"Above","Within"))</f>
        <v/>
      </c>
      <c r="U434" s="17">
        <f>MAX(0,N434-G434)*F434</f>
        <v/>
      </c>
      <c r="V434" s="17">
        <f>MAX(0,G434-P434)*F434</f>
        <v/>
      </c>
      <c r="W434" s="33">
        <f>IF(T434="Above",LN(G434/P434)/LN(1+INDEX(Market!$E$6:$E$9,MATCH(B434,Market!$A$6:$A$9,0))),0)</f>
        <v/>
      </c>
    </row>
    <row r="435">
      <c r="A435" s="5" t="inlineStr">
        <is>
          <t>E00519</t>
        </is>
      </c>
      <c r="B435" s="5" t="inlineStr">
        <is>
          <t>DE</t>
        </is>
      </c>
      <c r="C435" s="5" t="inlineStr">
        <is>
          <t>Customer Service</t>
        </is>
      </c>
      <c r="D435" s="5" t="inlineStr">
        <is>
          <t>L4</t>
        </is>
      </c>
      <c r="E435" s="5" t="inlineStr">
        <is>
          <t>M</t>
        </is>
      </c>
      <c r="F435" s="5" t="n">
        <v>1</v>
      </c>
      <c r="G435" s="31" t="n">
        <v>66150</v>
      </c>
      <c r="H435" s="31" t="n">
        <v>71800</v>
      </c>
      <c r="I435" s="6">
        <f>INDEX(Roles!$J$5:$J$40,MATCH(C435&amp;"|"&amp;D435,Roles!$A$5:$A$40,0))</f>
        <v/>
      </c>
      <c r="J435" s="6">
        <f>INDEX(Roles!$K$5:$K$40,MATCH(C435&amp;"|"&amp;D435,Roles!$A$5:$A$40,0))</f>
        <v/>
      </c>
      <c r="K435" s="26">
        <f>INDEX(Market!$K$31:$K$54,MATCH(B435&amp;"|"&amp;J435,Market!$A$31:$A$54,0))</f>
        <v/>
      </c>
      <c r="L435" s="6">
        <f>INDEX(Settings!$E$13:$E$19,MATCH(I435,Settings!$B$13:$B$19,0))</f>
        <v/>
      </c>
      <c r="M435" s="25">
        <f>INDEX(Structure!$K$6:$K$12,MATCH(I435,Structure!$A$6:$A$12,0))</f>
        <v/>
      </c>
      <c r="N435" s="26">
        <f>INDEX(Structure!$G$25:$G$52,MATCH(B435&amp;"|"&amp;I435,Structure!$A$25:$A$52,0))</f>
        <v/>
      </c>
      <c r="O435" s="26">
        <f>INDEX(Structure!$H$25:$H$52,MATCH(B435&amp;"|"&amp;I435,Structure!$A$25:$A$52,0))</f>
        <v/>
      </c>
      <c r="P435" s="26">
        <f>INDEX(Structure!$I$25:$I$52,MATCH(B435&amp;"|"&amp;I435,Structure!$A$25:$A$52,0))</f>
        <v/>
      </c>
      <c r="Q435" s="20">
        <f>G435/H435</f>
        <v/>
      </c>
      <c r="R435" s="20">
        <f>G435/O435</f>
        <v/>
      </c>
      <c r="S435" s="32">
        <f>(G435-N435)/(P435-N435)</f>
        <v/>
      </c>
      <c r="T435" s="4">
        <f>IF(G435&lt;N435,"Below",IF(G435&gt;P435,"Above","Within"))</f>
        <v/>
      </c>
      <c r="U435" s="17">
        <f>MAX(0,N435-G435)*F435</f>
        <v/>
      </c>
      <c r="V435" s="17">
        <f>MAX(0,G435-P435)*F435</f>
        <v/>
      </c>
      <c r="W435" s="33">
        <f>IF(T435="Above",LN(G435/P435)/LN(1+INDEX(Market!$E$6:$E$9,MATCH(B435,Market!$A$6:$A$9,0))),0)</f>
        <v/>
      </c>
    </row>
    <row r="436">
      <c r="A436" s="5" t="inlineStr">
        <is>
          <t>E00520</t>
        </is>
      </c>
      <c r="B436" s="5" t="inlineStr">
        <is>
          <t>PL</t>
        </is>
      </c>
      <c r="C436" s="5" t="inlineStr">
        <is>
          <t>Tech</t>
        </is>
      </c>
      <c r="D436" s="5" t="inlineStr">
        <is>
          <t>L1</t>
        </is>
      </c>
      <c r="E436" s="5" t="inlineStr">
        <is>
          <t>F</t>
        </is>
      </c>
      <c r="F436" s="5" t="n">
        <v>1</v>
      </c>
      <c r="G436" s="31" t="n">
        <v>23600</v>
      </c>
      <c r="H436" s="31" t="n">
        <v>26200</v>
      </c>
      <c r="I436" s="6">
        <f>INDEX(Roles!$J$5:$J$40,MATCH(C436&amp;"|"&amp;D436,Roles!$A$5:$A$40,0))</f>
        <v/>
      </c>
      <c r="J436" s="6">
        <f>INDEX(Roles!$K$5:$K$40,MATCH(C436&amp;"|"&amp;D436,Roles!$A$5:$A$40,0))</f>
        <v/>
      </c>
      <c r="K436" s="26">
        <f>INDEX(Market!$K$31:$K$54,MATCH(B436&amp;"|"&amp;J436,Market!$A$31:$A$54,0))</f>
        <v/>
      </c>
      <c r="L436" s="6">
        <f>INDEX(Settings!$E$13:$E$19,MATCH(I436,Settings!$B$13:$B$19,0))</f>
        <v/>
      </c>
      <c r="M436" s="25">
        <f>INDEX(Structure!$K$6:$K$12,MATCH(I436,Structure!$A$6:$A$12,0))</f>
        <v/>
      </c>
      <c r="N436" s="26">
        <f>INDEX(Structure!$G$25:$G$52,MATCH(B436&amp;"|"&amp;I436,Structure!$A$25:$A$52,0))</f>
        <v/>
      </c>
      <c r="O436" s="26">
        <f>INDEX(Structure!$H$25:$H$52,MATCH(B436&amp;"|"&amp;I436,Structure!$A$25:$A$52,0))</f>
        <v/>
      </c>
      <c r="P436" s="26">
        <f>INDEX(Structure!$I$25:$I$52,MATCH(B436&amp;"|"&amp;I436,Structure!$A$25:$A$52,0))</f>
        <v/>
      </c>
      <c r="Q436" s="20">
        <f>G436/H436</f>
        <v/>
      </c>
      <c r="R436" s="20">
        <f>G436/O436</f>
        <v/>
      </c>
      <c r="S436" s="32">
        <f>(G436-N436)/(P436-N436)</f>
        <v/>
      </c>
      <c r="T436" s="4">
        <f>IF(G436&lt;N436,"Below",IF(G436&gt;P436,"Above","Within"))</f>
        <v/>
      </c>
      <c r="U436" s="17">
        <f>MAX(0,N436-G436)*F436</f>
        <v/>
      </c>
      <c r="V436" s="17">
        <f>MAX(0,G436-P436)*F436</f>
        <v/>
      </c>
      <c r="W436" s="33">
        <f>IF(T436="Above",LN(G436/P436)/LN(1+INDEX(Market!$E$6:$E$9,MATCH(B436,Market!$A$6:$A$9,0))),0)</f>
        <v/>
      </c>
    </row>
    <row r="437">
      <c r="A437" s="5" t="inlineStr">
        <is>
          <t>E00521</t>
        </is>
      </c>
      <c r="B437" s="5" t="inlineStr">
        <is>
          <t>PL</t>
        </is>
      </c>
      <c r="C437" s="5" t="inlineStr">
        <is>
          <t>Customer Service</t>
        </is>
      </c>
      <c r="D437" s="5" t="inlineStr">
        <is>
          <t>L5</t>
        </is>
      </c>
      <c r="E437" s="5" t="inlineStr">
        <is>
          <t>M</t>
        </is>
      </c>
      <c r="F437" s="5" t="n">
        <v>1</v>
      </c>
      <c r="G437" s="31" t="n">
        <v>58050</v>
      </c>
      <c r="H437" s="31" t="n">
        <v>54800</v>
      </c>
      <c r="I437" s="6">
        <f>INDEX(Roles!$J$5:$J$40,MATCH(C437&amp;"|"&amp;D437,Roles!$A$5:$A$40,0))</f>
        <v/>
      </c>
      <c r="J437" s="6">
        <f>INDEX(Roles!$K$5:$K$40,MATCH(C437&amp;"|"&amp;D437,Roles!$A$5:$A$40,0))</f>
        <v/>
      </c>
      <c r="K437" s="26">
        <f>INDEX(Market!$K$31:$K$54,MATCH(B437&amp;"|"&amp;J437,Market!$A$31:$A$54,0))</f>
        <v/>
      </c>
      <c r="L437" s="6">
        <f>INDEX(Settings!$E$13:$E$19,MATCH(I437,Settings!$B$13:$B$19,0))</f>
        <v/>
      </c>
      <c r="M437" s="25">
        <f>INDEX(Structure!$K$6:$K$12,MATCH(I437,Structure!$A$6:$A$12,0))</f>
        <v/>
      </c>
      <c r="N437" s="26">
        <f>INDEX(Structure!$G$25:$G$52,MATCH(B437&amp;"|"&amp;I437,Structure!$A$25:$A$52,0))</f>
        <v/>
      </c>
      <c r="O437" s="26">
        <f>INDEX(Structure!$H$25:$H$52,MATCH(B437&amp;"|"&amp;I437,Structure!$A$25:$A$52,0))</f>
        <v/>
      </c>
      <c r="P437" s="26">
        <f>INDEX(Structure!$I$25:$I$52,MATCH(B437&amp;"|"&amp;I437,Structure!$A$25:$A$52,0))</f>
        <v/>
      </c>
      <c r="Q437" s="20">
        <f>G437/H437</f>
        <v/>
      </c>
      <c r="R437" s="20">
        <f>G437/O437</f>
        <v/>
      </c>
      <c r="S437" s="32">
        <f>(G437-N437)/(P437-N437)</f>
        <v/>
      </c>
      <c r="T437" s="4">
        <f>IF(G437&lt;N437,"Below",IF(G437&gt;P437,"Above","Within"))</f>
        <v/>
      </c>
      <c r="U437" s="17">
        <f>MAX(0,N437-G437)*F437</f>
        <v/>
      </c>
      <c r="V437" s="17">
        <f>MAX(0,G437-P437)*F437</f>
        <v/>
      </c>
      <c r="W437" s="33">
        <f>IF(T437="Above",LN(G437/P437)/LN(1+INDEX(Market!$E$6:$E$9,MATCH(B437,Market!$A$6:$A$9,0))),0)</f>
        <v/>
      </c>
    </row>
    <row r="438">
      <c r="A438" s="5" t="inlineStr">
        <is>
          <t>E00523</t>
        </is>
      </c>
      <c r="B438" s="5" t="inlineStr">
        <is>
          <t>PL</t>
        </is>
      </c>
      <c r="C438" s="5" t="inlineStr">
        <is>
          <t>Customer Service</t>
        </is>
      </c>
      <c r="D438" s="5" t="inlineStr">
        <is>
          <t>L2</t>
        </is>
      </c>
      <c r="E438" s="5" t="inlineStr">
        <is>
          <t>M</t>
        </is>
      </c>
      <c r="F438" s="5" t="n">
        <v>1</v>
      </c>
      <c r="G438" s="31" t="n">
        <v>24550</v>
      </c>
      <c r="H438" s="31" t="n">
        <v>23600</v>
      </c>
      <c r="I438" s="6">
        <f>INDEX(Roles!$J$5:$J$40,MATCH(C438&amp;"|"&amp;D438,Roles!$A$5:$A$40,0))</f>
        <v/>
      </c>
      <c r="J438" s="6">
        <f>INDEX(Roles!$K$5:$K$40,MATCH(C438&amp;"|"&amp;D438,Roles!$A$5:$A$40,0))</f>
        <v/>
      </c>
      <c r="K438" s="26">
        <f>INDEX(Market!$K$31:$K$54,MATCH(B438&amp;"|"&amp;J438,Market!$A$31:$A$54,0))</f>
        <v/>
      </c>
      <c r="L438" s="6">
        <f>INDEX(Settings!$E$13:$E$19,MATCH(I438,Settings!$B$13:$B$19,0))</f>
        <v/>
      </c>
      <c r="M438" s="25">
        <f>INDEX(Structure!$K$6:$K$12,MATCH(I438,Structure!$A$6:$A$12,0))</f>
        <v/>
      </c>
      <c r="N438" s="26">
        <f>INDEX(Structure!$G$25:$G$52,MATCH(B438&amp;"|"&amp;I438,Structure!$A$25:$A$52,0))</f>
        <v/>
      </c>
      <c r="O438" s="26">
        <f>INDEX(Structure!$H$25:$H$52,MATCH(B438&amp;"|"&amp;I438,Structure!$A$25:$A$52,0))</f>
        <v/>
      </c>
      <c r="P438" s="26">
        <f>INDEX(Structure!$I$25:$I$52,MATCH(B438&amp;"|"&amp;I438,Structure!$A$25:$A$52,0))</f>
        <v/>
      </c>
      <c r="Q438" s="20">
        <f>G438/H438</f>
        <v/>
      </c>
      <c r="R438" s="20">
        <f>G438/O438</f>
        <v/>
      </c>
      <c r="S438" s="32">
        <f>(G438-N438)/(P438-N438)</f>
        <v/>
      </c>
      <c r="T438" s="4">
        <f>IF(G438&lt;N438,"Below",IF(G438&gt;P438,"Above","Within"))</f>
        <v/>
      </c>
      <c r="U438" s="17">
        <f>MAX(0,N438-G438)*F438</f>
        <v/>
      </c>
      <c r="V438" s="17">
        <f>MAX(0,G438-P438)*F438</f>
        <v/>
      </c>
      <c r="W438" s="33">
        <f>IF(T438="Above",LN(G438/P438)/LN(1+INDEX(Market!$E$6:$E$9,MATCH(B438,Market!$A$6:$A$9,0))),0)</f>
        <v/>
      </c>
    </row>
    <row r="439">
      <c r="A439" s="5" t="inlineStr">
        <is>
          <t>E00524</t>
        </is>
      </c>
      <c r="B439" s="5" t="inlineStr">
        <is>
          <t>IT</t>
        </is>
      </c>
      <c r="C439" s="5" t="inlineStr">
        <is>
          <t>Tech</t>
        </is>
      </c>
      <c r="D439" s="5" t="inlineStr">
        <is>
          <t>L2</t>
        </is>
      </c>
      <c r="E439" s="5" t="inlineStr">
        <is>
          <t>M</t>
        </is>
      </c>
      <c r="F439" s="5" t="n">
        <v>1</v>
      </c>
      <c r="G439" s="31" t="n">
        <v>40050</v>
      </c>
      <c r="H439" s="31" t="n">
        <v>40600</v>
      </c>
      <c r="I439" s="6">
        <f>INDEX(Roles!$J$5:$J$40,MATCH(C439&amp;"|"&amp;D439,Roles!$A$5:$A$40,0))</f>
        <v/>
      </c>
      <c r="J439" s="6">
        <f>INDEX(Roles!$K$5:$K$40,MATCH(C439&amp;"|"&amp;D439,Roles!$A$5:$A$40,0))</f>
        <v/>
      </c>
      <c r="K439" s="26">
        <f>INDEX(Market!$K$31:$K$54,MATCH(B439&amp;"|"&amp;J439,Market!$A$31:$A$54,0))</f>
        <v/>
      </c>
      <c r="L439" s="6">
        <f>INDEX(Settings!$E$13:$E$19,MATCH(I439,Settings!$B$13:$B$19,0))</f>
        <v/>
      </c>
      <c r="M439" s="25">
        <f>INDEX(Structure!$K$6:$K$12,MATCH(I439,Structure!$A$6:$A$12,0))</f>
        <v/>
      </c>
      <c r="N439" s="26">
        <f>INDEX(Structure!$G$25:$G$52,MATCH(B439&amp;"|"&amp;I439,Structure!$A$25:$A$52,0))</f>
        <v/>
      </c>
      <c r="O439" s="26">
        <f>INDEX(Structure!$H$25:$H$52,MATCH(B439&amp;"|"&amp;I439,Structure!$A$25:$A$52,0))</f>
        <v/>
      </c>
      <c r="P439" s="26">
        <f>INDEX(Structure!$I$25:$I$52,MATCH(B439&amp;"|"&amp;I439,Structure!$A$25:$A$52,0))</f>
        <v/>
      </c>
      <c r="Q439" s="20">
        <f>G439/H439</f>
        <v/>
      </c>
      <c r="R439" s="20">
        <f>G439/O439</f>
        <v/>
      </c>
      <c r="S439" s="32">
        <f>(G439-N439)/(P439-N439)</f>
        <v/>
      </c>
      <c r="T439" s="4">
        <f>IF(G439&lt;N439,"Below",IF(G439&gt;P439,"Above","Within"))</f>
        <v/>
      </c>
      <c r="U439" s="17">
        <f>MAX(0,N439-G439)*F439</f>
        <v/>
      </c>
      <c r="V439" s="17">
        <f>MAX(0,G439-P439)*F439</f>
        <v/>
      </c>
      <c r="W439" s="33">
        <f>IF(T439="Above",LN(G439/P439)/LN(1+INDEX(Market!$E$6:$E$9,MATCH(B439,Market!$A$6:$A$9,0))),0)</f>
        <v/>
      </c>
    </row>
    <row r="440">
      <c r="A440" s="5" t="inlineStr">
        <is>
          <t>E00525</t>
        </is>
      </c>
      <c r="B440" s="5" t="inlineStr">
        <is>
          <t>DE</t>
        </is>
      </c>
      <c r="C440" s="5" t="inlineStr">
        <is>
          <t>Finance</t>
        </is>
      </c>
      <c r="D440" s="5" t="inlineStr">
        <is>
          <t>L4</t>
        </is>
      </c>
      <c r="E440" s="5" t="inlineStr">
        <is>
          <t>M</t>
        </is>
      </c>
      <c r="F440" s="5" t="n">
        <v>1</v>
      </c>
      <c r="G440" s="31" t="n">
        <v>79700</v>
      </c>
      <c r="H440" s="31" t="n">
        <v>87800</v>
      </c>
      <c r="I440" s="6">
        <f>INDEX(Roles!$J$5:$J$40,MATCH(C440&amp;"|"&amp;D440,Roles!$A$5:$A$40,0))</f>
        <v/>
      </c>
      <c r="J440" s="6">
        <f>INDEX(Roles!$K$5:$K$40,MATCH(C440&amp;"|"&amp;D440,Roles!$A$5:$A$40,0))</f>
        <v/>
      </c>
      <c r="K440" s="26">
        <f>INDEX(Market!$K$31:$K$54,MATCH(B440&amp;"|"&amp;J440,Market!$A$31:$A$54,0))</f>
        <v/>
      </c>
      <c r="L440" s="6">
        <f>INDEX(Settings!$E$13:$E$19,MATCH(I440,Settings!$B$13:$B$19,0))</f>
        <v/>
      </c>
      <c r="M440" s="25">
        <f>INDEX(Structure!$K$6:$K$12,MATCH(I440,Structure!$A$6:$A$12,0))</f>
        <v/>
      </c>
      <c r="N440" s="26">
        <f>INDEX(Structure!$G$25:$G$52,MATCH(B440&amp;"|"&amp;I440,Structure!$A$25:$A$52,0))</f>
        <v/>
      </c>
      <c r="O440" s="26">
        <f>INDEX(Structure!$H$25:$H$52,MATCH(B440&amp;"|"&amp;I440,Structure!$A$25:$A$52,0))</f>
        <v/>
      </c>
      <c r="P440" s="26">
        <f>INDEX(Structure!$I$25:$I$52,MATCH(B440&amp;"|"&amp;I440,Structure!$A$25:$A$52,0))</f>
        <v/>
      </c>
      <c r="Q440" s="20">
        <f>G440/H440</f>
        <v/>
      </c>
      <c r="R440" s="20">
        <f>G440/O440</f>
        <v/>
      </c>
      <c r="S440" s="32">
        <f>(G440-N440)/(P440-N440)</f>
        <v/>
      </c>
      <c r="T440" s="4">
        <f>IF(G440&lt;N440,"Below",IF(G440&gt;P440,"Above","Within"))</f>
        <v/>
      </c>
      <c r="U440" s="17">
        <f>MAX(0,N440-G440)*F440</f>
        <v/>
      </c>
      <c r="V440" s="17">
        <f>MAX(0,G440-P440)*F440</f>
        <v/>
      </c>
      <c r="W440" s="33">
        <f>IF(T440="Above",LN(G440/P440)/LN(1+INDEX(Market!$E$6:$E$9,MATCH(B440,Market!$A$6:$A$9,0))),0)</f>
        <v/>
      </c>
    </row>
    <row r="441">
      <c r="A441" s="5" t="inlineStr">
        <is>
          <t>E00526</t>
        </is>
      </c>
      <c r="B441" s="5" t="inlineStr">
        <is>
          <t>DE</t>
        </is>
      </c>
      <c r="C441" s="5" t="inlineStr">
        <is>
          <t>Operations</t>
        </is>
      </c>
      <c r="D441" s="5" t="inlineStr">
        <is>
          <t>L1</t>
        </is>
      </c>
      <c r="E441" s="5" t="inlineStr">
        <is>
          <t>M</t>
        </is>
      </c>
      <c r="F441" s="5" t="n">
        <v>1</v>
      </c>
      <c r="G441" s="31" t="n">
        <v>33300</v>
      </c>
      <c r="H441" s="31" t="n">
        <v>36100</v>
      </c>
      <c r="I441" s="6">
        <f>INDEX(Roles!$J$5:$J$40,MATCH(C441&amp;"|"&amp;D441,Roles!$A$5:$A$40,0))</f>
        <v/>
      </c>
      <c r="J441" s="6">
        <f>INDEX(Roles!$K$5:$K$40,MATCH(C441&amp;"|"&amp;D441,Roles!$A$5:$A$40,0))</f>
        <v/>
      </c>
      <c r="K441" s="26">
        <f>INDEX(Market!$K$31:$K$54,MATCH(B441&amp;"|"&amp;J441,Market!$A$31:$A$54,0))</f>
        <v/>
      </c>
      <c r="L441" s="6">
        <f>INDEX(Settings!$E$13:$E$19,MATCH(I441,Settings!$B$13:$B$19,0))</f>
        <v/>
      </c>
      <c r="M441" s="25">
        <f>INDEX(Structure!$K$6:$K$12,MATCH(I441,Structure!$A$6:$A$12,0))</f>
        <v/>
      </c>
      <c r="N441" s="26">
        <f>INDEX(Structure!$G$25:$G$52,MATCH(B441&amp;"|"&amp;I441,Structure!$A$25:$A$52,0))</f>
        <v/>
      </c>
      <c r="O441" s="26">
        <f>INDEX(Structure!$H$25:$H$52,MATCH(B441&amp;"|"&amp;I441,Structure!$A$25:$A$52,0))</f>
        <v/>
      </c>
      <c r="P441" s="26">
        <f>INDEX(Structure!$I$25:$I$52,MATCH(B441&amp;"|"&amp;I441,Structure!$A$25:$A$52,0))</f>
        <v/>
      </c>
      <c r="Q441" s="20">
        <f>G441/H441</f>
        <v/>
      </c>
      <c r="R441" s="20">
        <f>G441/O441</f>
        <v/>
      </c>
      <c r="S441" s="32">
        <f>(G441-N441)/(P441-N441)</f>
        <v/>
      </c>
      <c r="T441" s="4">
        <f>IF(G441&lt;N441,"Below",IF(G441&gt;P441,"Above","Within"))</f>
        <v/>
      </c>
      <c r="U441" s="17">
        <f>MAX(0,N441-G441)*F441</f>
        <v/>
      </c>
      <c r="V441" s="17">
        <f>MAX(0,G441-P441)*F441</f>
        <v/>
      </c>
      <c r="W441" s="33">
        <f>IF(T441="Above",LN(G441/P441)/LN(1+INDEX(Market!$E$6:$E$9,MATCH(B441,Market!$A$6:$A$9,0))),0)</f>
        <v/>
      </c>
    </row>
    <row r="442">
      <c r="A442" s="5" t="inlineStr">
        <is>
          <t>E00528</t>
        </is>
      </c>
      <c r="B442" s="5" t="inlineStr">
        <is>
          <t>ES</t>
        </is>
      </c>
      <c r="C442" s="5" t="inlineStr">
        <is>
          <t>Finance</t>
        </is>
      </c>
      <c r="D442" s="5" t="inlineStr">
        <is>
          <t>L1</t>
        </is>
      </c>
      <c r="E442" s="5" t="inlineStr">
        <is>
          <t>F</t>
        </is>
      </c>
      <c r="F442" s="5" t="n">
        <v>1</v>
      </c>
      <c r="G442" s="31" t="n">
        <v>29050</v>
      </c>
      <c r="H442" s="31" t="n">
        <v>27500</v>
      </c>
      <c r="I442" s="6">
        <f>INDEX(Roles!$J$5:$J$40,MATCH(C442&amp;"|"&amp;D442,Roles!$A$5:$A$40,0))</f>
        <v/>
      </c>
      <c r="J442" s="6">
        <f>INDEX(Roles!$K$5:$K$40,MATCH(C442&amp;"|"&amp;D442,Roles!$A$5:$A$40,0))</f>
        <v/>
      </c>
      <c r="K442" s="26">
        <f>INDEX(Market!$K$31:$K$54,MATCH(B442&amp;"|"&amp;J442,Market!$A$31:$A$54,0))</f>
        <v/>
      </c>
      <c r="L442" s="6">
        <f>INDEX(Settings!$E$13:$E$19,MATCH(I442,Settings!$B$13:$B$19,0))</f>
        <v/>
      </c>
      <c r="M442" s="25">
        <f>INDEX(Structure!$K$6:$K$12,MATCH(I442,Structure!$A$6:$A$12,0))</f>
        <v/>
      </c>
      <c r="N442" s="26">
        <f>INDEX(Structure!$G$25:$G$52,MATCH(B442&amp;"|"&amp;I442,Structure!$A$25:$A$52,0))</f>
        <v/>
      </c>
      <c r="O442" s="26">
        <f>INDEX(Structure!$H$25:$H$52,MATCH(B442&amp;"|"&amp;I442,Structure!$A$25:$A$52,0))</f>
        <v/>
      </c>
      <c r="P442" s="26">
        <f>INDEX(Structure!$I$25:$I$52,MATCH(B442&amp;"|"&amp;I442,Structure!$A$25:$A$52,0))</f>
        <v/>
      </c>
      <c r="Q442" s="20">
        <f>G442/H442</f>
        <v/>
      </c>
      <c r="R442" s="20">
        <f>G442/O442</f>
        <v/>
      </c>
      <c r="S442" s="32">
        <f>(G442-N442)/(P442-N442)</f>
        <v/>
      </c>
      <c r="T442" s="4">
        <f>IF(G442&lt;N442,"Below",IF(G442&gt;P442,"Above","Within"))</f>
        <v/>
      </c>
      <c r="U442" s="17">
        <f>MAX(0,N442-G442)*F442</f>
        <v/>
      </c>
      <c r="V442" s="17">
        <f>MAX(0,G442-P442)*F442</f>
        <v/>
      </c>
      <c r="W442" s="33">
        <f>IF(T442="Above",LN(G442/P442)/LN(1+INDEX(Market!$E$6:$E$9,MATCH(B442,Market!$A$6:$A$9,0))),0)</f>
        <v/>
      </c>
    </row>
    <row r="443">
      <c r="A443" s="5" t="inlineStr">
        <is>
          <t>E00529</t>
        </is>
      </c>
      <c r="B443" s="5" t="inlineStr">
        <is>
          <t>PL</t>
        </is>
      </c>
      <c r="C443" s="5" t="inlineStr">
        <is>
          <t>Customer Service</t>
        </is>
      </c>
      <c r="D443" s="5" t="inlineStr">
        <is>
          <t>L1</t>
        </is>
      </c>
      <c r="E443" s="5" t="inlineStr">
        <is>
          <t>F</t>
        </is>
      </c>
      <c r="F443" s="5" t="n">
        <v>1</v>
      </c>
      <c r="G443" s="31" t="n">
        <v>19250</v>
      </c>
      <c r="H443" s="31" t="n">
        <v>18900</v>
      </c>
      <c r="I443" s="6">
        <f>INDEX(Roles!$J$5:$J$40,MATCH(C443&amp;"|"&amp;D443,Roles!$A$5:$A$40,0))</f>
        <v/>
      </c>
      <c r="J443" s="6">
        <f>INDEX(Roles!$K$5:$K$40,MATCH(C443&amp;"|"&amp;D443,Roles!$A$5:$A$40,0))</f>
        <v/>
      </c>
      <c r="K443" s="26">
        <f>INDEX(Market!$K$31:$K$54,MATCH(B443&amp;"|"&amp;J443,Market!$A$31:$A$54,0))</f>
        <v/>
      </c>
      <c r="L443" s="6">
        <f>INDEX(Settings!$E$13:$E$19,MATCH(I443,Settings!$B$13:$B$19,0))</f>
        <v/>
      </c>
      <c r="M443" s="25">
        <f>INDEX(Structure!$K$6:$K$12,MATCH(I443,Structure!$A$6:$A$12,0))</f>
        <v/>
      </c>
      <c r="N443" s="26">
        <f>INDEX(Structure!$G$25:$G$52,MATCH(B443&amp;"|"&amp;I443,Structure!$A$25:$A$52,0))</f>
        <v/>
      </c>
      <c r="O443" s="26">
        <f>INDEX(Structure!$H$25:$H$52,MATCH(B443&amp;"|"&amp;I443,Structure!$A$25:$A$52,0))</f>
        <v/>
      </c>
      <c r="P443" s="26">
        <f>INDEX(Structure!$I$25:$I$52,MATCH(B443&amp;"|"&amp;I443,Structure!$A$25:$A$52,0))</f>
        <v/>
      </c>
      <c r="Q443" s="20">
        <f>G443/H443</f>
        <v/>
      </c>
      <c r="R443" s="20">
        <f>G443/O443</f>
        <v/>
      </c>
      <c r="S443" s="32">
        <f>(G443-N443)/(P443-N443)</f>
        <v/>
      </c>
      <c r="T443" s="4">
        <f>IF(G443&lt;N443,"Below",IF(G443&gt;P443,"Above","Within"))</f>
        <v/>
      </c>
      <c r="U443" s="17">
        <f>MAX(0,N443-G443)*F443</f>
        <v/>
      </c>
      <c r="V443" s="17">
        <f>MAX(0,G443-P443)*F443</f>
        <v/>
      </c>
      <c r="W443" s="33">
        <f>IF(T443="Above",LN(G443/P443)/LN(1+INDEX(Market!$E$6:$E$9,MATCH(B443,Market!$A$6:$A$9,0))),0)</f>
        <v/>
      </c>
    </row>
    <row r="444">
      <c r="A444" s="5" t="inlineStr">
        <is>
          <t>E00530</t>
        </is>
      </c>
      <c r="B444" s="5" t="inlineStr">
        <is>
          <t>DE</t>
        </is>
      </c>
      <c r="C444" s="5" t="inlineStr">
        <is>
          <t>Customer Service</t>
        </is>
      </c>
      <c r="D444" s="5" t="inlineStr">
        <is>
          <t>L2</t>
        </is>
      </c>
      <c r="E444" s="5" t="inlineStr">
        <is>
          <t>F</t>
        </is>
      </c>
      <c r="F444" s="5" t="n">
        <v>1</v>
      </c>
      <c r="G444" s="31" t="n">
        <v>45800</v>
      </c>
      <c r="H444" s="31" t="n">
        <v>42800</v>
      </c>
      <c r="I444" s="6">
        <f>INDEX(Roles!$J$5:$J$40,MATCH(C444&amp;"|"&amp;D444,Roles!$A$5:$A$40,0))</f>
        <v/>
      </c>
      <c r="J444" s="6">
        <f>INDEX(Roles!$K$5:$K$40,MATCH(C444&amp;"|"&amp;D444,Roles!$A$5:$A$40,0))</f>
        <v/>
      </c>
      <c r="K444" s="26">
        <f>INDEX(Market!$K$31:$K$54,MATCH(B444&amp;"|"&amp;J444,Market!$A$31:$A$54,0))</f>
        <v/>
      </c>
      <c r="L444" s="6">
        <f>INDEX(Settings!$E$13:$E$19,MATCH(I444,Settings!$B$13:$B$19,0))</f>
        <v/>
      </c>
      <c r="M444" s="25">
        <f>INDEX(Structure!$K$6:$K$12,MATCH(I444,Structure!$A$6:$A$12,0))</f>
        <v/>
      </c>
      <c r="N444" s="26">
        <f>INDEX(Structure!$G$25:$G$52,MATCH(B444&amp;"|"&amp;I444,Structure!$A$25:$A$52,0))</f>
        <v/>
      </c>
      <c r="O444" s="26">
        <f>INDEX(Structure!$H$25:$H$52,MATCH(B444&amp;"|"&amp;I444,Structure!$A$25:$A$52,0))</f>
        <v/>
      </c>
      <c r="P444" s="26">
        <f>INDEX(Structure!$I$25:$I$52,MATCH(B444&amp;"|"&amp;I444,Structure!$A$25:$A$52,0))</f>
        <v/>
      </c>
      <c r="Q444" s="20">
        <f>G444/H444</f>
        <v/>
      </c>
      <c r="R444" s="20">
        <f>G444/O444</f>
        <v/>
      </c>
      <c r="S444" s="32">
        <f>(G444-N444)/(P444-N444)</f>
        <v/>
      </c>
      <c r="T444" s="4">
        <f>IF(G444&lt;N444,"Below",IF(G444&gt;P444,"Above","Within"))</f>
        <v/>
      </c>
      <c r="U444" s="17">
        <f>MAX(0,N444-G444)*F444</f>
        <v/>
      </c>
      <c r="V444" s="17">
        <f>MAX(0,G444-P444)*F444</f>
        <v/>
      </c>
      <c r="W444" s="33">
        <f>IF(T444="Above",LN(G444/P444)/LN(1+INDEX(Market!$E$6:$E$9,MATCH(B444,Market!$A$6:$A$9,0))),0)</f>
        <v/>
      </c>
    </row>
    <row r="445">
      <c r="A445" s="5" t="inlineStr">
        <is>
          <t>E00531</t>
        </is>
      </c>
      <c r="B445" s="5" t="inlineStr">
        <is>
          <t>IT</t>
        </is>
      </c>
      <c r="C445" s="5" t="inlineStr">
        <is>
          <t>Sales</t>
        </is>
      </c>
      <c r="D445" s="5" t="inlineStr">
        <is>
          <t>L4</t>
        </is>
      </c>
      <c r="E445" s="5" t="inlineStr">
        <is>
          <t>M</t>
        </is>
      </c>
      <c r="F445" s="5" t="n">
        <v>1</v>
      </c>
      <c r="G445" s="31" t="n">
        <v>50850</v>
      </c>
      <c r="H445" s="31" t="n">
        <v>57300</v>
      </c>
      <c r="I445" s="6">
        <f>INDEX(Roles!$J$5:$J$40,MATCH(C445&amp;"|"&amp;D445,Roles!$A$5:$A$40,0))</f>
        <v/>
      </c>
      <c r="J445" s="6">
        <f>INDEX(Roles!$K$5:$K$40,MATCH(C445&amp;"|"&amp;D445,Roles!$A$5:$A$40,0))</f>
        <v/>
      </c>
      <c r="K445" s="26">
        <f>INDEX(Market!$K$31:$K$54,MATCH(B445&amp;"|"&amp;J445,Market!$A$31:$A$54,0))</f>
        <v/>
      </c>
      <c r="L445" s="6">
        <f>INDEX(Settings!$E$13:$E$19,MATCH(I445,Settings!$B$13:$B$19,0))</f>
        <v/>
      </c>
      <c r="M445" s="25">
        <f>INDEX(Structure!$K$6:$K$12,MATCH(I445,Structure!$A$6:$A$12,0))</f>
        <v/>
      </c>
      <c r="N445" s="26">
        <f>INDEX(Structure!$G$25:$G$52,MATCH(B445&amp;"|"&amp;I445,Structure!$A$25:$A$52,0))</f>
        <v/>
      </c>
      <c r="O445" s="26">
        <f>INDEX(Structure!$H$25:$H$52,MATCH(B445&amp;"|"&amp;I445,Structure!$A$25:$A$52,0))</f>
        <v/>
      </c>
      <c r="P445" s="26">
        <f>INDEX(Structure!$I$25:$I$52,MATCH(B445&amp;"|"&amp;I445,Structure!$A$25:$A$52,0))</f>
        <v/>
      </c>
      <c r="Q445" s="20">
        <f>G445/H445</f>
        <v/>
      </c>
      <c r="R445" s="20">
        <f>G445/O445</f>
        <v/>
      </c>
      <c r="S445" s="32">
        <f>(G445-N445)/(P445-N445)</f>
        <v/>
      </c>
      <c r="T445" s="4">
        <f>IF(G445&lt;N445,"Below",IF(G445&gt;P445,"Above","Within"))</f>
        <v/>
      </c>
      <c r="U445" s="17">
        <f>MAX(0,N445-G445)*F445</f>
        <v/>
      </c>
      <c r="V445" s="17">
        <f>MAX(0,G445-P445)*F445</f>
        <v/>
      </c>
      <c r="W445" s="33">
        <f>IF(T445="Above",LN(G445/P445)/LN(1+INDEX(Market!$E$6:$E$9,MATCH(B445,Market!$A$6:$A$9,0))),0)</f>
        <v/>
      </c>
    </row>
    <row r="446">
      <c r="A446" s="5" t="inlineStr">
        <is>
          <t>E00532</t>
        </is>
      </c>
      <c r="B446" s="5" t="inlineStr">
        <is>
          <t>DE</t>
        </is>
      </c>
      <c r="C446" s="5" t="inlineStr">
        <is>
          <t>Customer Service</t>
        </is>
      </c>
      <c r="D446" s="5" t="inlineStr">
        <is>
          <t>L4</t>
        </is>
      </c>
      <c r="E446" s="5" t="inlineStr">
        <is>
          <t>F</t>
        </is>
      </c>
      <c r="F446" s="5" t="n">
        <v>1</v>
      </c>
      <c r="G446" s="31" t="n">
        <v>86250</v>
      </c>
      <c r="H446" s="31" t="n">
        <v>71800</v>
      </c>
      <c r="I446" s="6">
        <f>INDEX(Roles!$J$5:$J$40,MATCH(C446&amp;"|"&amp;D446,Roles!$A$5:$A$40,0))</f>
        <v/>
      </c>
      <c r="J446" s="6">
        <f>INDEX(Roles!$K$5:$K$40,MATCH(C446&amp;"|"&amp;D446,Roles!$A$5:$A$40,0))</f>
        <v/>
      </c>
      <c r="K446" s="26">
        <f>INDEX(Market!$K$31:$K$54,MATCH(B446&amp;"|"&amp;J446,Market!$A$31:$A$54,0))</f>
        <v/>
      </c>
      <c r="L446" s="6">
        <f>INDEX(Settings!$E$13:$E$19,MATCH(I446,Settings!$B$13:$B$19,0))</f>
        <v/>
      </c>
      <c r="M446" s="25">
        <f>INDEX(Structure!$K$6:$K$12,MATCH(I446,Structure!$A$6:$A$12,0))</f>
        <v/>
      </c>
      <c r="N446" s="26">
        <f>INDEX(Structure!$G$25:$G$52,MATCH(B446&amp;"|"&amp;I446,Structure!$A$25:$A$52,0))</f>
        <v/>
      </c>
      <c r="O446" s="26">
        <f>INDEX(Structure!$H$25:$H$52,MATCH(B446&amp;"|"&amp;I446,Structure!$A$25:$A$52,0))</f>
        <v/>
      </c>
      <c r="P446" s="26">
        <f>INDEX(Structure!$I$25:$I$52,MATCH(B446&amp;"|"&amp;I446,Structure!$A$25:$A$52,0))</f>
        <v/>
      </c>
      <c r="Q446" s="20">
        <f>G446/H446</f>
        <v/>
      </c>
      <c r="R446" s="20">
        <f>G446/O446</f>
        <v/>
      </c>
      <c r="S446" s="32">
        <f>(G446-N446)/(P446-N446)</f>
        <v/>
      </c>
      <c r="T446" s="4">
        <f>IF(G446&lt;N446,"Below",IF(G446&gt;P446,"Above","Within"))</f>
        <v/>
      </c>
      <c r="U446" s="17">
        <f>MAX(0,N446-G446)*F446</f>
        <v/>
      </c>
      <c r="V446" s="17">
        <f>MAX(0,G446-P446)*F446</f>
        <v/>
      </c>
      <c r="W446" s="33">
        <f>IF(T446="Above",LN(G446/P446)/LN(1+INDEX(Market!$E$6:$E$9,MATCH(B446,Market!$A$6:$A$9,0))),0)</f>
        <v/>
      </c>
    </row>
    <row r="447">
      <c r="A447" s="5" t="inlineStr">
        <is>
          <t>E00533</t>
        </is>
      </c>
      <c r="B447" s="5" t="inlineStr">
        <is>
          <t>PL</t>
        </is>
      </c>
      <c r="C447" s="5" t="inlineStr">
        <is>
          <t>Finance</t>
        </is>
      </c>
      <c r="D447" s="5" t="inlineStr">
        <is>
          <t>L1</t>
        </is>
      </c>
      <c r="E447" s="5" t="inlineStr">
        <is>
          <t>M</t>
        </is>
      </c>
      <c r="F447" s="5" t="n">
        <v>1</v>
      </c>
      <c r="G447" s="31" t="n">
        <v>22600</v>
      </c>
      <c r="H447" s="31" t="n">
        <v>23100</v>
      </c>
      <c r="I447" s="6">
        <f>INDEX(Roles!$J$5:$J$40,MATCH(C447&amp;"|"&amp;D447,Roles!$A$5:$A$40,0))</f>
        <v/>
      </c>
      <c r="J447" s="6">
        <f>INDEX(Roles!$K$5:$K$40,MATCH(C447&amp;"|"&amp;D447,Roles!$A$5:$A$40,0))</f>
        <v/>
      </c>
      <c r="K447" s="26">
        <f>INDEX(Market!$K$31:$K$54,MATCH(B447&amp;"|"&amp;J447,Market!$A$31:$A$54,0))</f>
        <v/>
      </c>
      <c r="L447" s="6">
        <f>INDEX(Settings!$E$13:$E$19,MATCH(I447,Settings!$B$13:$B$19,0))</f>
        <v/>
      </c>
      <c r="M447" s="25">
        <f>INDEX(Structure!$K$6:$K$12,MATCH(I447,Structure!$A$6:$A$12,0))</f>
        <v/>
      </c>
      <c r="N447" s="26">
        <f>INDEX(Structure!$G$25:$G$52,MATCH(B447&amp;"|"&amp;I447,Structure!$A$25:$A$52,0))</f>
        <v/>
      </c>
      <c r="O447" s="26">
        <f>INDEX(Structure!$H$25:$H$52,MATCH(B447&amp;"|"&amp;I447,Structure!$A$25:$A$52,0))</f>
        <v/>
      </c>
      <c r="P447" s="26">
        <f>INDEX(Structure!$I$25:$I$52,MATCH(B447&amp;"|"&amp;I447,Structure!$A$25:$A$52,0))</f>
        <v/>
      </c>
      <c r="Q447" s="20">
        <f>G447/H447</f>
        <v/>
      </c>
      <c r="R447" s="20">
        <f>G447/O447</f>
        <v/>
      </c>
      <c r="S447" s="32">
        <f>(G447-N447)/(P447-N447)</f>
        <v/>
      </c>
      <c r="T447" s="4">
        <f>IF(G447&lt;N447,"Below",IF(G447&gt;P447,"Above","Within"))</f>
        <v/>
      </c>
      <c r="U447" s="17">
        <f>MAX(0,N447-G447)*F447</f>
        <v/>
      </c>
      <c r="V447" s="17">
        <f>MAX(0,G447-P447)*F447</f>
        <v/>
      </c>
      <c r="W447" s="33">
        <f>IF(T447="Above",LN(G447/P447)/LN(1+INDEX(Market!$E$6:$E$9,MATCH(B447,Market!$A$6:$A$9,0))),0)</f>
        <v/>
      </c>
    </row>
    <row r="448">
      <c r="A448" s="5" t="inlineStr">
        <is>
          <t>E00534</t>
        </is>
      </c>
      <c r="B448" s="5" t="inlineStr">
        <is>
          <t>ES</t>
        </is>
      </c>
      <c r="C448" s="5" t="inlineStr">
        <is>
          <t>Operations</t>
        </is>
      </c>
      <c r="D448" s="5" t="inlineStr">
        <is>
          <t>L2</t>
        </is>
      </c>
      <c r="E448" s="5" t="inlineStr">
        <is>
          <t>F</t>
        </is>
      </c>
      <c r="F448" s="5" t="n">
        <v>1</v>
      </c>
      <c r="G448" s="31" t="n">
        <v>27450</v>
      </c>
      <c r="H448" s="31" t="n">
        <v>29700</v>
      </c>
      <c r="I448" s="6">
        <f>INDEX(Roles!$J$5:$J$40,MATCH(C448&amp;"|"&amp;D448,Roles!$A$5:$A$40,0))</f>
        <v/>
      </c>
      <c r="J448" s="6">
        <f>INDEX(Roles!$K$5:$K$40,MATCH(C448&amp;"|"&amp;D448,Roles!$A$5:$A$40,0))</f>
        <v/>
      </c>
      <c r="K448" s="26">
        <f>INDEX(Market!$K$31:$K$54,MATCH(B448&amp;"|"&amp;J448,Market!$A$31:$A$54,0))</f>
        <v/>
      </c>
      <c r="L448" s="6">
        <f>INDEX(Settings!$E$13:$E$19,MATCH(I448,Settings!$B$13:$B$19,0))</f>
        <v/>
      </c>
      <c r="M448" s="25">
        <f>INDEX(Structure!$K$6:$K$12,MATCH(I448,Structure!$A$6:$A$12,0))</f>
        <v/>
      </c>
      <c r="N448" s="26">
        <f>INDEX(Structure!$G$25:$G$52,MATCH(B448&amp;"|"&amp;I448,Structure!$A$25:$A$52,0))</f>
        <v/>
      </c>
      <c r="O448" s="26">
        <f>INDEX(Structure!$H$25:$H$52,MATCH(B448&amp;"|"&amp;I448,Structure!$A$25:$A$52,0))</f>
        <v/>
      </c>
      <c r="P448" s="26">
        <f>INDEX(Structure!$I$25:$I$52,MATCH(B448&amp;"|"&amp;I448,Structure!$A$25:$A$52,0))</f>
        <v/>
      </c>
      <c r="Q448" s="20">
        <f>G448/H448</f>
        <v/>
      </c>
      <c r="R448" s="20">
        <f>G448/O448</f>
        <v/>
      </c>
      <c r="S448" s="32">
        <f>(G448-N448)/(P448-N448)</f>
        <v/>
      </c>
      <c r="T448" s="4">
        <f>IF(G448&lt;N448,"Below",IF(G448&gt;P448,"Above","Within"))</f>
        <v/>
      </c>
      <c r="U448" s="17">
        <f>MAX(0,N448-G448)*F448</f>
        <v/>
      </c>
      <c r="V448" s="17">
        <f>MAX(0,G448-P448)*F448</f>
        <v/>
      </c>
      <c r="W448" s="33">
        <f>IF(T448="Above",LN(G448/P448)/LN(1+INDEX(Market!$E$6:$E$9,MATCH(B448,Market!$A$6:$A$9,0))),0)</f>
        <v/>
      </c>
    </row>
    <row r="449">
      <c r="A449" s="5" t="inlineStr">
        <is>
          <t>E00535</t>
        </is>
      </c>
      <c r="B449" s="5" t="inlineStr">
        <is>
          <t>IT</t>
        </is>
      </c>
      <c r="C449" s="5" t="inlineStr">
        <is>
          <t>Customer Service</t>
        </is>
      </c>
      <c r="D449" s="5" t="inlineStr">
        <is>
          <t>L3</t>
        </is>
      </c>
      <c r="E449" s="5" t="inlineStr">
        <is>
          <t>M</t>
        </is>
      </c>
      <c r="F449" s="5" t="n">
        <v>1</v>
      </c>
      <c r="G449" s="31" t="n">
        <v>36950</v>
      </c>
      <c r="H449" s="31" t="n">
        <v>37400</v>
      </c>
      <c r="I449" s="6">
        <f>INDEX(Roles!$J$5:$J$40,MATCH(C449&amp;"|"&amp;D449,Roles!$A$5:$A$40,0))</f>
        <v/>
      </c>
      <c r="J449" s="6">
        <f>INDEX(Roles!$K$5:$K$40,MATCH(C449&amp;"|"&amp;D449,Roles!$A$5:$A$40,0))</f>
        <v/>
      </c>
      <c r="K449" s="26">
        <f>INDEX(Market!$K$31:$K$54,MATCH(B449&amp;"|"&amp;J449,Market!$A$31:$A$54,0))</f>
        <v/>
      </c>
      <c r="L449" s="6">
        <f>INDEX(Settings!$E$13:$E$19,MATCH(I449,Settings!$B$13:$B$19,0))</f>
        <v/>
      </c>
      <c r="M449" s="25">
        <f>INDEX(Structure!$K$6:$K$12,MATCH(I449,Structure!$A$6:$A$12,0))</f>
        <v/>
      </c>
      <c r="N449" s="26">
        <f>INDEX(Structure!$G$25:$G$52,MATCH(B449&amp;"|"&amp;I449,Structure!$A$25:$A$52,0))</f>
        <v/>
      </c>
      <c r="O449" s="26">
        <f>INDEX(Structure!$H$25:$H$52,MATCH(B449&amp;"|"&amp;I449,Structure!$A$25:$A$52,0))</f>
        <v/>
      </c>
      <c r="P449" s="26">
        <f>INDEX(Structure!$I$25:$I$52,MATCH(B449&amp;"|"&amp;I449,Structure!$A$25:$A$52,0))</f>
        <v/>
      </c>
      <c r="Q449" s="20">
        <f>G449/H449</f>
        <v/>
      </c>
      <c r="R449" s="20">
        <f>G449/O449</f>
        <v/>
      </c>
      <c r="S449" s="32">
        <f>(G449-N449)/(P449-N449)</f>
        <v/>
      </c>
      <c r="T449" s="4">
        <f>IF(G449&lt;N449,"Below",IF(G449&gt;P449,"Above","Within"))</f>
        <v/>
      </c>
      <c r="U449" s="17">
        <f>MAX(0,N449-G449)*F449</f>
        <v/>
      </c>
      <c r="V449" s="17">
        <f>MAX(0,G449-P449)*F449</f>
        <v/>
      </c>
      <c r="W449" s="33">
        <f>IF(T449="Above",LN(G449/P449)/LN(1+INDEX(Market!$E$6:$E$9,MATCH(B449,Market!$A$6:$A$9,0))),0)</f>
        <v/>
      </c>
    </row>
    <row r="450">
      <c r="A450" s="5" t="inlineStr">
        <is>
          <t>E00537</t>
        </is>
      </c>
      <c r="B450" s="5" t="inlineStr">
        <is>
          <t>IT</t>
        </is>
      </c>
      <c r="C450" s="5" t="inlineStr">
        <is>
          <t>HR</t>
        </is>
      </c>
      <c r="D450" s="5" t="inlineStr">
        <is>
          <t>L1</t>
        </is>
      </c>
      <c r="E450" s="5" t="inlineStr">
        <is>
          <t>M</t>
        </is>
      </c>
      <c r="F450" s="5" t="n">
        <v>1</v>
      </c>
      <c r="G450" s="31" t="n">
        <v>26500</v>
      </c>
      <c r="H450" s="31" t="n">
        <v>26000</v>
      </c>
      <c r="I450" s="6">
        <f>INDEX(Roles!$J$5:$J$40,MATCH(C450&amp;"|"&amp;D450,Roles!$A$5:$A$40,0))</f>
        <v/>
      </c>
      <c r="J450" s="6">
        <f>INDEX(Roles!$K$5:$K$40,MATCH(C450&amp;"|"&amp;D450,Roles!$A$5:$A$40,0))</f>
        <v/>
      </c>
      <c r="K450" s="26">
        <f>INDEX(Market!$K$31:$K$54,MATCH(B450&amp;"|"&amp;J450,Market!$A$31:$A$54,0))</f>
        <v/>
      </c>
      <c r="L450" s="6">
        <f>INDEX(Settings!$E$13:$E$19,MATCH(I450,Settings!$B$13:$B$19,0))</f>
        <v/>
      </c>
      <c r="M450" s="25">
        <f>INDEX(Structure!$K$6:$K$12,MATCH(I450,Structure!$A$6:$A$12,0))</f>
        <v/>
      </c>
      <c r="N450" s="26">
        <f>INDEX(Structure!$G$25:$G$52,MATCH(B450&amp;"|"&amp;I450,Structure!$A$25:$A$52,0))</f>
        <v/>
      </c>
      <c r="O450" s="26">
        <f>INDEX(Structure!$H$25:$H$52,MATCH(B450&amp;"|"&amp;I450,Structure!$A$25:$A$52,0))</f>
        <v/>
      </c>
      <c r="P450" s="26">
        <f>INDEX(Structure!$I$25:$I$52,MATCH(B450&amp;"|"&amp;I450,Structure!$A$25:$A$52,0))</f>
        <v/>
      </c>
      <c r="Q450" s="20">
        <f>G450/H450</f>
        <v/>
      </c>
      <c r="R450" s="20">
        <f>G450/O450</f>
        <v/>
      </c>
      <c r="S450" s="32">
        <f>(G450-N450)/(P450-N450)</f>
        <v/>
      </c>
      <c r="T450" s="4">
        <f>IF(G450&lt;N450,"Below",IF(G450&gt;P450,"Above","Within"))</f>
        <v/>
      </c>
      <c r="U450" s="17">
        <f>MAX(0,N450-G450)*F450</f>
        <v/>
      </c>
      <c r="V450" s="17">
        <f>MAX(0,G450-P450)*F450</f>
        <v/>
      </c>
      <c r="W450" s="33">
        <f>IF(T450="Above",LN(G450/P450)/LN(1+INDEX(Market!$E$6:$E$9,MATCH(B450,Market!$A$6:$A$9,0))),0)</f>
        <v/>
      </c>
    </row>
    <row r="451">
      <c r="A451" s="5" t="inlineStr">
        <is>
          <t>E00538</t>
        </is>
      </c>
      <c r="B451" s="5" t="inlineStr">
        <is>
          <t>IT</t>
        </is>
      </c>
      <c r="C451" s="5" t="inlineStr">
        <is>
          <t>HR</t>
        </is>
      </c>
      <c r="D451" s="5" t="inlineStr">
        <is>
          <t>L5</t>
        </is>
      </c>
      <c r="E451" s="5" t="inlineStr">
        <is>
          <t>M</t>
        </is>
      </c>
      <c r="F451" s="5" t="n">
        <v>0.8</v>
      </c>
      <c r="G451" s="31" t="n">
        <v>73500</v>
      </c>
      <c r="H451" s="31" t="n">
        <v>75400</v>
      </c>
      <c r="I451" s="6">
        <f>INDEX(Roles!$J$5:$J$40,MATCH(C451&amp;"|"&amp;D451,Roles!$A$5:$A$40,0))</f>
        <v/>
      </c>
      <c r="J451" s="6">
        <f>INDEX(Roles!$K$5:$K$40,MATCH(C451&amp;"|"&amp;D451,Roles!$A$5:$A$40,0))</f>
        <v/>
      </c>
      <c r="K451" s="26">
        <f>INDEX(Market!$K$31:$K$54,MATCH(B451&amp;"|"&amp;J451,Market!$A$31:$A$54,0))</f>
        <v/>
      </c>
      <c r="L451" s="6">
        <f>INDEX(Settings!$E$13:$E$19,MATCH(I451,Settings!$B$13:$B$19,0))</f>
        <v/>
      </c>
      <c r="M451" s="25">
        <f>INDEX(Structure!$K$6:$K$12,MATCH(I451,Structure!$A$6:$A$12,0))</f>
        <v/>
      </c>
      <c r="N451" s="26">
        <f>INDEX(Structure!$G$25:$G$52,MATCH(B451&amp;"|"&amp;I451,Structure!$A$25:$A$52,0))</f>
        <v/>
      </c>
      <c r="O451" s="26">
        <f>INDEX(Structure!$H$25:$H$52,MATCH(B451&amp;"|"&amp;I451,Structure!$A$25:$A$52,0))</f>
        <v/>
      </c>
      <c r="P451" s="26">
        <f>INDEX(Structure!$I$25:$I$52,MATCH(B451&amp;"|"&amp;I451,Structure!$A$25:$A$52,0))</f>
        <v/>
      </c>
      <c r="Q451" s="20">
        <f>G451/H451</f>
        <v/>
      </c>
      <c r="R451" s="20">
        <f>G451/O451</f>
        <v/>
      </c>
      <c r="S451" s="32">
        <f>(G451-N451)/(P451-N451)</f>
        <v/>
      </c>
      <c r="T451" s="4">
        <f>IF(G451&lt;N451,"Below",IF(G451&gt;P451,"Above","Within"))</f>
        <v/>
      </c>
      <c r="U451" s="17">
        <f>MAX(0,N451-G451)*F451</f>
        <v/>
      </c>
      <c r="V451" s="17">
        <f>MAX(0,G451-P451)*F451</f>
        <v/>
      </c>
      <c r="W451" s="33">
        <f>IF(T451="Above",LN(G451/P451)/LN(1+INDEX(Market!$E$6:$E$9,MATCH(B451,Market!$A$6:$A$9,0))),0)</f>
        <v/>
      </c>
    </row>
    <row r="452">
      <c r="A452" s="5" t="inlineStr">
        <is>
          <t>E00539</t>
        </is>
      </c>
      <c r="B452" s="5" t="inlineStr">
        <is>
          <t>ES</t>
        </is>
      </c>
      <c r="C452" s="5" t="inlineStr">
        <is>
          <t>Customer Service</t>
        </is>
      </c>
      <c r="D452" s="5" t="inlineStr">
        <is>
          <t>L1</t>
        </is>
      </c>
      <c r="E452" s="5" t="inlineStr">
        <is>
          <t>M</t>
        </is>
      </c>
      <c r="F452" s="5" t="n">
        <v>1</v>
      </c>
      <c r="G452" s="31" t="n">
        <v>27350</v>
      </c>
      <c r="H452" s="31" t="n">
        <v>22500</v>
      </c>
      <c r="I452" s="6">
        <f>INDEX(Roles!$J$5:$J$40,MATCH(C452&amp;"|"&amp;D452,Roles!$A$5:$A$40,0))</f>
        <v/>
      </c>
      <c r="J452" s="6">
        <f>INDEX(Roles!$K$5:$K$40,MATCH(C452&amp;"|"&amp;D452,Roles!$A$5:$A$40,0))</f>
        <v/>
      </c>
      <c r="K452" s="26">
        <f>INDEX(Market!$K$31:$K$54,MATCH(B452&amp;"|"&amp;J452,Market!$A$31:$A$54,0))</f>
        <v/>
      </c>
      <c r="L452" s="6">
        <f>INDEX(Settings!$E$13:$E$19,MATCH(I452,Settings!$B$13:$B$19,0))</f>
        <v/>
      </c>
      <c r="M452" s="25">
        <f>INDEX(Structure!$K$6:$K$12,MATCH(I452,Structure!$A$6:$A$12,0))</f>
        <v/>
      </c>
      <c r="N452" s="26">
        <f>INDEX(Structure!$G$25:$G$52,MATCH(B452&amp;"|"&amp;I452,Structure!$A$25:$A$52,0))</f>
        <v/>
      </c>
      <c r="O452" s="26">
        <f>INDEX(Structure!$H$25:$H$52,MATCH(B452&amp;"|"&amp;I452,Structure!$A$25:$A$52,0))</f>
        <v/>
      </c>
      <c r="P452" s="26">
        <f>INDEX(Structure!$I$25:$I$52,MATCH(B452&amp;"|"&amp;I452,Structure!$A$25:$A$52,0))</f>
        <v/>
      </c>
      <c r="Q452" s="20">
        <f>G452/H452</f>
        <v/>
      </c>
      <c r="R452" s="20">
        <f>G452/O452</f>
        <v/>
      </c>
      <c r="S452" s="32">
        <f>(G452-N452)/(P452-N452)</f>
        <v/>
      </c>
      <c r="T452" s="4">
        <f>IF(G452&lt;N452,"Below",IF(G452&gt;P452,"Above","Within"))</f>
        <v/>
      </c>
      <c r="U452" s="17">
        <f>MAX(0,N452-G452)*F452</f>
        <v/>
      </c>
      <c r="V452" s="17">
        <f>MAX(0,G452-P452)*F452</f>
        <v/>
      </c>
      <c r="W452" s="33">
        <f>IF(T452="Above",LN(G452/P452)/LN(1+INDEX(Market!$E$6:$E$9,MATCH(B452,Market!$A$6:$A$9,0))),0)</f>
        <v/>
      </c>
    </row>
    <row r="453">
      <c r="A453" s="5" t="inlineStr">
        <is>
          <t>E00540</t>
        </is>
      </c>
      <c r="B453" s="5" t="inlineStr">
        <is>
          <t>IT</t>
        </is>
      </c>
      <c r="C453" s="5" t="inlineStr">
        <is>
          <t>Tech</t>
        </is>
      </c>
      <c r="D453" s="5" t="inlineStr">
        <is>
          <t>L5</t>
        </is>
      </c>
      <c r="E453" s="5" t="inlineStr">
        <is>
          <t>F</t>
        </is>
      </c>
      <c r="F453" s="5" t="n">
        <v>1</v>
      </c>
      <c r="G453" s="31" t="n">
        <v>91000</v>
      </c>
      <c r="H453" s="31" t="n">
        <v>94200</v>
      </c>
      <c r="I453" s="6">
        <f>INDEX(Roles!$J$5:$J$40,MATCH(C453&amp;"|"&amp;D453,Roles!$A$5:$A$40,0))</f>
        <v/>
      </c>
      <c r="J453" s="6">
        <f>INDEX(Roles!$K$5:$K$40,MATCH(C453&amp;"|"&amp;D453,Roles!$A$5:$A$40,0))</f>
        <v/>
      </c>
      <c r="K453" s="26">
        <f>INDEX(Market!$K$31:$K$54,MATCH(B453&amp;"|"&amp;J453,Market!$A$31:$A$54,0))</f>
        <v/>
      </c>
      <c r="L453" s="6">
        <f>INDEX(Settings!$E$13:$E$19,MATCH(I453,Settings!$B$13:$B$19,0))</f>
        <v/>
      </c>
      <c r="M453" s="25">
        <f>INDEX(Structure!$K$6:$K$12,MATCH(I453,Structure!$A$6:$A$12,0))</f>
        <v/>
      </c>
      <c r="N453" s="26">
        <f>INDEX(Structure!$G$25:$G$52,MATCH(B453&amp;"|"&amp;I453,Structure!$A$25:$A$52,0))</f>
        <v/>
      </c>
      <c r="O453" s="26">
        <f>INDEX(Structure!$H$25:$H$52,MATCH(B453&amp;"|"&amp;I453,Structure!$A$25:$A$52,0))</f>
        <v/>
      </c>
      <c r="P453" s="26">
        <f>INDEX(Structure!$I$25:$I$52,MATCH(B453&amp;"|"&amp;I453,Structure!$A$25:$A$52,0))</f>
        <v/>
      </c>
      <c r="Q453" s="20">
        <f>G453/H453</f>
        <v/>
      </c>
      <c r="R453" s="20">
        <f>G453/O453</f>
        <v/>
      </c>
      <c r="S453" s="32">
        <f>(G453-N453)/(P453-N453)</f>
        <v/>
      </c>
      <c r="T453" s="4">
        <f>IF(G453&lt;N453,"Below",IF(G453&gt;P453,"Above","Within"))</f>
        <v/>
      </c>
      <c r="U453" s="17">
        <f>MAX(0,N453-G453)*F453</f>
        <v/>
      </c>
      <c r="V453" s="17">
        <f>MAX(0,G453-P453)*F453</f>
        <v/>
      </c>
      <c r="W453" s="33">
        <f>IF(T453="Above",LN(G453/P453)/LN(1+INDEX(Market!$E$6:$E$9,MATCH(B453,Market!$A$6:$A$9,0))),0)</f>
        <v/>
      </c>
    </row>
    <row r="454">
      <c r="A454" s="5" t="inlineStr">
        <is>
          <t>E00541</t>
        </is>
      </c>
      <c r="B454" s="5" t="inlineStr">
        <is>
          <t>PL</t>
        </is>
      </c>
      <c r="C454" s="5" t="inlineStr">
        <is>
          <t>Customer Service</t>
        </is>
      </c>
      <c r="D454" s="5" t="inlineStr">
        <is>
          <t>L1</t>
        </is>
      </c>
      <c r="E454" s="5" t="inlineStr">
        <is>
          <t>F</t>
        </is>
      </c>
      <c r="F454" s="5" t="n">
        <v>1</v>
      </c>
      <c r="G454" s="31" t="n">
        <v>18750</v>
      </c>
      <c r="H454" s="31" t="n">
        <v>18900</v>
      </c>
      <c r="I454" s="6">
        <f>INDEX(Roles!$J$5:$J$40,MATCH(C454&amp;"|"&amp;D454,Roles!$A$5:$A$40,0))</f>
        <v/>
      </c>
      <c r="J454" s="6">
        <f>INDEX(Roles!$K$5:$K$40,MATCH(C454&amp;"|"&amp;D454,Roles!$A$5:$A$40,0))</f>
        <v/>
      </c>
      <c r="K454" s="26">
        <f>INDEX(Market!$K$31:$K$54,MATCH(B454&amp;"|"&amp;J454,Market!$A$31:$A$54,0))</f>
        <v/>
      </c>
      <c r="L454" s="6">
        <f>INDEX(Settings!$E$13:$E$19,MATCH(I454,Settings!$B$13:$B$19,0))</f>
        <v/>
      </c>
      <c r="M454" s="25">
        <f>INDEX(Structure!$K$6:$K$12,MATCH(I454,Structure!$A$6:$A$12,0))</f>
        <v/>
      </c>
      <c r="N454" s="26">
        <f>INDEX(Structure!$G$25:$G$52,MATCH(B454&amp;"|"&amp;I454,Structure!$A$25:$A$52,0))</f>
        <v/>
      </c>
      <c r="O454" s="26">
        <f>INDEX(Structure!$H$25:$H$52,MATCH(B454&amp;"|"&amp;I454,Structure!$A$25:$A$52,0))</f>
        <v/>
      </c>
      <c r="P454" s="26">
        <f>INDEX(Structure!$I$25:$I$52,MATCH(B454&amp;"|"&amp;I454,Structure!$A$25:$A$52,0))</f>
        <v/>
      </c>
      <c r="Q454" s="20">
        <f>G454/H454</f>
        <v/>
      </c>
      <c r="R454" s="20">
        <f>G454/O454</f>
        <v/>
      </c>
      <c r="S454" s="32">
        <f>(G454-N454)/(P454-N454)</f>
        <v/>
      </c>
      <c r="T454" s="4">
        <f>IF(G454&lt;N454,"Below",IF(G454&gt;P454,"Above","Within"))</f>
        <v/>
      </c>
      <c r="U454" s="17">
        <f>MAX(0,N454-G454)*F454</f>
        <v/>
      </c>
      <c r="V454" s="17">
        <f>MAX(0,G454-P454)*F454</f>
        <v/>
      </c>
      <c r="W454" s="33">
        <f>IF(T454="Above",LN(G454/P454)/LN(1+INDEX(Market!$E$6:$E$9,MATCH(B454,Market!$A$6:$A$9,0))),0)</f>
        <v/>
      </c>
    </row>
    <row r="455">
      <c r="A455" s="5" t="inlineStr">
        <is>
          <t>E00542</t>
        </is>
      </c>
      <c r="B455" s="5" t="inlineStr">
        <is>
          <t>ES</t>
        </is>
      </c>
      <c r="C455" s="5" t="inlineStr">
        <is>
          <t>Customer Service</t>
        </is>
      </c>
      <c r="D455" s="5" t="inlineStr">
        <is>
          <t>L2</t>
        </is>
      </c>
      <c r="E455" s="5" t="inlineStr">
        <is>
          <t>F</t>
        </is>
      </c>
      <c r="F455" s="5" t="n">
        <v>1</v>
      </c>
      <c r="G455" s="31" t="n">
        <v>28650</v>
      </c>
      <c r="H455" s="31" t="n">
        <v>28100</v>
      </c>
      <c r="I455" s="6">
        <f>INDEX(Roles!$J$5:$J$40,MATCH(C455&amp;"|"&amp;D455,Roles!$A$5:$A$40,0))</f>
        <v/>
      </c>
      <c r="J455" s="6">
        <f>INDEX(Roles!$K$5:$K$40,MATCH(C455&amp;"|"&amp;D455,Roles!$A$5:$A$40,0))</f>
        <v/>
      </c>
      <c r="K455" s="26">
        <f>INDEX(Market!$K$31:$K$54,MATCH(B455&amp;"|"&amp;J455,Market!$A$31:$A$54,0))</f>
        <v/>
      </c>
      <c r="L455" s="6">
        <f>INDEX(Settings!$E$13:$E$19,MATCH(I455,Settings!$B$13:$B$19,0))</f>
        <v/>
      </c>
      <c r="M455" s="25">
        <f>INDEX(Structure!$K$6:$K$12,MATCH(I455,Structure!$A$6:$A$12,0))</f>
        <v/>
      </c>
      <c r="N455" s="26">
        <f>INDEX(Structure!$G$25:$G$52,MATCH(B455&amp;"|"&amp;I455,Structure!$A$25:$A$52,0))</f>
        <v/>
      </c>
      <c r="O455" s="26">
        <f>INDEX(Structure!$H$25:$H$52,MATCH(B455&amp;"|"&amp;I455,Structure!$A$25:$A$52,0))</f>
        <v/>
      </c>
      <c r="P455" s="26">
        <f>INDEX(Structure!$I$25:$I$52,MATCH(B455&amp;"|"&amp;I455,Structure!$A$25:$A$52,0))</f>
        <v/>
      </c>
      <c r="Q455" s="20">
        <f>G455/H455</f>
        <v/>
      </c>
      <c r="R455" s="20">
        <f>G455/O455</f>
        <v/>
      </c>
      <c r="S455" s="32">
        <f>(G455-N455)/(P455-N455)</f>
        <v/>
      </c>
      <c r="T455" s="4">
        <f>IF(G455&lt;N455,"Below",IF(G455&gt;P455,"Above","Within"))</f>
        <v/>
      </c>
      <c r="U455" s="17">
        <f>MAX(0,N455-G455)*F455</f>
        <v/>
      </c>
      <c r="V455" s="17">
        <f>MAX(0,G455-P455)*F455</f>
        <v/>
      </c>
      <c r="W455" s="33">
        <f>IF(T455="Above",LN(G455/P455)/LN(1+INDEX(Market!$E$6:$E$9,MATCH(B455,Market!$A$6:$A$9,0))),0)</f>
        <v/>
      </c>
    </row>
    <row r="456">
      <c r="A456" s="5" t="inlineStr">
        <is>
          <t>E00543</t>
        </is>
      </c>
      <c r="B456" s="5" t="inlineStr">
        <is>
          <t>IT</t>
        </is>
      </c>
      <c r="C456" s="5" t="inlineStr">
        <is>
          <t>Customer Service</t>
        </is>
      </c>
      <c r="D456" s="5" t="inlineStr">
        <is>
          <t>L1</t>
        </is>
      </c>
      <c r="E456" s="5" t="inlineStr">
        <is>
          <t>M</t>
        </is>
      </c>
      <c r="F456" s="5" t="n">
        <v>1</v>
      </c>
      <c r="G456" s="31" t="n">
        <v>24200</v>
      </c>
      <c r="H456" s="31" t="n">
        <v>23400</v>
      </c>
      <c r="I456" s="6">
        <f>INDEX(Roles!$J$5:$J$40,MATCH(C456&amp;"|"&amp;D456,Roles!$A$5:$A$40,0))</f>
        <v/>
      </c>
      <c r="J456" s="6">
        <f>INDEX(Roles!$K$5:$K$40,MATCH(C456&amp;"|"&amp;D456,Roles!$A$5:$A$40,0))</f>
        <v/>
      </c>
      <c r="K456" s="26">
        <f>INDEX(Market!$K$31:$K$54,MATCH(B456&amp;"|"&amp;J456,Market!$A$31:$A$54,0))</f>
        <v/>
      </c>
      <c r="L456" s="6">
        <f>INDEX(Settings!$E$13:$E$19,MATCH(I456,Settings!$B$13:$B$19,0))</f>
        <v/>
      </c>
      <c r="M456" s="25">
        <f>INDEX(Structure!$K$6:$K$12,MATCH(I456,Structure!$A$6:$A$12,0))</f>
        <v/>
      </c>
      <c r="N456" s="26">
        <f>INDEX(Structure!$G$25:$G$52,MATCH(B456&amp;"|"&amp;I456,Structure!$A$25:$A$52,0))</f>
        <v/>
      </c>
      <c r="O456" s="26">
        <f>INDEX(Structure!$H$25:$H$52,MATCH(B456&amp;"|"&amp;I456,Structure!$A$25:$A$52,0))</f>
        <v/>
      </c>
      <c r="P456" s="26">
        <f>INDEX(Structure!$I$25:$I$52,MATCH(B456&amp;"|"&amp;I456,Structure!$A$25:$A$52,0))</f>
        <v/>
      </c>
      <c r="Q456" s="20">
        <f>G456/H456</f>
        <v/>
      </c>
      <c r="R456" s="20">
        <f>G456/O456</f>
        <v/>
      </c>
      <c r="S456" s="32">
        <f>(G456-N456)/(P456-N456)</f>
        <v/>
      </c>
      <c r="T456" s="4">
        <f>IF(G456&lt;N456,"Below",IF(G456&gt;P456,"Above","Within"))</f>
        <v/>
      </c>
      <c r="U456" s="17">
        <f>MAX(0,N456-G456)*F456</f>
        <v/>
      </c>
      <c r="V456" s="17">
        <f>MAX(0,G456-P456)*F456</f>
        <v/>
      </c>
      <c r="W456" s="33">
        <f>IF(T456="Above",LN(G456/P456)/LN(1+INDEX(Market!$E$6:$E$9,MATCH(B456,Market!$A$6:$A$9,0))),0)</f>
        <v/>
      </c>
    </row>
    <row r="457">
      <c r="A457" s="5" t="inlineStr">
        <is>
          <t>E00544</t>
        </is>
      </c>
      <c r="B457" s="5" t="inlineStr">
        <is>
          <t>IT</t>
        </is>
      </c>
      <c r="C457" s="5" t="inlineStr">
        <is>
          <t>Customer Service</t>
        </is>
      </c>
      <c r="D457" s="5" t="inlineStr">
        <is>
          <t>L3</t>
        </is>
      </c>
      <c r="E457" s="5" t="inlineStr">
        <is>
          <t>M</t>
        </is>
      </c>
      <c r="F457" s="5" t="n">
        <v>1</v>
      </c>
      <c r="G457" s="31" t="n">
        <v>32050</v>
      </c>
      <c r="H457" s="31" t="n">
        <v>37400</v>
      </c>
      <c r="I457" s="6">
        <f>INDEX(Roles!$J$5:$J$40,MATCH(C457&amp;"|"&amp;D457,Roles!$A$5:$A$40,0))</f>
        <v/>
      </c>
      <c r="J457" s="6">
        <f>INDEX(Roles!$K$5:$K$40,MATCH(C457&amp;"|"&amp;D457,Roles!$A$5:$A$40,0))</f>
        <v/>
      </c>
      <c r="K457" s="26">
        <f>INDEX(Market!$K$31:$K$54,MATCH(B457&amp;"|"&amp;J457,Market!$A$31:$A$54,0))</f>
        <v/>
      </c>
      <c r="L457" s="6">
        <f>INDEX(Settings!$E$13:$E$19,MATCH(I457,Settings!$B$13:$B$19,0))</f>
        <v/>
      </c>
      <c r="M457" s="25">
        <f>INDEX(Structure!$K$6:$K$12,MATCH(I457,Structure!$A$6:$A$12,0))</f>
        <v/>
      </c>
      <c r="N457" s="26">
        <f>INDEX(Structure!$G$25:$G$52,MATCH(B457&amp;"|"&amp;I457,Structure!$A$25:$A$52,0))</f>
        <v/>
      </c>
      <c r="O457" s="26">
        <f>INDEX(Structure!$H$25:$H$52,MATCH(B457&amp;"|"&amp;I457,Structure!$A$25:$A$52,0))</f>
        <v/>
      </c>
      <c r="P457" s="26">
        <f>INDEX(Structure!$I$25:$I$52,MATCH(B457&amp;"|"&amp;I457,Structure!$A$25:$A$52,0))</f>
        <v/>
      </c>
      <c r="Q457" s="20">
        <f>G457/H457</f>
        <v/>
      </c>
      <c r="R457" s="20">
        <f>G457/O457</f>
        <v/>
      </c>
      <c r="S457" s="32">
        <f>(G457-N457)/(P457-N457)</f>
        <v/>
      </c>
      <c r="T457" s="4">
        <f>IF(G457&lt;N457,"Below",IF(G457&gt;P457,"Above","Within"))</f>
        <v/>
      </c>
      <c r="U457" s="17">
        <f>MAX(0,N457-G457)*F457</f>
        <v/>
      </c>
      <c r="V457" s="17">
        <f>MAX(0,G457-P457)*F457</f>
        <v/>
      </c>
      <c r="W457" s="33">
        <f>IF(T457="Above",LN(G457/P457)/LN(1+INDEX(Market!$E$6:$E$9,MATCH(B457,Market!$A$6:$A$9,0))),0)</f>
        <v/>
      </c>
    </row>
    <row r="458">
      <c r="A458" s="5" t="inlineStr">
        <is>
          <t>E00546</t>
        </is>
      </c>
      <c r="B458" s="5" t="inlineStr">
        <is>
          <t>ES</t>
        </is>
      </c>
      <c r="C458" s="5" t="inlineStr">
        <is>
          <t>Customer Service</t>
        </is>
      </c>
      <c r="D458" s="5" t="inlineStr">
        <is>
          <t>L1</t>
        </is>
      </c>
      <c r="E458" s="5" t="inlineStr">
        <is>
          <t>M</t>
        </is>
      </c>
      <c r="F458" s="5" t="n">
        <v>1</v>
      </c>
      <c r="G458" s="31" t="n">
        <v>21550</v>
      </c>
      <c r="H458" s="31" t="n">
        <v>22500</v>
      </c>
      <c r="I458" s="6">
        <f>INDEX(Roles!$J$5:$J$40,MATCH(C458&amp;"|"&amp;D458,Roles!$A$5:$A$40,0))</f>
        <v/>
      </c>
      <c r="J458" s="6">
        <f>INDEX(Roles!$K$5:$K$40,MATCH(C458&amp;"|"&amp;D458,Roles!$A$5:$A$40,0))</f>
        <v/>
      </c>
      <c r="K458" s="26">
        <f>INDEX(Market!$K$31:$K$54,MATCH(B458&amp;"|"&amp;J458,Market!$A$31:$A$54,0))</f>
        <v/>
      </c>
      <c r="L458" s="6">
        <f>INDEX(Settings!$E$13:$E$19,MATCH(I458,Settings!$B$13:$B$19,0))</f>
        <v/>
      </c>
      <c r="M458" s="25">
        <f>INDEX(Structure!$K$6:$K$12,MATCH(I458,Structure!$A$6:$A$12,0))</f>
        <v/>
      </c>
      <c r="N458" s="26">
        <f>INDEX(Structure!$G$25:$G$52,MATCH(B458&amp;"|"&amp;I458,Structure!$A$25:$A$52,0))</f>
        <v/>
      </c>
      <c r="O458" s="26">
        <f>INDEX(Structure!$H$25:$H$52,MATCH(B458&amp;"|"&amp;I458,Structure!$A$25:$A$52,0))</f>
        <v/>
      </c>
      <c r="P458" s="26">
        <f>INDEX(Structure!$I$25:$I$52,MATCH(B458&amp;"|"&amp;I458,Structure!$A$25:$A$52,0))</f>
        <v/>
      </c>
      <c r="Q458" s="20">
        <f>G458/H458</f>
        <v/>
      </c>
      <c r="R458" s="20">
        <f>G458/O458</f>
        <v/>
      </c>
      <c r="S458" s="32">
        <f>(G458-N458)/(P458-N458)</f>
        <v/>
      </c>
      <c r="T458" s="4">
        <f>IF(G458&lt;N458,"Below",IF(G458&gt;P458,"Above","Within"))</f>
        <v/>
      </c>
      <c r="U458" s="17">
        <f>MAX(0,N458-G458)*F458</f>
        <v/>
      </c>
      <c r="V458" s="17">
        <f>MAX(0,G458-P458)*F458</f>
        <v/>
      </c>
      <c r="W458" s="33">
        <f>IF(T458="Above",LN(G458/P458)/LN(1+INDEX(Market!$E$6:$E$9,MATCH(B458,Market!$A$6:$A$9,0))),0)</f>
        <v/>
      </c>
    </row>
    <row r="459">
      <c r="A459" s="5" t="inlineStr">
        <is>
          <t>E00547</t>
        </is>
      </c>
      <c r="B459" s="5" t="inlineStr">
        <is>
          <t>PL</t>
        </is>
      </c>
      <c r="C459" s="5" t="inlineStr">
        <is>
          <t>Operations</t>
        </is>
      </c>
      <c r="D459" s="5" t="inlineStr">
        <is>
          <t>L3</t>
        </is>
      </c>
      <c r="E459" s="5" t="inlineStr">
        <is>
          <t>F</t>
        </is>
      </c>
      <c r="F459" s="5" t="n">
        <v>1</v>
      </c>
      <c r="G459" s="31" t="n">
        <v>31650</v>
      </c>
      <c r="H459" s="31" t="n">
        <v>31900</v>
      </c>
      <c r="I459" s="6">
        <f>INDEX(Roles!$J$5:$J$40,MATCH(C459&amp;"|"&amp;D459,Roles!$A$5:$A$40,0))</f>
        <v/>
      </c>
      <c r="J459" s="6">
        <f>INDEX(Roles!$K$5:$K$40,MATCH(C459&amp;"|"&amp;D459,Roles!$A$5:$A$40,0))</f>
        <v/>
      </c>
      <c r="K459" s="26">
        <f>INDEX(Market!$K$31:$K$54,MATCH(B459&amp;"|"&amp;J459,Market!$A$31:$A$54,0))</f>
        <v/>
      </c>
      <c r="L459" s="6">
        <f>INDEX(Settings!$E$13:$E$19,MATCH(I459,Settings!$B$13:$B$19,0))</f>
        <v/>
      </c>
      <c r="M459" s="25">
        <f>INDEX(Structure!$K$6:$K$12,MATCH(I459,Structure!$A$6:$A$12,0))</f>
        <v/>
      </c>
      <c r="N459" s="26">
        <f>INDEX(Structure!$G$25:$G$52,MATCH(B459&amp;"|"&amp;I459,Structure!$A$25:$A$52,0))</f>
        <v/>
      </c>
      <c r="O459" s="26">
        <f>INDEX(Structure!$H$25:$H$52,MATCH(B459&amp;"|"&amp;I459,Structure!$A$25:$A$52,0))</f>
        <v/>
      </c>
      <c r="P459" s="26">
        <f>INDEX(Structure!$I$25:$I$52,MATCH(B459&amp;"|"&amp;I459,Structure!$A$25:$A$52,0))</f>
        <v/>
      </c>
      <c r="Q459" s="20">
        <f>G459/H459</f>
        <v/>
      </c>
      <c r="R459" s="20">
        <f>G459/O459</f>
        <v/>
      </c>
      <c r="S459" s="32">
        <f>(G459-N459)/(P459-N459)</f>
        <v/>
      </c>
      <c r="T459" s="4">
        <f>IF(G459&lt;N459,"Below",IF(G459&gt;P459,"Above","Within"))</f>
        <v/>
      </c>
      <c r="U459" s="17">
        <f>MAX(0,N459-G459)*F459</f>
        <v/>
      </c>
      <c r="V459" s="17">
        <f>MAX(0,G459-P459)*F459</f>
        <v/>
      </c>
      <c r="W459" s="33">
        <f>IF(T459="Above",LN(G459/P459)/LN(1+INDEX(Market!$E$6:$E$9,MATCH(B459,Market!$A$6:$A$9,0))),0)</f>
        <v/>
      </c>
    </row>
    <row r="460">
      <c r="A460" s="5" t="inlineStr">
        <is>
          <t>E00548</t>
        </is>
      </c>
      <c r="B460" s="5" t="inlineStr">
        <is>
          <t>PL</t>
        </is>
      </c>
      <c r="C460" s="5" t="inlineStr">
        <is>
          <t>Customer Service</t>
        </is>
      </c>
      <c r="D460" s="5" t="inlineStr">
        <is>
          <t>L1</t>
        </is>
      </c>
      <c r="E460" s="5" t="inlineStr">
        <is>
          <t>F</t>
        </is>
      </c>
      <c r="F460" s="5" t="n">
        <v>1</v>
      </c>
      <c r="G460" s="31" t="n">
        <v>18450</v>
      </c>
      <c r="H460" s="31" t="n">
        <v>18900</v>
      </c>
      <c r="I460" s="6">
        <f>INDEX(Roles!$J$5:$J$40,MATCH(C460&amp;"|"&amp;D460,Roles!$A$5:$A$40,0))</f>
        <v/>
      </c>
      <c r="J460" s="6">
        <f>INDEX(Roles!$K$5:$K$40,MATCH(C460&amp;"|"&amp;D460,Roles!$A$5:$A$40,0))</f>
        <v/>
      </c>
      <c r="K460" s="26">
        <f>INDEX(Market!$K$31:$K$54,MATCH(B460&amp;"|"&amp;J460,Market!$A$31:$A$54,0))</f>
        <v/>
      </c>
      <c r="L460" s="6">
        <f>INDEX(Settings!$E$13:$E$19,MATCH(I460,Settings!$B$13:$B$19,0))</f>
        <v/>
      </c>
      <c r="M460" s="25">
        <f>INDEX(Structure!$K$6:$K$12,MATCH(I460,Structure!$A$6:$A$12,0))</f>
        <v/>
      </c>
      <c r="N460" s="26">
        <f>INDEX(Structure!$G$25:$G$52,MATCH(B460&amp;"|"&amp;I460,Structure!$A$25:$A$52,0))</f>
        <v/>
      </c>
      <c r="O460" s="26">
        <f>INDEX(Structure!$H$25:$H$52,MATCH(B460&amp;"|"&amp;I460,Structure!$A$25:$A$52,0))</f>
        <v/>
      </c>
      <c r="P460" s="26">
        <f>INDEX(Structure!$I$25:$I$52,MATCH(B460&amp;"|"&amp;I460,Structure!$A$25:$A$52,0))</f>
        <v/>
      </c>
      <c r="Q460" s="20">
        <f>G460/H460</f>
        <v/>
      </c>
      <c r="R460" s="20">
        <f>G460/O460</f>
        <v/>
      </c>
      <c r="S460" s="32">
        <f>(G460-N460)/(P460-N460)</f>
        <v/>
      </c>
      <c r="T460" s="4">
        <f>IF(G460&lt;N460,"Below",IF(G460&gt;P460,"Above","Within"))</f>
        <v/>
      </c>
      <c r="U460" s="17">
        <f>MAX(0,N460-G460)*F460</f>
        <v/>
      </c>
      <c r="V460" s="17">
        <f>MAX(0,G460-P460)*F460</f>
        <v/>
      </c>
      <c r="W460" s="33">
        <f>IF(T460="Above",LN(G460/P460)/LN(1+INDEX(Market!$E$6:$E$9,MATCH(B460,Market!$A$6:$A$9,0))),0)</f>
        <v/>
      </c>
    </row>
    <row r="461">
      <c r="A461" s="5" t="inlineStr">
        <is>
          <t>E00549</t>
        </is>
      </c>
      <c r="B461" s="5" t="inlineStr">
        <is>
          <t>IT</t>
        </is>
      </c>
      <c r="C461" s="5" t="inlineStr">
        <is>
          <t>Customer Service</t>
        </is>
      </c>
      <c r="D461" s="5" t="inlineStr">
        <is>
          <t>L3</t>
        </is>
      </c>
      <c r="E461" s="5" t="inlineStr">
        <is>
          <t>M</t>
        </is>
      </c>
      <c r="F461" s="5" t="n">
        <v>1</v>
      </c>
      <c r="G461" s="31" t="n">
        <v>35750</v>
      </c>
      <c r="H461" s="31" t="n">
        <v>37400</v>
      </c>
      <c r="I461" s="6">
        <f>INDEX(Roles!$J$5:$J$40,MATCH(C461&amp;"|"&amp;D461,Roles!$A$5:$A$40,0))</f>
        <v/>
      </c>
      <c r="J461" s="6">
        <f>INDEX(Roles!$K$5:$K$40,MATCH(C461&amp;"|"&amp;D461,Roles!$A$5:$A$40,0))</f>
        <v/>
      </c>
      <c r="K461" s="26">
        <f>INDEX(Market!$K$31:$K$54,MATCH(B461&amp;"|"&amp;J461,Market!$A$31:$A$54,0))</f>
        <v/>
      </c>
      <c r="L461" s="6">
        <f>INDEX(Settings!$E$13:$E$19,MATCH(I461,Settings!$B$13:$B$19,0))</f>
        <v/>
      </c>
      <c r="M461" s="25">
        <f>INDEX(Structure!$K$6:$K$12,MATCH(I461,Structure!$A$6:$A$12,0))</f>
        <v/>
      </c>
      <c r="N461" s="26">
        <f>INDEX(Structure!$G$25:$G$52,MATCH(B461&amp;"|"&amp;I461,Structure!$A$25:$A$52,0))</f>
        <v/>
      </c>
      <c r="O461" s="26">
        <f>INDEX(Structure!$H$25:$H$52,MATCH(B461&amp;"|"&amp;I461,Structure!$A$25:$A$52,0))</f>
        <v/>
      </c>
      <c r="P461" s="26">
        <f>INDEX(Structure!$I$25:$I$52,MATCH(B461&amp;"|"&amp;I461,Structure!$A$25:$A$52,0))</f>
        <v/>
      </c>
      <c r="Q461" s="20">
        <f>G461/H461</f>
        <v/>
      </c>
      <c r="R461" s="20">
        <f>G461/O461</f>
        <v/>
      </c>
      <c r="S461" s="32">
        <f>(G461-N461)/(P461-N461)</f>
        <v/>
      </c>
      <c r="T461" s="4">
        <f>IF(G461&lt;N461,"Below",IF(G461&gt;P461,"Above","Within"))</f>
        <v/>
      </c>
      <c r="U461" s="17">
        <f>MAX(0,N461-G461)*F461</f>
        <v/>
      </c>
      <c r="V461" s="17">
        <f>MAX(0,G461-P461)*F461</f>
        <v/>
      </c>
      <c r="W461" s="33">
        <f>IF(T461="Above",LN(G461/P461)/LN(1+INDEX(Market!$E$6:$E$9,MATCH(B461,Market!$A$6:$A$9,0))),0)</f>
        <v/>
      </c>
    </row>
    <row r="462">
      <c r="A462" s="5" t="inlineStr">
        <is>
          <t>E00550</t>
        </is>
      </c>
      <c r="B462" s="5" t="inlineStr">
        <is>
          <t>PL</t>
        </is>
      </c>
      <c r="C462" s="5" t="inlineStr">
        <is>
          <t>Operations</t>
        </is>
      </c>
      <c r="D462" s="5" t="inlineStr">
        <is>
          <t>L3</t>
        </is>
      </c>
      <c r="E462" s="5" t="inlineStr">
        <is>
          <t>F</t>
        </is>
      </c>
      <c r="F462" s="5" t="n">
        <v>1</v>
      </c>
      <c r="G462" s="31" t="n">
        <v>37250</v>
      </c>
      <c r="H462" s="31" t="n">
        <v>31900</v>
      </c>
      <c r="I462" s="6">
        <f>INDEX(Roles!$J$5:$J$40,MATCH(C462&amp;"|"&amp;D462,Roles!$A$5:$A$40,0))</f>
        <v/>
      </c>
      <c r="J462" s="6">
        <f>INDEX(Roles!$K$5:$K$40,MATCH(C462&amp;"|"&amp;D462,Roles!$A$5:$A$40,0))</f>
        <v/>
      </c>
      <c r="K462" s="26">
        <f>INDEX(Market!$K$31:$K$54,MATCH(B462&amp;"|"&amp;J462,Market!$A$31:$A$54,0))</f>
        <v/>
      </c>
      <c r="L462" s="6">
        <f>INDEX(Settings!$E$13:$E$19,MATCH(I462,Settings!$B$13:$B$19,0))</f>
        <v/>
      </c>
      <c r="M462" s="25">
        <f>INDEX(Structure!$K$6:$K$12,MATCH(I462,Structure!$A$6:$A$12,0))</f>
        <v/>
      </c>
      <c r="N462" s="26">
        <f>INDEX(Structure!$G$25:$G$52,MATCH(B462&amp;"|"&amp;I462,Structure!$A$25:$A$52,0))</f>
        <v/>
      </c>
      <c r="O462" s="26">
        <f>INDEX(Structure!$H$25:$H$52,MATCH(B462&amp;"|"&amp;I462,Structure!$A$25:$A$52,0))</f>
        <v/>
      </c>
      <c r="P462" s="26">
        <f>INDEX(Structure!$I$25:$I$52,MATCH(B462&amp;"|"&amp;I462,Structure!$A$25:$A$52,0))</f>
        <v/>
      </c>
      <c r="Q462" s="20">
        <f>G462/H462</f>
        <v/>
      </c>
      <c r="R462" s="20">
        <f>G462/O462</f>
        <v/>
      </c>
      <c r="S462" s="32">
        <f>(G462-N462)/(P462-N462)</f>
        <v/>
      </c>
      <c r="T462" s="4">
        <f>IF(G462&lt;N462,"Below",IF(G462&gt;P462,"Above","Within"))</f>
        <v/>
      </c>
      <c r="U462" s="17">
        <f>MAX(0,N462-G462)*F462</f>
        <v/>
      </c>
      <c r="V462" s="17">
        <f>MAX(0,G462-P462)*F462</f>
        <v/>
      </c>
      <c r="W462" s="33">
        <f>IF(T462="Above",LN(G462/P462)/LN(1+INDEX(Market!$E$6:$E$9,MATCH(B462,Market!$A$6:$A$9,0))),0)</f>
        <v/>
      </c>
    </row>
    <row r="463">
      <c r="A463" s="5" t="inlineStr">
        <is>
          <t>E00551</t>
        </is>
      </c>
      <c r="B463" s="5" t="inlineStr">
        <is>
          <t>DE</t>
        </is>
      </c>
      <c r="C463" s="5" t="inlineStr">
        <is>
          <t>Customer Service</t>
        </is>
      </c>
      <c r="D463" s="5" t="inlineStr">
        <is>
          <t>L3</t>
        </is>
      </c>
      <c r="E463" s="5" t="inlineStr">
        <is>
          <t>F</t>
        </is>
      </c>
      <c r="F463" s="5" t="n">
        <v>1</v>
      </c>
      <c r="G463" s="31" t="n">
        <v>67950</v>
      </c>
      <c r="H463" s="31" t="n">
        <v>54700</v>
      </c>
      <c r="I463" s="6">
        <f>INDEX(Roles!$J$5:$J$40,MATCH(C463&amp;"|"&amp;D463,Roles!$A$5:$A$40,0))</f>
        <v/>
      </c>
      <c r="J463" s="6">
        <f>INDEX(Roles!$K$5:$K$40,MATCH(C463&amp;"|"&amp;D463,Roles!$A$5:$A$40,0))</f>
        <v/>
      </c>
      <c r="K463" s="26">
        <f>INDEX(Market!$K$31:$K$54,MATCH(B463&amp;"|"&amp;J463,Market!$A$31:$A$54,0))</f>
        <v/>
      </c>
      <c r="L463" s="6">
        <f>INDEX(Settings!$E$13:$E$19,MATCH(I463,Settings!$B$13:$B$19,0))</f>
        <v/>
      </c>
      <c r="M463" s="25">
        <f>INDEX(Structure!$K$6:$K$12,MATCH(I463,Structure!$A$6:$A$12,0))</f>
        <v/>
      </c>
      <c r="N463" s="26">
        <f>INDEX(Structure!$G$25:$G$52,MATCH(B463&amp;"|"&amp;I463,Structure!$A$25:$A$52,0))</f>
        <v/>
      </c>
      <c r="O463" s="26">
        <f>INDEX(Structure!$H$25:$H$52,MATCH(B463&amp;"|"&amp;I463,Structure!$A$25:$A$52,0))</f>
        <v/>
      </c>
      <c r="P463" s="26">
        <f>INDEX(Structure!$I$25:$I$52,MATCH(B463&amp;"|"&amp;I463,Structure!$A$25:$A$52,0))</f>
        <v/>
      </c>
      <c r="Q463" s="20">
        <f>G463/H463</f>
        <v/>
      </c>
      <c r="R463" s="20">
        <f>G463/O463</f>
        <v/>
      </c>
      <c r="S463" s="32">
        <f>(G463-N463)/(P463-N463)</f>
        <v/>
      </c>
      <c r="T463" s="4">
        <f>IF(G463&lt;N463,"Below",IF(G463&gt;P463,"Above","Within"))</f>
        <v/>
      </c>
      <c r="U463" s="17">
        <f>MAX(0,N463-G463)*F463</f>
        <v/>
      </c>
      <c r="V463" s="17">
        <f>MAX(0,G463-P463)*F463</f>
        <v/>
      </c>
      <c r="W463" s="33">
        <f>IF(T463="Above",LN(G463/P463)/LN(1+INDEX(Market!$E$6:$E$9,MATCH(B463,Market!$A$6:$A$9,0))),0)</f>
        <v/>
      </c>
    </row>
    <row r="464">
      <c r="A464" s="5" t="inlineStr">
        <is>
          <t>E00553</t>
        </is>
      </c>
      <c r="B464" s="5" t="inlineStr">
        <is>
          <t>PL</t>
        </is>
      </c>
      <c r="C464" s="5" t="inlineStr">
        <is>
          <t>Tech</t>
        </is>
      </c>
      <c r="D464" s="5" t="inlineStr">
        <is>
          <t>L4</t>
        </is>
      </c>
      <c r="E464" s="5" t="inlineStr">
        <is>
          <t>F</t>
        </is>
      </c>
      <c r="F464" s="5" t="n">
        <v>1</v>
      </c>
      <c r="G464" s="31" t="n">
        <v>52550</v>
      </c>
      <c r="H464" s="31" t="n">
        <v>55100</v>
      </c>
      <c r="I464" s="6">
        <f>INDEX(Roles!$J$5:$J$40,MATCH(C464&amp;"|"&amp;D464,Roles!$A$5:$A$40,0))</f>
        <v/>
      </c>
      <c r="J464" s="6">
        <f>INDEX(Roles!$K$5:$K$40,MATCH(C464&amp;"|"&amp;D464,Roles!$A$5:$A$40,0))</f>
        <v/>
      </c>
      <c r="K464" s="26">
        <f>INDEX(Market!$K$31:$K$54,MATCH(B464&amp;"|"&amp;J464,Market!$A$31:$A$54,0))</f>
        <v/>
      </c>
      <c r="L464" s="6">
        <f>INDEX(Settings!$E$13:$E$19,MATCH(I464,Settings!$B$13:$B$19,0))</f>
        <v/>
      </c>
      <c r="M464" s="25">
        <f>INDEX(Structure!$K$6:$K$12,MATCH(I464,Structure!$A$6:$A$12,0))</f>
        <v/>
      </c>
      <c r="N464" s="26">
        <f>INDEX(Structure!$G$25:$G$52,MATCH(B464&amp;"|"&amp;I464,Structure!$A$25:$A$52,0))</f>
        <v/>
      </c>
      <c r="O464" s="26">
        <f>INDEX(Structure!$H$25:$H$52,MATCH(B464&amp;"|"&amp;I464,Structure!$A$25:$A$52,0))</f>
        <v/>
      </c>
      <c r="P464" s="26">
        <f>INDEX(Structure!$I$25:$I$52,MATCH(B464&amp;"|"&amp;I464,Structure!$A$25:$A$52,0))</f>
        <v/>
      </c>
      <c r="Q464" s="20">
        <f>G464/H464</f>
        <v/>
      </c>
      <c r="R464" s="20">
        <f>G464/O464</f>
        <v/>
      </c>
      <c r="S464" s="32">
        <f>(G464-N464)/(P464-N464)</f>
        <v/>
      </c>
      <c r="T464" s="4">
        <f>IF(G464&lt;N464,"Below",IF(G464&gt;P464,"Above","Within"))</f>
        <v/>
      </c>
      <c r="U464" s="17">
        <f>MAX(0,N464-G464)*F464</f>
        <v/>
      </c>
      <c r="V464" s="17">
        <f>MAX(0,G464-P464)*F464</f>
        <v/>
      </c>
      <c r="W464" s="33">
        <f>IF(T464="Above",LN(G464/P464)/LN(1+INDEX(Market!$E$6:$E$9,MATCH(B464,Market!$A$6:$A$9,0))),0)</f>
        <v/>
      </c>
    </row>
    <row r="465">
      <c r="A465" s="5" t="inlineStr">
        <is>
          <t>E00555</t>
        </is>
      </c>
      <c r="B465" s="5" t="inlineStr">
        <is>
          <t>DE</t>
        </is>
      </c>
      <c r="C465" s="5" t="inlineStr">
        <is>
          <t>Customer Service</t>
        </is>
      </c>
      <c r="D465" s="5" t="inlineStr">
        <is>
          <t>L1</t>
        </is>
      </c>
      <c r="E465" s="5" t="inlineStr">
        <is>
          <t>F</t>
        </is>
      </c>
      <c r="F465" s="5" t="n">
        <v>1</v>
      </c>
      <c r="G465" s="31" t="n">
        <v>32950</v>
      </c>
      <c r="H465" s="31" t="n">
        <v>34200</v>
      </c>
      <c r="I465" s="6">
        <f>INDEX(Roles!$J$5:$J$40,MATCH(C465&amp;"|"&amp;D465,Roles!$A$5:$A$40,0))</f>
        <v/>
      </c>
      <c r="J465" s="6">
        <f>INDEX(Roles!$K$5:$K$40,MATCH(C465&amp;"|"&amp;D465,Roles!$A$5:$A$40,0))</f>
        <v/>
      </c>
      <c r="K465" s="26">
        <f>INDEX(Market!$K$31:$K$54,MATCH(B465&amp;"|"&amp;J465,Market!$A$31:$A$54,0))</f>
        <v/>
      </c>
      <c r="L465" s="6">
        <f>INDEX(Settings!$E$13:$E$19,MATCH(I465,Settings!$B$13:$B$19,0))</f>
        <v/>
      </c>
      <c r="M465" s="25">
        <f>INDEX(Structure!$K$6:$K$12,MATCH(I465,Structure!$A$6:$A$12,0))</f>
        <v/>
      </c>
      <c r="N465" s="26">
        <f>INDEX(Structure!$G$25:$G$52,MATCH(B465&amp;"|"&amp;I465,Structure!$A$25:$A$52,0))</f>
        <v/>
      </c>
      <c r="O465" s="26">
        <f>INDEX(Structure!$H$25:$H$52,MATCH(B465&amp;"|"&amp;I465,Structure!$A$25:$A$52,0))</f>
        <v/>
      </c>
      <c r="P465" s="26">
        <f>INDEX(Structure!$I$25:$I$52,MATCH(B465&amp;"|"&amp;I465,Structure!$A$25:$A$52,0))</f>
        <v/>
      </c>
      <c r="Q465" s="20">
        <f>G465/H465</f>
        <v/>
      </c>
      <c r="R465" s="20">
        <f>G465/O465</f>
        <v/>
      </c>
      <c r="S465" s="32">
        <f>(G465-N465)/(P465-N465)</f>
        <v/>
      </c>
      <c r="T465" s="4">
        <f>IF(G465&lt;N465,"Below",IF(G465&gt;P465,"Above","Within"))</f>
        <v/>
      </c>
      <c r="U465" s="17">
        <f>MAX(0,N465-G465)*F465</f>
        <v/>
      </c>
      <c r="V465" s="17">
        <f>MAX(0,G465-P465)*F465</f>
        <v/>
      </c>
      <c r="W465" s="33">
        <f>IF(T465="Above",LN(G465/P465)/LN(1+INDEX(Market!$E$6:$E$9,MATCH(B465,Market!$A$6:$A$9,0))),0)</f>
        <v/>
      </c>
    </row>
    <row r="466">
      <c r="A466" s="5" t="inlineStr">
        <is>
          <t>E00558</t>
        </is>
      </c>
      <c r="B466" s="5" t="inlineStr">
        <is>
          <t>PL</t>
        </is>
      </c>
      <c r="C466" s="5" t="inlineStr">
        <is>
          <t>Operations</t>
        </is>
      </c>
      <c r="D466" s="5" t="inlineStr">
        <is>
          <t>L2</t>
        </is>
      </c>
      <c r="E466" s="5" t="inlineStr">
        <is>
          <t>M</t>
        </is>
      </c>
      <c r="F466" s="5" t="n">
        <v>1</v>
      </c>
      <c r="G466" s="31" t="n">
        <v>23950</v>
      </c>
      <c r="H466" s="31" t="n">
        <v>24900</v>
      </c>
      <c r="I466" s="6">
        <f>INDEX(Roles!$J$5:$J$40,MATCH(C466&amp;"|"&amp;D466,Roles!$A$5:$A$40,0))</f>
        <v/>
      </c>
      <c r="J466" s="6">
        <f>INDEX(Roles!$K$5:$K$40,MATCH(C466&amp;"|"&amp;D466,Roles!$A$5:$A$40,0))</f>
        <v/>
      </c>
      <c r="K466" s="26">
        <f>INDEX(Market!$K$31:$K$54,MATCH(B466&amp;"|"&amp;J466,Market!$A$31:$A$54,0))</f>
        <v/>
      </c>
      <c r="L466" s="6">
        <f>INDEX(Settings!$E$13:$E$19,MATCH(I466,Settings!$B$13:$B$19,0))</f>
        <v/>
      </c>
      <c r="M466" s="25">
        <f>INDEX(Structure!$K$6:$K$12,MATCH(I466,Structure!$A$6:$A$12,0))</f>
        <v/>
      </c>
      <c r="N466" s="26">
        <f>INDEX(Structure!$G$25:$G$52,MATCH(B466&amp;"|"&amp;I466,Structure!$A$25:$A$52,0))</f>
        <v/>
      </c>
      <c r="O466" s="26">
        <f>INDEX(Structure!$H$25:$H$52,MATCH(B466&amp;"|"&amp;I466,Structure!$A$25:$A$52,0))</f>
        <v/>
      </c>
      <c r="P466" s="26">
        <f>INDEX(Structure!$I$25:$I$52,MATCH(B466&amp;"|"&amp;I466,Structure!$A$25:$A$52,0))</f>
        <v/>
      </c>
      <c r="Q466" s="20">
        <f>G466/H466</f>
        <v/>
      </c>
      <c r="R466" s="20">
        <f>G466/O466</f>
        <v/>
      </c>
      <c r="S466" s="32">
        <f>(G466-N466)/(P466-N466)</f>
        <v/>
      </c>
      <c r="T466" s="4">
        <f>IF(G466&lt;N466,"Below",IF(G466&gt;P466,"Above","Within"))</f>
        <v/>
      </c>
      <c r="U466" s="17">
        <f>MAX(0,N466-G466)*F466</f>
        <v/>
      </c>
      <c r="V466" s="17">
        <f>MAX(0,G466-P466)*F466</f>
        <v/>
      </c>
      <c r="W466" s="33">
        <f>IF(T466="Above",LN(G466/P466)/LN(1+INDEX(Market!$E$6:$E$9,MATCH(B466,Market!$A$6:$A$9,0))),0)</f>
        <v/>
      </c>
    </row>
    <row r="467">
      <c r="A467" s="5" t="inlineStr">
        <is>
          <t>E00559</t>
        </is>
      </c>
      <c r="B467" s="5" t="inlineStr">
        <is>
          <t>IT</t>
        </is>
      </c>
      <c r="C467" s="5" t="inlineStr">
        <is>
          <t>Finance</t>
        </is>
      </c>
      <c r="D467" s="5" t="inlineStr">
        <is>
          <t>L3</t>
        </is>
      </c>
      <c r="E467" s="5" t="inlineStr">
        <is>
          <t>M</t>
        </is>
      </c>
      <c r="F467" s="5" t="n">
        <v>1</v>
      </c>
      <c r="G467" s="31" t="n">
        <v>39250</v>
      </c>
      <c r="H467" s="31" t="n">
        <v>45800</v>
      </c>
      <c r="I467" s="6">
        <f>INDEX(Roles!$J$5:$J$40,MATCH(C467&amp;"|"&amp;D467,Roles!$A$5:$A$40,0))</f>
        <v/>
      </c>
      <c r="J467" s="6">
        <f>INDEX(Roles!$K$5:$K$40,MATCH(C467&amp;"|"&amp;D467,Roles!$A$5:$A$40,0))</f>
        <v/>
      </c>
      <c r="K467" s="26">
        <f>INDEX(Market!$K$31:$K$54,MATCH(B467&amp;"|"&amp;J467,Market!$A$31:$A$54,0))</f>
        <v/>
      </c>
      <c r="L467" s="6">
        <f>INDEX(Settings!$E$13:$E$19,MATCH(I467,Settings!$B$13:$B$19,0))</f>
        <v/>
      </c>
      <c r="M467" s="25">
        <f>INDEX(Structure!$K$6:$K$12,MATCH(I467,Structure!$A$6:$A$12,0))</f>
        <v/>
      </c>
      <c r="N467" s="26">
        <f>INDEX(Structure!$G$25:$G$52,MATCH(B467&amp;"|"&amp;I467,Structure!$A$25:$A$52,0))</f>
        <v/>
      </c>
      <c r="O467" s="26">
        <f>INDEX(Structure!$H$25:$H$52,MATCH(B467&amp;"|"&amp;I467,Structure!$A$25:$A$52,0))</f>
        <v/>
      </c>
      <c r="P467" s="26">
        <f>INDEX(Structure!$I$25:$I$52,MATCH(B467&amp;"|"&amp;I467,Structure!$A$25:$A$52,0))</f>
        <v/>
      </c>
      <c r="Q467" s="20">
        <f>G467/H467</f>
        <v/>
      </c>
      <c r="R467" s="20">
        <f>G467/O467</f>
        <v/>
      </c>
      <c r="S467" s="32">
        <f>(G467-N467)/(P467-N467)</f>
        <v/>
      </c>
      <c r="T467" s="4">
        <f>IF(G467&lt;N467,"Below",IF(G467&gt;P467,"Above","Within"))</f>
        <v/>
      </c>
      <c r="U467" s="17">
        <f>MAX(0,N467-G467)*F467</f>
        <v/>
      </c>
      <c r="V467" s="17">
        <f>MAX(0,G467-P467)*F467</f>
        <v/>
      </c>
      <c r="W467" s="33">
        <f>IF(T467="Above",LN(G467/P467)/LN(1+INDEX(Market!$E$6:$E$9,MATCH(B467,Market!$A$6:$A$9,0))),0)</f>
        <v/>
      </c>
    </row>
    <row r="468">
      <c r="A468" s="5" t="inlineStr">
        <is>
          <t>E00560</t>
        </is>
      </c>
      <c r="B468" s="5" t="inlineStr">
        <is>
          <t>PL</t>
        </is>
      </c>
      <c r="C468" s="5" t="inlineStr">
        <is>
          <t>Customer Service</t>
        </is>
      </c>
      <c r="D468" s="5" t="inlineStr">
        <is>
          <t>L1</t>
        </is>
      </c>
      <c r="E468" s="5" t="inlineStr">
        <is>
          <t>M</t>
        </is>
      </c>
      <c r="F468" s="5" t="n">
        <v>1</v>
      </c>
      <c r="G468" s="31" t="n">
        <v>18000</v>
      </c>
      <c r="H468" s="31" t="n">
        <v>18900</v>
      </c>
      <c r="I468" s="6">
        <f>INDEX(Roles!$J$5:$J$40,MATCH(C468&amp;"|"&amp;D468,Roles!$A$5:$A$40,0))</f>
        <v/>
      </c>
      <c r="J468" s="6">
        <f>INDEX(Roles!$K$5:$K$40,MATCH(C468&amp;"|"&amp;D468,Roles!$A$5:$A$40,0))</f>
        <v/>
      </c>
      <c r="K468" s="26">
        <f>INDEX(Market!$K$31:$K$54,MATCH(B468&amp;"|"&amp;J468,Market!$A$31:$A$54,0))</f>
        <v/>
      </c>
      <c r="L468" s="6">
        <f>INDEX(Settings!$E$13:$E$19,MATCH(I468,Settings!$B$13:$B$19,0))</f>
        <v/>
      </c>
      <c r="M468" s="25">
        <f>INDEX(Structure!$K$6:$K$12,MATCH(I468,Structure!$A$6:$A$12,0))</f>
        <v/>
      </c>
      <c r="N468" s="26">
        <f>INDEX(Structure!$G$25:$G$52,MATCH(B468&amp;"|"&amp;I468,Structure!$A$25:$A$52,0))</f>
        <v/>
      </c>
      <c r="O468" s="26">
        <f>INDEX(Structure!$H$25:$H$52,MATCH(B468&amp;"|"&amp;I468,Structure!$A$25:$A$52,0))</f>
        <v/>
      </c>
      <c r="P468" s="26">
        <f>INDEX(Structure!$I$25:$I$52,MATCH(B468&amp;"|"&amp;I468,Structure!$A$25:$A$52,0))</f>
        <v/>
      </c>
      <c r="Q468" s="20">
        <f>G468/H468</f>
        <v/>
      </c>
      <c r="R468" s="20">
        <f>G468/O468</f>
        <v/>
      </c>
      <c r="S468" s="32">
        <f>(G468-N468)/(P468-N468)</f>
        <v/>
      </c>
      <c r="T468" s="4">
        <f>IF(G468&lt;N468,"Below",IF(G468&gt;P468,"Above","Within"))</f>
        <v/>
      </c>
      <c r="U468" s="17">
        <f>MAX(0,N468-G468)*F468</f>
        <v/>
      </c>
      <c r="V468" s="17">
        <f>MAX(0,G468-P468)*F468</f>
        <v/>
      </c>
      <c r="W468" s="33">
        <f>IF(T468="Above",LN(G468/P468)/LN(1+INDEX(Market!$E$6:$E$9,MATCH(B468,Market!$A$6:$A$9,0))),0)</f>
        <v/>
      </c>
    </row>
    <row r="469">
      <c r="A469" s="5" t="inlineStr">
        <is>
          <t>E00561</t>
        </is>
      </c>
      <c r="B469" s="5" t="inlineStr">
        <is>
          <t>PL</t>
        </is>
      </c>
      <c r="C469" s="5" t="inlineStr">
        <is>
          <t>Customer Service</t>
        </is>
      </c>
      <c r="D469" s="5" t="inlineStr">
        <is>
          <t>L1</t>
        </is>
      </c>
      <c r="E469" s="5" t="inlineStr">
        <is>
          <t>M</t>
        </is>
      </c>
      <c r="F469" s="5" t="n">
        <v>1</v>
      </c>
      <c r="G469" s="31" t="n">
        <v>18750</v>
      </c>
      <c r="H469" s="31" t="n">
        <v>18900</v>
      </c>
      <c r="I469" s="6">
        <f>INDEX(Roles!$J$5:$J$40,MATCH(C469&amp;"|"&amp;D469,Roles!$A$5:$A$40,0))</f>
        <v/>
      </c>
      <c r="J469" s="6">
        <f>INDEX(Roles!$K$5:$K$40,MATCH(C469&amp;"|"&amp;D469,Roles!$A$5:$A$40,0))</f>
        <v/>
      </c>
      <c r="K469" s="26">
        <f>INDEX(Market!$K$31:$K$54,MATCH(B469&amp;"|"&amp;J469,Market!$A$31:$A$54,0))</f>
        <v/>
      </c>
      <c r="L469" s="6">
        <f>INDEX(Settings!$E$13:$E$19,MATCH(I469,Settings!$B$13:$B$19,0))</f>
        <v/>
      </c>
      <c r="M469" s="25">
        <f>INDEX(Structure!$K$6:$K$12,MATCH(I469,Structure!$A$6:$A$12,0))</f>
        <v/>
      </c>
      <c r="N469" s="26">
        <f>INDEX(Structure!$G$25:$G$52,MATCH(B469&amp;"|"&amp;I469,Structure!$A$25:$A$52,0))</f>
        <v/>
      </c>
      <c r="O469" s="26">
        <f>INDEX(Structure!$H$25:$H$52,MATCH(B469&amp;"|"&amp;I469,Structure!$A$25:$A$52,0))</f>
        <v/>
      </c>
      <c r="P469" s="26">
        <f>INDEX(Structure!$I$25:$I$52,MATCH(B469&amp;"|"&amp;I469,Structure!$A$25:$A$52,0))</f>
        <v/>
      </c>
      <c r="Q469" s="20">
        <f>G469/H469</f>
        <v/>
      </c>
      <c r="R469" s="20">
        <f>G469/O469</f>
        <v/>
      </c>
      <c r="S469" s="32">
        <f>(G469-N469)/(P469-N469)</f>
        <v/>
      </c>
      <c r="T469" s="4">
        <f>IF(G469&lt;N469,"Below",IF(G469&gt;P469,"Above","Within"))</f>
        <v/>
      </c>
      <c r="U469" s="17">
        <f>MAX(0,N469-G469)*F469</f>
        <v/>
      </c>
      <c r="V469" s="17">
        <f>MAX(0,G469-P469)*F469</f>
        <v/>
      </c>
      <c r="W469" s="33">
        <f>IF(T469="Above",LN(G469/P469)/LN(1+INDEX(Market!$E$6:$E$9,MATCH(B469,Market!$A$6:$A$9,0))),0)</f>
        <v/>
      </c>
    </row>
    <row r="470">
      <c r="A470" s="5" t="inlineStr">
        <is>
          <t>E00562</t>
        </is>
      </c>
      <c r="B470" s="5" t="inlineStr">
        <is>
          <t>IT</t>
        </is>
      </c>
      <c r="C470" s="5" t="inlineStr">
        <is>
          <t>Operations</t>
        </is>
      </c>
      <c r="D470" s="5" t="inlineStr">
        <is>
          <t>L3</t>
        </is>
      </c>
      <c r="E470" s="5" t="inlineStr">
        <is>
          <t>M</t>
        </is>
      </c>
      <c r="F470" s="5" t="n">
        <v>1</v>
      </c>
      <c r="G470" s="31" t="n">
        <v>44000</v>
      </c>
      <c r="H470" s="31" t="n">
        <v>39500</v>
      </c>
      <c r="I470" s="6">
        <f>INDEX(Roles!$J$5:$J$40,MATCH(C470&amp;"|"&amp;D470,Roles!$A$5:$A$40,0))</f>
        <v/>
      </c>
      <c r="J470" s="6">
        <f>INDEX(Roles!$K$5:$K$40,MATCH(C470&amp;"|"&amp;D470,Roles!$A$5:$A$40,0))</f>
        <v/>
      </c>
      <c r="K470" s="26">
        <f>INDEX(Market!$K$31:$K$54,MATCH(B470&amp;"|"&amp;J470,Market!$A$31:$A$54,0))</f>
        <v/>
      </c>
      <c r="L470" s="6">
        <f>INDEX(Settings!$E$13:$E$19,MATCH(I470,Settings!$B$13:$B$19,0))</f>
        <v/>
      </c>
      <c r="M470" s="25">
        <f>INDEX(Structure!$K$6:$K$12,MATCH(I470,Structure!$A$6:$A$12,0))</f>
        <v/>
      </c>
      <c r="N470" s="26">
        <f>INDEX(Structure!$G$25:$G$52,MATCH(B470&amp;"|"&amp;I470,Structure!$A$25:$A$52,0))</f>
        <v/>
      </c>
      <c r="O470" s="26">
        <f>INDEX(Structure!$H$25:$H$52,MATCH(B470&amp;"|"&amp;I470,Structure!$A$25:$A$52,0))</f>
        <v/>
      </c>
      <c r="P470" s="26">
        <f>INDEX(Structure!$I$25:$I$52,MATCH(B470&amp;"|"&amp;I470,Structure!$A$25:$A$52,0))</f>
        <v/>
      </c>
      <c r="Q470" s="20">
        <f>G470/H470</f>
        <v/>
      </c>
      <c r="R470" s="20">
        <f>G470/O470</f>
        <v/>
      </c>
      <c r="S470" s="32">
        <f>(G470-N470)/(P470-N470)</f>
        <v/>
      </c>
      <c r="T470" s="4">
        <f>IF(G470&lt;N470,"Below",IF(G470&gt;P470,"Above","Within"))</f>
        <v/>
      </c>
      <c r="U470" s="17">
        <f>MAX(0,N470-G470)*F470</f>
        <v/>
      </c>
      <c r="V470" s="17">
        <f>MAX(0,G470-P470)*F470</f>
        <v/>
      </c>
      <c r="W470" s="33">
        <f>IF(T470="Above",LN(G470/P470)/LN(1+INDEX(Market!$E$6:$E$9,MATCH(B470,Market!$A$6:$A$9,0))),0)</f>
        <v/>
      </c>
    </row>
    <row r="471">
      <c r="A471" s="5" t="inlineStr">
        <is>
          <t>E00563</t>
        </is>
      </c>
      <c r="B471" s="5" t="inlineStr">
        <is>
          <t>DE</t>
        </is>
      </c>
      <c r="C471" s="5" t="inlineStr">
        <is>
          <t>HR</t>
        </is>
      </c>
      <c r="D471" s="5" t="inlineStr">
        <is>
          <t>L2</t>
        </is>
      </c>
      <c r="E471" s="5" t="inlineStr">
        <is>
          <t>M</t>
        </is>
      </c>
      <c r="F471" s="5" t="n">
        <v>1</v>
      </c>
      <c r="G471" s="31" t="n">
        <v>51150</v>
      </c>
      <c r="H471" s="31" t="n">
        <v>47500</v>
      </c>
      <c r="I471" s="6">
        <f>INDEX(Roles!$J$5:$J$40,MATCH(C471&amp;"|"&amp;D471,Roles!$A$5:$A$40,0))</f>
        <v/>
      </c>
      <c r="J471" s="6">
        <f>INDEX(Roles!$K$5:$K$40,MATCH(C471&amp;"|"&amp;D471,Roles!$A$5:$A$40,0))</f>
        <v/>
      </c>
      <c r="K471" s="26">
        <f>INDEX(Market!$K$31:$K$54,MATCH(B471&amp;"|"&amp;J471,Market!$A$31:$A$54,0))</f>
        <v/>
      </c>
      <c r="L471" s="6">
        <f>INDEX(Settings!$E$13:$E$19,MATCH(I471,Settings!$B$13:$B$19,0))</f>
        <v/>
      </c>
      <c r="M471" s="25">
        <f>INDEX(Structure!$K$6:$K$12,MATCH(I471,Structure!$A$6:$A$12,0))</f>
        <v/>
      </c>
      <c r="N471" s="26">
        <f>INDEX(Structure!$G$25:$G$52,MATCH(B471&amp;"|"&amp;I471,Structure!$A$25:$A$52,0))</f>
        <v/>
      </c>
      <c r="O471" s="26">
        <f>INDEX(Structure!$H$25:$H$52,MATCH(B471&amp;"|"&amp;I471,Structure!$A$25:$A$52,0))</f>
        <v/>
      </c>
      <c r="P471" s="26">
        <f>INDEX(Structure!$I$25:$I$52,MATCH(B471&amp;"|"&amp;I471,Structure!$A$25:$A$52,0))</f>
        <v/>
      </c>
      <c r="Q471" s="20">
        <f>G471/H471</f>
        <v/>
      </c>
      <c r="R471" s="20">
        <f>G471/O471</f>
        <v/>
      </c>
      <c r="S471" s="32">
        <f>(G471-N471)/(P471-N471)</f>
        <v/>
      </c>
      <c r="T471" s="4">
        <f>IF(G471&lt;N471,"Below",IF(G471&gt;P471,"Above","Within"))</f>
        <v/>
      </c>
      <c r="U471" s="17">
        <f>MAX(0,N471-G471)*F471</f>
        <v/>
      </c>
      <c r="V471" s="17">
        <f>MAX(0,G471-P471)*F471</f>
        <v/>
      </c>
      <c r="W471" s="33">
        <f>IF(T471="Above",LN(G471/P471)/LN(1+INDEX(Market!$E$6:$E$9,MATCH(B471,Market!$A$6:$A$9,0))),0)</f>
        <v/>
      </c>
    </row>
    <row r="472">
      <c r="A472" s="5" t="inlineStr">
        <is>
          <t>E00564</t>
        </is>
      </c>
      <c r="B472" s="5" t="inlineStr">
        <is>
          <t>PL</t>
        </is>
      </c>
      <c r="C472" s="5" t="inlineStr">
        <is>
          <t>HR</t>
        </is>
      </c>
      <c r="D472" s="5" t="inlineStr">
        <is>
          <t>L2</t>
        </is>
      </c>
      <c r="E472" s="5" t="inlineStr">
        <is>
          <t>F</t>
        </is>
      </c>
      <c r="F472" s="5" t="n">
        <v>1</v>
      </c>
      <c r="G472" s="31" t="n">
        <v>27450</v>
      </c>
      <c r="H472" s="31" t="n">
        <v>26200</v>
      </c>
      <c r="I472" s="6">
        <f>INDEX(Roles!$J$5:$J$40,MATCH(C472&amp;"|"&amp;D472,Roles!$A$5:$A$40,0))</f>
        <v/>
      </c>
      <c r="J472" s="6">
        <f>INDEX(Roles!$K$5:$K$40,MATCH(C472&amp;"|"&amp;D472,Roles!$A$5:$A$40,0))</f>
        <v/>
      </c>
      <c r="K472" s="26">
        <f>INDEX(Market!$K$31:$K$54,MATCH(B472&amp;"|"&amp;J472,Market!$A$31:$A$54,0))</f>
        <v/>
      </c>
      <c r="L472" s="6">
        <f>INDEX(Settings!$E$13:$E$19,MATCH(I472,Settings!$B$13:$B$19,0))</f>
        <v/>
      </c>
      <c r="M472" s="25">
        <f>INDEX(Structure!$K$6:$K$12,MATCH(I472,Structure!$A$6:$A$12,0))</f>
        <v/>
      </c>
      <c r="N472" s="26">
        <f>INDEX(Structure!$G$25:$G$52,MATCH(B472&amp;"|"&amp;I472,Structure!$A$25:$A$52,0))</f>
        <v/>
      </c>
      <c r="O472" s="26">
        <f>INDEX(Structure!$H$25:$H$52,MATCH(B472&amp;"|"&amp;I472,Structure!$A$25:$A$52,0))</f>
        <v/>
      </c>
      <c r="P472" s="26">
        <f>INDEX(Structure!$I$25:$I$52,MATCH(B472&amp;"|"&amp;I472,Structure!$A$25:$A$52,0))</f>
        <v/>
      </c>
      <c r="Q472" s="20">
        <f>G472/H472</f>
        <v/>
      </c>
      <c r="R472" s="20">
        <f>G472/O472</f>
        <v/>
      </c>
      <c r="S472" s="32">
        <f>(G472-N472)/(P472-N472)</f>
        <v/>
      </c>
      <c r="T472" s="4">
        <f>IF(G472&lt;N472,"Below",IF(G472&gt;P472,"Above","Within"))</f>
        <v/>
      </c>
      <c r="U472" s="17">
        <f>MAX(0,N472-G472)*F472</f>
        <v/>
      </c>
      <c r="V472" s="17">
        <f>MAX(0,G472-P472)*F472</f>
        <v/>
      </c>
      <c r="W472" s="33">
        <f>IF(T472="Above",LN(G472/P472)/LN(1+INDEX(Market!$E$6:$E$9,MATCH(B472,Market!$A$6:$A$9,0))),0)</f>
        <v/>
      </c>
    </row>
    <row r="473">
      <c r="A473" s="5" t="inlineStr">
        <is>
          <t>E00565</t>
        </is>
      </c>
      <c r="B473" s="5" t="inlineStr">
        <is>
          <t>IT</t>
        </is>
      </c>
      <c r="C473" s="5" t="inlineStr">
        <is>
          <t>HR</t>
        </is>
      </c>
      <c r="D473" s="5" t="inlineStr">
        <is>
          <t>L3</t>
        </is>
      </c>
      <c r="E473" s="5" t="inlineStr">
        <is>
          <t>M</t>
        </is>
      </c>
      <c r="F473" s="5" t="n">
        <v>1</v>
      </c>
      <c r="G473" s="31" t="n">
        <v>40950</v>
      </c>
      <c r="H473" s="31" t="n">
        <v>41600</v>
      </c>
      <c r="I473" s="6">
        <f>INDEX(Roles!$J$5:$J$40,MATCH(C473&amp;"|"&amp;D473,Roles!$A$5:$A$40,0))</f>
        <v/>
      </c>
      <c r="J473" s="6">
        <f>INDEX(Roles!$K$5:$K$40,MATCH(C473&amp;"|"&amp;D473,Roles!$A$5:$A$40,0))</f>
        <v/>
      </c>
      <c r="K473" s="26">
        <f>INDEX(Market!$K$31:$K$54,MATCH(B473&amp;"|"&amp;J473,Market!$A$31:$A$54,0))</f>
        <v/>
      </c>
      <c r="L473" s="6">
        <f>INDEX(Settings!$E$13:$E$19,MATCH(I473,Settings!$B$13:$B$19,0))</f>
        <v/>
      </c>
      <c r="M473" s="25">
        <f>INDEX(Structure!$K$6:$K$12,MATCH(I473,Structure!$A$6:$A$12,0))</f>
        <v/>
      </c>
      <c r="N473" s="26">
        <f>INDEX(Structure!$G$25:$G$52,MATCH(B473&amp;"|"&amp;I473,Structure!$A$25:$A$52,0))</f>
        <v/>
      </c>
      <c r="O473" s="26">
        <f>INDEX(Structure!$H$25:$H$52,MATCH(B473&amp;"|"&amp;I473,Structure!$A$25:$A$52,0))</f>
        <v/>
      </c>
      <c r="P473" s="26">
        <f>INDEX(Structure!$I$25:$I$52,MATCH(B473&amp;"|"&amp;I473,Structure!$A$25:$A$52,0))</f>
        <v/>
      </c>
      <c r="Q473" s="20">
        <f>G473/H473</f>
        <v/>
      </c>
      <c r="R473" s="20">
        <f>G473/O473</f>
        <v/>
      </c>
      <c r="S473" s="32">
        <f>(G473-N473)/(P473-N473)</f>
        <v/>
      </c>
      <c r="T473" s="4">
        <f>IF(G473&lt;N473,"Below",IF(G473&gt;P473,"Above","Within"))</f>
        <v/>
      </c>
      <c r="U473" s="17">
        <f>MAX(0,N473-G473)*F473</f>
        <v/>
      </c>
      <c r="V473" s="17">
        <f>MAX(0,G473-P473)*F473</f>
        <v/>
      </c>
      <c r="W473" s="33">
        <f>IF(T473="Above",LN(G473/P473)/LN(1+INDEX(Market!$E$6:$E$9,MATCH(B473,Market!$A$6:$A$9,0))),0)</f>
        <v/>
      </c>
    </row>
    <row r="474">
      <c r="A474" s="5" t="inlineStr">
        <is>
          <t>E00566</t>
        </is>
      </c>
      <c r="B474" s="5" t="inlineStr">
        <is>
          <t>ES</t>
        </is>
      </c>
      <c r="C474" s="5" t="inlineStr">
        <is>
          <t>Sales</t>
        </is>
      </c>
      <c r="D474" s="5" t="inlineStr">
        <is>
          <t>L2</t>
        </is>
      </c>
      <c r="E474" s="5" t="inlineStr">
        <is>
          <t>M</t>
        </is>
      </c>
      <c r="F474" s="5" t="n">
        <v>1</v>
      </c>
      <c r="G474" s="31" t="n">
        <v>33750</v>
      </c>
      <c r="H474" s="31" t="n">
        <v>32800</v>
      </c>
      <c r="I474" s="6">
        <f>INDEX(Roles!$J$5:$J$40,MATCH(C474&amp;"|"&amp;D474,Roles!$A$5:$A$40,0))</f>
        <v/>
      </c>
      <c r="J474" s="6">
        <f>INDEX(Roles!$K$5:$K$40,MATCH(C474&amp;"|"&amp;D474,Roles!$A$5:$A$40,0))</f>
        <v/>
      </c>
      <c r="K474" s="26">
        <f>INDEX(Market!$K$31:$K$54,MATCH(B474&amp;"|"&amp;J474,Market!$A$31:$A$54,0))</f>
        <v/>
      </c>
      <c r="L474" s="6">
        <f>INDEX(Settings!$E$13:$E$19,MATCH(I474,Settings!$B$13:$B$19,0))</f>
        <v/>
      </c>
      <c r="M474" s="25">
        <f>INDEX(Structure!$K$6:$K$12,MATCH(I474,Structure!$A$6:$A$12,0))</f>
        <v/>
      </c>
      <c r="N474" s="26">
        <f>INDEX(Structure!$G$25:$G$52,MATCH(B474&amp;"|"&amp;I474,Structure!$A$25:$A$52,0))</f>
        <v/>
      </c>
      <c r="O474" s="26">
        <f>INDEX(Structure!$H$25:$H$52,MATCH(B474&amp;"|"&amp;I474,Structure!$A$25:$A$52,0))</f>
        <v/>
      </c>
      <c r="P474" s="26">
        <f>INDEX(Structure!$I$25:$I$52,MATCH(B474&amp;"|"&amp;I474,Structure!$A$25:$A$52,0))</f>
        <v/>
      </c>
      <c r="Q474" s="20">
        <f>G474/H474</f>
        <v/>
      </c>
      <c r="R474" s="20">
        <f>G474/O474</f>
        <v/>
      </c>
      <c r="S474" s="32">
        <f>(G474-N474)/(P474-N474)</f>
        <v/>
      </c>
      <c r="T474" s="4">
        <f>IF(G474&lt;N474,"Below",IF(G474&gt;P474,"Above","Within"))</f>
        <v/>
      </c>
      <c r="U474" s="17">
        <f>MAX(0,N474-G474)*F474</f>
        <v/>
      </c>
      <c r="V474" s="17">
        <f>MAX(0,G474-P474)*F474</f>
        <v/>
      </c>
      <c r="W474" s="33">
        <f>IF(T474="Above",LN(G474/P474)/LN(1+INDEX(Market!$E$6:$E$9,MATCH(B474,Market!$A$6:$A$9,0))),0)</f>
        <v/>
      </c>
    </row>
    <row r="475">
      <c r="A475" s="5" t="inlineStr">
        <is>
          <t>E00567</t>
        </is>
      </c>
      <c r="B475" s="5" t="inlineStr">
        <is>
          <t>PL</t>
        </is>
      </c>
      <c r="C475" s="5" t="inlineStr">
        <is>
          <t>HR</t>
        </is>
      </c>
      <c r="D475" s="5" t="inlineStr">
        <is>
          <t>L1</t>
        </is>
      </c>
      <c r="E475" s="5" t="inlineStr">
        <is>
          <t>F</t>
        </is>
      </c>
      <c r="F475" s="5" t="n">
        <v>1</v>
      </c>
      <c r="G475" s="31" t="n">
        <v>17600</v>
      </c>
      <c r="H475" s="31" t="n">
        <v>21000</v>
      </c>
      <c r="I475" s="6">
        <f>INDEX(Roles!$J$5:$J$40,MATCH(C475&amp;"|"&amp;D475,Roles!$A$5:$A$40,0))</f>
        <v/>
      </c>
      <c r="J475" s="6">
        <f>INDEX(Roles!$K$5:$K$40,MATCH(C475&amp;"|"&amp;D475,Roles!$A$5:$A$40,0))</f>
        <v/>
      </c>
      <c r="K475" s="26">
        <f>INDEX(Market!$K$31:$K$54,MATCH(B475&amp;"|"&amp;J475,Market!$A$31:$A$54,0))</f>
        <v/>
      </c>
      <c r="L475" s="6">
        <f>INDEX(Settings!$E$13:$E$19,MATCH(I475,Settings!$B$13:$B$19,0))</f>
        <v/>
      </c>
      <c r="M475" s="25">
        <f>INDEX(Structure!$K$6:$K$12,MATCH(I475,Structure!$A$6:$A$12,0))</f>
        <v/>
      </c>
      <c r="N475" s="26">
        <f>INDEX(Structure!$G$25:$G$52,MATCH(B475&amp;"|"&amp;I475,Structure!$A$25:$A$52,0))</f>
        <v/>
      </c>
      <c r="O475" s="26">
        <f>INDEX(Structure!$H$25:$H$52,MATCH(B475&amp;"|"&amp;I475,Structure!$A$25:$A$52,0))</f>
        <v/>
      </c>
      <c r="P475" s="26">
        <f>INDEX(Structure!$I$25:$I$52,MATCH(B475&amp;"|"&amp;I475,Structure!$A$25:$A$52,0))</f>
        <v/>
      </c>
      <c r="Q475" s="20">
        <f>G475/H475</f>
        <v/>
      </c>
      <c r="R475" s="20">
        <f>G475/O475</f>
        <v/>
      </c>
      <c r="S475" s="32">
        <f>(G475-N475)/(P475-N475)</f>
        <v/>
      </c>
      <c r="T475" s="4">
        <f>IF(G475&lt;N475,"Below",IF(G475&gt;P475,"Above","Within"))</f>
        <v/>
      </c>
      <c r="U475" s="17">
        <f>MAX(0,N475-G475)*F475</f>
        <v/>
      </c>
      <c r="V475" s="17">
        <f>MAX(0,G475-P475)*F475</f>
        <v/>
      </c>
      <c r="W475" s="33">
        <f>IF(T475="Above",LN(G475/P475)/LN(1+INDEX(Market!$E$6:$E$9,MATCH(B475,Market!$A$6:$A$9,0))),0)</f>
        <v/>
      </c>
    </row>
    <row r="476">
      <c r="A476" s="5" t="inlineStr">
        <is>
          <t>E00568</t>
        </is>
      </c>
      <c r="B476" s="5" t="inlineStr">
        <is>
          <t>ES</t>
        </is>
      </c>
      <c r="C476" s="5" t="inlineStr">
        <is>
          <t>Operations</t>
        </is>
      </c>
      <c r="D476" s="5" t="inlineStr">
        <is>
          <t>L1</t>
        </is>
      </c>
      <c r="E476" s="5" t="inlineStr">
        <is>
          <t>M</t>
        </is>
      </c>
      <c r="F476" s="5" t="n">
        <v>1</v>
      </c>
      <c r="G476" s="31" t="n">
        <v>28850</v>
      </c>
      <c r="H476" s="31" t="n">
        <v>23800</v>
      </c>
      <c r="I476" s="6">
        <f>INDEX(Roles!$J$5:$J$40,MATCH(C476&amp;"|"&amp;D476,Roles!$A$5:$A$40,0))</f>
        <v/>
      </c>
      <c r="J476" s="6">
        <f>INDEX(Roles!$K$5:$K$40,MATCH(C476&amp;"|"&amp;D476,Roles!$A$5:$A$40,0))</f>
        <v/>
      </c>
      <c r="K476" s="26">
        <f>INDEX(Market!$K$31:$K$54,MATCH(B476&amp;"|"&amp;J476,Market!$A$31:$A$54,0))</f>
        <v/>
      </c>
      <c r="L476" s="6">
        <f>INDEX(Settings!$E$13:$E$19,MATCH(I476,Settings!$B$13:$B$19,0))</f>
        <v/>
      </c>
      <c r="M476" s="25">
        <f>INDEX(Structure!$K$6:$K$12,MATCH(I476,Structure!$A$6:$A$12,0))</f>
        <v/>
      </c>
      <c r="N476" s="26">
        <f>INDEX(Structure!$G$25:$G$52,MATCH(B476&amp;"|"&amp;I476,Structure!$A$25:$A$52,0))</f>
        <v/>
      </c>
      <c r="O476" s="26">
        <f>INDEX(Structure!$H$25:$H$52,MATCH(B476&amp;"|"&amp;I476,Structure!$A$25:$A$52,0))</f>
        <v/>
      </c>
      <c r="P476" s="26">
        <f>INDEX(Structure!$I$25:$I$52,MATCH(B476&amp;"|"&amp;I476,Structure!$A$25:$A$52,0))</f>
        <v/>
      </c>
      <c r="Q476" s="20">
        <f>G476/H476</f>
        <v/>
      </c>
      <c r="R476" s="20">
        <f>G476/O476</f>
        <v/>
      </c>
      <c r="S476" s="32">
        <f>(G476-N476)/(P476-N476)</f>
        <v/>
      </c>
      <c r="T476" s="4">
        <f>IF(G476&lt;N476,"Below",IF(G476&gt;P476,"Above","Within"))</f>
        <v/>
      </c>
      <c r="U476" s="17">
        <f>MAX(0,N476-G476)*F476</f>
        <v/>
      </c>
      <c r="V476" s="17">
        <f>MAX(0,G476-P476)*F476</f>
        <v/>
      </c>
      <c r="W476" s="33">
        <f>IF(T476="Above",LN(G476/P476)/LN(1+INDEX(Market!$E$6:$E$9,MATCH(B476,Market!$A$6:$A$9,0))),0)</f>
        <v/>
      </c>
    </row>
    <row r="477">
      <c r="A477" s="5" t="inlineStr">
        <is>
          <t>E00570</t>
        </is>
      </c>
      <c r="B477" s="5" t="inlineStr">
        <is>
          <t>DE</t>
        </is>
      </c>
      <c r="C477" s="5" t="inlineStr">
        <is>
          <t>Customer Service</t>
        </is>
      </c>
      <c r="D477" s="5" t="inlineStr">
        <is>
          <t>L2</t>
        </is>
      </c>
      <c r="E477" s="5" t="inlineStr">
        <is>
          <t>M</t>
        </is>
      </c>
      <c r="F477" s="5" t="n">
        <v>1</v>
      </c>
      <c r="G477" s="31" t="n">
        <v>40250</v>
      </c>
      <c r="H477" s="31" t="n">
        <v>42800</v>
      </c>
      <c r="I477" s="6">
        <f>INDEX(Roles!$J$5:$J$40,MATCH(C477&amp;"|"&amp;D477,Roles!$A$5:$A$40,0))</f>
        <v/>
      </c>
      <c r="J477" s="6">
        <f>INDEX(Roles!$K$5:$K$40,MATCH(C477&amp;"|"&amp;D477,Roles!$A$5:$A$40,0))</f>
        <v/>
      </c>
      <c r="K477" s="26">
        <f>INDEX(Market!$K$31:$K$54,MATCH(B477&amp;"|"&amp;J477,Market!$A$31:$A$54,0))</f>
        <v/>
      </c>
      <c r="L477" s="6">
        <f>INDEX(Settings!$E$13:$E$19,MATCH(I477,Settings!$B$13:$B$19,0))</f>
        <v/>
      </c>
      <c r="M477" s="25">
        <f>INDEX(Structure!$K$6:$K$12,MATCH(I477,Structure!$A$6:$A$12,0))</f>
        <v/>
      </c>
      <c r="N477" s="26">
        <f>INDEX(Structure!$G$25:$G$52,MATCH(B477&amp;"|"&amp;I477,Structure!$A$25:$A$52,0))</f>
        <v/>
      </c>
      <c r="O477" s="26">
        <f>INDEX(Structure!$H$25:$H$52,MATCH(B477&amp;"|"&amp;I477,Structure!$A$25:$A$52,0))</f>
        <v/>
      </c>
      <c r="P477" s="26">
        <f>INDEX(Structure!$I$25:$I$52,MATCH(B477&amp;"|"&amp;I477,Structure!$A$25:$A$52,0))</f>
        <v/>
      </c>
      <c r="Q477" s="20">
        <f>G477/H477</f>
        <v/>
      </c>
      <c r="R477" s="20">
        <f>G477/O477</f>
        <v/>
      </c>
      <c r="S477" s="32">
        <f>(G477-N477)/(P477-N477)</f>
        <v/>
      </c>
      <c r="T477" s="4">
        <f>IF(G477&lt;N477,"Below",IF(G477&gt;P477,"Above","Within"))</f>
        <v/>
      </c>
      <c r="U477" s="17">
        <f>MAX(0,N477-G477)*F477</f>
        <v/>
      </c>
      <c r="V477" s="17">
        <f>MAX(0,G477-P477)*F477</f>
        <v/>
      </c>
      <c r="W477" s="33">
        <f>IF(T477="Above",LN(G477/P477)/LN(1+INDEX(Market!$E$6:$E$9,MATCH(B477,Market!$A$6:$A$9,0))),0)</f>
        <v/>
      </c>
    </row>
    <row r="478">
      <c r="A478" s="5" t="inlineStr">
        <is>
          <t>E00571</t>
        </is>
      </c>
      <c r="B478" s="5" t="inlineStr">
        <is>
          <t>DE</t>
        </is>
      </c>
      <c r="C478" s="5" t="inlineStr">
        <is>
          <t>Operations</t>
        </is>
      </c>
      <c r="D478" s="5" t="inlineStr">
        <is>
          <t>L1</t>
        </is>
      </c>
      <c r="E478" s="5" t="inlineStr">
        <is>
          <t>M</t>
        </is>
      </c>
      <c r="F478" s="5" t="n">
        <v>1</v>
      </c>
      <c r="G478" s="31" t="n">
        <v>35050</v>
      </c>
      <c r="H478" s="31" t="n">
        <v>36100</v>
      </c>
      <c r="I478" s="6">
        <f>INDEX(Roles!$J$5:$J$40,MATCH(C478&amp;"|"&amp;D478,Roles!$A$5:$A$40,0))</f>
        <v/>
      </c>
      <c r="J478" s="6">
        <f>INDEX(Roles!$K$5:$K$40,MATCH(C478&amp;"|"&amp;D478,Roles!$A$5:$A$40,0))</f>
        <v/>
      </c>
      <c r="K478" s="26">
        <f>INDEX(Market!$K$31:$K$54,MATCH(B478&amp;"|"&amp;J478,Market!$A$31:$A$54,0))</f>
        <v/>
      </c>
      <c r="L478" s="6">
        <f>INDEX(Settings!$E$13:$E$19,MATCH(I478,Settings!$B$13:$B$19,0))</f>
        <v/>
      </c>
      <c r="M478" s="25">
        <f>INDEX(Structure!$K$6:$K$12,MATCH(I478,Structure!$A$6:$A$12,0))</f>
        <v/>
      </c>
      <c r="N478" s="26">
        <f>INDEX(Structure!$G$25:$G$52,MATCH(B478&amp;"|"&amp;I478,Structure!$A$25:$A$52,0))</f>
        <v/>
      </c>
      <c r="O478" s="26">
        <f>INDEX(Structure!$H$25:$H$52,MATCH(B478&amp;"|"&amp;I478,Structure!$A$25:$A$52,0))</f>
        <v/>
      </c>
      <c r="P478" s="26">
        <f>INDEX(Structure!$I$25:$I$52,MATCH(B478&amp;"|"&amp;I478,Structure!$A$25:$A$52,0))</f>
        <v/>
      </c>
      <c r="Q478" s="20">
        <f>G478/H478</f>
        <v/>
      </c>
      <c r="R478" s="20">
        <f>G478/O478</f>
        <v/>
      </c>
      <c r="S478" s="32">
        <f>(G478-N478)/(P478-N478)</f>
        <v/>
      </c>
      <c r="T478" s="4">
        <f>IF(G478&lt;N478,"Below",IF(G478&gt;P478,"Above","Within"))</f>
        <v/>
      </c>
      <c r="U478" s="17">
        <f>MAX(0,N478-G478)*F478</f>
        <v/>
      </c>
      <c r="V478" s="17">
        <f>MAX(0,G478-P478)*F478</f>
        <v/>
      </c>
      <c r="W478" s="33">
        <f>IF(T478="Above",LN(G478/P478)/LN(1+INDEX(Market!$E$6:$E$9,MATCH(B478,Market!$A$6:$A$9,0))),0)</f>
        <v/>
      </c>
    </row>
    <row r="479">
      <c r="A479" s="5" t="inlineStr">
        <is>
          <t>E00573</t>
        </is>
      </c>
      <c r="B479" s="5" t="inlineStr">
        <is>
          <t>DE</t>
        </is>
      </c>
      <c r="C479" s="5" t="inlineStr">
        <is>
          <t>Tech</t>
        </is>
      </c>
      <c r="D479" s="5" t="inlineStr">
        <is>
          <t>L1</t>
        </is>
      </c>
      <c r="E479" s="5" t="inlineStr">
        <is>
          <t>M</t>
        </is>
      </c>
      <c r="F479" s="5" t="n">
        <v>1</v>
      </c>
      <c r="G479" s="31" t="n">
        <v>52100</v>
      </c>
      <c r="H479" s="31" t="n">
        <v>47500</v>
      </c>
      <c r="I479" s="6">
        <f>INDEX(Roles!$J$5:$J$40,MATCH(C479&amp;"|"&amp;D479,Roles!$A$5:$A$40,0))</f>
        <v/>
      </c>
      <c r="J479" s="6">
        <f>INDEX(Roles!$K$5:$K$40,MATCH(C479&amp;"|"&amp;D479,Roles!$A$5:$A$40,0))</f>
        <v/>
      </c>
      <c r="K479" s="26">
        <f>INDEX(Market!$K$31:$K$54,MATCH(B479&amp;"|"&amp;J479,Market!$A$31:$A$54,0))</f>
        <v/>
      </c>
      <c r="L479" s="6">
        <f>INDEX(Settings!$E$13:$E$19,MATCH(I479,Settings!$B$13:$B$19,0))</f>
        <v/>
      </c>
      <c r="M479" s="25">
        <f>INDEX(Structure!$K$6:$K$12,MATCH(I479,Structure!$A$6:$A$12,0))</f>
        <v/>
      </c>
      <c r="N479" s="26">
        <f>INDEX(Structure!$G$25:$G$52,MATCH(B479&amp;"|"&amp;I479,Structure!$A$25:$A$52,0))</f>
        <v/>
      </c>
      <c r="O479" s="26">
        <f>INDEX(Structure!$H$25:$H$52,MATCH(B479&amp;"|"&amp;I479,Structure!$A$25:$A$52,0))</f>
        <v/>
      </c>
      <c r="P479" s="26">
        <f>INDEX(Structure!$I$25:$I$52,MATCH(B479&amp;"|"&amp;I479,Structure!$A$25:$A$52,0))</f>
        <v/>
      </c>
      <c r="Q479" s="20">
        <f>G479/H479</f>
        <v/>
      </c>
      <c r="R479" s="20">
        <f>G479/O479</f>
        <v/>
      </c>
      <c r="S479" s="32">
        <f>(G479-N479)/(P479-N479)</f>
        <v/>
      </c>
      <c r="T479" s="4">
        <f>IF(G479&lt;N479,"Below",IF(G479&gt;P479,"Above","Within"))</f>
        <v/>
      </c>
      <c r="U479" s="17">
        <f>MAX(0,N479-G479)*F479</f>
        <v/>
      </c>
      <c r="V479" s="17">
        <f>MAX(0,G479-P479)*F479</f>
        <v/>
      </c>
      <c r="W479" s="33">
        <f>IF(T479="Above",LN(G479/P479)/LN(1+INDEX(Market!$E$6:$E$9,MATCH(B479,Market!$A$6:$A$9,0))),0)</f>
        <v/>
      </c>
    </row>
    <row r="480">
      <c r="A480" s="5" t="inlineStr">
        <is>
          <t>E00574</t>
        </is>
      </c>
      <c r="B480" s="5" t="inlineStr">
        <is>
          <t>IT</t>
        </is>
      </c>
      <c r="C480" s="5" t="inlineStr">
        <is>
          <t>Customer Service</t>
        </is>
      </c>
      <c r="D480" s="5" t="inlineStr">
        <is>
          <t>L2</t>
        </is>
      </c>
      <c r="E480" s="5" t="inlineStr">
        <is>
          <t>F</t>
        </is>
      </c>
      <c r="F480" s="5" t="n">
        <v>1</v>
      </c>
      <c r="G480" s="31" t="n">
        <v>27600</v>
      </c>
      <c r="H480" s="31" t="n">
        <v>29200</v>
      </c>
      <c r="I480" s="6">
        <f>INDEX(Roles!$J$5:$J$40,MATCH(C480&amp;"|"&amp;D480,Roles!$A$5:$A$40,0))</f>
        <v/>
      </c>
      <c r="J480" s="6">
        <f>INDEX(Roles!$K$5:$K$40,MATCH(C480&amp;"|"&amp;D480,Roles!$A$5:$A$40,0))</f>
        <v/>
      </c>
      <c r="K480" s="26">
        <f>INDEX(Market!$K$31:$K$54,MATCH(B480&amp;"|"&amp;J480,Market!$A$31:$A$54,0))</f>
        <v/>
      </c>
      <c r="L480" s="6">
        <f>INDEX(Settings!$E$13:$E$19,MATCH(I480,Settings!$B$13:$B$19,0))</f>
        <v/>
      </c>
      <c r="M480" s="25">
        <f>INDEX(Structure!$K$6:$K$12,MATCH(I480,Structure!$A$6:$A$12,0))</f>
        <v/>
      </c>
      <c r="N480" s="26">
        <f>INDEX(Structure!$G$25:$G$52,MATCH(B480&amp;"|"&amp;I480,Structure!$A$25:$A$52,0))</f>
        <v/>
      </c>
      <c r="O480" s="26">
        <f>INDEX(Structure!$H$25:$H$52,MATCH(B480&amp;"|"&amp;I480,Structure!$A$25:$A$52,0))</f>
        <v/>
      </c>
      <c r="P480" s="26">
        <f>INDEX(Structure!$I$25:$I$52,MATCH(B480&amp;"|"&amp;I480,Structure!$A$25:$A$52,0))</f>
        <v/>
      </c>
      <c r="Q480" s="20">
        <f>G480/H480</f>
        <v/>
      </c>
      <c r="R480" s="20">
        <f>G480/O480</f>
        <v/>
      </c>
      <c r="S480" s="32">
        <f>(G480-N480)/(P480-N480)</f>
        <v/>
      </c>
      <c r="T480" s="4">
        <f>IF(G480&lt;N480,"Below",IF(G480&gt;P480,"Above","Within"))</f>
        <v/>
      </c>
      <c r="U480" s="17">
        <f>MAX(0,N480-G480)*F480</f>
        <v/>
      </c>
      <c r="V480" s="17">
        <f>MAX(0,G480-P480)*F480</f>
        <v/>
      </c>
      <c r="W480" s="33">
        <f>IF(T480="Above",LN(G480/P480)/LN(1+INDEX(Market!$E$6:$E$9,MATCH(B480,Market!$A$6:$A$9,0))),0)</f>
        <v/>
      </c>
    </row>
    <row r="481">
      <c r="A481" s="5" t="inlineStr">
        <is>
          <t>E00575</t>
        </is>
      </c>
      <c r="B481" s="5" t="inlineStr">
        <is>
          <t>PL</t>
        </is>
      </c>
      <c r="C481" s="5" t="inlineStr">
        <is>
          <t>Sales</t>
        </is>
      </c>
      <c r="D481" s="5" t="inlineStr">
        <is>
          <t>L2</t>
        </is>
      </c>
      <c r="E481" s="5" t="inlineStr">
        <is>
          <t>F</t>
        </is>
      </c>
      <c r="F481" s="5" t="n">
        <v>1</v>
      </c>
      <c r="G481" s="31" t="n">
        <v>29000</v>
      </c>
      <c r="H481" s="31" t="n">
        <v>27600</v>
      </c>
      <c r="I481" s="6">
        <f>INDEX(Roles!$J$5:$J$40,MATCH(C481&amp;"|"&amp;D481,Roles!$A$5:$A$40,0))</f>
        <v/>
      </c>
      <c r="J481" s="6">
        <f>INDEX(Roles!$K$5:$K$40,MATCH(C481&amp;"|"&amp;D481,Roles!$A$5:$A$40,0))</f>
        <v/>
      </c>
      <c r="K481" s="26">
        <f>INDEX(Market!$K$31:$K$54,MATCH(B481&amp;"|"&amp;J481,Market!$A$31:$A$54,0))</f>
        <v/>
      </c>
      <c r="L481" s="6">
        <f>INDEX(Settings!$E$13:$E$19,MATCH(I481,Settings!$B$13:$B$19,0))</f>
        <v/>
      </c>
      <c r="M481" s="25">
        <f>INDEX(Structure!$K$6:$K$12,MATCH(I481,Structure!$A$6:$A$12,0))</f>
        <v/>
      </c>
      <c r="N481" s="26">
        <f>INDEX(Structure!$G$25:$G$52,MATCH(B481&amp;"|"&amp;I481,Structure!$A$25:$A$52,0))</f>
        <v/>
      </c>
      <c r="O481" s="26">
        <f>INDEX(Structure!$H$25:$H$52,MATCH(B481&amp;"|"&amp;I481,Structure!$A$25:$A$52,0))</f>
        <v/>
      </c>
      <c r="P481" s="26">
        <f>INDEX(Structure!$I$25:$I$52,MATCH(B481&amp;"|"&amp;I481,Structure!$A$25:$A$52,0))</f>
        <v/>
      </c>
      <c r="Q481" s="20">
        <f>G481/H481</f>
        <v/>
      </c>
      <c r="R481" s="20">
        <f>G481/O481</f>
        <v/>
      </c>
      <c r="S481" s="32">
        <f>(G481-N481)/(P481-N481)</f>
        <v/>
      </c>
      <c r="T481" s="4">
        <f>IF(G481&lt;N481,"Below",IF(G481&gt;P481,"Above","Within"))</f>
        <v/>
      </c>
      <c r="U481" s="17">
        <f>MAX(0,N481-G481)*F481</f>
        <v/>
      </c>
      <c r="V481" s="17">
        <f>MAX(0,G481-P481)*F481</f>
        <v/>
      </c>
      <c r="W481" s="33">
        <f>IF(T481="Above",LN(G481/P481)/LN(1+INDEX(Market!$E$6:$E$9,MATCH(B481,Market!$A$6:$A$9,0))),0)</f>
        <v/>
      </c>
    </row>
    <row r="482">
      <c r="A482" s="5" t="inlineStr">
        <is>
          <t>E00576</t>
        </is>
      </c>
      <c r="B482" s="5" t="inlineStr">
        <is>
          <t>PL</t>
        </is>
      </c>
      <c r="C482" s="5" t="inlineStr">
        <is>
          <t>Customer Service</t>
        </is>
      </c>
      <c r="D482" s="5" t="inlineStr">
        <is>
          <t>L3</t>
        </is>
      </c>
      <c r="E482" s="5" t="inlineStr">
        <is>
          <t>F</t>
        </is>
      </c>
      <c r="F482" s="5" t="n">
        <v>1</v>
      </c>
      <c r="G482" s="31" t="n">
        <v>29800</v>
      </c>
      <c r="H482" s="31" t="n">
        <v>30200</v>
      </c>
      <c r="I482" s="6">
        <f>INDEX(Roles!$J$5:$J$40,MATCH(C482&amp;"|"&amp;D482,Roles!$A$5:$A$40,0))</f>
        <v/>
      </c>
      <c r="J482" s="6">
        <f>INDEX(Roles!$K$5:$K$40,MATCH(C482&amp;"|"&amp;D482,Roles!$A$5:$A$40,0))</f>
        <v/>
      </c>
      <c r="K482" s="26">
        <f>INDEX(Market!$K$31:$K$54,MATCH(B482&amp;"|"&amp;J482,Market!$A$31:$A$54,0))</f>
        <v/>
      </c>
      <c r="L482" s="6">
        <f>INDEX(Settings!$E$13:$E$19,MATCH(I482,Settings!$B$13:$B$19,0))</f>
        <v/>
      </c>
      <c r="M482" s="25">
        <f>INDEX(Structure!$K$6:$K$12,MATCH(I482,Structure!$A$6:$A$12,0))</f>
        <v/>
      </c>
      <c r="N482" s="26">
        <f>INDEX(Structure!$G$25:$G$52,MATCH(B482&amp;"|"&amp;I482,Structure!$A$25:$A$52,0))</f>
        <v/>
      </c>
      <c r="O482" s="26">
        <f>INDEX(Structure!$H$25:$H$52,MATCH(B482&amp;"|"&amp;I482,Structure!$A$25:$A$52,0))</f>
        <v/>
      </c>
      <c r="P482" s="26">
        <f>INDEX(Structure!$I$25:$I$52,MATCH(B482&amp;"|"&amp;I482,Structure!$A$25:$A$52,0))</f>
        <v/>
      </c>
      <c r="Q482" s="20">
        <f>G482/H482</f>
        <v/>
      </c>
      <c r="R482" s="20">
        <f>G482/O482</f>
        <v/>
      </c>
      <c r="S482" s="32">
        <f>(G482-N482)/(P482-N482)</f>
        <v/>
      </c>
      <c r="T482" s="4">
        <f>IF(G482&lt;N482,"Below",IF(G482&gt;P482,"Above","Within"))</f>
        <v/>
      </c>
      <c r="U482" s="17">
        <f>MAX(0,N482-G482)*F482</f>
        <v/>
      </c>
      <c r="V482" s="17">
        <f>MAX(0,G482-P482)*F482</f>
        <v/>
      </c>
      <c r="W482" s="33">
        <f>IF(T482="Above",LN(G482/P482)/LN(1+INDEX(Market!$E$6:$E$9,MATCH(B482,Market!$A$6:$A$9,0))),0)</f>
        <v/>
      </c>
    </row>
    <row r="483">
      <c r="A483" s="5" t="inlineStr">
        <is>
          <t>E00577</t>
        </is>
      </c>
      <c r="B483" s="5" t="inlineStr">
        <is>
          <t>ES</t>
        </is>
      </c>
      <c r="C483" s="5" t="inlineStr">
        <is>
          <t>Operations</t>
        </is>
      </c>
      <c r="D483" s="5" t="inlineStr">
        <is>
          <t>L3</t>
        </is>
      </c>
      <c r="E483" s="5" t="inlineStr">
        <is>
          <t>M</t>
        </is>
      </c>
      <c r="F483" s="5" t="n">
        <v>1</v>
      </c>
      <c r="G483" s="31" t="n">
        <v>35600</v>
      </c>
      <c r="H483" s="31" t="n">
        <v>38000</v>
      </c>
      <c r="I483" s="6">
        <f>INDEX(Roles!$J$5:$J$40,MATCH(C483&amp;"|"&amp;D483,Roles!$A$5:$A$40,0))</f>
        <v/>
      </c>
      <c r="J483" s="6">
        <f>INDEX(Roles!$K$5:$K$40,MATCH(C483&amp;"|"&amp;D483,Roles!$A$5:$A$40,0))</f>
        <v/>
      </c>
      <c r="K483" s="26">
        <f>INDEX(Market!$K$31:$K$54,MATCH(B483&amp;"|"&amp;J483,Market!$A$31:$A$54,0))</f>
        <v/>
      </c>
      <c r="L483" s="6">
        <f>INDEX(Settings!$E$13:$E$19,MATCH(I483,Settings!$B$13:$B$19,0))</f>
        <v/>
      </c>
      <c r="M483" s="25">
        <f>INDEX(Structure!$K$6:$K$12,MATCH(I483,Structure!$A$6:$A$12,0))</f>
        <v/>
      </c>
      <c r="N483" s="26">
        <f>INDEX(Structure!$G$25:$G$52,MATCH(B483&amp;"|"&amp;I483,Structure!$A$25:$A$52,0))</f>
        <v/>
      </c>
      <c r="O483" s="26">
        <f>INDEX(Structure!$H$25:$H$52,MATCH(B483&amp;"|"&amp;I483,Structure!$A$25:$A$52,0))</f>
        <v/>
      </c>
      <c r="P483" s="26">
        <f>INDEX(Structure!$I$25:$I$52,MATCH(B483&amp;"|"&amp;I483,Structure!$A$25:$A$52,0))</f>
        <v/>
      </c>
      <c r="Q483" s="20">
        <f>G483/H483</f>
        <v/>
      </c>
      <c r="R483" s="20">
        <f>G483/O483</f>
        <v/>
      </c>
      <c r="S483" s="32">
        <f>(G483-N483)/(P483-N483)</f>
        <v/>
      </c>
      <c r="T483" s="4">
        <f>IF(G483&lt;N483,"Below",IF(G483&gt;P483,"Above","Within"))</f>
        <v/>
      </c>
      <c r="U483" s="17">
        <f>MAX(0,N483-G483)*F483</f>
        <v/>
      </c>
      <c r="V483" s="17">
        <f>MAX(0,G483-P483)*F483</f>
        <v/>
      </c>
      <c r="W483" s="33">
        <f>IF(T483="Above",LN(G483/P483)/LN(1+INDEX(Market!$E$6:$E$9,MATCH(B483,Market!$A$6:$A$9,0))),0)</f>
        <v/>
      </c>
    </row>
    <row r="484">
      <c r="A484" s="5" t="inlineStr">
        <is>
          <t>E00578</t>
        </is>
      </c>
      <c r="B484" s="5" t="inlineStr">
        <is>
          <t>PL</t>
        </is>
      </c>
      <c r="C484" s="5" t="inlineStr">
        <is>
          <t>Tech</t>
        </is>
      </c>
      <c r="D484" s="5" t="inlineStr">
        <is>
          <t>L1</t>
        </is>
      </c>
      <c r="E484" s="5" t="inlineStr">
        <is>
          <t>F</t>
        </is>
      </c>
      <c r="F484" s="5" t="n">
        <v>1</v>
      </c>
      <c r="G484" s="31" t="n">
        <v>23050</v>
      </c>
      <c r="H484" s="31" t="n">
        <v>26200</v>
      </c>
      <c r="I484" s="6">
        <f>INDEX(Roles!$J$5:$J$40,MATCH(C484&amp;"|"&amp;D484,Roles!$A$5:$A$40,0))</f>
        <v/>
      </c>
      <c r="J484" s="6">
        <f>INDEX(Roles!$K$5:$K$40,MATCH(C484&amp;"|"&amp;D484,Roles!$A$5:$A$40,0))</f>
        <v/>
      </c>
      <c r="K484" s="26">
        <f>INDEX(Market!$K$31:$K$54,MATCH(B484&amp;"|"&amp;J484,Market!$A$31:$A$54,0))</f>
        <v/>
      </c>
      <c r="L484" s="6">
        <f>INDEX(Settings!$E$13:$E$19,MATCH(I484,Settings!$B$13:$B$19,0))</f>
        <v/>
      </c>
      <c r="M484" s="25">
        <f>INDEX(Structure!$K$6:$K$12,MATCH(I484,Structure!$A$6:$A$12,0))</f>
        <v/>
      </c>
      <c r="N484" s="26">
        <f>INDEX(Structure!$G$25:$G$52,MATCH(B484&amp;"|"&amp;I484,Structure!$A$25:$A$52,0))</f>
        <v/>
      </c>
      <c r="O484" s="26">
        <f>INDEX(Structure!$H$25:$H$52,MATCH(B484&amp;"|"&amp;I484,Structure!$A$25:$A$52,0))</f>
        <v/>
      </c>
      <c r="P484" s="26">
        <f>INDEX(Structure!$I$25:$I$52,MATCH(B484&amp;"|"&amp;I484,Structure!$A$25:$A$52,0))</f>
        <v/>
      </c>
      <c r="Q484" s="20">
        <f>G484/H484</f>
        <v/>
      </c>
      <c r="R484" s="20">
        <f>G484/O484</f>
        <v/>
      </c>
      <c r="S484" s="32">
        <f>(G484-N484)/(P484-N484)</f>
        <v/>
      </c>
      <c r="T484" s="4">
        <f>IF(G484&lt;N484,"Below",IF(G484&gt;P484,"Above","Within"))</f>
        <v/>
      </c>
      <c r="U484" s="17">
        <f>MAX(0,N484-G484)*F484</f>
        <v/>
      </c>
      <c r="V484" s="17">
        <f>MAX(0,G484-P484)*F484</f>
        <v/>
      </c>
      <c r="W484" s="33">
        <f>IF(T484="Above",LN(G484/P484)/LN(1+INDEX(Market!$E$6:$E$9,MATCH(B484,Market!$A$6:$A$9,0))),0)</f>
        <v/>
      </c>
    </row>
    <row r="485">
      <c r="A485" s="5" t="inlineStr">
        <is>
          <t>E00579</t>
        </is>
      </c>
      <c r="B485" s="5" t="inlineStr">
        <is>
          <t>IT</t>
        </is>
      </c>
      <c r="C485" s="5" t="inlineStr">
        <is>
          <t>Tech</t>
        </is>
      </c>
      <c r="D485" s="5" t="inlineStr">
        <is>
          <t>L3</t>
        </is>
      </c>
      <c r="E485" s="5" t="inlineStr">
        <is>
          <t>M</t>
        </is>
      </c>
      <c r="F485" s="5" t="n">
        <v>1</v>
      </c>
      <c r="G485" s="31" t="n">
        <v>53100</v>
      </c>
      <c r="H485" s="31" t="n">
        <v>52000</v>
      </c>
      <c r="I485" s="6">
        <f>INDEX(Roles!$J$5:$J$40,MATCH(C485&amp;"|"&amp;D485,Roles!$A$5:$A$40,0))</f>
        <v/>
      </c>
      <c r="J485" s="6">
        <f>INDEX(Roles!$K$5:$K$40,MATCH(C485&amp;"|"&amp;D485,Roles!$A$5:$A$40,0))</f>
        <v/>
      </c>
      <c r="K485" s="26">
        <f>INDEX(Market!$K$31:$K$54,MATCH(B485&amp;"|"&amp;J485,Market!$A$31:$A$54,0))</f>
        <v/>
      </c>
      <c r="L485" s="6">
        <f>INDEX(Settings!$E$13:$E$19,MATCH(I485,Settings!$B$13:$B$19,0))</f>
        <v/>
      </c>
      <c r="M485" s="25">
        <f>INDEX(Structure!$K$6:$K$12,MATCH(I485,Structure!$A$6:$A$12,0))</f>
        <v/>
      </c>
      <c r="N485" s="26">
        <f>INDEX(Structure!$G$25:$G$52,MATCH(B485&amp;"|"&amp;I485,Structure!$A$25:$A$52,0))</f>
        <v/>
      </c>
      <c r="O485" s="26">
        <f>INDEX(Structure!$H$25:$H$52,MATCH(B485&amp;"|"&amp;I485,Structure!$A$25:$A$52,0))</f>
        <v/>
      </c>
      <c r="P485" s="26">
        <f>INDEX(Structure!$I$25:$I$52,MATCH(B485&amp;"|"&amp;I485,Structure!$A$25:$A$52,0))</f>
        <v/>
      </c>
      <c r="Q485" s="20">
        <f>G485/H485</f>
        <v/>
      </c>
      <c r="R485" s="20">
        <f>G485/O485</f>
        <v/>
      </c>
      <c r="S485" s="32">
        <f>(G485-N485)/(P485-N485)</f>
        <v/>
      </c>
      <c r="T485" s="4">
        <f>IF(G485&lt;N485,"Below",IF(G485&gt;P485,"Above","Within"))</f>
        <v/>
      </c>
      <c r="U485" s="17">
        <f>MAX(0,N485-G485)*F485</f>
        <v/>
      </c>
      <c r="V485" s="17">
        <f>MAX(0,G485-P485)*F485</f>
        <v/>
      </c>
      <c r="W485" s="33">
        <f>IF(T485="Above",LN(G485/P485)/LN(1+INDEX(Market!$E$6:$E$9,MATCH(B485,Market!$A$6:$A$9,0))),0)</f>
        <v/>
      </c>
    </row>
    <row r="486">
      <c r="A486" s="5" t="inlineStr">
        <is>
          <t>E00581</t>
        </is>
      </c>
      <c r="B486" s="5" t="inlineStr">
        <is>
          <t>DE</t>
        </is>
      </c>
      <c r="C486" s="5" t="inlineStr">
        <is>
          <t>Customer Service</t>
        </is>
      </c>
      <c r="D486" s="5" t="inlineStr">
        <is>
          <t>L4</t>
        </is>
      </c>
      <c r="E486" s="5" t="inlineStr">
        <is>
          <t>F</t>
        </is>
      </c>
      <c r="F486" s="5" t="n">
        <v>1</v>
      </c>
      <c r="G486" s="31" t="n">
        <v>73850</v>
      </c>
      <c r="H486" s="31" t="n">
        <v>71800</v>
      </c>
      <c r="I486" s="6">
        <f>INDEX(Roles!$J$5:$J$40,MATCH(C486&amp;"|"&amp;D486,Roles!$A$5:$A$40,0))</f>
        <v/>
      </c>
      <c r="J486" s="6">
        <f>INDEX(Roles!$K$5:$K$40,MATCH(C486&amp;"|"&amp;D486,Roles!$A$5:$A$40,0))</f>
        <v/>
      </c>
      <c r="K486" s="26">
        <f>INDEX(Market!$K$31:$K$54,MATCH(B486&amp;"|"&amp;J486,Market!$A$31:$A$54,0))</f>
        <v/>
      </c>
      <c r="L486" s="6">
        <f>INDEX(Settings!$E$13:$E$19,MATCH(I486,Settings!$B$13:$B$19,0))</f>
        <v/>
      </c>
      <c r="M486" s="25">
        <f>INDEX(Structure!$K$6:$K$12,MATCH(I486,Structure!$A$6:$A$12,0))</f>
        <v/>
      </c>
      <c r="N486" s="26">
        <f>INDEX(Structure!$G$25:$G$52,MATCH(B486&amp;"|"&amp;I486,Structure!$A$25:$A$52,0))</f>
        <v/>
      </c>
      <c r="O486" s="26">
        <f>INDEX(Structure!$H$25:$H$52,MATCH(B486&amp;"|"&amp;I486,Structure!$A$25:$A$52,0))</f>
        <v/>
      </c>
      <c r="P486" s="26">
        <f>INDEX(Structure!$I$25:$I$52,MATCH(B486&amp;"|"&amp;I486,Structure!$A$25:$A$52,0))</f>
        <v/>
      </c>
      <c r="Q486" s="20">
        <f>G486/H486</f>
        <v/>
      </c>
      <c r="R486" s="20">
        <f>G486/O486</f>
        <v/>
      </c>
      <c r="S486" s="32">
        <f>(G486-N486)/(P486-N486)</f>
        <v/>
      </c>
      <c r="T486" s="4">
        <f>IF(G486&lt;N486,"Below",IF(G486&gt;P486,"Above","Within"))</f>
        <v/>
      </c>
      <c r="U486" s="17">
        <f>MAX(0,N486-G486)*F486</f>
        <v/>
      </c>
      <c r="V486" s="17">
        <f>MAX(0,G486-P486)*F486</f>
        <v/>
      </c>
      <c r="W486" s="33">
        <f>IF(T486="Above",LN(G486/P486)/LN(1+INDEX(Market!$E$6:$E$9,MATCH(B486,Market!$A$6:$A$9,0))),0)</f>
        <v/>
      </c>
    </row>
    <row r="487">
      <c r="A487" s="5" t="inlineStr">
        <is>
          <t>E00582</t>
        </is>
      </c>
      <c r="B487" s="5" t="inlineStr">
        <is>
          <t>ES</t>
        </is>
      </c>
      <c r="C487" s="5" t="inlineStr">
        <is>
          <t>Customer Service</t>
        </is>
      </c>
      <c r="D487" s="5" t="inlineStr">
        <is>
          <t>L1</t>
        </is>
      </c>
      <c r="E487" s="5" t="inlineStr">
        <is>
          <t>F</t>
        </is>
      </c>
      <c r="F487" s="5" t="n">
        <v>1</v>
      </c>
      <c r="G487" s="31" t="n">
        <v>24450</v>
      </c>
      <c r="H487" s="31" t="n">
        <v>22500</v>
      </c>
      <c r="I487" s="6">
        <f>INDEX(Roles!$J$5:$J$40,MATCH(C487&amp;"|"&amp;D487,Roles!$A$5:$A$40,0))</f>
        <v/>
      </c>
      <c r="J487" s="6">
        <f>INDEX(Roles!$K$5:$K$40,MATCH(C487&amp;"|"&amp;D487,Roles!$A$5:$A$40,0))</f>
        <v/>
      </c>
      <c r="K487" s="26">
        <f>INDEX(Market!$K$31:$K$54,MATCH(B487&amp;"|"&amp;J487,Market!$A$31:$A$54,0))</f>
        <v/>
      </c>
      <c r="L487" s="6">
        <f>INDEX(Settings!$E$13:$E$19,MATCH(I487,Settings!$B$13:$B$19,0))</f>
        <v/>
      </c>
      <c r="M487" s="25">
        <f>INDEX(Structure!$K$6:$K$12,MATCH(I487,Structure!$A$6:$A$12,0))</f>
        <v/>
      </c>
      <c r="N487" s="26">
        <f>INDEX(Structure!$G$25:$G$52,MATCH(B487&amp;"|"&amp;I487,Structure!$A$25:$A$52,0))</f>
        <v/>
      </c>
      <c r="O487" s="26">
        <f>INDEX(Structure!$H$25:$H$52,MATCH(B487&amp;"|"&amp;I487,Structure!$A$25:$A$52,0))</f>
        <v/>
      </c>
      <c r="P487" s="26">
        <f>INDEX(Structure!$I$25:$I$52,MATCH(B487&amp;"|"&amp;I487,Structure!$A$25:$A$52,0))</f>
        <v/>
      </c>
      <c r="Q487" s="20">
        <f>G487/H487</f>
        <v/>
      </c>
      <c r="R487" s="20">
        <f>G487/O487</f>
        <v/>
      </c>
      <c r="S487" s="32">
        <f>(G487-N487)/(P487-N487)</f>
        <v/>
      </c>
      <c r="T487" s="4">
        <f>IF(G487&lt;N487,"Below",IF(G487&gt;P487,"Above","Within"))</f>
        <v/>
      </c>
      <c r="U487" s="17">
        <f>MAX(0,N487-G487)*F487</f>
        <v/>
      </c>
      <c r="V487" s="17">
        <f>MAX(0,G487-P487)*F487</f>
        <v/>
      </c>
      <c r="W487" s="33">
        <f>IF(T487="Above",LN(G487/P487)/LN(1+INDEX(Market!$E$6:$E$9,MATCH(B487,Market!$A$6:$A$9,0))),0)</f>
        <v/>
      </c>
    </row>
    <row r="488">
      <c r="A488" s="5" t="inlineStr">
        <is>
          <t>E00583</t>
        </is>
      </c>
      <c r="B488" s="5" t="inlineStr">
        <is>
          <t>DE</t>
        </is>
      </c>
      <c r="C488" s="5" t="inlineStr">
        <is>
          <t>Sales</t>
        </is>
      </c>
      <c r="D488" s="5" t="inlineStr">
        <is>
          <t>L2</t>
        </is>
      </c>
      <c r="E488" s="5" t="inlineStr">
        <is>
          <t>F</t>
        </is>
      </c>
      <c r="F488" s="5" t="n">
        <v>1</v>
      </c>
      <c r="G488" s="31" t="n">
        <v>50000</v>
      </c>
      <c r="H488" s="31" t="n">
        <v>49900</v>
      </c>
      <c r="I488" s="6">
        <f>INDEX(Roles!$J$5:$J$40,MATCH(C488&amp;"|"&amp;D488,Roles!$A$5:$A$40,0))</f>
        <v/>
      </c>
      <c r="J488" s="6">
        <f>INDEX(Roles!$K$5:$K$40,MATCH(C488&amp;"|"&amp;D488,Roles!$A$5:$A$40,0))</f>
        <v/>
      </c>
      <c r="K488" s="26">
        <f>INDEX(Market!$K$31:$K$54,MATCH(B488&amp;"|"&amp;J488,Market!$A$31:$A$54,0))</f>
        <v/>
      </c>
      <c r="L488" s="6">
        <f>INDEX(Settings!$E$13:$E$19,MATCH(I488,Settings!$B$13:$B$19,0))</f>
        <v/>
      </c>
      <c r="M488" s="25">
        <f>INDEX(Structure!$K$6:$K$12,MATCH(I488,Structure!$A$6:$A$12,0))</f>
        <v/>
      </c>
      <c r="N488" s="26">
        <f>INDEX(Structure!$G$25:$G$52,MATCH(B488&amp;"|"&amp;I488,Structure!$A$25:$A$52,0))</f>
        <v/>
      </c>
      <c r="O488" s="26">
        <f>INDEX(Structure!$H$25:$H$52,MATCH(B488&amp;"|"&amp;I488,Structure!$A$25:$A$52,0))</f>
        <v/>
      </c>
      <c r="P488" s="26">
        <f>INDEX(Structure!$I$25:$I$52,MATCH(B488&amp;"|"&amp;I488,Structure!$A$25:$A$52,0))</f>
        <v/>
      </c>
      <c r="Q488" s="20">
        <f>G488/H488</f>
        <v/>
      </c>
      <c r="R488" s="20">
        <f>G488/O488</f>
        <v/>
      </c>
      <c r="S488" s="32">
        <f>(G488-N488)/(P488-N488)</f>
        <v/>
      </c>
      <c r="T488" s="4">
        <f>IF(G488&lt;N488,"Below",IF(G488&gt;P488,"Above","Within"))</f>
        <v/>
      </c>
      <c r="U488" s="17">
        <f>MAX(0,N488-G488)*F488</f>
        <v/>
      </c>
      <c r="V488" s="17">
        <f>MAX(0,G488-P488)*F488</f>
        <v/>
      </c>
      <c r="W488" s="33">
        <f>IF(T488="Above",LN(G488/P488)/LN(1+INDEX(Market!$E$6:$E$9,MATCH(B488,Market!$A$6:$A$9,0))),0)</f>
        <v/>
      </c>
    </row>
    <row r="489">
      <c r="A489" s="5" t="inlineStr">
        <is>
          <t>E00585</t>
        </is>
      </c>
      <c r="B489" s="5" t="inlineStr">
        <is>
          <t>ES</t>
        </is>
      </c>
      <c r="C489" s="5" t="inlineStr">
        <is>
          <t>HR</t>
        </is>
      </c>
      <c r="D489" s="5" t="inlineStr">
        <is>
          <t>L2</t>
        </is>
      </c>
      <c r="E489" s="5" t="inlineStr">
        <is>
          <t>F</t>
        </is>
      </c>
      <c r="F489" s="5" t="n">
        <v>0.8</v>
      </c>
      <c r="G489" s="31" t="n">
        <v>30850</v>
      </c>
      <c r="H489" s="31" t="n">
        <v>31200</v>
      </c>
      <c r="I489" s="6">
        <f>INDEX(Roles!$J$5:$J$40,MATCH(C489&amp;"|"&amp;D489,Roles!$A$5:$A$40,0))</f>
        <v/>
      </c>
      <c r="J489" s="6">
        <f>INDEX(Roles!$K$5:$K$40,MATCH(C489&amp;"|"&amp;D489,Roles!$A$5:$A$40,0))</f>
        <v/>
      </c>
      <c r="K489" s="26">
        <f>INDEX(Market!$K$31:$K$54,MATCH(B489&amp;"|"&amp;J489,Market!$A$31:$A$54,0))</f>
        <v/>
      </c>
      <c r="L489" s="6">
        <f>INDEX(Settings!$E$13:$E$19,MATCH(I489,Settings!$B$13:$B$19,0))</f>
        <v/>
      </c>
      <c r="M489" s="25">
        <f>INDEX(Structure!$K$6:$K$12,MATCH(I489,Structure!$A$6:$A$12,0))</f>
        <v/>
      </c>
      <c r="N489" s="26">
        <f>INDEX(Structure!$G$25:$G$52,MATCH(B489&amp;"|"&amp;I489,Structure!$A$25:$A$52,0))</f>
        <v/>
      </c>
      <c r="O489" s="26">
        <f>INDEX(Structure!$H$25:$H$52,MATCH(B489&amp;"|"&amp;I489,Structure!$A$25:$A$52,0))</f>
        <v/>
      </c>
      <c r="P489" s="26">
        <f>INDEX(Structure!$I$25:$I$52,MATCH(B489&amp;"|"&amp;I489,Structure!$A$25:$A$52,0))</f>
        <v/>
      </c>
      <c r="Q489" s="20">
        <f>G489/H489</f>
        <v/>
      </c>
      <c r="R489" s="20">
        <f>G489/O489</f>
        <v/>
      </c>
      <c r="S489" s="32">
        <f>(G489-N489)/(P489-N489)</f>
        <v/>
      </c>
      <c r="T489" s="4">
        <f>IF(G489&lt;N489,"Below",IF(G489&gt;P489,"Above","Within"))</f>
        <v/>
      </c>
      <c r="U489" s="17">
        <f>MAX(0,N489-G489)*F489</f>
        <v/>
      </c>
      <c r="V489" s="17">
        <f>MAX(0,G489-P489)*F489</f>
        <v/>
      </c>
      <c r="W489" s="33">
        <f>IF(T489="Above",LN(G489/P489)/LN(1+INDEX(Market!$E$6:$E$9,MATCH(B489,Market!$A$6:$A$9,0))),0)</f>
        <v/>
      </c>
    </row>
    <row r="490">
      <c r="A490" s="5" t="inlineStr">
        <is>
          <t>E00586</t>
        </is>
      </c>
      <c r="B490" s="5" t="inlineStr">
        <is>
          <t>IT</t>
        </is>
      </c>
      <c r="C490" s="5" t="inlineStr">
        <is>
          <t>Operations</t>
        </is>
      </c>
      <c r="D490" s="5" t="inlineStr">
        <is>
          <t>L2</t>
        </is>
      </c>
      <c r="E490" s="5" t="inlineStr">
        <is>
          <t>F</t>
        </is>
      </c>
      <c r="F490" s="5" t="n">
        <v>1</v>
      </c>
      <c r="G490" s="31" t="n">
        <v>33500</v>
      </c>
      <c r="H490" s="31" t="n">
        <v>30900</v>
      </c>
      <c r="I490" s="6">
        <f>INDEX(Roles!$J$5:$J$40,MATCH(C490&amp;"|"&amp;D490,Roles!$A$5:$A$40,0))</f>
        <v/>
      </c>
      <c r="J490" s="6">
        <f>INDEX(Roles!$K$5:$K$40,MATCH(C490&amp;"|"&amp;D490,Roles!$A$5:$A$40,0))</f>
        <v/>
      </c>
      <c r="K490" s="26">
        <f>INDEX(Market!$K$31:$K$54,MATCH(B490&amp;"|"&amp;J490,Market!$A$31:$A$54,0))</f>
        <v/>
      </c>
      <c r="L490" s="6">
        <f>INDEX(Settings!$E$13:$E$19,MATCH(I490,Settings!$B$13:$B$19,0))</f>
        <v/>
      </c>
      <c r="M490" s="25">
        <f>INDEX(Structure!$K$6:$K$12,MATCH(I490,Structure!$A$6:$A$12,0))</f>
        <v/>
      </c>
      <c r="N490" s="26">
        <f>INDEX(Structure!$G$25:$G$52,MATCH(B490&amp;"|"&amp;I490,Structure!$A$25:$A$52,0))</f>
        <v/>
      </c>
      <c r="O490" s="26">
        <f>INDEX(Structure!$H$25:$H$52,MATCH(B490&amp;"|"&amp;I490,Structure!$A$25:$A$52,0))</f>
        <v/>
      </c>
      <c r="P490" s="26">
        <f>INDEX(Structure!$I$25:$I$52,MATCH(B490&amp;"|"&amp;I490,Structure!$A$25:$A$52,0))</f>
        <v/>
      </c>
      <c r="Q490" s="20">
        <f>G490/H490</f>
        <v/>
      </c>
      <c r="R490" s="20">
        <f>G490/O490</f>
        <v/>
      </c>
      <c r="S490" s="32">
        <f>(G490-N490)/(P490-N490)</f>
        <v/>
      </c>
      <c r="T490" s="4">
        <f>IF(G490&lt;N490,"Below",IF(G490&gt;P490,"Above","Within"))</f>
        <v/>
      </c>
      <c r="U490" s="17">
        <f>MAX(0,N490-G490)*F490</f>
        <v/>
      </c>
      <c r="V490" s="17">
        <f>MAX(0,G490-P490)*F490</f>
        <v/>
      </c>
      <c r="W490" s="33">
        <f>IF(T490="Above",LN(G490/P490)/LN(1+INDEX(Market!$E$6:$E$9,MATCH(B490,Market!$A$6:$A$9,0))),0)</f>
        <v/>
      </c>
    </row>
    <row r="491">
      <c r="A491" s="5" t="inlineStr">
        <is>
          <t>E00587</t>
        </is>
      </c>
      <c r="B491" s="5" t="inlineStr">
        <is>
          <t>PL</t>
        </is>
      </c>
      <c r="C491" s="5" t="inlineStr">
        <is>
          <t>Operations</t>
        </is>
      </c>
      <c r="D491" s="5" t="inlineStr">
        <is>
          <t>L2</t>
        </is>
      </c>
      <c r="E491" s="5" t="inlineStr">
        <is>
          <t>M</t>
        </is>
      </c>
      <c r="F491" s="5" t="n">
        <v>1</v>
      </c>
      <c r="G491" s="31" t="n">
        <v>25400</v>
      </c>
      <c r="H491" s="31" t="n">
        <v>24900</v>
      </c>
      <c r="I491" s="6">
        <f>INDEX(Roles!$J$5:$J$40,MATCH(C491&amp;"|"&amp;D491,Roles!$A$5:$A$40,0))</f>
        <v/>
      </c>
      <c r="J491" s="6">
        <f>INDEX(Roles!$K$5:$K$40,MATCH(C491&amp;"|"&amp;D491,Roles!$A$5:$A$40,0))</f>
        <v/>
      </c>
      <c r="K491" s="26">
        <f>INDEX(Market!$K$31:$K$54,MATCH(B491&amp;"|"&amp;J491,Market!$A$31:$A$54,0))</f>
        <v/>
      </c>
      <c r="L491" s="6">
        <f>INDEX(Settings!$E$13:$E$19,MATCH(I491,Settings!$B$13:$B$19,0))</f>
        <v/>
      </c>
      <c r="M491" s="25">
        <f>INDEX(Structure!$K$6:$K$12,MATCH(I491,Structure!$A$6:$A$12,0))</f>
        <v/>
      </c>
      <c r="N491" s="26">
        <f>INDEX(Structure!$G$25:$G$52,MATCH(B491&amp;"|"&amp;I491,Structure!$A$25:$A$52,0))</f>
        <v/>
      </c>
      <c r="O491" s="26">
        <f>INDEX(Structure!$H$25:$H$52,MATCH(B491&amp;"|"&amp;I491,Structure!$A$25:$A$52,0))</f>
        <v/>
      </c>
      <c r="P491" s="26">
        <f>INDEX(Structure!$I$25:$I$52,MATCH(B491&amp;"|"&amp;I491,Structure!$A$25:$A$52,0))</f>
        <v/>
      </c>
      <c r="Q491" s="20">
        <f>G491/H491</f>
        <v/>
      </c>
      <c r="R491" s="20">
        <f>G491/O491</f>
        <v/>
      </c>
      <c r="S491" s="32">
        <f>(G491-N491)/(P491-N491)</f>
        <v/>
      </c>
      <c r="T491" s="4">
        <f>IF(G491&lt;N491,"Below",IF(G491&gt;P491,"Above","Within"))</f>
        <v/>
      </c>
      <c r="U491" s="17">
        <f>MAX(0,N491-G491)*F491</f>
        <v/>
      </c>
      <c r="V491" s="17">
        <f>MAX(0,G491-P491)*F491</f>
        <v/>
      </c>
      <c r="W491" s="33">
        <f>IF(T491="Above",LN(G491/P491)/LN(1+INDEX(Market!$E$6:$E$9,MATCH(B491,Market!$A$6:$A$9,0))),0)</f>
        <v/>
      </c>
    </row>
    <row r="492">
      <c r="A492" s="5" t="inlineStr">
        <is>
          <t>E00588</t>
        </is>
      </c>
      <c r="B492" s="5" t="inlineStr">
        <is>
          <t>PL</t>
        </is>
      </c>
      <c r="C492" s="5" t="inlineStr">
        <is>
          <t>Tech</t>
        </is>
      </c>
      <c r="D492" s="5" t="inlineStr">
        <is>
          <t>L1</t>
        </is>
      </c>
      <c r="E492" s="5" t="inlineStr">
        <is>
          <t>M</t>
        </is>
      </c>
      <c r="F492" s="5" t="n">
        <v>1</v>
      </c>
      <c r="G492" s="31" t="n">
        <v>25000</v>
      </c>
      <c r="H492" s="31" t="n">
        <v>26200</v>
      </c>
      <c r="I492" s="6">
        <f>INDEX(Roles!$J$5:$J$40,MATCH(C492&amp;"|"&amp;D492,Roles!$A$5:$A$40,0))</f>
        <v/>
      </c>
      <c r="J492" s="6">
        <f>INDEX(Roles!$K$5:$K$40,MATCH(C492&amp;"|"&amp;D492,Roles!$A$5:$A$40,0))</f>
        <v/>
      </c>
      <c r="K492" s="26">
        <f>INDEX(Market!$K$31:$K$54,MATCH(B492&amp;"|"&amp;J492,Market!$A$31:$A$54,0))</f>
        <v/>
      </c>
      <c r="L492" s="6">
        <f>INDEX(Settings!$E$13:$E$19,MATCH(I492,Settings!$B$13:$B$19,0))</f>
        <v/>
      </c>
      <c r="M492" s="25">
        <f>INDEX(Structure!$K$6:$K$12,MATCH(I492,Structure!$A$6:$A$12,0))</f>
        <v/>
      </c>
      <c r="N492" s="26">
        <f>INDEX(Structure!$G$25:$G$52,MATCH(B492&amp;"|"&amp;I492,Structure!$A$25:$A$52,0))</f>
        <v/>
      </c>
      <c r="O492" s="26">
        <f>INDEX(Structure!$H$25:$H$52,MATCH(B492&amp;"|"&amp;I492,Structure!$A$25:$A$52,0))</f>
        <v/>
      </c>
      <c r="P492" s="26">
        <f>INDEX(Structure!$I$25:$I$52,MATCH(B492&amp;"|"&amp;I492,Structure!$A$25:$A$52,0))</f>
        <v/>
      </c>
      <c r="Q492" s="20">
        <f>G492/H492</f>
        <v/>
      </c>
      <c r="R492" s="20">
        <f>G492/O492</f>
        <v/>
      </c>
      <c r="S492" s="32">
        <f>(G492-N492)/(P492-N492)</f>
        <v/>
      </c>
      <c r="T492" s="4">
        <f>IF(G492&lt;N492,"Below",IF(G492&gt;P492,"Above","Within"))</f>
        <v/>
      </c>
      <c r="U492" s="17">
        <f>MAX(0,N492-G492)*F492</f>
        <v/>
      </c>
      <c r="V492" s="17">
        <f>MAX(0,G492-P492)*F492</f>
        <v/>
      </c>
      <c r="W492" s="33">
        <f>IF(T492="Above",LN(G492/P492)/LN(1+INDEX(Market!$E$6:$E$9,MATCH(B492,Market!$A$6:$A$9,0))),0)</f>
        <v/>
      </c>
    </row>
    <row r="493">
      <c r="A493" s="5" t="inlineStr">
        <is>
          <t>E00589</t>
        </is>
      </c>
      <c r="B493" s="5" t="inlineStr">
        <is>
          <t>IT</t>
        </is>
      </c>
      <c r="C493" s="5" t="inlineStr">
        <is>
          <t>Tech</t>
        </is>
      </c>
      <c r="D493" s="5" t="inlineStr">
        <is>
          <t>L2</t>
        </is>
      </c>
      <c r="E493" s="5" t="inlineStr">
        <is>
          <t>M</t>
        </is>
      </c>
      <c r="F493" s="5" t="n">
        <v>1</v>
      </c>
      <c r="G493" s="31" t="n">
        <v>36400</v>
      </c>
      <c r="H493" s="31" t="n">
        <v>40600</v>
      </c>
      <c r="I493" s="6">
        <f>INDEX(Roles!$J$5:$J$40,MATCH(C493&amp;"|"&amp;D493,Roles!$A$5:$A$40,0))</f>
        <v/>
      </c>
      <c r="J493" s="6">
        <f>INDEX(Roles!$K$5:$K$40,MATCH(C493&amp;"|"&amp;D493,Roles!$A$5:$A$40,0))</f>
        <v/>
      </c>
      <c r="K493" s="26">
        <f>INDEX(Market!$K$31:$K$54,MATCH(B493&amp;"|"&amp;J493,Market!$A$31:$A$54,0))</f>
        <v/>
      </c>
      <c r="L493" s="6">
        <f>INDEX(Settings!$E$13:$E$19,MATCH(I493,Settings!$B$13:$B$19,0))</f>
        <v/>
      </c>
      <c r="M493" s="25">
        <f>INDEX(Structure!$K$6:$K$12,MATCH(I493,Structure!$A$6:$A$12,0))</f>
        <v/>
      </c>
      <c r="N493" s="26">
        <f>INDEX(Structure!$G$25:$G$52,MATCH(B493&amp;"|"&amp;I493,Structure!$A$25:$A$52,0))</f>
        <v/>
      </c>
      <c r="O493" s="26">
        <f>INDEX(Structure!$H$25:$H$52,MATCH(B493&amp;"|"&amp;I493,Structure!$A$25:$A$52,0))</f>
        <v/>
      </c>
      <c r="P493" s="26">
        <f>INDEX(Structure!$I$25:$I$52,MATCH(B493&amp;"|"&amp;I493,Structure!$A$25:$A$52,0))</f>
        <v/>
      </c>
      <c r="Q493" s="20">
        <f>G493/H493</f>
        <v/>
      </c>
      <c r="R493" s="20">
        <f>G493/O493</f>
        <v/>
      </c>
      <c r="S493" s="32">
        <f>(G493-N493)/(P493-N493)</f>
        <v/>
      </c>
      <c r="T493" s="4">
        <f>IF(G493&lt;N493,"Below",IF(G493&gt;P493,"Above","Within"))</f>
        <v/>
      </c>
      <c r="U493" s="17">
        <f>MAX(0,N493-G493)*F493</f>
        <v/>
      </c>
      <c r="V493" s="17">
        <f>MAX(0,G493-P493)*F493</f>
        <v/>
      </c>
      <c r="W493" s="33">
        <f>IF(T493="Above",LN(G493/P493)/LN(1+INDEX(Market!$E$6:$E$9,MATCH(B493,Market!$A$6:$A$9,0))),0)</f>
        <v/>
      </c>
    </row>
    <row r="494">
      <c r="A494" s="5" t="inlineStr">
        <is>
          <t>E00590</t>
        </is>
      </c>
      <c r="B494" s="5" t="inlineStr">
        <is>
          <t>IT</t>
        </is>
      </c>
      <c r="C494" s="5" t="inlineStr">
        <is>
          <t>Sales</t>
        </is>
      </c>
      <c r="D494" s="5" t="inlineStr">
        <is>
          <t>L1</t>
        </is>
      </c>
      <c r="E494" s="5" t="inlineStr">
        <is>
          <t>F</t>
        </is>
      </c>
      <c r="F494" s="5" t="n">
        <v>1</v>
      </c>
      <c r="G494" s="31" t="n">
        <v>23800</v>
      </c>
      <c r="H494" s="31" t="n">
        <v>27300</v>
      </c>
      <c r="I494" s="6">
        <f>INDEX(Roles!$J$5:$J$40,MATCH(C494&amp;"|"&amp;D494,Roles!$A$5:$A$40,0))</f>
        <v/>
      </c>
      <c r="J494" s="6">
        <f>INDEX(Roles!$K$5:$K$40,MATCH(C494&amp;"|"&amp;D494,Roles!$A$5:$A$40,0))</f>
        <v/>
      </c>
      <c r="K494" s="26">
        <f>INDEX(Market!$K$31:$K$54,MATCH(B494&amp;"|"&amp;J494,Market!$A$31:$A$54,0))</f>
        <v/>
      </c>
      <c r="L494" s="6">
        <f>INDEX(Settings!$E$13:$E$19,MATCH(I494,Settings!$B$13:$B$19,0))</f>
        <v/>
      </c>
      <c r="M494" s="25">
        <f>INDEX(Structure!$K$6:$K$12,MATCH(I494,Structure!$A$6:$A$12,0))</f>
        <v/>
      </c>
      <c r="N494" s="26">
        <f>INDEX(Structure!$G$25:$G$52,MATCH(B494&amp;"|"&amp;I494,Structure!$A$25:$A$52,0))</f>
        <v/>
      </c>
      <c r="O494" s="26">
        <f>INDEX(Structure!$H$25:$H$52,MATCH(B494&amp;"|"&amp;I494,Structure!$A$25:$A$52,0))</f>
        <v/>
      </c>
      <c r="P494" s="26">
        <f>INDEX(Structure!$I$25:$I$52,MATCH(B494&amp;"|"&amp;I494,Structure!$A$25:$A$52,0))</f>
        <v/>
      </c>
      <c r="Q494" s="20">
        <f>G494/H494</f>
        <v/>
      </c>
      <c r="R494" s="20">
        <f>G494/O494</f>
        <v/>
      </c>
      <c r="S494" s="32">
        <f>(G494-N494)/(P494-N494)</f>
        <v/>
      </c>
      <c r="T494" s="4">
        <f>IF(G494&lt;N494,"Below",IF(G494&gt;P494,"Above","Within"))</f>
        <v/>
      </c>
      <c r="U494" s="17">
        <f>MAX(0,N494-G494)*F494</f>
        <v/>
      </c>
      <c r="V494" s="17">
        <f>MAX(0,G494-P494)*F494</f>
        <v/>
      </c>
      <c r="W494" s="33">
        <f>IF(T494="Above",LN(G494/P494)/LN(1+INDEX(Market!$E$6:$E$9,MATCH(B494,Market!$A$6:$A$9,0))),0)</f>
        <v/>
      </c>
    </row>
    <row r="495">
      <c r="A495" s="5" t="inlineStr">
        <is>
          <t>E00593</t>
        </is>
      </c>
      <c r="B495" s="5" t="inlineStr">
        <is>
          <t>IT</t>
        </is>
      </c>
      <c r="C495" s="5" t="inlineStr">
        <is>
          <t>Customer Service</t>
        </is>
      </c>
      <c r="D495" s="5" t="inlineStr">
        <is>
          <t>L5</t>
        </is>
      </c>
      <c r="E495" s="5" t="inlineStr">
        <is>
          <t>F</t>
        </is>
      </c>
      <c r="F495" s="5" t="n">
        <v>1</v>
      </c>
      <c r="G495" s="31" t="n">
        <v>78650</v>
      </c>
      <c r="H495" s="31" t="n">
        <v>67900</v>
      </c>
      <c r="I495" s="6">
        <f>INDEX(Roles!$J$5:$J$40,MATCH(C495&amp;"|"&amp;D495,Roles!$A$5:$A$40,0))</f>
        <v/>
      </c>
      <c r="J495" s="6">
        <f>INDEX(Roles!$K$5:$K$40,MATCH(C495&amp;"|"&amp;D495,Roles!$A$5:$A$40,0))</f>
        <v/>
      </c>
      <c r="K495" s="26">
        <f>INDEX(Market!$K$31:$K$54,MATCH(B495&amp;"|"&amp;J495,Market!$A$31:$A$54,0))</f>
        <v/>
      </c>
      <c r="L495" s="6">
        <f>INDEX(Settings!$E$13:$E$19,MATCH(I495,Settings!$B$13:$B$19,0))</f>
        <v/>
      </c>
      <c r="M495" s="25">
        <f>INDEX(Structure!$K$6:$K$12,MATCH(I495,Structure!$A$6:$A$12,0))</f>
        <v/>
      </c>
      <c r="N495" s="26">
        <f>INDEX(Structure!$G$25:$G$52,MATCH(B495&amp;"|"&amp;I495,Structure!$A$25:$A$52,0))</f>
        <v/>
      </c>
      <c r="O495" s="26">
        <f>INDEX(Structure!$H$25:$H$52,MATCH(B495&amp;"|"&amp;I495,Structure!$A$25:$A$52,0))</f>
        <v/>
      </c>
      <c r="P495" s="26">
        <f>INDEX(Structure!$I$25:$I$52,MATCH(B495&amp;"|"&amp;I495,Structure!$A$25:$A$52,0))</f>
        <v/>
      </c>
      <c r="Q495" s="20">
        <f>G495/H495</f>
        <v/>
      </c>
      <c r="R495" s="20">
        <f>G495/O495</f>
        <v/>
      </c>
      <c r="S495" s="32">
        <f>(G495-N495)/(P495-N495)</f>
        <v/>
      </c>
      <c r="T495" s="4">
        <f>IF(G495&lt;N495,"Below",IF(G495&gt;P495,"Above","Within"))</f>
        <v/>
      </c>
      <c r="U495" s="17">
        <f>MAX(0,N495-G495)*F495</f>
        <v/>
      </c>
      <c r="V495" s="17">
        <f>MAX(0,G495-P495)*F495</f>
        <v/>
      </c>
      <c r="W495" s="33">
        <f>IF(T495="Above",LN(G495/P495)/LN(1+INDEX(Market!$E$6:$E$9,MATCH(B495,Market!$A$6:$A$9,0))),0)</f>
        <v/>
      </c>
    </row>
    <row r="496">
      <c r="A496" s="5" t="inlineStr">
        <is>
          <t>E00595</t>
        </is>
      </c>
      <c r="B496" s="5" t="inlineStr">
        <is>
          <t>PL</t>
        </is>
      </c>
      <c r="C496" s="5" t="inlineStr">
        <is>
          <t>Operations</t>
        </is>
      </c>
      <c r="D496" s="5" t="inlineStr">
        <is>
          <t>L1</t>
        </is>
      </c>
      <c r="E496" s="5" t="inlineStr">
        <is>
          <t>F</t>
        </is>
      </c>
      <c r="F496" s="5" t="n">
        <v>1</v>
      </c>
      <c r="G496" s="31" t="n">
        <v>20250</v>
      </c>
      <c r="H496" s="31" t="n">
        <v>20000</v>
      </c>
      <c r="I496" s="6">
        <f>INDEX(Roles!$J$5:$J$40,MATCH(C496&amp;"|"&amp;D496,Roles!$A$5:$A$40,0))</f>
        <v/>
      </c>
      <c r="J496" s="6">
        <f>INDEX(Roles!$K$5:$K$40,MATCH(C496&amp;"|"&amp;D496,Roles!$A$5:$A$40,0))</f>
        <v/>
      </c>
      <c r="K496" s="26">
        <f>INDEX(Market!$K$31:$K$54,MATCH(B496&amp;"|"&amp;J496,Market!$A$31:$A$54,0))</f>
        <v/>
      </c>
      <c r="L496" s="6">
        <f>INDEX(Settings!$E$13:$E$19,MATCH(I496,Settings!$B$13:$B$19,0))</f>
        <v/>
      </c>
      <c r="M496" s="25">
        <f>INDEX(Structure!$K$6:$K$12,MATCH(I496,Structure!$A$6:$A$12,0))</f>
        <v/>
      </c>
      <c r="N496" s="26">
        <f>INDEX(Structure!$G$25:$G$52,MATCH(B496&amp;"|"&amp;I496,Structure!$A$25:$A$52,0))</f>
        <v/>
      </c>
      <c r="O496" s="26">
        <f>INDEX(Structure!$H$25:$H$52,MATCH(B496&amp;"|"&amp;I496,Structure!$A$25:$A$52,0))</f>
        <v/>
      </c>
      <c r="P496" s="26">
        <f>INDEX(Structure!$I$25:$I$52,MATCH(B496&amp;"|"&amp;I496,Structure!$A$25:$A$52,0))</f>
        <v/>
      </c>
      <c r="Q496" s="20">
        <f>G496/H496</f>
        <v/>
      </c>
      <c r="R496" s="20">
        <f>G496/O496</f>
        <v/>
      </c>
      <c r="S496" s="32">
        <f>(G496-N496)/(P496-N496)</f>
        <v/>
      </c>
      <c r="T496" s="4">
        <f>IF(G496&lt;N496,"Below",IF(G496&gt;P496,"Above","Within"))</f>
        <v/>
      </c>
      <c r="U496" s="17">
        <f>MAX(0,N496-G496)*F496</f>
        <v/>
      </c>
      <c r="V496" s="17">
        <f>MAX(0,G496-P496)*F496</f>
        <v/>
      </c>
      <c r="W496" s="33">
        <f>IF(T496="Above",LN(G496/P496)/LN(1+INDEX(Market!$E$6:$E$9,MATCH(B496,Market!$A$6:$A$9,0))),0)</f>
        <v/>
      </c>
    </row>
    <row r="497">
      <c r="A497" s="5" t="inlineStr">
        <is>
          <t>E00597</t>
        </is>
      </c>
      <c r="B497" s="5" t="inlineStr">
        <is>
          <t>PL</t>
        </is>
      </c>
      <c r="C497" s="5" t="inlineStr">
        <is>
          <t>HR</t>
        </is>
      </c>
      <c r="D497" s="5" t="inlineStr">
        <is>
          <t>L1</t>
        </is>
      </c>
      <c r="E497" s="5" t="inlineStr">
        <is>
          <t>F</t>
        </is>
      </c>
      <c r="F497" s="5" t="n">
        <v>1</v>
      </c>
      <c r="G497" s="31" t="n">
        <v>19050</v>
      </c>
      <c r="H497" s="31" t="n">
        <v>21000</v>
      </c>
      <c r="I497" s="6">
        <f>INDEX(Roles!$J$5:$J$40,MATCH(C497&amp;"|"&amp;D497,Roles!$A$5:$A$40,0))</f>
        <v/>
      </c>
      <c r="J497" s="6">
        <f>INDEX(Roles!$K$5:$K$40,MATCH(C497&amp;"|"&amp;D497,Roles!$A$5:$A$40,0))</f>
        <v/>
      </c>
      <c r="K497" s="26">
        <f>INDEX(Market!$K$31:$K$54,MATCH(B497&amp;"|"&amp;J497,Market!$A$31:$A$54,0))</f>
        <v/>
      </c>
      <c r="L497" s="6">
        <f>INDEX(Settings!$E$13:$E$19,MATCH(I497,Settings!$B$13:$B$19,0))</f>
        <v/>
      </c>
      <c r="M497" s="25">
        <f>INDEX(Structure!$K$6:$K$12,MATCH(I497,Structure!$A$6:$A$12,0))</f>
        <v/>
      </c>
      <c r="N497" s="26">
        <f>INDEX(Structure!$G$25:$G$52,MATCH(B497&amp;"|"&amp;I497,Structure!$A$25:$A$52,0))</f>
        <v/>
      </c>
      <c r="O497" s="26">
        <f>INDEX(Structure!$H$25:$H$52,MATCH(B497&amp;"|"&amp;I497,Structure!$A$25:$A$52,0))</f>
        <v/>
      </c>
      <c r="P497" s="26">
        <f>INDEX(Structure!$I$25:$I$52,MATCH(B497&amp;"|"&amp;I497,Structure!$A$25:$A$52,0))</f>
        <v/>
      </c>
      <c r="Q497" s="20">
        <f>G497/H497</f>
        <v/>
      </c>
      <c r="R497" s="20">
        <f>G497/O497</f>
        <v/>
      </c>
      <c r="S497" s="32">
        <f>(G497-N497)/(P497-N497)</f>
        <v/>
      </c>
      <c r="T497" s="4">
        <f>IF(G497&lt;N497,"Below",IF(G497&gt;P497,"Above","Within"))</f>
        <v/>
      </c>
      <c r="U497" s="17">
        <f>MAX(0,N497-G497)*F497</f>
        <v/>
      </c>
      <c r="V497" s="17">
        <f>MAX(0,G497-P497)*F497</f>
        <v/>
      </c>
      <c r="W497" s="33">
        <f>IF(T497="Above",LN(G497/P497)/LN(1+INDEX(Market!$E$6:$E$9,MATCH(B497,Market!$A$6:$A$9,0))),0)</f>
        <v/>
      </c>
    </row>
    <row r="498">
      <c r="A498" s="5" t="inlineStr">
        <is>
          <t>E00598</t>
        </is>
      </c>
      <c r="B498" s="5" t="inlineStr">
        <is>
          <t>IT</t>
        </is>
      </c>
      <c r="C498" s="5" t="inlineStr">
        <is>
          <t>Tech</t>
        </is>
      </c>
      <c r="D498" s="5" t="inlineStr">
        <is>
          <t>L5</t>
        </is>
      </c>
      <c r="E498" s="5" t="inlineStr">
        <is>
          <t>M</t>
        </is>
      </c>
      <c r="F498" s="5" t="n">
        <v>1</v>
      </c>
      <c r="G498" s="31" t="n">
        <v>93050</v>
      </c>
      <c r="H498" s="31" t="n">
        <v>94200</v>
      </c>
      <c r="I498" s="6">
        <f>INDEX(Roles!$J$5:$J$40,MATCH(C498&amp;"|"&amp;D498,Roles!$A$5:$A$40,0))</f>
        <v/>
      </c>
      <c r="J498" s="6">
        <f>INDEX(Roles!$K$5:$K$40,MATCH(C498&amp;"|"&amp;D498,Roles!$A$5:$A$40,0))</f>
        <v/>
      </c>
      <c r="K498" s="26">
        <f>INDEX(Market!$K$31:$K$54,MATCH(B498&amp;"|"&amp;J498,Market!$A$31:$A$54,0))</f>
        <v/>
      </c>
      <c r="L498" s="6">
        <f>INDEX(Settings!$E$13:$E$19,MATCH(I498,Settings!$B$13:$B$19,0))</f>
        <v/>
      </c>
      <c r="M498" s="25">
        <f>INDEX(Structure!$K$6:$K$12,MATCH(I498,Structure!$A$6:$A$12,0))</f>
        <v/>
      </c>
      <c r="N498" s="26">
        <f>INDEX(Structure!$G$25:$G$52,MATCH(B498&amp;"|"&amp;I498,Structure!$A$25:$A$52,0))</f>
        <v/>
      </c>
      <c r="O498" s="26">
        <f>INDEX(Structure!$H$25:$H$52,MATCH(B498&amp;"|"&amp;I498,Structure!$A$25:$A$52,0))</f>
        <v/>
      </c>
      <c r="P498" s="26">
        <f>INDEX(Structure!$I$25:$I$52,MATCH(B498&amp;"|"&amp;I498,Structure!$A$25:$A$52,0))</f>
        <v/>
      </c>
      <c r="Q498" s="20">
        <f>G498/H498</f>
        <v/>
      </c>
      <c r="R498" s="20">
        <f>G498/O498</f>
        <v/>
      </c>
      <c r="S498" s="32">
        <f>(G498-N498)/(P498-N498)</f>
        <v/>
      </c>
      <c r="T498" s="4">
        <f>IF(G498&lt;N498,"Below",IF(G498&gt;P498,"Above","Within"))</f>
        <v/>
      </c>
      <c r="U498" s="17">
        <f>MAX(0,N498-G498)*F498</f>
        <v/>
      </c>
      <c r="V498" s="17">
        <f>MAX(0,G498-P498)*F498</f>
        <v/>
      </c>
      <c r="W498" s="33">
        <f>IF(T498="Above",LN(G498/P498)/LN(1+INDEX(Market!$E$6:$E$9,MATCH(B498,Market!$A$6:$A$9,0))),0)</f>
        <v/>
      </c>
    </row>
    <row r="499">
      <c r="A499" s="5" t="inlineStr">
        <is>
          <t>E00599</t>
        </is>
      </c>
      <c r="B499" s="5" t="inlineStr">
        <is>
          <t>PL</t>
        </is>
      </c>
      <c r="C499" s="5" t="inlineStr">
        <is>
          <t>Operations</t>
        </is>
      </c>
      <c r="D499" s="5" t="inlineStr">
        <is>
          <t>L2</t>
        </is>
      </c>
      <c r="E499" s="5" t="inlineStr">
        <is>
          <t>M</t>
        </is>
      </c>
      <c r="F499" s="5" t="n">
        <v>1</v>
      </c>
      <c r="G499" s="31" t="n">
        <v>23950</v>
      </c>
      <c r="H499" s="31" t="n">
        <v>24900</v>
      </c>
      <c r="I499" s="6">
        <f>INDEX(Roles!$J$5:$J$40,MATCH(C499&amp;"|"&amp;D499,Roles!$A$5:$A$40,0))</f>
        <v/>
      </c>
      <c r="J499" s="6">
        <f>INDEX(Roles!$K$5:$K$40,MATCH(C499&amp;"|"&amp;D499,Roles!$A$5:$A$40,0))</f>
        <v/>
      </c>
      <c r="K499" s="26">
        <f>INDEX(Market!$K$31:$K$54,MATCH(B499&amp;"|"&amp;J499,Market!$A$31:$A$54,0))</f>
        <v/>
      </c>
      <c r="L499" s="6">
        <f>INDEX(Settings!$E$13:$E$19,MATCH(I499,Settings!$B$13:$B$19,0))</f>
        <v/>
      </c>
      <c r="M499" s="25">
        <f>INDEX(Structure!$K$6:$K$12,MATCH(I499,Structure!$A$6:$A$12,0))</f>
        <v/>
      </c>
      <c r="N499" s="26">
        <f>INDEX(Structure!$G$25:$G$52,MATCH(B499&amp;"|"&amp;I499,Structure!$A$25:$A$52,0))</f>
        <v/>
      </c>
      <c r="O499" s="26">
        <f>INDEX(Structure!$H$25:$H$52,MATCH(B499&amp;"|"&amp;I499,Structure!$A$25:$A$52,0))</f>
        <v/>
      </c>
      <c r="P499" s="26">
        <f>INDEX(Structure!$I$25:$I$52,MATCH(B499&amp;"|"&amp;I499,Structure!$A$25:$A$52,0))</f>
        <v/>
      </c>
      <c r="Q499" s="20">
        <f>G499/H499</f>
        <v/>
      </c>
      <c r="R499" s="20">
        <f>G499/O499</f>
        <v/>
      </c>
      <c r="S499" s="32">
        <f>(G499-N499)/(P499-N499)</f>
        <v/>
      </c>
      <c r="T499" s="4">
        <f>IF(G499&lt;N499,"Below",IF(G499&gt;P499,"Above","Within"))</f>
        <v/>
      </c>
      <c r="U499" s="17">
        <f>MAX(0,N499-G499)*F499</f>
        <v/>
      </c>
      <c r="V499" s="17">
        <f>MAX(0,G499-P499)*F499</f>
        <v/>
      </c>
      <c r="W499" s="33">
        <f>IF(T499="Above",LN(G499/P499)/LN(1+INDEX(Market!$E$6:$E$9,MATCH(B499,Market!$A$6:$A$9,0))),0)</f>
        <v/>
      </c>
    </row>
    <row r="500">
      <c r="A500" s="5" t="inlineStr">
        <is>
          <t>E00600</t>
        </is>
      </c>
      <c r="B500" s="5" t="inlineStr">
        <is>
          <t>PL</t>
        </is>
      </c>
      <c r="C500" s="5" t="inlineStr">
        <is>
          <t>Finance</t>
        </is>
      </c>
      <c r="D500" s="5" t="inlineStr">
        <is>
          <t>L1</t>
        </is>
      </c>
      <c r="E500" s="5" t="inlineStr">
        <is>
          <t>F</t>
        </is>
      </c>
      <c r="F500" s="5" t="n">
        <v>1</v>
      </c>
      <c r="G500" s="31" t="n">
        <v>21400</v>
      </c>
      <c r="H500" s="31" t="n">
        <v>23100</v>
      </c>
      <c r="I500" s="6">
        <f>INDEX(Roles!$J$5:$J$40,MATCH(C500&amp;"|"&amp;D500,Roles!$A$5:$A$40,0))</f>
        <v/>
      </c>
      <c r="J500" s="6">
        <f>INDEX(Roles!$K$5:$K$40,MATCH(C500&amp;"|"&amp;D500,Roles!$A$5:$A$40,0))</f>
        <v/>
      </c>
      <c r="K500" s="26">
        <f>INDEX(Market!$K$31:$K$54,MATCH(B500&amp;"|"&amp;J500,Market!$A$31:$A$54,0))</f>
        <v/>
      </c>
      <c r="L500" s="6">
        <f>INDEX(Settings!$E$13:$E$19,MATCH(I500,Settings!$B$13:$B$19,0))</f>
        <v/>
      </c>
      <c r="M500" s="25">
        <f>INDEX(Structure!$K$6:$K$12,MATCH(I500,Structure!$A$6:$A$12,0))</f>
        <v/>
      </c>
      <c r="N500" s="26">
        <f>INDEX(Structure!$G$25:$G$52,MATCH(B500&amp;"|"&amp;I500,Structure!$A$25:$A$52,0))</f>
        <v/>
      </c>
      <c r="O500" s="26">
        <f>INDEX(Structure!$H$25:$H$52,MATCH(B500&amp;"|"&amp;I500,Structure!$A$25:$A$52,0))</f>
        <v/>
      </c>
      <c r="P500" s="26">
        <f>INDEX(Structure!$I$25:$I$52,MATCH(B500&amp;"|"&amp;I500,Structure!$A$25:$A$52,0))</f>
        <v/>
      </c>
      <c r="Q500" s="20">
        <f>G500/H500</f>
        <v/>
      </c>
      <c r="R500" s="20">
        <f>G500/O500</f>
        <v/>
      </c>
      <c r="S500" s="32">
        <f>(G500-N500)/(P500-N500)</f>
        <v/>
      </c>
      <c r="T500" s="4">
        <f>IF(G500&lt;N500,"Below",IF(G500&gt;P500,"Above","Within"))</f>
        <v/>
      </c>
      <c r="U500" s="17">
        <f>MAX(0,N500-G500)*F500</f>
        <v/>
      </c>
      <c r="V500" s="17">
        <f>MAX(0,G500-P500)*F500</f>
        <v/>
      </c>
      <c r="W500" s="33">
        <f>IF(T500="Above",LN(G500/P500)/LN(1+INDEX(Market!$E$6:$E$9,MATCH(B500,Market!$A$6:$A$9,0))),0)</f>
        <v/>
      </c>
    </row>
    <row r="501">
      <c r="A501" s="5" t="inlineStr">
        <is>
          <t>E00601</t>
        </is>
      </c>
      <c r="B501" s="5" t="inlineStr">
        <is>
          <t>ES</t>
        </is>
      </c>
      <c r="C501" s="5" t="inlineStr">
        <is>
          <t>Finance</t>
        </is>
      </c>
      <c r="D501" s="5" t="inlineStr">
        <is>
          <t>L4</t>
        </is>
      </c>
      <c r="E501" s="5" t="inlineStr">
        <is>
          <t>F</t>
        </is>
      </c>
      <c r="F501" s="5" t="n">
        <v>1</v>
      </c>
      <c r="G501" s="31" t="n">
        <v>64650</v>
      </c>
      <c r="H501" s="31" t="n">
        <v>57800</v>
      </c>
      <c r="I501" s="6">
        <f>INDEX(Roles!$J$5:$J$40,MATCH(C501&amp;"|"&amp;D501,Roles!$A$5:$A$40,0))</f>
        <v/>
      </c>
      <c r="J501" s="6">
        <f>INDEX(Roles!$K$5:$K$40,MATCH(C501&amp;"|"&amp;D501,Roles!$A$5:$A$40,0))</f>
        <v/>
      </c>
      <c r="K501" s="26">
        <f>INDEX(Market!$K$31:$K$54,MATCH(B501&amp;"|"&amp;J501,Market!$A$31:$A$54,0))</f>
        <v/>
      </c>
      <c r="L501" s="6">
        <f>INDEX(Settings!$E$13:$E$19,MATCH(I501,Settings!$B$13:$B$19,0))</f>
        <v/>
      </c>
      <c r="M501" s="25">
        <f>INDEX(Structure!$K$6:$K$12,MATCH(I501,Structure!$A$6:$A$12,0))</f>
        <v/>
      </c>
      <c r="N501" s="26">
        <f>INDEX(Structure!$G$25:$G$52,MATCH(B501&amp;"|"&amp;I501,Structure!$A$25:$A$52,0))</f>
        <v/>
      </c>
      <c r="O501" s="26">
        <f>INDEX(Structure!$H$25:$H$52,MATCH(B501&amp;"|"&amp;I501,Structure!$A$25:$A$52,0))</f>
        <v/>
      </c>
      <c r="P501" s="26">
        <f>INDEX(Structure!$I$25:$I$52,MATCH(B501&amp;"|"&amp;I501,Structure!$A$25:$A$52,0))</f>
        <v/>
      </c>
      <c r="Q501" s="20">
        <f>G501/H501</f>
        <v/>
      </c>
      <c r="R501" s="20">
        <f>G501/O501</f>
        <v/>
      </c>
      <c r="S501" s="32">
        <f>(G501-N501)/(P501-N501)</f>
        <v/>
      </c>
      <c r="T501" s="4">
        <f>IF(G501&lt;N501,"Below",IF(G501&gt;P501,"Above","Within"))</f>
        <v/>
      </c>
      <c r="U501" s="17">
        <f>MAX(0,N501-G501)*F501</f>
        <v/>
      </c>
      <c r="V501" s="17">
        <f>MAX(0,G501-P501)*F501</f>
        <v/>
      </c>
      <c r="W501" s="33">
        <f>IF(T501="Above",LN(G501/P501)/LN(1+INDEX(Market!$E$6:$E$9,MATCH(B501,Market!$A$6:$A$9,0))),0)</f>
        <v/>
      </c>
    </row>
    <row r="502">
      <c r="A502" s="5" t="inlineStr">
        <is>
          <t>E00603</t>
        </is>
      </c>
      <c r="B502" s="5" t="inlineStr">
        <is>
          <t>PL</t>
        </is>
      </c>
      <c r="C502" s="5" t="inlineStr">
        <is>
          <t>Tech</t>
        </is>
      </c>
      <c r="D502" s="5" t="inlineStr">
        <is>
          <t>L5</t>
        </is>
      </c>
      <c r="E502" s="5" t="inlineStr">
        <is>
          <t>F</t>
        </is>
      </c>
      <c r="F502" s="5" t="n">
        <v>1</v>
      </c>
      <c r="G502" s="31" t="n">
        <v>70800</v>
      </c>
      <c r="H502" s="31" t="n">
        <v>76100</v>
      </c>
      <c r="I502" s="6">
        <f>INDEX(Roles!$J$5:$J$40,MATCH(C502&amp;"|"&amp;D502,Roles!$A$5:$A$40,0))</f>
        <v/>
      </c>
      <c r="J502" s="6">
        <f>INDEX(Roles!$K$5:$K$40,MATCH(C502&amp;"|"&amp;D502,Roles!$A$5:$A$40,0))</f>
        <v/>
      </c>
      <c r="K502" s="26">
        <f>INDEX(Market!$K$31:$K$54,MATCH(B502&amp;"|"&amp;J502,Market!$A$31:$A$54,0))</f>
        <v/>
      </c>
      <c r="L502" s="6">
        <f>INDEX(Settings!$E$13:$E$19,MATCH(I502,Settings!$B$13:$B$19,0))</f>
        <v/>
      </c>
      <c r="M502" s="25">
        <f>INDEX(Structure!$K$6:$K$12,MATCH(I502,Structure!$A$6:$A$12,0))</f>
        <v/>
      </c>
      <c r="N502" s="26">
        <f>INDEX(Structure!$G$25:$G$52,MATCH(B502&amp;"|"&amp;I502,Structure!$A$25:$A$52,0))</f>
        <v/>
      </c>
      <c r="O502" s="26">
        <f>INDEX(Structure!$H$25:$H$52,MATCH(B502&amp;"|"&amp;I502,Structure!$A$25:$A$52,0))</f>
        <v/>
      </c>
      <c r="P502" s="26">
        <f>INDEX(Structure!$I$25:$I$52,MATCH(B502&amp;"|"&amp;I502,Structure!$A$25:$A$52,0))</f>
        <v/>
      </c>
      <c r="Q502" s="20">
        <f>G502/H502</f>
        <v/>
      </c>
      <c r="R502" s="20">
        <f>G502/O502</f>
        <v/>
      </c>
      <c r="S502" s="32">
        <f>(G502-N502)/(P502-N502)</f>
        <v/>
      </c>
      <c r="T502" s="4">
        <f>IF(G502&lt;N502,"Below",IF(G502&gt;P502,"Above","Within"))</f>
        <v/>
      </c>
      <c r="U502" s="17">
        <f>MAX(0,N502-G502)*F502</f>
        <v/>
      </c>
      <c r="V502" s="17">
        <f>MAX(0,G502-P502)*F502</f>
        <v/>
      </c>
      <c r="W502" s="33">
        <f>IF(T502="Above",LN(G502/P502)/LN(1+INDEX(Market!$E$6:$E$9,MATCH(B502,Market!$A$6:$A$9,0))),0)</f>
        <v/>
      </c>
    </row>
    <row r="503">
      <c r="A503" s="5" t="inlineStr">
        <is>
          <t>E00604</t>
        </is>
      </c>
      <c r="B503" s="5" t="inlineStr">
        <is>
          <t>PL</t>
        </is>
      </c>
      <c r="C503" s="5" t="inlineStr">
        <is>
          <t>Customer Service</t>
        </is>
      </c>
      <c r="D503" s="5" t="inlineStr">
        <is>
          <t>L4</t>
        </is>
      </c>
      <c r="E503" s="5" t="inlineStr">
        <is>
          <t>F</t>
        </is>
      </c>
      <c r="F503" s="5" t="n">
        <v>1</v>
      </c>
      <c r="G503" s="31" t="n">
        <v>40550</v>
      </c>
      <c r="H503" s="31" t="n">
        <v>39700</v>
      </c>
      <c r="I503" s="6">
        <f>INDEX(Roles!$J$5:$J$40,MATCH(C503&amp;"|"&amp;D503,Roles!$A$5:$A$40,0))</f>
        <v/>
      </c>
      <c r="J503" s="6">
        <f>INDEX(Roles!$K$5:$K$40,MATCH(C503&amp;"|"&amp;D503,Roles!$A$5:$A$40,0))</f>
        <v/>
      </c>
      <c r="K503" s="26">
        <f>INDEX(Market!$K$31:$K$54,MATCH(B503&amp;"|"&amp;J503,Market!$A$31:$A$54,0))</f>
        <v/>
      </c>
      <c r="L503" s="6">
        <f>INDEX(Settings!$E$13:$E$19,MATCH(I503,Settings!$B$13:$B$19,0))</f>
        <v/>
      </c>
      <c r="M503" s="25">
        <f>INDEX(Structure!$K$6:$K$12,MATCH(I503,Structure!$A$6:$A$12,0))</f>
        <v/>
      </c>
      <c r="N503" s="26">
        <f>INDEX(Structure!$G$25:$G$52,MATCH(B503&amp;"|"&amp;I503,Structure!$A$25:$A$52,0))</f>
        <v/>
      </c>
      <c r="O503" s="26">
        <f>INDEX(Structure!$H$25:$H$52,MATCH(B503&amp;"|"&amp;I503,Structure!$A$25:$A$52,0))</f>
        <v/>
      </c>
      <c r="P503" s="26">
        <f>INDEX(Structure!$I$25:$I$52,MATCH(B503&amp;"|"&amp;I503,Structure!$A$25:$A$52,0))</f>
        <v/>
      </c>
      <c r="Q503" s="20">
        <f>G503/H503</f>
        <v/>
      </c>
      <c r="R503" s="20">
        <f>G503/O503</f>
        <v/>
      </c>
      <c r="S503" s="32">
        <f>(G503-N503)/(P503-N503)</f>
        <v/>
      </c>
      <c r="T503" s="4">
        <f>IF(G503&lt;N503,"Below",IF(G503&gt;P503,"Above","Within"))</f>
        <v/>
      </c>
      <c r="U503" s="17">
        <f>MAX(0,N503-G503)*F503</f>
        <v/>
      </c>
      <c r="V503" s="17">
        <f>MAX(0,G503-P503)*F503</f>
        <v/>
      </c>
      <c r="W503" s="33">
        <f>IF(T503="Above",LN(G503/P503)/LN(1+INDEX(Market!$E$6:$E$9,MATCH(B503,Market!$A$6:$A$9,0))),0)</f>
        <v/>
      </c>
    </row>
    <row r="504">
      <c r="A504" s="5" t="inlineStr">
        <is>
          <t>E00605</t>
        </is>
      </c>
      <c r="B504" s="5" t="inlineStr">
        <is>
          <t>DE</t>
        </is>
      </c>
      <c r="C504" s="5" t="inlineStr">
        <is>
          <t>Sales</t>
        </is>
      </c>
      <c r="D504" s="5" t="inlineStr">
        <is>
          <t>L1</t>
        </is>
      </c>
      <c r="E504" s="5" t="inlineStr">
        <is>
          <t>M</t>
        </is>
      </c>
      <c r="F504" s="5" t="n">
        <v>1</v>
      </c>
      <c r="G504" s="31" t="n">
        <v>41550</v>
      </c>
      <c r="H504" s="31" t="n">
        <v>39900</v>
      </c>
      <c r="I504" s="6">
        <f>INDEX(Roles!$J$5:$J$40,MATCH(C504&amp;"|"&amp;D504,Roles!$A$5:$A$40,0))</f>
        <v/>
      </c>
      <c r="J504" s="6">
        <f>INDEX(Roles!$K$5:$K$40,MATCH(C504&amp;"|"&amp;D504,Roles!$A$5:$A$40,0))</f>
        <v/>
      </c>
      <c r="K504" s="26">
        <f>INDEX(Market!$K$31:$K$54,MATCH(B504&amp;"|"&amp;J504,Market!$A$31:$A$54,0))</f>
        <v/>
      </c>
      <c r="L504" s="6">
        <f>INDEX(Settings!$E$13:$E$19,MATCH(I504,Settings!$B$13:$B$19,0))</f>
        <v/>
      </c>
      <c r="M504" s="25">
        <f>INDEX(Structure!$K$6:$K$12,MATCH(I504,Structure!$A$6:$A$12,0))</f>
        <v/>
      </c>
      <c r="N504" s="26">
        <f>INDEX(Structure!$G$25:$G$52,MATCH(B504&amp;"|"&amp;I504,Structure!$A$25:$A$52,0))</f>
        <v/>
      </c>
      <c r="O504" s="26">
        <f>INDEX(Structure!$H$25:$H$52,MATCH(B504&amp;"|"&amp;I504,Structure!$A$25:$A$52,0))</f>
        <v/>
      </c>
      <c r="P504" s="26">
        <f>INDEX(Structure!$I$25:$I$52,MATCH(B504&amp;"|"&amp;I504,Structure!$A$25:$A$52,0))</f>
        <v/>
      </c>
      <c r="Q504" s="20">
        <f>G504/H504</f>
        <v/>
      </c>
      <c r="R504" s="20">
        <f>G504/O504</f>
        <v/>
      </c>
      <c r="S504" s="32">
        <f>(G504-N504)/(P504-N504)</f>
        <v/>
      </c>
      <c r="T504" s="4">
        <f>IF(G504&lt;N504,"Below",IF(G504&gt;P504,"Above","Within"))</f>
        <v/>
      </c>
      <c r="U504" s="17">
        <f>MAX(0,N504-G504)*F504</f>
        <v/>
      </c>
      <c r="V504" s="17">
        <f>MAX(0,G504-P504)*F504</f>
        <v/>
      </c>
      <c r="W504" s="33">
        <f>IF(T504="Above",LN(G504/P504)/LN(1+INDEX(Market!$E$6:$E$9,MATCH(B504,Market!$A$6:$A$9,0))),0)</f>
        <v/>
      </c>
    </row>
    <row r="505">
      <c r="A505" s="5" t="inlineStr">
        <is>
          <t>E00606</t>
        </is>
      </c>
      <c r="B505" s="5" t="inlineStr">
        <is>
          <t>DE</t>
        </is>
      </c>
      <c r="C505" s="5" t="inlineStr">
        <is>
          <t>Finance</t>
        </is>
      </c>
      <c r="D505" s="5" t="inlineStr">
        <is>
          <t>L1</t>
        </is>
      </c>
      <c r="E505" s="5" t="inlineStr">
        <is>
          <t>M</t>
        </is>
      </c>
      <c r="F505" s="5" t="n">
        <v>1</v>
      </c>
      <c r="G505" s="31" t="n">
        <v>41150</v>
      </c>
      <c r="H505" s="31" t="n">
        <v>41800</v>
      </c>
      <c r="I505" s="6">
        <f>INDEX(Roles!$J$5:$J$40,MATCH(C505&amp;"|"&amp;D505,Roles!$A$5:$A$40,0))</f>
        <v/>
      </c>
      <c r="J505" s="6">
        <f>INDEX(Roles!$K$5:$K$40,MATCH(C505&amp;"|"&amp;D505,Roles!$A$5:$A$40,0))</f>
        <v/>
      </c>
      <c r="K505" s="26">
        <f>INDEX(Market!$K$31:$K$54,MATCH(B505&amp;"|"&amp;J505,Market!$A$31:$A$54,0))</f>
        <v/>
      </c>
      <c r="L505" s="6">
        <f>INDEX(Settings!$E$13:$E$19,MATCH(I505,Settings!$B$13:$B$19,0))</f>
        <v/>
      </c>
      <c r="M505" s="25">
        <f>INDEX(Structure!$K$6:$K$12,MATCH(I505,Structure!$A$6:$A$12,0))</f>
        <v/>
      </c>
      <c r="N505" s="26">
        <f>INDEX(Structure!$G$25:$G$52,MATCH(B505&amp;"|"&amp;I505,Structure!$A$25:$A$52,0))</f>
        <v/>
      </c>
      <c r="O505" s="26">
        <f>INDEX(Structure!$H$25:$H$52,MATCH(B505&amp;"|"&amp;I505,Structure!$A$25:$A$52,0))</f>
        <v/>
      </c>
      <c r="P505" s="26">
        <f>INDEX(Structure!$I$25:$I$52,MATCH(B505&amp;"|"&amp;I505,Structure!$A$25:$A$52,0))</f>
        <v/>
      </c>
      <c r="Q505" s="20">
        <f>G505/H505</f>
        <v/>
      </c>
      <c r="R505" s="20">
        <f>G505/O505</f>
        <v/>
      </c>
      <c r="S505" s="32">
        <f>(G505-N505)/(P505-N505)</f>
        <v/>
      </c>
      <c r="T505" s="4">
        <f>IF(G505&lt;N505,"Below",IF(G505&gt;P505,"Above","Within"))</f>
        <v/>
      </c>
      <c r="U505" s="17">
        <f>MAX(0,N505-G505)*F505</f>
        <v/>
      </c>
      <c r="V505" s="17">
        <f>MAX(0,G505-P505)*F505</f>
        <v/>
      </c>
      <c r="W505" s="33">
        <f>IF(T505="Above",LN(G505/P505)/LN(1+INDEX(Market!$E$6:$E$9,MATCH(B505,Market!$A$6:$A$9,0))),0)</f>
        <v/>
      </c>
    </row>
    <row r="506">
      <c r="A506" s="5" t="inlineStr">
        <is>
          <t>E00607</t>
        </is>
      </c>
      <c r="B506" s="5" t="inlineStr">
        <is>
          <t>PL</t>
        </is>
      </c>
      <c r="C506" s="5" t="inlineStr">
        <is>
          <t>Sales</t>
        </is>
      </c>
      <c r="D506" s="5" t="inlineStr">
        <is>
          <t>L3</t>
        </is>
      </c>
      <c r="E506" s="5" t="inlineStr">
        <is>
          <t>F</t>
        </is>
      </c>
      <c r="F506" s="5" t="n">
        <v>1</v>
      </c>
      <c r="G506" s="31" t="n">
        <v>40850</v>
      </c>
      <c r="H506" s="31" t="n">
        <v>35300</v>
      </c>
      <c r="I506" s="6">
        <f>INDEX(Roles!$J$5:$J$40,MATCH(C506&amp;"|"&amp;D506,Roles!$A$5:$A$40,0))</f>
        <v/>
      </c>
      <c r="J506" s="6">
        <f>INDEX(Roles!$K$5:$K$40,MATCH(C506&amp;"|"&amp;D506,Roles!$A$5:$A$40,0))</f>
        <v/>
      </c>
      <c r="K506" s="26">
        <f>INDEX(Market!$K$31:$K$54,MATCH(B506&amp;"|"&amp;J506,Market!$A$31:$A$54,0))</f>
        <v/>
      </c>
      <c r="L506" s="6">
        <f>INDEX(Settings!$E$13:$E$19,MATCH(I506,Settings!$B$13:$B$19,0))</f>
        <v/>
      </c>
      <c r="M506" s="25">
        <f>INDEX(Structure!$K$6:$K$12,MATCH(I506,Structure!$A$6:$A$12,0))</f>
        <v/>
      </c>
      <c r="N506" s="26">
        <f>INDEX(Structure!$G$25:$G$52,MATCH(B506&amp;"|"&amp;I506,Structure!$A$25:$A$52,0))</f>
        <v/>
      </c>
      <c r="O506" s="26">
        <f>INDEX(Structure!$H$25:$H$52,MATCH(B506&amp;"|"&amp;I506,Structure!$A$25:$A$52,0))</f>
        <v/>
      </c>
      <c r="P506" s="26">
        <f>INDEX(Structure!$I$25:$I$52,MATCH(B506&amp;"|"&amp;I506,Structure!$A$25:$A$52,0))</f>
        <v/>
      </c>
      <c r="Q506" s="20">
        <f>G506/H506</f>
        <v/>
      </c>
      <c r="R506" s="20">
        <f>G506/O506</f>
        <v/>
      </c>
      <c r="S506" s="32">
        <f>(G506-N506)/(P506-N506)</f>
        <v/>
      </c>
      <c r="T506" s="4">
        <f>IF(G506&lt;N506,"Below",IF(G506&gt;P506,"Above","Within"))</f>
        <v/>
      </c>
      <c r="U506" s="17">
        <f>MAX(0,N506-G506)*F506</f>
        <v/>
      </c>
      <c r="V506" s="17">
        <f>MAX(0,G506-P506)*F506</f>
        <v/>
      </c>
      <c r="W506" s="33">
        <f>IF(T506="Above",LN(G506/P506)/LN(1+INDEX(Market!$E$6:$E$9,MATCH(B506,Market!$A$6:$A$9,0))),0)</f>
        <v/>
      </c>
    </row>
    <row r="507">
      <c r="A507" s="5" t="inlineStr">
        <is>
          <t>E00608</t>
        </is>
      </c>
      <c r="B507" s="5" t="inlineStr">
        <is>
          <t>ES</t>
        </is>
      </c>
      <c r="C507" s="5" t="inlineStr">
        <is>
          <t>Tech</t>
        </is>
      </c>
      <c r="D507" s="5" t="inlineStr">
        <is>
          <t>L2</t>
        </is>
      </c>
      <c r="E507" s="5" t="inlineStr">
        <is>
          <t>F</t>
        </is>
      </c>
      <c r="F507" s="5" t="n">
        <v>1</v>
      </c>
      <c r="G507" s="31" t="n">
        <v>38400</v>
      </c>
      <c r="H507" s="31" t="n">
        <v>39100</v>
      </c>
      <c r="I507" s="6">
        <f>INDEX(Roles!$J$5:$J$40,MATCH(C507&amp;"|"&amp;D507,Roles!$A$5:$A$40,0))</f>
        <v/>
      </c>
      <c r="J507" s="6">
        <f>INDEX(Roles!$K$5:$K$40,MATCH(C507&amp;"|"&amp;D507,Roles!$A$5:$A$40,0))</f>
        <v/>
      </c>
      <c r="K507" s="26">
        <f>INDEX(Market!$K$31:$K$54,MATCH(B507&amp;"|"&amp;J507,Market!$A$31:$A$54,0))</f>
        <v/>
      </c>
      <c r="L507" s="6">
        <f>INDEX(Settings!$E$13:$E$19,MATCH(I507,Settings!$B$13:$B$19,0))</f>
        <v/>
      </c>
      <c r="M507" s="25">
        <f>INDEX(Structure!$K$6:$K$12,MATCH(I507,Structure!$A$6:$A$12,0))</f>
        <v/>
      </c>
      <c r="N507" s="26">
        <f>INDEX(Structure!$G$25:$G$52,MATCH(B507&amp;"|"&amp;I507,Structure!$A$25:$A$52,0))</f>
        <v/>
      </c>
      <c r="O507" s="26">
        <f>INDEX(Structure!$H$25:$H$52,MATCH(B507&amp;"|"&amp;I507,Structure!$A$25:$A$52,0))</f>
        <v/>
      </c>
      <c r="P507" s="26">
        <f>INDEX(Structure!$I$25:$I$52,MATCH(B507&amp;"|"&amp;I507,Structure!$A$25:$A$52,0))</f>
        <v/>
      </c>
      <c r="Q507" s="20">
        <f>G507/H507</f>
        <v/>
      </c>
      <c r="R507" s="20">
        <f>G507/O507</f>
        <v/>
      </c>
      <c r="S507" s="32">
        <f>(G507-N507)/(P507-N507)</f>
        <v/>
      </c>
      <c r="T507" s="4">
        <f>IF(G507&lt;N507,"Below",IF(G507&gt;P507,"Above","Within"))</f>
        <v/>
      </c>
      <c r="U507" s="17">
        <f>MAX(0,N507-G507)*F507</f>
        <v/>
      </c>
      <c r="V507" s="17">
        <f>MAX(0,G507-P507)*F507</f>
        <v/>
      </c>
      <c r="W507" s="33">
        <f>IF(T507="Above",LN(G507/P507)/LN(1+INDEX(Market!$E$6:$E$9,MATCH(B507,Market!$A$6:$A$9,0))),0)</f>
        <v/>
      </c>
    </row>
    <row r="508">
      <c r="A508" s="5" t="inlineStr">
        <is>
          <t>E00609</t>
        </is>
      </c>
      <c r="B508" s="5" t="inlineStr">
        <is>
          <t>IT</t>
        </is>
      </c>
      <c r="C508" s="5" t="inlineStr">
        <is>
          <t>Tech</t>
        </is>
      </c>
      <c r="D508" s="5" t="inlineStr">
        <is>
          <t>L3</t>
        </is>
      </c>
      <c r="E508" s="5" t="inlineStr">
        <is>
          <t>M</t>
        </is>
      </c>
      <c r="F508" s="5" t="n">
        <v>1</v>
      </c>
      <c r="G508" s="31" t="n">
        <v>53000</v>
      </c>
      <c r="H508" s="31" t="n">
        <v>52000</v>
      </c>
      <c r="I508" s="6">
        <f>INDEX(Roles!$J$5:$J$40,MATCH(C508&amp;"|"&amp;D508,Roles!$A$5:$A$40,0))</f>
        <v/>
      </c>
      <c r="J508" s="6">
        <f>INDEX(Roles!$K$5:$K$40,MATCH(C508&amp;"|"&amp;D508,Roles!$A$5:$A$40,0))</f>
        <v/>
      </c>
      <c r="K508" s="26">
        <f>INDEX(Market!$K$31:$K$54,MATCH(B508&amp;"|"&amp;J508,Market!$A$31:$A$54,0))</f>
        <v/>
      </c>
      <c r="L508" s="6">
        <f>INDEX(Settings!$E$13:$E$19,MATCH(I508,Settings!$B$13:$B$19,0))</f>
        <v/>
      </c>
      <c r="M508" s="25">
        <f>INDEX(Structure!$K$6:$K$12,MATCH(I508,Structure!$A$6:$A$12,0))</f>
        <v/>
      </c>
      <c r="N508" s="26">
        <f>INDEX(Structure!$G$25:$G$52,MATCH(B508&amp;"|"&amp;I508,Structure!$A$25:$A$52,0))</f>
        <v/>
      </c>
      <c r="O508" s="26">
        <f>INDEX(Structure!$H$25:$H$52,MATCH(B508&amp;"|"&amp;I508,Structure!$A$25:$A$52,0))</f>
        <v/>
      </c>
      <c r="P508" s="26">
        <f>INDEX(Structure!$I$25:$I$52,MATCH(B508&amp;"|"&amp;I508,Structure!$A$25:$A$52,0))</f>
        <v/>
      </c>
      <c r="Q508" s="20">
        <f>G508/H508</f>
        <v/>
      </c>
      <c r="R508" s="20">
        <f>G508/O508</f>
        <v/>
      </c>
      <c r="S508" s="32">
        <f>(G508-N508)/(P508-N508)</f>
        <v/>
      </c>
      <c r="T508" s="4">
        <f>IF(G508&lt;N508,"Below",IF(G508&gt;P508,"Above","Within"))</f>
        <v/>
      </c>
      <c r="U508" s="17">
        <f>MAX(0,N508-G508)*F508</f>
        <v/>
      </c>
      <c r="V508" s="17">
        <f>MAX(0,G508-P508)*F508</f>
        <v/>
      </c>
      <c r="W508" s="33">
        <f>IF(T508="Above",LN(G508/P508)/LN(1+INDEX(Market!$E$6:$E$9,MATCH(B508,Market!$A$6:$A$9,0))),0)</f>
        <v/>
      </c>
    </row>
    <row r="509">
      <c r="A509" s="5" t="inlineStr">
        <is>
          <t>E00610</t>
        </is>
      </c>
      <c r="B509" s="5" t="inlineStr">
        <is>
          <t>IT</t>
        </is>
      </c>
      <c r="C509" s="5" t="inlineStr">
        <is>
          <t>Customer Service</t>
        </is>
      </c>
      <c r="D509" s="5" t="inlineStr">
        <is>
          <t>L4</t>
        </is>
      </c>
      <c r="E509" s="5" t="inlineStr">
        <is>
          <t>M</t>
        </is>
      </c>
      <c r="F509" s="5" t="n">
        <v>1</v>
      </c>
      <c r="G509" s="31" t="n">
        <v>49550</v>
      </c>
      <c r="H509" s="31" t="n">
        <v>49100</v>
      </c>
      <c r="I509" s="6">
        <f>INDEX(Roles!$J$5:$J$40,MATCH(C509&amp;"|"&amp;D509,Roles!$A$5:$A$40,0))</f>
        <v/>
      </c>
      <c r="J509" s="6">
        <f>INDEX(Roles!$K$5:$K$40,MATCH(C509&amp;"|"&amp;D509,Roles!$A$5:$A$40,0))</f>
        <v/>
      </c>
      <c r="K509" s="26">
        <f>INDEX(Market!$K$31:$K$54,MATCH(B509&amp;"|"&amp;J509,Market!$A$31:$A$54,0))</f>
        <v/>
      </c>
      <c r="L509" s="6">
        <f>INDEX(Settings!$E$13:$E$19,MATCH(I509,Settings!$B$13:$B$19,0))</f>
        <v/>
      </c>
      <c r="M509" s="25">
        <f>INDEX(Structure!$K$6:$K$12,MATCH(I509,Structure!$A$6:$A$12,0))</f>
        <v/>
      </c>
      <c r="N509" s="26">
        <f>INDEX(Structure!$G$25:$G$52,MATCH(B509&amp;"|"&amp;I509,Structure!$A$25:$A$52,0))</f>
        <v/>
      </c>
      <c r="O509" s="26">
        <f>INDEX(Structure!$H$25:$H$52,MATCH(B509&amp;"|"&amp;I509,Structure!$A$25:$A$52,0))</f>
        <v/>
      </c>
      <c r="P509" s="26">
        <f>INDEX(Structure!$I$25:$I$52,MATCH(B509&amp;"|"&amp;I509,Structure!$A$25:$A$52,0))</f>
        <v/>
      </c>
      <c r="Q509" s="20">
        <f>G509/H509</f>
        <v/>
      </c>
      <c r="R509" s="20">
        <f>G509/O509</f>
        <v/>
      </c>
      <c r="S509" s="32">
        <f>(G509-N509)/(P509-N509)</f>
        <v/>
      </c>
      <c r="T509" s="4">
        <f>IF(G509&lt;N509,"Below",IF(G509&gt;P509,"Above","Within"))</f>
        <v/>
      </c>
      <c r="U509" s="17">
        <f>MAX(0,N509-G509)*F509</f>
        <v/>
      </c>
      <c r="V509" s="17">
        <f>MAX(0,G509-P509)*F509</f>
        <v/>
      </c>
      <c r="W509" s="33">
        <f>IF(T509="Above",LN(G509/P509)/LN(1+INDEX(Market!$E$6:$E$9,MATCH(B509,Market!$A$6:$A$9,0))),0)</f>
        <v/>
      </c>
    </row>
    <row r="510">
      <c r="A510" s="5" t="inlineStr">
        <is>
          <t>E00611</t>
        </is>
      </c>
      <c r="B510" s="5" t="inlineStr">
        <is>
          <t>ES</t>
        </is>
      </c>
      <c r="C510" s="5" t="inlineStr">
        <is>
          <t>Tech</t>
        </is>
      </c>
      <c r="D510" s="5" t="inlineStr">
        <is>
          <t>L3</t>
        </is>
      </c>
      <c r="E510" s="5" t="inlineStr">
        <is>
          <t>F</t>
        </is>
      </c>
      <c r="F510" s="5" t="n">
        <v>1</v>
      </c>
      <c r="G510" s="31" t="n">
        <v>49600</v>
      </c>
      <c r="H510" s="31" t="n">
        <v>50000</v>
      </c>
      <c r="I510" s="6">
        <f>INDEX(Roles!$J$5:$J$40,MATCH(C510&amp;"|"&amp;D510,Roles!$A$5:$A$40,0))</f>
        <v/>
      </c>
      <c r="J510" s="6">
        <f>INDEX(Roles!$K$5:$K$40,MATCH(C510&amp;"|"&amp;D510,Roles!$A$5:$A$40,0))</f>
        <v/>
      </c>
      <c r="K510" s="26">
        <f>INDEX(Market!$K$31:$K$54,MATCH(B510&amp;"|"&amp;J510,Market!$A$31:$A$54,0))</f>
        <v/>
      </c>
      <c r="L510" s="6">
        <f>INDEX(Settings!$E$13:$E$19,MATCH(I510,Settings!$B$13:$B$19,0))</f>
        <v/>
      </c>
      <c r="M510" s="25">
        <f>INDEX(Structure!$K$6:$K$12,MATCH(I510,Structure!$A$6:$A$12,0))</f>
        <v/>
      </c>
      <c r="N510" s="26">
        <f>INDEX(Structure!$G$25:$G$52,MATCH(B510&amp;"|"&amp;I510,Structure!$A$25:$A$52,0))</f>
        <v/>
      </c>
      <c r="O510" s="26">
        <f>INDEX(Structure!$H$25:$H$52,MATCH(B510&amp;"|"&amp;I510,Structure!$A$25:$A$52,0))</f>
        <v/>
      </c>
      <c r="P510" s="26">
        <f>INDEX(Structure!$I$25:$I$52,MATCH(B510&amp;"|"&amp;I510,Structure!$A$25:$A$52,0))</f>
        <v/>
      </c>
      <c r="Q510" s="20">
        <f>G510/H510</f>
        <v/>
      </c>
      <c r="R510" s="20">
        <f>G510/O510</f>
        <v/>
      </c>
      <c r="S510" s="32">
        <f>(G510-N510)/(P510-N510)</f>
        <v/>
      </c>
      <c r="T510" s="4">
        <f>IF(G510&lt;N510,"Below",IF(G510&gt;P510,"Above","Within"))</f>
        <v/>
      </c>
      <c r="U510" s="17">
        <f>MAX(0,N510-G510)*F510</f>
        <v/>
      </c>
      <c r="V510" s="17">
        <f>MAX(0,G510-P510)*F510</f>
        <v/>
      </c>
      <c r="W510" s="33">
        <f>IF(T510="Above",LN(G510/P510)/LN(1+INDEX(Market!$E$6:$E$9,MATCH(B510,Market!$A$6:$A$9,0))),0)</f>
        <v/>
      </c>
    </row>
    <row r="511">
      <c r="A511" s="5" t="inlineStr">
        <is>
          <t>E00612</t>
        </is>
      </c>
      <c r="B511" s="5" t="inlineStr">
        <is>
          <t>DE</t>
        </is>
      </c>
      <c r="C511" s="5" t="inlineStr">
        <is>
          <t>Operations</t>
        </is>
      </c>
      <c r="D511" s="5" t="inlineStr">
        <is>
          <t>L4</t>
        </is>
      </c>
      <c r="E511" s="5" t="inlineStr">
        <is>
          <t>F</t>
        </is>
      </c>
      <c r="F511" s="5" t="n">
        <v>1</v>
      </c>
      <c r="G511" s="31" t="n">
        <v>71750</v>
      </c>
      <c r="H511" s="31" t="n">
        <v>75800</v>
      </c>
      <c r="I511" s="6">
        <f>INDEX(Roles!$J$5:$J$40,MATCH(C511&amp;"|"&amp;D511,Roles!$A$5:$A$40,0))</f>
        <v/>
      </c>
      <c r="J511" s="6">
        <f>INDEX(Roles!$K$5:$K$40,MATCH(C511&amp;"|"&amp;D511,Roles!$A$5:$A$40,0))</f>
        <v/>
      </c>
      <c r="K511" s="26">
        <f>INDEX(Market!$K$31:$K$54,MATCH(B511&amp;"|"&amp;J511,Market!$A$31:$A$54,0))</f>
        <v/>
      </c>
      <c r="L511" s="6">
        <f>INDEX(Settings!$E$13:$E$19,MATCH(I511,Settings!$B$13:$B$19,0))</f>
        <v/>
      </c>
      <c r="M511" s="25">
        <f>INDEX(Structure!$K$6:$K$12,MATCH(I511,Structure!$A$6:$A$12,0))</f>
        <v/>
      </c>
      <c r="N511" s="26">
        <f>INDEX(Structure!$G$25:$G$52,MATCH(B511&amp;"|"&amp;I511,Structure!$A$25:$A$52,0))</f>
        <v/>
      </c>
      <c r="O511" s="26">
        <f>INDEX(Structure!$H$25:$H$52,MATCH(B511&amp;"|"&amp;I511,Structure!$A$25:$A$52,0))</f>
        <v/>
      </c>
      <c r="P511" s="26">
        <f>INDEX(Structure!$I$25:$I$52,MATCH(B511&amp;"|"&amp;I511,Structure!$A$25:$A$52,0))</f>
        <v/>
      </c>
      <c r="Q511" s="20">
        <f>G511/H511</f>
        <v/>
      </c>
      <c r="R511" s="20">
        <f>G511/O511</f>
        <v/>
      </c>
      <c r="S511" s="32">
        <f>(G511-N511)/(P511-N511)</f>
        <v/>
      </c>
      <c r="T511" s="4">
        <f>IF(G511&lt;N511,"Below",IF(G511&gt;P511,"Above","Within"))</f>
        <v/>
      </c>
      <c r="U511" s="17">
        <f>MAX(0,N511-G511)*F511</f>
        <v/>
      </c>
      <c r="V511" s="17">
        <f>MAX(0,G511-P511)*F511</f>
        <v/>
      </c>
      <c r="W511" s="33">
        <f>IF(T511="Above",LN(G511/P511)/LN(1+INDEX(Market!$E$6:$E$9,MATCH(B511,Market!$A$6:$A$9,0))),0)</f>
        <v/>
      </c>
    </row>
    <row r="512">
      <c r="A512" s="5" t="inlineStr">
        <is>
          <t>E00613</t>
        </is>
      </c>
      <c r="B512" s="5" t="inlineStr">
        <is>
          <t>DE</t>
        </is>
      </c>
      <c r="C512" s="5" t="inlineStr">
        <is>
          <t>Operations</t>
        </is>
      </c>
      <c r="D512" s="5" t="inlineStr">
        <is>
          <t>L2</t>
        </is>
      </c>
      <c r="E512" s="5" t="inlineStr">
        <is>
          <t>M</t>
        </is>
      </c>
      <c r="F512" s="5" t="n">
        <v>1</v>
      </c>
      <c r="G512" s="31" t="n">
        <v>43100</v>
      </c>
      <c r="H512" s="31" t="n">
        <v>45100</v>
      </c>
      <c r="I512" s="6">
        <f>INDEX(Roles!$J$5:$J$40,MATCH(C512&amp;"|"&amp;D512,Roles!$A$5:$A$40,0))</f>
        <v/>
      </c>
      <c r="J512" s="6">
        <f>INDEX(Roles!$K$5:$K$40,MATCH(C512&amp;"|"&amp;D512,Roles!$A$5:$A$40,0))</f>
        <v/>
      </c>
      <c r="K512" s="26">
        <f>INDEX(Market!$K$31:$K$54,MATCH(B512&amp;"|"&amp;J512,Market!$A$31:$A$54,0))</f>
        <v/>
      </c>
      <c r="L512" s="6">
        <f>INDEX(Settings!$E$13:$E$19,MATCH(I512,Settings!$B$13:$B$19,0))</f>
        <v/>
      </c>
      <c r="M512" s="25">
        <f>INDEX(Structure!$K$6:$K$12,MATCH(I512,Structure!$A$6:$A$12,0))</f>
        <v/>
      </c>
      <c r="N512" s="26">
        <f>INDEX(Structure!$G$25:$G$52,MATCH(B512&amp;"|"&amp;I512,Structure!$A$25:$A$52,0))</f>
        <v/>
      </c>
      <c r="O512" s="26">
        <f>INDEX(Structure!$H$25:$H$52,MATCH(B512&amp;"|"&amp;I512,Structure!$A$25:$A$52,0))</f>
        <v/>
      </c>
      <c r="P512" s="26">
        <f>INDEX(Structure!$I$25:$I$52,MATCH(B512&amp;"|"&amp;I512,Structure!$A$25:$A$52,0))</f>
        <v/>
      </c>
      <c r="Q512" s="20">
        <f>G512/H512</f>
        <v/>
      </c>
      <c r="R512" s="20">
        <f>G512/O512</f>
        <v/>
      </c>
      <c r="S512" s="32">
        <f>(G512-N512)/(P512-N512)</f>
        <v/>
      </c>
      <c r="T512" s="4">
        <f>IF(G512&lt;N512,"Below",IF(G512&gt;P512,"Above","Within"))</f>
        <v/>
      </c>
      <c r="U512" s="17">
        <f>MAX(0,N512-G512)*F512</f>
        <v/>
      </c>
      <c r="V512" s="17">
        <f>MAX(0,G512-P512)*F512</f>
        <v/>
      </c>
      <c r="W512" s="33">
        <f>IF(T512="Above",LN(G512/P512)/LN(1+INDEX(Market!$E$6:$E$9,MATCH(B512,Market!$A$6:$A$9,0))),0)</f>
        <v/>
      </c>
    </row>
    <row r="513">
      <c r="A513" s="5" t="inlineStr">
        <is>
          <t>E00614</t>
        </is>
      </c>
      <c r="B513" s="5" t="inlineStr">
        <is>
          <t>ES</t>
        </is>
      </c>
      <c r="C513" s="5" t="inlineStr">
        <is>
          <t>Customer Service</t>
        </is>
      </c>
      <c r="D513" s="5" t="inlineStr">
        <is>
          <t>L1</t>
        </is>
      </c>
      <c r="E513" s="5" t="inlineStr">
        <is>
          <t>M</t>
        </is>
      </c>
      <c r="F513" s="5" t="n">
        <v>1</v>
      </c>
      <c r="G513" s="31" t="n">
        <v>21150</v>
      </c>
      <c r="H513" s="31" t="n">
        <v>22500</v>
      </c>
      <c r="I513" s="6">
        <f>INDEX(Roles!$J$5:$J$40,MATCH(C513&amp;"|"&amp;D513,Roles!$A$5:$A$40,0))</f>
        <v/>
      </c>
      <c r="J513" s="6">
        <f>INDEX(Roles!$K$5:$K$40,MATCH(C513&amp;"|"&amp;D513,Roles!$A$5:$A$40,0))</f>
        <v/>
      </c>
      <c r="K513" s="26">
        <f>INDEX(Market!$K$31:$K$54,MATCH(B513&amp;"|"&amp;J513,Market!$A$31:$A$54,0))</f>
        <v/>
      </c>
      <c r="L513" s="6">
        <f>INDEX(Settings!$E$13:$E$19,MATCH(I513,Settings!$B$13:$B$19,0))</f>
        <v/>
      </c>
      <c r="M513" s="25">
        <f>INDEX(Structure!$K$6:$K$12,MATCH(I513,Structure!$A$6:$A$12,0))</f>
        <v/>
      </c>
      <c r="N513" s="26">
        <f>INDEX(Structure!$G$25:$G$52,MATCH(B513&amp;"|"&amp;I513,Structure!$A$25:$A$52,0))</f>
        <v/>
      </c>
      <c r="O513" s="26">
        <f>INDEX(Structure!$H$25:$H$52,MATCH(B513&amp;"|"&amp;I513,Structure!$A$25:$A$52,0))</f>
        <v/>
      </c>
      <c r="P513" s="26">
        <f>INDEX(Structure!$I$25:$I$52,MATCH(B513&amp;"|"&amp;I513,Structure!$A$25:$A$52,0))</f>
        <v/>
      </c>
      <c r="Q513" s="20">
        <f>G513/H513</f>
        <v/>
      </c>
      <c r="R513" s="20">
        <f>G513/O513</f>
        <v/>
      </c>
      <c r="S513" s="32">
        <f>(G513-N513)/(P513-N513)</f>
        <v/>
      </c>
      <c r="T513" s="4">
        <f>IF(G513&lt;N513,"Below",IF(G513&gt;P513,"Above","Within"))</f>
        <v/>
      </c>
      <c r="U513" s="17">
        <f>MAX(0,N513-G513)*F513</f>
        <v/>
      </c>
      <c r="V513" s="17">
        <f>MAX(0,G513-P513)*F513</f>
        <v/>
      </c>
      <c r="W513" s="33">
        <f>IF(T513="Above",LN(G513/P513)/LN(1+INDEX(Market!$E$6:$E$9,MATCH(B513,Market!$A$6:$A$9,0))),0)</f>
        <v/>
      </c>
    </row>
    <row r="514">
      <c r="A514" s="5" t="inlineStr">
        <is>
          <t>E00615</t>
        </is>
      </c>
      <c r="B514" s="5" t="inlineStr">
        <is>
          <t>ES</t>
        </is>
      </c>
      <c r="C514" s="5" t="inlineStr">
        <is>
          <t>Finance</t>
        </is>
      </c>
      <c r="D514" s="5" t="inlineStr">
        <is>
          <t>L1</t>
        </is>
      </c>
      <c r="E514" s="5" t="inlineStr">
        <is>
          <t>F</t>
        </is>
      </c>
      <c r="F514" s="5" t="n">
        <v>1</v>
      </c>
      <c r="G514" s="31" t="n">
        <v>24950</v>
      </c>
      <c r="H514" s="31" t="n">
        <v>27500</v>
      </c>
      <c r="I514" s="6">
        <f>INDEX(Roles!$J$5:$J$40,MATCH(C514&amp;"|"&amp;D514,Roles!$A$5:$A$40,0))</f>
        <v/>
      </c>
      <c r="J514" s="6">
        <f>INDEX(Roles!$K$5:$K$40,MATCH(C514&amp;"|"&amp;D514,Roles!$A$5:$A$40,0))</f>
        <v/>
      </c>
      <c r="K514" s="26">
        <f>INDEX(Market!$K$31:$K$54,MATCH(B514&amp;"|"&amp;J514,Market!$A$31:$A$54,0))</f>
        <v/>
      </c>
      <c r="L514" s="6">
        <f>INDEX(Settings!$E$13:$E$19,MATCH(I514,Settings!$B$13:$B$19,0))</f>
        <v/>
      </c>
      <c r="M514" s="25">
        <f>INDEX(Structure!$K$6:$K$12,MATCH(I514,Structure!$A$6:$A$12,0))</f>
        <v/>
      </c>
      <c r="N514" s="26">
        <f>INDEX(Structure!$G$25:$G$52,MATCH(B514&amp;"|"&amp;I514,Structure!$A$25:$A$52,0))</f>
        <v/>
      </c>
      <c r="O514" s="26">
        <f>INDEX(Structure!$H$25:$H$52,MATCH(B514&amp;"|"&amp;I514,Structure!$A$25:$A$52,0))</f>
        <v/>
      </c>
      <c r="P514" s="26">
        <f>INDEX(Structure!$I$25:$I$52,MATCH(B514&amp;"|"&amp;I514,Structure!$A$25:$A$52,0))</f>
        <v/>
      </c>
      <c r="Q514" s="20">
        <f>G514/H514</f>
        <v/>
      </c>
      <c r="R514" s="20">
        <f>G514/O514</f>
        <v/>
      </c>
      <c r="S514" s="32">
        <f>(G514-N514)/(P514-N514)</f>
        <v/>
      </c>
      <c r="T514" s="4">
        <f>IF(G514&lt;N514,"Below",IF(G514&gt;P514,"Above","Within"))</f>
        <v/>
      </c>
      <c r="U514" s="17">
        <f>MAX(0,N514-G514)*F514</f>
        <v/>
      </c>
      <c r="V514" s="17">
        <f>MAX(0,G514-P514)*F514</f>
        <v/>
      </c>
      <c r="W514" s="33">
        <f>IF(T514="Above",LN(G514/P514)/LN(1+INDEX(Market!$E$6:$E$9,MATCH(B514,Market!$A$6:$A$9,0))),0)</f>
        <v/>
      </c>
    </row>
    <row r="515">
      <c r="A515" s="5" t="inlineStr">
        <is>
          <t>E00616</t>
        </is>
      </c>
      <c r="B515" s="5" t="inlineStr">
        <is>
          <t>IT</t>
        </is>
      </c>
      <c r="C515" s="5" t="inlineStr">
        <is>
          <t>Customer Service</t>
        </is>
      </c>
      <c r="D515" s="5" t="inlineStr">
        <is>
          <t>L1</t>
        </is>
      </c>
      <c r="E515" s="5" t="inlineStr">
        <is>
          <t>F</t>
        </is>
      </c>
      <c r="F515" s="5" t="n">
        <v>1</v>
      </c>
      <c r="G515" s="31" t="n">
        <v>25600</v>
      </c>
      <c r="H515" s="31" t="n">
        <v>23400</v>
      </c>
      <c r="I515" s="6">
        <f>INDEX(Roles!$J$5:$J$40,MATCH(C515&amp;"|"&amp;D515,Roles!$A$5:$A$40,0))</f>
        <v/>
      </c>
      <c r="J515" s="6">
        <f>INDEX(Roles!$K$5:$K$40,MATCH(C515&amp;"|"&amp;D515,Roles!$A$5:$A$40,0))</f>
        <v/>
      </c>
      <c r="K515" s="26">
        <f>INDEX(Market!$K$31:$K$54,MATCH(B515&amp;"|"&amp;J515,Market!$A$31:$A$54,0))</f>
        <v/>
      </c>
      <c r="L515" s="6">
        <f>INDEX(Settings!$E$13:$E$19,MATCH(I515,Settings!$B$13:$B$19,0))</f>
        <v/>
      </c>
      <c r="M515" s="25">
        <f>INDEX(Structure!$K$6:$K$12,MATCH(I515,Structure!$A$6:$A$12,0))</f>
        <v/>
      </c>
      <c r="N515" s="26">
        <f>INDEX(Structure!$G$25:$G$52,MATCH(B515&amp;"|"&amp;I515,Structure!$A$25:$A$52,0))</f>
        <v/>
      </c>
      <c r="O515" s="26">
        <f>INDEX(Structure!$H$25:$H$52,MATCH(B515&amp;"|"&amp;I515,Structure!$A$25:$A$52,0))</f>
        <v/>
      </c>
      <c r="P515" s="26">
        <f>INDEX(Structure!$I$25:$I$52,MATCH(B515&amp;"|"&amp;I515,Structure!$A$25:$A$52,0))</f>
        <v/>
      </c>
      <c r="Q515" s="20">
        <f>G515/H515</f>
        <v/>
      </c>
      <c r="R515" s="20">
        <f>G515/O515</f>
        <v/>
      </c>
      <c r="S515" s="32">
        <f>(G515-N515)/(P515-N515)</f>
        <v/>
      </c>
      <c r="T515" s="4">
        <f>IF(G515&lt;N515,"Below",IF(G515&gt;P515,"Above","Within"))</f>
        <v/>
      </c>
      <c r="U515" s="17">
        <f>MAX(0,N515-G515)*F515</f>
        <v/>
      </c>
      <c r="V515" s="17">
        <f>MAX(0,G515-P515)*F515</f>
        <v/>
      </c>
      <c r="W515" s="33">
        <f>IF(T515="Above",LN(G515/P515)/LN(1+INDEX(Market!$E$6:$E$9,MATCH(B515,Market!$A$6:$A$9,0))),0)</f>
        <v/>
      </c>
    </row>
    <row r="516">
      <c r="A516" s="5" t="inlineStr">
        <is>
          <t>E00617</t>
        </is>
      </c>
      <c r="B516" s="5" t="inlineStr">
        <is>
          <t>DE</t>
        </is>
      </c>
      <c r="C516" s="5" t="inlineStr">
        <is>
          <t>Sales</t>
        </is>
      </c>
      <c r="D516" s="5" t="inlineStr">
        <is>
          <t>L2</t>
        </is>
      </c>
      <c r="E516" s="5" t="inlineStr">
        <is>
          <t>M</t>
        </is>
      </c>
      <c r="F516" s="5" t="n">
        <v>1</v>
      </c>
      <c r="G516" s="31" t="n">
        <v>43450</v>
      </c>
      <c r="H516" s="31" t="n">
        <v>49900</v>
      </c>
      <c r="I516" s="6">
        <f>INDEX(Roles!$J$5:$J$40,MATCH(C516&amp;"|"&amp;D516,Roles!$A$5:$A$40,0))</f>
        <v/>
      </c>
      <c r="J516" s="6">
        <f>INDEX(Roles!$K$5:$K$40,MATCH(C516&amp;"|"&amp;D516,Roles!$A$5:$A$40,0))</f>
        <v/>
      </c>
      <c r="K516" s="26">
        <f>INDEX(Market!$K$31:$K$54,MATCH(B516&amp;"|"&amp;J516,Market!$A$31:$A$54,0))</f>
        <v/>
      </c>
      <c r="L516" s="6">
        <f>INDEX(Settings!$E$13:$E$19,MATCH(I516,Settings!$B$13:$B$19,0))</f>
        <v/>
      </c>
      <c r="M516" s="25">
        <f>INDEX(Structure!$K$6:$K$12,MATCH(I516,Structure!$A$6:$A$12,0))</f>
        <v/>
      </c>
      <c r="N516" s="26">
        <f>INDEX(Structure!$G$25:$G$52,MATCH(B516&amp;"|"&amp;I516,Structure!$A$25:$A$52,0))</f>
        <v/>
      </c>
      <c r="O516" s="26">
        <f>INDEX(Structure!$H$25:$H$52,MATCH(B516&amp;"|"&amp;I516,Structure!$A$25:$A$52,0))</f>
        <v/>
      </c>
      <c r="P516" s="26">
        <f>INDEX(Structure!$I$25:$I$52,MATCH(B516&amp;"|"&amp;I516,Structure!$A$25:$A$52,0))</f>
        <v/>
      </c>
      <c r="Q516" s="20">
        <f>G516/H516</f>
        <v/>
      </c>
      <c r="R516" s="20">
        <f>G516/O516</f>
        <v/>
      </c>
      <c r="S516" s="32">
        <f>(G516-N516)/(P516-N516)</f>
        <v/>
      </c>
      <c r="T516" s="4">
        <f>IF(G516&lt;N516,"Below",IF(G516&gt;P516,"Above","Within"))</f>
        <v/>
      </c>
      <c r="U516" s="17">
        <f>MAX(0,N516-G516)*F516</f>
        <v/>
      </c>
      <c r="V516" s="17">
        <f>MAX(0,G516-P516)*F516</f>
        <v/>
      </c>
      <c r="W516" s="33">
        <f>IF(T516="Above",LN(G516/P516)/LN(1+INDEX(Market!$E$6:$E$9,MATCH(B516,Market!$A$6:$A$9,0))),0)</f>
        <v/>
      </c>
    </row>
    <row r="517">
      <c r="A517" s="5" t="inlineStr">
        <is>
          <t>E00618</t>
        </is>
      </c>
      <c r="B517" s="5" t="inlineStr">
        <is>
          <t>IT</t>
        </is>
      </c>
      <c r="C517" s="5" t="inlineStr">
        <is>
          <t>Tech</t>
        </is>
      </c>
      <c r="D517" s="5" t="inlineStr">
        <is>
          <t>L2</t>
        </is>
      </c>
      <c r="E517" s="5" t="inlineStr">
        <is>
          <t>M</t>
        </is>
      </c>
      <c r="F517" s="5" t="n">
        <v>1</v>
      </c>
      <c r="G517" s="31" t="n">
        <v>44800</v>
      </c>
      <c r="H517" s="31" t="n">
        <v>40600</v>
      </c>
      <c r="I517" s="6">
        <f>INDEX(Roles!$J$5:$J$40,MATCH(C517&amp;"|"&amp;D517,Roles!$A$5:$A$40,0))</f>
        <v/>
      </c>
      <c r="J517" s="6">
        <f>INDEX(Roles!$K$5:$K$40,MATCH(C517&amp;"|"&amp;D517,Roles!$A$5:$A$40,0))</f>
        <v/>
      </c>
      <c r="K517" s="26">
        <f>INDEX(Market!$K$31:$K$54,MATCH(B517&amp;"|"&amp;J517,Market!$A$31:$A$54,0))</f>
        <v/>
      </c>
      <c r="L517" s="6">
        <f>INDEX(Settings!$E$13:$E$19,MATCH(I517,Settings!$B$13:$B$19,0))</f>
        <v/>
      </c>
      <c r="M517" s="25">
        <f>INDEX(Structure!$K$6:$K$12,MATCH(I517,Structure!$A$6:$A$12,0))</f>
        <v/>
      </c>
      <c r="N517" s="26">
        <f>INDEX(Structure!$G$25:$G$52,MATCH(B517&amp;"|"&amp;I517,Structure!$A$25:$A$52,0))</f>
        <v/>
      </c>
      <c r="O517" s="26">
        <f>INDEX(Structure!$H$25:$H$52,MATCH(B517&amp;"|"&amp;I517,Structure!$A$25:$A$52,0))</f>
        <v/>
      </c>
      <c r="P517" s="26">
        <f>INDEX(Structure!$I$25:$I$52,MATCH(B517&amp;"|"&amp;I517,Structure!$A$25:$A$52,0))</f>
        <v/>
      </c>
      <c r="Q517" s="20">
        <f>G517/H517</f>
        <v/>
      </c>
      <c r="R517" s="20">
        <f>G517/O517</f>
        <v/>
      </c>
      <c r="S517" s="32">
        <f>(G517-N517)/(P517-N517)</f>
        <v/>
      </c>
      <c r="T517" s="4">
        <f>IF(G517&lt;N517,"Below",IF(G517&gt;P517,"Above","Within"))</f>
        <v/>
      </c>
      <c r="U517" s="17">
        <f>MAX(0,N517-G517)*F517</f>
        <v/>
      </c>
      <c r="V517" s="17">
        <f>MAX(0,G517-P517)*F517</f>
        <v/>
      </c>
      <c r="W517" s="33">
        <f>IF(T517="Above",LN(G517/P517)/LN(1+INDEX(Market!$E$6:$E$9,MATCH(B517,Market!$A$6:$A$9,0))),0)</f>
        <v/>
      </c>
    </row>
    <row r="518">
      <c r="A518" s="5" t="inlineStr">
        <is>
          <t>E00619</t>
        </is>
      </c>
      <c r="B518" s="5" t="inlineStr">
        <is>
          <t>PL</t>
        </is>
      </c>
      <c r="C518" s="5" t="inlineStr">
        <is>
          <t>Operations</t>
        </is>
      </c>
      <c r="D518" s="5" t="inlineStr">
        <is>
          <t>L5</t>
        </is>
      </c>
      <c r="E518" s="5" t="inlineStr">
        <is>
          <t>F</t>
        </is>
      </c>
      <c r="F518" s="5" t="n">
        <v>1</v>
      </c>
      <c r="G518" s="31" t="n">
        <v>57850</v>
      </c>
      <c r="H518" s="31" t="n">
        <v>57900</v>
      </c>
      <c r="I518" s="6">
        <f>INDEX(Roles!$J$5:$J$40,MATCH(C518&amp;"|"&amp;D518,Roles!$A$5:$A$40,0))</f>
        <v/>
      </c>
      <c r="J518" s="6">
        <f>INDEX(Roles!$K$5:$K$40,MATCH(C518&amp;"|"&amp;D518,Roles!$A$5:$A$40,0))</f>
        <v/>
      </c>
      <c r="K518" s="26">
        <f>INDEX(Market!$K$31:$K$54,MATCH(B518&amp;"|"&amp;J518,Market!$A$31:$A$54,0))</f>
        <v/>
      </c>
      <c r="L518" s="6">
        <f>INDEX(Settings!$E$13:$E$19,MATCH(I518,Settings!$B$13:$B$19,0))</f>
        <v/>
      </c>
      <c r="M518" s="25">
        <f>INDEX(Structure!$K$6:$K$12,MATCH(I518,Structure!$A$6:$A$12,0))</f>
        <v/>
      </c>
      <c r="N518" s="26">
        <f>INDEX(Structure!$G$25:$G$52,MATCH(B518&amp;"|"&amp;I518,Structure!$A$25:$A$52,0))</f>
        <v/>
      </c>
      <c r="O518" s="26">
        <f>INDEX(Structure!$H$25:$H$52,MATCH(B518&amp;"|"&amp;I518,Structure!$A$25:$A$52,0))</f>
        <v/>
      </c>
      <c r="P518" s="26">
        <f>INDEX(Structure!$I$25:$I$52,MATCH(B518&amp;"|"&amp;I518,Structure!$A$25:$A$52,0))</f>
        <v/>
      </c>
      <c r="Q518" s="20">
        <f>G518/H518</f>
        <v/>
      </c>
      <c r="R518" s="20">
        <f>G518/O518</f>
        <v/>
      </c>
      <c r="S518" s="32">
        <f>(G518-N518)/(P518-N518)</f>
        <v/>
      </c>
      <c r="T518" s="4">
        <f>IF(G518&lt;N518,"Below",IF(G518&gt;P518,"Above","Within"))</f>
        <v/>
      </c>
      <c r="U518" s="17">
        <f>MAX(0,N518-G518)*F518</f>
        <v/>
      </c>
      <c r="V518" s="17">
        <f>MAX(0,G518-P518)*F518</f>
        <v/>
      </c>
      <c r="W518" s="33">
        <f>IF(T518="Above",LN(G518/P518)/LN(1+INDEX(Market!$E$6:$E$9,MATCH(B518,Market!$A$6:$A$9,0))),0)</f>
        <v/>
      </c>
    </row>
    <row r="519">
      <c r="A519" s="5" t="inlineStr">
        <is>
          <t>E00621</t>
        </is>
      </c>
      <c r="B519" s="5" t="inlineStr">
        <is>
          <t>ES</t>
        </is>
      </c>
      <c r="C519" s="5" t="inlineStr">
        <is>
          <t>Tech</t>
        </is>
      </c>
      <c r="D519" s="5" t="inlineStr">
        <is>
          <t>L1</t>
        </is>
      </c>
      <c r="E519" s="5" t="inlineStr">
        <is>
          <t>F</t>
        </is>
      </c>
      <c r="F519" s="5" t="n">
        <v>1</v>
      </c>
      <c r="G519" s="31" t="n">
        <v>29650</v>
      </c>
      <c r="H519" s="31" t="n">
        <v>31200</v>
      </c>
      <c r="I519" s="6">
        <f>INDEX(Roles!$J$5:$J$40,MATCH(C519&amp;"|"&amp;D519,Roles!$A$5:$A$40,0))</f>
        <v/>
      </c>
      <c r="J519" s="6">
        <f>INDEX(Roles!$K$5:$K$40,MATCH(C519&amp;"|"&amp;D519,Roles!$A$5:$A$40,0))</f>
        <v/>
      </c>
      <c r="K519" s="26">
        <f>INDEX(Market!$K$31:$K$54,MATCH(B519&amp;"|"&amp;J519,Market!$A$31:$A$54,0))</f>
        <v/>
      </c>
      <c r="L519" s="6">
        <f>INDEX(Settings!$E$13:$E$19,MATCH(I519,Settings!$B$13:$B$19,0))</f>
        <v/>
      </c>
      <c r="M519" s="25">
        <f>INDEX(Structure!$K$6:$K$12,MATCH(I519,Structure!$A$6:$A$12,0))</f>
        <v/>
      </c>
      <c r="N519" s="26">
        <f>INDEX(Structure!$G$25:$G$52,MATCH(B519&amp;"|"&amp;I519,Structure!$A$25:$A$52,0))</f>
        <v/>
      </c>
      <c r="O519" s="26">
        <f>INDEX(Structure!$H$25:$H$52,MATCH(B519&amp;"|"&amp;I519,Structure!$A$25:$A$52,0))</f>
        <v/>
      </c>
      <c r="P519" s="26">
        <f>INDEX(Structure!$I$25:$I$52,MATCH(B519&amp;"|"&amp;I519,Structure!$A$25:$A$52,0))</f>
        <v/>
      </c>
      <c r="Q519" s="20">
        <f>G519/H519</f>
        <v/>
      </c>
      <c r="R519" s="20">
        <f>G519/O519</f>
        <v/>
      </c>
      <c r="S519" s="32">
        <f>(G519-N519)/(P519-N519)</f>
        <v/>
      </c>
      <c r="T519" s="4">
        <f>IF(G519&lt;N519,"Below",IF(G519&gt;P519,"Above","Within"))</f>
        <v/>
      </c>
      <c r="U519" s="17">
        <f>MAX(0,N519-G519)*F519</f>
        <v/>
      </c>
      <c r="V519" s="17">
        <f>MAX(0,G519-P519)*F519</f>
        <v/>
      </c>
      <c r="W519" s="33">
        <f>IF(T519="Above",LN(G519/P519)/LN(1+INDEX(Market!$E$6:$E$9,MATCH(B519,Market!$A$6:$A$9,0))),0)</f>
        <v/>
      </c>
    </row>
    <row r="520">
      <c r="A520" s="5" t="inlineStr">
        <is>
          <t>E00622</t>
        </is>
      </c>
      <c r="B520" s="5" t="inlineStr">
        <is>
          <t>PL</t>
        </is>
      </c>
      <c r="C520" s="5" t="inlineStr">
        <is>
          <t>Customer Service</t>
        </is>
      </c>
      <c r="D520" s="5" t="inlineStr">
        <is>
          <t>L2</t>
        </is>
      </c>
      <c r="E520" s="5" t="inlineStr">
        <is>
          <t>M</t>
        </is>
      </c>
      <c r="F520" s="5" t="n">
        <v>1</v>
      </c>
      <c r="G520" s="31" t="n">
        <v>21150</v>
      </c>
      <c r="H520" s="31" t="n">
        <v>23600</v>
      </c>
      <c r="I520" s="6">
        <f>INDEX(Roles!$J$5:$J$40,MATCH(C520&amp;"|"&amp;D520,Roles!$A$5:$A$40,0))</f>
        <v/>
      </c>
      <c r="J520" s="6">
        <f>INDEX(Roles!$K$5:$K$40,MATCH(C520&amp;"|"&amp;D520,Roles!$A$5:$A$40,0))</f>
        <v/>
      </c>
      <c r="K520" s="26">
        <f>INDEX(Market!$K$31:$K$54,MATCH(B520&amp;"|"&amp;J520,Market!$A$31:$A$54,0))</f>
        <v/>
      </c>
      <c r="L520" s="6">
        <f>INDEX(Settings!$E$13:$E$19,MATCH(I520,Settings!$B$13:$B$19,0))</f>
        <v/>
      </c>
      <c r="M520" s="25">
        <f>INDEX(Structure!$K$6:$K$12,MATCH(I520,Structure!$A$6:$A$12,0))</f>
        <v/>
      </c>
      <c r="N520" s="26">
        <f>INDEX(Structure!$G$25:$G$52,MATCH(B520&amp;"|"&amp;I520,Structure!$A$25:$A$52,0))</f>
        <v/>
      </c>
      <c r="O520" s="26">
        <f>INDEX(Structure!$H$25:$H$52,MATCH(B520&amp;"|"&amp;I520,Structure!$A$25:$A$52,0))</f>
        <v/>
      </c>
      <c r="P520" s="26">
        <f>INDEX(Structure!$I$25:$I$52,MATCH(B520&amp;"|"&amp;I520,Structure!$A$25:$A$52,0))</f>
        <v/>
      </c>
      <c r="Q520" s="20">
        <f>G520/H520</f>
        <v/>
      </c>
      <c r="R520" s="20">
        <f>G520/O520</f>
        <v/>
      </c>
      <c r="S520" s="32">
        <f>(G520-N520)/(P520-N520)</f>
        <v/>
      </c>
      <c r="T520" s="4">
        <f>IF(G520&lt;N520,"Below",IF(G520&gt;P520,"Above","Within"))</f>
        <v/>
      </c>
      <c r="U520" s="17">
        <f>MAX(0,N520-G520)*F520</f>
        <v/>
      </c>
      <c r="V520" s="17">
        <f>MAX(0,G520-P520)*F520</f>
        <v/>
      </c>
      <c r="W520" s="33">
        <f>IF(T520="Above",LN(G520/P520)/LN(1+INDEX(Market!$E$6:$E$9,MATCH(B520,Market!$A$6:$A$9,0))),0)</f>
        <v/>
      </c>
    </row>
    <row r="521">
      <c r="A521" s="5" t="inlineStr">
        <is>
          <t>E00623</t>
        </is>
      </c>
      <c r="B521" s="5" t="inlineStr">
        <is>
          <t>ES</t>
        </is>
      </c>
      <c r="C521" s="5" t="inlineStr">
        <is>
          <t>Customer Service</t>
        </is>
      </c>
      <c r="D521" s="5" t="inlineStr">
        <is>
          <t>L4</t>
        </is>
      </c>
      <c r="E521" s="5" t="inlineStr">
        <is>
          <t>M</t>
        </is>
      </c>
      <c r="F521" s="5" t="n">
        <v>1</v>
      </c>
      <c r="G521" s="31" t="n">
        <v>46550</v>
      </c>
      <c r="H521" s="31" t="n">
        <v>47200</v>
      </c>
      <c r="I521" s="6">
        <f>INDEX(Roles!$J$5:$J$40,MATCH(C521&amp;"|"&amp;D521,Roles!$A$5:$A$40,0))</f>
        <v/>
      </c>
      <c r="J521" s="6">
        <f>INDEX(Roles!$K$5:$K$40,MATCH(C521&amp;"|"&amp;D521,Roles!$A$5:$A$40,0))</f>
        <v/>
      </c>
      <c r="K521" s="26">
        <f>INDEX(Market!$K$31:$K$54,MATCH(B521&amp;"|"&amp;J521,Market!$A$31:$A$54,0))</f>
        <v/>
      </c>
      <c r="L521" s="6">
        <f>INDEX(Settings!$E$13:$E$19,MATCH(I521,Settings!$B$13:$B$19,0))</f>
        <v/>
      </c>
      <c r="M521" s="25">
        <f>INDEX(Structure!$K$6:$K$12,MATCH(I521,Structure!$A$6:$A$12,0))</f>
        <v/>
      </c>
      <c r="N521" s="26">
        <f>INDEX(Structure!$G$25:$G$52,MATCH(B521&amp;"|"&amp;I521,Structure!$A$25:$A$52,0))</f>
        <v/>
      </c>
      <c r="O521" s="26">
        <f>INDEX(Structure!$H$25:$H$52,MATCH(B521&amp;"|"&amp;I521,Structure!$A$25:$A$52,0))</f>
        <v/>
      </c>
      <c r="P521" s="26">
        <f>INDEX(Structure!$I$25:$I$52,MATCH(B521&amp;"|"&amp;I521,Structure!$A$25:$A$52,0))</f>
        <v/>
      </c>
      <c r="Q521" s="20">
        <f>G521/H521</f>
        <v/>
      </c>
      <c r="R521" s="20">
        <f>G521/O521</f>
        <v/>
      </c>
      <c r="S521" s="32">
        <f>(G521-N521)/(P521-N521)</f>
        <v/>
      </c>
      <c r="T521" s="4">
        <f>IF(G521&lt;N521,"Below",IF(G521&gt;P521,"Above","Within"))</f>
        <v/>
      </c>
      <c r="U521" s="17">
        <f>MAX(0,N521-G521)*F521</f>
        <v/>
      </c>
      <c r="V521" s="17">
        <f>MAX(0,G521-P521)*F521</f>
        <v/>
      </c>
      <c r="W521" s="33">
        <f>IF(T521="Above",LN(G521/P521)/LN(1+INDEX(Market!$E$6:$E$9,MATCH(B521,Market!$A$6:$A$9,0))),0)</f>
        <v/>
      </c>
    </row>
    <row r="522">
      <c r="A522" s="5" t="inlineStr">
        <is>
          <t>E00624</t>
        </is>
      </c>
      <c r="B522" s="5" t="inlineStr">
        <is>
          <t>PL</t>
        </is>
      </c>
      <c r="C522" s="5" t="inlineStr">
        <is>
          <t>Tech</t>
        </is>
      </c>
      <c r="D522" s="5" t="inlineStr">
        <is>
          <t>L2</t>
        </is>
      </c>
      <c r="E522" s="5" t="inlineStr">
        <is>
          <t>M</t>
        </is>
      </c>
      <c r="F522" s="5" t="n">
        <v>1</v>
      </c>
      <c r="G522" s="31" t="n">
        <v>29700</v>
      </c>
      <c r="H522" s="31" t="n">
        <v>32800</v>
      </c>
      <c r="I522" s="6">
        <f>INDEX(Roles!$J$5:$J$40,MATCH(C522&amp;"|"&amp;D522,Roles!$A$5:$A$40,0))</f>
        <v/>
      </c>
      <c r="J522" s="6">
        <f>INDEX(Roles!$K$5:$K$40,MATCH(C522&amp;"|"&amp;D522,Roles!$A$5:$A$40,0))</f>
        <v/>
      </c>
      <c r="K522" s="26">
        <f>INDEX(Market!$K$31:$K$54,MATCH(B522&amp;"|"&amp;J522,Market!$A$31:$A$54,0))</f>
        <v/>
      </c>
      <c r="L522" s="6">
        <f>INDEX(Settings!$E$13:$E$19,MATCH(I522,Settings!$B$13:$B$19,0))</f>
        <v/>
      </c>
      <c r="M522" s="25">
        <f>INDEX(Structure!$K$6:$K$12,MATCH(I522,Structure!$A$6:$A$12,0))</f>
        <v/>
      </c>
      <c r="N522" s="26">
        <f>INDEX(Structure!$G$25:$G$52,MATCH(B522&amp;"|"&amp;I522,Structure!$A$25:$A$52,0))</f>
        <v/>
      </c>
      <c r="O522" s="26">
        <f>INDEX(Structure!$H$25:$H$52,MATCH(B522&amp;"|"&amp;I522,Structure!$A$25:$A$52,0))</f>
        <v/>
      </c>
      <c r="P522" s="26">
        <f>INDEX(Structure!$I$25:$I$52,MATCH(B522&amp;"|"&amp;I522,Structure!$A$25:$A$52,0))</f>
        <v/>
      </c>
      <c r="Q522" s="20">
        <f>G522/H522</f>
        <v/>
      </c>
      <c r="R522" s="20">
        <f>G522/O522</f>
        <v/>
      </c>
      <c r="S522" s="32">
        <f>(G522-N522)/(P522-N522)</f>
        <v/>
      </c>
      <c r="T522" s="4">
        <f>IF(G522&lt;N522,"Below",IF(G522&gt;P522,"Above","Within"))</f>
        <v/>
      </c>
      <c r="U522" s="17">
        <f>MAX(0,N522-G522)*F522</f>
        <v/>
      </c>
      <c r="V522" s="17">
        <f>MAX(0,G522-P522)*F522</f>
        <v/>
      </c>
      <c r="W522" s="33">
        <f>IF(T522="Above",LN(G522/P522)/LN(1+INDEX(Market!$E$6:$E$9,MATCH(B522,Market!$A$6:$A$9,0))),0)</f>
        <v/>
      </c>
    </row>
    <row r="523">
      <c r="A523" s="5" t="inlineStr">
        <is>
          <t>E00626</t>
        </is>
      </c>
      <c r="B523" s="5" t="inlineStr">
        <is>
          <t>PL</t>
        </is>
      </c>
      <c r="C523" s="5" t="inlineStr">
        <is>
          <t>Finance</t>
        </is>
      </c>
      <c r="D523" s="5" t="inlineStr">
        <is>
          <t>L4</t>
        </is>
      </c>
      <c r="E523" s="5" t="inlineStr">
        <is>
          <t>M</t>
        </is>
      </c>
      <c r="F523" s="5" t="n">
        <v>1</v>
      </c>
      <c r="G523" s="31" t="n">
        <v>51650</v>
      </c>
      <c r="H523" s="31" t="n">
        <v>48500</v>
      </c>
      <c r="I523" s="6">
        <f>INDEX(Roles!$J$5:$J$40,MATCH(C523&amp;"|"&amp;D523,Roles!$A$5:$A$40,0))</f>
        <v/>
      </c>
      <c r="J523" s="6">
        <f>INDEX(Roles!$K$5:$K$40,MATCH(C523&amp;"|"&amp;D523,Roles!$A$5:$A$40,0))</f>
        <v/>
      </c>
      <c r="K523" s="26">
        <f>INDEX(Market!$K$31:$K$54,MATCH(B523&amp;"|"&amp;J523,Market!$A$31:$A$54,0))</f>
        <v/>
      </c>
      <c r="L523" s="6">
        <f>INDEX(Settings!$E$13:$E$19,MATCH(I523,Settings!$B$13:$B$19,0))</f>
        <v/>
      </c>
      <c r="M523" s="25">
        <f>INDEX(Structure!$K$6:$K$12,MATCH(I523,Structure!$A$6:$A$12,0))</f>
        <v/>
      </c>
      <c r="N523" s="26">
        <f>INDEX(Structure!$G$25:$G$52,MATCH(B523&amp;"|"&amp;I523,Structure!$A$25:$A$52,0))</f>
        <v/>
      </c>
      <c r="O523" s="26">
        <f>INDEX(Structure!$H$25:$H$52,MATCH(B523&amp;"|"&amp;I523,Structure!$A$25:$A$52,0))</f>
        <v/>
      </c>
      <c r="P523" s="26">
        <f>INDEX(Structure!$I$25:$I$52,MATCH(B523&amp;"|"&amp;I523,Structure!$A$25:$A$52,0))</f>
        <v/>
      </c>
      <c r="Q523" s="20">
        <f>G523/H523</f>
        <v/>
      </c>
      <c r="R523" s="20">
        <f>G523/O523</f>
        <v/>
      </c>
      <c r="S523" s="32">
        <f>(G523-N523)/(P523-N523)</f>
        <v/>
      </c>
      <c r="T523" s="4">
        <f>IF(G523&lt;N523,"Below",IF(G523&gt;P523,"Above","Within"))</f>
        <v/>
      </c>
      <c r="U523" s="17">
        <f>MAX(0,N523-G523)*F523</f>
        <v/>
      </c>
      <c r="V523" s="17">
        <f>MAX(0,G523-P523)*F523</f>
        <v/>
      </c>
      <c r="W523" s="33">
        <f>IF(T523="Above",LN(G523/P523)/LN(1+INDEX(Market!$E$6:$E$9,MATCH(B523,Market!$A$6:$A$9,0))),0)</f>
        <v/>
      </c>
    </row>
    <row r="524">
      <c r="A524" s="5" t="inlineStr">
        <is>
          <t>E00627</t>
        </is>
      </c>
      <c r="B524" s="5" t="inlineStr">
        <is>
          <t>ES</t>
        </is>
      </c>
      <c r="C524" s="5" t="inlineStr">
        <is>
          <t>Sales</t>
        </is>
      </c>
      <c r="D524" s="5" t="inlineStr">
        <is>
          <t>L2</t>
        </is>
      </c>
      <c r="E524" s="5" t="inlineStr">
        <is>
          <t>F</t>
        </is>
      </c>
      <c r="F524" s="5" t="n">
        <v>1</v>
      </c>
      <c r="G524" s="31" t="n">
        <v>37250</v>
      </c>
      <c r="H524" s="31" t="n">
        <v>32800</v>
      </c>
      <c r="I524" s="6">
        <f>INDEX(Roles!$J$5:$J$40,MATCH(C524&amp;"|"&amp;D524,Roles!$A$5:$A$40,0))</f>
        <v/>
      </c>
      <c r="J524" s="6">
        <f>INDEX(Roles!$K$5:$K$40,MATCH(C524&amp;"|"&amp;D524,Roles!$A$5:$A$40,0))</f>
        <v/>
      </c>
      <c r="K524" s="26">
        <f>INDEX(Market!$K$31:$K$54,MATCH(B524&amp;"|"&amp;J524,Market!$A$31:$A$54,0))</f>
        <v/>
      </c>
      <c r="L524" s="6">
        <f>INDEX(Settings!$E$13:$E$19,MATCH(I524,Settings!$B$13:$B$19,0))</f>
        <v/>
      </c>
      <c r="M524" s="25">
        <f>INDEX(Structure!$K$6:$K$12,MATCH(I524,Structure!$A$6:$A$12,0))</f>
        <v/>
      </c>
      <c r="N524" s="26">
        <f>INDEX(Structure!$G$25:$G$52,MATCH(B524&amp;"|"&amp;I524,Structure!$A$25:$A$52,0))</f>
        <v/>
      </c>
      <c r="O524" s="26">
        <f>INDEX(Structure!$H$25:$H$52,MATCH(B524&amp;"|"&amp;I524,Structure!$A$25:$A$52,0))</f>
        <v/>
      </c>
      <c r="P524" s="26">
        <f>INDEX(Structure!$I$25:$I$52,MATCH(B524&amp;"|"&amp;I524,Structure!$A$25:$A$52,0))</f>
        <v/>
      </c>
      <c r="Q524" s="20">
        <f>G524/H524</f>
        <v/>
      </c>
      <c r="R524" s="20">
        <f>G524/O524</f>
        <v/>
      </c>
      <c r="S524" s="32">
        <f>(G524-N524)/(P524-N524)</f>
        <v/>
      </c>
      <c r="T524" s="4">
        <f>IF(G524&lt;N524,"Below",IF(G524&gt;P524,"Above","Within"))</f>
        <v/>
      </c>
      <c r="U524" s="17">
        <f>MAX(0,N524-G524)*F524</f>
        <v/>
      </c>
      <c r="V524" s="17">
        <f>MAX(0,G524-P524)*F524</f>
        <v/>
      </c>
      <c r="W524" s="33">
        <f>IF(T524="Above",LN(G524/P524)/LN(1+INDEX(Market!$E$6:$E$9,MATCH(B524,Market!$A$6:$A$9,0))),0)</f>
        <v/>
      </c>
    </row>
    <row r="525">
      <c r="A525" s="5" t="inlineStr">
        <is>
          <t>E00628</t>
        </is>
      </c>
      <c r="B525" s="5" t="inlineStr">
        <is>
          <t>ES</t>
        </is>
      </c>
      <c r="C525" s="5" t="inlineStr">
        <is>
          <t>Tech</t>
        </is>
      </c>
      <c r="D525" s="5" t="inlineStr">
        <is>
          <t>L1</t>
        </is>
      </c>
      <c r="E525" s="5" t="inlineStr">
        <is>
          <t>F</t>
        </is>
      </c>
      <c r="F525" s="5" t="n">
        <v>1</v>
      </c>
      <c r="G525" s="31" t="n">
        <v>32000</v>
      </c>
      <c r="H525" s="31" t="n">
        <v>31200</v>
      </c>
      <c r="I525" s="6">
        <f>INDEX(Roles!$J$5:$J$40,MATCH(C525&amp;"|"&amp;D525,Roles!$A$5:$A$40,0))</f>
        <v/>
      </c>
      <c r="J525" s="6">
        <f>INDEX(Roles!$K$5:$K$40,MATCH(C525&amp;"|"&amp;D525,Roles!$A$5:$A$40,0))</f>
        <v/>
      </c>
      <c r="K525" s="26">
        <f>INDEX(Market!$K$31:$K$54,MATCH(B525&amp;"|"&amp;J525,Market!$A$31:$A$54,0))</f>
        <v/>
      </c>
      <c r="L525" s="6">
        <f>INDEX(Settings!$E$13:$E$19,MATCH(I525,Settings!$B$13:$B$19,0))</f>
        <v/>
      </c>
      <c r="M525" s="25">
        <f>INDEX(Structure!$K$6:$K$12,MATCH(I525,Structure!$A$6:$A$12,0))</f>
        <v/>
      </c>
      <c r="N525" s="26">
        <f>INDEX(Structure!$G$25:$G$52,MATCH(B525&amp;"|"&amp;I525,Structure!$A$25:$A$52,0))</f>
        <v/>
      </c>
      <c r="O525" s="26">
        <f>INDEX(Structure!$H$25:$H$52,MATCH(B525&amp;"|"&amp;I525,Structure!$A$25:$A$52,0))</f>
        <v/>
      </c>
      <c r="P525" s="26">
        <f>INDEX(Structure!$I$25:$I$52,MATCH(B525&amp;"|"&amp;I525,Structure!$A$25:$A$52,0))</f>
        <v/>
      </c>
      <c r="Q525" s="20">
        <f>G525/H525</f>
        <v/>
      </c>
      <c r="R525" s="20">
        <f>G525/O525</f>
        <v/>
      </c>
      <c r="S525" s="32">
        <f>(G525-N525)/(P525-N525)</f>
        <v/>
      </c>
      <c r="T525" s="4">
        <f>IF(G525&lt;N525,"Below",IF(G525&gt;P525,"Above","Within"))</f>
        <v/>
      </c>
      <c r="U525" s="17">
        <f>MAX(0,N525-G525)*F525</f>
        <v/>
      </c>
      <c r="V525" s="17">
        <f>MAX(0,G525-P525)*F525</f>
        <v/>
      </c>
      <c r="W525" s="33">
        <f>IF(T525="Above",LN(G525/P525)/LN(1+INDEX(Market!$E$6:$E$9,MATCH(B525,Market!$A$6:$A$9,0))),0)</f>
        <v/>
      </c>
    </row>
    <row r="526">
      <c r="A526" s="5" t="inlineStr">
        <is>
          <t>E00629</t>
        </is>
      </c>
      <c r="B526" s="5" t="inlineStr">
        <is>
          <t>DE</t>
        </is>
      </c>
      <c r="C526" s="5" t="inlineStr">
        <is>
          <t>Tech</t>
        </is>
      </c>
      <c r="D526" s="5" t="inlineStr">
        <is>
          <t>L1</t>
        </is>
      </c>
      <c r="E526" s="5" t="inlineStr">
        <is>
          <t>F</t>
        </is>
      </c>
      <c r="F526" s="5" t="n">
        <v>1</v>
      </c>
      <c r="G526" s="31" t="n">
        <v>46350</v>
      </c>
      <c r="H526" s="31" t="n">
        <v>47500</v>
      </c>
      <c r="I526" s="6">
        <f>INDEX(Roles!$J$5:$J$40,MATCH(C526&amp;"|"&amp;D526,Roles!$A$5:$A$40,0))</f>
        <v/>
      </c>
      <c r="J526" s="6">
        <f>INDEX(Roles!$K$5:$K$40,MATCH(C526&amp;"|"&amp;D526,Roles!$A$5:$A$40,0))</f>
        <v/>
      </c>
      <c r="K526" s="26">
        <f>INDEX(Market!$K$31:$K$54,MATCH(B526&amp;"|"&amp;J526,Market!$A$31:$A$54,0))</f>
        <v/>
      </c>
      <c r="L526" s="6">
        <f>INDEX(Settings!$E$13:$E$19,MATCH(I526,Settings!$B$13:$B$19,0))</f>
        <v/>
      </c>
      <c r="M526" s="25">
        <f>INDEX(Structure!$K$6:$K$12,MATCH(I526,Structure!$A$6:$A$12,0))</f>
        <v/>
      </c>
      <c r="N526" s="26">
        <f>INDEX(Structure!$G$25:$G$52,MATCH(B526&amp;"|"&amp;I526,Structure!$A$25:$A$52,0))</f>
        <v/>
      </c>
      <c r="O526" s="26">
        <f>INDEX(Structure!$H$25:$H$52,MATCH(B526&amp;"|"&amp;I526,Structure!$A$25:$A$52,0))</f>
        <v/>
      </c>
      <c r="P526" s="26">
        <f>INDEX(Structure!$I$25:$I$52,MATCH(B526&amp;"|"&amp;I526,Structure!$A$25:$A$52,0))</f>
        <v/>
      </c>
      <c r="Q526" s="20">
        <f>G526/H526</f>
        <v/>
      </c>
      <c r="R526" s="20">
        <f>G526/O526</f>
        <v/>
      </c>
      <c r="S526" s="32">
        <f>(G526-N526)/(P526-N526)</f>
        <v/>
      </c>
      <c r="T526" s="4">
        <f>IF(G526&lt;N526,"Below",IF(G526&gt;P526,"Above","Within"))</f>
        <v/>
      </c>
      <c r="U526" s="17">
        <f>MAX(0,N526-G526)*F526</f>
        <v/>
      </c>
      <c r="V526" s="17">
        <f>MAX(0,G526-P526)*F526</f>
        <v/>
      </c>
      <c r="W526" s="33">
        <f>IF(T526="Above",LN(G526/P526)/LN(1+INDEX(Market!$E$6:$E$9,MATCH(B526,Market!$A$6:$A$9,0))),0)</f>
        <v/>
      </c>
    </row>
    <row r="527">
      <c r="A527" s="5" t="inlineStr">
        <is>
          <t>E00630</t>
        </is>
      </c>
      <c r="B527" s="5" t="inlineStr">
        <is>
          <t>ES</t>
        </is>
      </c>
      <c r="C527" s="5" t="inlineStr">
        <is>
          <t>Customer Service</t>
        </is>
      </c>
      <c r="D527" s="5" t="inlineStr">
        <is>
          <t>L3</t>
        </is>
      </c>
      <c r="E527" s="5" t="inlineStr">
        <is>
          <t>F</t>
        </is>
      </c>
      <c r="F527" s="5" t="n">
        <v>0.8</v>
      </c>
      <c r="G527" s="31" t="n">
        <v>44150</v>
      </c>
      <c r="H527" s="31" t="n">
        <v>36000</v>
      </c>
      <c r="I527" s="6">
        <f>INDEX(Roles!$J$5:$J$40,MATCH(C527&amp;"|"&amp;D527,Roles!$A$5:$A$40,0))</f>
        <v/>
      </c>
      <c r="J527" s="6">
        <f>INDEX(Roles!$K$5:$K$40,MATCH(C527&amp;"|"&amp;D527,Roles!$A$5:$A$40,0))</f>
        <v/>
      </c>
      <c r="K527" s="26">
        <f>INDEX(Market!$K$31:$K$54,MATCH(B527&amp;"|"&amp;J527,Market!$A$31:$A$54,0))</f>
        <v/>
      </c>
      <c r="L527" s="6">
        <f>INDEX(Settings!$E$13:$E$19,MATCH(I527,Settings!$B$13:$B$19,0))</f>
        <v/>
      </c>
      <c r="M527" s="25">
        <f>INDEX(Structure!$K$6:$K$12,MATCH(I527,Structure!$A$6:$A$12,0))</f>
        <v/>
      </c>
      <c r="N527" s="26">
        <f>INDEX(Structure!$G$25:$G$52,MATCH(B527&amp;"|"&amp;I527,Structure!$A$25:$A$52,0))</f>
        <v/>
      </c>
      <c r="O527" s="26">
        <f>INDEX(Structure!$H$25:$H$52,MATCH(B527&amp;"|"&amp;I527,Structure!$A$25:$A$52,0))</f>
        <v/>
      </c>
      <c r="P527" s="26">
        <f>INDEX(Structure!$I$25:$I$52,MATCH(B527&amp;"|"&amp;I527,Structure!$A$25:$A$52,0))</f>
        <v/>
      </c>
      <c r="Q527" s="20">
        <f>G527/H527</f>
        <v/>
      </c>
      <c r="R527" s="20">
        <f>G527/O527</f>
        <v/>
      </c>
      <c r="S527" s="32">
        <f>(G527-N527)/(P527-N527)</f>
        <v/>
      </c>
      <c r="T527" s="4">
        <f>IF(G527&lt;N527,"Below",IF(G527&gt;P527,"Above","Within"))</f>
        <v/>
      </c>
      <c r="U527" s="17">
        <f>MAX(0,N527-G527)*F527</f>
        <v/>
      </c>
      <c r="V527" s="17">
        <f>MAX(0,G527-P527)*F527</f>
        <v/>
      </c>
      <c r="W527" s="33">
        <f>IF(T527="Above",LN(G527/P527)/LN(1+INDEX(Market!$E$6:$E$9,MATCH(B527,Market!$A$6:$A$9,0))),0)</f>
        <v/>
      </c>
    </row>
    <row r="528">
      <c r="A528" s="5" t="inlineStr">
        <is>
          <t>E00631</t>
        </is>
      </c>
      <c r="B528" s="5" t="inlineStr">
        <is>
          <t>IT</t>
        </is>
      </c>
      <c r="C528" s="5" t="inlineStr">
        <is>
          <t>Sales</t>
        </is>
      </c>
      <c r="D528" s="5" t="inlineStr">
        <is>
          <t>L1</t>
        </is>
      </c>
      <c r="E528" s="5" t="inlineStr">
        <is>
          <t>F</t>
        </is>
      </c>
      <c r="F528" s="5" t="n">
        <v>1</v>
      </c>
      <c r="G528" s="31" t="n">
        <v>24800</v>
      </c>
      <c r="H528" s="31" t="n">
        <v>27300</v>
      </c>
      <c r="I528" s="6">
        <f>INDEX(Roles!$J$5:$J$40,MATCH(C528&amp;"|"&amp;D528,Roles!$A$5:$A$40,0))</f>
        <v/>
      </c>
      <c r="J528" s="6">
        <f>INDEX(Roles!$K$5:$K$40,MATCH(C528&amp;"|"&amp;D528,Roles!$A$5:$A$40,0))</f>
        <v/>
      </c>
      <c r="K528" s="26">
        <f>INDEX(Market!$K$31:$K$54,MATCH(B528&amp;"|"&amp;J528,Market!$A$31:$A$54,0))</f>
        <v/>
      </c>
      <c r="L528" s="6">
        <f>INDEX(Settings!$E$13:$E$19,MATCH(I528,Settings!$B$13:$B$19,0))</f>
        <v/>
      </c>
      <c r="M528" s="25">
        <f>INDEX(Structure!$K$6:$K$12,MATCH(I528,Structure!$A$6:$A$12,0))</f>
        <v/>
      </c>
      <c r="N528" s="26">
        <f>INDEX(Structure!$G$25:$G$52,MATCH(B528&amp;"|"&amp;I528,Structure!$A$25:$A$52,0))</f>
        <v/>
      </c>
      <c r="O528" s="26">
        <f>INDEX(Structure!$H$25:$H$52,MATCH(B528&amp;"|"&amp;I528,Structure!$A$25:$A$52,0))</f>
        <v/>
      </c>
      <c r="P528" s="26">
        <f>INDEX(Structure!$I$25:$I$52,MATCH(B528&amp;"|"&amp;I528,Structure!$A$25:$A$52,0))</f>
        <v/>
      </c>
      <c r="Q528" s="20">
        <f>G528/H528</f>
        <v/>
      </c>
      <c r="R528" s="20">
        <f>G528/O528</f>
        <v/>
      </c>
      <c r="S528" s="32">
        <f>(G528-N528)/(P528-N528)</f>
        <v/>
      </c>
      <c r="T528" s="4">
        <f>IF(G528&lt;N528,"Below",IF(G528&gt;P528,"Above","Within"))</f>
        <v/>
      </c>
      <c r="U528" s="17">
        <f>MAX(0,N528-G528)*F528</f>
        <v/>
      </c>
      <c r="V528" s="17">
        <f>MAX(0,G528-P528)*F528</f>
        <v/>
      </c>
      <c r="W528" s="33">
        <f>IF(T528="Above",LN(G528/P528)/LN(1+INDEX(Market!$E$6:$E$9,MATCH(B528,Market!$A$6:$A$9,0))),0)</f>
        <v/>
      </c>
    </row>
    <row r="529">
      <c r="A529" s="5" t="inlineStr">
        <is>
          <t>E00632</t>
        </is>
      </c>
      <c r="B529" s="5" t="inlineStr">
        <is>
          <t>PL</t>
        </is>
      </c>
      <c r="C529" s="5" t="inlineStr">
        <is>
          <t>Operations</t>
        </is>
      </c>
      <c r="D529" s="5" t="inlineStr">
        <is>
          <t>L1</t>
        </is>
      </c>
      <c r="E529" s="5" t="inlineStr">
        <is>
          <t>F</t>
        </is>
      </c>
      <c r="F529" s="5" t="n">
        <v>1</v>
      </c>
      <c r="G529" s="31" t="n">
        <v>20300</v>
      </c>
      <c r="H529" s="31" t="n">
        <v>20000</v>
      </c>
      <c r="I529" s="6">
        <f>INDEX(Roles!$J$5:$J$40,MATCH(C529&amp;"|"&amp;D529,Roles!$A$5:$A$40,0))</f>
        <v/>
      </c>
      <c r="J529" s="6">
        <f>INDEX(Roles!$K$5:$K$40,MATCH(C529&amp;"|"&amp;D529,Roles!$A$5:$A$40,0))</f>
        <v/>
      </c>
      <c r="K529" s="26">
        <f>INDEX(Market!$K$31:$K$54,MATCH(B529&amp;"|"&amp;J529,Market!$A$31:$A$54,0))</f>
        <v/>
      </c>
      <c r="L529" s="6">
        <f>INDEX(Settings!$E$13:$E$19,MATCH(I529,Settings!$B$13:$B$19,0))</f>
        <v/>
      </c>
      <c r="M529" s="25">
        <f>INDEX(Structure!$K$6:$K$12,MATCH(I529,Structure!$A$6:$A$12,0))</f>
        <v/>
      </c>
      <c r="N529" s="26">
        <f>INDEX(Structure!$G$25:$G$52,MATCH(B529&amp;"|"&amp;I529,Structure!$A$25:$A$52,0))</f>
        <v/>
      </c>
      <c r="O529" s="26">
        <f>INDEX(Structure!$H$25:$H$52,MATCH(B529&amp;"|"&amp;I529,Structure!$A$25:$A$52,0))</f>
        <v/>
      </c>
      <c r="P529" s="26">
        <f>INDEX(Structure!$I$25:$I$52,MATCH(B529&amp;"|"&amp;I529,Structure!$A$25:$A$52,0))</f>
        <v/>
      </c>
      <c r="Q529" s="20">
        <f>G529/H529</f>
        <v/>
      </c>
      <c r="R529" s="20">
        <f>G529/O529</f>
        <v/>
      </c>
      <c r="S529" s="32">
        <f>(G529-N529)/(P529-N529)</f>
        <v/>
      </c>
      <c r="T529" s="4">
        <f>IF(G529&lt;N529,"Below",IF(G529&gt;P529,"Above","Within"))</f>
        <v/>
      </c>
      <c r="U529" s="17">
        <f>MAX(0,N529-G529)*F529</f>
        <v/>
      </c>
      <c r="V529" s="17">
        <f>MAX(0,G529-P529)*F529</f>
        <v/>
      </c>
      <c r="W529" s="33">
        <f>IF(T529="Above",LN(G529/P529)/LN(1+INDEX(Market!$E$6:$E$9,MATCH(B529,Market!$A$6:$A$9,0))),0)</f>
        <v/>
      </c>
    </row>
    <row r="530">
      <c r="A530" s="5" t="inlineStr">
        <is>
          <t>E00633</t>
        </is>
      </c>
      <c r="B530" s="5" t="inlineStr">
        <is>
          <t>ES</t>
        </is>
      </c>
      <c r="C530" s="5" t="inlineStr">
        <is>
          <t>Sales</t>
        </is>
      </c>
      <c r="D530" s="5" t="inlineStr">
        <is>
          <t>L3</t>
        </is>
      </c>
      <c r="E530" s="5" t="inlineStr">
        <is>
          <t>F</t>
        </is>
      </c>
      <c r="F530" s="5" t="n">
        <v>1</v>
      </c>
      <c r="G530" s="31" t="n">
        <v>43050</v>
      </c>
      <c r="H530" s="31" t="n">
        <v>42000</v>
      </c>
      <c r="I530" s="6">
        <f>INDEX(Roles!$J$5:$J$40,MATCH(C530&amp;"|"&amp;D530,Roles!$A$5:$A$40,0))</f>
        <v/>
      </c>
      <c r="J530" s="6">
        <f>INDEX(Roles!$K$5:$K$40,MATCH(C530&amp;"|"&amp;D530,Roles!$A$5:$A$40,0))</f>
        <v/>
      </c>
      <c r="K530" s="26">
        <f>INDEX(Market!$K$31:$K$54,MATCH(B530&amp;"|"&amp;J530,Market!$A$31:$A$54,0))</f>
        <v/>
      </c>
      <c r="L530" s="6">
        <f>INDEX(Settings!$E$13:$E$19,MATCH(I530,Settings!$B$13:$B$19,0))</f>
        <v/>
      </c>
      <c r="M530" s="25">
        <f>INDEX(Structure!$K$6:$K$12,MATCH(I530,Structure!$A$6:$A$12,0))</f>
        <v/>
      </c>
      <c r="N530" s="26">
        <f>INDEX(Structure!$G$25:$G$52,MATCH(B530&amp;"|"&amp;I530,Structure!$A$25:$A$52,0))</f>
        <v/>
      </c>
      <c r="O530" s="26">
        <f>INDEX(Structure!$H$25:$H$52,MATCH(B530&amp;"|"&amp;I530,Structure!$A$25:$A$52,0))</f>
        <v/>
      </c>
      <c r="P530" s="26">
        <f>INDEX(Structure!$I$25:$I$52,MATCH(B530&amp;"|"&amp;I530,Structure!$A$25:$A$52,0))</f>
        <v/>
      </c>
      <c r="Q530" s="20">
        <f>G530/H530</f>
        <v/>
      </c>
      <c r="R530" s="20">
        <f>G530/O530</f>
        <v/>
      </c>
      <c r="S530" s="32">
        <f>(G530-N530)/(P530-N530)</f>
        <v/>
      </c>
      <c r="T530" s="4">
        <f>IF(G530&lt;N530,"Below",IF(G530&gt;P530,"Above","Within"))</f>
        <v/>
      </c>
      <c r="U530" s="17">
        <f>MAX(0,N530-G530)*F530</f>
        <v/>
      </c>
      <c r="V530" s="17">
        <f>MAX(0,G530-P530)*F530</f>
        <v/>
      </c>
      <c r="W530" s="33">
        <f>IF(T530="Above",LN(G530/P530)/LN(1+INDEX(Market!$E$6:$E$9,MATCH(B530,Market!$A$6:$A$9,0))),0)</f>
        <v/>
      </c>
    </row>
    <row r="531">
      <c r="A531" s="5" t="inlineStr">
        <is>
          <t>E00634</t>
        </is>
      </c>
      <c r="B531" s="5" t="inlineStr">
        <is>
          <t>PL</t>
        </is>
      </c>
      <c r="C531" s="5" t="inlineStr">
        <is>
          <t>Operations</t>
        </is>
      </c>
      <c r="D531" s="5" t="inlineStr">
        <is>
          <t>L3</t>
        </is>
      </c>
      <c r="E531" s="5" t="inlineStr">
        <is>
          <t>M</t>
        </is>
      </c>
      <c r="F531" s="5" t="n">
        <v>1</v>
      </c>
      <c r="G531" s="31" t="n">
        <v>32050</v>
      </c>
      <c r="H531" s="31" t="n">
        <v>31900</v>
      </c>
      <c r="I531" s="6">
        <f>INDEX(Roles!$J$5:$J$40,MATCH(C531&amp;"|"&amp;D531,Roles!$A$5:$A$40,0))</f>
        <v/>
      </c>
      <c r="J531" s="6">
        <f>INDEX(Roles!$K$5:$K$40,MATCH(C531&amp;"|"&amp;D531,Roles!$A$5:$A$40,0))</f>
        <v/>
      </c>
      <c r="K531" s="26">
        <f>INDEX(Market!$K$31:$K$54,MATCH(B531&amp;"|"&amp;J531,Market!$A$31:$A$54,0))</f>
        <v/>
      </c>
      <c r="L531" s="6">
        <f>INDEX(Settings!$E$13:$E$19,MATCH(I531,Settings!$B$13:$B$19,0))</f>
        <v/>
      </c>
      <c r="M531" s="25">
        <f>INDEX(Structure!$K$6:$K$12,MATCH(I531,Structure!$A$6:$A$12,0))</f>
        <v/>
      </c>
      <c r="N531" s="26">
        <f>INDEX(Structure!$G$25:$G$52,MATCH(B531&amp;"|"&amp;I531,Structure!$A$25:$A$52,0))</f>
        <v/>
      </c>
      <c r="O531" s="26">
        <f>INDEX(Structure!$H$25:$H$52,MATCH(B531&amp;"|"&amp;I531,Structure!$A$25:$A$52,0))</f>
        <v/>
      </c>
      <c r="P531" s="26">
        <f>INDEX(Structure!$I$25:$I$52,MATCH(B531&amp;"|"&amp;I531,Structure!$A$25:$A$52,0))</f>
        <v/>
      </c>
      <c r="Q531" s="20">
        <f>G531/H531</f>
        <v/>
      </c>
      <c r="R531" s="20">
        <f>G531/O531</f>
        <v/>
      </c>
      <c r="S531" s="32">
        <f>(G531-N531)/(P531-N531)</f>
        <v/>
      </c>
      <c r="T531" s="4">
        <f>IF(G531&lt;N531,"Below",IF(G531&gt;P531,"Above","Within"))</f>
        <v/>
      </c>
      <c r="U531" s="17">
        <f>MAX(0,N531-G531)*F531</f>
        <v/>
      </c>
      <c r="V531" s="17">
        <f>MAX(0,G531-P531)*F531</f>
        <v/>
      </c>
      <c r="W531" s="33">
        <f>IF(T531="Above",LN(G531/P531)/LN(1+INDEX(Market!$E$6:$E$9,MATCH(B531,Market!$A$6:$A$9,0))),0)</f>
        <v/>
      </c>
    </row>
    <row r="532">
      <c r="A532" s="5" t="inlineStr">
        <is>
          <t>E00635</t>
        </is>
      </c>
      <c r="B532" s="5" t="inlineStr">
        <is>
          <t>PL</t>
        </is>
      </c>
      <c r="C532" s="5" t="inlineStr">
        <is>
          <t>Sales</t>
        </is>
      </c>
      <c r="D532" s="5" t="inlineStr">
        <is>
          <t>L2</t>
        </is>
      </c>
      <c r="E532" s="5" t="inlineStr">
        <is>
          <t>F</t>
        </is>
      </c>
      <c r="F532" s="5" t="n">
        <v>0.8</v>
      </c>
      <c r="G532" s="31" t="n">
        <v>27800</v>
      </c>
      <c r="H532" s="31" t="n">
        <v>27600</v>
      </c>
      <c r="I532" s="6">
        <f>INDEX(Roles!$J$5:$J$40,MATCH(C532&amp;"|"&amp;D532,Roles!$A$5:$A$40,0))</f>
        <v/>
      </c>
      <c r="J532" s="6">
        <f>INDEX(Roles!$K$5:$K$40,MATCH(C532&amp;"|"&amp;D532,Roles!$A$5:$A$40,0))</f>
        <v/>
      </c>
      <c r="K532" s="26">
        <f>INDEX(Market!$K$31:$K$54,MATCH(B532&amp;"|"&amp;J532,Market!$A$31:$A$54,0))</f>
        <v/>
      </c>
      <c r="L532" s="6">
        <f>INDEX(Settings!$E$13:$E$19,MATCH(I532,Settings!$B$13:$B$19,0))</f>
        <v/>
      </c>
      <c r="M532" s="25">
        <f>INDEX(Structure!$K$6:$K$12,MATCH(I532,Structure!$A$6:$A$12,0))</f>
        <v/>
      </c>
      <c r="N532" s="26">
        <f>INDEX(Structure!$G$25:$G$52,MATCH(B532&amp;"|"&amp;I532,Structure!$A$25:$A$52,0))</f>
        <v/>
      </c>
      <c r="O532" s="26">
        <f>INDEX(Structure!$H$25:$H$52,MATCH(B532&amp;"|"&amp;I532,Structure!$A$25:$A$52,0))</f>
        <v/>
      </c>
      <c r="P532" s="26">
        <f>INDEX(Structure!$I$25:$I$52,MATCH(B532&amp;"|"&amp;I532,Structure!$A$25:$A$52,0))</f>
        <v/>
      </c>
      <c r="Q532" s="20">
        <f>G532/H532</f>
        <v/>
      </c>
      <c r="R532" s="20">
        <f>G532/O532</f>
        <v/>
      </c>
      <c r="S532" s="32">
        <f>(G532-N532)/(P532-N532)</f>
        <v/>
      </c>
      <c r="T532" s="4">
        <f>IF(G532&lt;N532,"Below",IF(G532&gt;P532,"Above","Within"))</f>
        <v/>
      </c>
      <c r="U532" s="17">
        <f>MAX(0,N532-G532)*F532</f>
        <v/>
      </c>
      <c r="V532" s="17">
        <f>MAX(0,G532-P532)*F532</f>
        <v/>
      </c>
      <c r="W532" s="33">
        <f>IF(T532="Above",LN(G532/P532)/LN(1+INDEX(Market!$E$6:$E$9,MATCH(B532,Market!$A$6:$A$9,0))),0)</f>
        <v/>
      </c>
    </row>
    <row r="533">
      <c r="A533" s="5" t="inlineStr">
        <is>
          <t>E00636</t>
        </is>
      </c>
      <c r="B533" s="5" t="inlineStr">
        <is>
          <t>DE</t>
        </is>
      </c>
      <c r="C533" s="5" t="inlineStr">
        <is>
          <t>Tech</t>
        </is>
      </c>
      <c r="D533" s="5" t="inlineStr">
        <is>
          <t>L4</t>
        </is>
      </c>
      <c r="E533" s="5" t="inlineStr">
        <is>
          <t>F</t>
        </is>
      </c>
      <c r="F533" s="5" t="n">
        <v>1</v>
      </c>
      <c r="G533" s="31" t="n">
        <v>105400</v>
      </c>
      <c r="H533" s="31" t="n">
        <v>99800</v>
      </c>
      <c r="I533" s="6">
        <f>INDEX(Roles!$J$5:$J$40,MATCH(C533&amp;"|"&amp;D533,Roles!$A$5:$A$40,0))</f>
        <v/>
      </c>
      <c r="J533" s="6">
        <f>INDEX(Roles!$K$5:$K$40,MATCH(C533&amp;"|"&amp;D533,Roles!$A$5:$A$40,0))</f>
        <v/>
      </c>
      <c r="K533" s="26">
        <f>INDEX(Market!$K$31:$K$54,MATCH(B533&amp;"|"&amp;J533,Market!$A$31:$A$54,0))</f>
        <v/>
      </c>
      <c r="L533" s="6">
        <f>INDEX(Settings!$E$13:$E$19,MATCH(I533,Settings!$B$13:$B$19,0))</f>
        <v/>
      </c>
      <c r="M533" s="25">
        <f>INDEX(Structure!$K$6:$K$12,MATCH(I533,Structure!$A$6:$A$12,0))</f>
        <v/>
      </c>
      <c r="N533" s="26">
        <f>INDEX(Structure!$G$25:$G$52,MATCH(B533&amp;"|"&amp;I533,Structure!$A$25:$A$52,0))</f>
        <v/>
      </c>
      <c r="O533" s="26">
        <f>INDEX(Structure!$H$25:$H$52,MATCH(B533&amp;"|"&amp;I533,Structure!$A$25:$A$52,0))</f>
        <v/>
      </c>
      <c r="P533" s="26">
        <f>INDEX(Structure!$I$25:$I$52,MATCH(B533&amp;"|"&amp;I533,Structure!$A$25:$A$52,0))</f>
        <v/>
      </c>
      <c r="Q533" s="20">
        <f>G533/H533</f>
        <v/>
      </c>
      <c r="R533" s="20">
        <f>G533/O533</f>
        <v/>
      </c>
      <c r="S533" s="32">
        <f>(G533-N533)/(P533-N533)</f>
        <v/>
      </c>
      <c r="T533" s="4">
        <f>IF(G533&lt;N533,"Below",IF(G533&gt;P533,"Above","Within"))</f>
        <v/>
      </c>
      <c r="U533" s="17">
        <f>MAX(0,N533-G533)*F533</f>
        <v/>
      </c>
      <c r="V533" s="17">
        <f>MAX(0,G533-P533)*F533</f>
        <v/>
      </c>
      <c r="W533" s="33">
        <f>IF(T533="Above",LN(G533/P533)/LN(1+INDEX(Market!$E$6:$E$9,MATCH(B533,Market!$A$6:$A$9,0))),0)</f>
        <v/>
      </c>
    </row>
    <row r="534">
      <c r="A534" s="5" t="inlineStr">
        <is>
          <t>E00638</t>
        </is>
      </c>
      <c r="B534" s="5" t="inlineStr">
        <is>
          <t>ES</t>
        </is>
      </c>
      <c r="C534" s="5" t="inlineStr">
        <is>
          <t>Finance</t>
        </is>
      </c>
      <c r="D534" s="5" t="inlineStr">
        <is>
          <t>L5</t>
        </is>
      </c>
      <c r="E534" s="5" t="inlineStr">
        <is>
          <t>M</t>
        </is>
      </c>
      <c r="F534" s="5" t="n">
        <v>1</v>
      </c>
      <c r="G534" s="31" t="n">
        <v>66600</v>
      </c>
      <c r="H534" s="31" t="n">
        <v>79800</v>
      </c>
      <c r="I534" s="6">
        <f>INDEX(Roles!$J$5:$J$40,MATCH(C534&amp;"|"&amp;D534,Roles!$A$5:$A$40,0))</f>
        <v/>
      </c>
      <c r="J534" s="6">
        <f>INDEX(Roles!$K$5:$K$40,MATCH(C534&amp;"|"&amp;D534,Roles!$A$5:$A$40,0))</f>
        <v/>
      </c>
      <c r="K534" s="26">
        <f>INDEX(Market!$K$31:$K$54,MATCH(B534&amp;"|"&amp;J534,Market!$A$31:$A$54,0))</f>
        <v/>
      </c>
      <c r="L534" s="6">
        <f>INDEX(Settings!$E$13:$E$19,MATCH(I534,Settings!$B$13:$B$19,0))</f>
        <v/>
      </c>
      <c r="M534" s="25">
        <f>INDEX(Structure!$K$6:$K$12,MATCH(I534,Structure!$A$6:$A$12,0))</f>
        <v/>
      </c>
      <c r="N534" s="26">
        <f>INDEX(Structure!$G$25:$G$52,MATCH(B534&amp;"|"&amp;I534,Structure!$A$25:$A$52,0))</f>
        <v/>
      </c>
      <c r="O534" s="26">
        <f>INDEX(Structure!$H$25:$H$52,MATCH(B534&amp;"|"&amp;I534,Structure!$A$25:$A$52,0))</f>
        <v/>
      </c>
      <c r="P534" s="26">
        <f>INDEX(Structure!$I$25:$I$52,MATCH(B534&amp;"|"&amp;I534,Structure!$A$25:$A$52,0))</f>
        <v/>
      </c>
      <c r="Q534" s="20">
        <f>G534/H534</f>
        <v/>
      </c>
      <c r="R534" s="20">
        <f>G534/O534</f>
        <v/>
      </c>
      <c r="S534" s="32">
        <f>(G534-N534)/(P534-N534)</f>
        <v/>
      </c>
      <c r="T534" s="4">
        <f>IF(G534&lt;N534,"Below",IF(G534&gt;P534,"Above","Within"))</f>
        <v/>
      </c>
      <c r="U534" s="17">
        <f>MAX(0,N534-G534)*F534</f>
        <v/>
      </c>
      <c r="V534" s="17">
        <f>MAX(0,G534-P534)*F534</f>
        <v/>
      </c>
      <c r="W534" s="33">
        <f>IF(T534="Above",LN(G534/P534)/LN(1+INDEX(Market!$E$6:$E$9,MATCH(B534,Market!$A$6:$A$9,0))),0)</f>
        <v/>
      </c>
    </row>
    <row r="535">
      <c r="A535" s="5" t="inlineStr">
        <is>
          <t>E00640</t>
        </is>
      </c>
      <c r="B535" s="5" t="inlineStr">
        <is>
          <t>DE</t>
        </is>
      </c>
      <c r="C535" s="5" t="inlineStr">
        <is>
          <t>Finance</t>
        </is>
      </c>
      <c r="D535" s="5" t="inlineStr">
        <is>
          <t>L3</t>
        </is>
      </c>
      <c r="E535" s="5" t="inlineStr">
        <is>
          <t>M</t>
        </is>
      </c>
      <c r="F535" s="5" t="n">
        <v>1</v>
      </c>
      <c r="G535" s="31" t="n">
        <v>64400</v>
      </c>
      <c r="H535" s="31" t="n">
        <v>66900</v>
      </c>
      <c r="I535" s="6">
        <f>INDEX(Roles!$J$5:$J$40,MATCH(C535&amp;"|"&amp;D535,Roles!$A$5:$A$40,0))</f>
        <v/>
      </c>
      <c r="J535" s="6">
        <f>INDEX(Roles!$K$5:$K$40,MATCH(C535&amp;"|"&amp;D535,Roles!$A$5:$A$40,0))</f>
        <v/>
      </c>
      <c r="K535" s="26">
        <f>INDEX(Market!$K$31:$K$54,MATCH(B535&amp;"|"&amp;J535,Market!$A$31:$A$54,0))</f>
        <v/>
      </c>
      <c r="L535" s="6">
        <f>INDEX(Settings!$E$13:$E$19,MATCH(I535,Settings!$B$13:$B$19,0))</f>
        <v/>
      </c>
      <c r="M535" s="25">
        <f>INDEX(Structure!$K$6:$K$12,MATCH(I535,Structure!$A$6:$A$12,0))</f>
        <v/>
      </c>
      <c r="N535" s="26">
        <f>INDEX(Structure!$G$25:$G$52,MATCH(B535&amp;"|"&amp;I535,Structure!$A$25:$A$52,0))</f>
        <v/>
      </c>
      <c r="O535" s="26">
        <f>INDEX(Structure!$H$25:$H$52,MATCH(B535&amp;"|"&amp;I535,Structure!$A$25:$A$52,0))</f>
        <v/>
      </c>
      <c r="P535" s="26">
        <f>INDEX(Structure!$I$25:$I$52,MATCH(B535&amp;"|"&amp;I535,Structure!$A$25:$A$52,0))</f>
        <v/>
      </c>
      <c r="Q535" s="20">
        <f>G535/H535</f>
        <v/>
      </c>
      <c r="R535" s="20">
        <f>G535/O535</f>
        <v/>
      </c>
      <c r="S535" s="32">
        <f>(G535-N535)/(P535-N535)</f>
        <v/>
      </c>
      <c r="T535" s="4">
        <f>IF(G535&lt;N535,"Below",IF(G535&gt;P535,"Above","Within"))</f>
        <v/>
      </c>
      <c r="U535" s="17">
        <f>MAX(0,N535-G535)*F535</f>
        <v/>
      </c>
      <c r="V535" s="17">
        <f>MAX(0,G535-P535)*F535</f>
        <v/>
      </c>
      <c r="W535" s="33">
        <f>IF(T535="Above",LN(G535/P535)/LN(1+INDEX(Market!$E$6:$E$9,MATCH(B535,Market!$A$6:$A$9,0))),0)</f>
        <v/>
      </c>
    </row>
    <row r="536">
      <c r="A536" s="5" t="inlineStr">
        <is>
          <t>E00641</t>
        </is>
      </c>
      <c r="B536" s="5" t="inlineStr">
        <is>
          <t>ES</t>
        </is>
      </c>
      <c r="C536" s="5" t="inlineStr">
        <is>
          <t>Customer Service</t>
        </is>
      </c>
      <c r="D536" s="5" t="inlineStr">
        <is>
          <t>L4</t>
        </is>
      </c>
      <c r="E536" s="5" t="inlineStr">
        <is>
          <t>F</t>
        </is>
      </c>
      <c r="F536" s="5" t="n">
        <v>1</v>
      </c>
      <c r="G536" s="31" t="n">
        <v>39750</v>
      </c>
      <c r="H536" s="31" t="n">
        <v>47200</v>
      </c>
      <c r="I536" s="6">
        <f>INDEX(Roles!$J$5:$J$40,MATCH(C536&amp;"|"&amp;D536,Roles!$A$5:$A$40,0))</f>
        <v/>
      </c>
      <c r="J536" s="6">
        <f>INDEX(Roles!$K$5:$K$40,MATCH(C536&amp;"|"&amp;D536,Roles!$A$5:$A$40,0))</f>
        <v/>
      </c>
      <c r="K536" s="26">
        <f>INDEX(Market!$K$31:$K$54,MATCH(B536&amp;"|"&amp;J536,Market!$A$31:$A$54,0))</f>
        <v/>
      </c>
      <c r="L536" s="6">
        <f>INDEX(Settings!$E$13:$E$19,MATCH(I536,Settings!$B$13:$B$19,0))</f>
        <v/>
      </c>
      <c r="M536" s="25">
        <f>INDEX(Structure!$K$6:$K$12,MATCH(I536,Structure!$A$6:$A$12,0))</f>
        <v/>
      </c>
      <c r="N536" s="26">
        <f>INDEX(Structure!$G$25:$G$52,MATCH(B536&amp;"|"&amp;I536,Structure!$A$25:$A$52,0))</f>
        <v/>
      </c>
      <c r="O536" s="26">
        <f>INDEX(Structure!$H$25:$H$52,MATCH(B536&amp;"|"&amp;I536,Structure!$A$25:$A$52,0))</f>
        <v/>
      </c>
      <c r="P536" s="26">
        <f>INDEX(Structure!$I$25:$I$52,MATCH(B536&amp;"|"&amp;I536,Structure!$A$25:$A$52,0))</f>
        <v/>
      </c>
      <c r="Q536" s="20">
        <f>G536/H536</f>
        <v/>
      </c>
      <c r="R536" s="20">
        <f>G536/O536</f>
        <v/>
      </c>
      <c r="S536" s="32">
        <f>(G536-N536)/(P536-N536)</f>
        <v/>
      </c>
      <c r="T536" s="4">
        <f>IF(G536&lt;N536,"Below",IF(G536&gt;P536,"Above","Within"))</f>
        <v/>
      </c>
      <c r="U536" s="17">
        <f>MAX(0,N536-G536)*F536</f>
        <v/>
      </c>
      <c r="V536" s="17">
        <f>MAX(0,G536-P536)*F536</f>
        <v/>
      </c>
      <c r="W536" s="33">
        <f>IF(T536="Above",LN(G536/P536)/LN(1+INDEX(Market!$E$6:$E$9,MATCH(B536,Market!$A$6:$A$9,0))),0)</f>
        <v/>
      </c>
    </row>
    <row r="537">
      <c r="A537" s="5" t="inlineStr">
        <is>
          <t>E00642</t>
        </is>
      </c>
      <c r="B537" s="5" t="inlineStr">
        <is>
          <t>PL</t>
        </is>
      </c>
      <c r="C537" s="5" t="inlineStr">
        <is>
          <t>Customer Service</t>
        </is>
      </c>
      <c r="D537" s="5" t="inlineStr">
        <is>
          <t>L2</t>
        </is>
      </c>
      <c r="E537" s="5" t="inlineStr">
        <is>
          <t>M</t>
        </is>
      </c>
      <c r="F537" s="5" t="n">
        <v>1</v>
      </c>
      <c r="G537" s="31" t="n">
        <v>23300</v>
      </c>
      <c r="H537" s="31" t="n">
        <v>23600</v>
      </c>
      <c r="I537" s="6">
        <f>INDEX(Roles!$J$5:$J$40,MATCH(C537&amp;"|"&amp;D537,Roles!$A$5:$A$40,0))</f>
        <v/>
      </c>
      <c r="J537" s="6">
        <f>INDEX(Roles!$K$5:$K$40,MATCH(C537&amp;"|"&amp;D537,Roles!$A$5:$A$40,0))</f>
        <v/>
      </c>
      <c r="K537" s="26">
        <f>INDEX(Market!$K$31:$K$54,MATCH(B537&amp;"|"&amp;J537,Market!$A$31:$A$54,0))</f>
        <v/>
      </c>
      <c r="L537" s="6">
        <f>INDEX(Settings!$E$13:$E$19,MATCH(I537,Settings!$B$13:$B$19,0))</f>
        <v/>
      </c>
      <c r="M537" s="25">
        <f>INDEX(Structure!$K$6:$K$12,MATCH(I537,Structure!$A$6:$A$12,0))</f>
        <v/>
      </c>
      <c r="N537" s="26">
        <f>INDEX(Structure!$G$25:$G$52,MATCH(B537&amp;"|"&amp;I537,Structure!$A$25:$A$52,0))</f>
        <v/>
      </c>
      <c r="O537" s="26">
        <f>INDEX(Structure!$H$25:$H$52,MATCH(B537&amp;"|"&amp;I537,Structure!$A$25:$A$52,0))</f>
        <v/>
      </c>
      <c r="P537" s="26">
        <f>INDEX(Structure!$I$25:$I$52,MATCH(B537&amp;"|"&amp;I537,Structure!$A$25:$A$52,0))</f>
        <v/>
      </c>
      <c r="Q537" s="20">
        <f>G537/H537</f>
        <v/>
      </c>
      <c r="R537" s="20">
        <f>G537/O537</f>
        <v/>
      </c>
      <c r="S537" s="32">
        <f>(G537-N537)/(P537-N537)</f>
        <v/>
      </c>
      <c r="T537" s="4">
        <f>IF(G537&lt;N537,"Below",IF(G537&gt;P537,"Above","Within"))</f>
        <v/>
      </c>
      <c r="U537" s="17">
        <f>MAX(0,N537-G537)*F537</f>
        <v/>
      </c>
      <c r="V537" s="17">
        <f>MAX(0,G537-P537)*F537</f>
        <v/>
      </c>
      <c r="W537" s="33">
        <f>IF(T537="Above",LN(G537/P537)/LN(1+INDEX(Market!$E$6:$E$9,MATCH(B537,Market!$A$6:$A$9,0))),0)</f>
        <v/>
      </c>
    </row>
    <row r="538">
      <c r="A538" s="5" t="inlineStr">
        <is>
          <t>E00643</t>
        </is>
      </c>
      <c r="B538" s="5" t="inlineStr">
        <is>
          <t>IT</t>
        </is>
      </c>
      <c r="C538" s="5" t="inlineStr">
        <is>
          <t>Customer Service</t>
        </is>
      </c>
      <c r="D538" s="5" t="inlineStr">
        <is>
          <t>L2</t>
        </is>
      </c>
      <c r="E538" s="5" t="inlineStr">
        <is>
          <t>M</t>
        </is>
      </c>
      <c r="F538" s="5" t="n">
        <v>1</v>
      </c>
      <c r="G538" s="31" t="n">
        <v>24600</v>
      </c>
      <c r="H538" s="31" t="n">
        <v>29200</v>
      </c>
      <c r="I538" s="6">
        <f>INDEX(Roles!$J$5:$J$40,MATCH(C538&amp;"|"&amp;D538,Roles!$A$5:$A$40,0))</f>
        <v/>
      </c>
      <c r="J538" s="6">
        <f>INDEX(Roles!$K$5:$K$40,MATCH(C538&amp;"|"&amp;D538,Roles!$A$5:$A$40,0))</f>
        <v/>
      </c>
      <c r="K538" s="26">
        <f>INDEX(Market!$K$31:$K$54,MATCH(B538&amp;"|"&amp;J538,Market!$A$31:$A$54,0))</f>
        <v/>
      </c>
      <c r="L538" s="6">
        <f>INDEX(Settings!$E$13:$E$19,MATCH(I538,Settings!$B$13:$B$19,0))</f>
        <v/>
      </c>
      <c r="M538" s="25">
        <f>INDEX(Structure!$K$6:$K$12,MATCH(I538,Structure!$A$6:$A$12,0))</f>
        <v/>
      </c>
      <c r="N538" s="26">
        <f>INDEX(Structure!$G$25:$G$52,MATCH(B538&amp;"|"&amp;I538,Structure!$A$25:$A$52,0))</f>
        <v/>
      </c>
      <c r="O538" s="26">
        <f>INDEX(Structure!$H$25:$H$52,MATCH(B538&amp;"|"&amp;I538,Structure!$A$25:$A$52,0))</f>
        <v/>
      </c>
      <c r="P538" s="26">
        <f>INDEX(Structure!$I$25:$I$52,MATCH(B538&amp;"|"&amp;I538,Structure!$A$25:$A$52,0))</f>
        <v/>
      </c>
      <c r="Q538" s="20">
        <f>G538/H538</f>
        <v/>
      </c>
      <c r="R538" s="20">
        <f>G538/O538</f>
        <v/>
      </c>
      <c r="S538" s="32">
        <f>(G538-N538)/(P538-N538)</f>
        <v/>
      </c>
      <c r="T538" s="4">
        <f>IF(G538&lt;N538,"Below",IF(G538&gt;P538,"Above","Within"))</f>
        <v/>
      </c>
      <c r="U538" s="17">
        <f>MAX(0,N538-G538)*F538</f>
        <v/>
      </c>
      <c r="V538" s="17">
        <f>MAX(0,G538-P538)*F538</f>
        <v/>
      </c>
      <c r="W538" s="33">
        <f>IF(T538="Above",LN(G538/P538)/LN(1+INDEX(Market!$E$6:$E$9,MATCH(B538,Market!$A$6:$A$9,0))),0)</f>
        <v/>
      </c>
    </row>
    <row r="539">
      <c r="A539" s="5" t="inlineStr">
        <is>
          <t>E00644</t>
        </is>
      </c>
      <c r="B539" s="5" t="inlineStr">
        <is>
          <t>PL</t>
        </is>
      </c>
      <c r="C539" s="5" t="inlineStr">
        <is>
          <t>Operations</t>
        </is>
      </c>
      <c r="D539" s="5" t="inlineStr">
        <is>
          <t>L2</t>
        </is>
      </c>
      <c r="E539" s="5" t="inlineStr">
        <is>
          <t>M</t>
        </is>
      </c>
      <c r="F539" s="5" t="n">
        <v>1</v>
      </c>
      <c r="G539" s="31" t="n">
        <v>25750</v>
      </c>
      <c r="H539" s="31" t="n">
        <v>24900</v>
      </c>
      <c r="I539" s="6">
        <f>INDEX(Roles!$J$5:$J$40,MATCH(C539&amp;"|"&amp;D539,Roles!$A$5:$A$40,0))</f>
        <v/>
      </c>
      <c r="J539" s="6">
        <f>INDEX(Roles!$K$5:$K$40,MATCH(C539&amp;"|"&amp;D539,Roles!$A$5:$A$40,0))</f>
        <v/>
      </c>
      <c r="K539" s="26">
        <f>INDEX(Market!$K$31:$K$54,MATCH(B539&amp;"|"&amp;J539,Market!$A$31:$A$54,0))</f>
        <v/>
      </c>
      <c r="L539" s="6">
        <f>INDEX(Settings!$E$13:$E$19,MATCH(I539,Settings!$B$13:$B$19,0))</f>
        <v/>
      </c>
      <c r="M539" s="25">
        <f>INDEX(Structure!$K$6:$K$12,MATCH(I539,Structure!$A$6:$A$12,0))</f>
        <v/>
      </c>
      <c r="N539" s="26">
        <f>INDEX(Structure!$G$25:$G$52,MATCH(B539&amp;"|"&amp;I539,Structure!$A$25:$A$52,0))</f>
        <v/>
      </c>
      <c r="O539" s="26">
        <f>INDEX(Structure!$H$25:$H$52,MATCH(B539&amp;"|"&amp;I539,Structure!$A$25:$A$52,0))</f>
        <v/>
      </c>
      <c r="P539" s="26">
        <f>INDEX(Structure!$I$25:$I$52,MATCH(B539&amp;"|"&amp;I539,Structure!$A$25:$A$52,0))</f>
        <v/>
      </c>
      <c r="Q539" s="20">
        <f>G539/H539</f>
        <v/>
      </c>
      <c r="R539" s="20">
        <f>G539/O539</f>
        <v/>
      </c>
      <c r="S539" s="32">
        <f>(G539-N539)/(P539-N539)</f>
        <v/>
      </c>
      <c r="T539" s="4">
        <f>IF(G539&lt;N539,"Below",IF(G539&gt;P539,"Above","Within"))</f>
        <v/>
      </c>
      <c r="U539" s="17">
        <f>MAX(0,N539-G539)*F539</f>
        <v/>
      </c>
      <c r="V539" s="17">
        <f>MAX(0,G539-P539)*F539</f>
        <v/>
      </c>
      <c r="W539" s="33">
        <f>IF(T539="Above",LN(G539/P539)/LN(1+INDEX(Market!$E$6:$E$9,MATCH(B539,Market!$A$6:$A$9,0))),0)</f>
        <v/>
      </c>
    </row>
    <row r="540">
      <c r="A540" s="5" t="inlineStr">
        <is>
          <t>E00645</t>
        </is>
      </c>
      <c r="B540" s="5" t="inlineStr">
        <is>
          <t>PL</t>
        </is>
      </c>
      <c r="C540" s="5" t="inlineStr">
        <is>
          <t>Customer Service</t>
        </is>
      </c>
      <c r="D540" s="5" t="inlineStr">
        <is>
          <t>L4</t>
        </is>
      </c>
      <c r="E540" s="5" t="inlineStr">
        <is>
          <t>M</t>
        </is>
      </c>
      <c r="F540" s="5" t="n">
        <v>1</v>
      </c>
      <c r="G540" s="31" t="n">
        <v>38850</v>
      </c>
      <c r="H540" s="31" t="n">
        <v>39700</v>
      </c>
      <c r="I540" s="6">
        <f>INDEX(Roles!$J$5:$J$40,MATCH(C540&amp;"|"&amp;D540,Roles!$A$5:$A$40,0))</f>
        <v/>
      </c>
      <c r="J540" s="6">
        <f>INDEX(Roles!$K$5:$K$40,MATCH(C540&amp;"|"&amp;D540,Roles!$A$5:$A$40,0))</f>
        <v/>
      </c>
      <c r="K540" s="26">
        <f>INDEX(Market!$K$31:$K$54,MATCH(B540&amp;"|"&amp;J540,Market!$A$31:$A$54,0))</f>
        <v/>
      </c>
      <c r="L540" s="6">
        <f>INDEX(Settings!$E$13:$E$19,MATCH(I540,Settings!$B$13:$B$19,0))</f>
        <v/>
      </c>
      <c r="M540" s="25">
        <f>INDEX(Structure!$K$6:$K$12,MATCH(I540,Structure!$A$6:$A$12,0))</f>
        <v/>
      </c>
      <c r="N540" s="26">
        <f>INDEX(Structure!$G$25:$G$52,MATCH(B540&amp;"|"&amp;I540,Structure!$A$25:$A$52,0))</f>
        <v/>
      </c>
      <c r="O540" s="26">
        <f>INDEX(Structure!$H$25:$H$52,MATCH(B540&amp;"|"&amp;I540,Structure!$A$25:$A$52,0))</f>
        <v/>
      </c>
      <c r="P540" s="26">
        <f>INDEX(Structure!$I$25:$I$52,MATCH(B540&amp;"|"&amp;I540,Structure!$A$25:$A$52,0))</f>
        <v/>
      </c>
      <c r="Q540" s="20">
        <f>G540/H540</f>
        <v/>
      </c>
      <c r="R540" s="20">
        <f>G540/O540</f>
        <v/>
      </c>
      <c r="S540" s="32">
        <f>(G540-N540)/(P540-N540)</f>
        <v/>
      </c>
      <c r="T540" s="4">
        <f>IF(G540&lt;N540,"Below",IF(G540&gt;P540,"Above","Within"))</f>
        <v/>
      </c>
      <c r="U540" s="17">
        <f>MAX(0,N540-G540)*F540</f>
        <v/>
      </c>
      <c r="V540" s="17">
        <f>MAX(0,G540-P540)*F540</f>
        <v/>
      </c>
      <c r="W540" s="33">
        <f>IF(T540="Above",LN(G540/P540)/LN(1+INDEX(Market!$E$6:$E$9,MATCH(B540,Market!$A$6:$A$9,0))),0)</f>
        <v/>
      </c>
    </row>
    <row r="541">
      <c r="A541" s="5" t="inlineStr">
        <is>
          <t>E00646</t>
        </is>
      </c>
      <c r="B541" s="5" t="inlineStr">
        <is>
          <t>PL</t>
        </is>
      </c>
      <c r="C541" s="5" t="inlineStr">
        <is>
          <t>Customer Service</t>
        </is>
      </c>
      <c r="D541" s="5" t="inlineStr">
        <is>
          <t>L3</t>
        </is>
      </c>
      <c r="E541" s="5" t="inlineStr">
        <is>
          <t>F</t>
        </is>
      </c>
      <c r="F541" s="5" t="n">
        <v>1</v>
      </c>
      <c r="G541" s="31" t="n">
        <v>27200</v>
      </c>
      <c r="H541" s="31" t="n">
        <v>30200</v>
      </c>
      <c r="I541" s="6">
        <f>INDEX(Roles!$J$5:$J$40,MATCH(C541&amp;"|"&amp;D541,Roles!$A$5:$A$40,0))</f>
        <v/>
      </c>
      <c r="J541" s="6">
        <f>INDEX(Roles!$K$5:$K$40,MATCH(C541&amp;"|"&amp;D541,Roles!$A$5:$A$40,0))</f>
        <v/>
      </c>
      <c r="K541" s="26">
        <f>INDEX(Market!$K$31:$K$54,MATCH(B541&amp;"|"&amp;J541,Market!$A$31:$A$54,0))</f>
        <v/>
      </c>
      <c r="L541" s="6">
        <f>INDEX(Settings!$E$13:$E$19,MATCH(I541,Settings!$B$13:$B$19,0))</f>
        <v/>
      </c>
      <c r="M541" s="25">
        <f>INDEX(Structure!$K$6:$K$12,MATCH(I541,Structure!$A$6:$A$12,0))</f>
        <v/>
      </c>
      <c r="N541" s="26">
        <f>INDEX(Structure!$G$25:$G$52,MATCH(B541&amp;"|"&amp;I541,Structure!$A$25:$A$52,0))</f>
        <v/>
      </c>
      <c r="O541" s="26">
        <f>INDEX(Structure!$H$25:$H$52,MATCH(B541&amp;"|"&amp;I541,Structure!$A$25:$A$52,0))</f>
        <v/>
      </c>
      <c r="P541" s="26">
        <f>INDEX(Structure!$I$25:$I$52,MATCH(B541&amp;"|"&amp;I541,Structure!$A$25:$A$52,0))</f>
        <v/>
      </c>
      <c r="Q541" s="20">
        <f>G541/H541</f>
        <v/>
      </c>
      <c r="R541" s="20">
        <f>G541/O541</f>
        <v/>
      </c>
      <c r="S541" s="32">
        <f>(G541-N541)/(P541-N541)</f>
        <v/>
      </c>
      <c r="T541" s="4">
        <f>IF(G541&lt;N541,"Below",IF(G541&gt;P541,"Above","Within"))</f>
        <v/>
      </c>
      <c r="U541" s="17">
        <f>MAX(0,N541-G541)*F541</f>
        <v/>
      </c>
      <c r="V541" s="17">
        <f>MAX(0,G541-P541)*F541</f>
        <v/>
      </c>
      <c r="W541" s="33">
        <f>IF(T541="Above",LN(G541/P541)/LN(1+INDEX(Market!$E$6:$E$9,MATCH(B541,Market!$A$6:$A$9,0))),0)</f>
        <v/>
      </c>
    </row>
    <row r="542">
      <c r="A542" s="5" t="inlineStr">
        <is>
          <t>E00648</t>
        </is>
      </c>
      <c r="B542" s="5" t="inlineStr">
        <is>
          <t>DE</t>
        </is>
      </c>
      <c r="C542" s="5" t="inlineStr">
        <is>
          <t>Operations</t>
        </is>
      </c>
      <c r="D542" s="5" t="inlineStr">
        <is>
          <t>L1</t>
        </is>
      </c>
      <c r="E542" s="5" t="inlineStr">
        <is>
          <t>F</t>
        </is>
      </c>
      <c r="F542" s="5" t="n">
        <v>1</v>
      </c>
      <c r="G542" s="31" t="n">
        <v>29300</v>
      </c>
      <c r="H542" s="31" t="n">
        <v>36100</v>
      </c>
      <c r="I542" s="6">
        <f>INDEX(Roles!$J$5:$J$40,MATCH(C542&amp;"|"&amp;D542,Roles!$A$5:$A$40,0))</f>
        <v/>
      </c>
      <c r="J542" s="6">
        <f>INDEX(Roles!$K$5:$K$40,MATCH(C542&amp;"|"&amp;D542,Roles!$A$5:$A$40,0))</f>
        <v/>
      </c>
      <c r="K542" s="26">
        <f>INDEX(Market!$K$31:$K$54,MATCH(B542&amp;"|"&amp;J542,Market!$A$31:$A$54,0))</f>
        <v/>
      </c>
      <c r="L542" s="6">
        <f>INDEX(Settings!$E$13:$E$19,MATCH(I542,Settings!$B$13:$B$19,0))</f>
        <v/>
      </c>
      <c r="M542" s="25">
        <f>INDEX(Structure!$K$6:$K$12,MATCH(I542,Structure!$A$6:$A$12,0))</f>
        <v/>
      </c>
      <c r="N542" s="26">
        <f>INDEX(Structure!$G$25:$G$52,MATCH(B542&amp;"|"&amp;I542,Structure!$A$25:$A$52,0))</f>
        <v/>
      </c>
      <c r="O542" s="26">
        <f>INDEX(Structure!$H$25:$H$52,MATCH(B542&amp;"|"&amp;I542,Structure!$A$25:$A$52,0))</f>
        <v/>
      </c>
      <c r="P542" s="26">
        <f>INDEX(Structure!$I$25:$I$52,MATCH(B542&amp;"|"&amp;I542,Structure!$A$25:$A$52,0))</f>
        <v/>
      </c>
      <c r="Q542" s="20">
        <f>G542/H542</f>
        <v/>
      </c>
      <c r="R542" s="20">
        <f>G542/O542</f>
        <v/>
      </c>
      <c r="S542" s="32">
        <f>(G542-N542)/(P542-N542)</f>
        <v/>
      </c>
      <c r="T542" s="4">
        <f>IF(G542&lt;N542,"Below",IF(G542&gt;P542,"Above","Within"))</f>
        <v/>
      </c>
      <c r="U542" s="17">
        <f>MAX(0,N542-G542)*F542</f>
        <v/>
      </c>
      <c r="V542" s="17">
        <f>MAX(0,G542-P542)*F542</f>
        <v/>
      </c>
      <c r="W542" s="33">
        <f>IF(T542="Above",LN(G542/P542)/LN(1+INDEX(Market!$E$6:$E$9,MATCH(B542,Market!$A$6:$A$9,0))),0)</f>
        <v/>
      </c>
    </row>
    <row r="543">
      <c r="A543" s="5" t="inlineStr">
        <is>
          <t>E00649</t>
        </is>
      </c>
      <c r="B543" s="5" t="inlineStr">
        <is>
          <t>PL</t>
        </is>
      </c>
      <c r="C543" s="5" t="inlineStr">
        <is>
          <t>Customer Service</t>
        </is>
      </c>
      <c r="D543" s="5" t="inlineStr">
        <is>
          <t>L2</t>
        </is>
      </c>
      <c r="E543" s="5" t="inlineStr">
        <is>
          <t>F</t>
        </is>
      </c>
      <c r="F543" s="5" t="n">
        <v>1</v>
      </c>
      <c r="G543" s="31" t="n">
        <v>22650</v>
      </c>
      <c r="H543" s="31" t="n">
        <v>23600</v>
      </c>
      <c r="I543" s="6">
        <f>INDEX(Roles!$J$5:$J$40,MATCH(C543&amp;"|"&amp;D543,Roles!$A$5:$A$40,0))</f>
        <v/>
      </c>
      <c r="J543" s="6">
        <f>INDEX(Roles!$K$5:$K$40,MATCH(C543&amp;"|"&amp;D543,Roles!$A$5:$A$40,0))</f>
        <v/>
      </c>
      <c r="K543" s="26">
        <f>INDEX(Market!$K$31:$K$54,MATCH(B543&amp;"|"&amp;J543,Market!$A$31:$A$54,0))</f>
        <v/>
      </c>
      <c r="L543" s="6">
        <f>INDEX(Settings!$E$13:$E$19,MATCH(I543,Settings!$B$13:$B$19,0))</f>
        <v/>
      </c>
      <c r="M543" s="25">
        <f>INDEX(Structure!$K$6:$K$12,MATCH(I543,Structure!$A$6:$A$12,0))</f>
        <v/>
      </c>
      <c r="N543" s="26">
        <f>INDEX(Structure!$G$25:$G$52,MATCH(B543&amp;"|"&amp;I543,Structure!$A$25:$A$52,0))</f>
        <v/>
      </c>
      <c r="O543" s="26">
        <f>INDEX(Structure!$H$25:$H$52,MATCH(B543&amp;"|"&amp;I543,Structure!$A$25:$A$52,0))</f>
        <v/>
      </c>
      <c r="P543" s="26">
        <f>INDEX(Structure!$I$25:$I$52,MATCH(B543&amp;"|"&amp;I543,Structure!$A$25:$A$52,0))</f>
        <v/>
      </c>
      <c r="Q543" s="20">
        <f>G543/H543</f>
        <v/>
      </c>
      <c r="R543" s="20">
        <f>G543/O543</f>
        <v/>
      </c>
      <c r="S543" s="32">
        <f>(G543-N543)/(P543-N543)</f>
        <v/>
      </c>
      <c r="T543" s="4">
        <f>IF(G543&lt;N543,"Below",IF(G543&gt;P543,"Above","Within"))</f>
        <v/>
      </c>
      <c r="U543" s="17">
        <f>MAX(0,N543-G543)*F543</f>
        <v/>
      </c>
      <c r="V543" s="17">
        <f>MAX(0,G543-P543)*F543</f>
        <v/>
      </c>
      <c r="W543" s="33">
        <f>IF(T543="Above",LN(G543/P543)/LN(1+INDEX(Market!$E$6:$E$9,MATCH(B543,Market!$A$6:$A$9,0))),0)</f>
        <v/>
      </c>
    </row>
    <row r="544">
      <c r="A544" s="5" t="inlineStr">
        <is>
          <t>E00650</t>
        </is>
      </c>
      <c r="B544" s="5" t="inlineStr">
        <is>
          <t>IT</t>
        </is>
      </c>
      <c r="C544" s="5" t="inlineStr">
        <is>
          <t>Customer Service</t>
        </is>
      </c>
      <c r="D544" s="5" t="inlineStr">
        <is>
          <t>L3</t>
        </is>
      </c>
      <c r="E544" s="5" t="inlineStr">
        <is>
          <t>M</t>
        </is>
      </c>
      <c r="F544" s="5" t="n">
        <v>1</v>
      </c>
      <c r="G544" s="31" t="n">
        <v>39150</v>
      </c>
      <c r="H544" s="31" t="n">
        <v>37400</v>
      </c>
      <c r="I544" s="6">
        <f>INDEX(Roles!$J$5:$J$40,MATCH(C544&amp;"|"&amp;D544,Roles!$A$5:$A$40,0))</f>
        <v/>
      </c>
      <c r="J544" s="6">
        <f>INDEX(Roles!$K$5:$K$40,MATCH(C544&amp;"|"&amp;D544,Roles!$A$5:$A$40,0))</f>
        <v/>
      </c>
      <c r="K544" s="26">
        <f>INDEX(Market!$K$31:$K$54,MATCH(B544&amp;"|"&amp;J544,Market!$A$31:$A$54,0))</f>
        <v/>
      </c>
      <c r="L544" s="6">
        <f>INDEX(Settings!$E$13:$E$19,MATCH(I544,Settings!$B$13:$B$19,0))</f>
        <v/>
      </c>
      <c r="M544" s="25">
        <f>INDEX(Structure!$K$6:$K$12,MATCH(I544,Structure!$A$6:$A$12,0))</f>
        <v/>
      </c>
      <c r="N544" s="26">
        <f>INDEX(Structure!$G$25:$G$52,MATCH(B544&amp;"|"&amp;I544,Structure!$A$25:$A$52,0))</f>
        <v/>
      </c>
      <c r="O544" s="26">
        <f>INDEX(Structure!$H$25:$H$52,MATCH(B544&amp;"|"&amp;I544,Structure!$A$25:$A$52,0))</f>
        <v/>
      </c>
      <c r="P544" s="26">
        <f>INDEX(Structure!$I$25:$I$52,MATCH(B544&amp;"|"&amp;I544,Structure!$A$25:$A$52,0))</f>
        <v/>
      </c>
      <c r="Q544" s="20">
        <f>G544/H544</f>
        <v/>
      </c>
      <c r="R544" s="20">
        <f>G544/O544</f>
        <v/>
      </c>
      <c r="S544" s="32">
        <f>(G544-N544)/(P544-N544)</f>
        <v/>
      </c>
      <c r="T544" s="4">
        <f>IF(G544&lt;N544,"Below",IF(G544&gt;P544,"Above","Within"))</f>
        <v/>
      </c>
      <c r="U544" s="17">
        <f>MAX(0,N544-G544)*F544</f>
        <v/>
      </c>
      <c r="V544" s="17">
        <f>MAX(0,G544-P544)*F544</f>
        <v/>
      </c>
      <c r="W544" s="33">
        <f>IF(T544="Above",LN(G544/P544)/LN(1+INDEX(Market!$E$6:$E$9,MATCH(B544,Market!$A$6:$A$9,0))),0)</f>
        <v/>
      </c>
    </row>
    <row r="545">
      <c r="A545" s="5" t="inlineStr">
        <is>
          <t>E00651</t>
        </is>
      </c>
      <c r="B545" s="5" t="inlineStr">
        <is>
          <t>PL</t>
        </is>
      </c>
      <c r="C545" s="5" t="inlineStr">
        <is>
          <t>Operations</t>
        </is>
      </c>
      <c r="D545" s="5" t="inlineStr">
        <is>
          <t>L3</t>
        </is>
      </c>
      <c r="E545" s="5" t="inlineStr">
        <is>
          <t>M</t>
        </is>
      </c>
      <c r="F545" s="5" t="n">
        <v>1</v>
      </c>
      <c r="G545" s="31" t="n">
        <v>26100</v>
      </c>
      <c r="H545" s="31" t="n">
        <v>31900</v>
      </c>
      <c r="I545" s="6">
        <f>INDEX(Roles!$J$5:$J$40,MATCH(C545&amp;"|"&amp;D545,Roles!$A$5:$A$40,0))</f>
        <v/>
      </c>
      <c r="J545" s="6">
        <f>INDEX(Roles!$K$5:$K$40,MATCH(C545&amp;"|"&amp;D545,Roles!$A$5:$A$40,0))</f>
        <v/>
      </c>
      <c r="K545" s="26">
        <f>INDEX(Market!$K$31:$K$54,MATCH(B545&amp;"|"&amp;J545,Market!$A$31:$A$54,0))</f>
        <v/>
      </c>
      <c r="L545" s="6">
        <f>INDEX(Settings!$E$13:$E$19,MATCH(I545,Settings!$B$13:$B$19,0))</f>
        <v/>
      </c>
      <c r="M545" s="25">
        <f>INDEX(Structure!$K$6:$K$12,MATCH(I545,Structure!$A$6:$A$12,0))</f>
        <v/>
      </c>
      <c r="N545" s="26">
        <f>INDEX(Structure!$G$25:$G$52,MATCH(B545&amp;"|"&amp;I545,Structure!$A$25:$A$52,0))</f>
        <v/>
      </c>
      <c r="O545" s="26">
        <f>INDEX(Structure!$H$25:$H$52,MATCH(B545&amp;"|"&amp;I545,Structure!$A$25:$A$52,0))</f>
        <v/>
      </c>
      <c r="P545" s="26">
        <f>INDEX(Structure!$I$25:$I$52,MATCH(B545&amp;"|"&amp;I545,Structure!$A$25:$A$52,0))</f>
        <v/>
      </c>
      <c r="Q545" s="20">
        <f>G545/H545</f>
        <v/>
      </c>
      <c r="R545" s="20">
        <f>G545/O545</f>
        <v/>
      </c>
      <c r="S545" s="32">
        <f>(G545-N545)/(P545-N545)</f>
        <v/>
      </c>
      <c r="T545" s="4">
        <f>IF(G545&lt;N545,"Below",IF(G545&gt;P545,"Above","Within"))</f>
        <v/>
      </c>
      <c r="U545" s="17">
        <f>MAX(0,N545-G545)*F545</f>
        <v/>
      </c>
      <c r="V545" s="17">
        <f>MAX(0,G545-P545)*F545</f>
        <v/>
      </c>
      <c r="W545" s="33">
        <f>IF(T545="Above",LN(G545/P545)/LN(1+INDEX(Market!$E$6:$E$9,MATCH(B545,Market!$A$6:$A$9,0))),0)</f>
        <v/>
      </c>
    </row>
    <row r="546">
      <c r="A546" s="5" t="inlineStr">
        <is>
          <t>E00652</t>
        </is>
      </c>
      <c r="B546" s="5" t="inlineStr">
        <is>
          <t>PL</t>
        </is>
      </c>
      <c r="C546" s="5" t="inlineStr">
        <is>
          <t>Operations</t>
        </is>
      </c>
      <c r="D546" s="5" t="inlineStr">
        <is>
          <t>L3</t>
        </is>
      </c>
      <c r="E546" s="5" t="inlineStr">
        <is>
          <t>M</t>
        </is>
      </c>
      <c r="F546" s="5" t="n">
        <v>1</v>
      </c>
      <c r="G546" s="31" t="n">
        <v>30550</v>
      </c>
      <c r="H546" s="31" t="n">
        <v>31900</v>
      </c>
      <c r="I546" s="6">
        <f>INDEX(Roles!$J$5:$J$40,MATCH(C546&amp;"|"&amp;D546,Roles!$A$5:$A$40,0))</f>
        <v/>
      </c>
      <c r="J546" s="6">
        <f>INDEX(Roles!$K$5:$K$40,MATCH(C546&amp;"|"&amp;D546,Roles!$A$5:$A$40,0))</f>
        <v/>
      </c>
      <c r="K546" s="26">
        <f>INDEX(Market!$K$31:$K$54,MATCH(B546&amp;"|"&amp;J546,Market!$A$31:$A$54,0))</f>
        <v/>
      </c>
      <c r="L546" s="6">
        <f>INDEX(Settings!$E$13:$E$19,MATCH(I546,Settings!$B$13:$B$19,0))</f>
        <v/>
      </c>
      <c r="M546" s="25">
        <f>INDEX(Structure!$K$6:$K$12,MATCH(I546,Structure!$A$6:$A$12,0))</f>
        <v/>
      </c>
      <c r="N546" s="26">
        <f>INDEX(Structure!$G$25:$G$52,MATCH(B546&amp;"|"&amp;I546,Structure!$A$25:$A$52,0))</f>
        <v/>
      </c>
      <c r="O546" s="26">
        <f>INDEX(Structure!$H$25:$H$52,MATCH(B546&amp;"|"&amp;I546,Structure!$A$25:$A$52,0))</f>
        <v/>
      </c>
      <c r="P546" s="26">
        <f>INDEX(Structure!$I$25:$I$52,MATCH(B546&amp;"|"&amp;I546,Structure!$A$25:$A$52,0))</f>
        <v/>
      </c>
      <c r="Q546" s="20">
        <f>G546/H546</f>
        <v/>
      </c>
      <c r="R546" s="20">
        <f>G546/O546</f>
        <v/>
      </c>
      <c r="S546" s="32">
        <f>(G546-N546)/(P546-N546)</f>
        <v/>
      </c>
      <c r="T546" s="4">
        <f>IF(G546&lt;N546,"Below",IF(G546&gt;P546,"Above","Within"))</f>
        <v/>
      </c>
      <c r="U546" s="17">
        <f>MAX(0,N546-G546)*F546</f>
        <v/>
      </c>
      <c r="V546" s="17">
        <f>MAX(0,G546-P546)*F546</f>
        <v/>
      </c>
      <c r="W546" s="33">
        <f>IF(T546="Above",LN(G546/P546)/LN(1+INDEX(Market!$E$6:$E$9,MATCH(B546,Market!$A$6:$A$9,0))),0)</f>
        <v/>
      </c>
    </row>
    <row r="547">
      <c r="A547" s="5" t="inlineStr">
        <is>
          <t>E00653</t>
        </is>
      </c>
      <c r="B547" s="5" t="inlineStr">
        <is>
          <t>ES</t>
        </is>
      </c>
      <c r="C547" s="5" t="inlineStr">
        <is>
          <t>HR</t>
        </is>
      </c>
      <c r="D547" s="5" t="inlineStr">
        <is>
          <t>L2</t>
        </is>
      </c>
      <c r="E547" s="5" t="inlineStr">
        <is>
          <t>F</t>
        </is>
      </c>
      <c r="F547" s="5" t="n">
        <v>1</v>
      </c>
      <c r="G547" s="31" t="n">
        <v>30350</v>
      </c>
      <c r="H547" s="31" t="n">
        <v>31200</v>
      </c>
      <c r="I547" s="6">
        <f>INDEX(Roles!$J$5:$J$40,MATCH(C547&amp;"|"&amp;D547,Roles!$A$5:$A$40,0))</f>
        <v/>
      </c>
      <c r="J547" s="6">
        <f>INDEX(Roles!$K$5:$K$40,MATCH(C547&amp;"|"&amp;D547,Roles!$A$5:$A$40,0))</f>
        <v/>
      </c>
      <c r="K547" s="26">
        <f>INDEX(Market!$K$31:$K$54,MATCH(B547&amp;"|"&amp;J547,Market!$A$31:$A$54,0))</f>
        <v/>
      </c>
      <c r="L547" s="6">
        <f>INDEX(Settings!$E$13:$E$19,MATCH(I547,Settings!$B$13:$B$19,0))</f>
        <v/>
      </c>
      <c r="M547" s="25">
        <f>INDEX(Structure!$K$6:$K$12,MATCH(I547,Structure!$A$6:$A$12,0))</f>
        <v/>
      </c>
      <c r="N547" s="26">
        <f>INDEX(Structure!$G$25:$G$52,MATCH(B547&amp;"|"&amp;I547,Structure!$A$25:$A$52,0))</f>
        <v/>
      </c>
      <c r="O547" s="26">
        <f>INDEX(Structure!$H$25:$H$52,MATCH(B547&amp;"|"&amp;I547,Structure!$A$25:$A$52,0))</f>
        <v/>
      </c>
      <c r="P547" s="26">
        <f>INDEX(Structure!$I$25:$I$52,MATCH(B547&amp;"|"&amp;I547,Structure!$A$25:$A$52,0))</f>
        <v/>
      </c>
      <c r="Q547" s="20">
        <f>G547/H547</f>
        <v/>
      </c>
      <c r="R547" s="20">
        <f>G547/O547</f>
        <v/>
      </c>
      <c r="S547" s="32">
        <f>(G547-N547)/(P547-N547)</f>
        <v/>
      </c>
      <c r="T547" s="4">
        <f>IF(G547&lt;N547,"Below",IF(G547&gt;P547,"Above","Within"))</f>
        <v/>
      </c>
      <c r="U547" s="17">
        <f>MAX(0,N547-G547)*F547</f>
        <v/>
      </c>
      <c r="V547" s="17">
        <f>MAX(0,G547-P547)*F547</f>
        <v/>
      </c>
      <c r="W547" s="33">
        <f>IF(T547="Above",LN(G547/P547)/LN(1+INDEX(Market!$E$6:$E$9,MATCH(B547,Market!$A$6:$A$9,0))),0)</f>
        <v/>
      </c>
    </row>
    <row r="548">
      <c r="A548" s="5" t="inlineStr">
        <is>
          <t>E00654</t>
        </is>
      </c>
      <c r="B548" s="5" t="inlineStr">
        <is>
          <t>PL</t>
        </is>
      </c>
      <c r="C548" s="5" t="inlineStr">
        <is>
          <t>Finance</t>
        </is>
      </c>
      <c r="D548" s="5" t="inlineStr">
        <is>
          <t>L2</t>
        </is>
      </c>
      <c r="E548" s="5" t="inlineStr">
        <is>
          <t>M</t>
        </is>
      </c>
      <c r="F548" s="5" t="n">
        <v>1</v>
      </c>
      <c r="G548" s="31" t="n">
        <v>23450</v>
      </c>
      <c r="H548" s="31" t="n">
        <v>28900</v>
      </c>
      <c r="I548" s="6">
        <f>INDEX(Roles!$J$5:$J$40,MATCH(C548&amp;"|"&amp;D548,Roles!$A$5:$A$40,0))</f>
        <v/>
      </c>
      <c r="J548" s="6">
        <f>INDEX(Roles!$K$5:$K$40,MATCH(C548&amp;"|"&amp;D548,Roles!$A$5:$A$40,0))</f>
        <v/>
      </c>
      <c r="K548" s="26">
        <f>INDEX(Market!$K$31:$K$54,MATCH(B548&amp;"|"&amp;J548,Market!$A$31:$A$54,0))</f>
        <v/>
      </c>
      <c r="L548" s="6">
        <f>INDEX(Settings!$E$13:$E$19,MATCH(I548,Settings!$B$13:$B$19,0))</f>
        <v/>
      </c>
      <c r="M548" s="25">
        <f>INDEX(Structure!$K$6:$K$12,MATCH(I548,Structure!$A$6:$A$12,0))</f>
        <v/>
      </c>
      <c r="N548" s="26">
        <f>INDEX(Structure!$G$25:$G$52,MATCH(B548&amp;"|"&amp;I548,Structure!$A$25:$A$52,0))</f>
        <v/>
      </c>
      <c r="O548" s="26">
        <f>INDEX(Structure!$H$25:$H$52,MATCH(B548&amp;"|"&amp;I548,Structure!$A$25:$A$52,0))</f>
        <v/>
      </c>
      <c r="P548" s="26">
        <f>INDEX(Structure!$I$25:$I$52,MATCH(B548&amp;"|"&amp;I548,Structure!$A$25:$A$52,0))</f>
        <v/>
      </c>
      <c r="Q548" s="20">
        <f>G548/H548</f>
        <v/>
      </c>
      <c r="R548" s="20">
        <f>G548/O548</f>
        <v/>
      </c>
      <c r="S548" s="32">
        <f>(G548-N548)/(P548-N548)</f>
        <v/>
      </c>
      <c r="T548" s="4">
        <f>IF(G548&lt;N548,"Below",IF(G548&gt;P548,"Above","Within"))</f>
        <v/>
      </c>
      <c r="U548" s="17">
        <f>MAX(0,N548-G548)*F548</f>
        <v/>
      </c>
      <c r="V548" s="17">
        <f>MAX(0,G548-P548)*F548</f>
        <v/>
      </c>
      <c r="W548" s="33">
        <f>IF(T548="Above",LN(G548/P548)/LN(1+INDEX(Market!$E$6:$E$9,MATCH(B548,Market!$A$6:$A$9,0))),0)</f>
        <v/>
      </c>
    </row>
    <row r="549">
      <c r="A549" s="5" t="inlineStr">
        <is>
          <t>E00655</t>
        </is>
      </c>
      <c r="B549" s="5" t="inlineStr">
        <is>
          <t>PL</t>
        </is>
      </c>
      <c r="C549" s="5" t="inlineStr">
        <is>
          <t>Operations</t>
        </is>
      </c>
      <c r="D549" s="5" t="inlineStr">
        <is>
          <t>L1</t>
        </is>
      </c>
      <c r="E549" s="5" t="inlineStr">
        <is>
          <t>M</t>
        </is>
      </c>
      <c r="F549" s="5" t="n">
        <v>1</v>
      </c>
      <c r="G549" s="31" t="n">
        <v>19100</v>
      </c>
      <c r="H549" s="31" t="n">
        <v>20000</v>
      </c>
      <c r="I549" s="6">
        <f>INDEX(Roles!$J$5:$J$40,MATCH(C549&amp;"|"&amp;D549,Roles!$A$5:$A$40,0))</f>
        <v/>
      </c>
      <c r="J549" s="6">
        <f>INDEX(Roles!$K$5:$K$40,MATCH(C549&amp;"|"&amp;D549,Roles!$A$5:$A$40,0))</f>
        <v/>
      </c>
      <c r="K549" s="26">
        <f>INDEX(Market!$K$31:$K$54,MATCH(B549&amp;"|"&amp;J549,Market!$A$31:$A$54,0))</f>
        <v/>
      </c>
      <c r="L549" s="6">
        <f>INDEX(Settings!$E$13:$E$19,MATCH(I549,Settings!$B$13:$B$19,0))</f>
        <v/>
      </c>
      <c r="M549" s="25">
        <f>INDEX(Structure!$K$6:$K$12,MATCH(I549,Structure!$A$6:$A$12,0))</f>
        <v/>
      </c>
      <c r="N549" s="26">
        <f>INDEX(Structure!$G$25:$G$52,MATCH(B549&amp;"|"&amp;I549,Structure!$A$25:$A$52,0))</f>
        <v/>
      </c>
      <c r="O549" s="26">
        <f>INDEX(Structure!$H$25:$H$52,MATCH(B549&amp;"|"&amp;I549,Structure!$A$25:$A$52,0))</f>
        <v/>
      </c>
      <c r="P549" s="26">
        <f>INDEX(Structure!$I$25:$I$52,MATCH(B549&amp;"|"&amp;I549,Structure!$A$25:$A$52,0))</f>
        <v/>
      </c>
      <c r="Q549" s="20">
        <f>G549/H549</f>
        <v/>
      </c>
      <c r="R549" s="20">
        <f>G549/O549</f>
        <v/>
      </c>
      <c r="S549" s="32">
        <f>(G549-N549)/(P549-N549)</f>
        <v/>
      </c>
      <c r="T549" s="4">
        <f>IF(G549&lt;N549,"Below",IF(G549&gt;P549,"Above","Within"))</f>
        <v/>
      </c>
      <c r="U549" s="17">
        <f>MAX(0,N549-G549)*F549</f>
        <v/>
      </c>
      <c r="V549" s="17">
        <f>MAX(0,G549-P549)*F549</f>
        <v/>
      </c>
      <c r="W549" s="33">
        <f>IF(T549="Above",LN(G549/P549)/LN(1+INDEX(Market!$E$6:$E$9,MATCH(B549,Market!$A$6:$A$9,0))),0)</f>
        <v/>
      </c>
    </row>
    <row r="550">
      <c r="A550" s="5" t="inlineStr">
        <is>
          <t>E00656</t>
        </is>
      </c>
      <c r="B550" s="5" t="inlineStr">
        <is>
          <t>IT</t>
        </is>
      </c>
      <c r="C550" s="5" t="inlineStr">
        <is>
          <t>Operations</t>
        </is>
      </c>
      <c r="D550" s="5" t="inlineStr">
        <is>
          <t>L4</t>
        </is>
      </c>
      <c r="E550" s="5" t="inlineStr">
        <is>
          <t>F</t>
        </is>
      </c>
      <c r="F550" s="5" t="n">
        <v>1</v>
      </c>
      <c r="G550" s="31" t="n">
        <v>52800</v>
      </c>
      <c r="H550" s="31" t="n">
        <v>51900</v>
      </c>
      <c r="I550" s="6">
        <f>INDEX(Roles!$J$5:$J$40,MATCH(C550&amp;"|"&amp;D550,Roles!$A$5:$A$40,0))</f>
        <v/>
      </c>
      <c r="J550" s="6">
        <f>INDEX(Roles!$K$5:$K$40,MATCH(C550&amp;"|"&amp;D550,Roles!$A$5:$A$40,0))</f>
        <v/>
      </c>
      <c r="K550" s="26">
        <f>INDEX(Market!$K$31:$K$54,MATCH(B550&amp;"|"&amp;J550,Market!$A$31:$A$54,0))</f>
        <v/>
      </c>
      <c r="L550" s="6">
        <f>INDEX(Settings!$E$13:$E$19,MATCH(I550,Settings!$B$13:$B$19,0))</f>
        <v/>
      </c>
      <c r="M550" s="25">
        <f>INDEX(Structure!$K$6:$K$12,MATCH(I550,Structure!$A$6:$A$12,0))</f>
        <v/>
      </c>
      <c r="N550" s="26">
        <f>INDEX(Structure!$G$25:$G$52,MATCH(B550&amp;"|"&amp;I550,Structure!$A$25:$A$52,0))</f>
        <v/>
      </c>
      <c r="O550" s="26">
        <f>INDEX(Structure!$H$25:$H$52,MATCH(B550&amp;"|"&amp;I550,Structure!$A$25:$A$52,0))</f>
        <v/>
      </c>
      <c r="P550" s="26">
        <f>INDEX(Structure!$I$25:$I$52,MATCH(B550&amp;"|"&amp;I550,Structure!$A$25:$A$52,0))</f>
        <v/>
      </c>
      <c r="Q550" s="20">
        <f>G550/H550</f>
        <v/>
      </c>
      <c r="R550" s="20">
        <f>G550/O550</f>
        <v/>
      </c>
      <c r="S550" s="32">
        <f>(G550-N550)/(P550-N550)</f>
        <v/>
      </c>
      <c r="T550" s="4">
        <f>IF(G550&lt;N550,"Below",IF(G550&gt;P550,"Above","Within"))</f>
        <v/>
      </c>
      <c r="U550" s="17">
        <f>MAX(0,N550-G550)*F550</f>
        <v/>
      </c>
      <c r="V550" s="17">
        <f>MAX(0,G550-P550)*F550</f>
        <v/>
      </c>
      <c r="W550" s="33">
        <f>IF(T550="Above",LN(G550/P550)/LN(1+INDEX(Market!$E$6:$E$9,MATCH(B550,Market!$A$6:$A$9,0))),0)</f>
        <v/>
      </c>
    </row>
    <row r="551">
      <c r="A551" s="5" t="inlineStr">
        <is>
          <t>E00657</t>
        </is>
      </c>
      <c r="B551" s="5" t="inlineStr">
        <is>
          <t>DE</t>
        </is>
      </c>
      <c r="C551" s="5" t="inlineStr">
        <is>
          <t>Finance</t>
        </is>
      </c>
      <c r="D551" s="5" t="inlineStr">
        <is>
          <t>L4</t>
        </is>
      </c>
      <c r="E551" s="5" t="inlineStr">
        <is>
          <t>M</t>
        </is>
      </c>
      <c r="F551" s="5" t="n">
        <v>1</v>
      </c>
      <c r="G551" s="31" t="n">
        <v>87200</v>
      </c>
      <c r="H551" s="31" t="n">
        <v>87800</v>
      </c>
      <c r="I551" s="6">
        <f>INDEX(Roles!$J$5:$J$40,MATCH(C551&amp;"|"&amp;D551,Roles!$A$5:$A$40,0))</f>
        <v/>
      </c>
      <c r="J551" s="6">
        <f>INDEX(Roles!$K$5:$K$40,MATCH(C551&amp;"|"&amp;D551,Roles!$A$5:$A$40,0))</f>
        <v/>
      </c>
      <c r="K551" s="26">
        <f>INDEX(Market!$K$31:$K$54,MATCH(B551&amp;"|"&amp;J551,Market!$A$31:$A$54,0))</f>
        <v/>
      </c>
      <c r="L551" s="6">
        <f>INDEX(Settings!$E$13:$E$19,MATCH(I551,Settings!$B$13:$B$19,0))</f>
        <v/>
      </c>
      <c r="M551" s="25">
        <f>INDEX(Structure!$K$6:$K$12,MATCH(I551,Structure!$A$6:$A$12,0))</f>
        <v/>
      </c>
      <c r="N551" s="26">
        <f>INDEX(Structure!$G$25:$G$52,MATCH(B551&amp;"|"&amp;I551,Structure!$A$25:$A$52,0))</f>
        <v/>
      </c>
      <c r="O551" s="26">
        <f>INDEX(Structure!$H$25:$H$52,MATCH(B551&amp;"|"&amp;I551,Structure!$A$25:$A$52,0))</f>
        <v/>
      </c>
      <c r="P551" s="26">
        <f>INDEX(Structure!$I$25:$I$52,MATCH(B551&amp;"|"&amp;I551,Structure!$A$25:$A$52,0))</f>
        <v/>
      </c>
      <c r="Q551" s="20">
        <f>G551/H551</f>
        <v/>
      </c>
      <c r="R551" s="20">
        <f>G551/O551</f>
        <v/>
      </c>
      <c r="S551" s="32">
        <f>(G551-N551)/(P551-N551)</f>
        <v/>
      </c>
      <c r="T551" s="4">
        <f>IF(G551&lt;N551,"Below",IF(G551&gt;P551,"Above","Within"))</f>
        <v/>
      </c>
      <c r="U551" s="17">
        <f>MAX(0,N551-G551)*F551</f>
        <v/>
      </c>
      <c r="V551" s="17">
        <f>MAX(0,G551-P551)*F551</f>
        <v/>
      </c>
      <c r="W551" s="33">
        <f>IF(T551="Above",LN(G551/P551)/LN(1+INDEX(Market!$E$6:$E$9,MATCH(B551,Market!$A$6:$A$9,0))),0)</f>
        <v/>
      </c>
    </row>
    <row r="552">
      <c r="A552" s="5" t="inlineStr">
        <is>
          <t>E00659</t>
        </is>
      </c>
      <c r="B552" s="5" t="inlineStr">
        <is>
          <t>DE</t>
        </is>
      </c>
      <c r="C552" s="5" t="inlineStr">
        <is>
          <t>Tech</t>
        </is>
      </c>
      <c r="D552" s="5" t="inlineStr">
        <is>
          <t>L4</t>
        </is>
      </c>
      <c r="E552" s="5" t="inlineStr">
        <is>
          <t>M</t>
        </is>
      </c>
      <c r="F552" s="5" t="n">
        <v>1</v>
      </c>
      <c r="G552" s="31" t="n">
        <v>94100</v>
      </c>
      <c r="H552" s="31" t="n">
        <v>99800</v>
      </c>
      <c r="I552" s="6">
        <f>INDEX(Roles!$J$5:$J$40,MATCH(C552&amp;"|"&amp;D552,Roles!$A$5:$A$40,0))</f>
        <v/>
      </c>
      <c r="J552" s="6">
        <f>INDEX(Roles!$K$5:$K$40,MATCH(C552&amp;"|"&amp;D552,Roles!$A$5:$A$40,0))</f>
        <v/>
      </c>
      <c r="K552" s="26">
        <f>INDEX(Market!$K$31:$K$54,MATCH(B552&amp;"|"&amp;J552,Market!$A$31:$A$54,0))</f>
        <v/>
      </c>
      <c r="L552" s="6">
        <f>INDEX(Settings!$E$13:$E$19,MATCH(I552,Settings!$B$13:$B$19,0))</f>
        <v/>
      </c>
      <c r="M552" s="25">
        <f>INDEX(Structure!$K$6:$K$12,MATCH(I552,Structure!$A$6:$A$12,0))</f>
        <v/>
      </c>
      <c r="N552" s="26">
        <f>INDEX(Structure!$G$25:$G$52,MATCH(B552&amp;"|"&amp;I552,Structure!$A$25:$A$52,0))</f>
        <v/>
      </c>
      <c r="O552" s="26">
        <f>INDEX(Structure!$H$25:$H$52,MATCH(B552&amp;"|"&amp;I552,Structure!$A$25:$A$52,0))</f>
        <v/>
      </c>
      <c r="P552" s="26">
        <f>INDEX(Structure!$I$25:$I$52,MATCH(B552&amp;"|"&amp;I552,Structure!$A$25:$A$52,0))</f>
        <v/>
      </c>
      <c r="Q552" s="20">
        <f>G552/H552</f>
        <v/>
      </c>
      <c r="R552" s="20">
        <f>G552/O552</f>
        <v/>
      </c>
      <c r="S552" s="32">
        <f>(G552-N552)/(P552-N552)</f>
        <v/>
      </c>
      <c r="T552" s="4">
        <f>IF(G552&lt;N552,"Below",IF(G552&gt;P552,"Above","Within"))</f>
        <v/>
      </c>
      <c r="U552" s="17">
        <f>MAX(0,N552-G552)*F552</f>
        <v/>
      </c>
      <c r="V552" s="17">
        <f>MAX(0,G552-P552)*F552</f>
        <v/>
      </c>
      <c r="W552" s="33">
        <f>IF(T552="Above",LN(G552/P552)/LN(1+INDEX(Market!$E$6:$E$9,MATCH(B552,Market!$A$6:$A$9,0))),0)</f>
        <v/>
      </c>
    </row>
    <row r="553">
      <c r="A553" s="5" t="inlineStr">
        <is>
          <t>E00661</t>
        </is>
      </c>
      <c r="B553" s="5" t="inlineStr">
        <is>
          <t>DE</t>
        </is>
      </c>
      <c r="C553" s="5" t="inlineStr">
        <is>
          <t>Customer Service</t>
        </is>
      </c>
      <c r="D553" s="5" t="inlineStr">
        <is>
          <t>L4</t>
        </is>
      </c>
      <c r="E553" s="5" t="inlineStr">
        <is>
          <t>F</t>
        </is>
      </c>
      <c r="F553" s="5" t="n">
        <v>1</v>
      </c>
      <c r="G553" s="31" t="n">
        <v>73200</v>
      </c>
      <c r="H553" s="31" t="n">
        <v>71800</v>
      </c>
      <c r="I553" s="6">
        <f>INDEX(Roles!$J$5:$J$40,MATCH(C553&amp;"|"&amp;D553,Roles!$A$5:$A$40,0))</f>
        <v/>
      </c>
      <c r="J553" s="6">
        <f>INDEX(Roles!$K$5:$K$40,MATCH(C553&amp;"|"&amp;D553,Roles!$A$5:$A$40,0))</f>
        <v/>
      </c>
      <c r="K553" s="26">
        <f>INDEX(Market!$K$31:$K$54,MATCH(B553&amp;"|"&amp;J553,Market!$A$31:$A$54,0))</f>
        <v/>
      </c>
      <c r="L553" s="6">
        <f>INDEX(Settings!$E$13:$E$19,MATCH(I553,Settings!$B$13:$B$19,0))</f>
        <v/>
      </c>
      <c r="M553" s="25">
        <f>INDEX(Structure!$K$6:$K$12,MATCH(I553,Structure!$A$6:$A$12,0))</f>
        <v/>
      </c>
      <c r="N553" s="26">
        <f>INDEX(Structure!$G$25:$G$52,MATCH(B553&amp;"|"&amp;I553,Structure!$A$25:$A$52,0))</f>
        <v/>
      </c>
      <c r="O553" s="26">
        <f>INDEX(Structure!$H$25:$H$52,MATCH(B553&amp;"|"&amp;I553,Structure!$A$25:$A$52,0))</f>
        <v/>
      </c>
      <c r="P553" s="26">
        <f>INDEX(Structure!$I$25:$I$52,MATCH(B553&amp;"|"&amp;I553,Structure!$A$25:$A$52,0))</f>
        <v/>
      </c>
      <c r="Q553" s="20">
        <f>G553/H553</f>
        <v/>
      </c>
      <c r="R553" s="20">
        <f>G553/O553</f>
        <v/>
      </c>
      <c r="S553" s="32">
        <f>(G553-N553)/(P553-N553)</f>
        <v/>
      </c>
      <c r="T553" s="4">
        <f>IF(G553&lt;N553,"Below",IF(G553&gt;P553,"Above","Within"))</f>
        <v/>
      </c>
      <c r="U553" s="17">
        <f>MAX(0,N553-G553)*F553</f>
        <v/>
      </c>
      <c r="V553" s="17">
        <f>MAX(0,G553-P553)*F553</f>
        <v/>
      </c>
      <c r="W553" s="33">
        <f>IF(T553="Above",LN(G553/P553)/LN(1+INDEX(Market!$E$6:$E$9,MATCH(B553,Market!$A$6:$A$9,0))),0)</f>
        <v/>
      </c>
    </row>
    <row r="554">
      <c r="A554" s="5" t="inlineStr">
        <is>
          <t>E00662</t>
        </is>
      </c>
      <c r="B554" s="5" t="inlineStr">
        <is>
          <t>PL</t>
        </is>
      </c>
      <c r="C554" s="5" t="inlineStr">
        <is>
          <t>Customer Service</t>
        </is>
      </c>
      <c r="D554" s="5" t="inlineStr">
        <is>
          <t>L2</t>
        </is>
      </c>
      <c r="E554" s="5" t="inlineStr">
        <is>
          <t>F</t>
        </is>
      </c>
      <c r="F554" s="5" t="n">
        <v>1</v>
      </c>
      <c r="G554" s="31" t="n">
        <v>22500</v>
      </c>
      <c r="H554" s="31" t="n">
        <v>23600</v>
      </c>
      <c r="I554" s="6">
        <f>INDEX(Roles!$J$5:$J$40,MATCH(C554&amp;"|"&amp;D554,Roles!$A$5:$A$40,0))</f>
        <v/>
      </c>
      <c r="J554" s="6">
        <f>INDEX(Roles!$K$5:$K$40,MATCH(C554&amp;"|"&amp;D554,Roles!$A$5:$A$40,0))</f>
        <v/>
      </c>
      <c r="K554" s="26">
        <f>INDEX(Market!$K$31:$K$54,MATCH(B554&amp;"|"&amp;J554,Market!$A$31:$A$54,0))</f>
        <v/>
      </c>
      <c r="L554" s="6">
        <f>INDEX(Settings!$E$13:$E$19,MATCH(I554,Settings!$B$13:$B$19,0))</f>
        <v/>
      </c>
      <c r="M554" s="25">
        <f>INDEX(Structure!$K$6:$K$12,MATCH(I554,Structure!$A$6:$A$12,0))</f>
        <v/>
      </c>
      <c r="N554" s="26">
        <f>INDEX(Structure!$G$25:$G$52,MATCH(B554&amp;"|"&amp;I554,Structure!$A$25:$A$52,0))</f>
        <v/>
      </c>
      <c r="O554" s="26">
        <f>INDEX(Structure!$H$25:$H$52,MATCH(B554&amp;"|"&amp;I554,Structure!$A$25:$A$52,0))</f>
        <v/>
      </c>
      <c r="P554" s="26">
        <f>INDEX(Structure!$I$25:$I$52,MATCH(B554&amp;"|"&amp;I554,Structure!$A$25:$A$52,0))</f>
        <v/>
      </c>
      <c r="Q554" s="20">
        <f>G554/H554</f>
        <v/>
      </c>
      <c r="R554" s="20">
        <f>G554/O554</f>
        <v/>
      </c>
      <c r="S554" s="32">
        <f>(G554-N554)/(P554-N554)</f>
        <v/>
      </c>
      <c r="T554" s="4">
        <f>IF(G554&lt;N554,"Below",IF(G554&gt;P554,"Above","Within"))</f>
        <v/>
      </c>
      <c r="U554" s="17">
        <f>MAX(0,N554-G554)*F554</f>
        <v/>
      </c>
      <c r="V554" s="17">
        <f>MAX(0,G554-P554)*F554</f>
        <v/>
      </c>
      <c r="W554" s="33">
        <f>IF(T554="Above",LN(G554/P554)/LN(1+INDEX(Market!$E$6:$E$9,MATCH(B554,Market!$A$6:$A$9,0))),0)</f>
        <v/>
      </c>
    </row>
    <row r="555">
      <c r="A555" s="5" t="inlineStr">
        <is>
          <t>E00664</t>
        </is>
      </c>
      <c r="B555" s="5" t="inlineStr">
        <is>
          <t>PL</t>
        </is>
      </c>
      <c r="C555" s="5" t="inlineStr">
        <is>
          <t>Customer Service</t>
        </is>
      </c>
      <c r="D555" s="5" t="inlineStr">
        <is>
          <t>L2</t>
        </is>
      </c>
      <c r="E555" s="5" t="inlineStr">
        <is>
          <t>F</t>
        </is>
      </c>
      <c r="F555" s="5" t="n">
        <v>0.8</v>
      </c>
      <c r="G555" s="31" t="n">
        <v>23200</v>
      </c>
      <c r="H555" s="31" t="n">
        <v>23600</v>
      </c>
      <c r="I555" s="6">
        <f>INDEX(Roles!$J$5:$J$40,MATCH(C555&amp;"|"&amp;D555,Roles!$A$5:$A$40,0))</f>
        <v/>
      </c>
      <c r="J555" s="6">
        <f>INDEX(Roles!$K$5:$K$40,MATCH(C555&amp;"|"&amp;D555,Roles!$A$5:$A$40,0))</f>
        <v/>
      </c>
      <c r="K555" s="26">
        <f>INDEX(Market!$K$31:$K$54,MATCH(B555&amp;"|"&amp;J555,Market!$A$31:$A$54,0))</f>
        <v/>
      </c>
      <c r="L555" s="6">
        <f>INDEX(Settings!$E$13:$E$19,MATCH(I555,Settings!$B$13:$B$19,0))</f>
        <v/>
      </c>
      <c r="M555" s="25">
        <f>INDEX(Structure!$K$6:$K$12,MATCH(I555,Structure!$A$6:$A$12,0))</f>
        <v/>
      </c>
      <c r="N555" s="26">
        <f>INDEX(Structure!$G$25:$G$52,MATCH(B555&amp;"|"&amp;I555,Structure!$A$25:$A$52,0))</f>
        <v/>
      </c>
      <c r="O555" s="26">
        <f>INDEX(Structure!$H$25:$H$52,MATCH(B555&amp;"|"&amp;I555,Structure!$A$25:$A$52,0))</f>
        <v/>
      </c>
      <c r="P555" s="26">
        <f>INDEX(Structure!$I$25:$I$52,MATCH(B555&amp;"|"&amp;I555,Structure!$A$25:$A$52,0))</f>
        <v/>
      </c>
      <c r="Q555" s="20">
        <f>G555/H555</f>
        <v/>
      </c>
      <c r="R555" s="20">
        <f>G555/O555</f>
        <v/>
      </c>
      <c r="S555" s="32">
        <f>(G555-N555)/(P555-N555)</f>
        <v/>
      </c>
      <c r="T555" s="4">
        <f>IF(G555&lt;N555,"Below",IF(G555&gt;P555,"Above","Within"))</f>
        <v/>
      </c>
      <c r="U555" s="17">
        <f>MAX(0,N555-G555)*F555</f>
        <v/>
      </c>
      <c r="V555" s="17">
        <f>MAX(0,G555-P555)*F555</f>
        <v/>
      </c>
      <c r="W555" s="33">
        <f>IF(T555="Above",LN(G555/P555)/LN(1+INDEX(Market!$E$6:$E$9,MATCH(B555,Market!$A$6:$A$9,0))),0)</f>
        <v/>
      </c>
    </row>
    <row r="556">
      <c r="A556" s="5" t="inlineStr">
        <is>
          <t>E00665</t>
        </is>
      </c>
      <c r="B556" s="5" t="inlineStr">
        <is>
          <t>PL</t>
        </is>
      </c>
      <c r="C556" s="5" t="inlineStr">
        <is>
          <t>Tech</t>
        </is>
      </c>
      <c r="D556" s="5" t="inlineStr">
        <is>
          <t>L1</t>
        </is>
      </c>
      <c r="E556" s="5" t="inlineStr">
        <is>
          <t>F</t>
        </is>
      </c>
      <c r="F556" s="5" t="n">
        <v>1</v>
      </c>
      <c r="G556" s="31" t="n">
        <v>27050</v>
      </c>
      <c r="H556" s="31" t="n">
        <v>26200</v>
      </c>
      <c r="I556" s="6">
        <f>INDEX(Roles!$J$5:$J$40,MATCH(C556&amp;"|"&amp;D556,Roles!$A$5:$A$40,0))</f>
        <v/>
      </c>
      <c r="J556" s="6">
        <f>INDEX(Roles!$K$5:$K$40,MATCH(C556&amp;"|"&amp;D556,Roles!$A$5:$A$40,0))</f>
        <v/>
      </c>
      <c r="K556" s="26">
        <f>INDEX(Market!$K$31:$K$54,MATCH(B556&amp;"|"&amp;J556,Market!$A$31:$A$54,0))</f>
        <v/>
      </c>
      <c r="L556" s="6">
        <f>INDEX(Settings!$E$13:$E$19,MATCH(I556,Settings!$B$13:$B$19,0))</f>
        <v/>
      </c>
      <c r="M556" s="25">
        <f>INDEX(Structure!$K$6:$K$12,MATCH(I556,Structure!$A$6:$A$12,0))</f>
        <v/>
      </c>
      <c r="N556" s="26">
        <f>INDEX(Structure!$G$25:$G$52,MATCH(B556&amp;"|"&amp;I556,Structure!$A$25:$A$52,0))</f>
        <v/>
      </c>
      <c r="O556" s="26">
        <f>INDEX(Structure!$H$25:$H$52,MATCH(B556&amp;"|"&amp;I556,Structure!$A$25:$A$52,0))</f>
        <v/>
      </c>
      <c r="P556" s="26">
        <f>INDEX(Structure!$I$25:$I$52,MATCH(B556&amp;"|"&amp;I556,Structure!$A$25:$A$52,0))</f>
        <v/>
      </c>
      <c r="Q556" s="20">
        <f>G556/H556</f>
        <v/>
      </c>
      <c r="R556" s="20">
        <f>G556/O556</f>
        <v/>
      </c>
      <c r="S556" s="32">
        <f>(G556-N556)/(P556-N556)</f>
        <v/>
      </c>
      <c r="T556" s="4">
        <f>IF(G556&lt;N556,"Below",IF(G556&gt;P556,"Above","Within"))</f>
        <v/>
      </c>
      <c r="U556" s="17">
        <f>MAX(0,N556-G556)*F556</f>
        <v/>
      </c>
      <c r="V556" s="17">
        <f>MAX(0,G556-P556)*F556</f>
        <v/>
      </c>
      <c r="W556" s="33">
        <f>IF(T556="Above",LN(G556/P556)/LN(1+INDEX(Market!$E$6:$E$9,MATCH(B556,Market!$A$6:$A$9,0))),0)</f>
        <v/>
      </c>
    </row>
    <row r="557">
      <c r="A557" s="5" t="inlineStr">
        <is>
          <t>E00666</t>
        </is>
      </c>
      <c r="B557" s="5" t="inlineStr">
        <is>
          <t>IT</t>
        </is>
      </c>
      <c r="C557" s="5" t="inlineStr">
        <is>
          <t>Customer Service</t>
        </is>
      </c>
      <c r="D557" s="5" t="inlineStr">
        <is>
          <t>L1</t>
        </is>
      </c>
      <c r="E557" s="5" t="inlineStr">
        <is>
          <t>F</t>
        </is>
      </c>
      <c r="F557" s="5" t="n">
        <v>1</v>
      </c>
      <c r="G557" s="31" t="n">
        <v>23700</v>
      </c>
      <c r="H557" s="31" t="n">
        <v>23400</v>
      </c>
      <c r="I557" s="6">
        <f>INDEX(Roles!$J$5:$J$40,MATCH(C557&amp;"|"&amp;D557,Roles!$A$5:$A$40,0))</f>
        <v/>
      </c>
      <c r="J557" s="6">
        <f>INDEX(Roles!$K$5:$K$40,MATCH(C557&amp;"|"&amp;D557,Roles!$A$5:$A$40,0))</f>
        <v/>
      </c>
      <c r="K557" s="26">
        <f>INDEX(Market!$K$31:$K$54,MATCH(B557&amp;"|"&amp;J557,Market!$A$31:$A$54,0))</f>
        <v/>
      </c>
      <c r="L557" s="6">
        <f>INDEX(Settings!$E$13:$E$19,MATCH(I557,Settings!$B$13:$B$19,0))</f>
        <v/>
      </c>
      <c r="M557" s="25">
        <f>INDEX(Structure!$K$6:$K$12,MATCH(I557,Structure!$A$6:$A$12,0))</f>
        <v/>
      </c>
      <c r="N557" s="26">
        <f>INDEX(Structure!$G$25:$G$52,MATCH(B557&amp;"|"&amp;I557,Structure!$A$25:$A$52,0))</f>
        <v/>
      </c>
      <c r="O557" s="26">
        <f>INDEX(Structure!$H$25:$H$52,MATCH(B557&amp;"|"&amp;I557,Structure!$A$25:$A$52,0))</f>
        <v/>
      </c>
      <c r="P557" s="26">
        <f>INDEX(Structure!$I$25:$I$52,MATCH(B557&amp;"|"&amp;I557,Structure!$A$25:$A$52,0))</f>
        <v/>
      </c>
      <c r="Q557" s="20">
        <f>G557/H557</f>
        <v/>
      </c>
      <c r="R557" s="20">
        <f>G557/O557</f>
        <v/>
      </c>
      <c r="S557" s="32">
        <f>(G557-N557)/(P557-N557)</f>
        <v/>
      </c>
      <c r="T557" s="4">
        <f>IF(G557&lt;N557,"Below",IF(G557&gt;P557,"Above","Within"))</f>
        <v/>
      </c>
      <c r="U557" s="17">
        <f>MAX(0,N557-G557)*F557</f>
        <v/>
      </c>
      <c r="V557" s="17">
        <f>MAX(0,G557-P557)*F557</f>
        <v/>
      </c>
      <c r="W557" s="33">
        <f>IF(T557="Above",LN(G557/P557)/LN(1+INDEX(Market!$E$6:$E$9,MATCH(B557,Market!$A$6:$A$9,0))),0)</f>
        <v/>
      </c>
    </row>
    <row r="558">
      <c r="A558" s="5" t="inlineStr">
        <is>
          <t>E00667</t>
        </is>
      </c>
      <c r="B558" s="5" t="inlineStr">
        <is>
          <t>PL</t>
        </is>
      </c>
      <c r="C558" s="5" t="inlineStr">
        <is>
          <t>Customer Service</t>
        </is>
      </c>
      <c r="D558" s="5" t="inlineStr">
        <is>
          <t>L3</t>
        </is>
      </c>
      <c r="E558" s="5" t="inlineStr">
        <is>
          <t>F</t>
        </is>
      </c>
      <c r="F558" s="5" t="n">
        <v>1</v>
      </c>
      <c r="G558" s="31" t="n">
        <v>28900</v>
      </c>
      <c r="H558" s="31" t="n">
        <v>30200</v>
      </c>
      <c r="I558" s="6">
        <f>INDEX(Roles!$J$5:$J$40,MATCH(C558&amp;"|"&amp;D558,Roles!$A$5:$A$40,0))</f>
        <v/>
      </c>
      <c r="J558" s="6">
        <f>INDEX(Roles!$K$5:$K$40,MATCH(C558&amp;"|"&amp;D558,Roles!$A$5:$A$40,0))</f>
        <v/>
      </c>
      <c r="K558" s="26">
        <f>INDEX(Market!$K$31:$K$54,MATCH(B558&amp;"|"&amp;J558,Market!$A$31:$A$54,0))</f>
        <v/>
      </c>
      <c r="L558" s="6">
        <f>INDEX(Settings!$E$13:$E$19,MATCH(I558,Settings!$B$13:$B$19,0))</f>
        <v/>
      </c>
      <c r="M558" s="25">
        <f>INDEX(Structure!$K$6:$K$12,MATCH(I558,Structure!$A$6:$A$12,0))</f>
        <v/>
      </c>
      <c r="N558" s="26">
        <f>INDEX(Structure!$G$25:$G$52,MATCH(B558&amp;"|"&amp;I558,Structure!$A$25:$A$52,0))</f>
        <v/>
      </c>
      <c r="O558" s="26">
        <f>INDEX(Structure!$H$25:$H$52,MATCH(B558&amp;"|"&amp;I558,Structure!$A$25:$A$52,0))</f>
        <v/>
      </c>
      <c r="P558" s="26">
        <f>INDEX(Structure!$I$25:$I$52,MATCH(B558&amp;"|"&amp;I558,Structure!$A$25:$A$52,0))</f>
        <v/>
      </c>
      <c r="Q558" s="20">
        <f>G558/H558</f>
        <v/>
      </c>
      <c r="R558" s="20">
        <f>G558/O558</f>
        <v/>
      </c>
      <c r="S558" s="32">
        <f>(G558-N558)/(P558-N558)</f>
        <v/>
      </c>
      <c r="T558" s="4">
        <f>IF(G558&lt;N558,"Below",IF(G558&gt;P558,"Above","Within"))</f>
        <v/>
      </c>
      <c r="U558" s="17">
        <f>MAX(0,N558-G558)*F558</f>
        <v/>
      </c>
      <c r="V558" s="17">
        <f>MAX(0,G558-P558)*F558</f>
        <v/>
      </c>
      <c r="W558" s="33">
        <f>IF(T558="Above",LN(G558/P558)/LN(1+INDEX(Market!$E$6:$E$9,MATCH(B558,Market!$A$6:$A$9,0))),0)</f>
        <v/>
      </c>
    </row>
    <row r="559">
      <c r="A559" s="5" t="inlineStr">
        <is>
          <t>E00668</t>
        </is>
      </c>
      <c r="B559" s="5" t="inlineStr">
        <is>
          <t>PL</t>
        </is>
      </c>
      <c r="C559" s="5" t="inlineStr">
        <is>
          <t>HR</t>
        </is>
      </c>
      <c r="D559" s="5" t="inlineStr">
        <is>
          <t>L2</t>
        </is>
      </c>
      <c r="E559" s="5" t="inlineStr">
        <is>
          <t>F</t>
        </is>
      </c>
      <c r="F559" s="5" t="n">
        <v>1</v>
      </c>
      <c r="G559" s="31" t="n">
        <v>21950</v>
      </c>
      <c r="H559" s="31" t="n">
        <v>26200</v>
      </c>
      <c r="I559" s="6">
        <f>INDEX(Roles!$J$5:$J$40,MATCH(C559&amp;"|"&amp;D559,Roles!$A$5:$A$40,0))</f>
        <v/>
      </c>
      <c r="J559" s="6">
        <f>INDEX(Roles!$K$5:$K$40,MATCH(C559&amp;"|"&amp;D559,Roles!$A$5:$A$40,0))</f>
        <v/>
      </c>
      <c r="K559" s="26">
        <f>INDEX(Market!$K$31:$K$54,MATCH(B559&amp;"|"&amp;J559,Market!$A$31:$A$54,0))</f>
        <v/>
      </c>
      <c r="L559" s="6">
        <f>INDEX(Settings!$E$13:$E$19,MATCH(I559,Settings!$B$13:$B$19,0))</f>
        <v/>
      </c>
      <c r="M559" s="25">
        <f>INDEX(Structure!$K$6:$K$12,MATCH(I559,Structure!$A$6:$A$12,0))</f>
        <v/>
      </c>
      <c r="N559" s="26">
        <f>INDEX(Structure!$G$25:$G$52,MATCH(B559&amp;"|"&amp;I559,Structure!$A$25:$A$52,0))</f>
        <v/>
      </c>
      <c r="O559" s="26">
        <f>INDEX(Structure!$H$25:$H$52,MATCH(B559&amp;"|"&amp;I559,Structure!$A$25:$A$52,0))</f>
        <v/>
      </c>
      <c r="P559" s="26">
        <f>INDEX(Structure!$I$25:$I$52,MATCH(B559&amp;"|"&amp;I559,Structure!$A$25:$A$52,0))</f>
        <v/>
      </c>
      <c r="Q559" s="20">
        <f>G559/H559</f>
        <v/>
      </c>
      <c r="R559" s="20">
        <f>G559/O559</f>
        <v/>
      </c>
      <c r="S559" s="32">
        <f>(G559-N559)/(P559-N559)</f>
        <v/>
      </c>
      <c r="T559" s="4">
        <f>IF(G559&lt;N559,"Below",IF(G559&gt;P559,"Above","Within"))</f>
        <v/>
      </c>
      <c r="U559" s="17">
        <f>MAX(0,N559-G559)*F559</f>
        <v/>
      </c>
      <c r="V559" s="17">
        <f>MAX(0,G559-P559)*F559</f>
        <v/>
      </c>
      <c r="W559" s="33">
        <f>IF(T559="Above",LN(G559/P559)/LN(1+INDEX(Market!$E$6:$E$9,MATCH(B559,Market!$A$6:$A$9,0))),0)</f>
        <v/>
      </c>
    </row>
    <row r="560">
      <c r="A560" s="5" t="inlineStr">
        <is>
          <t>E00670</t>
        </is>
      </c>
      <c r="B560" s="5" t="inlineStr">
        <is>
          <t>ES</t>
        </is>
      </c>
      <c r="C560" s="5" t="inlineStr">
        <is>
          <t>Operations</t>
        </is>
      </c>
      <c r="D560" s="5" t="inlineStr">
        <is>
          <t>L4</t>
        </is>
      </c>
      <c r="E560" s="5" t="inlineStr">
        <is>
          <t>F</t>
        </is>
      </c>
      <c r="F560" s="5" t="n">
        <v>1</v>
      </c>
      <c r="G560" s="31" t="n">
        <v>48750</v>
      </c>
      <c r="H560" s="31" t="n">
        <v>49900</v>
      </c>
      <c r="I560" s="6">
        <f>INDEX(Roles!$J$5:$J$40,MATCH(C560&amp;"|"&amp;D560,Roles!$A$5:$A$40,0))</f>
        <v/>
      </c>
      <c r="J560" s="6">
        <f>INDEX(Roles!$K$5:$K$40,MATCH(C560&amp;"|"&amp;D560,Roles!$A$5:$A$40,0))</f>
        <v/>
      </c>
      <c r="K560" s="26">
        <f>INDEX(Market!$K$31:$K$54,MATCH(B560&amp;"|"&amp;J560,Market!$A$31:$A$54,0))</f>
        <v/>
      </c>
      <c r="L560" s="6">
        <f>INDEX(Settings!$E$13:$E$19,MATCH(I560,Settings!$B$13:$B$19,0))</f>
        <v/>
      </c>
      <c r="M560" s="25">
        <f>INDEX(Structure!$K$6:$K$12,MATCH(I560,Structure!$A$6:$A$12,0))</f>
        <v/>
      </c>
      <c r="N560" s="26">
        <f>INDEX(Structure!$G$25:$G$52,MATCH(B560&amp;"|"&amp;I560,Structure!$A$25:$A$52,0))</f>
        <v/>
      </c>
      <c r="O560" s="26">
        <f>INDEX(Structure!$H$25:$H$52,MATCH(B560&amp;"|"&amp;I560,Structure!$A$25:$A$52,0))</f>
        <v/>
      </c>
      <c r="P560" s="26">
        <f>INDEX(Structure!$I$25:$I$52,MATCH(B560&amp;"|"&amp;I560,Structure!$A$25:$A$52,0))</f>
        <v/>
      </c>
      <c r="Q560" s="20">
        <f>G560/H560</f>
        <v/>
      </c>
      <c r="R560" s="20">
        <f>G560/O560</f>
        <v/>
      </c>
      <c r="S560" s="32">
        <f>(G560-N560)/(P560-N560)</f>
        <v/>
      </c>
      <c r="T560" s="4">
        <f>IF(G560&lt;N560,"Below",IF(G560&gt;P560,"Above","Within"))</f>
        <v/>
      </c>
      <c r="U560" s="17">
        <f>MAX(0,N560-G560)*F560</f>
        <v/>
      </c>
      <c r="V560" s="17">
        <f>MAX(0,G560-P560)*F560</f>
        <v/>
      </c>
      <c r="W560" s="33">
        <f>IF(T560="Above",LN(G560/P560)/LN(1+INDEX(Market!$E$6:$E$9,MATCH(B560,Market!$A$6:$A$9,0))),0)</f>
        <v/>
      </c>
    </row>
    <row r="561">
      <c r="A561" s="5" t="inlineStr">
        <is>
          <t>E00671</t>
        </is>
      </c>
      <c r="B561" s="5" t="inlineStr">
        <is>
          <t>PL</t>
        </is>
      </c>
      <c r="C561" s="5" t="inlineStr">
        <is>
          <t>Customer Service</t>
        </is>
      </c>
      <c r="D561" s="5" t="inlineStr">
        <is>
          <t>L4</t>
        </is>
      </c>
      <c r="E561" s="5" t="inlineStr">
        <is>
          <t>F</t>
        </is>
      </c>
      <c r="F561" s="5" t="n">
        <v>1</v>
      </c>
      <c r="G561" s="31" t="n">
        <v>45450</v>
      </c>
      <c r="H561" s="31" t="n">
        <v>39700</v>
      </c>
      <c r="I561" s="6">
        <f>INDEX(Roles!$J$5:$J$40,MATCH(C561&amp;"|"&amp;D561,Roles!$A$5:$A$40,0))</f>
        <v/>
      </c>
      <c r="J561" s="6">
        <f>INDEX(Roles!$K$5:$K$40,MATCH(C561&amp;"|"&amp;D561,Roles!$A$5:$A$40,0))</f>
        <v/>
      </c>
      <c r="K561" s="26">
        <f>INDEX(Market!$K$31:$K$54,MATCH(B561&amp;"|"&amp;J561,Market!$A$31:$A$54,0))</f>
        <v/>
      </c>
      <c r="L561" s="6">
        <f>INDEX(Settings!$E$13:$E$19,MATCH(I561,Settings!$B$13:$B$19,0))</f>
        <v/>
      </c>
      <c r="M561" s="25">
        <f>INDEX(Structure!$K$6:$K$12,MATCH(I561,Structure!$A$6:$A$12,0))</f>
        <v/>
      </c>
      <c r="N561" s="26">
        <f>INDEX(Structure!$G$25:$G$52,MATCH(B561&amp;"|"&amp;I561,Structure!$A$25:$A$52,0))</f>
        <v/>
      </c>
      <c r="O561" s="26">
        <f>INDEX(Structure!$H$25:$H$52,MATCH(B561&amp;"|"&amp;I561,Structure!$A$25:$A$52,0))</f>
        <v/>
      </c>
      <c r="P561" s="26">
        <f>INDEX(Structure!$I$25:$I$52,MATCH(B561&amp;"|"&amp;I561,Structure!$A$25:$A$52,0))</f>
        <v/>
      </c>
      <c r="Q561" s="20">
        <f>G561/H561</f>
        <v/>
      </c>
      <c r="R561" s="20">
        <f>G561/O561</f>
        <v/>
      </c>
      <c r="S561" s="32">
        <f>(G561-N561)/(P561-N561)</f>
        <v/>
      </c>
      <c r="T561" s="4">
        <f>IF(G561&lt;N561,"Below",IF(G561&gt;P561,"Above","Within"))</f>
        <v/>
      </c>
      <c r="U561" s="17">
        <f>MAX(0,N561-G561)*F561</f>
        <v/>
      </c>
      <c r="V561" s="17">
        <f>MAX(0,G561-P561)*F561</f>
        <v/>
      </c>
      <c r="W561" s="33">
        <f>IF(T561="Above",LN(G561/P561)/LN(1+INDEX(Market!$E$6:$E$9,MATCH(B561,Market!$A$6:$A$9,0))),0)</f>
        <v/>
      </c>
    </row>
    <row r="562">
      <c r="A562" s="5" t="inlineStr">
        <is>
          <t>E00672</t>
        </is>
      </c>
      <c r="B562" s="5" t="inlineStr">
        <is>
          <t>IT</t>
        </is>
      </c>
      <c r="C562" s="5" t="inlineStr">
        <is>
          <t>Operations</t>
        </is>
      </c>
      <c r="D562" s="5" t="inlineStr">
        <is>
          <t>L2</t>
        </is>
      </c>
      <c r="E562" s="5" t="inlineStr">
        <is>
          <t>M</t>
        </is>
      </c>
      <c r="F562" s="5" t="n">
        <v>1</v>
      </c>
      <c r="G562" s="31" t="n">
        <v>36050</v>
      </c>
      <c r="H562" s="31" t="n">
        <v>30900</v>
      </c>
      <c r="I562" s="6">
        <f>INDEX(Roles!$J$5:$J$40,MATCH(C562&amp;"|"&amp;D562,Roles!$A$5:$A$40,0))</f>
        <v/>
      </c>
      <c r="J562" s="6">
        <f>INDEX(Roles!$K$5:$K$40,MATCH(C562&amp;"|"&amp;D562,Roles!$A$5:$A$40,0))</f>
        <v/>
      </c>
      <c r="K562" s="26">
        <f>INDEX(Market!$K$31:$K$54,MATCH(B562&amp;"|"&amp;J562,Market!$A$31:$A$54,0))</f>
        <v/>
      </c>
      <c r="L562" s="6">
        <f>INDEX(Settings!$E$13:$E$19,MATCH(I562,Settings!$B$13:$B$19,0))</f>
        <v/>
      </c>
      <c r="M562" s="25">
        <f>INDEX(Structure!$K$6:$K$12,MATCH(I562,Structure!$A$6:$A$12,0))</f>
        <v/>
      </c>
      <c r="N562" s="26">
        <f>INDEX(Structure!$G$25:$G$52,MATCH(B562&amp;"|"&amp;I562,Structure!$A$25:$A$52,0))</f>
        <v/>
      </c>
      <c r="O562" s="26">
        <f>INDEX(Structure!$H$25:$H$52,MATCH(B562&amp;"|"&amp;I562,Structure!$A$25:$A$52,0))</f>
        <v/>
      </c>
      <c r="P562" s="26">
        <f>INDEX(Structure!$I$25:$I$52,MATCH(B562&amp;"|"&amp;I562,Structure!$A$25:$A$52,0))</f>
        <v/>
      </c>
      <c r="Q562" s="20">
        <f>G562/H562</f>
        <v/>
      </c>
      <c r="R562" s="20">
        <f>G562/O562</f>
        <v/>
      </c>
      <c r="S562" s="32">
        <f>(G562-N562)/(P562-N562)</f>
        <v/>
      </c>
      <c r="T562" s="4">
        <f>IF(G562&lt;N562,"Below",IF(G562&gt;P562,"Above","Within"))</f>
        <v/>
      </c>
      <c r="U562" s="17">
        <f>MAX(0,N562-G562)*F562</f>
        <v/>
      </c>
      <c r="V562" s="17">
        <f>MAX(0,G562-P562)*F562</f>
        <v/>
      </c>
      <c r="W562" s="33">
        <f>IF(T562="Above",LN(G562/P562)/LN(1+INDEX(Market!$E$6:$E$9,MATCH(B562,Market!$A$6:$A$9,0))),0)</f>
        <v/>
      </c>
    </row>
    <row r="563">
      <c r="A563" s="5" t="inlineStr">
        <is>
          <t>E00673</t>
        </is>
      </c>
      <c r="B563" s="5" t="inlineStr">
        <is>
          <t>PL</t>
        </is>
      </c>
      <c r="C563" s="5" t="inlineStr">
        <is>
          <t>Customer Service</t>
        </is>
      </c>
      <c r="D563" s="5" t="inlineStr">
        <is>
          <t>L2</t>
        </is>
      </c>
      <c r="E563" s="5" t="inlineStr">
        <is>
          <t>M</t>
        </is>
      </c>
      <c r="F563" s="5" t="n">
        <v>1</v>
      </c>
      <c r="G563" s="31" t="n">
        <v>23000</v>
      </c>
      <c r="H563" s="31" t="n">
        <v>23600</v>
      </c>
      <c r="I563" s="6">
        <f>INDEX(Roles!$J$5:$J$40,MATCH(C563&amp;"|"&amp;D563,Roles!$A$5:$A$40,0))</f>
        <v/>
      </c>
      <c r="J563" s="6">
        <f>INDEX(Roles!$K$5:$K$40,MATCH(C563&amp;"|"&amp;D563,Roles!$A$5:$A$40,0))</f>
        <v/>
      </c>
      <c r="K563" s="26">
        <f>INDEX(Market!$K$31:$K$54,MATCH(B563&amp;"|"&amp;J563,Market!$A$31:$A$54,0))</f>
        <v/>
      </c>
      <c r="L563" s="6">
        <f>INDEX(Settings!$E$13:$E$19,MATCH(I563,Settings!$B$13:$B$19,0))</f>
        <v/>
      </c>
      <c r="M563" s="25">
        <f>INDEX(Structure!$K$6:$K$12,MATCH(I563,Structure!$A$6:$A$12,0))</f>
        <v/>
      </c>
      <c r="N563" s="26">
        <f>INDEX(Structure!$G$25:$G$52,MATCH(B563&amp;"|"&amp;I563,Structure!$A$25:$A$52,0))</f>
        <v/>
      </c>
      <c r="O563" s="26">
        <f>INDEX(Structure!$H$25:$H$52,MATCH(B563&amp;"|"&amp;I563,Structure!$A$25:$A$52,0))</f>
        <v/>
      </c>
      <c r="P563" s="26">
        <f>INDEX(Structure!$I$25:$I$52,MATCH(B563&amp;"|"&amp;I563,Structure!$A$25:$A$52,0))</f>
        <v/>
      </c>
      <c r="Q563" s="20">
        <f>G563/H563</f>
        <v/>
      </c>
      <c r="R563" s="20">
        <f>G563/O563</f>
        <v/>
      </c>
      <c r="S563" s="32">
        <f>(G563-N563)/(P563-N563)</f>
        <v/>
      </c>
      <c r="T563" s="4">
        <f>IF(G563&lt;N563,"Below",IF(G563&gt;P563,"Above","Within"))</f>
        <v/>
      </c>
      <c r="U563" s="17">
        <f>MAX(0,N563-G563)*F563</f>
        <v/>
      </c>
      <c r="V563" s="17">
        <f>MAX(0,G563-P563)*F563</f>
        <v/>
      </c>
      <c r="W563" s="33">
        <f>IF(T563="Above",LN(G563/P563)/LN(1+INDEX(Market!$E$6:$E$9,MATCH(B563,Market!$A$6:$A$9,0))),0)</f>
        <v/>
      </c>
    </row>
    <row r="564">
      <c r="A564" s="5" t="inlineStr">
        <is>
          <t>E00674</t>
        </is>
      </c>
      <c r="B564" s="5" t="inlineStr">
        <is>
          <t>PL</t>
        </is>
      </c>
      <c r="C564" s="5" t="inlineStr">
        <is>
          <t>Customer Service</t>
        </is>
      </c>
      <c r="D564" s="5" t="inlineStr">
        <is>
          <t>L1</t>
        </is>
      </c>
      <c r="E564" s="5" t="inlineStr">
        <is>
          <t>M</t>
        </is>
      </c>
      <c r="F564" s="5" t="n">
        <v>1</v>
      </c>
      <c r="G564" s="31" t="n">
        <v>17100</v>
      </c>
      <c r="H564" s="31" t="n">
        <v>18900</v>
      </c>
      <c r="I564" s="6">
        <f>INDEX(Roles!$J$5:$J$40,MATCH(C564&amp;"|"&amp;D564,Roles!$A$5:$A$40,0))</f>
        <v/>
      </c>
      <c r="J564" s="6">
        <f>INDEX(Roles!$K$5:$K$40,MATCH(C564&amp;"|"&amp;D564,Roles!$A$5:$A$40,0))</f>
        <v/>
      </c>
      <c r="K564" s="26">
        <f>INDEX(Market!$K$31:$K$54,MATCH(B564&amp;"|"&amp;J564,Market!$A$31:$A$54,0))</f>
        <v/>
      </c>
      <c r="L564" s="6">
        <f>INDEX(Settings!$E$13:$E$19,MATCH(I564,Settings!$B$13:$B$19,0))</f>
        <v/>
      </c>
      <c r="M564" s="25">
        <f>INDEX(Structure!$K$6:$K$12,MATCH(I564,Structure!$A$6:$A$12,0))</f>
        <v/>
      </c>
      <c r="N564" s="26">
        <f>INDEX(Structure!$G$25:$G$52,MATCH(B564&amp;"|"&amp;I564,Structure!$A$25:$A$52,0))</f>
        <v/>
      </c>
      <c r="O564" s="26">
        <f>INDEX(Structure!$H$25:$H$52,MATCH(B564&amp;"|"&amp;I564,Structure!$A$25:$A$52,0))</f>
        <v/>
      </c>
      <c r="P564" s="26">
        <f>INDEX(Structure!$I$25:$I$52,MATCH(B564&amp;"|"&amp;I564,Structure!$A$25:$A$52,0))</f>
        <v/>
      </c>
      <c r="Q564" s="20">
        <f>G564/H564</f>
        <v/>
      </c>
      <c r="R564" s="20">
        <f>G564/O564</f>
        <v/>
      </c>
      <c r="S564" s="32">
        <f>(G564-N564)/(P564-N564)</f>
        <v/>
      </c>
      <c r="T564" s="4">
        <f>IF(G564&lt;N564,"Below",IF(G564&gt;P564,"Above","Within"))</f>
        <v/>
      </c>
      <c r="U564" s="17">
        <f>MAX(0,N564-G564)*F564</f>
        <v/>
      </c>
      <c r="V564" s="17">
        <f>MAX(0,G564-P564)*F564</f>
        <v/>
      </c>
      <c r="W564" s="33">
        <f>IF(T564="Above",LN(G564/P564)/LN(1+INDEX(Market!$E$6:$E$9,MATCH(B564,Market!$A$6:$A$9,0))),0)</f>
        <v/>
      </c>
    </row>
    <row r="565">
      <c r="A565" s="5" t="inlineStr">
        <is>
          <t>E00675</t>
        </is>
      </c>
      <c r="B565" s="5" t="inlineStr">
        <is>
          <t>IT</t>
        </is>
      </c>
      <c r="C565" s="5" t="inlineStr">
        <is>
          <t>Tech</t>
        </is>
      </c>
      <c r="D565" s="5" t="inlineStr">
        <is>
          <t>L5</t>
        </is>
      </c>
      <c r="E565" s="5" t="inlineStr">
        <is>
          <t>F</t>
        </is>
      </c>
      <c r="F565" s="5" t="n">
        <v>1</v>
      </c>
      <c r="G565" s="31" t="n">
        <v>97950</v>
      </c>
      <c r="H565" s="31" t="n">
        <v>94200</v>
      </c>
      <c r="I565" s="6">
        <f>INDEX(Roles!$J$5:$J$40,MATCH(C565&amp;"|"&amp;D565,Roles!$A$5:$A$40,0))</f>
        <v/>
      </c>
      <c r="J565" s="6">
        <f>INDEX(Roles!$K$5:$K$40,MATCH(C565&amp;"|"&amp;D565,Roles!$A$5:$A$40,0))</f>
        <v/>
      </c>
      <c r="K565" s="26">
        <f>INDEX(Market!$K$31:$K$54,MATCH(B565&amp;"|"&amp;J565,Market!$A$31:$A$54,0))</f>
        <v/>
      </c>
      <c r="L565" s="6">
        <f>INDEX(Settings!$E$13:$E$19,MATCH(I565,Settings!$B$13:$B$19,0))</f>
        <v/>
      </c>
      <c r="M565" s="25">
        <f>INDEX(Structure!$K$6:$K$12,MATCH(I565,Structure!$A$6:$A$12,0))</f>
        <v/>
      </c>
      <c r="N565" s="26">
        <f>INDEX(Structure!$G$25:$G$52,MATCH(B565&amp;"|"&amp;I565,Structure!$A$25:$A$52,0))</f>
        <v/>
      </c>
      <c r="O565" s="26">
        <f>INDEX(Structure!$H$25:$H$52,MATCH(B565&amp;"|"&amp;I565,Structure!$A$25:$A$52,0))</f>
        <v/>
      </c>
      <c r="P565" s="26">
        <f>INDEX(Structure!$I$25:$I$52,MATCH(B565&amp;"|"&amp;I565,Structure!$A$25:$A$52,0))</f>
        <v/>
      </c>
      <c r="Q565" s="20">
        <f>G565/H565</f>
        <v/>
      </c>
      <c r="R565" s="20">
        <f>G565/O565</f>
        <v/>
      </c>
      <c r="S565" s="32">
        <f>(G565-N565)/(P565-N565)</f>
        <v/>
      </c>
      <c r="T565" s="4">
        <f>IF(G565&lt;N565,"Below",IF(G565&gt;P565,"Above","Within"))</f>
        <v/>
      </c>
      <c r="U565" s="17">
        <f>MAX(0,N565-G565)*F565</f>
        <v/>
      </c>
      <c r="V565" s="17">
        <f>MAX(0,G565-P565)*F565</f>
        <v/>
      </c>
      <c r="W565" s="33">
        <f>IF(T565="Above",LN(G565/P565)/LN(1+INDEX(Market!$E$6:$E$9,MATCH(B565,Market!$A$6:$A$9,0))),0)</f>
        <v/>
      </c>
    </row>
    <row r="566">
      <c r="A566" s="5" t="inlineStr">
        <is>
          <t>E00676</t>
        </is>
      </c>
      <c r="B566" s="5" t="inlineStr">
        <is>
          <t>DE</t>
        </is>
      </c>
      <c r="C566" s="5" t="inlineStr">
        <is>
          <t>Operations</t>
        </is>
      </c>
      <c r="D566" s="5" t="inlineStr">
        <is>
          <t>L3</t>
        </is>
      </c>
      <c r="E566" s="5" t="inlineStr">
        <is>
          <t>M</t>
        </is>
      </c>
      <c r="F566" s="5" t="n">
        <v>1</v>
      </c>
      <c r="G566" s="31" t="n">
        <v>57800</v>
      </c>
      <c r="H566" s="31" t="n">
        <v>57800</v>
      </c>
      <c r="I566" s="6">
        <f>INDEX(Roles!$J$5:$J$40,MATCH(C566&amp;"|"&amp;D566,Roles!$A$5:$A$40,0))</f>
        <v/>
      </c>
      <c r="J566" s="6">
        <f>INDEX(Roles!$K$5:$K$40,MATCH(C566&amp;"|"&amp;D566,Roles!$A$5:$A$40,0))</f>
        <v/>
      </c>
      <c r="K566" s="26">
        <f>INDEX(Market!$K$31:$K$54,MATCH(B566&amp;"|"&amp;J566,Market!$A$31:$A$54,0))</f>
        <v/>
      </c>
      <c r="L566" s="6">
        <f>INDEX(Settings!$E$13:$E$19,MATCH(I566,Settings!$B$13:$B$19,0))</f>
        <v/>
      </c>
      <c r="M566" s="25">
        <f>INDEX(Structure!$K$6:$K$12,MATCH(I566,Structure!$A$6:$A$12,0))</f>
        <v/>
      </c>
      <c r="N566" s="26">
        <f>INDEX(Structure!$G$25:$G$52,MATCH(B566&amp;"|"&amp;I566,Structure!$A$25:$A$52,0))</f>
        <v/>
      </c>
      <c r="O566" s="26">
        <f>INDEX(Structure!$H$25:$H$52,MATCH(B566&amp;"|"&amp;I566,Structure!$A$25:$A$52,0))</f>
        <v/>
      </c>
      <c r="P566" s="26">
        <f>INDEX(Structure!$I$25:$I$52,MATCH(B566&amp;"|"&amp;I566,Structure!$A$25:$A$52,0))</f>
        <v/>
      </c>
      <c r="Q566" s="20">
        <f>G566/H566</f>
        <v/>
      </c>
      <c r="R566" s="20">
        <f>G566/O566</f>
        <v/>
      </c>
      <c r="S566" s="32">
        <f>(G566-N566)/(P566-N566)</f>
        <v/>
      </c>
      <c r="T566" s="4">
        <f>IF(G566&lt;N566,"Below",IF(G566&gt;P566,"Above","Within"))</f>
        <v/>
      </c>
      <c r="U566" s="17">
        <f>MAX(0,N566-G566)*F566</f>
        <v/>
      </c>
      <c r="V566" s="17">
        <f>MAX(0,G566-P566)*F566</f>
        <v/>
      </c>
      <c r="W566" s="33">
        <f>IF(T566="Above",LN(G566/P566)/LN(1+INDEX(Market!$E$6:$E$9,MATCH(B566,Market!$A$6:$A$9,0))),0)</f>
        <v/>
      </c>
    </row>
    <row r="567">
      <c r="A567" s="5" t="inlineStr">
        <is>
          <t>E00677</t>
        </is>
      </c>
      <c r="B567" s="5" t="inlineStr">
        <is>
          <t>IT</t>
        </is>
      </c>
      <c r="C567" s="5" t="inlineStr">
        <is>
          <t>Operations</t>
        </is>
      </c>
      <c r="D567" s="5" t="inlineStr">
        <is>
          <t>L4</t>
        </is>
      </c>
      <c r="E567" s="5" t="inlineStr">
        <is>
          <t>M</t>
        </is>
      </c>
      <c r="F567" s="5" t="n">
        <v>0.8</v>
      </c>
      <c r="G567" s="31" t="n">
        <v>55650</v>
      </c>
      <c r="H567" s="31" t="n">
        <v>51900</v>
      </c>
      <c r="I567" s="6">
        <f>INDEX(Roles!$J$5:$J$40,MATCH(C567&amp;"|"&amp;D567,Roles!$A$5:$A$40,0))</f>
        <v/>
      </c>
      <c r="J567" s="6">
        <f>INDEX(Roles!$K$5:$K$40,MATCH(C567&amp;"|"&amp;D567,Roles!$A$5:$A$40,0))</f>
        <v/>
      </c>
      <c r="K567" s="26">
        <f>INDEX(Market!$K$31:$K$54,MATCH(B567&amp;"|"&amp;J567,Market!$A$31:$A$54,0))</f>
        <v/>
      </c>
      <c r="L567" s="6">
        <f>INDEX(Settings!$E$13:$E$19,MATCH(I567,Settings!$B$13:$B$19,0))</f>
        <v/>
      </c>
      <c r="M567" s="25">
        <f>INDEX(Structure!$K$6:$K$12,MATCH(I567,Structure!$A$6:$A$12,0))</f>
        <v/>
      </c>
      <c r="N567" s="26">
        <f>INDEX(Structure!$G$25:$G$52,MATCH(B567&amp;"|"&amp;I567,Structure!$A$25:$A$52,0))</f>
        <v/>
      </c>
      <c r="O567" s="26">
        <f>INDEX(Structure!$H$25:$H$52,MATCH(B567&amp;"|"&amp;I567,Structure!$A$25:$A$52,0))</f>
        <v/>
      </c>
      <c r="P567" s="26">
        <f>INDEX(Structure!$I$25:$I$52,MATCH(B567&amp;"|"&amp;I567,Structure!$A$25:$A$52,0))</f>
        <v/>
      </c>
      <c r="Q567" s="20">
        <f>G567/H567</f>
        <v/>
      </c>
      <c r="R567" s="20">
        <f>G567/O567</f>
        <v/>
      </c>
      <c r="S567" s="32">
        <f>(G567-N567)/(P567-N567)</f>
        <v/>
      </c>
      <c r="T567" s="4">
        <f>IF(G567&lt;N567,"Below",IF(G567&gt;P567,"Above","Within"))</f>
        <v/>
      </c>
      <c r="U567" s="17">
        <f>MAX(0,N567-G567)*F567</f>
        <v/>
      </c>
      <c r="V567" s="17">
        <f>MAX(0,G567-P567)*F567</f>
        <v/>
      </c>
      <c r="W567" s="33">
        <f>IF(T567="Above",LN(G567/P567)/LN(1+INDEX(Market!$E$6:$E$9,MATCH(B567,Market!$A$6:$A$9,0))),0)</f>
        <v/>
      </c>
    </row>
    <row r="568">
      <c r="A568" s="5" t="inlineStr">
        <is>
          <t>E00679</t>
        </is>
      </c>
      <c r="B568" s="5" t="inlineStr">
        <is>
          <t>PL</t>
        </is>
      </c>
      <c r="C568" s="5" t="inlineStr">
        <is>
          <t>Finance</t>
        </is>
      </c>
      <c r="D568" s="5" t="inlineStr">
        <is>
          <t>L3</t>
        </is>
      </c>
      <c r="E568" s="5" t="inlineStr">
        <is>
          <t>M</t>
        </is>
      </c>
      <c r="F568" s="5" t="n">
        <v>1</v>
      </c>
      <c r="G568" s="31" t="n">
        <v>36350</v>
      </c>
      <c r="H568" s="31" t="n">
        <v>37000</v>
      </c>
      <c r="I568" s="6">
        <f>INDEX(Roles!$J$5:$J$40,MATCH(C568&amp;"|"&amp;D568,Roles!$A$5:$A$40,0))</f>
        <v/>
      </c>
      <c r="J568" s="6">
        <f>INDEX(Roles!$K$5:$K$40,MATCH(C568&amp;"|"&amp;D568,Roles!$A$5:$A$40,0))</f>
        <v/>
      </c>
      <c r="K568" s="26">
        <f>INDEX(Market!$K$31:$K$54,MATCH(B568&amp;"|"&amp;J568,Market!$A$31:$A$54,0))</f>
        <v/>
      </c>
      <c r="L568" s="6">
        <f>INDEX(Settings!$E$13:$E$19,MATCH(I568,Settings!$B$13:$B$19,0))</f>
        <v/>
      </c>
      <c r="M568" s="25">
        <f>INDEX(Structure!$K$6:$K$12,MATCH(I568,Structure!$A$6:$A$12,0))</f>
        <v/>
      </c>
      <c r="N568" s="26">
        <f>INDEX(Structure!$G$25:$G$52,MATCH(B568&amp;"|"&amp;I568,Structure!$A$25:$A$52,0))</f>
        <v/>
      </c>
      <c r="O568" s="26">
        <f>INDEX(Structure!$H$25:$H$52,MATCH(B568&amp;"|"&amp;I568,Structure!$A$25:$A$52,0))</f>
        <v/>
      </c>
      <c r="P568" s="26">
        <f>INDEX(Structure!$I$25:$I$52,MATCH(B568&amp;"|"&amp;I568,Structure!$A$25:$A$52,0))</f>
        <v/>
      </c>
      <c r="Q568" s="20">
        <f>G568/H568</f>
        <v/>
      </c>
      <c r="R568" s="20">
        <f>G568/O568</f>
        <v/>
      </c>
      <c r="S568" s="32">
        <f>(G568-N568)/(P568-N568)</f>
        <v/>
      </c>
      <c r="T568" s="4">
        <f>IF(G568&lt;N568,"Below",IF(G568&gt;P568,"Above","Within"))</f>
        <v/>
      </c>
      <c r="U568" s="17">
        <f>MAX(0,N568-G568)*F568</f>
        <v/>
      </c>
      <c r="V568" s="17">
        <f>MAX(0,G568-P568)*F568</f>
        <v/>
      </c>
      <c r="W568" s="33">
        <f>IF(T568="Above",LN(G568/P568)/LN(1+INDEX(Market!$E$6:$E$9,MATCH(B568,Market!$A$6:$A$9,0))),0)</f>
        <v/>
      </c>
    </row>
    <row r="569">
      <c r="A569" s="5" t="inlineStr">
        <is>
          <t>E00680</t>
        </is>
      </c>
      <c r="B569" s="5" t="inlineStr">
        <is>
          <t>ES</t>
        </is>
      </c>
      <c r="C569" s="5" t="inlineStr">
        <is>
          <t>Customer Service</t>
        </is>
      </c>
      <c r="D569" s="5" t="inlineStr">
        <is>
          <t>L5</t>
        </is>
      </c>
      <c r="E569" s="5" t="inlineStr">
        <is>
          <t>F</t>
        </is>
      </c>
      <c r="F569" s="5" t="n">
        <v>1</v>
      </c>
      <c r="G569" s="31" t="n">
        <v>67600</v>
      </c>
      <c r="H569" s="31" t="n">
        <v>65200</v>
      </c>
      <c r="I569" s="6">
        <f>INDEX(Roles!$J$5:$J$40,MATCH(C569&amp;"|"&amp;D569,Roles!$A$5:$A$40,0))</f>
        <v/>
      </c>
      <c r="J569" s="6">
        <f>INDEX(Roles!$K$5:$K$40,MATCH(C569&amp;"|"&amp;D569,Roles!$A$5:$A$40,0))</f>
        <v/>
      </c>
      <c r="K569" s="26">
        <f>INDEX(Market!$K$31:$K$54,MATCH(B569&amp;"|"&amp;J569,Market!$A$31:$A$54,0))</f>
        <v/>
      </c>
      <c r="L569" s="6">
        <f>INDEX(Settings!$E$13:$E$19,MATCH(I569,Settings!$B$13:$B$19,0))</f>
        <v/>
      </c>
      <c r="M569" s="25">
        <f>INDEX(Structure!$K$6:$K$12,MATCH(I569,Structure!$A$6:$A$12,0))</f>
        <v/>
      </c>
      <c r="N569" s="26">
        <f>INDEX(Structure!$G$25:$G$52,MATCH(B569&amp;"|"&amp;I569,Structure!$A$25:$A$52,0))</f>
        <v/>
      </c>
      <c r="O569" s="26">
        <f>INDEX(Structure!$H$25:$H$52,MATCH(B569&amp;"|"&amp;I569,Structure!$A$25:$A$52,0))</f>
        <v/>
      </c>
      <c r="P569" s="26">
        <f>INDEX(Structure!$I$25:$I$52,MATCH(B569&amp;"|"&amp;I569,Structure!$A$25:$A$52,0))</f>
        <v/>
      </c>
      <c r="Q569" s="20">
        <f>G569/H569</f>
        <v/>
      </c>
      <c r="R569" s="20">
        <f>G569/O569</f>
        <v/>
      </c>
      <c r="S569" s="32">
        <f>(G569-N569)/(P569-N569)</f>
        <v/>
      </c>
      <c r="T569" s="4">
        <f>IF(G569&lt;N569,"Below",IF(G569&gt;P569,"Above","Within"))</f>
        <v/>
      </c>
      <c r="U569" s="17">
        <f>MAX(0,N569-G569)*F569</f>
        <v/>
      </c>
      <c r="V569" s="17">
        <f>MAX(0,G569-P569)*F569</f>
        <v/>
      </c>
      <c r="W569" s="33">
        <f>IF(T569="Above",LN(G569/P569)/LN(1+INDEX(Market!$E$6:$E$9,MATCH(B569,Market!$A$6:$A$9,0))),0)</f>
        <v/>
      </c>
    </row>
    <row r="570">
      <c r="A570" s="5" t="inlineStr">
        <is>
          <t>E00681</t>
        </is>
      </c>
      <c r="B570" s="5" t="inlineStr">
        <is>
          <t>DE</t>
        </is>
      </c>
      <c r="C570" s="5" t="inlineStr">
        <is>
          <t>Customer Service</t>
        </is>
      </c>
      <c r="D570" s="5" t="inlineStr">
        <is>
          <t>L2</t>
        </is>
      </c>
      <c r="E570" s="5" t="inlineStr">
        <is>
          <t>M</t>
        </is>
      </c>
      <c r="F570" s="5" t="n">
        <v>1</v>
      </c>
      <c r="G570" s="31" t="n">
        <v>46400</v>
      </c>
      <c r="H570" s="31" t="n">
        <v>42800</v>
      </c>
      <c r="I570" s="6">
        <f>INDEX(Roles!$J$5:$J$40,MATCH(C570&amp;"|"&amp;D570,Roles!$A$5:$A$40,0))</f>
        <v/>
      </c>
      <c r="J570" s="6">
        <f>INDEX(Roles!$K$5:$K$40,MATCH(C570&amp;"|"&amp;D570,Roles!$A$5:$A$40,0))</f>
        <v/>
      </c>
      <c r="K570" s="26">
        <f>INDEX(Market!$K$31:$K$54,MATCH(B570&amp;"|"&amp;J570,Market!$A$31:$A$54,0))</f>
        <v/>
      </c>
      <c r="L570" s="6">
        <f>INDEX(Settings!$E$13:$E$19,MATCH(I570,Settings!$B$13:$B$19,0))</f>
        <v/>
      </c>
      <c r="M570" s="25">
        <f>INDEX(Structure!$K$6:$K$12,MATCH(I570,Structure!$A$6:$A$12,0))</f>
        <v/>
      </c>
      <c r="N570" s="26">
        <f>INDEX(Structure!$G$25:$G$52,MATCH(B570&amp;"|"&amp;I570,Structure!$A$25:$A$52,0))</f>
        <v/>
      </c>
      <c r="O570" s="26">
        <f>INDEX(Structure!$H$25:$H$52,MATCH(B570&amp;"|"&amp;I570,Structure!$A$25:$A$52,0))</f>
        <v/>
      </c>
      <c r="P570" s="26">
        <f>INDEX(Structure!$I$25:$I$52,MATCH(B570&amp;"|"&amp;I570,Structure!$A$25:$A$52,0))</f>
        <v/>
      </c>
      <c r="Q570" s="20">
        <f>G570/H570</f>
        <v/>
      </c>
      <c r="R570" s="20">
        <f>G570/O570</f>
        <v/>
      </c>
      <c r="S570" s="32">
        <f>(G570-N570)/(P570-N570)</f>
        <v/>
      </c>
      <c r="T570" s="4">
        <f>IF(G570&lt;N570,"Below",IF(G570&gt;P570,"Above","Within"))</f>
        <v/>
      </c>
      <c r="U570" s="17">
        <f>MAX(0,N570-G570)*F570</f>
        <v/>
      </c>
      <c r="V570" s="17">
        <f>MAX(0,G570-P570)*F570</f>
        <v/>
      </c>
      <c r="W570" s="33">
        <f>IF(T570="Above",LN(G570/P570)/LN(1+INDEX(Market!$E$6:$E$9,MATCH(B570,Market!$A$6:$A$9,0))),0)</f>
        <v/>
      </c>
    </row>
    <row r="571">
      <c r="A571" s="5" t="inlineStr">
        <is>
          <t>E00682</t>
        </is>
      </c>
      <c r="B571" s="5" t="inlineStr">
        <is>
          <t>PL</t>
        </is>
      </c>
      <c r="C571" s="5" t="inlineStr">
        <is>
          <t>Operations</t>
        </is>
      </c>
      <c r="D571" s="5" t="inlineStr">
        <is>
          <t>L1</t>
        </is>
      </c>
      <c r="E571" s="5" t="inlineStr">
        <is>
          <t>M</t>
        </is>
      </c>
      <c r="F571" s="5" t="n">
        <v>1</v>
      </c>
      <c r="G571" s="31" t="n">
        <v>19250</v>
      </c>
      <c r="H571" s="31" t="n">
        <v>20000</v>
      </c>
      <c r="I571" s="6">
        <f>INDEX(Roles!$J$5:$J$40,MATCH(C571&amp;"|"&amp;D571,Roles!$A$5:$A$40,0))</f>
        <v/>
      </c>
      <c r="J571" s="6">
        <f>INDEX(Roles!$K$5:$K$40,MATCH(C571&amp;"|"&amp;D571,Roles!$A$5:$A$40,0))</f>
        <v/>
      </c>
      <c r="K571" s="26">
        <f>INDEX(Market!$K$31:$K$54,MATCH(B571&amp;"|"&amp;J571,Market!$A$31:$A$54,0))</f>
        <v/>
      </c>
      <c r="L571" s="6">
        <f>INDEX(Settings!$E$13:$E$19,MATCH(I571,Settings!$B$13:$B$19,0))</f>
        <v/>
      </c>
      <c r="M571" s="25">
        <f>INDEX(Structure!$K$6:$K$12,MATCH(I571,Structure!$A$6:$A$12,0))</f>
        <v/>
      </c>
      <c r="N571" s="26">
        <f>INDEX(Structure!$G$25:$G$52,MATCH(B571&amp;"|"&amp;I571,Structure!$A$25:$A$52,0))</f>
        <v/>
      </c>
      <c r="O571" s="26">
        <f>INDEX(Structure!$H$25:$H$52,MATCH(B571&amp;"|"&amp;I571,Structure!$A$25:$A$52,0))</f>
        <v/>
      </c>
      <c r="P571" s="26">
        <f>INDEX(Structure!$I$25:$I$52,MATCH(B571&amp;"|"&amp;I571,Structure!$A$25:$A$52,0))</f>
        <v/>
      </c>
      <c r="Q571" s="20">
        <f>G571/H571</f>
        <v/>
      </c>
      <c r="R571" s="20">
        <f>G571/O571</f>
        <v/>
      </c>
      <c r="S571" s="32">
        <f>(G571-N571)/(P571-N571)</f>
        <v/>
      </c>
      <c r="T571" s="4">
        <f>IF(G571&lt;N571,"Below",IF(G571&gt;P571,"Above","Within"))</f>
        <v/>
      </c>
      <c r="U571" s="17">
        <f>MAX(0,N571-G571)*F571</f>
        <v/>
      </c>
      <c r="V571" s="17">
        <f>MAX(0,G571-P571)*F571</f>
        <v/>
      </c>
      <c r="W571" s="33">
        <f>IF(T571="Above",LN(G571/P571)/LN(1+INDEX(Market!$E$6:$E$9,MATCH(B571,Market!$A$6:$A$9,0))),0)</f>
        <v/>
      </c>
    </row>
    <row r="572">
      <c r="A572" s="5" t="inlineStr">
        <is>
          <t>E00683</t>
        </is>
      </c>
      <c r="B572" s="5" t="inlineStr">
        <is>
          <t>PL</t>
        </is>
      </c>
      <c r="C572" s="5" t="inlineStr">
        <is>
          <t>Customer Service</t>
        </is>
      </c>
      <c r="D572" s="5" t="inlineStr">
        <is>
          <t>L1</t>
        </is>
      </c>
      <c r="E572" s="5" t="inlineStr">
        <is>
          <t>M</t>
        </is>
      </c>
      <c r="F572" s="5" t="n">
        <v>1</v>
      </c>
      <c r="G572" s="31" t="n">
        <v>18150</v>
      </c>
      <c r="H572" s="31" t="n">
        <v>18900</v>
      </c>
      <c r="I572" s="6">
        <f>INDEX(Roles!$J$5:$J$40,MATCH(C572&amp;"|"&amp;D572,Roles!$A$5:$A$40,0))</f>
        <v/>
      </c>
      <c r="J572" s="6">
        <f>INDEX(Roles!$K$5:$K$40,MATCH(C572&amp;"|"&amp;D572,Roles!$A$5:$A$40,0))</f>
        <v/>
      </c>
      <c r="K572" s="26">
        <f>INDEX(Market!$K$31:$K$54,MATCH(B572&amp;"|"&amp;J572,Market!$A$31:$A$54,0))</f>
        <v/>
      </c>
      <c r="L572" s="6">
        <f>INDEX(Settings!$E$13:$E$19,MATCH(I572,Settings!$B$13:$B$19,0))</f>
        <v/>
      </c>
      <c r="M572" s="25">
        <f>INDEX(Structure!$K$6:$K$12,MATCH(I572,Structure!$A$6:$A$12,0))</f>
        <v/>
      </c>
      <c r="N572" s="26">
        <f>INDEX(Structure!$G$25:$G$52,MATCH(B572&amp;"|"&amp;I572,Structure!$A$25:$A$52,0))</f>
        <v/>
      </c>
      <c r="O572" s="26">
        <f>INDEX(Structure!$H$25:$H$52,MATCH(B572&amp;"|"&amp;I572,Structure!$A$25:$A$52,0))</f>
        <v/>
      </c>
      <c r="P572" s="26">
        <f>INDEX(Structure!$I$25:$I$52,MATCH(B572&amp;"|"&amp;I572,Structure!$A$25:$A$52,0))</f>
        <v/>
      </c>
      <c r="Q572" s="20">
        <f>G572/H572</f>
        <v/>
      </c>
      <c r="R572" s="20">
        <f>G572/O572</f>
        <v/>
      </c>
      <c r="S572" s="32">
        <f>(G572-N572)/(P572-N572)</f>
        <v/>
      </c>
      <c r="T572" s="4">
        <f>IF(G572&lt;N572,"Below",IF(G572&gt;P572,"Above","Within"))</f>
        <v/>
      </c>
      <c r="U572" s="17">
        <f>MAX(0,N572-G572)*F572</f>
        <v/>
      </c>
      <c r="V572" s="17">
        <f>MAX(0,G572-P572)*F572</f>
        <v/>
      </c>
      <c r="W572" s="33">
        <f>IF(T572="Above",LN(G572/P572)/LN(1+INDEX(Market!$E$6:$E$9,MATCH(B572,Market!$A$6:$A$9,0))),0)</f>
        <v/>
      </c>
    </row>
    <row r="573">
      <c r="A573" s="5" t="inlineStr">
        <is>
          <t>E00684</t>
        </is>
      </c>
      <c r="B573" s="5" t="inlineStr">
        <is>
          <t>DE</t>
        </is>
      </c>
      <c r="C573" s="5" t="inlineStr">
        <is>
          <t>Operations</t>
        </is>
      </c>
      <c r="D573" s="5" t="inlineStr">
        <is>
          <t>L5</t>
        </is>
      </c>
      <c r="E573" s="5" t="inlineStr">
        <is>
          <t>M</t>
        </is>
      </c>
      <c r="F573" s="5" t="n">
        <v>0.8</v>
      </c>
      <c r="G573" s="31" t="n">
        <v>90900</v>
      </c>
      <c r="H573" s="31" t="n">
        <v>104700</v>
      </c>
      <c r="I573" s="6">
        <f>INDEX(Roles!$J$5:$J$40,MATCH(C573&amp;"|"&amp;D573,Roles!$A$5:$A$40,0))</f>
        <v/>
      </c>
      <c r="J573" s="6">
        <f>INDEX(Roles!$K$5:$K$40,MATCH(C573&amp;"|"&amp;D573,Roles!$A$5:$A$40,0))</f>
        <v/>
      </c>
      <c r="K573" s="26">
        <f>INDEX(Market!$K$31:$K$54,MATCH(B573&amp;"|"&amp;J573,Market!$A$31:$A$54,0))</f>
        <v/>
      </c>
      <c r="L573" s="6">
        <f>INDEX(Settings!$E$13:$E$19,MATCH(I573,Settings!$B$13:$B$19,0))</f>
        <v/>
      </c>
      <c r="M573" s="25">
        <f>INDEX(Structure!$K$6:$K$12,MATCH(I573,Structure!$A$6:$A$12,0))</f>
        <v/>
      </c>
      <c r="N573" s="26">
        <f>INDEX(Structure!$G$25:$G$52,MATCH(B573&amp;"|"&amp;I573,Structure!$A$25:$A$52,0))</f>
        <v/>
      </c>
      <c r="O573" s="26">
        <f>INDEX(Structure!$H$25:$H$52,MATCH(B573&amp;"|"&amp;I573,Structure!$A$25:$A$52,0))</f>
        <v/>
      </c>
      <c r="P573" s="26">
        <f>INDEX(Structure!$I$25:$I$52,MATCH(B573&amp;"|"&amp;I573,Structure!$A$25:$A$52,0))</f>
        <v/>
      </c>
      <c r="Q573" s="20">
        <f>G573/H573</f>
        <v/>
      </c>
      <c r="R573" s="20">
        <f>G573/O573</f>
        <v/>
      </c>
      <c r="S573" s="32">
        <f>(G573-N573)/(P573-N573)</f>
        <v/>
      </c>
      <c r="T573" s="4">
        <f>IF(G573&lt;N573,"Below",IF(G573&gt;P573,"Above","Within"))</f>
        <v/>
      </c>
      <c r="U573" s="17">
        <f>MAX(0,N573-G573)*F573</f>
        <v/>
      </c>
      <c r="V573" s="17">
        <f>MAX(0,G573-P573)*F573</f>
        <v/>
      </c>
      <c r="W573" s="33">
        <f>IF(T573="Above",LN(G573/P573)/LN(1+INDEX(Market!$E$6:$E$9,MATCH(B573,Market!$A$6:$A$9,0))),0)</f>
        <v/>
      </c>
    </row>
    <row r="574">
      <c r="A574" s="5" t="inlineStr">
        <is>
          <t>E00685</t>
        </is>
      </c>
      <c r="B574" s="5" t="inlineStr">
        <is>
          <t>PL</t>
        </is>
      </c>
      <c r="C574" s="5" t="inlineStr">
        <is>
          <t>Tech</t>
        </is>
      </c>
      <c r="D574" s="5" t="inlineStr">
        <is>
          <t>L2</t>
        </is>
      </c>
      <c r="E574" s="5" t="inlineStr">
        <is>
          <t>F</t>
        </is>
      </c>
      <c r="F574" s="5" t="n">
        <v>1</v>
      </c>
      <c r="G574" s="31" t="n">
        <v>32550</v>
      </c>
      <c r="H574" s="31" t="n">
        <v>32800</v>
      </c>
      <c r="I574" s="6">
        <f>INDEX(Roles!$J$5:$J$40,MATCH(C574&amp;"|"&amp;D574,Roles!$A$5:$A$40,0))</f>
        <v/>
      </c>
      <c r="J574" s="6">
        <f>INDEX(Roles!$K$5:$K$40,MATCH(C574&amp;"|"&amp;D574,Roles!$A$5:$A$40,0))</f>
        <v/>
      </c>
      <c r="K574" s="26">
        <f>INDEX(Market!$K$31:$K$54,MATCH(B574&amp;"|"&amp;J574,Market!$A$31:$A$54,0))</f>
        <v/>
      </c>
      <c r="L574" s="6">
        <f>INDEX(Settings!$E$13:$E$19,MATCH(I574,Settings!$B$13:$B$19,0))</f>
        <v/>
      </c>
      <c r="M574" s="25">
        <f>INDEX(Structure!$K$6:$K$12,MATCH(I574,Structure!$A$6:$A$12,0))</f>
        <v/>
      </c>
      <c r="N574" s="26">
        <f>INDEX(Structure!$G$25:$G$52,MATCH(B574&amp;"|"&amp;I574,Structure!$A$25:$A$52,0))</f>
        <v/>
      </c>
      <c r="O574" s="26">
        <f>INDEX(Structure!$H$25:$H$52,MATCH(B574&amp;"|"&amp;I574,Structure!$A$25:$A$52,0))</f>
        <v/>
      </c>
      <c r="P574" s="26">
        <f>INDEX(Structure!$I$25:$I$52,MATCH(B574&amp;"|"&amp;I574,Structure!$A$25:$A$52,0))</f>
        <v/>
      </c>
      <c r="Q574" s="20">
        <f>G574/H574</f>
        <v/>
      </c>
      <c r="R574" s="20">
        <f>G574/O574</f>
        <v/>
      </c>
      <c r="S574" s="32">
        <f>(G574-N574)/(P574-N574)</f>
        <v/>
      </c>
      <c r="T574" s="4">
        <f>IF(G574&lt;N574,"Below",IF(G574&gt;P574,"Above","Within"))</f>
        <v/>
      </c>
      <c r="U574" s="17">
        <f>MAX(0,N574-G574)*F574</f>
        <v/>
      </c>
      <c r="V574" s="17">
        <f>MAX(0,G574-P574)*F574</f>
        <v/>
      </c>
      <c r="W574" s="33">
        <f>IF(T574="Above",LN(G574/P574)/LN(1+INDEX(Market!$E$6:$E$9,MATCH(B574,Market!$A$6:$A$9,0))),0)</f>
        <v/>
      </c>
    </row>
    <row r="575">
      <c r="A575" s="5" t="inlineStr">
        <is>
          <t>E00686</t>
        </is>
      </c>
      <c r="B575" s="5" t="inlineStr">
        <is>
          <t>ES</t>
        </is>
      </c>
      <c r="C575" s="5" t="inlineStr">
        <is>
          <t>Customer Service</t>
        </is>
      </c>
      <c r="D575" s="5" t="inlineStr">
        <is>
          <t>L2</t>
        </is>
      </c>
      <c r="E575" s="5" t="inlineStr">
        <is>
          <t>F</t>
        </is>
      </c>
      <c r="F575" s="5" t="n">
        <v>1</v>
      </c>
      <c r="G575" s="31" t="n">
        <v>23700</v>
      </c>
      <c r="H575" s="31" t="n">
        <v>28100</v>
      </c>
      <c r="I575" s="6">
        <f>INDEX(Roles!$J$5:$J$40,MATCH(C575&amp;"|"&amp;D575,Roles!$A$5:$A$40,0))</f>
        <v/>
      </c>
      <c r="J575" s="6">
        <f>INDEX(Roles!$K$5:$K$40,MATCH(C575&amp;"|"&amp;D575,Roles!$A$5:$A$40,0))</f>
        <v/>
      </c>
      <c r="K575" s="26">
        <f>INDEX(Market!$K$31:$K$54,MATCH(B575&amp;"|"&amp;J575,Market!$A$31:$A$54,0))</f>
        <v/>
      </c>
      <c r="L575" s="6">
        <f>INDEX(Settings!$E$13:$E$19,MATCH(I575,Settings!$B$13:$B$19,0))</f>
        <v/>
      </c>
      <c r="M575" s="25">
        <f>INDEX(Structure!$K$6:$K$12,MATCH(I575,Structure!$A$6:$A$12,0))</f>
        <v/>
      </c>
      <c r="N575" s="26">
        <f>INDEX(Structure!$G$25:$G$52,MATCH(B575&amp;"|"&amp;I575,Structure!$A$25:$A$52,0))</f>
        <v/>
      </c>
      <c r="O575" s="26">
        <f>INDEX(Structure!$H$25:$H$52,MATCH(B575&amp;"|"&amp;I575,Structure!$A$25:$A$52,0))</f>
        <v/>
      </c>
      <c r="P575" s="26">
        <f>INDEX(Structure!$I$25:$I$52,MATCH(B575&amp;"|"&amp;I575,Structure!$A$25:$A$52,0))</f>
        <v/>
      </c>
      <c r="Q575" s="20">
        <f>G575/H575</f>
        <v/>
      </c>
      <c r="R575" s="20">
        <f>G575/O575</f>
        <v/>
      </c>
      <c r="S575" s="32">
        <f>(G575-N575)/(P575-N575)</f>
        <v/>
      </c>
      <c r="T575" s="4">
        <f>IF(G575&lt;N575,"Below",IF(G575&gt;P575,"Above","Within"))</f>
        <v/>
      </c>
      <c r="U575" s="17">
        <f>MAX(0,N575-G575)*F575</f>
        <v/>
      </c>
      <c r="V575" s="17">
        <f>MAX(0,G575-P575)*F575</f>
        <v/>
      </c>
      <c r="W575" s="33">
        <f>IF(T575="Above",LN(G575/P575)/LN(1+INDEX(Market!$E$6:$E$9,MATCH(B575,Market!$A$6:$A$9,0))),0)</f>
        <v/>
      </c>
    </row>
    <row r="576">
      <c r="A576" s="5" t="inlineStr">
        <is>
          <t>E00687</t>
        </is>
      </c>
      <c r="B576" s="5" t="inlineStr">
        <is>
          <t>PL</t>
        </is>
      </c>
      <c r="C576" s="5" t="inlineStr">
        <is>
          <t>Finance</t>
        </is>
      </c>
      <c r="D576" s="5" t="inlineStr">
        <is>
          <t>L1</t>
        </is>
      </c>
      <c r="E576" s="5" t="inlineStr">
        <is>
          <t>F</t>
        </is>
      </c>
      <c r="F576" s="5" t="n">
        <v>1</v>
      </c>
      <c r="G576" s="31" t="n">
        <v>22050</v>
      </c>
      <c r="H576" s="31" t="n">
        <v>23100</v>
      </c>
      <c r="I576" s="6">
        <f>INDEX(Roles!$J$5:$J$40,MATCH(C576&amp;"|"&amp;D576,Roles!$A$5:$A$40,0))</f>
        <v/>
      </c>
      <c r="J576" s="6">
        <f>INDEX(Roles!$K$5:$K$40,MATCH(C576&amp;"|"&amp;D576,Roles!$A$5:$A$40,0))</f>
        <v/>
      </c>
      <c r="K576" s="26">
        <f>INDEX(Market!$K$31:$K$54,MATCH(B576&amp;"|"&amp;J576,Market!$A$31:$A$54,0))</f>
        <v/>
      </c>
      <c r="L576" s="6">
        <f>INDEX(Settings!$E$13:$E$19,MATCH(I576,Settings!$B$13:$B$19,0))</f>
        <v/>
      </c>
      <c r="M576" s="25">
        <f>INDEX(Structure!$K$6:$K$12,MATCH(I576,Structure!$A$6:$A$12,0))</f>
        <v/>
      </c>
      <c r="N576" s="26">
        <f>INDEX(Structure!$G$25:$G$52,MATCH(B576&amp;"|"&amp;I576,Structure!$A$25:$A$52,0))</f>
        <v/>
      </c>
      <c r="O576" s="26">
        <f>INDEX(Structure!$H$25:$H$52,MATCH(B576&amp;"|"&amp;I576,Structure!$A$25:$A$52,0))</f>
        <v/>
      </c>
      <c r="P576" s="26">
        <f>INDEX(Structure!$I$25:$I$52,MATCH(B576&amp;"|"&amp;I576,Structure!$A$25:$A$52,0))</f>
        <v/>
      </c>
      <c r="Q576" s="20">
        <f>G576/H576</f>
        <v/>
      </c>
      <c r="R576" s="20">
        <f>G576/O576</f>
        <v/>
      </c>
      <c r="S576" s="32">
        <f>(G576-N576)/(P576-N576)</f>
        <v/>
      </c>
      <c r="T576" s="4">
        <f>IF(G576&lt;N576,"Below",IF(G576&gt;P576,"Above","Within"))</f>
        <v/>
      </c>
      <c r="U576" s="17">
        <f>MAX(0,N576-G576)*F576</f>
        <v/>
      </c>
      <c r="V576" s="17">
        <f>MAX(0,G576-P576)*F576</f>
        <v/>
      </c>
      <c r="W576" s="33">
        <f>IF(T576="Above",LN(G576/P576)/LN(1+INDEX(Market!$E$6:$E$9,MATCH(B576,Market!$A$6:$A$9,0))),0)</f>
        <v/>
      </c>
    </row>
    <row r="577">
      <c r="A577" s="5" t="inlineStr">
        <is>
          <t>E00688</t>
        </is>
      </c>
      <c r="B577" s="5" t="inlineStr">
        <is>
          <t>ES</t>
        </is>
      </c>
      <c r="C577" s="5" t="inlineStr">
        <is>
          <t>Sales</t>
        </is>
      </c>
      <c r="D577" s="5" t="inlineStr">
        <is>
          <t>L4</t>
        </is>
      </c>
      <c r="E577" s="5" t="inlineStr">
        <is>
          <t>M</t>
        </is>
      </c>
      <c r="F577" s="5" t="n">
        <v>1</v>
      </c>
      <c r="G577" s="31" t="n">
        <v>58550</v>
      </c>
      <c r="H577" s="31" t="n">
        <v>55100</v>
      </c>
      <c r="I577" s="6">
        <f>INDEX(Roles!$J$5:$J$40,MATCH(C577&amp;"|"&amp;D577,Roles!$A$5:$A$40,0))</f>
        <v/>
      </c>
      <c r="J577" s="6">
        <f>INDEX(Roles!$K$5:$K$40,MATCH(C577&amp;"|"&amp;D577,Roles!$A$5:$A$40,0))</f>
        <v/>
      </c>
      <c r="K577" s="26">
        <f>INDEX(Market!$K$31:$K$54,MATCH(B577&amp;"|"&amp;J577,Market!$A$31:$A$54,0))</f>
        <v/>
      </c>
      <c r="L577" s="6">
        <f>INDEX(Settings!$E$13:$E$19,MATCH(I577,Settings!$B$13:$B$19,0))</f>
        <v/>
      </c>
      <c r="M577" s="25">
        <f>INDEX(Structure!$K$6:$K$12,MATCH(I577,Structure!$A$6:$A$12,0))</f>
        <v/>
      </c>
      <c r="N577" s="26">
        <f>INDEX(Structure!$G$25:$G$52,MATCH(B577&amp;"|"&amp;I577,Structure!$A$25:$A$52,0))</f>
        <v/>
      </c>
      <c r="O577" s="26">
        <f>INDEX(Structure!$H$25:$H$52,MATCH(B577&amp;"|"&amp;I577,Structure!$A$25:$A$52,0))</f>
        <v/>
      </c>
      <c r="P577" s="26">
        <f>INDEX(Structure!$I$25:$I$52,MATCH(B577&amp;"|"&amp;I577,Structure!$A$25:$A$52,0))</f>
        <v/>
      </c>
      <c r="Q577" s="20">
        <f>G577/H577</f>
        <v/>
      </c>
      <c r="R577" s="20">
        <f>G577/O577</f>
        <v/>
      </c>
      <c r="S577" s="32">
        <f>(G577-N577)/(P577-N577)</f>
        <v/>
      </c>
      <c r="T577" s="4">
        <f>IF(G577&lt;N577,"Below",IF(G577&gt;P577,"Above","Within"))</f>
        <v/>
      </c>
      <c r="U577" s="17">
        <f>MAX(0,N577-G577)*F577</f>
        <v/>
      </c>
      <c r="V577" s="17">
        <f>MAX(0,G577-P577)*F577</f>
        <v/>
      </c>
      <c r="W577" s="33">
        <f>IF(T577="Above",LN(G577/P577)/LN(1+INDEX(Market!$E$6:$E$9,MATCH(B577,Market!$A$6:$A$9,0))),0)</f>
        <v/>
      </c>
    </row>
    <row r="578">
      <c r="A578" s="5" t="inlineStr">
        <is>
          <t>E00689</t>
        </is>
      </c>
      <c r="B578" s="5" t="inlineStr">
        <is>
          <t>PL</t>
        </is>
      </c>
      <c r="C578" s="5" t="inlineStr">
        <is>
          <t>Customer Service</t>
        </is>
      </c>
      <c r="D578" s="5" t="inlineStr">
        <is>
          <t>L3</t>
        </is>
      </c>
      <c r="E578" s="5" t="inlineStr">
        <is>
          <t>M</t>
        </is>
      </c>
      <c r="F578" s="5" t="n">
        <v>1</v>
      </c>
      <c r="G578" s="31" t="n">
        <v>35250</v>
      </c>
      <c r="H578" s="31" t="n">
        <v>30200</v>
      </c>
      <c r="I578" s="6">
        <f>INDEX(Roles!$J$5:$J$40,MATCH(C578&amp;"|"&amp;D578,Roles!$A$5:$A$40,0))</f>
        <v/>
      </c>
      <c r="J578" s="6">
        <f>INDEX(Roles!$K$5:$K$40,MATCH(C578&amp;"|"&amp;D578,Roles!$A$5:$A$40,0))</f>
        <v/>
      </c>
      <c r="K578" s="26">
        <f>INDEX(Market!$K$31:$K$54,MATCH(B578&amp;"|"&amp;J578,Market!$A$31:$A$54,0))</f>
        <v/>
      </c>
      <c r="L578" s="6">
        <f>INDEX(Settings!$E$13:$E$19,MATCH(I578,Settings!$B$13:$B$19,0))</f>
        <v/>
      </c>
      <c r="M578" s="25">
        <f>INDEX(Structure!$K$6:$K$12,MATCH(I578,Structure!$A$6:$A$12,0))</f>
        <v/>
      </c>
      <c r="N578" s="26">
        <f>INDEX(Structure!$G$25:$G$52,MATCH(B578&amp;"|"&amp;I578,Structure!$A$25:$A$52,0))</f>
        <v/>
      </c>
      <c r="O578" s="26">
        <f>INDEX(Structure!$H$25:$H$52,MATCH(B578&amp;"|"&amp;I578,Structure!$A$25:$A$52,0))</f>
        <v/>
      </c>
      <c r="P578" s="26">
        <f>INDEX(Structure!$I$25:$I$52,MATCH(B578&amp;"|"&amp;I578,Structure!$A$25:$A$52,0))</f>
        <v/>
      </c>
      <c r="Q578" s="20">
        <f>G578/H578</f>
        <v/>
      </c>
      <c r="R578" s="20">
        <f>G578/O578</f>
        <v/>
      </c>
      <c r="S578" s="32">
        <f>(G578-N578)/(P578-N578)</f>
        <v/>
      </c>
      <c r="T578" s="4">
        <f>IF(G578&lt;N578,"Below",IF(G578&gt;P578,"Above","Within"))</f>
        <v/>
      </c>
      <c r="U578" s="17">
        <f>MAX(0,N578-G578)*F578</f>
        <v/>
      </c>
      <c r="V578" s="17">
        <f>MAX(0,G578-P578)*F578</f>
        <v/>
      </c>
      <c r="W578" s="33">
        <f>IF(T578="Above",LN(G578/P578)/LN(1+INDEX(Market!$E$6:$E$9,MATCH(B578,Market!$A$6:$A$9,0))),0)</f>
        <v/>
      </c>
    </row>
    <row r="579">
      <c r="A579" s="5" t="inlineStr">
        <is>
          <t>E00690</t>
        </is>
      </c>
      <c r="B579" s="5" t="inlineStr">
        <is>
          <t>DE</t>
        </is>
      </c>
      <c r="C579" s="5" t="inlineStr">
        <is>
          <t>Customer Service</t>
        </is>
      </c>
      <c r="D579" s="5" t="inlineStr">
        <is>
          <t>L4</t>
        </is>
      </c>
      <c r="E579" s="5" t="inlineStr">
        <is>
          <t>F</t>
        </is>
      </c>
      <c r="F579" s="5" t="n">
        <v>1</v>
      </c>
      <c r="G579" s="31" t="n">
        <v>64850</v>
      </c>
      <c r="H579" s="31" t="n">
        <v>71800</v>
      </c>
      <c r="I579" s="6">
        <f>INDEX(Roles!$J$5:$J$40,MATCH(C579&amp;"|"&amp;D579,Roles!$A$5:$A$40,0))</f>
        <v/>
      </c>
      <c r="J579" s="6">
        <f>INDEX(Roles!$K$5:$K$40,MATCH(C579&amp;"|"&amp;D579,Roles!$A$5:$A$40,0))</f>
        <v/>
      </c>
      <c r="K579" s="26">
        <f>INDEX(Market!$K$31:$K$54,MATCH(B579&amp;"|"&amp;J579,Market!$A$31:$A$54,0))</f>
        <v/>
      </c>
      <c r="L579" s="6">
        <f>INDEX(Settings!$E$13:$E$19,MATCH(I579,Settings!$B$13:$B$19,0))</f>
        <v/>
      </c>
      <c r="M579" s="25">
        <f>INDEX(Structure!$K$6:$K$12,MATCH(I579,Structure!$A$6:$A$12,0))</f>
        <v/>
      </c>
      <c r="N579" s="26">
        <f>INDEX(Structure!$G$25:$G$52,MATCH(B579&amp;"|"&amp;I579,Structure!$A$25:$A$52,0))</f>
        <v/>
      </c>
      <c r="O579" s="26">
        <f>INDEX(Structure!$H$25:$H$52,MATCH(B579&amp;"|"&amp;I579,Structure!$A$25:$A$52,0))</f>
        <v/>
      </c>
      <c r="P579" s="26">
        <f>INDEX(Structure!$I$25:$I$52,MATCH(B579&amp;"|"&amp;I579,Structure!$A$25:$A$52,0))</f>
        <v/>
      </c>
      <c r="Q579" s="20">
        <f>G579/H579</f>
        <v/>
      </c>
      <c r="R579" s="20">
        <f>G579/O579</f>
        <v/>
      </c>
      <c r="S579" s="32">
        <f>(G579-N579)/(P579-N579)</f>
        <v/>
      </c>
      <c r="T579" s="4">
        <f>IF(G579&lt;N579,"Below",IF(G579&gt;P579,"Above","Within"))</f>
        <v/>
      </c>
      <c r="U579" s="17">
        <f>MAX(0,N579-G579)*F579</f>
        <v/>
      </c>
      <c r="V579" s="17">
        <f>MAX(0,G579-P579)*F579</f>
        <v/>
      </c>
      <c r="W579" s="33">
        <f>IF(T579="Above",LN(G579/P579)/LN(1+INDEX(Market!$E$6:$E$9,MATCH(B579,Market!$A$6:$A$9,0))),0)</f>
        <v/>
      </c>
    </row>
    <row r="580">
      <c r="A580" s="5" t="inlineStr">
        <is>
          <t>E00691</t>
        </is>
      </c>
      <c r="B580" s="5" t="inlineStr">
        <is>
          <t>PL</t>
        </is>
      </c>
      <c r="C580" s="5" t="inlineStr">
        <is>
          <t>Operations</t>
        </is>
      </c>
      <c r="D580" s="5" t="inlineStr">
        <is>
          <t>L5</t>
        </is>
      </c>
      <c r="E580" s="5" t="inlineStr">
        <is>
          <t>M</t>
        </is>
      </c>
      <c r="F580" s="5" t="n">
        <v>1</v>
      </c>
      <c r="G580" s="31" t="n">
        <v>63200</v>
      </c>
      <c r="H580" s="31" t="n">
        <v>57900</v>
      </c>
      <c r="I580" s="6">
        <f>INDEX(Roles!$J$5:$J$40,MATCH(C580&amp;"|"&amp;D580,Roles!$A$5:$A$40,0))</f>
        <v/>
      </c>
      <c r="J580" s="6">
        <f>INDEX(Roles!$K$5:$K$40,MATCH(C580&amp;"|"&amp;D580,Roles!$A$5:$A$40,0))</f>
        <v/>
      </c>
      <c r="K580" s="26">
        <f>INDEX(Market!$K$31:$K$54,MATCH(B580&amp;"|"&amp;J580,Market!$A$31:$A$54,0))</f>
        <v/>
      </c>
      <c r="L580" s="6">
        <f>INDEX(Settings!$E$13:$E$19,MATCH(I580,Settings!$B$13:$B$19,0))</f>
        <v/>
      </c>
      <c r="M580" s="25">
        <f>INDEX(Structure!$K$6:$K$12,MATCH(I580,Structure!$A$6:$A$12,0))</f>
        <v/>
      </c>
      <c r="N580" s="26">
        <f>INDEX(Structure!$G$25:$G$52,MATCH(B580&amp;"|"&amp;I580,Structure!$A$25:$A$52,0))</f>
        <v/>
      </c>
      <c r="O580" s="26">
        <f>INDEX(Structure!$H$25:$H$52,MATCH(B580&amp;"|"&amp;I580,Structure!$A$25:$A$52,0))</f>
        <v/>
      </c>
      <c r="P580" s="26">
        <f>INDEX(Structure!$I$25:$I$52,MATCH(B580&amp;"|"&amp;I580,Structure!$A$25:$A$52,0))</f>
        <v/>
      </c>
      <c r="Q580" s="20">
        <f>G580/H580</f>
        <v/>
      </c>
      <c r="R580" s="20">
        <f>G580/O580</f>
        <v/>
      </c>
      <c r="S580" s="32">
        <f>(G580-N580)/(P580-N580)</f>
        <v/>
      </c>
      <c r="T580" s="4">
        <f>IF(G580&lt;N580,"Below",IF(G580&gt;P580,"Above","Within"))</f>
        <v/>
      </c>
      <c r="U580" s="17">
        <f>MAX(0,N580-G580)*F580</f>
        <v/>
      </c>
      <c r="V580" s="17">
        <f>MAX(0,G580-P580)*F580</f>
        <v/>
      </c>
      <c r="W580" s="33">
        <f>IF(T580="Above",LN(G580/P580)/LN(1+INDEX(Market!$E$6:$E$9,MATCH(B580,Market!$A$6:$A$9,0))),0)</f>
        <v/>
      </c>
    </row>
    <row r="581">
      <c r="A581" s="5" t="inlineStr">
        <is>
          <t>E00693</t>
        </is>
      </c>
      <c r="B581" s="5" t="inlineStr">
        <is>
          <t>ES</t>
        </is>
      </c>
      <c r="C581" s="5" t="inlineStr">
        <is>
          <t>Finance</t>
        </is>
      </c>
      <c r="D581" s="5" t="inlineStr">
        <is>
          <t>L2</t>
        </is>
      </c>
      <c r="E581" s="5" t="inlineStr">
        <is>
          <t>F</t>
        </is>
      </c>
      <c r="F581" s="5" t="n">
        <v>1</v>
      </c>
      <c r="G581" s="31" t="n">
        <v>32950</v>
      </c>
      <c r="H581" s="31" t="n">
        <v>34400</v>
      </c>
      <c r="I581" s="6">
        <f>INDEX(Roles!$J$5:$J$40,MATCH(C581&amp;"|"&amp;D581,Roles!$A$5:$A$40,0))</f>
        <v/>
      </c>
      <c r="J581" s="6">
        <f>INDEX(Roles!$K$5:$K$40,MATCH(C581&amp;"|"&amp;D581,Roles!$A$5:$A$40,0))</f>
        <v/>
      </c>
      <c r="K581" s="26">
        <f>INDEX(Market!$K$31:$K$54,MATCH(B581&amp;"|"&amp;J581,Market!$A$31:$A$54,0))</f>
        <v/>
      </c>
      <c r="L581" s="6">
        <f>INDEX(Settings!$E$13:$E$19,MATCH(I581,Settings!$B$13:$B$19,0))</f>
        <v/>
      </c>
      <c r="M581" s="25">
        <f>INDEX(Structure!$K$6:$K$12,MATCH(I581,Structure!$A$6:$A$12,0))</f>
        <v/>
      </c>
      <c r="N581" s="26">
        <f>INDEX(Structure!$G$25:$G$52,MATCH(B581&amp;"|"&amp;I581,Structure!$A$25:$A$52,0))</f>
        <v/>
      </c>
      <c r="O581" s="26">
        <f>INDEX(Structure!$H$25:$H$52,MATCH(B581&amp;"|"&amp;I581,Structure!$A$25:$A$52,0))</f>
        <v/>
      </c>
      <c r="P581" s="26">
        <f>INDEX(Structure!$I$25:$I$52,MATCH(B581&amp;"|"&amp;I581,Structure!$A$25:$A$52,0))</f>
        <v/>
      </c>
      <c r="Q581" s="20">
        <f>G581/H581</f>
        <v/>
      </c>
      <c r="R581" s="20">
        <f>G581/O581</f>
        <v/>
      </c>
      <c r="S581" s="32">
        <f>(G581-N581)/(P581-N581)</f>
        <v/>
      </c>
      <c r="T581" s="4">
        <f>IF(G581&lt;N581,"Below",IF(G581&gt;P581,"Above","Within"))</f>
        <v/>
      </c>
      <c r="U581" s="17">
        <f>MAX(0,N581-G581)*F581</f>
        <v/>
      </c>
      <c r="V581" s="17">
        <f>MAX(0,G581-P581)*F581</f>
        <v/>
      </c>
      <c r="W581" s="33">
        <f>IF(T581="Above",LN(G581/P581)/LN(1+INDEX(Market!$E$6:$E$9,MATCH(B581,Market!$A$6:$A$9,0))),0)</f>
        <v/>
      </c>
    </row>
    <row r="582">
      <c r="A582" s="5" t="inlineStr">
        <is>
          <t>E00695</t>
        </is>
      </c>
      <c r="B582" s="5" t="inlineStr">
        <is>
          <t>DE</t>
        </is>
      </c>
      <c r="C582" s="5" t="inlineStr">
        <is>
          <t>Sales</t>
        </is>
      </c>
      <c r="D582" s="5" t="inlineStr">
        <is>
          <t>L1</t>
        </is>
      </c>
      <c r="E582" s="5" t="inlineStr">
        <is>
          <t>F</t>
        </is>
      </c>
      <c r="F582" s="5" t="n">
        <v>1</v>
      </c>
      <c r="G582" s="31" t="n">
        <v>41400</v>
      </c>
      <c r="H582" s="31" t="n">
        <v>39900</v>
      </c>
      <c r="I582" s="6">
        <f>INDEX(Roles!$J$5:$J$40,MATCH(C582&amp;"|"&amp;D582,Roles!$A$5:$A$40,0))</f>
        <v/>
      </c>
      <c r="J582" s="6">
        <f>INDEX(Roles!$K$5:$K$40,MATCH(C582&amp;"|"&amp;D582,Roles!$A$5:$A$40,0))</f>
        <v/>
      </c>
      <c r="K582" s="26">
        <f>INDEX(Market!$K$31:$K$54,MATCH(B582&amp;"|"&amp;J582,Market!$A$31:$A$54,0))</f>
        <v/>
      </c>
      <c r="L582" s="6">
        <f>INDEX(Settings!$E$13:$E$19,MATCH(I582,Settings!$B$13:$B$19,0))</f>
        <v/>
      </c>
      <c r="M582" s="25">
        <f>INDEX(Structure!$K$6:$K$12,MATCH(I582,Structure!$A$6:$A$12,0))</f>
        <v/>
      </c>
      <c r="N582" s="26">
        <f>INDEX(Structure!$G$25:$G$52,MATCH(B582&amp;"|"&amp;I582,Structure!$A$25:$A$52,0))</f>
        <v/>
      </c>
      <c r="O582" s="26">
        <f>INDEX(Structure!$H$25:$H$52,MATCH(B582&amp;"|"&amp;I582,Structure!$A$25:$A$52,0))</f>
        <v/>
      </c>
      <c r="P582" s="26">
        <f>INDEX(Structure!$I$25:$I$52,MATCH(B582&amp;"|"&amp;I582,Structure!$A$25:$A$52,0))</f>
        <v/>
      </c>
      <c r="Q582" s="20">
        <f>G582/H582</f>
        <v/>
      </c>
      <c r="R582" s="20">
        <f>G582/O582</f>
        <v/>
      </c>
      <c r="S582" s="32">
        <f>(G582-N582)/(P582-N582)</f>
        <v/>
      </c>
      <c r="T582" s="4">
        <f>IF(G582&lt;N582,"Below",IF(G582&gt;P582,"Above","Within"))</f>
        <v/>
      </c>
      <c r="U582" s="17">
        <f>MAX(0,N582-G582)*F582</f>
        <v/>
      </c>
      <c r="V582" s="17">
        <f>MAX(0,G582-P582)*F582</f>
        <v/>
      </c>
      <c r="W582" s="33">
        <f>IF(T582="Above",LN(G582/P582)/LN(1+INDEX(Market!$E$6:$E$9,MATCH(B582,Market!$A$6:$A$9,0))),0)</f>
        <v/>
      </c>
    </row>
    <row r="583">
      <c r="A583" s="5" t="inlineStr">
        <is>
          <t>E00696</t>
        </is>
      </c>
      <c r="B583" s="5" t="inlineStr">
        <is>
          <t>ES</t>
        </is>
      </c>
      <c r="C583" s="5" t="inlineStr">
        <is>
          <t>Customer Service</t>
        </is>
      </c>
      <c r="D583" s="5" t="inlineStr">
        <is>
          <t>L4</t>
        </is>
      </c>
      <c r="E583" s="5" t="inlineStr">
        <is>
          <t>F</t>
        </is>
      </c>
      <c r="F583" s="5" t="n">
        <v>1</v>
      </c>
      <c r="G583" s="31" t="n">
        <v>40950</v>
      </c>
      <c r="H583" s="31" t="n">
        <v>47200</v>
      </c>
      <c r="I583" s="6">
        <f>INDEX(Roles!$J$5:$J$40,MATCH(C583&amp;"|"&amp;D583,Roles!$A$5:$A$40,0))</f>
        <v/>
      </c>
      <c r="J583" s="6">
        <f>INDEX(Roles!$K$5:$K$40,MATCH(C583&amp;"|"&amp;D583,Roles!$A$5:$A$40,0))</f>
        <v/>
      </c>
      <c r="K583" s="26">
        <f>INDEX(Market!$K$31:$K$54,MATCH(B583&amp;"|"&amp;J583,Market!$A$31:$A$54,0))</f>
        <v/>
      </c>
      <c r="L583" s="6">
        <f>INDEX(Settings!$E$13:$E$19,MATCH(I583,Settings!$B$13:$B$19,0))</f>
        <v/>
      </c>
      <c r="M583" s="25">
        <f>INDEX(Structure!$K$6:$K$12,MATCH(I583,Structure!$A$6:$A$12,0))</f>
        <v/>
      </c>
      <c r="N583" s="26">
        <f>INDEX(Structure!$G$25:$G$52,MATCH(B583&amp;"|"&amp;I583,Structure!$A$25:$A$52,0))</f>
        <v/>
      </c>
      <c r="O583" s="26">
        <f>INDEX(Structure!$H$25:$H$52,MATCH(B583&amp;"|"&amp;I583,Structure!$A$25:$A$52,0))</f>
        <v/>
      </c>
      <c r="P583" s="26">
        <f>INDEX(Structure!$I$25:$I$52,MATCH(B583&amp;"|"&amp;I583,Structure!$A$25:$A$52,0))</f>
        <v/>
      </c>
      <c r="Q583" s="20">
        <f>G583/H583</f>
        <v/>
      </c>
      <c r="R583" s="20">
        <f>G583/O583</f>
        <v/>
      </c>
      <c r="S583" s="32">
        <f>(G583-N583)/(P583-N583)</f>
        <v/>
      </c>
      <c r="T583" s="4">
        <f>IF(G583&lt;N583,"Below",IF(G583&gt;P583,"Above","Within"))</f>
        <v/>
      </c>
      <c r="U583" s="17">
        <f>MAX(0,N583-G583)*F583</f>
        <v/>
      </c>
      <c r="V583" s="17">
        <f>MAX(0,G583-P583)*F583</f>
        <v/>
      </c>
      <c r="W583" s="33">
        <f>IF(T583="Above",LN(G583/P583)/LN(1+INDEX(Market!$E$6:$E$9,MATCH(B583,Market!$A$6:$A$9,0))),0)</f>
        <v/>
      </c>
    </row>
    <row r="584">
      <c r="A584" s="5" t="inlineStr">
        <is>
          <t>E00697</t>
        </is>
      </c>
      <c r="B584" s="5" t="inlineStr">
        <is>
          <t>ES</t>
        </is>
      </c>
      <c r="C584" s="5" t="inlineStr">
        <is>
          <t>Tech</t>
        </is>
      </c>
      <c r="D584" s="5" t="inlineStr">
        <is>
          <t>L4</t>
        </is>
      </c>
      <c r="E584" s="5" t="inlineStr">
        <is>
          <t>M</t>
        </is>
      </c>
      <c r="F584" s="5" t="n">
        <v>0.8</v>
      </c>
      <c r="G584" s="31" t="n">
        <v>58850</v>
      </c>
      <c r="H584" s="31" t="n">
        <v>65600</v>
      </c>
      <c r="I584" s="6">
        <f>INDEX(Roles!$J$5:$J$40,MATCH(C584&amp;"|"&amp;D584,Roles!$A$5:$A$40,0))</f>
        <v/>
      </c>
      <c r="J584" s="6">
        <f>INDEX(Roles!$K$5:$K$40,MATCH(C584&amp;"|"&amp;D584,Roles!$A$5:$A$40,0))</f>
        <v/>
      </c>
      <c r="K584" s="26">
        <f>INDEX(Market!$K$31:$K$54,MATCH(B584&amp;"|"&amp;J584,Market!$A$31:$A$54,0))</f>
        <v/>
      </c>
      <c r="L584" s="6">
        <f>INDEX(Settings!$E$13:$E$19,MATCH(I584,Settings!$B$13:$B$19,0))</f>
        <v/>
      </c>
      <c r="M584" s="25">
        <f>INDEX(Structure!$K$6:$K$12,MATCH(I584,Structure!$A$6:$A$12,0))</f>
        <v/>
      </c>
      <c r="N584" s="26">
        <f>INDEX(Structure!$G$25:$G$52,MATCH(B584&amp;"|"&amp;I584,Structure!$A$25:$A$52,0))</f>
        <v/>
      </c>
      <c r="O584" s="26">
        <f>INDEX(Structure!$H$25:$H$52,MATCH(B584&amp;"|"&amp;I584,Structure!$A$25:$A$52,0))</f>
        <v/>
      </c>
      <c r="P584" s="26">
        <f>INDEX(Structure!$I$25:$I$52,MATCH(B584&amp;"|"&amp;I584,Structure!$A$25:$A$52,0))</f>
        <v/>
      </c>
      <c r="Q584" s="20">
        <f>G584/H584</f>
        <v/>
      </c>
      <c r="R584" s="20">
        <f>G584/O584</f>
        <v/>
      </c>
      <c r="S584" s="32">
        <f>(G584-N584)/(P584-N584)</f>
        <v/>
      </c>
      <c r="T584" s="4">
        <f>IF(G584&lt;N584,"Below",IF(G584&gt;P584,"Above","Within"))</f>
        <v/>
      </c>
      <c r="U584" s="17">
        <f>MAX(0,N584-G584)*F584</f>
        <v/>
      </c>
      <c r="V584" s="17">
        <f>MAX(0,G584-P584)*F584</f>
        <v/>
      </c>
      <c r="W584" s="33">
        <f>IF(T584="Above",LN(G584/P584)/LN(1+INDEX(Market!$E$6:$E$9,MATCH(B584,Market!$A$6:$A$9,0))),0)</f>
        <v/>
      </c>
    </row>
    <row r="585">
      <c r="A585" s="5" t="inlineStr">
        <is>
          <t>E00698</t>
        </is>
      </c>
      <c r="B585" s="5" t="inlineStr">
        <is>
          <t>DE</t>
        </is>
      </c>
      <c r="C585" s="5" t="inlineStr">
        <is>
          <t>Operations</t>
        </is>
      </c>
      <c r="D585" s="5" t="inlineStr">
        <is>
          <t>L3</t>
        </is>
      </c>
      <c r="E585" s="5" t="inlineStr">
        <is>
          <t>F</t>
        </is>
      </c>
      <c r="F585" s="5" t="n">
        <v>1</v>
      </c>
      <c r="G585" s="31" t="n">
        <v>57550</v>
      </c>
      <c r="H585" s="31" t="n">
        <v>57800</v>
      </c>
      <c r="I585" s="6">
        <f>INDEX(Roles!$J$5:$J$40,MATCH(C585&amp;"|"&amp;D585,Roles!$A$5:$A$40,0))</f>
        <v/>
      </c>
      <c r="J585" s="6">
        <f>INDEX(Roles!$K$5:$K$40,MATCH(C585&amp;"|"&amp;D585,Roles!$A$5:$A$40,0))</f>
        <v/>
      </c>
      <c r="K585" s="26">
        <f>INDEX(Market!$K$31:$K$54,MATCH(B585&amp;"|"&amp;J585,Market!$A$31:$A$54,0))</f>
        <v/>
      </c>
      <c r="L585" s="6">
        <f>INDEX(Settings!$E$13:$E$19,MATCH(I585,Settings!$B$13:$B$19,0))</f>
        <v/>
      </c>
      <c r="M585" s="25">
        <f>INDEX(Structure!$K$6:$K$12,MATCH(I585,Structure!$A$6:$A$12,0))</f>
        <v/>
      </c>
      <c r="N585" s="26">
        <f>INDEX(Structure!$G$25:$G$52,MATCH(B585&amp;"|"&amp;I585,Structure!$A$25:$A$52,0))</f>
        <v/>
      </c>
      <c r="O585" s="26">
        <f>INDEX(Structure!$H$25:$H$52,MATCH(B585&amp;"|"&amp;I585,Structure!$A$25:$A$52,0))</f>
        <v/>
      </c>
      <c r="P585" s="26">
        <f>INDEX(Structure!$I$25:$I$52,MATCH(B585&amp;"|"&amp;I585,Structure!$A$25:$A$52,0))</f>
        <v/>
      </c>
      <c r="Q585" s="20">
        <f>G585/H585</f>
        <v/>
      </c>
      <c r="R585" s="20">
        <f>G585/O585</f>
        <v/>
      </c>
      <c r="S585" s="32">
        <f>(G585-N585)/(P585-N585)</f>
        <v/>
      </c>
      <c r="T585" s="4">
        <f>IF(G585&lt;N585,"Below",IF(G585&gt;P585,"Above","Within"))</f>
        <v/>
      </c>
      <c r="U585" s="17">
        <f>MAX(0,N585-G585)*F585</f>
        <v/>
      </c>
      <c r="V585" s="17">
        <f>MAX(0,G585-P585)*F585</f>
        <v/>
      </c>
      <c r="W585" s="33">
        <f>IF(T585="Above",LN(G585/P585)/LN(1+INDEX(Market!$E$6:$E$9,MATCH(B585,Market!$A$6:$A$9,0))),0)</f>
        <v/>
      </c>
    </row>
    <row r="586">
      <c r="A586" s="5" t="inlineStr">
        <is>
          <t>E00700</t>
        </is>
      </c>
      <c r="B586" s="5" t="inlineStr">
        <is>
          <t>DE</t>
        </is>
      </c>
      <c r="C586" s="5" t="inlineStr">
        <is>
          <t>Tech</t>
        </is>
      </c>
      <c r="D586" s="5" t="inlineStr">
        <is>
          <t>L1</t>
        </is>
      </c>
      <c r="E586" s="5" t="inlineStr">
        <is>
          <t>M</t>
        </is>
      </c>
      <c r="F586" s="5" t="n">
        <v>1</v>
      </c>
      <c r="G586" s="31" t="n">
        <v>44350</v>
      </c>
      <c r="H586" s="31" t="n">
        <v>47500</v>
      </c>
      <c r="I586" s="6">
        <f>INDEX(Roles!$J$5:$J$40,MATCH(C586&amp;"|"&amp;D586,Roles!$A$5:$A$40,0))</f>
        <v/>
      </c>
      <c r="J586" s="6">
        <f>INDEX(Roles!$K$5:$K$40,MATCH(C586&amp;"|"&amp;D586,Roles!$A$5:$A$40,0))</f>
        <v/>
      </c>
      <c r="K586" s="26">
        <f>INDEX(Market!$K$31:$K$54,MATCH(B586&amp;"|"&amp;J586,Market!$A$31:$A$54,0))</f>
        <v/>
      </c>
      <c r="L586" s="6">
        <f>INDEX(Settings!$E$13:$E$19,MATCH(I586,Settings!$B$13:$B$19,0))</f>
        <v/>
      </c>
      <c r="M586" s="25">
        <f>INDEX(Structure!$K$6:$K$12,MATCH(I586,Structure!$A$6:$A$12,0))</f>
        <v/>
      </c>
      <c r="N586" s="26">
        <f>INDEX(Structure!$G$25:$G$52,MATCH(B586&amp;"|"&amp;I586,Structure!$A$25:$A$52,0))</f>
        <v/>
      </c>
      <c r="O586" s="26">
        <f>INDEX(Structure!$H$25:$H$52,MATCH(B586&amp;"|"&amp;I586,Structure!$A$25:$A$52,0))</f>
        <v/>
      </c>
      <c r="P586" s="26">
        <f>INDEX(Structure!$I$25:$I$52,MATCH(B586&amp;"|"&amp;I586,Structure!$A$25:$A$52,0))</f>
        <v/>
      </c>
      <c r="Q586" s="20">
        <f>G586/H586</f>
        <v/>
      </c>
      <c r="R586" s="20">
        <f>G586/O586</f>
        <v/>
      </c>
      <c r="S586" s="32">
        <f>(G586-N586)/(P586-N586)</f>
        <v/>
      </c>
      <c r="T586" s="4">
        <f>IF(G586&lt;N586,"Below",IF(G586&gt;P586,"Above","Within"))</f>
        <v/>
      </c>
      <c r="U586" s="17">
        <f>MAX(0,N586-G586)*F586</f>
        <v/>
      </c>
      <c r="V586" s="17">
        <f>MAX(0,G586-P586)*F586</f>
        <v/>
      </c>
      <c r="W586" s="33">
        <f>IF(T586="Above",LN(G586/P586)/LN(1+INDEX(Market!$E$6:$E$9,MATCH(B586,Market!$A$6:$A$9,0))),0)</f>
        <v/>
      </c>
    </row>
    <row r="587">
      <c r="A587" s="5" t="inlineStr">
        <is>
          <t>E00701</t>
        </is>
      </c>
      <c r="B587" s="5" t="inlineStr">
        <is>
          <t>PL</t>
        </is>
      </c>
      <c r="C587" s="5" t="inlineStr">
        <is>
          <t>Sales</t>
        </is>
      </c>
      <c r="D587" s="5" t="inlineStr">
        <is>
          <t>L3</t>
        </is>
      </c>
      <c r="E587" s="5" t="inlineStr">
        <is>
          <t>M</t>
        </is>
      </c>
      <c r="F587" s="5" t="n">
        <v>1</v>
      </c>
      <c r="G587" s="31" t="n">
        <v>35950</v>
      </c>
      <c r="H587" s="31" t="n">
        <v>35300</v>
      </c>
      <c r="I587" s="6">
        <f>INDEX(Roles!$J$5:$J$40,MATCH(C587&amp;"|"&amp;D587,Roles!$A$5:$A$40,0))</f>
        <v/>
      </c>
      <c r="J587" s="6">
        <f>INDEX(Roles!$K$5:$K$40,MATCH(C587&amp;"|"&amp;D587,Roles!$A$5:$A$40,0))</f>
        <v/>
      </c>
      <c r="K587" s="26">
        <f>INDEX(Market!$K$31:$K$54,MATCH(B587&amp;"|"&amp;J587,Market!$A$31:$A$54,0))</f>
        <v/>
      </c>
      <c r="L587" s="6">
        <f>INDEX(Settings!$E$13:$E$19,MATCH(I587,Settings!$B$13:$B$19,0))</f>
        <v/>
      </c>
      <c r="M587" s="25">
        <f>INDEX(Structure!$K$6:$K$12,MATCH(I587,Structure!$A$6:$A$12,0))</f>
        <v/>
      </c>
      <c r="N587" s="26">
        <f>INDEX(Structure!$G$25:$G$52,MATCH(B587&amp;"|"&amp;I587,Structure!$A$25:$A$52,0))</f>
        <v/>
      </c>
      <c r="O587" s="26">
        <f>INDEX(Structure!$H$25:$H$52,MATCH(B587&amp;"|"&amp;I587,Structure!$A$25:$A$52,0))</f>
        <v/>
      </c>
      <c r="P587" s="26">
        <f>INDEX(Structure!$I$25:$I$52,MATCH(B587&amp;"|"&amp;I587,Structure!$A$25:$A$52,0))</f>
        <v/>
      </c>
      <c r="Q587" s="20">
        <f>G587/H587</f>
        <v/>
      </c>
      <c r="R587" s="20">
        <f>G587/O587</f>
        <v/>
      </c>
      <c r="S587" s="32">
        <f>(G587-N587)/(P587-N587)</f>
        <v/>
      </c>
      <c r="T587" s="4">
        <f>IF(G587&lt;N587,"Below",IF(G587&gt;P587,"Above","Within"))</f>
        <v/>
      </c>
      <c r="U587" s="17">
        <f>MAX(0,N587-G587)*F587</f>
        <v/>
      </c>
      <c r="V587" s="17">
        <f>MAX(0,G587-P587)*F587</f>
        <v/>
      </c>
      <c r="W587" s="33">
        <f>IF(T587="Above",LN(G587/P587)/LN(1+INDEX(Market!$E$6:$E$9,MATCH(B587,Market!$A$6:$A$9,0))),0)</f>
        <v/>
      </c>
    </row>
    <row r="588">
      <c r="A588" s="5" t="inlineStr">
        <is>
          <t>E00702</t>
        </is>
      </c>
      <c r="B588" s="5" t="inlineStr">
        <is>
          <t>IT</t>
        </is>
      </c>
      <c r="C588" s="5" t="inlineStr">
        <is>
          <t>Finance</t>
        </is>
      </c>
      <c r="D588" s="5" t="inlineStr">
        <is>
          <t>L1</t>
        </is>
      </c>
      <c r="E588" s="5" t="inlineStr">
        <is>
          <t>M</t>
        </is>
      </c>
      <c r="F588" s="5" t="n">
        <v>1</v>
      </c>
      <c r="G588" s="31" t="n">
        <v>27850</v>
      </c>
      <c r="H588" s="31" t="n">
        <v>28600</v>
      </c>
      <c r="I588" s="6">
        <f>INDEX(Roles!$J$5:$J$40,MATCH(C588&amp;"|"&amp;D588,Roles!$A$5:$A$40,0))</f>
        <v/>
      </c>
      <c r="J588" s="6">
        <f>INDEX(Roles!$K$5:$K$40,MATCH(C588&amp;"|"&amp;D588,Roles!$A$5:$A$40,0))</f>
        <v/>
      </c>
      <c r="K588" s="26">
        <f>INDEX(Market!$K$31:$K$54,MATCH(B588&amp;"|"&amp;J588,Market!$A$31:$A$54,0))</f>
        <v/>
      </c>
      <c r="L588" s="6">
        <f>INDEX(Settings!$E$13:$E$19,MATCH(I588,Settings!$B$13:$B$19,0))</f>
        <v/>
      </c>
      <c r="M588" s="25">
        <f>INDEX(Structure!$K$6:$K$12,MATCH(I588,Structure!$A$6:$A$12,0))</f>
        <v/>
      </c>
      <c r="N588" s="26">
        <f>INDEX(Structure!$G$25:$G$52,MATCH(B588&amp;"|"&amp;I588,Structure!$A$25:$A$52,0))</f>
        <v/>
      </c>
      <c r="O588" s="26">
        <f>INDEX(Structure!$H$25:$H$52,MATCH(B588&amp;"|"&amp;I588,Structure!$A$25:$A$52,0))</f>
        <v/>
      </c>
      <c r="P588" s="26">
        <f>INDEX(Structure!$I$25:$I$52,MATCH(B588&amp;"|"&amp;I588,Structure!$A$25:$A$52,0))</f>
        <v/>
      </c>
      <c r="Q588" s="20">
        <f>G588/H588</f>
        <v/>
      </c>
      <c r="R588" s="20">
        <f>G588/O588</f>
        <v/>
      </c>
      <c r="S588" s="32">
        <f>(G588-N588)/(P588-N588)</f>
        <v/>
      </c>
      <c r="T588" s="4">
        <f>IF(G588&lt;N588,"Below",IF(G588&gt;P588,"Above","Within"))</f>
        <v/>
      </c>
      <c r="U588" s="17">
        <f>MAX(0,N588-G588)*F588</f>
        <v/>
      </c>
      <c r="V588" s="17">
        <f>MAX(0,G588-P588)*F588</f>
        <v/>
      </c>
      <c r="W588" s="33">
        <f>IF(T588="Above",LN(G588/P588)/LN(1+INDEX(Market!$E$6:$E$9,MATCH(B588,Market!$A$6:$A$9,0))),0)</f>
        <v/>
      </c>
    </row>
    <row r="589">
      <c r="A589" s="5" t="inlineStr">
        <is>
          <t>E00703</t>
        </is>
      </c>
      <c r="B589" s="5" t="inlineStr">
        <is>
          <t>IT</t>
        </is>
      </c>
      <c r="C589" s="5" t="inlineStr">
        <is>
          <t>Customer Service</t>
        </is>
      </c>
      <c r="D589" s="5" t="inlineStr">
        <is>
          <t>L2</t>
        </is>
      </c>
      <c r="E589" s="5" t="inlineStr">
        <is>
          <t>F</t>
        </is>
      </c>
      <c r="F589" s="5" t="n">
        <v>1</v>
      </c>
      <c r="G589" s="31" t="n">
        <v>31750</v>
      </c>
      <c r="H589" s="31" t="n">
        <v>29200</v>
      </c>
      <c r="I589" s="6">
        <f>INDEX(Roles!$J$5:$J$40,MATCH(C589&amp;"|"&amp;D589,Roles!$A$5:$A$40,0))</f>
        <v/>
      </c>
      <c r="J589" s="6">
        <f>INDEX(Roles!$K$5:$K$40,MATCH(C589&amp;"|"&amp;D589,Roles!$A$5:$A$40,0))</f>
        <v/>
      </c>
      <c r="K589" s="26">
        <f>INDEX(Market!$K$31:$K$54,MATCH(B589&amp;"|"&amp;J589,Market!$A$31:$A$54,0))</f>
        <v/>
      </c>
      <c r="L589" s="6">
        <f>INDEX(Settings!$E$13:$E$19,MATCH(I589,Settings!$B$13:$B$19,0))</f>
        <v/>
      </c>
      <c r="M589" s="25">
        <f>INDEX(Structure!$K$6:$K$12,MATCH(I589,Structure!$A$6:$A$12,0))</f>
        <v/>
      </c>
      <c r="N589" s="26">
        <f>INDEX(Structure!$G$25:$G$52,MATCH(B589&amp;"|"&amp;I589,Structure!$A$25:$A$52,0))</f>
        <v/>
      </c>
      <c r="O589" s="26">
        <f>INDEX(Structure!$H$25:$H$52,MATCH(B589&amp;"|"&amp;I589,Structure!$A$25:$A$52,0))</f>
        <v/>
      </c>
      <c r="P589" s="26">
        <f>INDEX(Structure!$I$25:$I$52,MATCH(B589&amp;"|"&amp;I589,Structure!$A$25:$A$52,0))</f>
        <v/>
      </c>
      <c r="Q589" s="20">
        <f>G589/H589</f>
        <v/>
      </c>
      <c r="R589" s="20">
        <f>G589/O589</f>
        <v/>
      </c>
      <c r="S589" s="32">
        <f>(G589-N589)/(P589-N589)</f>
        <v/>
      </c>
      <c r="T589" s="4">
        <f>IF(G589&lt;N589,"Below",IF(G589&gt;P589,"Above","Within"))</f>
        <v/>
      </c>
      <c r="U589" s="17">
        <f>MAX(0,N589-G589)*F589</f>
        <v/>
      </c>
      <c r="V589" s="17">
        <f>MAX(0,G589-P589)*F589</f>
        <v/>
      </c>
      <c r="W589" s="33">
        <f>IF(T589="Above",LN(G589/P589)/LN(1+INDEX(Market!$E$6:$E$9,MATCH(B589,Market!$A$6:$A$9,0))),0)</f>
        <v/>
      </c>
    </row>
    <row r="590">
      <c r="A590" s="5" t="inlineStr">
        <is>
          <t>E00704</t>
        </is>
      </c>
      <c r="B590" s="5" t="inlineStr">
        <is>
          <t>PL</t>
        </is>
      </c>
      <c r="C590" s="5" t="inlineStr">
        <is>
          <t>HR</t>
        </is>
      </c>
      <c r="D590" s="5" t="inlineStr">
        <is>
          <t>L1</t>
        </is>
      </c>
      <c r="E590" s="5" t="inlineStr">
        <is>
          <t>M</t>
        </is>
      </c>
      <c r="F590" s="5" t="n">
        <v>1</v>
      </c>
      <c r="G590" s="31" t="n">
        <v>21350</v>
      </c>
      <c r="H590" s="31" t="n">
        <v>21000</v>
      </c>
      <c r="I590" s="6">
        <f>INDEX(Roles!$J$5:$J$40,MATCH(C590&amp;"|"&amp;D590,Roles!$A$5:$A$40,0))</f>
        <v/>
      </c>
      <c r="J590" s="6">
        <f>INDEX(Roles!$K$5:$K$40,MATCH(C590&amp;"|"&amp;D590,Roles!$A$5:$A$40,0))</f>
        <v/>
      </c>
      <c r="K590" s="26">
        <f>INDEX(Market!$K$31:$K$54,MATCH(B590&amp;"|"&amp;J590,Market!$A$31:$A$54,0))</f>
        <v/>
      </c>
      <c r="L590" s="6">
        <f>INDEX(Settings!$E$13:$E$19,MATCH(I590,Settings!$B$13:$B$19,0))</f>
        <v/>
      </c>
      <c r="M590" s="25">
        <f>INDEX(Structure!$K$6:$K$12,MATCH(I590,Structure!$A$6:$A$12,0))</f>
        <v/>
      </c>
      <c r="N590" s="26">
        <f>INDEX(Structure!$G$25:$G$52,MATCH(B590&amp;"|"&amp;I590,Structure!$A$25:$A$52,0))</f>
        <v/>
      </c>
      <c r="O590" s="26">
        <f>INDEX(Structure!$H$25:$H$52,MATCH(B590&amp;"|"&amp;I590,Structure!$A$25:$A$52,0))</f>
        <v/>
      </c>
      <c r="P590" s="26">
        <f>INDEX(Structure!$I$25:$I$52,MATCH(B590&amp;"|"&amp;I590,Structure!$A$25:$A$52,0))</f>
        <v/>
      </c>
      <c r="Q590" s="20">
        <f>G590/H590</f>
        <v/>
      </c>
      <c r="R590" s="20">
        <f>G590/O590</f>
        <v/>
      </c>
      <c r="S590" s="32">
        <f>(G590-N590)/(P590-N590)</f>
        <v/>
      </c>
      <c r="T590" s="4">
        <f>IF(G590&lt;N590,"Below",IF(G590&gt;P590,"Above","Within"))</f>
        <v/>
      </c>
      <c r="U590" s="17">
        <f>MAX(0,N590-G590)*F590</f>
        <v/>
      </c>
      <c r="V590" s="17">
        <f>MAX(0,G590-P590)*F590</f>
        <v/>
      </c>
      <c r="W590" s="33">
        <f>IF(T590="Above",LN(G590/P590)/LN(1+INDEX(Market!$E$6:$E$9,MATCH(B590,Market!$A$6:$A$9,0))),0)</f>
        <v/>
      </c>
    </row>
    <row r="591">
      <c r="A591" s="5" t="inlineStr">
        <is>
          <t>E00705</t>
        </is>
      </c>
      <c r="B591" s="5" t="inlineStr">
        <is>
          <t>DE</t>
        </is>
      </c>
      <c r="C591" s="5" t="inlineStr">
        <is>
          <t>Customer Service</t>
        </is>
      </c>
      <c r="D591" s="5" t="inlineStr">
        <is>
          <t>L4</t>
        </is>
      </c>
      <c r="E591" s="5" t="inlineStr">
        <is>
          <t>M</t>
        </is>
      </c>
      <c r="F591" s="5" t="n">
        <v>1</v>
      </c>
      <c r="G591" s="31" t="n">
        <v>75050</v>
      </c>
      <c r="H591" s="31" t="n">
        <v>71800</v>
      </c>
      <c r="I591" s="6">
        <f>INDEX(Roles!$J$5:$J$40,MATCH(C591&amp;"|"&amp;D591,Roles!$A$5:$A$40,0))</f>
        <v/>
      </c>
      <c r="J591" s="6">
        <f>INDEX(Roles!$K$5:$K$40,MATCH(C591&amp;"|"&amp;D591,Roles!$A$5:$A$40,0))</f>
        <v/>
      </c>
      <c r="K591" s="26">
        <f>INDEX(Market!$K$31:$K$54,MATCH(B591&amp;"|"&amp;J591,Market!$A$31:$A$54,0))</f>
        <v/>
      </c>
      <c r="L591" s="6">
        <f>INDEX(Settings!$E$13:$E$19,MATCH(I591,Settings!$B$13:$B$19,0))</f>
        <v/>
      </c>
      <c r="M591" s="25">
        <f>INDEX(Structure!$K$6:$K$12,MATCH(I591,Structure!$A$6:$A$12,0))</f>
        <v/>
      </c>
      <c r="N591" s="26">
        <f>INDEX(Structure!$G$25:$G$52,MATCH(B591&amp;"|"&amp;I591,Structure!$A$25:$A$52,0))</f>
        <v/>
      </c>
      <c r="O591" s="26">
        <f>INDEX(Structure!$H$25:$H$52,MATCH(B591&amp;"|"&amp;I591,Structure!$A$25:$A$52,0))</f>
        <v/>
      </c>
      <c r="P591" s="26">
        <f>INDEX(Structure!$I$25:$I$52,MATCH(B591&amp;"|"&amp;I591,Structure!$A$25:$A$52,0))</f>
        <v/>
      </c>
      <c r="Q591" s="20">
        <f>G591/H591</f>
        <v/>
      </c>
      <c r="R591" s="20">
        <f>G591/O591</f>
        <v/>
      </c>
      <c r="S591" s="32">
        <f>(G591-N591)/(P591-N591)</f>
        <v/>
      </c>
      <c r="T591" s="4">
        <f>IF(G591&lt;N591,"Below",IF(G591&gt;P591,"Above","Within"))</f>
        <v/>
      </c>
      <c r="U591" s="17">
        <f>MAX(0,N591-G591)*F591</f>
        <v/>
      </c>
      <c r="V591" s="17">
        <f>MAX(0,G591-P591)*F591</f>
        <v/>
      </c>
      <c r="W591" s="33">
        <f>IF(T591="Above",LN(G591/P591)/LN(1+INDEX(Market!$E$6:$E$9,MATCH(B591,Market!$A$6:$A$9,0))),0)</f>
        <v/>
      </c>
    </row>
    <row r="592">
      <c r="A592" s="5" t="inlineStr">
        <is>
          <t>E00706</t>
        </is>
      </c>
      <c r="B592" s="5" t="inlineStr">
        <is>
          <t>ES</t>
        </is>
      </c>
      <c r="C592" s="5" t="inlineStr">
        <is>
          <t>HR</t>
        </is>
      </c>
      <c r="D592" s="5" t="inlineStr">
        <is>
          <t>L3</t>
        </is>
      </c>
      <c r="E592" s="5" t="inlineStr">
        <is>
          <t>M</t>
        </is>
      </c>
      <c r="F592" s="5" t="n">
        <v>1</v>
      </c>
      <c r="G592" s="31" t="n">
        <v>47050</v>
      </c>
      <c r="H592" s="31" t="n">
        <v>40000</v>
      </c>
      <c r="I592" s="6">
        <f>INDEX(Roles!$J$5:$J$40,MATCH(C592&amp;"|"&amp;D592,Roles!$A$5:$A$40,0))</f>
        <v/>
      </c>
      <c r="J592" s="6">
        <f>INDEX(Roles!$K$5:$K$40,MATCH(C592&amp;"|"&amp;D592,Roles!$A$5:$A$40,0))</f>
        <v/>
      </c>
      <c r="K592" s="26">
        <f>INDEX(Market!$K$31:$K$54,MATCH(B592&amp;"|"&amp;J592,Market!$A$31:$A$54,0))</f>
        <v/>
      </c>
      <c r="L592" s="6">
        <f>INDEX(Settings!$E$13:$E$19,MATCH(I592,Settings!$B$13:$B$19,0))</f>
        <v/>
      </c>
      <c r="M592" s="25">
        <f>INDEX(Structure!$K$6:$K$12,MATCH(I592,Structure!$A$6:$A$12,0))</f>
        <v/>
      </c>
      <c r="N592" s="26">
        <f>INDEX(Structure!$G$25:$G$52,MATCH(B592&amp;"|"&amp;I592,Structure!$A$25:$A$52,0))</f>
        <v/>
      </c>
      <c r="O592" s="26">
        <f>INDEX(Structure!$H$25:$H$52,MATCH(B592&amp;"|"&amp;I592,Structure!$A$25:$A$52,0))</f>
        <v/>
      </c>
      <c r="P592" s="26">
        <f>INDEX(Structure!$I$25:$I$52,MATCH(B592&amp;"|"&amp;I592,Structure!$A$25:$A$52,0))</f>
        <v/>
      </c>
      <c r="Q592" s="20">
        <f>G592/H592</f>
        <v/>
      </c>
      <c r="R592" s="20">
        <f>G592/O592</f>
        <v/>
      </c>
      <c r="S592" s="32">
        <f>(G592-N592)/(P592-N592)</f>
        <v/>
      </c>
      <c r="T592" s="4">
        <f>IF(G592&lt;N592,"Below",IF(G592&gt;P592,"Above","Within"))</f>
        <v/>
      </c>
      <c r="U592" s="17">
        <f>MAX(0,N592-G592)*F592</f>
        <v/>
      </c>
      <c r="V592" s="17">
        <f>MAX(0,G592-P592)*F592</f>
        <v/>
      </c>
      <c r="W592" s="33">
        <f>IF(T592="Above",LN(G592/P592)/LN(1+INDEX(Market!$E$6:$E$9,MATCH(B592,Market!$A$6:$A$9,0))),0)</f>
        <v/>
      </c>
    </row>
    <row r="593">
      <c r="A593" s="5" t="inlineStr">
        <is>
          <t>E00707</t>
        </is>
      </c>
      <c r="B593" s="5" t="inlineStr">
        <is>
          <t>DE</t>
        </is>
      </c>
      <c r="C593" s="5" t="inlineStr">
        <is>
          <t>Tech</t>
        </is>
      </c>
      <c r="D593" s="5" t="inlineStr">
        <is>
          <t>L1</t>
        </is>
      </c>
      <c r="E593" s="5" t="inlineStr">
        <is>
          <t>M</t>
        </is>
      </c>
      <c r="F593" s="5" t="n">
        <v>0.8</v>
      </c>
      <c r="G593" s="31" t="n">
        <v>43800</v>
      </c>
      <c r="H593" s="31" t="n">
        <v>47500</v>
      </c>
      <c r="I593" s="6">
        <f>INDEX(Roles!$J$5:$J$40,MATCH(C593&amp;"|"&amp;D593,Roles!$A$5:$A$40,0))</f>
        <v/>
      </c>
      <c r="J593" s="6">
        <f>INDEX(Roles!$K$5:$K$40,MATCH(C593&amp;"|"&amp;D593,Roles!$A$5:$A$40,0))</f>
        <v/>
      </c>
      <c r="K593" s="26">
        <f>INDEX(Market!$K$31:$K$54,MATCH(B593&amp;"|"&amp;J593,Market!$A$31:$A$54,0))</f>
        <v/>
      </c>
      <c r="L593" s="6">
        <f>INDEX(Settings!$E$13:$E$19,MATCH(I593,Settings!$B$13:$B$19,0))</f>
        <v/>
      </c>
      <c r="M593" s="25">
        <f>INDEX(Structure!$K$6:$K$12,MATCH(I593,Structure!$A$6:$A$12,0))</f>
        <v/>
      </c>
      <c r="N593" s="26">
        <f>INDEX(Structure!$G$25:$G$52,MATCH(B593&amp;"|"&amp;I593,Structure!$A$25:$A$52,0))</f>
        <v/>
      </c>
      <c r="O593" s="26">
        <f>INDEX(Structure!$H$25:$H$52,MATCH(B593&amp;"|"&amp;I593,Structure!$A$25:$A$52,0))</f>
        <v/>
      </c>
      <c r="P593" s="26">
        <f>INDEX(Structure!$I$25:$I$52,MATCH(B593&amp;"|"&amp;I593,Structure!$A$25:$A$52,0))</f>
        <v/>
      </c>
      <c r="Q593" s="20">
        <f>G593/H593</f>
        <v/>
      </c>
      <c r="R593" s="20">
        <f>G593/O593</f>
        <v/>
      </c>
      <c r="S593" s="32">
        <f>(G593-N593)/(P593-N593)</f>
        <v/>
      </c>
      <c r="T593" s="4">
        <f>IF(G593&lt;N593,"Below",IF(G593&gt;P593,"Above","Within"))</f>
        <v/>
      </c>
      <c r="U593" s="17">
        <f>MAX(0,N593-G593)*F593</f>
        <v/>
      </c>
      <c r="V593" s="17">
        <f>MAX(0,G593-P593)*F593</f>
        <v/>
      </c>
      <c r="W593" s="33">
        <f>IF(T593="Above",LN(G593/P593)/LN(1+INDEX(Market!$E$6:$E$9,MATCH(B593,Market!$A$6:$A$9,0))),0)</f>
        <v/>
      </c>
    </row>
    <row r="594">
      <c r="A594" s="5" t="inlineStr">
        <is>
          <t>E00708</t>
        </is>
      </c>
      <c r="B594" s="5" t="inlineStr">
        <is>
          <t>PL</t>
        </is>
      </c>
      <c r="C594" s="5" t="inlineStr">
        <is>
          <t>Operations</t>
        </is>
      </c>
      <c r="D594" s="5" t="inlineStr">
        <is>
          <t>L2</t>
        </is>
      </c>
      <c r="E594" s="5" t="inlineStr">
        <is>
          <t>M</t>
        </is>
      </c>
      <c r="F594" s="5" t="n">
        <v>0.8</v>
      </c>
      <c r="G594" s="31" t="n">
        <v>22050</v>
      </c>
      <c r="H594" s="31" t="n">
        <v>24900</v>
      </c>
      <c r="I594" s="6">
        <f>INDEX(Roles!$J$5:$J$40,MATCH(C594&amp;"|"&amp;D594,Roles!$A$5:$A$40,0))</f>
        <v/>
      </c>
      <c r="J594" s="6">
        <f>INDEX(Roles!$K$5:$K$40,MATCH(C594&amp;"|"&amp;D594,Roles!$A$5:$A$40,0))</f>
        <v/>
      </c>
      <c r="K594" s="26">
        <f>INDEX(Market!$K$31:$K$54,MATCH(B594&amp;"|"&amp;J594,Market!$A$31:$A$54,0))</f>
        <v/>
      </c>
      <c r="L594" s="6">
        <f>INDEX(Settings!$E$13:$E$19,MATCH(I594,Settings!$B$13:$B$19,0))</f>
        <v/>
      </c>
      <c r="M594" s="25">
        <f>INDEX(Structure!$K$6:$K$12,MATCH(I594,Structure!$A$6:$A$12,0))</f>
        <v/>
      </c>
      <c r="N594" s="26">
        <f>INDEX(Structure!$G$25:$G$52,MATCH(B594&amp;"|"&amp;I594,Structure!$A$25:$A$52,0))</f>
        <v/>
      </c>
      <c r="O594" s="26">
        <f>INDEX(Structure!$H$25:$H$52,MATCH(B594&amp;"|"&amp;I594,Structure!$A$25:$A$52,0))</f>
        <v/>
      </c>
      <c r="P594" s="26">
        <f>INDEX(Structure!$I$25:$I$52,MATCH(B594&amp;"|"&amp;I594,Structure!$A$25:$A$52,0))</f>
        <v/>
      </c>
      <c r="Q594" s="20">
        <f>G594/H594</f>
        <v/>
      </c>
      <c r="R594" s="20">
        <f>G594/O594</f>
        <v/>
      </c>
      <c r="S594" s="32">
        <f>(G594-N594)/(P594-N594)</f>
        <v/>
      </c>
      <c r="T594" s="4">
        <f>IF(G594&lt;N594,"Below",IF(G594&gt;P594,"Above","Within"))</f>
        <v/>
      </c>
      <c r="U594" s="17">
        <f>MAX(0,N594-G594)*F594</f>
        <v/>
      </c>
      <c r="V594" s="17">
        <f>MAX(0,G594-P594)*F594</f>
        <v/>
      </c>
      <c r="W594" s="33">
        <f>IF(T594="Above",LN(G594/P594)/LN(1+INDEX(Market!$E$6:$E$9,MATCH(B594,Market!$A$6:$A$9,0))),0)</f>
        <v/>
      </c>
    </row>
    <row r="595">
      <c r="A595" s="5" t="inlineStr">
        <is>
          <t>E00709</t>
        </is>
      </c>
      <c r="B595" s="5" t="inlineStr">
        <is>
          <t>PL</t>
        </is>
      </c>
      <c r="C595" s="5" t="inlineStr">
        <is>
          <t>Operations</t>
        </is>
      </c>
      <c r="D595" s="5" t="inlineStr">
        <is>
          <t>L3</t>
        </is>
      </c>
      <c r="E595" s="5" t="inlineStr">
        <is>
          <t>F</t>
        </is>
      </c>
      <c r="F595" s="5" t="n">
        <v>0.8</v>
      </c>
      <c r="G595" s="31" t="n">
        <v>29300</v>
      </c>
      <c r="H595" s="31" t="n">
        <v>31900</v>
      </c>
      <c r="I595" s="6">
        <f>INDEX(Roles!$J$5:$J$40,MATCH(C595&amp;"|"&amp;D595,Roles!$A$5:$A$40,0))</f>
        <v/>
      </c>
      <c r="J595" s="6">
        <f>INDEX(Roles!$K$5:$K$40,MATCH(C595&amp;"|"&amp;D595,Roles!$A$5:$A$40,0))</f>
        <v/>
      </c>
      <c r="K595" s="26">
        <f>INDEX(Market!$K$31:$K$54,MATCH(B595&amp;"|"&amp;J595,Market!$A$31:$A$54,0))</f>
        <v/>
      </c>
      <c r="L595" s="6">
        <f>INDEX(Settings!$E$13:$E$19,MATCH(I595,Settings!$B$13:$B$19,0))</f>
        <v/>
      </c>
      <c r="M595" s="25">
        <f>INDEX(Structure!$K$6:$K$12,MATCH(I595,Structure!$A$6:$A$12,0))</f>
        <v/>
      </c>
      <c r="N595" s="26">
        <f>INDEX(Structure!$G$25:$G$52,MATCH(B595&amp;"|"&amp;I595,Structure!$A$25:$A$52,0))</f>
        <v/>
      </c>
      <c r="O595" s="26">
        <f>INDEX(Structure!$H$25:$H$52,MATCH(B595&amp;"|"&amp;I595,Structure!$A$25:$A$52,0))</f>
        <v/>
      </c>
      <c r="P595" s="26">
        <f>INDEX(Structure!$I$25:$I$52,MATCH(B595&amp;"|"&amp;I595,Structure!$A$25:$A$52,0))</f>
        <v/>
      </c>
      <c r="Q595" s="20">
        <f>G595/H595</f>
        <v/>
      </c>
      <c r="R595" s="20">
        <f>G595/O595</f>
        <v/>
      </c>
      <c r="S595" s="32">
        <f>(G595-N595)/(P595-N595)</f>
        <v/>
      </c>
      <c r="T595" s="4">
        <f>IF(G595&lt;N595,"Below",IF(G595&gt;P595,"Above","Within"))</f>
        <v/>
      </c>
      <c r="U595" s="17">
        <f>MAX(0,N595-G595)*F595</f>
        <v/>
      </c>
      <c r="V595" s="17">
        <f>MAX(0,G595-P595)*F595</f>
        <v/>
      </c>
      <c r="W595" s="33">
        <f>IF(T595="Above",LN(G595/P595)/LN(1+INDEX(Market!$E$6:$E$9,MATCH(B595,Market!$A$6:$A$9,0))),0)</f>
        <v/>
      </c>
    </row>
    <row r="596">
      <c r="A596" s="5" t="inlineStr">
        <is>
          <t>E00710</t>
        </is>
      </c>
      <c r="B596" s="5" t="inlineStr">
        <is>
          <t>PL</t>
        </is>
      </c>
      <c r="C596" s="5" t="inlineStr">
        <is>
          <t>Sales</t>
        </is>
      </c>
      <c r="D596" s="5" t="inlineStr">
        <is>
          <t>L2</t>
        </is>
      </c>
      <c r="E596" s="5" t="inlineStr">
        <is>
          <t>F</t>
        </is>
      </c>
      <c r="F596" s="5" t="n">
        <v>1</v>
      </c>
      <c r="G596" s="31" t="n">
        <v>29150</v>
      </c>
      <c r="H596" s="31" t="n">
        <v>27600</v>
      </c>
      <c r="I596" s="6">
        <f>INDEX(Roles!$J$5:$J$40,MATCH(C596&amp;"|"&amp;D596,Roles!$A$5:$A$40,0))</f>
        <v/>
      </c>
      <c r="J596" s="6">
        <f>INDEX(Roles!$K$5:$K$40,MATCH(C596&amp;"|"&amp;D596,Roles!$A$5:$A$40,0))</f>
        <v/>
      </c>
      <c r="K596" s="26">
        <f>INDEX(Market!$K$31:$K$54,MATCH(B596&amp;"|"&amp;J596,Market!$A$31:$A$54,0))</f>
        <v/>
      </c>
      <c r="L596" s="6">
        <f>INDEX(Settings!$E$13:$E$19,MATCH(I596,Settings!$B$13:$B$19,0))</f>
        <v/>
      </c>
      <c r="M596" s="25">
        <f>INDEX(Structure!$K$6:$K$12,MATCH(I596,Structure!$A$6:$A$12,0))</f>
        <v/>
      </c>
      <c r="N596" s="26">
        <f>INDEX(Structure!$G$25:$G$52,MATCH(B596&amp;"|"&amp;I596,Structure!$A$25:$A$52,0))</f>
        <v/>
      </c>
      <c r="O596" s="26">
        <f>INDEX(Structure!$H$25:$H$52,MATCH(B596&amp;"|"&amp;I596,Structure!$A$25:$A$52,0))</f>
        <v/>
      </c>
      <c r="P596" s="26">
        <f>INDEX(Structure!$I$25:$I$52,MATCH(B596&amp;"|"&amp;I596,Structure!$A$25:$A$52,0))</f>
        <v/>
      </c>
      <c r="Q596" s="20">
        <f>G596/H596</f>
        <v/>
      </c>
      <c r="R596" s="20">
        <f>G596/O596</f>
        <v/>
      </c>
      <c r="S596" s="32">
        <f>(G596-N596)/(P596-N596)</f>
        <v/>
      </c>
      <c r="T596" s="4">
        <f>IF(G596&lt;N596,"Below",IF(G596&gt;P596,"Above","Within"))</f>
        <v/>
      </c>
      <c r="U596" s="17">
        <f>MAX(0,N596-G596)*F596</f>
        <v/>
      </c>
      <c r="V596" s="17">
        <f>MAX(0,G596-P596)*F596</f>
        <v/>
      </c>
      <c r="W596" s="33">
        <f>IF(T596="Above",LN(G596/P596)/LN(1+INDEX(Market!$E$6:$E$9,MATCH(B596,Market!$A$6:$A$9,0))),0)</f>
        <v/>
      </c>
    </row>
    <row r="597">
      <c r="A597" s="5" t="inlineStr">
        <is>
          <t>E00711</t>
        </is>
      </c>
      <c r="B597" s="5" t="inlineStr">
        <is>
          <t>IT</t>
        </is>
      </c>
      <c r="C597" s="5" t="inlineStr">
        <is>
          <t>Operations</t>
        </is>
      </c>
      <c r="D597" s="5" t="inlineStr">
        <is>
          <t>L3</t>
        </is>
      </c>
      <c r="E597" s="5" t="inlineStr">
        <is>
          <t>M</t>
        </is>
      </c>
      <c r="F597" s="5" t="n">
        <v>1</v>
      </c>
      <c r="G597" s="31" t="n">
        <v>41950</v>
      </c>
      <c r="H597" s="31" t="n">
        <v>39500</v>
      </c>
      <c r="I597" s="6">
        <f>INDEX(Roles!$J$5:$J$40,MATCH(C597&amp;"|"&amp;D597,Roles!$A$5:$A$40,0))</f>
        <v/>
      </c>
      <c r="J597" s="6">
        <f>INDEX(Roles!$K$5:$K$40,MATCH(C597&amp;"|"&amp;D597,Roles!$A$5:$A$40,0))</f>
        <v/>
      </c>
      <c r="K597" s="26">
        <f>INDEX(Market!$K$31:$K$54,MATCH(B597&amp;"|"&amp;J597,Market!$A$31:$A$54,0))</f>
        <v/>
      </c>
      <c r="L597" s="6">
        <f>INDEX(Settings!$E$13:$E$19,MATCH(I597,Settings!$B$13:$B$19,0))</f>
        <v/>
      </c>
      <c r="M597" s="25">
        <f>INDEX(Structure!$K$6:$K$12,MATCH(I597,Structure!$A$6:$A$12,0))</f>
        <v/>
      </c>
      <c r="N597" s="26">
        <f>INDEX(Structure!$G$25:$G$52,MATCH(B597&amp;"|"&amp;I597,Structure!$A$25:$A$52,0))</f>
        <v/>
      </c>
      <c r="O597" s="26">
        <f>INDEX(Structure!$H$25:$H$52,MATCH(B597&amp;"|"&amp;I597,Structure!$A$25:$A$52,0))</f>
        <v/>
      </c>
      <c r="P597" s="26">
        <f>INDEX(Structure!$I$25:$I$52,MATCH(B597&amp;"|"&amp;I597,Structure!$A$25:$A$52,0))</f>
        <v/>
      </c>
      <c r="Q597" s="20">
        <f>G597/H597</f>
        <v/>
      </c>
      <c r="R597" s="20">
        <f>G597/O597</f>
        <v/>
      </c>
      <c r="S597" s="32">
        <f>(G597-N597)/(P597-N597)</f>
        <v/>
      </c>
      <c r="T597" s="4">
        <f>IF(G597&lt;N597,"Below",IF(G597&gt;P597,"Above","Within"))</f>
        <v/>
      </c>
      <c r="U597" s="17">
        <f>MAX(0,N597-G597)*F597</f>
        <v/>
      </c>
      <c r="V597" s="17">
        <f>MAX(0,G597-P597)*F597</f>
        <v/>
      </c>
      <c r="W597" s="33">
        <f>IF(T597="Above",LN(G597/P597)/LN(1+INDEX(Market!$E$6:$E$9,MATCH(B597,Market!$A$6:$A$9,0))),0)</f>
        <v/>
      </c>
    </row>
    <row r="598">
      <c r="A598" s="5" t="inlineStr">
        <is>
          <t>E00712</t>
        </is>
      </c>
      <c r="B598" s="5" t="inlineStr">
        <is>
          <t>PL</t>
        </is>
      </c>
      <c r="C598" s="5" t="inlineStr">
        <is>
          <t>Operations</t>
        </is>
      </c>
      <c r="D598" s="5" t="inlineStr">
        <is>
          <t>L3</t>
        </is>
      </c>
      <c r="E598" s="5" t="inlineStr">
        <is>
          <t>M</t>
        </is>
      </c>
      <c r="F598" s="5" t="n">
        <v>1</v>
      </c>
      <c r="G598" s="31" t="n">
        <v>30300</v>
      </c>
      <c r="H598" s="31" t="n">
        <v>31900</v>
      </c>
      <c r="I598" s="6">
        <f>INDEX(Roles!$J$5:$J$40,MATCH(C598&amp;"|"&amp;D598,Roles!$A$5:$A$40,0))</f>
        <v/>
      </c>
      <c r="J598" s="6">
        <f>INDEX(Roles!$K$5:$K$40,MATCH(C598&amp;"|"&amp;D598,Roles!$A$5:$A$40,0))</f>
        <v/>
      </c>
      <c r="K598" s="26">
        <f>INDEX(Market!$K$31:$K$54,MATCH(B598&amp;"|"&amp;J598,Market!$A$31:$A$54,0))</f>
        <v/>
      </c>
      <c r="L598" s="6">
        <f>INDEX(Settings!$E$13:$E$19,MATCH(I598,Settings!$B$13:$B$19,0))</f>
        <v/>
      </c>
      <c r="M598" s="25">
        <f>INDEX(Structure!$K$6:$K$12,MATCH(I598,Structure!$A$6:$A$12,0))</f>
        <v/>
      </c>
      <c r="N598" s="26">
        <f>INDEX(Structure!$G$25:$G$52,MATCH(B598&amp;"|"&amp;I598,Structure!$A$25:$A$52,0))</f>
        <v/>
      </c>
      <c r="O598" s="26">
        <f>INDEX(Structure!$H$25:$H$52,MATCH(B598&amp;"|"&amp;I598,Structure!$A$25:$A$52,0))</f>
        <v/>
      </c>
      <c r="P598" s="26">
        <f>INDEX(Structure!$I$25:$I$52,MATCH(B598&amp;"|"&amp;I598,Structure!$A$25:$A$52,0))</f>
        <v/>
      </c>
      <c r="Q598" s="20">
        <f>G598/H598</f>
        <v/>
      </c>
      <c r="R598" s="20">
        <f>G598/O598</f>
        <v/>
      </c>
      <c r="S598" s="32">
        <f>(G598-N598)/(P598-N598)</f>
        <v/>
      </c>
      <c r="T598" s="4">
        <f>IF(G598&lt;N598,"Below",IF(G598&gt;P598,"Above","Within"))</f>
        <v/>
      </c>
      <c r="U598" s="17">
        <f>MAX(0,N598-G598)*F598</f>
        <v/>
      </c>
      <c r="V598" s="17">
        <f>MAX(0,G598-P598)*F598</f>
        <v/>
      </c>
      <c r="W598" s="33">
        <f>IF(T598="Above",LN(G598/P598)/LN(1+INDEX(Market!$E$6:$E$9,MATCH(B598,Market!$A$6:$A$9,0))),0)</f>
        <v/>
      </c>
    </row>
    <row r="599">
      <c r="A599" s="5" t="inlineStr">
        <is>
          <t>E00713</t>
        </is>
      </c>
      <c r="B599" s="5" t="inlineStr">
        <is>
          <t>ES</t>
        </is>
      </c>
      <c r="C599" s="5" t="inlineStr">
        <is>
          <t>Customer Service</t>
        </is>
      </c>
      <c r="D599" s="5" t="inlineStr">
        <is>
          <t>L3</t>
        </is>
      </c>
      <c r="E599" s="5" t="inlineStr">
        <is>
          <t>F</t>
        </is>
      </c>
      <c r="F599" s="5" t="n">
        <v>1</v>
      </c>
      <c r="G599" s="31" t="n">
        <v>35850</v>
      </c>
      <c r="H599" s="31" t="n">
        <v>36000</v>
      </c>
      <c r="I599" s="6">
        <f>INDEX(Roles!$J$5:$J$40,MATCH(C599&amp;"|"&amp;D599,Roles!$A$5:$A$40,0))</f>
        <v/>
      </c>
      <c r="J599" s="6">
        <f>INDEX(Roles!$K$5:$K$40,MATCH(C599&amp;"|"&amp;D599,Roles!$A$5:$A$40,0))</f>
        <v/>
      </c>
      <c r="K599" s="26">
        <f>INDEX(Market!$K$31:$K$54,MATCH(B599&amp;"|"&amp;J599,Market!$A$31:$A$54,0))</f>
        <v/>
      </c>
      <c r="L599" s="6">
        <f>INDEX(Settings!$E$13:$E$19,MATCH(I599,Settings!$B$13:$B$19,0))</f>
        <v/>
      </c>
      <c r="M599" s="25">
        <f>INDEX(Structure!$K$6:$K$12,MATCH(I599,Structure!$A$6:$A$12,0))</f>
        <v/>
      </c>
      <c r="N599" s="26">
        <f>INDEX(Structure!$G$25:$G$52,MATCH(B599&amp;"|"&amp;I599,Structure!$A$25:$A$52,0))</f>
        <v/>
      </c>
      <c r="O599" s="26">
        <f>INDEX(Structure!$H$25:$H$52,MATCH(B599&amp;"|"&amp;I599,Structure!$A$25:$A$52,0))</f>
        <v/>
      </c>
      <c r="P599" s="26">
        <f>INDEX(Structure!$I$25:$I$52,MATCH(B599&amp;"|"&amp;I599,Structure!$A$25:$A$52,0))</f>
        <v/>
      </c>
      <c r="Q599" s="20">
        <f>G599/H599</f>
        <v/>
      </c>
      <c r="R599" s="20">
        <f>G599/O599</f>
        <v/>
      </c>
      <c r="S599" s="32">
        <f>(G599-N599)/(P599-N599)</f>
        <v/>
      </c>
      <c r="T599" s="4">
        <f>IF(G599&lt;N599,"Below",IF(G599&gt;P599,"Above","Within"))</f>
        <v/>
      </c>
      <c r="U599" s="17">
        <f>MAX(0,N599-G599)*F599</f>
        <v/>
      </c>
      <c r="V599" s="17">
        <f>MAX(0,G599-P599)*F599</f>
        <v/>
      </c>
      <c r="W599" s="33">
        <f>IF(T599="Above",LN(G599/P599)/LN(1+INDEX(Market!$E$6:$E$9,MATCH(B599,Market!$A$6:$A$9,0))),0)</f>
        <v/>
      </c>
    </row>
    <row r="600">
      <c r="A600" s="5" t="inlineStr">
        <is>
          <t>E00714</t>
        </is>
      </c>
      <c r="B600" s="5" t="inlineStr">
        <is>
          <t>PL</t>
        </is>
      </c>
      <c r="C600" s="5" t="inlineStr">
        <is>
          <t>HR</t>
        </is>
      </c>
      <c r="D600" s="5" t="inlineStr">
        <is>
          <t>L4</t>
        </is>
      </c>
      <c r="E600" s="5" t="inlineStr">
        <is>
          <t>M</t>
        </is>
      </c>
      <c r="F600" s="5" t="n">
        <v>1</v>
      </c>
      <c r="G600" s="31" t="n">
        <v>36900</v>
      </c>
      <c r="H600" s="31" t="n">
        <v>44100</v>
      </c>
      <c r="I600" s="6">
        <f>INDEX(Roles!$J$5:$J$40,MATCH(C600&amp;"|"&amp;D600,Roles!$A$5:$A$40,0))</f>
        <v/>
      </c>
      <c r="J600" s="6">
        <f>INDEX(Roles!$K$5:$K$40,MATCH(C600&amp;"|"&amp;D600,Roles!$A$5:$A$40,0))</f>
        <v/>
      </c>
      <c r="K600" s="26">
        <f>INDEX(Market!$K$31:$K$54,MATCH(B600&amp;"|"&amp;J600,Market!$A$31:$A$54,0))</f>
        <v/>
      </c>
      <c r="L600" s="6">
        <f>INDEX(Settings!$E$13:$E$19,MATCH(I600,Settings!$B$13:$B$19,0))</f>
        <v/>
      </c>
      <c r="M600" s="25">
        <f>INDEX(Structure!$K$6:$K$12,MATCH(I600,Structure!$A$6:$A$12,0))</f>
        <v/>
      </c>
      <c r="N600" s="26">
        <f>INDEX(Structure!$G$25:$G$52,MATCH(B600&amp;"|"&amp;I600,Structure!$A$25:$A$52,0))</f>
        <v/>
      </c>
      <c r="O600" s="26">
        <f>INDEX(Structure!$H$25:$H$52,MATCH(B600&amp;"|"&amp;I600,Structure!$A$25:$A$52,0))</f>
        <v/>
      </c>
      <c r="P600" s="26">
        <f>INDEX(Structure!$I$25:$I$52,MATCH(B600&amp;"|"&amp;I600,Structure!$A$25:$A$52,0))</f>
        <v/>
      </c>
      <c r="Q600" s="20">
        <f>G600/H600</f>
        <v/>
      </c>
      <c r="R600" s="20">
        <f>G600/O600</f>
        <v/>
      </c>
      <c r="S600" s="32">
        <f>(G600-N600)/(P600-N600)</f>
        <v/>
      </c>
      <c r="T600" s="4">
        <f>IF(G600&lt;N600,"Below",IF(G600&gt;P600,"Above","Within"))</f>
        <v/>
      </c>
      <c r="U600" s="17">
        <f>MAX(0,N600-G600)*F600</f>
        <v/>
      </c>
      <c r="V600" s="17">
        <f>MAX(0,G600-P600)*F600</f>
        <v/>
      </c>
      <c r="W600" s="33">
        <f>IF(T600="Above",LN(G600/P600)/LN(1+INDEX(Market!$E$6:$E$9,MATCH(B600,Market!$A$6:$A$9,0))),0)</f>
        <v/>
      </c>
    </row>
    <row r="601">
      <c r="A601" s="5" t="inlineStr">
        <is>
          <t>E00715</t>
        </is>
      </c>
      <c r="B601" s="5" t="inlineStr">
        <is>
          <t>DE</t>
        </is>
      </c>
      <c r="C601" s="5" t="inlineStr">
        <is>
          <t>Finance</t>
        </is>
      </c>
      <c r="D601" s="5" t="inlineStr">
        <is>
          <t>L4</t>
        </is>
      </c>
      <c r="E601" s="5" t="inlineStr">
        <is>
          <t>M</t>
        </is>
      </c>
      <c r="F601" s="5" t="n">
        <v>1</v>
      </c>
      <c r="G601" s="31" t="n">
        <v>104150</v>
      </c>
      <c r="H601" s="31" t="n">
        <v>87800</v>
      </c>
      <c r="I601" s="6">
        <f>INDEX(Roles!$J$5:$J$40,MATCH(C601&amp;"|"&amp;D601,Roles!$A$5:$A$40,0))</f>
        <v/>
      </c>
      <c r="J601" s="6">
        <f>INDEX(Roles!$K$5:$K$40,MATCH(C601&amp;"|"&amp;D601,Roles!$A$5:$A$40,0))</f>
        <v/>
      </c>
      <c r="K601" s="26">
        <f>INDEX(Market!$K$31:$K$54,MATCH(B601&amp;"|"&amp;J601,Market!$A$31:$A$54,0))</f>
        <v/>
      </c>
      <c r="L601" s="6">
        <f>INDEX(Settings!$E$13:$E$19,MATCH(I601,Settings!$B$13:$B$19,0))</f>
        <v/>
      </c>
      <c r="M601" s="25">
        <f>INDEX(Structure!$K$6:$K$12,MATCH(I601,Structure!$A$6:$A$12,0))</f>
        <v/>
      </c>
      <c r="N601" s="26">
        <f>INDEX(Structure!$G$25:$G$52,MATCH(B601&amp;"|"&amp;I601,Structure!$A$25:$A$52,0))</f>
        <v/>
      </c>
      <c r="O601" s="26">
        <f>INDEX(Structure!$H$25:$H$52,MATCH(B601&amp;"|"&amp;I601,Structure!$A$25:$A$52,0))</f>
        <v/>
      </c>
      <c r="P601" s="26">
        <f>INDEX(Structure!$I$25:$I$52,MATCH(B601&amp;"|"&amp;I601,Structure!$A$25:$A$52,0))</f>
        <v/>
      </c>
      <c r="Q601" s="20">
        <f>G601/H601</f>
        <v/>
      </c>
      <c r="R601" s="20">
        <f>G601/O601</f>
        <v/>
      </c>
      <c r="S601" s="32">
        <f>(G601-N601)/(P601-N601)</f>
        <v/>
      </c>
      <c r="T601" s="4">
        <f>IF(G601&lt;N601,"Below",IF(G601&gt;P601,"Above","Within"))</f>
        <v/>
      </c>
      <c r="U601" s="17">
        <f>MAX(0,N601-G601)*F601</f>
        <v/>
      </c>
      <c r="V601" s="17">
        <f>MAX(0,G601-P601)*F601</f>
        <v/>
      </c>
      <c r="W601" s="33">
        <f>IF(T601="Above",LN(G601/P601)/LN(1+INDEX(Market!$E$6:$E$9,MATCH(B601,Market!$A$6:$A$9,0))),0)</f>
        <v/>
      </c>
    </row>
    <row r="602">
      <c r="A602" s="5" t="inlineStr">
        <is>
          <t>E00716</t>
        </is>
      </c>
      <c r="B602" s="5" t="inlineStr">
        <is>
          <t>DE</t>
        </is>
      </c>
      <c r="C602" s="5" t="inlineStr">
        <is>
          <t>Finance</t>
        </is>
      </c>
      <c r="D602" s="5" t="inlineStr">
        <is>
          <t>L1</t>
        </is>
      </c>
      <c r="E602" s="5" t="inlineStr">
        <is>
          <t>F</t>
        </is>
      </c>
      <c r="F602" s="5" t="n">
        <v>1</v>
      </c>
      <c r="G602" s="31" t="n">
        <v>38050</v>
      </c>
      <c r="H602" s="31" t="n">
        <v>41800</v>
      </c>
      <c r="I602" s="6">
        <f>INDEX(Roles!$J$5:$J$40,MATCH(C602&amp;"|"&amp;D602,Roles!$A$5:$A$40,0))</f>
        <v/>
      </c>
      <c r="J602" s="6">
        <f>INDEX(Roles!$K$5:$K$40,MATCH(C602&amp;"|"&amp;D602,Roles!$A$5:$A$40,0))</f>
        <v/>
      </c>
      <c r="K602" s="26">
        <f>INDEX(Market!$K$31:$K$54,MATCH(B602&amp;"|"&amp;J602,Market!$A$31:$A$54,0))</f>
        <v/>
      </c>
      <c r="L602" s="6">
        <f>INDEX(Settings!$E$13:$E$19,MATCH(I602,Settings!$B$13:$B$19,0))</f>
        <v/>
      </c>
      <c r="M602" s="25">
        <f>INDEX(Structure!$K$6:$K$12,MATCH(I602,Structure!$A$6:$A$12,0))</f>
        <v/>
      </c>
      <c r="N602" s="26">
        <f>INDEX(Structure!$G$25:$G$52,MATCH(B602&amp;"|"&amp;I602,Structure!$A$25:$A$52,0))</f>
        <v/>
      </c>
      <c r="O602" s="26">
        <f>INDEX(Structure!$H$25:$H$52,MATCH(B602&amp;"|"&amp;I602,Structure!$A$25:$A$52,0))</f>
        <v/>
      </c>
      <c r="P602" s="26">
        <f>INDEX(Structure!$I$25:$I$52,MATCH(B602&amp;"|"&amp;I602,Structure!$A$25:$A$52,0))</f>
        <v/>
      </c>
      <c r="Q602" s="20">
        <f>G602/H602</f>
        <v/>
      </c>
      <c r="R602" s="20">
        <f>G602/O602</f>
        <v/>
      </c>
      <c r="S602" s="32">
        <f>(G602-N602)/(P602-N602)</f>
        <v/>
      </c>
      <c r="T602" s="4">
        <f>IF(G602&lt;N602,"Below",IF(G602&gt;P602,"Above","Within"))</f>
        <v/>
      </c>
      <c r="U602" s="17">
        <f>MAX(0,N602-G602)*F602</f>
        <v/>
      </c>
      <c r="V602" s="17">
        <f>MAX(0,G602-P602)*F602</f>
        <v/>
      </c>
      <c r="W602" s="33">
        <f>IF(T602="Above",LN(G602/P602)/LN(1+INDEX(Market!$E$6:$E$9,MATCH(B602,Market!$A$6:$A$9,0))),0)</f>
        <v/>
      </c>
    </row>
    <row r="603">
      <c r="A603" s="5" t="inlineStr">
        <is>
          <t>E00717</t>
        </is>
      </c>
      <c r="B603" s="5" t="inlineStr">
        <is>
          <t>PL</t>
        </is>
      </c>
      <c r="C603" s="5" t="inlineStr">
        <is>
          <t>Operations</t>
        </is>
      </c>
      <c r="D603" s="5" t="inlineStr">
        <is>
          <t>L2</t>
        </is>
      </c>
      <c r="E603" s="5" t="inlineStr">
        <is>
          <t>F</t>
        </is>
      </c>
      <c r="F603" s="5" t="n">
        <v>1</v>
      </c>
      <c r="G603" s="31" t="n">
        <v>23750</v>
      </c>
      <c r="H603" s="31" t="n">
        <v>24900</v>
      </c>
      <c r="I603" s="6">
        <f>INDEX(Roles!$J$5:$J$40,MATCH(C603&amp;"|"&amp;D603,Roles!$A$5:$A$40,0))</f>
        <v/>
      </c>
      <c r="J603" s="6">
        <f>INDEX(Roles!$K$5:$K$40,MATCH(C603&amp;"|"&amp;D603,Roles!$A$5:$A$40,0))</f>
        <v/>
      </c>
      <c r="K603" s="26">
        <f>INDEX(Market!$K$31:$K$54,MATCH(B603&amp;"|"&amp;J603,Market!$A$31:$A$54,0))</f>
        <v/>
      </c>
      <c r="L603" s="6">
        <f>INDEX(Settings!$E$13:$E$19,MATCH(I603,Settings!$B$13:$B$19,0))</f>
        <v/>
      </c>
      <c r="M603" s="25">
        <f>INDEX(Structure!$K$6:$K$12,MATCH(I603,Structure!$A$6:$A$12,0))</f>
        <v/>
      </c>
      <c r="N603" s="26">
        <f>INDEX(Structure!$G$25:$G$52,MATCH(B603&amp;"|"&amp;I603,Structure!$A$25:$A$52,0))</f>
        <v/>
      </c>
      <c r="O603" s="26">
        <f>INDEX(Structure!$H$25:$H$52,MATCH(B603&amp;"|"&amp;I603,Structure!$A$25:$A$52,0))</f>
        <v/>
      </c>
      <c r="P603" s="26">
        <f>INDEX(Structure!$I$25:$I$52,MATCH(B603&amp;"|"&amp;I603,Structure!$A$25:$A$52,0))</f>
        <v/>
      </c>
      <c r="Q603" s="20">
        <f>G603/H603</f>
        <v/>
      </c>
      <c r="R603" s="20">
        <f>G603/O603</f>
        <v/>
      </c>
      <c r="S603" s="32">
        <f>(G603-N603)/(P603-N603)</f>
        <v/>
      </c>
      <c r="T603" s="4">
        <f>IF(G603&lt;N603,"Below",IF(G603&gt;P603,"Above","Within"))</f>
        <v/>
      </c>
      <c r="U603" s="17">
        <f>MAX(0,N603-G603)*F603</f>
        <v/>
      </c>
      <c r="V603" s="17">
        <f>MAX(0,G603-P603)*F603</f>
        <v/>
      </c>
      <c r="W603" s="33">
        <f>IF(T603="Above",LN(G603/P603)/LN(1+INDEX(Market!$E$6:$E$9,MATCH(B603,Market!$A$6:$A$9,0))),0)</f>
        <v/>
      </c>
    </row>
    <row r="604">
      <c r="A604" s="5" t="inlineStr">
        <is>
          <t>E00718</t>
        </is>
      </c>
      <c r="B604" s="5" t="inlineStr">
        <is>
          <t>PL</t>
        </is>
      </c>
      <c r="C604" s="5" t="inlineStr">
        <is>
          <t>Tech</t>
        </is>
      </c>
      <c r="D604" s="5" t="inlineStr">
        <is>
          <t>L3</t>
        </is>
      </c>
      <c r="E604" s="5" t="inlineStr">
        <is>
          <t>M</t>
        </is>
      </c>
      <c r="F604" s="5" t="n">
        <v>1</v>
      </c>
      <c r="G604" s="31" t="n">
        <v>36600</v>
      </c>
      <c r="H604" s="31" t="n">
        <v>42000</v>
      </c>
      <c r="I604" s="6">
        <f>INDEX(Roles!$J$5:$J$40,MATCH(C604&amp;"|"&amp;D604,Roles!$A$5:$A$40,0))</f>
        <v/>
      </c>
      <c r="J604" s="6">
        <f>INDEX(Roles!$K$5:$K$40,MATCH(C604&amp;"|"&amp;D604,Roles!$A$5:$A$40,0))</f>
        <v/>
      </c>
      <c r="K604" s="26">
        <f>INDEX(Market!$K$31:$K$54,MATCH(B604&amp;"|"&amp;J604,Market!$A$31:$A$54,0))</f>
        <v/>
      </c>
      <c r="L604" s="6">
        <f>INDEX(Settings!$E$13:$E$19,MATCH(I604,Settings!$B$13:$B$19,0))</f>
        <v/>
      </c>
      <c r="M604" s="25">
        <f>INDEX(Structure!$K$6:$K$12,MATCH(I604,Structure!$A$6:$A$12,0))</f>
        <v/>
      </c>
      <c r="N604" s="26">
        <f>INDEX(Structure!$G$25:$G$52,MATCH(B604&amp;"|"&amp;I604,Structure!$A$25:$A$52,0))</f>
        <v/>
      </c>
      <c r="O604" s="26">
        <f>INDEX(Structure!$H$25:$H$52,MATCH(B604&amp;"|"&amp;I604,Structure!$A$25:$A$52,0))</f>
        <v/>
      </c>
      <c r="P604" s="26">
        <f>INDEX(Structure!$I$25:$I$52,MATCH(B604&amp;"|"&amp;I604,Structure!$A$25:$A$52,0))</f>
        <v/>
      </c>
      <c r="Q604" s="20">
        <f>G604/H604</f>
        <v/>
      </c>
      <c r="R604" s="20">
        <f>G604/O604</f>
        <v/>
      </c>
      <c r="S604" s="32">
        <f>(G604-N604)/(P604-N604)</f>
        <v/>
      </c>
      <c r="T604" s="4">
        <f>IF(G604&lt;N604,"Below",IF(G604&gt;P604,"Above","Within"))</f>
        <v/>
      </c>
      <c r="U604" s="17">
        <f>MAX(0,N604-G604)*F604</f>
        <v/>
      </c>
      <c r="V604" s="17">
        <f>MAX(0,G604-P604)*F604</f>
        <v/>
      </c>
      <c r="W604" s="33">
        <f>IF(T604="Above",LN(G604/P604)/LN(1+INDEX(Market!$E$6:$E$9,MATCH(B604,Market!$A$6:$A$9,0))),0)</f>
        <v/>
      </c>
    </row>
    <row r="605">
      <c r="A605" s="5" t="inlineStr">
        <is>
          <t>E00719</t>
        </is>
      </c>
      <c r="B605" s="5" t="inlineStr">
        <is>
          <t>PL</t>
        </is>
      </c>
      <c r="C605" s="5" t="inlineStr">
        <is>
          <t>Customer Service</t>
        </is>
      </c>
      <c r="D605" s="5" t="inlineStr">
        <is>
          <t>L1</t>
        </is>
      </c>
      <c r="E605" s="5" t="inlineStr">
        <is>
          <t>F</t>
        </is>
      </c>
      <c r="F605" s="5" t="n">
        <v>1</v>
      </c>
      <c r="G605" s="31" t="n">
        <v>19450</v>
      </c>
      <c r="H605" s="31" t="n">
        <v>18900</v>
      </c>
      <c r="I605" s="6">
        <f>INDEX(Roles!$J$5:$J$40,MATCH(C605&amp;"|"&amp;D605,Roles!$A$5:$A$40,0))</f>
        <v/>
      </c>
      <c r="J605" s="6">
        <f>INDEX(Roles!$K$5:$K$40,MATCH(C605&amp;"|"&amp;D605,Roles!$A$5:$A$40,0))</f>
        <v/>
      </c>
      <c r="K605" s="26">
        <f>INDEX(Market!$K$31:$K$54,MATCH(B605&amp;"|"&amp;J605,Market!$A$31:$A$54,0))</f>
        <v/>
      </c>
      <c r="L605" s="6">
        <f>INDEX(Settings!$E$13:$E$19,MATCH(I605,Settings!$B$13:$B$19,0))</f>
        <v/>
      </c>
      <c r="M605" s="25">
        <f>INDEX(Structure!$K$6:$K$12,MATCH(I605,Structure!$A$6:$A$12,0))</f>
        <v/>
      </c>
      <c r="N605" s="26">
        <f>INDEX(Structure!$G$25:$G$52,MATCH(B605&amp;"|"&amp;I605,Structure!$A$25:$A$52,0))</f>
        <v/>
      </c>
      <c r="O605" s="26">
        <f>INDEX(Structure!$H$25:$H$52,MATCH(B605&amp;"|"&amp;I605,Structure!$A$25:$A$52,0))</f>
        <v/>
      </c>
      <c r="P605" s="26">
        <f>INDEX(Structure!$I$25:$I$52,MATCH(B605&amp;"|"&amp;I605,Structure!$A$25:$A$52,0))</f>
        <v/>
      </c>
      <c r="Q605" s="20">
        <f>G605/H605</f>
        <v/>
      </c>
      <c r="R605" s="20">
        <f>G605/O605</f>
        <v/>
      </c>
      <c r="S605" s="32">
        <f>(G605-N605)/(P605-N605)</f>
        <v/>
      </c>
      <c r="T605" s="4">
        <f>IF(G605&lt;N605,"Below",IF(G605&gt;P605,"Above","Within"))</f>
        <v/>
      </c>
      <c r="U605" s="17">
        <f>MAX(0,N605-G605)*F605</f>
        <v/>
      </c>
      <c r="V605" s="17">
        <f>MAX(0,G605-P605)*F605</f>
        <v/>
      </c>
      <c r="W605" s="33">
        <f>IF(T605="Above",LN(G605/P605)/LN(1+INDEX(Market!$E$6:$E$9,MATCH(B605,Market!$A$6:$A$9,0))),0)</f>
        <v/>
      </c>
    </row>
    <row r="606">
      <c r="A606" s="5" t="inlineStr">
        <is>
          <t>E00720</t>
        </is>
      </c>
      <c r="B606" s="5" t="inlineStr">
        <is>
          <t>ES</t>
        </is>
      </c>
      <c r="C606" s="5" t="inlineStr">
        <is>
          <t>Finance</t>
        </is>
      </c>
      <c r="D606" s="5" t="inlineStr">
        <is>
          <t>L2</t>
        </is>
      </c>
      <c r="E606" s="5" t="inlineStr">
        <is>
          <t>M</t>
        </is>
      </c>
      <c r="F606" s="5" t="n">
        <v>1</v>
      </c>
      <c r="G606" s="31" t="n">
        <v>37700</v>
      </c>
      <c r="H606" s="31" t="n">
        <v>34400</v>
      </c>
      <c r="I606" s="6">
        <f>INDEX(Roles!$J$5:$J$40,MATCH(C606&amp;"|"&amp;D606,Roles!$A$5:$A$40,0))</f>
        <v/>
      </c>
      <c r="J606" s="6">
        <f>INDEX(Roles!$K$5:$K$40,MATCH(C606&amp;"|"&amp;D606,Roles!$A$5:$A$40,0))</f>
        <v/>
      </c>
      <c r="K606" s="26">
        <f>INDEX(Market!$K$31:$K$54,MATCH(B606&amp;"|"&amp;J606,Market!$A$31:$A$54,0))</f>
        <v/>
      </c>
      <c r="L606" s="6">
        <f>INDEX(Settings!$E$13:$E$19,MATCH(I606,Settings!$B$13:$B$19,0))</f>
        <v/>
      </c>
      <c r="M606" s="25">
        <f>INDEX(Structure!$K$6:$K$12,MATCH(I606,Structure!$A$6:$A$12,0))</f>
        <v/>
      </c>
      <c r="N606" s="26">
        <f>INDEX(Structure!$G$25:$G$52,MATCH(B606&amp;"|"&amp;I606,Structure!$A$25:$A$52,0))</f>
        <v/>
      </c>
      <c r="O606" s="26">
        <f>INDEX(Structure!$H$25:$H$52,MATCH(B606&amp;"|"&amp;I606,Structure!$A$25:$A$52,0))</f>
        <v/>
      </c>
      <c r="P606" s="26">
        <f>INDEX(Structure!$I$25:$I$52,MATCH(B606&amp;"|"&amp;I606,Structure!$A$25:$A$52,0))</f>
        <v/>
      </c>
      <c r="Q606" s="20">
        <f>G606/H606</f>
        <v/>
      </c>
      <c r="R606" s="20">
        <f>G606/O606</f>
        <v/>
      </c>
      <c r="S606" s="32">
        <f>(G606-N606)/(P606-N606)</f>
        <v/>
      </c>
      <c r="T606" s="4">
        <f>IF(G606&lt;N606,"Below",IF(G606&gt;P606,"Above","Within"))</f>
        <v/>
      </c>
      <c r="U606" s="17">
        <f>MAX(0,N606-G606)*F606</f>
        <v/>
      </c>
      <c r="V606" s="17">
        <f>MAX(0,G606-P606)*F606</f>
        <v/>
      </c>
      <c r="W606" s="33">
        <f>IF(T606="Above",LN(G606/P606)/LN(1+INDEX(Market!$E$6:$E$9,MATCH(B606,Market!$A$6:$A$9,0))),0)</f>
        <v/>
      </c>
    </row>
    <row r="607">
      <c r="A607" s="5" t="inlineStr">
        <is>
          <t>E00722</t>
        </is>
      </c>
      <c r="B607" s="5" t="inlineStr">
        <is>
          <t>IT</t>
        </is>
      </c>
      <c r="C607" s="5" t="inlineStr">
        <is>
          <t>Operations</t>
        </is>
      </c>
      <c r="D607" s="5" t="inlineStr">
        <is>
          <t>L5</t>
        </is>
      </c>
      <c r="E607" s="5" t="inlineStr">
        <is>
          <t>F</t>
        </is>
      </c>
      <c r="F607" s="5" t="n">
        <v>1</v>
      </c>
      <c r="G607" s="31" t="n">
        <v>83900</v>
      </c>
      <c r="H607" s="31" t="n">
        <v>71600</v>
      </c>
      <c r="I607" s="6">
        <f>INDEX(Roles!$J$5:$J$40,MATCH(C607&amp;"|"&amp;D607,Roles!$A$5:$A$40,0))</f>
        <v/>
      </c>
      <c r="J607" s="6">
        <f>INDEX(Roles!$K$5:$K$40,MATCH(C607&amp;"|"&amp;D607,Roles!$A$5:$A$40,0))</f>
        <v/>
      </c>
      <c r="K607" s="26">
        <f>INDEX(Market!$K$31:$K$54,MATCH(B607&amp;"|"&amp;J607,Market!$A$31:$A$54,0))</f>
        <v/>
      </c>
      <c r="L607" s="6">
        <f>INDEX(Settings!$E$13:$E$19,MATCH(I607,Settings!$B$13:$B$19,0))</f>
        <v/>
      </c>
      <c r="M607" s="25">
        <f>INDEX(Structure!$K$6:$K$12,MATCH(I607,Structure!$A$6:$A$12,0))</f>
        <v/>
      </c>
      <c r="N607" s="26">
        <f>INDEX(Structure!$G$25:$G$52,MATCH(B607&amp;"|"&amp;I607,Structure!$A$25:$A$52,0))</f>
        <v/>
      </c>
      <c r="O607" s="26">
        <f>INDEX(Structure!$H$25:$H$52,MATCH(B607&amp;"|"&amp;I607,Structure!$A$25:$A$52,0))</f>
        <v/>
      </c>
      <c r="P607" s="26">
        <f>INDEX(Structure!$I$25:$I$52,MATCH(B607&amp;"|"&amp;I607,Structure!$A$25:$A$52,0))</f>
        <v/>
      </c>
      <c r="Q607" s="20">
        <f>G607/H607</f>
        <v/>
      </c>
      <c r="R607" s="20">
        <f>G607/O607</f>
        <v/>
      </c>
      <c r="S607" s="32">
        <f>(G607-N607)/(P607-N607)</f>
        <v/>
      </c>
      <c r="T607" s="4">
        <f>IF(G607&lt;N607,"Below",IF(G607&gt;P607,"Above","Within"))</f>
        <v/>
      </c>
      <c r="U607" s="17">
        <f>MAX(0,N607-G607)*F607</f>
        <v/>
      </c>
      <c r="V607" s="17">
        <f>MAX(0,G607-P607)*F607</f>
        <v/>
      </c>
      <c r="W607" s="33">
        <f>IF(T607="Above",LN(G607/P607)/LN(1+INDEX(Market!$E$6:$E$9,MATCH(B607,Market!$A$6:$A$9,0))),0)</f>
        <v/>
      </c>
    </row>
    <row r="608">
      <c r="A608" s="5" t="inlineStr">
        <is>
          <t>E00723</t>
        </is>
      </c>
      <c r="B608" s="5" t="inlineStr">
        <is>
          <t>IT</t>
        </is>
      </c>
      <c r="C608" s="5" t="inlineStr">
        <is>
          <t>Operations</t>
        </is>
      </c>
      <c r="D608" s="5" t="inlineStr">
        <is>
          <t>L1</t>
        </is>
      </c>
      <c r="E608" s="5" t="inlineStr">
        <is>
          <t>F</t>
        </is>
      </c>
      <c r="F608" s="5" t="n">
        <v>1</v>
      </c>
      <c r="G608" s="31" t="n">
        <v>18350</v>
      </c>
      <c r="H608" s="31" t="n">
        <v>24700</v>
      </c>
      <c r="I608" s="6">
        <f>INDEX(Roles!$J$5:$J$40,MATCH(C608&amp;"|"&amp;D608,Roles!$A$5:$A$40,0))</f>
        <v/>
      </c>
      <c r="J608" s="6">
        <f>INDEX(Roles!$K$5:$K$40,MATCH(C608&amp;"|"&amp;D608,Roles!$A$5:$A$40,0))</f>
        <v/>
      </c>
      <c r="K608" s="26">
        <f>INDEX(Market!$K$31:$K$54,MATCH(B608&amp;"|"&amp;J608,Market!$A$31:$A$54,0))</f>
        <v/>
      </c>
      <c r="L608" s="6">
        <f>INDEX(Settings!$E$13:$E$19,MATCH(I608,Settings!$B$13:$B$19,0))</f>
        <v/>
      </c>
      <c r="M608" s="25">
        <f>INDEX(Structure!$K$6:$K$12,MATCH(I608,Structure!$A$6:$A$12,0))</f>
        <v/>
      </c>
      <c r="N608" s="26">
        <f>INDEX(Structure!$G$25:$G$52,MATCH(B608&amp;"|"&amp;I608,Structure!$A$25:$A$52,0))</f>
        <v/>
      </c>
      <c r="O608" s="26">
        <f>INDEX(Structure!$H$25:$H$52,MATCH(B608&amp;"|"&amp;I608,Structure!$A$25:$A$52,0))</f>
        <v/>
      </c>
      <c r="P608" s="26">
        <f>INDEX(Structure!$I$25:$I$52,MATCH(B608&amp;"|"&amp;I608,Structure!$A$25:$A$52,0))</f>
        <v/>
      </c>
      <c r="Q608" s="20">
        <f>G608/H608</f>
        <v/>
      </c>
      <c r="R608" s="20">
        <f>G608/O608</f>
        <v/>
      </c>
      <c r="S608" s="32">
        <f>(G608-N608)/(P608-N608)</f>
        <v/>
      </c>
      <c r="T608" s="4">
        <f>IF(G608&lt;N608,"Below",IF(G608&gt;P608,"Above","Within"))</f>
        <v/>
      </c>
      <c r="U608" s="17">
        <f>MAX(0,N608-G608)*F608</f>
        <v/>
      </c>
      <c r="V608" s="17">
        <f>MAX(0,G608-P608)*F608</f>
        <v/>
      </c>
      <c r="W608" s="33">
        <f>IF(T608="Above",LN(G608/P608)/LN(1+INDEX(Market!$E$6:$E$9,MATCH(B608,Market!$A$6:$A$9,0))),0)</f>
        <v/>
      </c>
    </row>
    <row r="609">
      <c r="A609" s="5" t="inlineStr">
        <is>
          <t>E00725</t>
        </is>
      </c>
      <c r="B609" s="5" t="inlineStr">
        <is>
          <t>PL</t>
        </is>
      </c>
      <c r="C609" s="5" t="inlineStr">
        <is>
          <t>Operations</t>
        </is>
      </c>
      <c r="D609" s="5" t="inlineStr">
        <is>
          <t>L3</t>
        </is>
      </c>
      <c r="E609" s="5" t="inlineStr">
        <is>
          <t>F</t>
        </is>
      </c>
      <c r="F609" s="5" t="n">
        <v>1</v>
      </c>
      <c r="G609" s="31" t="n">
        <v>31550</v>
      </c>
      <c r="H609" s="31" t="n">
        <v>31900</v>
      </c>
      <c r="I609" s="6">
        <f>INDEX(Roles!$J$5:$J$40,MATCH(C609&amp;"|"&amp;D609,Roles!$A$5:$A$40,0))</f>
        <v/>
      </c>
      <c r="J609" s="6">
        <f>INDEX(Roles!$K$5:$K$40,MATCH(C609&amp;"|"&amp;D609,Roles!$A$5:$A$40,0))</f>
        <v/>
      </c>
      <c r="K609" s="26">
        <f>INDEX(Market!$K$31:$K$54,MATCH(B609&amp;"|"&amp;J609,Market!$A$31:$A$54,0))</f>
        <v/>
      </c>
      <c r="L609" s="6">
        <f>INDEX(Settings!$E$13:$E$19,MATCH(I609,Settings!$B$13:$B$19,0))</f>
        <v/>
      </c>
      <c r="M609" s="25">
        <f>INDEX(Structure!$K$6:$K$12,MATCH(I609,Structure!$A$6:$A$12,0))</f>
        <v/>
      </c>
      <c r="N609" s="26">
        <f>INDEX(Structure!$G$25:$G$52,MATCH(B609&amp;"|"&amp;I609,Structure!$A$25:$A$52,0))</f>
        <v/>
      </c>
      <c r="O609" s="26">
        <f>INDEX(Structure!$H$25:$H$52,MATCH(B609&amp;"|"&amp;I609,Structure!$A$25:$A$52,0))</f>
        <v/>
      </c>
      <c r="P609" s="26">
        <f>INDEX(Structure!$I$25:$I$52,MATCH(B609&amp;"|"&amp;I609,Structure!$A$25:$A$52,0))</f>
        <v/>
      </c>
      <c r="Q609" s="20">
        <f>G609/H609</f>
        <v/>
      </c>
      <c r="R609" s="20">
        <f>G609/O609</f>
        <v/>
      </c>
      <c r="S609" s="32">
        <f>(G609-N609)/(P609-N609)</f>
        <v/>
      </c>
      <c r="T609" s="4">
        <f>IF(G609&lt;N609,"Below",IF(G609&gt;P609,"Above","Within"))</f>
        <v/>
      </c>
      <c r="U609" s="17">
        <f>MAX(0,N609-G609)*F609</f>
        <v/>
      </c>
      <c r="V609" s="17">
        <f>MAX(0,G609-P609)*F609</f>
        <v/>
      </c>
      <c r="W609" s="33">
        <f>IF(T609="Above",LN(G609/P609)/LN(1+INDEX(Market!$E$6:$E$9,MATCH(B609,Market!$A$6:$A$9,0))),0)</f>
        <v/>
      </c>
    </row>
    <row r="610">
      <c r="A610" s="5" t="inlineStr">
        <is>
          <t>E00726</t>
        </is>
      </c>
      <c r="B610" s="5" t="inlineStr">
        <is>
          <t>PL</t>
        </is>
      </c>
      <c r="C610" s="5" t="inlineStr">
        <is>
          <t>Customer Service</t>
        </is>
      </c>
      <c r="D610" s="5" t="inlineStr">
        <is>
          <t>L1</t>
        </is>
      </c>
      <c r="E610" s="5" t="inlineStr">
        <is>
          <t>F</t>
        </is>
      </c>
      <c r="F610" s="5" t="n">
        <v>1</v>
      </c>
      <c r="G610" s="31" t="n">
        <v>17200</v>
      </c>
      <c r="H610" s="31" t="n">
        <v>18900</v>
      </c>
      <c r="I610" s="6">
        <f>INDEX(Roles!$J$5:$J$40,MATCH(C610&amp;"|"&amp;D610,Roles!$A$5:$A$40,0))</f>
        <v/>
      </c>
      <c r="J610" s="6">
        <f>INDEX(Roles!$K$5:$K$40,MATCH(C610&amp;"|"&amp;D610,Roles!$A$5:$A$40,0))</f>
        <v/>
      </c>
      <c r="K610" s="26">
        <f>INDEX(Market!$K$31:$K$54,MATCH(B610&amp;"|"&amp;J610,Market!$A$31:$A$54,0))</f>
        <v/>
      </c>
      <c r="L610" s="6">
        <f>INDEX(Settings!$E$13:$E$19,MATCH(I610,Settings!$B$13:$B$19,0))</f>
        <v/>
      </c>
      <c r="M610" s="25">
        <f>INDEX(Structure!$K$6:$K$12,MATCH(I610,Structure!$A$6:$A$12,0))</f>
        <v/>
      </c>
      <c r="N610" s="26">
        <f>INDEX(Structure!$G$25:$G$52,MATCH(B610&amp;"|"&amp;I610,Structure!$A$25:$A$52,0))</f>
        <v/>
      </c>
      <c r="O610" s="26">
        <f>INDEX(Structure!$H$25:$H$52,MATCH(B610&amp;"|"&amp;I610,Structure!$A$25:$A$52,0))</f>
        <v/>
      </c>
      <c r="P610" s="26">
        <f>INDEX(Structure!$I$25:$I$52,MATCH(B610&amp;"|"&amp;I610,Structure!$A$25:$A$52,0))</f>
        <v/>
      </c>
      <c r="Q610" s="20">
        <f>G610/H610</f>
        <v/>
      </c>
      <c r="R610" s="20">
        <f>G610/O610</f>
        <v/>
      </c>
      <c r="S610" s="32">
        <f>(G610-N610)/(P610-N610)</f>
        <v/>
      </c>
      <c r="T610" s="4">
        <f>IF(G610&lt;N610,"Below",IF(G610&gt;P610,"Above","Within"))</f>
        <v/>
      </c>
      <c r="U610" s="17">
        <f>MAX(0,N610-G610)*F610</f>
        <v/>
      </c>
      <c r="V610" s="17">
        <f>MAX(0,G610-P610)*F610</f>
        <v/>
      </c>
      <c r="W610" s="33">
        <f>IF(T610="Above",LN(G610/P610)/LN(1+INDEX(Market!$E$6:$E$9,MATCH(B610,Market!$A$6:$A$9,0))),0)</f>
        <v/>
      </c>
    </row>
    <row r="611">
      <c r="A611" s="5" t="inlineStr">
        <is>
          <t>E00727</t>
        </is>
      </c>
      <c r="B611" s="5" t="inlineStr">
        <is>
          <t>DE</t>
        </is>
      </c>
      <c r="C611" s="5" t="inlineStr">
        <is>
          <t>Operations</t>
        </is>
      </c>
      <c r="D611" s="5" t="inlineStr">
        <is>
          <t>L5</t>
        </is>
      </c>
      <c r="E611" s="5" t="inlineStr">
        <is>
          <t>F</t>
        </is>
      </c>
      <c r="F611" s="5" t="n">
        <v>1</v>
      </c>
      <c r="G611" s="31" t="n">
        <v>102750</v>
      </c>
      <c r="H611" s="31" t="n">
        <v>104700</v>
      </c>
      <c r="I611" s="6">
        <f>INDEX(Roles!$J$5:$J$40,MATCH(C611&amp;"|"&amp;D611,Roles!$A$5:$A$40,0))</f>
        <v/>
      </c>
      <c r="J611" s="6">
        <f>INDEX(Roles!$K$5:$K$40,MATCH(C611&amp;"|"&amp;D611,Roles!$A$5:$A$40,0))</f>
        <v/>
      </c>
      <c r="K611" s="26">
        <f>INDEX(Market!$K$31:$K$54,MATCH(B611&amp;"|"&amp;J611,Market!$A$31:$A$54,0))</f>
        <v/>
      </c>
      <c r="L611" s="6">
        <f>INDEX(Settings!$E$13:$E$19,MATCH(I611,Settings!$B$13:$B$19,0))</f>
        <v/>
      </c>
      <c r="M611" s="25">
        <f>INDEX(Structure!$K$6:$K$12,MATCH(I611,Structure!$A$6:$A$12,0))</f>
        <v/>
      </c>
      <c r="N611" s="26">
        <f>INDEX(Structure!$G$25:$G$52,MATCH(B611&amp;"|"&amp;I611,Structure!$A$25:$A$52,0))</f>
        <v/>
      </c>
      <c r="O611" s="26">
        <f>INDEX(Structure!$H$25:$H$52,MATCH(B611&amp;"|"&amp;I611,Structure!$A$25:$A$52,0))</f>
        <v/>
      </c>
      <c r="P611" s="26">
        <f>INDEX(Structure!$I$25:$I$52,MATCH(B611&amp;"|"&amp;I611,Structure!$A$25:$A$52,0))</f>
        <v/>
      </c>
      <c r="Q611" s="20">
        <f>G611/H611</f>
        <v/>
      </c>
      <c r="R611" s="20">
        <f>G611/O611</f>
        <v/>
      </c>
      <c r="S611" s="32">
        <f>(G611-N611)/(P611-N611)</f>
        <v/>
      </c>
      <c r="T611" s="4">
        <f>IF(G611&lt;N611,"Below",IF(G611&gt;P611,"Above","Within"))</f>
        <v/>
      </c>
      <c r="U611" s="17">
        <f>MAX(0,N611-G611)*F611</f>
        <v/>
      </c>
      <c r="V611" s="17">
        <f>MAX(0,G611-P611)*F611</f>
        <v/>
      </c>
      <c r="W611" s="33">
        <f>IF(T611="Above",LN(G611/P611)/LN(1+INDEX(Market!$E$6:$E$9,MATCH(B611,Market!$A$6:$A$9,0))),0)</f>
        <v/>
      </c>
    </row>
    <row r="612">
      <c r="A612" s="5" t="inlineStr">
        <is>
          <t>E00729</t>
        </is>
      </c>
      <c r="B612" s="5" t="inlineStr">
        <is>
          <t>ES</t>
        </is>
      </c>
      <c r="C612" s="5" t="inlineStr">
        <is>
          <t>Operations</t>
        </is>
      </c>
      <c r="D612" s="5" t="inlineStr">
        <is>
          <t>L2</t>
        </is>
      </c>
      <c r="E612" s="5" t="inlineStr">
        <is>
          <t>M</t>
        </is>
      </c>
      <c r="F612" s="5" t="n">
        <v>1</v>
      </c>
      <c r="G612" s="31" t="n">
        <v>29350</v>
      </c>
      <c r="H612" s="31" t="n">
        <v>29700</v>
      </c>
      <c r="I612" s="6">
        <f>INDEX(Roles!$J$5:$J$40,MATCH(C612&amp;"|"&amp;D612,Roles!$A$5:$A$40,0))</f>
        <v/>
      </c>
      <c r="J612" s="6">
        <f>INDEX(Roles!$K$5:$K$40,MATCH(C612&amp;"|"&amp;D612,Roles!$A$5:$A$40,0))</f>
        <v/>
      </c>
      <c r="K612" s="26">
        <f>INDEX(Market!$K$31:$K$54,MATCH(B612&amp;"|"&amp;J612,Market!$A$31:$A$54,0))</f>
        <v/>
      </c>
      <c r="L612" s="6">
        <f>INDEX(Settings!$E$13:$E$19,MATCH(I612,Settings!$B$13:$B$19,0))</f>
        <v/>
      </c>
      <c r="M612" s="25">
        <f>INDEX(Structure!$K$6:$K$12,MATCH(I612,Structure!$A$6:$A$12,0))</f>
        <v/>
      </c>
      <c r="N612" s="26">
        <f>INDEX(Structure!$G$25:$G$52,MATCH(B612&amp;"|"&amp;I612,Structure!$A$25:$A$52,0))</f>
        <v/>
      </c>
      <c r="O612" s="26">
        <f>INDEX(Structure!$H$25:$H$52,MATCH(B612&amp;"|"&amp;I612,Structure!$A$25:$A$52,0))</f>
        <v/>
      </c>
      <c r="P612" s="26">
        <f>INDEX(Structure!$I$25:$I$52,MATCH(B612&amp;"|"&amp;I612,Structure!$A$25:$A$52,0))</f>
        <v/>
      </c>
      <c r="Q612" s="20">
        <f>G612/H612</f>
        <v/>
      </c>
      <c r="R612" s="20">
        <f>G612/O612</f>
        <v/>
      </c>
      <c r="S612" s="32">
        <f>(G612-N612)/(P612-N612)</f>
        <v/>
      </c>
      <c r="T612" s="4">
        <f>IF(G612&lt;N612,"Below",IF(G612&gt;P612,"Above","Within"))</f>
        <v/>
      </c>
      <c r="U612" s="17">
        <f>MAX(0,N612-G612)*F612</f>
        <v/>
      </c>
      <c r="V612" s="17">
        <f>MAX(0,G612-P612)*F612</f>
        <v/>
      </c>
      <c r="W612" s="33">
        <f>IF(T612="Above",LN(G612/P612)/LN(1+INDEX(Market!$E$6:$E$9,MATCH(B612,Market!$A$6:$A$9,0))),0)</f>
        <v/>
      </c>
    </row>
    <row r="613">
      <c r="A613" s="5" t="inlineStr">
        <is>
          <t>E00730</t>
        </is>
      </c>
      <c r="B613" s="5" t="inlineStr">
        <is>
          <t>IT</t>
        </is>
      </c>
      <c r="C613" s="5" t="inlineStr">
        <is>
          <t>Customer Service</t>
        </is>
      </c>
      <c r="D613" s="5" t="inlineStr">
        <is>
          <t>L1</t>
        </is>
      </c>
      <c r="E613" s="5" t="inlineStr">
        <is>
          <t>M</t>
        </is>
      </c>
      <c r="F613" s="5" t="n">
        <v>1</v>
      </c>
      <c r="G613" s="31" t="n">
        <v>23650</v>
      </c>
      <c r="H613" s="31" t="n">
        <v>23400</v>
      </c>
      <c r="I613" s="6">
        <f>INDEX(Roles!$J$5:$J$40,MATCH(C613&amp;"|"&amp;D613,Roles!$A$5:$A$40,0))</f>
        <v/>
      </c>
      <c r="J613" s="6">
        <f>INDEX(Roles!$K$5:$K$40,MATCH(C613&amp;"|"&amp;D613,Roles!$A$5:$A$40,0))</f>
        <v/>
      </c>
      <c r="K613" s="26">
        <f>INDEX(Market!$K$31:$K$54,MATCH(B613&amp;"|"&amp;J613,Market!$A$31:$A$54,0))</f>
        <v/>
      </c>
      <c r="L613" s="6">
        <f>INDEX(Settings!$E$13:$E$19,MATCH(I613,Settings!$B$13:$B$19,0))</f>
        <v/>
      </c>
      <c r="M613" s="25">
        <f>INDEX(Structure!$K$6:$K$12,MATCH(I613,Structure!$A$6:$A$12,0))</f>
        <v/>
      </c>
      <c r="N613" s="26">
        <f>INDEX(Structure!$G$25:$G$52,MATCH(B613&amp;"|"&amp;I613,Structure!$A$25:$A$52,0))</f>
        <v/>
      </c>
      <c r="O613" s="26">
        <f>INDEX(Structure!$H$25:$H$52,MATCH(B613&amp;"|"&amp;I613,Structure!$A$25:$A$52,0))</f>
        <v/>
      </c>
      <c r="P613" s="26">
        <f>INDEX(Structure!$I$25:$I$52,MATCH(B613&amp;"|"&amp;I613,Structure!$A$25:$A$52,0))</f>
        <v/>
      </c>
      <c r="Q613" s="20">
        <f>G613/H613</f>
        <v/>
      </c>
      <c r="R613" s="20">
        <f>G613/O613</f>
        <v/>
      </c>
      <c r="S613" s="32">
        <f>(G613-N613)/(P613-N613)</f>
        <v/>
      </c>
      <c r="T613" s="4">
        <f>IF(G613&lt;N613,"Below",IF(G613&gt;P613,"Above","Within"))</f>
        <v/>
      </c>
      <c r="U613" s="17">
        <f>MAX(0,N613-G613)*F613</f>
        <v/>
      </c>
      <c r="V613" s="17">
        <f>MAX(0,G613-P613)*F613</f>
        <v/>
      </c>
      <c r="W613" s="33">
        <f>IF(T613="Above",LN(G613/P613)/LN(1+INDEX(Market!$E$6:$E$9,MATCH(B613,Market!$A$6:$A$9,0))),0)</f>
        <v/>
      </c>
    </row>
    <row r="614">
      <c r="A614" s="5" t="inlineStr">
        <is>
          <t>E00731</t>
        </is>
      </c>
      <c r="B614" s="5" t="inlineStr">
        <is>
          <t>PL</t>
        </is>
      </c>
      <c r="C614" s="5" t="inlineStr">
        <is>
          <t>Customer Service</t>
        </is>
      </c>
      <c r="D614" s="5" t="inlineStr">
        <is>
          <t>L6</t>
        </is>
      </c>
      <c r="E614" s="5" t="inlineStr">
        <is>
          <t>M</t>
        </is>
      </c>
      <c r="F614" s="5" t="n">
        <v>1</v>
      </c>
      <c r="G614" s="31" t="n">
        <v>84150</v>
      </c>
      <c r="H614" s="31" t="n">
        <v>75600</v>
      </c>
      <c r="I614" s="6">
        <f>INDEX(Roles!$J$5:$J$40,MATCH(C614&amp;"|"&amp;D614,Roles!$A$5:$A$40,0))</f>
        <v/>
      </c>
      <c r="J614" s="6">
        <f>INDEX(Roles!$K$5:$K$40,MATCH(C614&amp;"|"&amp;D614,Roles!$A$5:$A$40,0))</f>
        <v/>
      </c>
      <c r="K614" s="26">
        <f>INDEX(Market!$K$31:$K$54,MATCH(B614&amp;"|"&amp;J614,Market!$A$31:$A$54,0))</f>
        <v/>
      </c>
      <c r="L614" s="6">
        <f>INDEX(Settings!$E$13:$E$19,MATCH(I614,Settings!$B$13:$B$19,0))</f>
        <v/>
      </c>
      <c r="M614" s="25">
        <f>INDEX(Structure!$K$6:$K$12,MATCH(I614,Structure!$A$6:$A$12,0))</f>
        <v/>
      </c>
      <c r="N614" s="26">
        <f>INDEX(Structure!$G$25:$G$52,MATCH(B614&amp;"|"&amp;I614,Structure!$A$25:$A$52,0))</f>
        <v/>
      </c>
      <c r="O614" s="26">
        <f>INDEX(Structure!$H$25:$H$52,MATCH(B614&amp;"|"&amp;I614,Structure!$A$25:$A$52,0))</f>
        <v/>
      </c>
      <c r="P614" s="26">
        <f>INDEX(Structure!$I$25:$I$52,MATCH(B614&amp;"|"&amp;I614,Structure!$A$25:$A$52,0))</f>
        <v/>
      </c>
      <c r="Q614" s="20">
        <f>G614/H614</f>
        <v/>
      </c>
      <c r="R614" s="20">
        <f>G614/O614</f>
        <v/>
      </c>
      <c r="S614" s="32">
        <f>(G614-N614)/(P614-N614)</f>
        <v/>
      </c>
      <c r="T614" s="4">
        <f>IF(G614&lt;N614,"Below",IF(G614&gt;P614,"Above","Within"))</f>
        <v/>
      </c>
      <c r="U614" s="17">
        <f>MAX(0,N614-G614)*F614</f>
        <v/>
      </c>
      <c r="V614" s="17">
        <f>MAX(0,G614-P614)*F614</f>
        <v/>
      </c>
      <c r="W614" s="33">
        <f>IF(T614="Above",LN(G614/P614)/LN(1+INDEX(Market!$E$6:$E$9,MATCH(B614,Market!$A$6:$A$9,0))),0)</f>
        <v/>
      </c>
    </row>
    <row r="615">
      <c r="A615" s="5" t="inlineStr">
        <is>
          <t>E00732</t>
        </is>
      </c>
      <c r="B615" s="5" t="inlineStr">
        <is>
          <t>DE</t>
        </is>
      </c>
      <c r="C615" s="5" t="inlineStr">
        <is>
          <t>Finance</t>
        </is>
      </c>
      <c r="D615" s="5" t="inlineStr">
        <is>
          <t>L3</t>
        </is>
      </c>
      <c r="E615" s="5" t="inlineStr">
        <is>
          <t>M</t>
        </is>
      </c>
      <c r="F615" s="5" t="n">
        <v>1</v>
      </c>
      <c r="G615" s="31" t="n">
        <v>62950</v>
      </c>
      <c r="H615" s="31" t="n">
        <v>66900</v>
      </c>
      <c r="I615" s="6">
        <f>INDEX(Roles!$J$5:$J$40,MATCH(C615&amp;"|"&amp;D615,Roles!$A$5:$A$40,0))</f>
        <v/>
      </c>
      <c r="J615" s="6">
        <f>INDEX(Roles!$K$5:$K$40,MATCH(C615&amp;"|"&amp;D615,Roles!$A$5:$A$40,0))</f>
        <v/>
      </c>
      <c r="K615" s="26">
        <f>INDEX(Market!$K$31:$K$54,MATCH(B615&amp;"|"&amp;J615,Market!$A$31:$A$54,0))</f>
        <v/>
      </c>
      <c r="L615" s="6">
        <f>INDEX(Settings!$E$13:$E$19,MATCH(I615,Settings!$B$13:$B$19,0))</f>
        <v/>
      </c>
      <c r="M615" s="25">
        <f>INDEX(Structure!$K$6:$K$12,MATCH(I615,Structure!$A$6:$A$12,0))</f>
        <v/>
      </c>
      <c r="N615" s="26">
        <f>INDEX(Structure!$G$25:$G$52,MATCH(B615&amp;"|"&amp;I615,Structure!$A$25:$A$52,0))</f>
        <v/>
      </c>
      <c r="O615" s="26">
        <f>INDEX(Structure!$H$25:$H$52,MATCH(B615&amp;"|"&amp;I615,Structure!$A$25:$A$52,0))</f>
        <v/>
      </c>
      <c r="P615" s="26">
        <f>INDEX(Structure!$I$25:$I$52,MATCH(B615&amp;"|"&amp;I615,Structure!$A$25:$A$52,0))</f>
        <v/>
      </c>
      <c r="Q615" s="20">
        <f>G615/H615</f>
        <v/>
      </c>
      <c r="R615" s="20">
        <f>G615/O615</f>
        <v/>
      </c>
      <c r="S615" s="32">
        <f>(G615-N615)/(P615-N615)</f>
        <v/>
      </c>
      <c r="T615" s="4">
        <f>IF(G615&lt;N615,"Below",IF(G615&gt;P615,"Above","Within"))</f>
        <v/>
      </c>
      <c r="U615" s="17">
        <f>MAX(0,N615-G615)*F615</f>
        <v/>
      </c>
      <c r="V615" s="17">
        <f>MAX(0,G615-P615)*F615</f>
        <v/>
      </c>
      <c r="W615" s="33">
        <f>IF(T615="Above",LN(G615/P615)/LN(1+INDEX(Market!$E$6:$E$9,MATCH(B615,Market!$A$6:$A$9,0))),0)</f>
        <v/>
      </c>
    </row>
    <row r="616">
      <c r="A616" s="5" t="inlineStr">
        <is>
          <t>E00733</t>
        </is>
      </c>
      <c r="B616" s="5" t="inlineStr">
        <is>
          <t>ES</t>
        </is>
      </c>
      <c r="C616" s="5" t="inlineStr">
        <is>
          <t>Operations</t>
        </is>
      </c>
      <c r="D616" s="5" t="inlineStr">
        <is>
          <t>L2</t>
        </is>
      </c>
      <c r="E616" s="5" t="inlineStr">
        <is>
          <t>F</t>
        </is>
      </c>
      <c r="F616" s="5" t="n">
        <v>1</v>
      </c>
      <c r="G616" s="31" t="n">
        <v>30650</v>
      </c>
      <c r="H616" s="31" t="n">
        <v>29700</v>
      </c>
      <c r="I616" s="6">
        <f>INDEX(Roles!$J$5:$J$40,MATCH(C616&amp;"|"&amp;D616,Roles!$A$5:$A$40,0))</f>
        <v/>
      </c>
      <c r="J616" s="6">
        <f>INDEX(Roles!$K$5:$K$40,MATCH(C616&amp;"|"&amp;D616,Roles!$A$5:$A$40,0))</f>
        <v/>
      </c>
      <c r="K616" s="26">
        <f>INDEX(Market!$K$31:$K$54,MATCH(B616&amp;"|"&amp;J616,Market!$A$31:$A$54,0))</f>
        <v/>
      </c>
      <c r="L616" s="6">
        <f>INDEX(Settings!$E$13:$E$19,MATCH(I616,Settings!$B$13:$B$19,0))</f>
        <v/>
      </c>
      <c r="M616" s="25">
        <f>INDEX(Structure!$K$6:$K$12,MATCH(I616,Structure!$A$6:$A$12,0))</f>
        <v/>
      </c>
      <c r="N616" s="26">
        <f>INDEX(Structure!$G$25:$G$52,MATCH(B616&amp;"|"&amp;I616,Structure!$A$25:$A$52,0))</f>
        <v/>
      </c>
      <c r="O616" s="26">
        <f>INDEX(Structure!$H$25:$H$52,MATCH(B616&amp;"|"&amp;I616,Structure!$A$25:$A$52,0))</f>
        <v/>
      </c>
      <c r="P616" s="26">
        <f>INDEX(Structure!$I$25:$I$52,MATCH(B616&amp;"|"&amp;I616,Structure!$A$25:$A$52,0))</f>
        <v/>
      </c>
      <c r="Q616" s="20">
        <f>G616/H616</f>
        <v/>
      </c>
      <c r="R616" s="20">
        <f>G616/O616</f>
        <v/>
      </c>
      <c r="S616" s="32">
        <f>(G616-N616)/(P616-N616)</f>
        <v/>
      </c>
      <c r="T616" s="4">
        <f>IF(G616&lt;N616,"Below",IF(G616&gt;P616,"Above","Within"))</f>
        <v/>
      </c>
      <c r="U616" s="17">
        <f>MAX(0,N616-G616)*F616</f>
        <v/>
      </c>
      <c r="V616" s="17">
        <f>MAX(0,G616-P616)*F616</f>
        <v/>
      </c>
      <c r="W616" s="33">
        <f>IF(T616="Above",LN(G616/P616)/LN(1+INDEX(Market!$E$6:$E$9,MATCH(B616,Market!$A$6:$A$9,0))),0)</f>
        <v/>
      </c>
    </row>
    <row r="617">
      <c r="A617" s="5" t="inlineStr">
        <is>
          <t>E00734</t>
        </is>
      </c>
      <c r="B617" s="5" t="inlineStr">
        <is>
          <t>ES</t>
        </is>
      </c>
      <c r="C617" s="5" t="inlineStr">
        <is>
          <t>HR</t>
        </is>
      </c>
      <c r="D617" s="5" t="inlineStr">
        <is>
          <t>L3</t>
        </is>
      </c>
      <c r="E617" s="5" t="inlineStr">
        <is>
          <t>F</t>
        </is>
      </c>
      <c r="F617" s="5" t="n">
        <v>0.8</v>
      </c>
      <c r="G617" s="31" t="n">
        <v>40850</v>
      </c>
      <c r="H617" s="31" t="n">
        <v>40000</v>
      </c>
      <c r="I617" s="6">
        <f>INDEX(Roles!$J$5:$J$40,MATCH(C617&amp;"|"&amp;D617,Roles!$A$5:$A$40,0))</f>
        <v/>
      </c>
      <c r="J617" s="6">
        <f>INDEX(Roles!$K$5:$K$40,MATCH(C617&amp;"|"&amp;D617,Roles!$A$5:$A$40,0))</f>
        <v/>
      </c>
      <c r="K617" s="26">
        <f>INDEX(Market!$K$31:$K$54,MATCH(B617&amp;"|"&amp;J617,Market!$A$31:$A$54,0))</f>
        <v/>
      </c>
      <c r="L617" s="6">
        <f>INDEX(Settings!$E$13:$E$19,MATCH(I617,Settings!$B$13:$B$19,0))</f>
        <v/>
      </c>
      <c r="M617" s="25">
        <f>INDEX(Structure!$K$6:$K$12,MATCH(I617,Structure!$A$6:$A$12,0))</f>
        <v/>
      </c>
      <c r="N617" s="26">
        <f>INDEX(Structure!$G$25:$G$52,MATCH(B617&amp;"|"&amp;I617,Structure!$A$25:$A$52,0))</f>
        <v/>
      </c>
      <c r="O617" s="26">
        <f>INDEX(Structure!$H$25:$H$52,MATCH(B617&amp;"|"&amp;I617,Structure!$A$25:$A$52,0))</f>
        <v/>
      </c>
      <c r="P617" s="26">
        <f>INDEX(Structure!$I$25:$I$52,MATCH(B617&amp;"|"&amp;I617,Structure!$A$25:$A$52,0))</f>
        <v/>
      </c>
      <c r="Q617" s="20">
        <f>G617/H617</f>
        <v/>
      </c>
      <c r="R617" s="20">
        <f>G617/O617</f>
        <v/>
      </c>
      <c r="S617" s="32">
        <f>(G617-N617)/(P617-N617)</f>
        <v/>
      </c>
      <c r="T617" s="4">
        <f>IF(G617&lt;N617,"Below",IF(G617&gt;P617,"Above","Within"))</f>
        <v/>
      </c>
      <c r="U617" s="17">
        <f>MAX(0,N617-G617)*F617</f>
        <v/>
      </c>
      <c r="V617" s="17">
        <f>MAX(0,G617-P617)*F617</f>
        <v/>
      </c>
      <c r="W617" s="33">
        <f>IF(T617="Above",LN(G617/P617)/LN(1+INDEX(Market!$E$6:$E$9,MATCH(B617,Market!$A$6:$A$9,0))),0)</f>
        <v/>
      </c>
    </row>
    <row r="618">
      <c r="A618" s="5" t="inlineStr">
        <is>
          <t>E00735</t>
        </is>
      </c>
      <c r="B618" s="5" t="inlineStr">
        <is>
          <t>PL</t>
        </is>
      </c>
      <c r="C618" s="5" t="inlineStr">
        <is>
          <t>Tech</t>
        </is>
      </c>
      <c r="D618" s="5" t="inlineStr">
        <is>
          <t>L2</t>
        </is>
      </c>
      <c r="E618" s="5" t="inlineStr">
        <is>
          <t>F</t>
        </is>
      </c>
      <c r="F618" s="5" t="n">
        <v>1</v>
      </c>
      <c r="G618" s="31" t="n">
        <v>32050</v>
      </c>
      <c r="H618" s="31" t="n">
        <v>32800</v>
      </c>
      <c r="I618" s="6">
        <f>INDEX(Roles!$J$5:$J$40,MATCH(C618&amp;"|"&amp;D618,Roles!$A$5:$A$40,0))</f>
        <v/>
      </c>
      <c r="J618" s="6">
        <f>INDEX(Roles!$K$5:$K$40,MATCH(C618&amp;"|"&amp;D618,Roles!$A$5:$A$40,0))</f>
        <v/>
      </c>
      <c r="K618" s="26">
        <f>INDEX(Market!$K$31:$K$54,MATCH(B618&amp;"|"&amp;J618,Market!$A$31:$A$54,0))</f>
        <v/>
      </c>
      <c r="L618" s="6">
        <f>INDEX(Settings!$E$13:$E$19,MATCH(I618,Settings!$B$13:$B$19,0))</f>
        <v/>
      </c>
      <c r="M618" s="25">
        <f>INDEX(Structure!$K$6:$K$12,MATCH(I618,Structure!$A$6:$A$12,0))</f>
        <v/>
      </c>
      <c r="N618" s="26">
        <f>INDEX(Structure!$G$25:$G$52,MATCH(B618&amp;"|"&amp;I618,Structure!$A$25:$A$52,0))</f>
        <v/>
      </c>
      <c r="O618" s="26">
        <f>INDEX(Structure!$H$25:$H$52,MATCH(B618&amp;"|"&amp;I618,Structure!$A$25:$A$52,0))</f>
        <v/>
      </c>
      <c r="P618" s="26">
        <f>INDEX(Structure!$I$25:$I$52,MATCH(B618&amp;"|"&amp;I618,Structure!$A$25:$A$52,0))</f>
        <v/>
      </c>
      <c r="Q618" s="20">
        <f>G618/H618</f>
        <v/>
      </c>
      <c r="R618" s="20">
        <f>G618/O618</f>
        <v/>
      </c>
      <c r="S618" s="32">
        <f>(G618-N618)/(P618-N618)</f>
        <v/>
      </c>
      <c r="T618" s="4">
        <f>IF(G618&lt;N618,"Below",IF(G618&gt;P618,"Above","Within"))</f>
        <v/>
      </c>
      <c r="U618" s="17">
        <f>MAX(0,N618-G618)*F618</f>
        <v/>
      </c>
      <c r="V618" s="17">
        <f>MAX(0,G618-P618)*F618</f>
        <v/>
      </c>
      <c r="W618" s="33">
        <f>IF(T618="Above",LN(G618/P618)/LN(1+INDEX(Market!$E$6:$E$9,MATCH(B618,Market!$A$6:$A$9,0))),0)</f>
        <v/>
      </c>
    </row>
    <row r="619">
      <c r="A619" s="5" t="inlineStr">
        <is>
          <t>E00736</t>
        </is>
      </c>
      <c r="B619" s="5" t="inlineStr">
        <is>
          <t>ES</t>
        </is>
      </c>
      <c r="C619" s="5" t="inlineStr">
        <is>
          <t>Customer Service</t>
        </is>
      </c>
      <c r="D619" s="5" t="inlineStr">
        <is>
          <t>L3</t>
        </is>
      </c>
      <c r="E619" s="5" t="inlineStr">
        <is>
          <t>M</t>
        </is>
      </c>
      <c r="F619" s="5" t="n">
        <v>1</v>
      </c>
      <c r="G619" s="31" t="n">
        <v>34950</v>
      </c>
      <c r="H619" s="31" t="n">
        <v>36000</v>
      </c>
      <c r="I619" s="6">
        <f>INDEX(Roles!$J$5:$J$40,MATCH(C619&amp;"|"&amp;D619,Roles!$A$5:$A$40,0))</f>
        <v/>
      </c>
      <c r="J619" s="6">
        <f>INDEX(Roles!$K$5:$K$40,MATCH(C619&amp;"|"&amp;D619,Roles!$A$5:$A$40,0))</f>
        <v/>
      </c>
      <c r="K619" s="26">
        <f>INDEX(Market!$K$31:$K$54,MATCH(B619&amp;"|"&amp;J619,Market!$A$31:$A$54,0))</f>
        <v/>
      </c>
      <c r="L619" s="6">
        <f>INDEX(Settings!$E$13:$E$19,MATCH(I619,Settings!$B$13:$B$19,0))</f>
        <v/>
      </c>
      <c r="M619" s="25">
        <f>INDEX(Structure!$K$6:$K$12,MATCH(I619,Structure!$A$6:$A$12,0))</f>
        <v/>
      </c>
      <c r="N619" s="26">
        <f>INDEX(Structure!$G$25:$G$52,MATCH(B619&amp;"|"&amp;I619,Structure!$A$25:$A$52,0))</f>
        <v/>
      </c>
      <c r="O619" s="26">
        <f>INDEX(Structure!$H$25:$H$52,MATCH(B619&amp;"|"&amp;I619,Structure!$A$25:$A$52,0))</f>
        <v/>
      </c>
      <c r="P619" s="26">
        <f>INDEX(Structure!$I$25:$I$52,MATCH(B619&amp;"|"&amp;I619,Structure!$A$25:$A$52,0))</f>
        <v/>
      </c>
      <c r="Q619" s="20">
        <f>G619/H619</f>
        <v/>
      </c>
      <c r="R619" s="20">
        <f>G619/O619</f>
        <v/>
      </c>
      <c r="S619" s="32">
        <f>(G619-N619)/(P619-N619)</f>
        <v/>
      </c>
      <c r="T619" s="4">
        <f>IF(G619&lt;N619,"Below",IF(G619&gt;P619,"Above","Within"))</f>
        <v/>
      </c>
      <c r="U619" s="17">
        <f>MAX(0,N619-G619)*F619</f>
        <v/>
      </c>
      <c r="V619" s="17">
        <f>MAX(0,G619-P619)*F619</f>
        <v/>
      </c>
      <c r="W619" s="33">
        <f>IF(T619="Above",LN(G619/P619)/LN(1+INDEX(Market!$E$6:$E$9,MATCH(B619,Market!$A$6:$A$9,0))),0)</f>
        <v/>
      </c>
    </row>
    <row r="620">
      <c r="A620" s="5" t="inlineStr">
        <is>
          <t>E00737</t>
        </is>
      </c>
      <c r="B620" s="5" t="inlineStr">
        <is>
          <t>IT</t>
        </is>
      </c>
      <c r="C620" s="5" t="inlineStr">
        <is>
          <t>HR</t>
        </is>
      </c>
      <c r="D620" s="5" t="inlineStr">
        <is>
          <t>L2</t>
        </is>
      </c>
      <c r="E620" s="5" t="inlineStr">
        <is>
          <t>F</t>
        </is>
      </c>
      <c r="F620" s="5" t="n">
        <v>0.8</v>
      </c>
      <c r="G620" s="31" t="n">
        <v>32350</v>
      </c>
      <c r="H620" s="31" t="n">
        <v>32500</v>
      </c>
      <c r="I620" s="6">
        <f>INDEX(Roles!$J$5:$J$40,MATCH(C620&amp;"|"&amp;D620,Roles!$A$5:$A$40,0))</f>
        <v/>
      </c>
      <c r="J620" s="6">
        <f>INDEX(Roles!$K$5:$K$40,MATCH(C620&amp;"|"&amp;D620,Roles!$A$5:$A$40,0))</f>
        <v/>
      </c>
      <c r="K620" s="26">
        <f>INDEX(Market!$K$31:$K$54,MATCH(B620&amp;"|"&amp;J620,Market!$A$31:$A$54,0))</f>
        <v/>
      </c>
      <c r="L620" s="6">
        <f>INDEX(Settings!$E$13:$E$19,MATCH(I620,Settings!$B$13:$B$19,0))</f>
        <v/>
      </c>
      <c r="M620" s="25">
        <f>INDEX(Structure!$K$6:$K$12,MATCH(I620,Structure!$A$6:$A$12,0))</f>
        <v/>
      </c>
      <c r="N620" s="26">
        <f>INDEX(Structure!$G$25:$G$52,MATCH(B620&amp;"|"&amp;I620,Structure!$A$25:$A$52,0))</f>
        <v/>
      </c>
      <c r="O620" s="26">
        <f>INDEX(Structure!$H$25:$H$52,MATCH(B620&amp;"|"&amp;I620,Structure!$A$25:$A$52,0))</f>
        <v/>
      </c>
      <c r="P620" s="26">
        <f>INDEX(Structure!$I$25:$I$52,MATCH(B620&amp;"|"&amp;I620,Structure!$A$25:$A$52,0))</f>
        <v/>
      </c>
      <c r="Q620" s="20">
        <f>G620/H620</f>
        <v/>
      </c>
      <c r="R620" s="20">
        <f>G620/O620</f>
        <v/>
      </c>
      <c r="S620" s="32">
        <f>(G620-N620)/(P620-N620)</f>
        <v/>
      </c>
      <c r="T620" s="4">
        <f>IF(G620&lt;N620,"Below",IF(G620&gt;P620,"Above","Within"))</f>
        <v/>
      </c>
      <c r="U620" s="17">
        <f>MAX(0,N620-G620)*F620</f>
        <v/>
      </c>
      <c r="V620" s="17">
        <f>MAX(0,G620-P620)*F620</f>
        <v/>
      </c>
      <c r="W620" s="33">
        <f>IF(T620="Above",LN(G620/P620)/LN(1+INDEX(Market!$E$6:$E$9,MATCH(B620,Market!$A$6:$A$9,0))),0)</f>
        <v/>
      </c>
    </row>
    <row r="621">
      <c r="A621" s="5" t="inlineStr">
        <is>
          <t>E00738</t>
        </is>
      </c>
      <c r="B621" s="5" t="inlineStr">
        <is>
          <t>DE</t>
        </is>
      </c>
      <c r="C621" s="5" t="inlineStr">
        <is>
          <t>Sales</t>
        </is>
      </c>
      <c r="D621" s="5" t="inlineStr">
        <is>
          <t>L2</t>
        </is>
      </c>
      <c r="E621" s="5" t="inlineStr">
        <is>
          <t>M</t>
        </is>
      </c>
      <c r="F621" s="5" t="n">
        <v>1</v>
      </c>
      <c r="G621" s="31" t="n">
        <v>54300</v>
      </c>
      <c r="H621" s="31" t="n">
        <v>49900</v>
      </c>
      <c r="I621" s="6">
        <f>INDEX(Roles!$J$5:$J$40,MATCH(C621&amp;"|"&amp;D621,Roles!$A$5:$A$40,0))</f>
        <v/>
      </c>
      <c r="J621" s="6">
        <f>INDEX(Roles!$K$5:$K$40,MATCH(C621&amp;"|"&amp;D621,Roles!$A$5:$A$40,0))</f>
        <v/>
      </c>
      <c r="K621" s="26">
        <f>INDEX(Market!$K$31:$K$54,MATCH(B621&amp;"|"&amp;J621,Market!$A$31:$A$54,0))</f>
        <v/>
      </c>
      <c r="L621" s="6">
        <f>INDEX(Settings!$E$13:$E$19,MATCH(I621,Settings!$B$13:$B$19,0))</f>
        <v/>
      </c>
      <c r="M621" s="25">
        <f>INDEX(Structure!$K$6:$K$12,MATCH(I621,Structure!$A$6:$A$12,0))</f>
        <v/>
      </c>
      <c r="N621" s="26">
        <f>INDEX(Structure!$G$25:$G$52,MATCH(B621&amp;"|"&amp;I621,Structure!$A$25:$A$52,0))</f>
        <v/>
      </c>
      <c r="O621" s="26">
        <f>INDEX(Structure!$H$25:$H$52,MATCH(B621&amp;"|"&amp;I621,Structure!$A$25:$A$52,0))</f>
        <v/>
      </c>
      <c r="P621" s="26">
        <f>INDEX(Structure!$I$25:$I$52,MATCH(B621&amp;"|"&amp;I621,Structure!$A$25:$A$52,0))</f>
        <v/>
      </c>
      <c r="Q621" s="20">
        <f>G621/H621</f>
        <v/>
      </c>
      <c r="R621" s="20">
        <f>G621/O621</f>
        <v/>
      </c>
      <c r="S621" s="32">
        <f>(G621-N621)/(P621-N621)</f>
        <v/>
      </c>
      <c r="T621" s="4">
        <f>IF(G621&lt;N621,"Below",IF(G621&gt;P621,"Above","Within"))</f>
        <v/>
      </c>
      <c r="U621" s="17">
        <f>MAX(0,N621-G621)*F621</f>
        <v/>
      </c>
      <c r="V621" s="17">
        <f>MAX(0,G621-P621)*F621</f>
        <v/>
      </c>
      <c r="W621" s="33">
        <f>IF(T621="Above",LN(G621/P621)/LN(1+INDEX(Market!$E$6:$E$9,MATCH(B621,Market!$A$6:$A$9,0))),0)</f>
        <v/>
      </c>
    </row>
    <row r="622">
      <c r="A622" s="5" t="inlineStr">
        <is>
          <t>E00739</t>
        </is>
      </c>
      <c r="B622" s="5" t="inlineStr">
        <is>
          <t>ES</t>
        </is>
      </c>
      <c r="C622" s="5" t="inlineStr">
        <is>
          <t>Finance</t>
        </is>
      </c>
      <c r="D622" s="5" t="inlineStr">
        <is>
          <t>L4</t>
        </is>
      </c>
      <c r="E622" s="5" t="inlineStr">
        <is>
          <t>F</t>
        </is>
      </c>
      <c r="F622" s="5" t="n">
        <v>1</v>
      </c>
      <c r="G622" s="31" t="n">
        <v>55200</v>
      </c>
      <c r="H622" s="31" t="n">
        <v>57800</v>
      </c>
      <c r="I622" s="6">
        <f>INDEX(Roles!$J$5:$J$40,MATCH(C622&amp;"|"&amp;D622,Roles!$A$5:$A$40,0))</f>
        <v/>
      </c>
      <c r="J622" s="6">
        <f>INDEX(Roles!$K$5:$K$40,MATCH(C622&amp;"|"&amp;D622,Roles!$A$5:$A$40,0))</f>
        <v/>
      </c>
      <c r="K622" s="26">
        <f>INDEX(Market!$K$31:$K$54,MATCH(B622&amp;"|"&amp;J622,Market!$A$31:$A$54,0))</f>
        <v/>
      </c>
      <c r="L622" s="6">
        <f>INDEX(Settings!$E$13:$E$19,MATCH(I622,Settings!$B$13:$B$19,0))</f>
        <v/>
      </c>
      <c r="M622" s="25">
        <f>INDEX(Structure!$K$6:$K$12,MATCH(I622,Structure!$A$6:$A$12,0))</f>
        <v/>
      </c>
      <c r="N622" s="26">
        <f>INDEX(Structure!$G$25:$G$52,MATCH(B622&amp;"|"&amp;I622,Structure!$A$25:$A$52,0))</f>
        <v/>
      </c>
      <c r="O622" s="26">
        <f>INDEX(Structure!$H$25:$H$52,MATCH(B622&amp;"|"&amp;I622,Structure!$A$25:$A$52,0))</f>
        <v/>
      </c>
      <c r="P622" s="26">
        <f>INDEX(Structure!$I$25:$I$52,MATCH(B622&amp;"|"&amp;I622,Structure!$A$25:$A$52,0))</f>
        <v/>
      </c>
      <c r="Q622" s="20">
        <f>G622/H622</f>
        <v/>
      </c>
      <c r="R622" s="20">
        <f>G622/O622</f>
        <v/>
      </c>
      <c r="S622" s="32">
        <f>(G622-N622)/(P622-N622)</f>
        <v/>
      </c>
      <c r="T622" s="4">
        <f>IF(G622&lt;N622,"Below",IF(G622&gt;P622,"Above","Within"))</f>
        <v/>
      </c>
      <c r="U622" s="17">
        <f>MAX(0,N622-G622)*F622</f>
        <v/>
      </c>
      <c r="V622" s="17">
        <f>MAX(0,G622-P622)*F622</f>
        <v/>
      </c>
      <c r="W622" s="33">
        <f>IF(T622="Above",LN(G622/P622)/LN(1+INDEX(Market!$E$6:$E$9,MATCH(B622,Market!$A$6:$A$9,0))),0)</f>
        <v/>
      </c>
    </row>
    <row r="623">
      <c r="A623" s="5" t="inlineStr">
        <is>
          <t>E00740</t>
        </is>
      </c>
      <c r="B623" s="5" t="inlineStr">
        <is>
          <t>IT</t>
        </is>
      </c>
      <c r="C623" s="5" t="inlineStr">
        <is>
          <t>Tech</t>
        </is>
      </c>
      <c r="D623" s="5" t="inlineStr">
        <is>
          <t>L4</t>
        </is>
      </c>
      <c r="E623" s="5" t="inlineStr">
        <is>
          <t>M</t>
        </is>
      </c>
      <c r="F623" s="5" t="n">
        <v>1</v>
      </c>
      <c r="G623" s="31" t="n">
        <v>71350</v>
      </c>
      <c r="H623" s="31" t="n">
        <v>68200</v>
      </c>
      <c r="I623" s="6">
        <f>INDEX(Roles!$J$5:$J$40,MATCH(C623&amp;"|"&amp;D623,Roles!$A$5:$A$40,0))</f>
        <v/>
      </c>
      <c r="J623" s="6">
        <f>INDEX(Roles!$K$5:$K$40,MATCH(C623&amp;"|"&amp;D623,Roles!$A$5:$A$40,0))</f>
        <v/>
      </c>
      <c r="K623" s="26">
        <f>INDEX(Market!$K$31:$K$54,MATCH(B623&amp;"|"&amp;J623,Market!$A$31:$A$54,0))</f>
        <v/>
      </c>
      <c r="L623" s="6">
        <f>INDEX(Settings!$E$13:$E$19,MATCH(I623,Settings!$B$13:$B$19,0))</f>
        <v/>
      </c>
      <c r="M623" s="25">
        <f>INDEX(Structure!$K$6:$K$12,MATCH(I623,Structure!$A$6:$A$12,0))</f>
        <v/>
      </c>
      <c r="N623" s="26">
        <f>INDEX(Structure!$G$25:$G$52,MATCH(B623&amp;"|"&amp;I623,Structure!$A$25:$A$52,0))</f>
        <v/>
      </c>
      <c r="O623" s="26">
        <f>INDEX(Structure!$H$25:$H$52,MATCH(B623&amp;"|"&amp;I623,Structure!$A$25:$A$52,0))</f>
        <v/>
      </c>
      <c r="P623" s="26">
        <f>INDEX(Structure!$I$25:$I$52,MATCH(B623&amp;"|"&amp;I623,Structure!$A$25:$A$52,0))</f>
        <v/>
      </c>
      <c r="Q623" s="20">
        <f>G623/H623</f>
        <v/>
      </c>
      <c r="R623" s="20">
        <f>G623/O623</f>
        <v/>
      </c>
      <c r="S623" s="32">
        <f>(G623-N623)/(P623-N623)</f>
        <v/>
      </c>
      <c r="T623" s="4">
        <f>IF(G623&lt;N623,"Below",IF(G623&gt;P623,"Above","Within"))</f>
        <v/>
      </c>
      <c r="U623" s="17">
        <f>MAX(0,N623-G623)*F623</f>
        <v/>
      </c>
      <c r="V623" s="17">
        <f>MAX(0,G623-P623)*F623</f>
        <v/>
      </c>
      <c r="W623" s="33">
        <f>IF(T623="Above",LN(G623/P623)/LN(1+INDEX(Market!$E$6:$E$9,MATCH(B623,Market!$A$6:$A$9,0))),0)</f>
        <v/>
      </c>
    </row>
    <row r="624">
      <c r="A624" s="5" t="inlineStr">
        <is>
          <t>E00741</t>
        </is>
      </c>
      <c r="B624" s="5" t="inlineStr">
        <is>
          <t>IT</t>
        </is>
      </c>
      <c r="C624" s="5" t="inlineStr">
        <is>
          <t>Sales</t>
        </is>
      </c>
      <c r="D624" s="5" t="inlineStr">
        <is>
          <t>L2</t>
        </is>
      </c>
      <c r="E624" s="5" t="inlineStr">
        <is>
          <t>M</t>
        </is>
      </c>
      <c r="F624" s="5" t="n">
        <v>1</v>
      </c>
      <c r="G624" s="31" t="n">
        <v>31400</v>
      </c>
      <c r="H624" s="31" t="n">
        <v>34100</v>
      </c>
      <c r="I624" s="6">
        <f>INDEX(Roles!$J$5:$J$40,MATCH(C624&amp;"|"&amp;D624,Roles!$A$5:$A$40,0))</f>
        <v/>
      </c>
      <c r="J624" s="6">
        <f>INDEX(Roles!$K$5:$K$40,MATCH(C624&amp;"|"&amp;D624,Roles!$A$5:$A$40,0))</f>
        <v/>
      </c>
      <c r="K624" s="26">
        <f>INDEX(Market!$K$31:$K$54,MATCH(B624&amp;"|"&amp;J624,Market!$A$31:$A$54,0))</f>
        <v/>
      </c>
      <c r="L624" s="6">
        <f>INDEX(Settings!$E$13:$E$19,MATCH(I624,Settings!$B$13:$B$19,0))</f>
        <v/>
      </c>
      <c r="M624" s="25">
        <f>INDEX(Structure!$K$6:$K$12,MATCH(I624,Structure!$A$6:$A$12,0))</f>
        <v/>
      </c>
      <c r="N624" s="26">
        <f>INDEX(Structure!$G$25:$G$52,MATCH(B624&amp;"|"&amp;I624,Structure!$A$25:$A$52,0))</f>
        <v/>
      </c>
      <c r="O624" s="26">
        <f>INDEX(Structure!$H$25:$H$52,MATCH(B624&amp;"|"&amp;I624,Structure!$A$25:$A$52,0))</f>
        <v/>
      </c>
      <c r="P624" s="26">
        <f>INDEX(Structure!$I$25:$I$52,MATCH(B624&amp;"|"&amp;I624,Structure!$A$25:$A$52,0))</f>
        <v/>
      </c>
      <c r="Q624" s="20">
        <f>G624/H624</f>
        <v/>
      </c>
      <c r="R624" s="20">
        <f>G624/O624</f>
        <v/>
      </c>
      <c r="S624" s="32">
        <f>(G624-N624)/(P624-N624)</f>
        <v/>
      </c>
      <c r="T624" s="4">
        <f>IF(G624&lt;N624,"Below",IF(G624&gt;P624,"Above","Within"))</f>
        <v/>
      </c>
      <c r="U624" s="17">
        <f>MAX(0,N624-G624)*F624</f>
        <v/>
      </c>
      <c r="V624" s="17">
        <f>MAX(0,G624-P624)*F624</f>
        <v/>
      </c>
      <c r="W624" s="33">
        <f>IF(T624="Above",LN(G624/P624)/LN(1+INDEX(Market!$E$6:$E$9,MATCH(B624,Market!$A$6:$A$9,0))),0)</f>
        <v/>
      </c>
    </row>
    <row r="625">
      <c r="A625" s="5" t="inlineStr">
        <is>
          <t>E00742</t>
        </is>
      </c>
      <c r="B625" s="5" t="inlineStr">
        <is>
          <t>IT</t>
        </is>
      </c>
      <c r="C625" s="5" t="inlineStr">
        <is>
          <t>Customer Service</t>
        </is>
      </c>
      <c r="D625" s="5" t="inlineStr">
        <is>
          <t>L2</t>
        </is>
      </c>
      <c r="E625" s="5" t="inlineStr">
        <is>
          <t>M</t>
        </is>
      </c>
      <c r="F625" s="5" t="n">
        <v>1</v>
      </c>
      <c r="G625" s="31" t="n">
        <v>26700</v>
      </c>
      <c r="H625" s="31" t="n">
        <v>29200</v>
      </c>
      <c r="I625" s="6">
        <f>INDEX(Roles!$J$5:$J$40,MATCH(C625&amp;"|"&amp;D625,Roles!$A$5:$A$40,0))</f>
        <v/>
      </c>
      <c r="J625" s="6">
        <f>INDEX(Roles!$K$5:$K$40,MATCH(C625&amp;"|"&amp;D625,Roles!$A$5:$A$40,0))</f>
        <v/>
      </c>
      <c r="K625" s="26">
        <f>INDEX(Market!$K$31:$K$54,MATCH(B625&amp;"|"&amp;J625,Market!$A$31:$A$54,0))</f>
        <v/>
      </c>
      <c r="L625" s="6">
        <f>INDEX(Settings!$E$13:$E$19,MATCH(I625,Settings!$B$13:$B$19,0))</f>
        <v/>
      </c>
      <c r="M625" s="25">
        <f>INDEX(Structure!$K$6:$K$12,MATCH(I625,Structure!$A$6:$A$12,0))</f>
        <v/>
      </c>
      <c r="N625" s="26">
        <f>INDEX(Structure!$G$25:$G$52,MATCH(B625&amp;"|"&amp;I625,Structure!$A$25:$A$52,0))</f>
        <v/>
      </c>
      <c r="O625" s="26">
        <f>INDEX(Structure!$H$25:$H$52,MATCH(B625&amp;"|"&amp;I625,Structure!$A$25:$A$52,0))</f>
        <v/>
      </c>
      <c r="P625" s="26">
        <f>INDEX(Structure!$I$25:$I$52,MATCH(B625&amp;"|"&amp;I625,Structure!$A$25:$A$52,0))</f>
        <v/>
      </c>
      <c r="Q625" s="20">
        <f>G625/H625</f>
        <v/>
      </c>
      <c r="R625" s="20">
        <f>G625/O625</f>
        <v/>
      </c>
      <c r="S625" s="32">
        <f>(G625-N625)/(P625-N625)</f>
        <v/>
      </c>
      <c r="T625" s="4">
        <f>IF(G625&lt;N625,"Below",IF(G625&gt;P625,"Above","Within"))</f>
        <v/>
      </c>
      <c r="U625" s="17">
        <f>MAX(0,N625-G625)*F625</f>
        <v/>
      </c>
      <c r="V625" s="17">
        <f>MAX(0,G625-P625)*F625</f>
        <v/>
      </c>
      <c r="W625" s="33">
        <f>IF(T625="Above",LN(G625/P625)/LN(1+INDEX(Market!$E$6:$E$9,MATCH(B625,Market!$A$6:$A$9,0))),0)</f>
        <v/>
      </c>
    </row>
    <row r="626">
      <c r="A626" s="5" t="inlineStr">
        <is>
          <t>E00743</t>
        </is>
      </c>
      <c r="B626" s="5" t="inlineStr">
        <is>
          <t>PL</t>
        </is>
      </c>
      <c r="C626" s="5" t="inlineStr">
        <is>
          <t>Customer Service</t>
        </is>
      </c>
      <c r="D626" s="5" t="inlineStr">
        <is>
          <t>L1</t>
        </is>
      </c>
      <c r="E626" s="5" t="inlineStr">
        <is>
          <t>M</t>
        </is>
      </c>
      <c r="F626" s="5" t="n">
        <v>1</v>
      </c>
      <c r="G626" s="31" t="n">
        <v>20050</v>
      </c>
      <c r="H626" s="31" t="n">
        <v>18900</v>
      </c>
      <c r="I626" s="6">
        <f>INDEX(Roles!$J$5:$J$40,MATCH(C626&amp;"|"&amp;D626,Roles!$A$5:$A$40,0))</f>
        <v/>
      </c>
      <c r="J626" s="6">
        <f>INDEX(Roles!$K$5:$K$40,MATCH(C626&amp;"|"&amp;D626,Roles!$A$5:$A$40,0))</f>
        <v/>
      </c>
      <c r="K626" s="26">
        <f>INDEX(Market!$K$31:$K$54,MATCH(B626&amp;"|"&amp;J626,Market!$A$31:$A$54,0))</f>
        <v/>
      </c>
      <c r="L626" s="6">
        <f>INDEX(Settings!$E$13:$E$19,MATCH(I626,Settings!$B$13:$B$19,0))</f>
        <v/>
      </c>
      <c r="M626" s="25">
        <f>INDEX(Structure!$K$6:$K$12,MATCH(I626,Structure!$A$6:$A$12,0))</f>
        <v/>
      </c>
      <c r="N626" s="26">
        <f>INDEX(Structure!$G$25:$G$52,MATCH(B626&amp;"|"&amp;I626,Structure!$A$25:$A$52,0))</f>
        <v/>
      </c>
      <c r="O626" s="26">
        <f>INDEX(Structure!$H$25:$H$52,MATCH(B626&amp;"|"&amp;I626,Structure!$A$25:$A$52,0))</f>
        <v/>
      </c>
      <c r="P626" s="26">
        <f>INDEX(Structure!$I$25:$I$52,MATCH(B626&amp;"|"&amp;I626,Structure!$A$25:$A$52,0))</f>
        <v/>
      </c>
      <c r="Q626" s="20">
        <f>G626/H626</f>
        <v/>
      </c>
      <c r="R626" s="20">
        <f>G626/O626</f>
        <v/>
      </c>
      <c r="S626" s="32">
        <f>(G626-N626)/(P626-N626)</f>
        <v/>
      </c>
      <c r="T626" s="4">
        <f>IF(G626&lt;N626,"Below",IF(G626&gt;P626,"Above","Within"))</f>
        <v/>
      </c>
      <c r="U626" s="17">
        <f>MAX(0,N626-G626)*F626</f>
        <v/>
      </c>
      <c r="V626" s="17">
        <f>MAX(0,G626-P626)*F626</f>
        <v/>
      </c>
      <c r="W626" s="33">
        <f>IF(T626="Above",LN(G626/P626)/LN(1+INDEX(Market!$E$6:$E$9,MATCH(B626,Market!$A$6:$A$9,0))),0)</f>
        <v/>
      </c>
    </row>
    <row r="627">
      <c r="A627" s="5" t="inlineStr">
        <is>
          <t>E00746</t>
        </is>
      </c>
      <c r="B627" s="5" t="inlineStr">
        <is>
          <t>PL</t>
        </is>
      </c>
      <c r="C627" s="5" t="inlineStr">
        <is>
          <t>HR</t>
        </is>
      </c>
      <c r="D627" s="5" t="inlineStr">
        <is>
          <t>L3</t>
        </is>
      </c>
      <c r="E627" s="5" t="inlineStr">
        <is>
          <t>F</t>
        </is>
      </c>
      <c r="F627" s="5" t="n">
        <v>1</v>
      </c>
      <c r="G627" s="31" t="n">
        <v>35750</v>
      </c>
      <c r="H627" s="31" t="n">
        <v>33600</v>
      </c>
      <c r="I627" s="6">
        <f>INDEX(Roles!$J$5:$J$40,MATCH(C627&amp;"|"&amp;D627,Roles!$A$5:$A$40,0))</f>
        <v/>
      </c>
      <c r="J627" s="6">
        <f>INDEX(Roles!$K$5:$K$40,MATCH(C627&amp;"|"&amp;D627,Roles!$A$5:$A$40,0))</f>
        <v/>
      </c>
      <c r="K627" s="26">
        <f>INDEX(Market!$K$31:$K$54,MATCH(B627&amp;"|"&amp;J627,Market!$A$31:$A$54,0))</f>
        <v/>
      </c>
      <c r="L627" s="6">
        <f>INDEX(Settings!$E$13:$E$19,MATCH(I627,Settings!$B$13:$B$19,0))</f>
        <v/>
      </c>
      <c r="M627" s="25">
        <f>INDEX(Structure!$K$6:$K$12,MATCH(I627,Structure!$A$6:$A$12,0))</f>
        <v/>
      </c>
      <c r="N627" s="26">
        <f>INDEX(Structure!$G$25:$G$52,MATCH(B627&amp;"|"&amp;I627,Structure!$A$25:$A$52,0))</f>
        <v/>
      </c>
      <c r="O627" s="26">
        <f>INDEX(Structure!$H$25:$H$52,MATCH(B627&amp;"|"&amp;I627,Structure!$A$25:$A$52,0))</f>
        <v/>
      </c>
      <c r="P627" s="26">
        <f>INDEX(Structure!$I$25:$I$52,MATCH(B627&amp;"|"&amp;I627,Structure!$A$25:$A$52,0))</f>
        <v/>
      </c>
      <c r="Q627" s="20">
        <f>G627/H627</f>
        <v/>
      </c>
      <c r="R627" s="20">
        <f>G627/O627</f>
        <v/>
      </c>
      <c r="S627" s="32">
        <f>(G627-N627)/(P627-N627)</f>
        <v/>
      </c>
      <c r="T627" s="4">
        <f>IF(G627&lt;N627,"Below",IF(G627&gt;P627,"Above","Within"))</f>
        <v/>
      </c>
      <c r="U627" s="17">
        <f>MAX(0,N627-G627)*F627</f>
        <v/>
      </c>
      <c r="V627" s="17">
        <f>MAX(0,G627-P627)*F627</f>
        <v/>
      </c>
      <c r="W627" s="33">
        <f>IF(T627="Above",LN(G627/P627)/LN(1+INDEX(Market!$E$6:$E$9,MATCH(B627,Market!$A$6:$A$9,0))),0)</f>
        <v/>
      </c>
    </row>
    <row r="628">
      <c r="A628" s="5" t="inlineStr">
        <is>
          <t>E00747</t>
        </is>
      </c>
      <c r="B628" s="5" t="inlineStr">
        <is>
          <t>DE</t>
        </is>
      </c>
      <c r="C628" s="5" t="inlineStr">
        <is>
          <t>Finance</t>
        </is>
      </c>
      <c r="D628" s="5" t="inlineStr">
        <is>
          <t>L2</t>
        </is>
      </c>
      <c r="E628" s="5" t="inlineStr">
        <is>
          <t>F</t>
        </is>
      </c>
      <c r="F628" s="5" t="n">
        <v>1</v>
      </c>
      <c r="G628" s="31" t="n">
        <v>62650</v>
      </c>
      <c r="H628" s="31" t="n">
        <v>52300</v>
      </c>
      <c r="I628" s="6">
        <f>INDEX(Roles!$J$5:$J$40,MATCH(C628&amp;"|"&amp;D628,Roles!$A$5:$A$40,0))</f>
        <v/>
      </c>
      <c r="J628" s="6">
        <f>INDEX(Roles!$K$5:$K$40,MATCH(C628&amp;"|"&amp;D628,Roles!$A$5:$A$40,0))</f>
        <v/>
      </c>
      <c r="K628" s="26">
        <f>INDEX(Market!$K$31:$K$54,MATCH(B628&amp;"|"&amp;J628,Market!$A$31:$A$54,0))</f>
        <v/>
      </c>
      <c r="L628" s="6">
        <f>INDEX(Settings!$E$13:$E$19,MATCH(I628,Settings!$B$13:$B$19,0))</f>
        <v/>
      </c>
      <c r="M628" s="25">
        <f>INDEX(Structure!$K$6:$K$12,MATCH(I628,Structure!$A$6:$A$12,0))</f>
        <v/>
      </c>
      <c r="N628" s="26">
        <f>INDEX(Structure!$G$25:$G$52,MATCH(B628&amp;"|"&amp;I628,Structure!$A$25:$A$52,0))</f>
        <v/>
      </c>
      <c r="O628" s="26">
        <f>INDEX(Structure!$H$25:$H$52,MATCH(B628&amp;"|"&amp;I628,Structure!$A$25:$A$52,0))</f>
        <v/>
      </c>
      <c r="P628" s="26">
        <f>INDEX(Structure!$I$25:$I$52,MATCH(B628&amp;"|"&amp;I628,Structure!$A$25:$A$52,0))</f>
        <v/>
      </c>
      <c r="Q628" s="20">
        <f>G628/H628</f>
        <v/>
      </c>
      <c r="R628" s="20">
        <f>G628/O628</f>
        <v/>
      </c>
      <c r="S628" s="32">
        <f>(G628-N628)/(P628-N628)</f>
        <v/>
      </c>
      <c r="T628" s="4">
        <f>IF(G628&lt;N628,"Below",IF(G628&gt;P628,"Above","Within"))</f>
        <v/>
      </c>
      <c r="U628" s="17">
        <f>MAX(0,N628-G628)*F628</f>
        <v/>
      </c>
      <c r="V628" s="17">
        <f>MAX(0,G628-P628)*F628</f>
        <v/>
      </c>
      <c r="W628" s="33">
        <f>IF(T628="Above",LN(G628/P628)/LN(1+INDEX(Market!$E$6:$E$9,MATCH(B628,Market!$A$6:$A$9,0))),0)</f>
        <v/>
      </c>
    </row>
    <row r="629">
      <c r="A629" s="5" t="inlineStr">
        <is>
          <t>E00748</t>
        </is>
      </c>
      <c r="B629" s="5" t="inlineStr">
        <is>
          <t>ES</t>
        </is>
      </c>
      <c r="C629" s="5" t="inlineStr">
        <is>
          <t>Sales</t>
        </is>
      </c>
      <c r="D629" s="5" t="inlineStr">
        <is>
          <t>L2</t>
        </is>
      </c>
      <c r="E629" s="5" t="inlineStr">
        <is>
          <t>F</t>
        </is>
      </c>
      <c r="F629" s="5" t="n">
        <v>1</v>
      </c>
      <c r="G629" s="31" t="n">
        <v>28450</v>
      </c>
      <c r="H629" s="31" t="n">
        <v>32800</v>
      </c>
      <c r="I629" s="6">
        <f>INDEX(Roles!$J$5:$J$40,MATCH(C629&amp;"|"&amp;D629,Roles!$A$5:$A$40,0))</f>
        <v/>
      </c>
      <c r="J629" s="6">
        <f>INDEX(Roles!$K$5:$K$40,MATCH(C629&amp;"|"&amp;D629,Roles!$A$5:$A$40,0))</f>
        <v/>
      </c>
      <c r="K629" s="26">
        <f>INDEX(Market!$K$31:$K$54,MATCH(B629&amp;"|"&amp;J629,Market!$A$31:$A$54,0))</f>
        <v/>
      </c>
      <c r="L629" s="6">
        <f>INDEX(Settings!$E$13:$E$19,MATCH(I629,Settings!$B$13:$B$19,0))</f>
        <v/>
      </c>
      <c r="M629" s="25">
        <f>INDEX(Structure!$K$6:$K$12,MATCH(I629,Structure!$A$6:$A$12,0))</f>
        <v/>
      </c>
      <c r="N629" s="26">
        <f>INDEX(Structure!$G$25:$G$52,MATCH(B629&amp;"|"&amp;I629,Structure!$A$25:$A$52,0))</f>
        <v/>
      </c>
      <c r="O629" s="26">
        <f>INDEX(Structure!$H$25:$H$52,MATCH(B629&amp;"|"&amp;I629,Structure!$A$25:$A$52,0))</f>
        <v/>
      </c>
      <c r="P629" s="26">
        <f>INDEX(Structure!$I$25:$I$52,MATCH(B629&amp;"|"&amp;I629,Structure!$A$25:$A$52,0))</f>
        <v/>
      </c>
      <c r="Q629" s="20">
        <f>G629/H629</f>
        <v/>
      </c>
      <c r="R629" s="20">
        <f>G629/O629</f>
        <v/>
      </c>
      <c r="S629" s="32">
        <f>(G629-N629)/(P629-N629)</f>
        <v/>
      </c>
      <c r="T629" s="4">
        <f>IF(G629&lt;N629,"Below",IF(G629&gt;P629,"Above","Within"))</f>
        <v/>
      </c>
      <c r="U629" s="17">
        <f>MAX(0,N629-G629)*F629</f>
        <v/>
      </c>
      <c r="V629" s="17">
        <f>MAX(0,G629-P629)*F629</f>
        <v/>
      </c>
      <c r="W629" s="33">
        <f>IF(T629="Above",LN(G629/P629)/LN(1+INDEX(Market!$E$6:$E$9,MATCH(B629,Market!$A$6:$A$9,0))),0)</f>
        <v/>
      </c>
    </row>
    <row r="630">
      <c r="A630" s="5" t="inlineStr">
        <is>
          <t>E00749</t>
        </is>
      </c>
      <c r="B630" s="5" t="inlineStr">
        <is>
          <t>IT</t>
        </is>
      </c>
      <c r="C630" s="5" t="inlineStr">
        <is>
          <t>Operations</t>
        </is>
      </c>
      <c r="D630" s="5" t="inlineStr">
        <is>
          <t>L1</t>
        </is>
      </c>
      <c r="E630" s="5" t="inlineStr">
        <is>
          <t>M</t>
        </is>
      </c>
      <c r="F630" s="5" t="n">
        <v>1</v>
      </c>
      <c r="G630" s="31" t="n">
        <v>24050</v>
      </c>
      <c r="H630" s="31" t="n">
        <v>24700</v>
      </c>
      <c r="I630" s="6">
        <f>INDEX(Roles!$J$5:$J$40,MATCH(C630&amp;"|"&amp;D630,Roles!$A$5:$A$40,0))</f>
        <v/>
      </c>
      <c r="J630" s="6">
        <f>INDEX(Roles!$K$5:$K$40,MATCH(C630&amp;"|"&amp;D630,Roles!$A$5:$A$40,0))</f>
        <v/>
      </c>
      <c r="K630" s="26">
        <f>INDEX(Market!$K$31:$K$54,MATCH(B630&amp;"|"&amp;J630,Market!$A$31:$A$54,0))</f>
        <v/>
      </c>
      <c r="L630" s="6">
        <f>INDEX(Settings!$E$13:$E$19,MATCH(I630,Settings!$B$13:$B$19,0))</f>
        <v/>
      </c>
      <c r="M630" s="25">
        <f>INDEX(Structure!$K$6:$K$12,MATCH(I630,Structure!$A$6:$A$12,0))</f>
        <v/>
      </c>
      <c r="N630" s="26">
        <f>INDEX(Structure!$G$25:$G$52,MATCH(B630&amp;"|"&amp;I630,Structure!$A$25:$A$52,0))</f>
        <v/>
      </c>
      <c r="O630" s="26">
        <f>INDEX(Structure!$H$25:$H$52,MATCH(B630&amp;"|"&amp;I630,Structure!$A$25:$A$52,0))</f>
        <v/>
      </c>
      <c r="P630" s="26">
        <f>INDEX(Structure!$I$25:$I$52,MATCH(B630&amp;"|"&amp;I630,Structure!$A$25:$A$52,0))</f>
        <v/>
      </c>
      <c r="Q630" s="20">
        <f>G630/H630</f>
        <v/>
      </c>
      <c r="R630" s="20">
        <f>G630/O630</f>
        <v/>
      </c>
      <c r="S630" s="32">
        <f>(G630-N630)/(P630-N630)</f>
        <v/>
      </c>
      <c r="T630" s="4">
        <f>IF(G630&lt;N630,"Below",IF(G630&gt;P630,"Above","Within"))</f>
        <v/>
      </c>
      <c r="U630" s="17">
        <f>MAX(0,N630-G630)*F630</f>
        <v/>
      </c>
      <c r="V630" s="17">
        <f>MAX(0,G630-P630)*F630</f>
        <v/>
      </c>
      <c r="W630" s="33">
        <f>IF(T630="Above",LN(G630/P630)/LN(1+INDEX(Market!$E$6:$E$9,MATCH(B630,Market!$A$6:$A$9,0))),0)</f>
        <v/>
      </c>
    </row>
    <row r="631">
      <c r="A631" s="5" t="inlineStr">
        <is>
          <t>E00751</t>
        </is>
      </c>
      <c r="B631" s="5" t="inlineStr">
        <is>
          <t>PL</t>
        </is>
      </c>
      <c r="C631" s="5" t="inlineStr">
        <is>
          <t>Customer Service</t>
        </is>
      </c>
      <c r="D631" s="5" t="inlineStr">
        <is>
          <t>L3</t>
        </is>
      </c>
      <c r="E631" s="5" t="inlineStr">
        <is>
          <t>M</t>
        </is>
      </c>
      <c r="F631" s="5" t="n">
        <v>1</v>
      </c>
      <c r="G631" s="31" t="n">
        <v>28450</v>
      </c>
      <c r="H631" s="31" t="n">
        <v>30200</v>
      </c>
      <c r="I631" s="6">
        <f>INDEX(Roles!$J$5:$J$40,MATCH(C631&amp;"|"&amp;D631,Roles!$A$5:$A$40,0))</f>
        <v/>
      </c>
      <c r="J631" s="6">
        <f>INDEX(Roles!$K$5:$K$40,MATCH(C631&amp;"|"&amp;D631,Roles!$A$5:$A$40,0))</f>
        <v/>
      </c>
      <c r="K631" s="26">
        <f>INDEX(Market!$K$31:$K$54,MATCH(B631&amp;"|"&amp;J631,Market!$A$31:$A$54,0))</f>
        <v/>
      </c>
      <c r="L631" s="6">
        <f>INDEX(Settings!$E$13:$E$19,MATCH(I631,Settings!$B$13:$B$19,0))</f>
        <v/>
      </c>
      <c r="M631" s="25">
        <f>INDEX(Structure!$K$6:$K$12,MATCH(I631,Structure!$A$6:$A$12,0))</f>
        <v/>
      </c>
      <c r="N631" s="26">
        <f>INDEX(Structure!$G$25:$G$52,MATCH(B631&amp;"|"&amp;I631,Structure!$A$25:$A$52,0))</f>
        <v/>
      </c>
      <c r="O631" s="26">
        <f>INDEX(Structure!$H$25:$H$52,MATCH(B631&amp;"|"&amp;I631,Structure!$A$25:$A$52,0))</f>
        <v/>
      </c>
      <c r="P631" s="26">
        <f>INDEX(Structure!$I$25:$I$52,MATCH(B631&amp;"|"&amp;I631,Structure!$A$25:$A$52,0))</f>
        <v/>
      </c>
      <c r="Q631" s="20">
        <f>G631/H631</f>
        <v/>
      </c>
      <c r="R631" s="20">
        <f>G631/O631</f>
        <v/>
      </c>
      <c r="S631" s="32">
        <f>(G631-N631)/(P631-N631)</f>
        <v/>
      </c>
      <c r="T631" s="4">
        <f>IF(G631&lt;N631,"Below",IF(G631&gt;P631,"Above","Within"))</f>
        <v/>
      </c>
      <c r="U631" s="17">
        <f>MAX(0,N631-G631)*F631</f>
        <v/>
      </c>
      <c r="V631" s="17">
        <f>MAX(0,G631-P631)*F631</f>
        <v/>
      </c>
      <c r="W631" s="33">
        <f>IF(T631="Above",LN(G631/P631)/LN(1+INDEX(Market!$E$6:$E$9,MATCH(B631,Market!$A$6:$A$9,0))),0)</f>
        <v/>
      </c>
    </row>
    <row r="632">
      <c r="A632" s="5" t="inlineStr">
        <is>
          <t>E00752</t>
        </is>
      </c>
      <c r="B632" s="5" t="inlineStr">
        <is>
          <t>PL</t>
        </is>
      </c>
      <c r="C632" s="5" t="inlineStr">
        <is>
          <t>Finance</t>
        </is>
      </c>
      <c r="D632" s="5" t="inlineStr">
        <is>
          <t>L3</t>
        </is>
      </c>
      <c r="E632" s="5" t="inlineStr">
        <is>
          <t>M</t>
        </is>
      </c>
      <c r="F632" s="5" t="n">
        <v>1</v>
      </c>
      <c r="G632" s="31" t="n">
        <v>35550</v>
      </c>
      <c r="H632" s="31" t="n">
        <v>37000</v>
      </c>
      <c r="I632" s="6">
        <f>INDEX(Roles!$J$5:$J$40,MATCH(C632&amp;"|"&amp;D632,Roles!$A$5:$A$40,0))</f>
        <v/>
      </c>
      <c r="J632" s="6">
        <f>INDEX(Roles!$K$5:$K$40,MATCH(C632&amp;"|"&amp;D632,Roles!$A$5:$A$40,0))</f>
        <v/>
      </c>
      <c r="K632" s="26">
        <f>INDEX(Market!$K$31:$K$54,MATCH(B632&amp;"|"&amp;J632,Market!$A$31:$A$54,0))</f>
        <v/>
      </c>
      <c r="L632" s="6">
        <f>INDEX(Settings!$E$13:$E$19,MATCH(I632,Settings!$B$13:$B$19,0))</f>
        <v/>
      </c>
      <c r="M632" s="25">
        <f>INDEX(Structure!$K$6:$K$12,MATCH(I632,Structure!$A$6:$A$12,0))</f>
        <v/>
      </c>
      <c r="N632" s="26">
        <f>INDEX(Structure!$G$25:$G$52,MATCH(B632&amp;"|"&amp;I632,Structure!$A$25:$A$52,0))</f>
        <v/>
      </c>
      <c r="O632" s="26">
        <f>INDEX(Structure!$H$25:$H$52,MATCH(B632&amp;"|"&amp;I632,Structure!$A$25:$A$52,0))</f>
        <v/>
      </c>
      <c r="P632" s="26">
        <f>INDEX(Structure!$I$25:$I$52,MATCH(B632&amp;"|"&amp;I632,Structure!$A$25:$A$52,0))</f>
        <v/>
      </c>
      <c r="Q632" s="20">
        <f>G632/H632</f>
        <v/>
      </c>
      <c r="R632" s="20">
        <f>G632/O632</f>
        <v/>
      </c>
      <c r="S632" s="32">
        <f>(G632-N632)/(P632-N632)</f>
        <v/>
      </c>
      <c r="T632" s="4">
        <f>IF(G632&lt;N632,"Below",IF(G632&gt;P632,"Above","Within"))</f>
        <v/>
      </c>
      <c r="U632" s="17">
        <f>MAX(0,N632-G632)*F632</f>
        <v/>
      </c>
      <c r="V632" s="17">
        <f>MAX(0,G632-P632)*F632</f>
        <v/>
      </c>
      <c r="W632" s="33">
        <f>IF(T632="Above",LN(G632/P632)/LN(1+INDEX(Market!$E$6:$E$9,MATCH(B632,Market!$A$6:$A$9,0))),0)</f>
        <v/>
      </c>
    </row>
    <row r="633">
      <c r="A633" s="5" t="inlineStr">
        <is>
          <t>E00753</t>
        </is>
      </c>
      <c r="B633" s="5" t="inlineStr">
        <is>
          <t>IT</t>
        </is>
      </c>
      <c r="C633" s="5" t="inlineStr">
        <is>
          <t>Customer Service</t>
        </is>
      </c>
      <c r="D633" s="5" t="inlineStr">
        <is>
          <t>L3</t>
        </is>
      </c>
      <c r="E633" s="5" t="inlineStr">
        <is>
          <t>F</t>
        </is>
      </c>
      <c r="F633" s="5" t="n">
        <v>1</v>
      </c>
      <c r="G633" s="31" t="n">
        <v>37850</v>
      </c>
      <c r="H633" s="31" t="n">
        <v>37400</v>
      </c>
      <c r="I633" s="6">
        <f>INDEX(Roles!$J$5:$J$40,MATCH(C633&amp;"|"&amp;D633,Roles!$A$5:$A$40,0))</f>
        <v/>
      </c>
      <c r="J633" s="6">
        <f>INDEX(Roles!$K$5:$K$40,MATCH(C633&amp;"|"&amp;D633,Roles!$A$5:$A$40,0))</f>
        <v/>
      </c>
      <c r="K633" s="26">
        <f>INDEX(Market!$K$31:$K$54,MATCH(B633&amp;"|"&amp;J633,Market!$A$31:$A$54,0))</f>
        <v/>
      </c>
      <c r="L633" s="6">
        <f>INDEX(Settings!$E$13:$E$19,MATCH(I633,Settings!$B$13:$B$19,0))</f>
        <v/>
      </c>
      <c r="M633" s="25">
        <f>INDEX(Structure!$K$6:$K$12,MATCH(I633,Structure!$A$6:$A$12,0))</f>
        <v/>
      </c>
      <c r="N633" s="26">
        <f>INDEX(Structure!$G$25:$G$52,MATCH(B633&amp;"|"&amp;I633,Structure!$A$25:$A$52,0))</f>
        <v/>
      </c>
      <c r="O633" s="26">
        <f>INDEX(Structure!$H$25:$H$52,MATCH(B633&amp;"|"&amp;I633,Structure!$A$25:$A$52,0))</f>
        <v/>
      </c>
      <c r="P633" s="26">
        <f>INDEX(Structure!$I$25:$I$52,MATCH(B633&amp;"|"&amp;I633,Structure!$A$25:$A$52,0))</f>
        <v/>
      </c>
      <c r="Q633" s="20">
        <f>G633/H633</f>
        <v/>
      </c>
      <c r="R633" s="20">
        <f>G633/O633</f>
        <v/>
      </c>
      <c r="S633" s="32">
        <f>(G633-N633)/(P633-N633)</f>
        <v/>
      </c>
      <c r="T633" s="4">
        <f>IF(G633&lt;N633,"Below",IF(G633&gt;P633,"Above","Within"))</f>
        <v/>
      </c>
      <c r="U633" s="17">
        <f>MAX(0,N633-G633)*F633</f>
        <v/>
      </c>
      <c r="V633" s="17">
        <f>MAX(0,G633-P633)*F633</f>
        <v/>
      </c>
      <c r="W633" s="33">
        <f>IF(T633="Above",LN(G633/P633)/LN(1+INDEX(Market!$E$6:$E$9,MATCH(B633,Market!$A$6:$A$9,0))),0)</f>
        <v/>
      </c>
    </row>
    <row r="634">
      <c r="A634" s="5" t="inlineStr">
        <is>
          <t>E00754</t>
        </is>
      </c>
      <c r="B634" s="5" t="inlineStr">
        <is>
          <t>PL</t>
        </is>
      </c>
      <c r="C634" s="5" t="inlineStr">
        <is>
          <t>Customer Service</t>
        </is>
      </c>
      <c r="D634" s="5" t="inlineStr">
        <is>
          <t>L1</t>
        </is>
      </c>
      <c r="E634" s="5" t="inlineStr">
        <is>
          <t>F</t>
        </is>
      </c>
      <c r="F634" s="5" t="n">
        <v>1</v>
      </c>
      <c r="G634" s="31" t="n">
        <v>18200</v>
      </c>
      <c r="H634" s="31" t="n">
        <v>18900</v>
      </c>
      <c r="I634" s="6">
        <f>INDEX(Roles!$J$5:$J$40,MATCH(C634&amp;"|"&amp;D634,Roles!$A$5:$A$40,0))</f>
        <v/>
      </c>
      <c r="J634" s="6">
        <f>INDEX(Roles!$K$5:$K$40,MATCH(C634&amp;"|"&amp;D634,Roles!$A$5:$A$40,0))</f>
        <v/>
      </c>
      <c r="K634" s="26">
        <f>INDEX(Market!$K$31:$K$54,MATCH(B634&amp;"|"&amp;J634,Market!$A$31:$A$54,0))</f>
        <v/>
      </c>
      <c r="L634" s="6">
        <f>INDEX(Settings!$E$13:$E$19,MATCH(I634,Settings!$B$13:$B$19,0))</f>
        <v/>
      </c>
      <c r="M634" s="25">
        <f>INDEX(Structure!$K$6:$K$12,MATCH(I634,Structure!$A$6:$A$12,0))</f>
        <v/>
      </c>
      <c r="N634" s="26">
        <f>INDEX(Structure!$G$25:$G$52,MATCH(B634&amp;"|"&amp;I634,Structure!$A$25:$A$52,0))</f>
        <v/>
      </c>
      <c r="O634" s="26">
        <f>INDEX(Structure!$H$25:$H$52,MATCH(B634&amp;"|"&amp;I634,Structure!$A$25:$A$52,0))</f>
        <v/>
      </c>
      <c r="P634" s="26">
        <f>INDEX(Structure!$I$25:$I$52,MATCH(B634&amp;"|"&amp;I634,Structure!$A$25:$A$52,0))</f>
        <v/>
      </c>
      <c r="Q634" s="20">
        <f>G634/H634</f>
        <v/>
      </c>
      <c r="R634" s="20">
        <f>G634/O634</f>
        <v/>
      </c>
      <c r="S634" s="32">
        <f>(G634-N634)/(P634-N634)</f>
        <v/>
      </c>
      <c r="T634" s="4">
        <f>IF(G634&lt;N634,"Below",IF(G634&gt;P634,"Above","Within"))</f>
        <v/>
      </c>
      <c r="U634" s="17">
        <f>MAX(0,N634-G634)*F634</f>
        <v/>
      </c>
      <c r="V634" s="17">
        <f>MAX(0,G634-P634)*F634</f>
        <v/>
      </c>
      <c r="W634" s="33">
        <f>IF(T634="Above",LN(G634/P634)/LN(1+INDEX(Market!$E$6:$E$9,MATCH(B634,Market!$A$6:$A$9,0))),0)</f>
        <v/>
      </c>
    </row>
    <row r="635">
      <c r="A635" s="5" t="inlineStr">
        <is>
          <t>E00755</t>
        </is>
      </c>
      <c r="B635" s="5" t="inlineStr">
        <is>
          <t>PL</t>
        </is>
      </c>
      <c r="C635" s="5" t="inlineStr">
        <is>
          <t>Finance</t>
        </is>
      </c>
      <c r="D635" s="5" t="inlineStr">
        <is>
          <t>L1</t>
        </is>
      </c>
      <c r="E635" s="5" t="inlineStr">
        <is>
          <t>M</t>
        </is>
      </c>
      <c r="F635" s="5" t="n">
        <v>1</v>
      </c>
      <c r="G635" s="31" t="n">
        <v>22000</v>
      </c>
      <c r="H635" s="31" t="n">
        <v>23100</v>
      </c>
      <c r="I635" s="6">
        <f>INDEX(Roles!$J$5:$J$40,MATCH(C635&amp;"|"&amp;D635,Roles!$A$5:$A$40,0))</f>
        <v/>
      </c>
      <c r="J635" s="6">
        <f>INDEX(Roles!$K$5:$K$40,MATCH(C635&amp;"|"&amp;D635,Roles!$A$5:$A$40,0))</f>
        <v/>
      </c>
      <c r="K635" s="26">
        <f>INDEX(Market!$K$31:$K$54,MATCH(B635&amp;"|"&amp;J635,Market!$A$31:$A$54,0))</f>
        <v/>
      </c>
      <c r="L635" s="6">
        <f>INDEX(Settings!$E$13:$E$19,MATCH(I635,Settings!$B$13:$B$19,0))</f>
        <v/>
      </c>
      <c r="M635" s="25">
        <f>INDEX(Structure!$K$6:$K$12,MATCH(I635,Structure!$A$6:$A$12,0))</f>
        <v/>
      </c>
      <c r="N635" s="26">
        <f>INDEX(Structure!$G$25:$G$52,MATCH(B635&amp;"|"&amp;I635,Structure!$A$25:$A$52,0))</f>
        <v/>
      </c>
      <c r="O635" s="26">
        <f>INDEX(Structure!$H$25:$H$52,MATCH(B635&amp;"|"&amp;I635,Structure!$A$25:$A$52,0))</f>
        <v/>
      </c>
      <c r="P635" s="26">
        <f>INDEX(Structure!$I$25:$I$52,MATCH(B635&amp;"|"&amp;I635,Structure!$A$25:$A$52,0))</f>
        <v/>
      </c>
      <c r="Q635" s="20">
        <f>G635/H635</f>
        <v/>
      </c>
      <c r="R635" s="20">
        <f>G635/O635</f>
        <v/>
      </c>
      <c r="S635" s="32">
        <f>(G635-N635)/(P635-N635)</f>
        <v/>
      </c>
      <c r="T635" s="4">
        <f>IF(G635&lt;N635,"Below",IF(G635&gt;P635,"Above","Within"))</f>
        <v/>
      </c>
      <c r="U635" s="17">
        <f>MAX(0,N635-G635)*F635</f>
        <v/>
      </c>
      <c r="V635" s="17">
        <f>MAX(0,G635-P635)*F635</f>
        <v/>
      </c>
      <c r="W635" s="33">
        <f>IF(T635="Above",LN(G635/P635)/LN(1+INDEX(Market!$E$6:$E$9,MATCH(B635,Market!$A$6:$A$9,0))),0)</f>
        <v/>
      </c>
    </row>
    <row r="636">
      <c r="A636" s="5" t="inlineStr">
        <is>
          <t>E00756</t>
        </is>
      </c>
      <c r="B636" s="5" t="inlineStr">
        <is>
          <t>IT</t>
        </is>
      </c>
      <c r="C636" s="5" t="inlineStr">
        <is>
          <t>Operations</t>
        </is>
      </c>
      <c r="D636" s="5" t="inlineStr">
        <is>
          <t>L4</t>
        </is>
      </c>
      <c r="E636" s="5" t="inlineStr">
        <is>
          <t>M</t>
        </is>
      </c>
      <c r="F636" s="5" t="n">
        <v>0.8</v>
      </c>
      <c r="G636" s="31" t="n">
        <v>59900</v>
      </c>
      <c r="H636" s="31" t="n">
        <v>51900</v>
      </c>
      <c r="I636" s="6">
        <f>INDEX(Roles!$J$5:$J$40,MATCH(C636&amp;"|"&amp;D636,Roles!$A$5:$A$40,0))</f>
        <v/>
      </c>
      <c r="J636" s="6">
        <f>INDEX(Roles!$K$5:$K$40,MATCH(C636&amp;"|"&amp;D636,Roles!$A$5:$A$40,0))</f>
        <v/>
      </c>
      <c r="K636" s="26">
        <f>INDEX(Market!$K$31:$K$54,MATCH(B636&amp;"|"&amp;J636,Market!$A$31:$A$54,0))</f>
        <v/>
      </c>
      <c r="L636" s="6">
        <f>INDEX(Settings!$E$13:$E$19,MATCH(I636,Settings!$B$13:$B$19,0))</f>
        <v/>
      </c>
      <c r="M636" s="25">
        <f>INDEX(Structure!$K$6:$K$12,MATCH(I636,Structure!$A$6:$A$12,0))</f>
        <v/>
      </c>
      <c r="N636" s="26">
        <f>INDEX(Structure!$G$25:$G$52,MATCH(B636&amp;"|"&amp;I636,Structure!$A$25:$A$52,0))</f>
        <v/>
      </c>
      <c r="O636" s="26">
        <f>INDEX(Structure!$H$25:$H$52,MATCH(B636&amp;"|"&amp;I636,Structure!$A$25:$A$52,0))</f>
        <v/>
      </c>
      <c r="P636" s="26">
        <f>INDEX(Structure!$I$25:$I$52,MATCH(B636&amp;"|"&amp;I636,Structure!$A$25:$A$52,0))</f>
        <v/>
      </c>
      <c r="Q636" s="20">
        <f>G636/H636</f>
        <v/>
      </c>
      <c r="R636" s="20">
        <f>G636/O636</f>
        <v/>
      </c>
      <c r="S636" s="32">
        <f>(G636-N636)/(P636-N636)</f>
        <v/>
      </c>
      <c r="T636" s="4">
        <f>IF(G636&lt;N636,"Below",IF(G636&gt;P636,"Above","Within"))</f>
        <v/>
      </c>
      <c r="U636" s="17">
        <f>MAX(0,N636-G636)*F636</f>
        <v/>
      </c>
      <c r="V636" s="17">
        <f>MAX(0,G636-P636)*F636</f>
        <v/>
      </c>
      <c r="W636" s="33">
        <f>IF(T636="Above",LN(G636/P636)/LN(1+INDEX(Market!$E$6:$E$9,MATCH(B636,Market!$A$6:$A$9,0))),0)</f>
        <v/>
      </c>
    </row>
    <row r="637">
      <c r="A637" s="5" t="inlineStr">
        <is>
          <t>E00757</t>
        </is>
      </c>
      <c r="B637" s="5" t="inlineStr">
        <is>
          <t>IT</t>
        </is>
      </c>
      <c r="C637" s="5" t="inlineStr">
        <is>
          <t>Customer Service</t>
        </is>
      </c>
      <c r="D637" s="5" t="inlineStr">
        <is>
          <t>L1</t>
        </is>
      </c>
      <c r="E637" s="5" t="inlineStr">
        <is>
          <t>M</t>
        </is>
      </c>
      <c r="F637" s="5" t="n">
        <v>1</v>
      </c>
      <c r="G637" s="31" t="n">
        <v>25550</v>
      </c>
      <c r="H637" s="31" t="n">
        <v>23400</v>
      </c>
      <c r="I637" s="6">
        <f>INDEX(Roles!$J$5:$J$40,MATCH(C637&amp;"|"&amp;D637,Roles!$A$5:$A$40,0))</f>
        <v/>
      </c>
      <c r="J637" s="6">
        <f>INDEX(Roles!$K$5:$K$40,MATCH(C637&amp;"|"&amp;D637,Roles!$A$5:$A$40,0))</f>
        <v/>
      </c>
      <c r="K637" s="26">
        <f>INDEX(Market!$K$31:$K$54,MATCH(B637&amp;"|"&amp;J637,Market!$A$31:$A$54,0))</f>
        <v/>
      </c>
      <c r="L637" s="6">
        <f>INDEX(Settings!$E$13:$E$19,MATCH(I637,Settings!$B$13:$B$19,0))</f>
        <v/>
      </c>
      <c r="M637" s="25">
        <f>INDEX(Structure!$K$6:$K$12,MATCH(I637,Structure!$A$6:$A$12,0))</f>
        <v/>
      </c>
      <c r="N637" s="26">
        <f>INDEX(Structure!$G$25:$G$52,MATCH(B637&amp;"|"&amp;I637,Structure!$A$25:$A$52,0))</f>
        <v/>
      </c>
      <c r="O637" s="26">
        <f>INDEX(Structure!$H$25:$H$52,MATCH(B637&amp;"|"&amp;I637,Structure!$A$25:$A$52,0))</f>
        <v/>
      </c>
      <c r="P637" s="26">
        <f>INDEX(Structure!$I$25:$I$52,MATCH(B637&amp;"|"&amp;I637,Structure!$A$25:$A$52,0))</f>
        <v/>
      </c>
      <c r="Q637" s="20">
        <f>G637/H637</f>
        <v/>
      </c>
      <c r="R637" s="20">
        <f>G637/O637</f>
        <v/>
      </c>
      <c r="S637" s="32">
        <f>(G637-N637)/(P637-N637)</f>
        <v/>
      </c>
      <c r="T637" s="4">
        <f>IF(G637&lt;N637,"Below",IF(G637&gt;P637,"Above","Within"))</f>
        <v/>
      </c>
      <c r="U637" s="17">
        <f>MAX(0,N637-G637)*F637</f>
        <v/>
      </c>
      <c r="V637" s="17">
        <f>MAX(0,G637-P637)*F637</f>
        <v/>
      </c>
      <c r="W637" s="33">
        <f>IF(T637="Above",LN(G637/P637)/LN(1+INDEX(Market!$E$6:$E$9,MATCH(B637,Market!$A$6:$A$9,0))),0)</f>
        <v/>
      </c>
    </row>
    <row r="638">
      <c r="A638" s="5" t="inlineStr">
        <is>
          <t>E00758</t>
        </is>
      </c>
      <c r="B638" s="5" t="inlineStr">
        <is>
          <t>PL</t>
        </is>
      </c>
      <c r="C638" s="5" t="inlineStr">
        <is>
          <t>Operations</t>
        </is>
      </c>
      <c r="D638" s="5" t="inlineStr">
        <is>
          <t>L1</t>
        </is>
      </c>
      <c r="E638" s="5" t="inlineStr">
        <is>
          <t>M</t>
        </is>
      </c>
      <c r="F638" s="5" t="n">
        <v>1</v>
      </c>
      <c r="G638" s="31" t="n">
        <v>19750</v>
      </c>
      <c r="H638" s="31" t="n">
        <v>20000</v>
      </c>
      <c r="I638" s="6">
        <f>INDEX(Roles!$J$5:$J$40,MATCH(C638&amp;"|"&amp;D638,Roles!$A$5:$A$40,0))</f>
        <v/>
      </c>
      <c r="J638" s="6">
        <f>INDEX(Roles!$K$5:$K$40,MATCH(C638&amp;"|"&amp;D638,Roles!$A$5:$A$40,0))</f>
        <v/>
      </c>
      <c r="K638" s="26">
        <f>INDEX(Market!$K$31:$K$54,MATCH(B638&amp;"|"&amp;J638,Market!$A$31:$A$54,0))</f>
        <v/>
      </c>
      <c r="L638" s="6">
        <f>INDEX(Settings!$E$13:$E$19,MATCH(I638,Settings!$B$13:$B$19,0))</f>
        <v/>
      </c>
      <c r="M638" s="25">
        <f>INDEX(Structure!$K$6:$K$12,MATCH(I638,Structure!$A$6:$A$12,0))</f>
        <v/>
      </c>
      <c r="N638" s="26">
        <f>INDEX(Structure!$G$25:$G$52,MATCH(B638&amp;"|"&amp;I638,Structure!$A$25:$A$52,0))</f>
        <v/>
      </c>
      <c r="O638" s="26">
        <f>INDEX(Structure!$H$25:$H$52,MATCH(B638&amp;"|"&amp;I638,Structure!$A$25:$A$52,0))</f>
        <v/>
      </c>
      <c r="P638" s="26">
        <f>INDEX(Structure!$I$25:$I$52,MATCH(B638&amp;"|"&amp;I638,Structure!$A$25:$A$52,0))</f>
        <v/>
      </c>
      <c r="Q638" s="20">
        <f>G638/H638</f>
        <v/>
      </c>
      <c r="R638" s="20">
        <f>G638/O638</f>
        <v/>
      </c>
      <c r="S638" s="32">
        <f>(G638-N638)/(P638-N638)</f>
        <v/>
      </c>
      <c r="T638" s="4">
        <f>IF(G638&lt;N638,"Below",IF(G638&gt;P638,"Above","Within"))</f>
        <v/>
      </c>
      <c r="U638" s="17">
        <f>MAX(0,N638-G638)*F638</f>
        <v/>
      </c>
      <c r="V638" s="17">
        <f>MAX(0,G638-P638)*F638</f>
        <v/>
      </c>
      <c r="W638" s="33">
        <f>IF(T638="Above",LN(G638/P638)/LN(1+INDEX(Market!$E$6:$E$9,MATCH(B638,Market!$A$6:$A$9,0))),0)</f>
        <v/>
      </c>
    </row>
    <row r="639">
      <c r="A639" s="5" t="inlineStr">
        <is>
          <t>E00759</t>
        </is>
      </c>
      <c r="B639" s="5" t="inlineStr">
        <is>
          <t>PL</t>
        </is>
      </c>
      <c r="C639" s="5" t="inlineStr">
        <is>
          <t>Customer Service</t>
        </is>
      </c>
      <c r="D639" s="5" t="inlineStr">
        <is>
          <t>L1</t>
        </is>
      </c>
      <c r="E639" s="5" t="inlineStr">
        <is>
          <t>F</t>
        </is>
      </c>
      <c r="F639" s="5" t="n">
        <v>1</v>
      </c>
      <c r="G639" s="31" t="n">
        <v>15800</v>
      </c>
      <c r="H639" s="31" t="n">
        <v>18900</v>
      </c>
      <c r="I639" s="6">
        <f>INDEX(Roles!$J$5:$J$40,MATCH(C639&amp;"|"&amp;D639,Roles!$A$5:$A$40,0))</f>
        <v/>
      </c>
      <c r="J639" s="6">
        <f>INDEX(Roles!$K$5:$K$40,MATCH(C639&amp;"|"&amp;D639,Roles!$A$5:$A$40,0))</f>
        <v/>
      </c>
      <c r="K639" s="26">
        <f>INDEX(Market!$K$31:$K$54,MATCH(B639&amp;"|"&amp;J639,Market!$A$31:$A$54,0))</f>
        <v/>
      </c>
      <c r="L639" s="6">
        <f>INDEX(Settings!$E$13:$E$19,MATCH(I639,Settings!$B$13:$B$19,0))</f>
        <v/>
      </c>
      <c r="M639" s="25">
        <f>INDEX(Structure!$K$6:$K$12,MATCH(I639,Structure!$A$6:$A$12,0))</f>
        <v/>
      </c>
      <c r="N639" s="26">
        <f>INDEX(Structure!$G$25:$G$52,MATCH(B639&amp;"|"&amp;I639,Structure!$A$25:$A$52,0))</f>
        <v/>
      </c>
      <c r="O639" s="26">
        <f>INDEX(Structure!$H$25:$H$52,MATCH(B639&amp;"|"&amp;I639,Structure!$A$25:$A$52,0))</f>
        <v/>
      </c>
      <c r="P639" s="26">
        <f>INDEX(Structure!$I$25:$I$52,MATCH(B639&amp;"|"&amp;I639,Structure!$A$25:$A$52,0))</f>
        <v/>
      </c>
      <c r="Q639" s="20">
        <f>G639/H639</f>
        <v/>
      </c>
      <c r="R639" s="20">
        <f>G639/O639</f>
        <v/>
      </c>
      <c r="S639" s="32">
        <f>(G639-N639)/(P639-N639)</f>
        <v/>
      </c>
      <c r="T639" s="4">
        <f>IF(G639&lt;N639,"Below",IF(G639&gt;P639,"Above","Within"))</f>
        <v/>
      </c>
      <c r="U639" s="17">
        <f>MAX(0,N639-G639)*F639</f>
        <v/>
      </c>
      <c r="V639" s="17">
        <f>MAX(0,G639-P639)*F639</f>
        <v/>
      </c>
      <c r="W639" s="33">
        <f>IF(T639="Above",LN(G639/P639)/LN(1+INDEX(Market!$E$6:$E$9,MATCH(B639,Market!$A$6:$A$9,0))),0)</f>
        <v/>
      </c>
    </row>
    <row r="640">
      <c r="A640" s="5" t="inlineStr">
        <is>
          <t>E00761</t>
        </is>
      </c>
      <c r="B640" s="5" t="inlineStr">
        <is>
          <t>DE</t>
        </is>
      </c>
      <c r="C640" s="5" t="inlineStr">
        <is>
          <t>Sales</t>
        </is>
      </c>
      <c r="D640" s="5" t="inlineStr">
        <is>
          <t>L2</t>
        </is>
      </c>
      <c r="E640" s="5" t="inlineStr">
        <is>
          <t>F</t>
        </is>
      </c>
      <c r="F640" s="5" t="n">
        <v>1</v>
      </c>
      <c r="G640" s="31" t="n">
        <v>62500</v>
      </c>
      <c r="H640" s="31" t="n">
        <v>49900</v>
      </c>
      <c r="I640" s="6">
        <f>INDEX(Roles!$J$5:$J$40,MATCH(C640&amp;"|"&amp;D640,Roles!$A$5:$A$40,0))</f>
        <v/>
      </c>
      <c r="J640" s="6">
        <f>INDEX(Roles!$K$5:$K$40,MATCH(C640&amp;"|"&amp;D640,Roles!$A$5:$A$40,0))</f>
        <v/>
      </c>
      <c r="K640" s="26">
        <f>INDEX(Market!$K$31:$K$54,MATCH(B640&amp;"|"&amp;J640,Market!$A$31:$A$54,0))</f>
        <v/>
      </c>
      <c r="L640" s="6">
        <f>INDEX(Settings!$E$13:$E$19,MATCH(I640,Settings!$B$13:$B$19,0))</f>
        <v/>
      </c>
      <c r="M640" s="25">
        <f>INDEX(Structure!$K$6:$K$12,MATCH(I640,Structure!$A$6:$A$12,0))</f>
        <v/>
      </c>
      <c r="N640" s="26">
        <f>INDEX(Structure!$G$25:$G$52,MATCH(B640&amp;"|"&amp;I640,Structure!$A$25:$A$52,0))</f>
        <v/>
      </c>
      <c r="O640" s="26">
        <f>INDEX(Structure!$H$25:$H$52,MATCH(B640&amp;"|"&amp;I640,Structure!$A$25:$A$52,0))</f>
        <v/>
      </c>
      <c r="P640" s="26">
        <f>INDEX(Structure!$I$25:$I$52,MATCH(B640&amp;"|"&amp;I640,Structure!$A$25:$A$52,0))</f>
        <v/>
      </c>
      <c r="Q640" s="20">
        <f>G640/H640</f>
        <v/>
      </c>
      <c r="R640" s="20">
        <f>G640/O640</f>
        <v/>
      </c>
      <c r="S640" s="32">
        <f>(G640-N640)/(P640-N640)</f>
        <v/>
      </c>
      <c r="T640" s="4">
        <f>IF(G640&lt;N640,"Below",IF(G640&gt;P640,"Above","Within"))</f>
        <v/>
      </c>
      <c r="U640" s="17">
        <f>MAX(0,N640-G640)*F640</f>
        <v/>
      </c>
      <c r="V640" s="17">
        <f>MAX(0,G640-P640)*F640</f>
        <v/>
      </c>
      <c r="W640" s="33">
        <f>IF(T640="Above",LN(G640/P640)/LN(1+INDEX(Market!$E$6:$E$9,MATCH(B640,Market!$A$6:$A$9,0))),0)</f>
        <v/>
      </c>
    </row>
    <row r="641">
      <c r="A641" s="5" t="inlineStr">
        <is>
          <t>E00763</t>
        </is>
      </c>
      <c r="B641" s="5" t="inlineStr">
        <is>
          <t>ES</t>
        </is>
      </c>
      <c r="C641" s="5" t="inlineStr">
        <is>
          <t>HR</t>
        </is>
      </c>
      <c r="D641" s="5" t="inlineStr">
        <is>
          <t>L5</t>
        </is>
      </c>
      <c r="E641" s="5" t="inlineStr">
        <is>
          <t>F</t>
        </is>
      </c>
      <c r="F641" s="5" t="n">
        <v>1</v>
      </c>
      <c r="G641" s="31" t="n">
        <v>70200</v>
      </c>
      <c r="H641" s="31" t="n">
        <v>72500</v>
      </c>
      <c r="I641" s="6">
        <f>INDEX(Roles!$J$5:$J$40,MATCH(C641&amp;"|"&amp;D641,Roles!$A$5:$A$40,0))</f>
        <v/>
      </c>
      <c r="J641" s="6">
        <f>INDEX(Roles!$K$5:$K$40,MATCH(C641&amp;"|"&amp;D641,Roles!$A$5:$A$40,0))</f>
        <v/>
      </c>
      <c r="K641" s="26">
        <f>INDEX(Market!$K$31:$K$54,MATCH(B641&amp;"|"&amp;J641,Market!$A$31:$A$54,0))</f>
        <v/>
      </c>
      <c r="L641" s="6">
        <f>INDEX(Settings!$E$13:$E$19,MATCH(I641,Settings!$B$13:$B$19,0))</f>
        <v/>
      </c>
      <c r="M641" s="25">
        <f>INDEX(Structure!$K$6:$K$12,MATCH(I641,Structure!$A$6:$A$12,0))</f>
        <v/>
      </c>
      <c r="N641" s="26">
        <f>INDEX(Structure!$G$25:$G$52,MATCH(B641&amp;"|"&amp;I641,Structure!$A$25:$A$52,0))</f>
        <v/>
      </c>
      <c r="O641" s="26">
        <f>INDEX(Structure!$H$25:$H$52,MATCH(B641&amp;"|"&amp;I641,Structure!$A$25:$A$52,0))</f>
        <v/>
      </c>
      <c r="P641" s="26">
        <f>INDEX(Structure!$I$25:$I$52,MATCH(B641&amp;"|"&amp;I641,Structure!$A$25:$A$52,0))</f>
        <v/>
      </c>
      <c r="Q641" s="20">
        <f>G641/H641</f>
        <v/>
      </c>
      <c r="R641" s="20">
        <f>G641/O641</f>
        <v/>
      </c>
      <c r="S641" s="32">
        <f>(G641-N641)/(P641-N641)</f>
        <v/>
      </c>
      <c r="T641" s="4">
        <f>IF(G641&lt;N641,"Below",IF(G641&gt;P641,"Above","Within"))</f>
        <v/>
      </c>
      <c r="U641" s="17">
        <f>MAX(0,N641-G641)*F641</f>
        <v/>
      </c>
      <c r="V641" s="17">
        <f>MAX(0,G641-P641)*F641</f>
        <v/>
      </c>
      <c r="W641" s="33">
        <f>IF(T641="Above",LN(G641/P641)/LN(1+INDEX(Market!$E$6:$E$9,MATCH(B641,Market!$A$6:$A$9,0))),0)</f>
        <v/>
      </c>
    </row>
    <row r="642">
      <c r="A642" s="5" t="inlineStr">
        <is>
          <t>E00764</t>
        </is>
      </c>
      <c r="B642" s="5" t="inlineStr">
        <is>
          <t>DE</t>
        </is>
      </c>
      <c r="C642" s="5" t="inlineStr">
        <is>
          <t>Operations</t>
        </is>
      </c>
      <c r="D642" s="5" t="inlineStr">
        <is>
          <t>L3</t>
        </is>
      </c>
      <c r="E642" s="5" t="inlineStr">
        <is>
          <t>F</t>
        </is>
      </c>
      <c r="F642" s="5" t="n">
        <v>1</v>
      </c>
      <c r="G642" s="31" t="n">
        <v>54650</v>
      </c>
      <c r="H642" s="31" t="n">
        <v>57800</v>
      </c>
      <c r="I642" s="6">
        <f>INDEX(Roles!$J$5:$J$40,MATCH(C642&amp;"|"&amp;D642,Roles!$A$5:$A$40,0))</f>
        <v/>
      </c>
      <c r="J642" s="6">
        <f>INDEX(Roles!$K$5:$K$40,MATCH(C642&amp;"|"&amp;D642,Roles!$A$5:$A$40,0))</f>
        <v/>
      </c>
      <c r="K642" s="26">
        <f>INDEX(Market!$K$31:$K$54,MATCH(B642&amp;"|"&amp;J642,Market!$A$31:$A$54,0))</f>
        <v/>
      </c>
      <c r="L642" s="6">
        <f>INDEX(Settings!$E$13:$E$19,MATCH(I642,Settings!$B$13:$B$19,0))</f>
        <v/>
      </c>
      <c r="M642" s="25">
        <f>INDEX(Structure!$K$6:$K$12,MATCH(I642,Structure!$A$6:$A$12,0))</f>
        <v/>
      </c>
      <c r="N642" s="26">
        <f>INDEX(Structure!$G$25:$G$52,MATCH(B642&amp;"|"&amp;I642,Structure!$A$25:$A$52,0))</f>
        <v/>
      </c>
      <c r="O642" s="26">
        <f>INDEX(Structure!$H$25:$H$52,MATCH(B642&amp;"|"&amp;I642,Structure!$A$25:$A$52,0))</f>
        <v/>
      </c>
      <c r="P642" s="26">
        <f>INDEX(Structure!$I$25:$I$52,MATCH(B642&amp;"|"&amp;I642,Structure!$A$25:$A$52,0))</f>
        <v/>
      </c>
      <c r="Q642" s="20">
        <f>G642/H642</f>
        <v/>
      </c>
      <c r="R642" s="20">
        <f>G642/O642</f>
        <v/>
      </c>
      <c r="S642" s="32">
        <f>(G642-N642)/(P642-N642)</f>
        <v/>
      </c>
      <c r="T642" s="4">
        <f>IF(G642&lt;N642,"Below",IF(G642&gt;P642,"Above","Within"))</f>
        <v/>
      </c>
      <c r="U642" s="17">
        <f>MAX(0,N642-G642)*F642</f>
        <v/>
      </c>
      <c r="V642" s="17">
        <f>MAX(0,G642-P642)*F642</f>
        <v/>
      </c>
      <c r="W642" s="33">
        <f>IF(T642="Above",LN(G642/P642)/LN(1+INDEX(Market!$E$6:$E$9,MATCH(B642,Market!$A$6:$A$9,0))),0)</f>
        <v/>
      </c>
    </row>
    <row r="643">
      <c r="A643" s="5" t="inlineStr">
        <is>
          <t>E00765</t>
        </is>
      </c>
      <c r="B643" s="5" t="inlineStr">
        <is>
          <t>DE</t>
        </is>
      </c>
      <c r="C643" s="5" t="inlineStr">
        <is>
          <t>Customer Service</t>
        </is>
      </c>
      <c r="D643" s="5" t="inlineStr">
        <is>
          <t>L2</t>
        </is>
      </c>
      <c r="E643" s="5" t="inlineStr">
        <is>
          <t>M</t>
        </is>
      </c>
      <c r="F643" s="5" t="n">
        <v>0.8</v>
      </c>
      <c r="G643" s="31" t="n">
        <v>44150</v>
      </c>
      <c r="H643" s="31" t="n">
        <v>42800</v>
      </c>
      <c r="I643" s="6">
        <f>INDEX(Roles!$J$5:$J$40,MATCH(C643&amp;"|"&amp;D643,Roles!$A$5:$A$40,0))</f>
        <v/>
      </c>
      <c r="J643" s="6">
        <f>INDEX(Roles!$K$5:$K$40,MATCH(C643&amp;"|"&amp;D643,Roles!$A$5:$A$40,0))</f>
        <v/>
      </c>
      <c r="K643" s="26">
        <f>INDEX(Market!$K$31:$K$54,MATCH(B643&amp;"|"&amp;J643,Market!$A$31:$A$54,0))</f>
        <v/>
      </c>
      <c r="L643" s="6">
        <f>INDEX(Settings!$E$13:$E$19,MATCH(I643,Settings!$B$13:$B$19,0))</f>
        <v/>
      </c>
      <c r="M643" s="25">
        <f>INDEX(Structure!$K$6:$K$12,MATCH(I643,Structure!$A$6:$A$12,0))</f>
        <v/>
      </c>
      <c r="N643" s="26">
        <f>INDEX(Structure!$G$25:$G$52,MATCH(B643&amp;"|"&amp;I643,Structure!$A$25:$A$52,0))</f>
        <v/>
      </c>
      <c r="O643" s="26">
        <f>INDEX(Structure!$H$25:$H$52,MATCH(B643&amp;"|"&amp;I643,Structure!$A$25:$A$52,0))</f>
        <v/>
      </c>
      <c r="P643" s="26">
        <f>INDEX(Structure!$I$25:$I$52,MATCH(B643&amp;"|"&amp;I643,Structure!$A$25:$A$52,0))</f>
        <v/>
      </c>
      <c r="Q643" s="20">
        <f>G643/H643</f>
        <v/>
      </c>
      <c r="R643" s="20">
        <f>G643/O643</f>
        <v/>
      </c>
      <c r="S643" s="32">
        <f>(G643-N643)/(P643-N643)</f>
        <v/>
      </c>
      <c r="T643" s="4">
        <f>IF(G643&lt;N643,"Below",IF(G643&gt;P643,"Above","Within"))</f>
        <v/>
      </c>
      <c r="U643" s="17">
        <f>MAX(0,N643-G643)*F643</f>
        <v/>
      </c>
      <c r="V643" s="17">
        <f>MAX(0,G643-P643)*F643</f>
        <v/>
      </c>
      <c r="W643" s="33">
        <f>IF(T643="Above",LN(G643/P643)/LN(1+INDEX(Market!$E$6:$E$9,MATCH(B643,Market!$A$6:$A$9,0))),0)</f>
        <v/>
      </c>
    </row>
    <row r="644">
      <c r="A644" s="5" t="inlineStr">
        <is>
          <t>E00767</t>
        </is>
      </c>
      <c r="B644" s="5" t="inlineStr">
        <is>
          <t>ES</t>
        </is>
      </c>
      <c r="C644" s="5" t="inlineStr">
        <is>
          <t>Tech</t>
        </is>
      </c>
      <c r="D644" s="5" t="inlineStr">
        <is>
          <t>L2</t>
        </is>
      </c>
      <c r="E644" s="5" t="inlineStr">
        <is>
          <t>M</t>
        </is>
      </c>
      <c r="F644" s="5" t="n">
        <v>1</v>
      </c>
      <c r="G644" s="31" t="n">
        <v>38800</v>
      </c>
      <c r="H644" s="31" t="n">
        <v>39100</v>
      </c>
      <c r="I644" s="6">
        <f>INDEX(Roles!$J$5:$J$40,MATCH(C644&amp;"|"&amp;D644,Roles!$A$5:$A$40,0))</f>
        <v/>
      </c>
      <c r="J644" s="6">
        <f>INDEX(Roles!$K$5:$K$40,MATCH(C644&amp;"|"&amp;D644,Roles!$A$5:$A$40,0))</f>
        <v/>
      </c>
      <c r="K644" s="26">
        <f>INDEX(Market!$K$31:$K$54,MATCH(B644&amp;"|"&amp;J644,Market!$A$31:$A$54,0))</f>
        <v/>
      </c>
      <c r="L644" s="6">
        <f>INDEX(Settings!$E$13:$E$19,MATCH(I644,Settings!$B$13:$B$19,0))</f>
        <v/>
      </c>
      <c r="M644" s="25">
        <f>INDEX(Structure!$K$6:$K$12,MATCH(I644,Structure!$A$6:$A$12,0))</f>
        <v/>
      </c>
      <c r="N644" s="26">
        <f>INDEX(Structure!$G$25:$G$52,MATCH(B644&amp;"|"&amp;I644,Structure!$A$25:$A$52,0))</f>
        <v/>
      </c>
      <c r="O644" s="26">
        <f>INDEX(Structure!$H$25:$H$52,MATCH(B644&amp;"|"&amp;I644,Structure!$A$25:$A$52,0))</f>
        <v/>
      </c>
      <c r="P644" s="26">
        <f>INDEX(Structure!$I$25:$I$52,MATCH(B644&amp;"|"&amp;I644,Structure!$A$25:$A$52,0))</f>
        <v/>
      </c>
      <c r="Q644" s="20">
        <f>G644/H644</f>
        <v/>
      </c>
      <c r="R644" s="20">
        <f>G644/O644</f>
        <v/>
      </c>
      <c r="S644" s="32">
        <f>(G644-N644)/(P644-N644)</f>
        <v/>
      </c>
      <c r="T644" s="4">
        <f>IF(G644&lt;N644,"Below",IF(G644&gt;P644,"Above","Within"))</f>
        <v/>
      </c>
      <c r="U644" s="17">
        <f>MAX(0,N644-G644)*F644</f>
        <v/>
      </c>
      <c r="V644" s="17">
        <f>MAX(0,G644-P644)*F644</f>
        <v/>
      </c>
      <c r="W644" s="33">
        <f>IF(T644="Above",LN(G644/P644)/LN(1+INDEX(Market!$E$6:$E$9,MATCH(B644,Market!$A$6:$A$9,0))),0)</f>
        <v/>
      </c>
    </row>
    <row r="645">
      <c r="A645" s="5" t="inlineStr">
        <is>
          <t>E00768</t>
        </is>
      </c>
      <c r="B645" s="5" t="inlineStr">
        <is>
          <t>PL</t>
        </is>
      </c>
      <c r="C645" s="5" t="inlineStr">
        <is>
          <t>Finance</t>
        </is>
      </c>
      <c r="D645" s="5" t="inlineStr">
        <is>
          <t>L1</t>
        </is>
      </c>
      <c r="E645" s="5" t="inlineStr">
        <is>
          <t>M</t>
        </is>
      </c>
      <c r="F645" s="5" t="n">
        <v>1</v>
      </c>
      <c r="G645" s="31" t="n">
        <v>24050</v>
      </c>
      <c r="H645" s="31" t="n">
        <v>23100</v>
      </c>
      <c r="I645" s="6">
        <f>INDEX(Roles!$J$5:$J$40,MATCH(C645&amp;"|"&amp;D645,Roles!$A$5:$A$40,0))</f>
        <v/>
      </c>
      <c r="J645" s="6">
        <f>INDEX(Roles!$K$5:$K$40,MATCH(C645&amp;"|"&amp;D645,Roles!$A$5:$A$40,0))</f>
        <v/>
      </c>
      <c r="K645" s="26">
        <f>INDEX(Market!$K$31:$K$54,MATCH(B645&amp;"|"&amp;J645,Market!$A$31:$A$54,0))</f>
        <v/>
      </c>
      <c r="L645" s="6">
        <f>INDEX(Settings!$E$13:$E$19,MATCH(I645,Settings!$B$13:$B$19,0))</f>
        <v/>
      </c>
      <c r="M645" s="25">
        <f>INDEX(Structure!$K$6:$K$12,MATCH(I645,Structure!$A$6:$A$12,0))</f>
        <v/>
      </c>
      <c r="N645" s="26">
        <f>INDEX(Structure!$G$25:$G$52,MATCH(B645&amp;"|"&amp;I645,Structure!$A$25:$A$52,0))</f>
        <v/>
      </c>
      <c r="O645" s="26">
        <f>INDEX(Structure!$H$25:$H$52,MATCH(B645&amp;"|"&amp;I645,Structure!$A$25:$A$52,0))</f>
        <v/>
      </c>
      <c r="P645" s="26">
        <f>INDEX(Structure!$I$25:$I$52,MATCH(B645&amp;"|"&amp;I645,Structure!$A$25:$A$52,0))</f>
        <v/>
      </c>
      <c r="Q645" s="20">
        <f>G645/H645</f>
        <v/>
      </c>
      <c r="R645" s="20">
        <f>G645/O645</f>
        <v/>
      </c>
      <c r="S645" s="32">
        <f>(G645-N645)/(P645-N645)</f>
        <v/>
      </c>
      <c r="T645" s="4">
        <f>IF(G645&lt;N645,"Below",IF(G645&gt;P645,"Above","Within"))</f>
        <v/>
      </c>
      <c r="U645" s="17">
        <f>MAX(0,N645-G645)*F645</f>
        <v/>
      </c>
      <c r="V645" s="17">
        <f>MAX(0,G645-P645)*F645</f>
        <v/>
      </c>
      <c r="W645" s="33">
        <f>IF(T645="Above",LN(G645/P645)/LN(1+INDEX(Market!$E$6:$E$9,MATCH(B645,Market!$A$6:$A$9,0))),0)</f>
        <v/>
      </c>
    </row>
    <row r="646">
      <c r="A646" s="5" t="inlineStr">
        <is>
          <t>E00769</t>
        </is>
      </c>
      <c r="B646" s="5" t="inlineStr">
        <is>
          <t>DE</t>
        </is>
      </c>
      <c r="C646" s="5" t="inlineStr">
        <is>
          <t>Tech</t>
        </is>
      </c>
      <c r="D646" s="5" t="inlineStr">
        <is>
          <t>L4</t>
        </is>
      </c>
      <c r="E646" s="5" t="inlineStr">
        <is>
          <t>M</t>
        </is>
      </c>
      <c r="F646" s="5" t="n">
        <v>1</v>
      </c>
      <c r="G646" s="31" t="n">
        <v>106400</v>
      </c>
      <c r="H646" s="31" t="n">
        <v>99800</v>
      </c>
      <c r="I646" s="6">
        <f>INDEX(Roles!$J$5:$J$40,MATCH(C646&amp;"|"&amp;D646,Roles!$A$5:$A$40,0))</f>
        <v/>
      </c>
      <c r="J646" s="6">
        <f>INDEX(Roles!$K$5:$K$40,MATCH(C646&amp;"|"&amp;D646,Roles!$A$5:$A$40,0))</f>
        <v/>
      </c>
      <c r="K646" s="26">
        <f>INDEX(Market!$K$31:$K$54,MATCH(B646&amp;"|"&amp;J646,Market!$A$31:$A$54,0))</f>
        <v/>
      </c>
      <c r="L646" s="6">
        <f>INDEX(Settings!$E$13:$E$19,MATCH(I646,Settings!$B$13:$B$19,0))</f>
        <v/>
      </c>
      <c r="M646" s="25">
        <f>INDEX(Structure!$K$6:$K$12,MATCH(I646,Structure!$A$6:$A$12,0))</f>
        <v/>
      </c>
      <c r="N646" s="26">
        <f>INDEX(Structure!$G$25:$G$52,MATCH(B646&amp;"|"&amp;I646,Structure!$A$25:$A$52,0))</f>
        <v/>
      </c>
      <c r="O646" s="26">
        <f>INDEX(Structure!$H$25:$H$52,MATCH(B646&amp;"|"&amp;I646,Structure!$A$25:$A$52,0))</f>
        <v/>
      </c>
      <c r="P646" s="26">
        <f>INDEX(Structure!$I$25:$I$52,MATCH(B646&amp;"|"&amp;I646,Structure!$A$25:$A$52,0))</f>
        <v/>
      </c>
      <c r="Q646" s="20">
        <f>G646/H646</f>
        <v/>
      </c>
      <c r="R646" s="20">
        <f>G646/O646</f>
        <v/>
      </c>
      <c r="S646" s="32">
        <f>(G646-N646)/(P646-N646)</f>
        <v/>
      </c>
      <c r="T646" s="4">
        <f>IF(G646&lt;N646,"Below",IF(G646&gt;P646,"Above","Within"))</f>
        <v/>
      </c>
      <c r="U646" s="17">
        <f>MAX(0,N646-G646)*F646</f>
        <v/>
      </c>
      <c r="V646" s="17">
        <f>MAX(0,G646-P646)*F646</f>
        <v/>
      </c>
      <c r="W646" s="33">
        <f>IF(T646="Above",LN(G646/P646)/LN(1+INDEX(Market!$E$6:$E$9,MATCH(B646,Market!$A$6:$A$9,0))),0)</f>
        <v/>
      </c>
    </row>
    <row r="647">
      <c r="A647" s="5" t="inlineStr">
        <is>
          <t>E00770</t>
        </is>
      </c>
      <c r="B647" s="5" t="inlineStr">
        <is>
          <t>DE</t>
        </is>
      </c>
      <c r="C647" s="5" t="inlineStr">
        <is>
          <t>Sales</t>
        </is>
      </c>
      <c r="D647" s="5" t="inlineStr">
        <is>
          <t>L3</t>
        </is>
      </c>
      <c r="E647" s="5" t="inlineStr">
        <is>
          <t>M</t>
        </is>
      </c>
      <c r="F647" s="5" t="n">
        <v>0.8</v>
      </c>
      <c r="G647" s="31" t="n">
        <v>71550</v>
      </c>
      <c r="H647" s="31" t="n">
        <v>63800</v>
      </c>
      <c r="I647" s="6">
        <f>INDEX(Roles!$J$5:$J$40,MATCH(C647&amp;"|"&amp;D647,Roles!$A$5:$A$40,0))</f>
        <v/>
      </c>
      <c r="J647" s="6">
        <f>INDEX(Roles!$K$5:$K$40,MATCH(C647&amp;"|"&amp;D647,Roles!$A$5:$A$40,0))</f>
        <v/>
      </c>
      <c r="K647" s="26">
        <f>INDEX(Market!$K$31:$K$54,MATCH(B647&amp;"|"&amp;J647,Market!$A$31:$A$54,0))</f>
        <v/>
      </c>
      <c r="L647" s="6">
        <f>INDEX(Settings!$E$13:$E$19,MATCH(I647,Settings!$B$13:$B$19,0))</f>
        <v/>
      </c>
      <c r="M647" s="25">
        <f>INDEX(Structure!$K$6:$K$12,MATCH(I647,Structure!$A$6:$A$12,0))</f>
        <v/>
      </c>
      <c r="N647" s="26">
        <f>INDEX(Structure!$G$25:$G$52,MATCH(B647&amp;"|"&amp;I647,Structure!$A$25:$A$52,0))</f>
        <v/>
      </c>
      <c r="O647" s="26">
        <f>INDEX(Structure!$H$25:$H$52,MATCH(B647&amp;"|"&amp;I647,Structure!$A$25:$A$52,0))</f>
        <v/>
      </c>
      <c r="P647" s="26">
        <f>INDEX(Structure!$I$25:$I$52,MATCH(B647&amp;"|"&amp;I647,Structure!$A$25:$A$52,0))</f>
        <v/>
      </c>
      <c r="Q647" s="20">
        <f>G647/H647</f>
        <v/>
      </c>
      <c r="R647" s="20">
        <f>G647/O647</f>
        <v/>
      </c>
      <c r="S647" s="32">
        <f>(G647-N647)/(P647-N647)</f>
        <v/>
      </c>
      <c r="T647" s="4">
        <f>IF(G647&lt;N647,"Below",IF(G647&gt;P647,"Above","Within"))</f>
        <v/>
      </c>
      <c r="U647" s="17">
        <f>MAX(0,N647-G647)*F647</f>
        <v/>
      </c>
      <c r="V647" s="17">
        <f>MAX(0,G647-P647)*F647</f>
        <v/>
      </c>
      <c r="W647" s="33">
        <f>IF(T647="Above",LN(G647/P647)/LN(1+INDEX(Market!$E$6:$E$9,MATCH(B647,Market!$A$6:$A$9,0))),0)</f>
        <v/>
      </c>
    </row>
    <row r="648">
      <c r="A648" s="5" t="inlineStr">
        <is>
          <t>E00771</t>
        </is>
      </c>
      <c r="B648" s="5" t="inlineStr">
        <is>
          <t>IT</t>
        </is>
      </c>
      <c r="C648" s="5" t="inlineStr">
        <is>
          <t>Customer Service</t>
        </is>
      </c>
      <c r="D648" s="5" t="inlineStr">
        <is>
          <t>L3</t>
        </is>
      </c>
      <c r="E648" s="5" t="inlineStr">
        <is>
          <t>F</t>
        </is>
      </c>
      <c r="F648" s="5" t="n">
        <v>1</v>
      </c>
      <c r="G648" s="31" t="n">
        <v>35150</v>
      </c>
      <c r="H648" s="31" t="n">
        <v>37400</v>
      </c>
      <c r="I648" s="6">
        <f>INDEX(Roles!$J$5:$J$40,MATCH(C648&amp;"|"&amp;D648,Roles!$A$5:$A$40,0))</f>
        <v/>
      </c>
      <c r="J648" s="6">
        <f>INDEX(Roles!$K$5:$K$40,MATCH(C648&amp;"|"&amp;D648,Roles!$A$5:$A$40,0))</f>
        <v/>
      </c>
      <c r="K648" s="26">
        <f>INDEX(Market!$K$31:$K$54,MATCH(B648&amp;"|"&amp;J648,Market!$A$31:$A$54,0))</f>
        <v/>
      </c>
      <c r="L648" s="6">
        <f>INDEX(Settings!$E$13:$E$19,MATCH(I648,Settings!$B$13:$B$19,0))</f>
        <v/>
      </c>
      <c r="M648" s="25">
        <f>INDEX(Structure!$K$6:$K$12,MATCH(I648,Structure!$A$6:$A$12,0))</f>
        <v/>
      </c>
      <c r="N648" s="26">
        <f>INDEX(Structure!$G$25:$G$52,MATCH(B648&amp;"|"&amp;I648,Structure!$A$25:$A$52,0))</f>
        <v/>
      </c>
      <c r="O648" s="26">
        <f>INDEX(Structure!$H$25:$H$52,MATCH(B648&amp;"|"&amp;I648,Structure!$A$25:$A$52,0))</f>
        <v/>
      </c>
      <c r="P648" s="26">
        <f>INDEX(Structure!$I$25:$I$52,MATCH(B648&amp;"|"&amp;I648,Structure!$A$25:$A$52,0))</f>
        <v/>
      </c>
      <c r="Q648" s="20">
        <f>G648/H648</f>
        <v/>
      </c>
      <c r="R648" s="20">
        <f>G648/O648</f>
        <v/>
      </c>
      <c r="S648" s="32">
        <f>(G648-N648)/(P648-N648)</f>
        <v/>
      </c>
      <c r="T648" s="4">
        <f>IF(G648&lt;N648,"Below",IF(G648&gt;P648,"Above","Within"))</f>
        <v/>
      </c>
      <c r="U648" s="17">
        <f>MAX(0,N648-G648)*F648</f>
        <v/>
      </c>
      <c r="V648" s="17">
        <f>MAX(0,G648-P648)*F648</f>
        <v/>
      </c>
      <c r="W648" s="33">
        <f>IF(T648="Above",LN(G648/P648)/LN(1+INDEX(Market!$E$6:$E$9,MATCH(B648,Market!$A$6:$A$9,0))),0)</f>
        <v/>
      </c>
    </row>
    <row r="649">
      <c r="A649" s="5" t="inlineStr">
        <is>
          <t>E00772</t>
        </is>
      </c>
      <c r="B649" s="5" t="inlineStr">
        <is>
          <t>DE</t>
        </is>
      </c>
      <c r="C649" s="5" t="inlineStr">
        <is>
          <t>HR</t>
        </is>
      </c>
      <c r="D649" s="5" t="inlineStr">
        <is>
          <t>L2</t>
        </is>
      </c>
      <c r="E649" s="5" t="inlineStr">
        <is>
          <t>F</t>
        </is>
      </c>
      <c r="F649" s="5" t="n">
        <v>1</v>
      </c>
      <c r="G649" s="31" t="n">
        <v>44300</v>
      </c>
      <c r="H649" s="31" t="n">
        <v>47500</v>
      </c>
      <c r="I649" s="6">
        <f>INDEX(Roles!$J$5:$J$40,MATCH(C649&amp;"|"&amp;D649,Roles!$A$5:$A$40,0))</f>
        <v/>
      </c>
      <c r="J649" s="6">
        <f>INDEX(Roles!$K$5:$K$40,MATCH(C649&amp;"|"&amp;D649,Roles!$A$5:$A$40,0))</f>
        <v/>
      </c>
      <c r="K649" s="26">
        <f>INDEX(Market!$K$31:$K$54,MATCH(B649&amp;"|"&amp;J649,Market!$A$31:$A$54,0))</f>
        <v/>
      </c>
      <c r="L649" s="6">
        <f>INDEX(Settings!$E$13:$E$19,MATCH(I649,Settings!$B$13:$B$19,0))</f>
        <v/>
      </c>
      <c r="M649" s="25">
        <f>INDEX(Structure!$K$6:$K$12,MATCH(I649,Structure!$A$6:$A$12,0))</f>
        <v/>
      </c>
      <c r="N649" s="26">
        <f>INDEX(Structure!$G$25:$G$52,MATCH(B649&amp;"|"&amp;I649,Structure!$A$25:$A$52,0))</f>
        <v/>
      </c>
      <c r="O649" s="26">
        <f>INDEX(Structure!$H$25:$H$52,MATCH(B649&amp;"|"&amp;I649,Structure!$A$25:$A$52,0))</f>
        <v/>
      </c>
      <c r="P649" s="26">
        <f>INDEX(Structure!$I$25:$I$52,MATCH(B649&amp;"|"&amp;I649,Structure!$A$25:$A$52,0))</f>
        <v/>
      </c>
      <c r="Q649" s="20">
        <f>G649/H649</f>
        <v/>
      </c>
      <c r="R649" s="20">
        <f>G649/O649</f>
        <v/>
      </c>
      <c r="S649" s="32">
        <f>(G649-N649)/(P649-N649)</f>
        <v/>
      </c>
      <c r="T649" s="4">
        <f>IF(G649&lt;N649,"Below",IF(G649&gt;P649,"Above","Within"))</f>
        <v/>
      </c>
      <c r="U649" s="17">
        <f>MAX(0,N649-G649)*F649</f>
        <v/>
      </c>
      <c r="V649" s="17">
        <f>MAX(0,G649-P649)*F649</f>
        <v/>
      </c>
      <c r="W649" s="33">
        <f>IF(T649="Above",LN(G649/P649)/LN(1+INDEX(Market!$E$6:$E$9,MATCH(B649,Market!$A$6:$A$9,0))),0)</f>
        <v/>
      </c>
    </row>
    <row r="650">
      <c r="A650" s="5" t="inlineStr">
        <is>
          <t>E00773</t>
        </is>
      </c>
      <c r="B650" s="5" t="inlineStr">
        <is>
          <t>PL</t>
        </is>
      </c>
      <c r="C650" s="5" t="inlineStr">
        <is>
          <t>Tech</t>
        </is>
      </c>
      <c r="D650" s="5" t="inlineStr">
        <is>
          <t>L1</t>
        </is>
      </c>
      <c r="E650" s="5" t="inlineStr">
        <is>
          <t>M</t>
        </is>
      </c>
      <c r="F650" s="5" t="n">
        <v>1</v>
      </c>
      <c r="G650" s="31" t="n">
        <v>29550</v>
      </c>
      <c r="H650" s="31" t="n">
        <v>26200</v>
      </c>
      <c r="I650" s="6">
        <f>INDEX(Roles!$J$5:$J$40,MATCH(C650&amp;"|"&amp;D650,Roles!$A$5:$A$40,0))</f>
        <v/>
      </c>
      <c r="J650" s="6">
        <f>INDEX(Roles!$K$5:$K$40,MATCH(C650&amp;"|"&amp;D650,Roles!$A$5:$A$40,0))</f>
        <v/>
      </c>
      <c r="K650" s="26">
        <f>INDEX(Market!$K$31:$K$54,MATCH(B650&amp;"|"&amp;J650,Market!$A$31:$A$54,0))</f>
        <v/>
      </c>
      <c r="L650" s="6">
        <f>INDEX(Settings!$E$13:$E$19,MATCH(I650,Settings!$B$13:$B$19,0))</f>
        <v/>
      </c>
      <c r="M650" s="25">
        <f>INDEX(Structure!$K$6:$K$12,MATCH(I650,Structure!$A$6:$A$12,0))</f>
        <v/>
      </c>
      <c r="N650" s="26">
        <f>INDEX(Structure!$G$25:$G$52,MATCH(B650&amp;"|"&amp;I650,Structure!$A$25:$A$52,0))</f>
        <v/>
      </c>
      <c r="O650" s="26">
        <f>INDEX(Structure!$H$25:$H$52,MATCH(B650&amp;"|"&amp;I650,Structure!$A$25:$A$52,0))</f>
        <v/>
      </c>
      <c r="P650" s="26">
        <f>INDEX(Structure!$I$25:$I$52,MATCH(B650&amp;"|"&amp;I650,Structure!$A$25:$A$52,0))</f>
        <v/>
      </c>
      <c r="Q650" s="20">
        <f>G650/H650</f>
        <v/>
      </c>
      <c r="R650" s="20">
        <f>G650/O650</f>
        <v/>
      </c>
      <c r="S650" s="32">
        <f>(G650-N650)/(P650-N650)</f>
        <v/>
      </c>
      <c r="T650" s="4">
        <f>IF(G650&lt;N650,"Below",IF(G650&gt;P650,"Above","Within"))</f>
        <v/>
      </c>
      <c r="U650" s="17">
        <f>MAX(0,N650-G650)*F650</f>
        <v/>
      </c>
      <c r="V650" s="17">
        <f>MAX(0,G650-P650)*F650</f>
        <v/>
      </c>
      <c r="W650" s="33">
        <f>IF(T650="Above",LN(G650/P650)/LN(1+INDEX(Market!$E$6:$E$9,MATCH(B650,Market!$A$6:$A$9,0))),0)</f>
        <v/>
      </c>
    </row>
    <row r="651">
      <c r="A651" s="5" t="inlineStr">
        <is>
          <t>E00774</t>
        </is>
      </c>
      <c r="B651" s="5" t="inlineStr">
        <is>
          <t>PL</t>
        </is>
      </c>
      <c r="C651" s="5" t="inlineStr">
        <is>
          <t>Tech</t>
        </is>
      </c>
      <c r="D651" s="5" t="inlineStr">
        <is>
          <t>L1</t>
        </is>
      </c>
      <c r="E651" s="5" t="inlineStr">
        <is>
          <t>M</t>
        </is>
      </c>
      <c r="F651" s="5" t="n">
        <v>1</v>
      </c>
      <c r="G651" s="31" t="n">
        <v>27200</v>
      </c>
      <c r="H651" s="31" t="n">
        <v>26200</v>
      </c>
      <c r="I651" s="6">
        <f>INDEX(Roles!$J$5:$J$40,MATCH(C651&amp;"|"&amp;D651,Roles!$A$5:$A$40,0))</f>
        <v/>
      </c>
      <c r="J651" s="6">
        <f>INDEX(Roles!$K$5:$K$40,MATCH(C651&amp;"|"&amp;D651,Roles!$A$5:$A$40,0))</f>
        <v/>
      </c>
      <c r="K651" s="26">
        <f>INDEX(Market!$K$31:$K$54,MATCH(B651&amp;"|"&amp;J651,Market!$A$31:$A$54,0))</f>
        <v/>
      </c>
      <c r="L651" s="6">
        <f>INDEX(Settings!$E$13:$E$19,MATCH(I651,Settings!$B$13:$B$19,0))</f>
        <v/>
      </c>
      <c r="M651" s="25">
        <f>INDEX(Structure!$K$6:$K$12,MATCH(I651,Structure!$A$6:$A$12,0))</f>
        <v/>
      </c>
      <c r="N651" s="26">
        <f>INDEX(Structure!$G$25:$G$52,MATCH(B651&amp;"|"&amp;I651,Structure!$A$25:$A$52,0))</f>
        <v/>
      </c>
      <c r="O651" s="26">
        <f>INDEX(Structure!$H$25:$H$52,MATCH(B651&amp;"|"&amp;I651,Structure!$A$25:$A$52,0))</f>
        <v/>
      </c>
      <c r="P651" s="26">
        <f>INDEX(Structure!$I$25:$I$52,MATCH(B651&amp;"|"&amp;I651,Structure!$A$25:$A$52,0))</f>
        <v/>
      </c>
      <c r="Q651" s="20">
        <f>G651/H651</f>
        <v/>
      </c>
      <c r="R651" s="20">
        <f>G651/O651</f>
        <v/>
      </c>
      <c r="S651" s="32">
        <f>(G651-N651)/(P651-N651)</f>
        <v/>
      </c>
      <c r="T651" s="4">
        <f>IF(G651&lt;N651,"Below",IF(G651&gt;P651,"Above","Within"))</f>
        <v/>
      </c>
      <c r="U651" s="17">
        <f>MAX(0,N651-G651)*F651</f>
        <v/>
      </c>
      <c r="V651" s="17">
        <f>MAX(0,G651-P651)*F651</f>
        <v/>
      </c>
      <c r="W651" s="33">
        <f>IF(T651="Above",LN(G651/P651)/LN(1+INDEX(Market!$E$6:$E$9,MATCH(B651,Market!$A$6:$A$9,0))),0)</f>
        <v/>
      </c>
    </row>
    <row r="652">
      <c r="A652" s="5" t="inlineStr">
        <is>
          <t>E00775</t>
        </is>
      </c>
      <c r="B652" s="5" t="inlineStr">
        <is>
          <t>IT</t>
        </is>
      </c>
      <c r="C652" s="5" t="inlineStr">
        <is>
          <t>Operations</t>
        </is>
      </c>
      <c r="D652" s="5" t="inlineStr">
        <is>
          <t>L1</t>
        </is>
      </c>
      <c r="E652" s="5" t="inlineStr">
        <is>
          <t>F</t>
        </is>
      </c>
      <c r="F652" s="5" t="n">
        <v>1</v>
      </c>
      <c r="G652" s="31" t="n">
        <v>27200</v>
      </c>
      <c r="H652" s="31" t="n">
        <v>24700</v>
      </c>
      <c r="I652" s="6">
        <f>INDEX(Roles!$J$5:$J$40,MATCH(C652&amp;"|"&amp;D652,Roles!$A$5:$A$40,0))</f>
        <v/>
      </c>
      <c r="J652" s="6">
        <f>INDEX(Roles!$K$5:$K$40,MATCH(C652&amp;"|"&amp;D652,Roles!$A$5:$A$40,0))</f>
        <v/>
      </c>
      <c r="K652" s="26">
        <f>INDEX(Market!$K$31:$K$54,MATCH(B652&amp;"|"&amp;J652,Market!$A$31:$A$54,0))</f>
        <v/>
      </c>
      <c r="L652" s="6">
        <f>INDEX(Settings!$E$13:$E$19,MATCH(I652,Settings!$B$13:$B$19,0))</f>
        <v/>
      </c>
      <c r="M652" s="25">
        <f>INDEX(Structure!$K$6:$K$12,MATCH(I652,Structure!$A$6:$A$12,0))</f>
        <v/>
      </c>
      <c r="N652" s="26">
        <f>INDEX(Structure!$G$25:$G$52,MATCH(B652&amp;"|"&amp;I652,Structure!$A$25:$A$52,0))</f>
        <v/>
      </c>
      <c r="O652" s="26">
        <f>INDEX(Structure!$H$25:$H$52,MATCH(B652&amp;"|"&amp;I652,Structure!$A$25:$A$52,0))</f>
        <v/>
      </c>
      <c r="P652" s="26">
        <f>INDEX(Structure!$I$25:$I$52,MATCH(B652&amp;"|"&amp;I652,Structure!$A$25:$A$52,0))</f>
        <v/>
      </c>
      <c r="Q652" s="20">
        <f>G652/H652</f>
        <v/>
      </c>
      <c r="R652" s="20">
        <f>G652/O652</f>
        <v/>
      </c>
      <c r="S652" s="32">
        <f>(G652-N652)/(P652-N652)</f>
        <v/>
      </c>
      <c r="T652" s="4">
        <f>IF(G652&lt;N652,"Below",IF(G652&gt;P652,"Above","Within"))</f>
        <v/>
      </c>
      <c r="U652" s="17">
        <f>MAX(0,N652-G652)*F652</f>
        <v/>
      </c>
      <c r="V652" s="17">
        <f>MAX(0,G652-P652)*F652</f>
        <v/>
      </c>
      <c r="W652" s="33">
        <f>IF(T652="Above",LN(G652/P652)/LN(1+INDEX(Market!$E$6:$E$9,MATCH(B652,Market!$A$6:$A$9,0))),0)</f>
        <v/>
      </c>
    </row>
    <row r="653">
      <c r="A653" s="5" t="inlineStr">
        <is>
          <t>E00776</t>
        </is>
      </c>
      <c r="B653" s="5" t="inlineStr">
        <is>
          <t>PL</t>
        </is>
      </c>
      <c r="C653" s="5" t="inlineStr">
        <is>
          <t>Sales</t>
        </is>
      </c>
      <c r="D653" s="5" t="inlineStr">
        <is>
          <t>L4</t>
        </is>
      </c>
      <c r="E653" s="5" t="inlineStr">
        <is>
          <t>M</t>
        </is>
      </c>
      <c r="F653" s="5" t="n">
        <v>1</v>
      </c>
      <c r="G653" s="31" t="n">
        <v>41050</v>
      </c>
      <c r="H653" s="31" t="n">
        <v>46300</v>
      </c>
      <c r="I653" s="6">
        <f>INDEX(Roles!$J$5:$J$40,MATCH(C653&amp;"|"&amp;D653,Roles!$A$5:$A$40,0))</f>
        <v/>
      </c>
      <c r="J653" s="6">
        <f>INDEX(Roles!$K$5:$K$40,MATCH(C653&amp;"|"&amp;D653,Roles!$A$5:$A$40,0))</f>
        <v/>
      </c>
      <c r="K653" s="26">
        <f>INDEX(Market!$K$31:$K$54,MATCH(B653&amp;"|"&amp;J653,Market!$A$31:$A$54,0))</f>
        <v/>
      </c>
      <c r="L653" s="6">
        <f>INDEX(Settings!$E$13:$E$19,MATCH(I653,Settings!$B$13:$B$19,0))</f>
        <v/>
      </c>
      <c r="M653" s="25">
        <f>INDEX(Structure!$K$6:$K$12,MATCH(I653,Structure!$A$6:$A$12,0))</f>
        <v/>
      </c>
      <c r="N653" s="26">
        <f>INDEX(Structure!$G$25:$G$52,MATCH(B653&amp;"|"&amp;I653,Structure!$A$25:$A$52,0))</f>
        <v/>
      </c>
      <c r="O653" s="26">
        <f>INDEX(Structure!$H$25:$H$52,MATCH(B653&amp;"|"&amp;I653,Structure!$A$25:$A$52,0))</f>
        <v/>
      </c>
      <c r="P653" s="26">
        <f>INDEX(Structure!$I$25:$I$52,MATCH(B653&amp;"|"&amp;I653,Structure!$A$25:$A$52,0))</f>
        <v/>
      </c>
      <c r="Q653" s="20">
        <f>G653/H653</f>
        <v/>
      </c>
      <c r="R653" s="20">
        <f>G653/O653</f>
        <v/>
      </c>
      <c r="S653" s="32">
        <f>(G653-N653)/(P653-N653)</f>
        <v/>
      </c>
      <c r="T653" s="4">
        <f>IF(G653&lt;N653,"Below",IF(G653&gt;P653,"Above","Within"))</f>
        <v/>
      </c>
      <c r="U653" s="17">
        <f>MAX(0,N653-G653)*F653</f>
        <v/>
      </c>
      <c r="V653" s="17">
        <f>MAX(0,G653-P653)*F653</f>
        <v/>
      </c>
      <c r="W653" s="33">
        <f>IF(T653="Above",LN(G653/P653)/LN(1+INDEX(Market!$E$6:$E$9,MATCH(B653,Market!$A$6:$A$9,0))),0)</f>
        <v/>
      </c>
    </row>
    <row r="654">
      <c r="A654" s="5" t="inlineStr">
        <is>
          <t>E00777</t>
        </is>
      </c>
      <c r="B654" s="5" t="inlineStr">
        <is>
          <t>PL</t>
        </is>
      </c>
      <c r="C654" s="5" t="inlineStr">
        <is>
          <t>Customer Service</t>
        </is>
      </c>
      <c r="D654" s="5" t="inlineStr">
        <is>
          <t>L2</t>
        </is>
      </c>
      <c r="E654" s="5" t="inlineStr">
        <is>
          <t>F</t>
        </is>
      </c>
      <c r="F654" s="5" t="n">
        <v>1</v>
      </c>
      <c r="G654" s="31" t="n">
        <v>23700</v>
      </c>
      <c r="H654" s="31" t="n">
        <v>23600</v>
      </c>
      <c r="I654" s="6">
        <f>INDEX(Roles!$J$5:$J$40,MATCH(C654&amp;"|"&amp;D654,Roles!$A$5:$A$40,0))</f>
        <v/>
      </c>
      <c r="J654" s="6">
        <f>INDEX(Roles!$K$5:$K$40,MATCH(C654&amp;"|"&amp;D654,Roles!$A$5:$A$40,0))</f>
        <v/>
      </c>
      <c r="K654" s="26">
        <f>INDEX(Market!$K$31:$K$54,MATCH(B654&amp;"|"&amp;J654,Market!$A$31:$A$54,0))</f>
        <v/>
      </c>
      <c r="L654" s="6">
        <f>INDEX(Settings!$E$13:$E$19,MATCH(I654,Settings!$B$13:$B$19,0))</f>
        <v/>
      </c>
      <c r="M654" s="25">
        <f>INDEX(Structure!$K$6:$K$12,MATCH(I654,Structure!$A$6:$A$12,0))</f>
        <v/>
      </c>
      <c r="N654" s="26">
        <f>INDEX(Structure!$G$25:$G$52,MATCH(B654&amp;"|"&amp;I654,Structure!$A$25:$A$52,0))</f>
        <v/>
      </c>
      <c r="O654" s="26">
        <f>INDEX(Structure!$H$25:$H$52,MATCH(B654&amp;"|"&amp;I654,Structure!$A$25:$A$52,0))</f>
        <v/>
      </c>
      <c r="P654" s="26">
        <f>INDEX(Structure!$I$25:$I$52,MATCH(B654&amp;"|"&amp;I654,Structure!$A$25:$A$52,0))</f>
        <v/>
      </c>
      <c r="Q654" s="20">
        <f>G654/H654</f>
        <v/>
      </c>
      <c r="R654" s="20">
        <f>G654/O654</f>
        <v/>
      </c>
      <c r="S654" s="32">
        <f>(G654-N654)/(P654-N654)</f>
        <v/>
      </c>
      <c r="T654" s="4">
        <f>IF(G654&lt;N654,"Below",IF(G654&gt;P654,"Above","Within"))</f>
        <v/>
      </c>
      <c r="U654" s="17">
        <f>MAX(0,N654-G654)*F654</f>
        <v/>
      </c>
      <c r="V654" s="17">
        <f>MAX(0,G654-P654)*F654</f>
        <v/>
      </c>
      <c r="W654" s="33">
        <f>IF(T654="Above",LN(G654/P654)/LN(1+INDEX(Market!$E$6:$E$9,MATCH(B654,Market!$A$6:$A$9,0))),0)</f>
        <v/>
      </c>
    </row>
    <row r="655">
      <c r="A655" s="5" t="inlineStr">
        <is>
          <t>E00778</t>
        </is>
      </c>
      <c r="B655" s="5" t="inlineStr">
        <is>
          <t>PL</t>
        </is>
      </c>
      <c r="C655" s="5" t="inlineStr">
        <is>
          <t>Customer Service</t>
        </is>
      </c>
      <c r="D655" s="5" t="inlineStr">
        <is>
          <t>L1</t>
        </is>
      </c>
      <c r="E655" s="5" t="inlineStr">
        <is>
          <t>M</t>
        </is>
      </c>
      <c r="F655" s="5" t="n">
        <v>1</v>
      </c>
      <c r="G655" s="31" t="n">
        <v>19150</v>
      </c>
      <c r="H655" s="31" t="n">
        <v>18900</v>
      </c>
      <c r="I655" s="6">
        <f>INDEX(Roles!$J$5:$J$40,MATCH(C655&amp;"|"&amp;D655,Roles!$A$5:$A$40,0))</f>
        <v/>
      </c>
      <c r="J655" s="6">
        <f>INDEX(Roles!$K$5:$K$40,MATCH(C655&amp;"|"&amp;D655,Roles!$A$5:$A$40,0))</f>
        <v/>
      </c>
      <c r="K655" s="26">
        <f>INDEX(Market!$K$31:$K$54,MATCH(B655&amp;"|"&amp;J655,Market!$A$31:$A$54,0))</f>
        <v/>
      </c>
      <c r="L655" s="6">
        <f>INDEX(Settings!$E$13:$E$19,MATCH(I655,Settings!$B$13:$B$19,0))</f>
        <v/>
      </c>
      <c r="M655" s="25">
        <f>INDEX(Structure!$K$6:$K$12,MATCH(I655,Structure!$A$6:$A$12,0))</f>
        <v/>
      </c>
      <c r="N655" s="26">
        <f>INDEX(Structure!$G$25:$G$52,MATCH(B655&amp;"|"&amp;I655,Structure!$A$25:$A$52,0))</f>
        <v/>
      </c>
      <c r="O655" s="26">
        <f>INDEX(Structure!$H$25:$H$52,MATCH(B655&amp;"|"&amp;I655,Structure!$A$25:$A$52,0))</f>
        <v/>
      </c>
      <c r="P655" s="26">
        <f>INDEX(Structure!$I$25:$I$52,MATCH(B655&amp;"|"&amp;I655,Structure!$A$25:$A$52,0))</f>
        <v/>
      </c>
      <c r="Q655" s="20">
        <f>G655/H655</f>
        <v/>
      </c>
      <c r="R655" s="20">
        <f>G655/O655</f>
        <v/>
      </c>
      <c r="S655" s="32">
        <f>(G655-N655)/(P655-N655)</f>
        <v/>
      </c>
      <c r="T655" s="4">
        <f>IF(G655&lt;N655,"Below",IF(G655&gt;P655,"Above","Within"))</f>
        <v/>
      </c>
      <c r="U655" s="17">
        <f>MAX(0,N655-G655)*F655</f>
        <v/>
      </c>
      <c r="V655" s="17">
        <f>MAX(0,G655-P655)*F655</f>
        <v/>
      </c>
      <c r="W655" s="33">
        <f>IF(T655="Above",LN(G655/P655)/LN(1+INDEX(Market!$E$6:$E$9,MATCH(B655,Market!$A$6:$A$9,0))),0)</f>
        <v/>
      </c>
    </row>
    <row r="656">
      <c r="A656" s="5" t="inlineStr">
        <is>
          <t>E00779</t>
        </is>
      </c>
      <c r="B656" s="5" t="inlineStr">
        <is>
          <t>PL</t>
        </is>
      </c>
      <c r="C656" s="5" t="inlineStr">
        <is>
          <t>Sales</t>
        </is>
      </c>
      <c r="D656" s="5" t="inlineStr">
        <is>
          <t>L2</t>
        </is>
      </c>
      <c r="E656" s="5" t="inlineStr">
        <is>
          <t>F</t>
        </is>
      </c>
      <c r="F656" s="5" t="n">
        <v>1</v>
      </c>
      <c r="G656" s="31" t="n">
        <v>27750</v>
      </c>
      <c r="H656" s="31" t="n">
        <v>27600</v>
      </c>
      <c r="I656" s="6">
        <f>INDEX(Roles!$J$5:$J$40,MATCH(C656&amp;"|"&amp;D656,Roles!$A$5:$A$40,0))</f>
        <v/>
      </c>
      <c r="J656" s="6">
        <f>INDEX(Roles!$K$5:$K$40,MATCH(C656&amp;"|"&amp;D656,Roles!$A$5:$A$40,0))</f>
        <v/>
      </c>
      <c r="K656" s="26">
        <f>INDEX(Market!$K$31:$K$54,MATCH(B656&amp;"|"&amp;J656,Market!$A$31:$A$54,0))</f>
        <v/>
      </c>
      <c r="L656" s="6">
        <f>INDEX(Settings!$E$13:$E$19,MATCH(I656,Settings!$B$13:$B$19,0))</f>
        <v/>
      </c>
      <c r="M656" s="25">
        <f>INDEX(Structure!$K$6:$K$12,MATCH(I656,Structure!$A$6:$A$12,0))</f>
        <v/>
      </c>
      <c r="N656" s="26">
        <f>INDEX(Structure!$G$25:$G$52,MATCH(B656&amp;"|"&amp;I656,Structure!$A$25:$A$52,0))</f>
        <v/>
      </c>
      <c r="O656" s="26">
        <f>INDEX(Structure!$H$25:$H$52,MATCH(B656&amp;"|"&amp;I656,Structure!$A$25:$A$52,0))</f>
        <v/>
      </c>
      <c r="P656" s="26">
        <f>INDEX(Structure!$I$25:$I$52,MATCH(B656&amp;"|"&amp;I656,Structure!$A$25:$A$52,0))</f>
        <v/>
      </c>
      <c r="Q656" s="20">
        <f>G656/H656</f>
        <v/>
      </c>
      <c r="R656" s="20">
        <f>G656/O656</f>
        <v/>
      </c>
      <c r="S656" s="32">
        <f>(G656-N656)/(P656-N656)</f>
        <v/>
      </c>
      <c r="T656" s="4">
        <f>IF(G656&lt;N656,"Below",IF(G656&gt;P656,"Above","Within"))</f>
        <v/>
      </c>
      <c r="U656" s="17">
        <f>MAX(0,N656-G656)*F656</f>
        <v/>
      </c>
      <c r="V656" s="17">
        <f>MAX(0,G656-P656)*F656</f>
        <v/>
      </c>
      <c r="W656" s="33">
        <f>IF(T656="Above",LN(G656/P656)/LN(1+INDEX(Market!$E$6:$E$9,MATCH(B656,Market!$A$6:$A$9,0))),0)</f>
        <v/>
      </c>
    </row>
    <row r="657">
      <c r="A657" s="5" t="inlineStr">
        <is>
          <t>E00780</t>
        </is>
      </c>
      <c r="B657" s="5" t="inlineStr">
        <is>
          <t>IT</t>
        </is>
      </c>
      <c r="C657" s="5" t="inlineStr">
        <is>
          <t>Operations</t>
        </is>
      </c>
      <c r="D657" s="5" t="inlineStr">
        <is>
          <t>L6</t>
        </is>
      </c>
      <c r="E657" s="5" t="inlineStr">
        <is>
          <t>M</t>
        </is>
      </c>
      <c r="F657" s="5" t="n">
        <v>1</v>
      </c>
      <c r="G657" s="31" t="n">
        <v>89550</v>
      </c>
      <c r="H657" s="31" t="n">
        <v>98800</v>
      </c>
      <c r="I657" s="6">
        <f>INDEX(Roles!$J$5:$J$40,MATCH(C657&amp;"|"&amp;D657,Roles!$A$5:$A$40,0))</f>
        <v/>
      </c>
      <c r="J657" s="6">
        <f>INDEX(Roles!$K$5:$K$40,MATCH(C657&amp;"|"&amp;D657,Roles!$A$5:$A$40,0))</f>
        <v/>
      </c>
      <c r="K657" s="26">
        <f>INDEX(Market!$K$31:$K$54,MATCH(B657&amp;"|"&amp;J657,Market!$A$31:$A$54,0))</f>
        <v/>
      </c>
      <c r="L657" s="6">
        <f>INDEX(Settings!$E$13:$E$19,MATCH(I657,Settings!$B$13:$B$19,0))</f>
        <v/>
      </c>
      <c r="M657" s="25">
        <f>INDEX(Structure!$K$6:$K$12,MATCH(I657,Structure!$A$6:$A$12,0))</f>
        <v/>
      </c>
      <c r="N657" s="26">
        <f>INDEX(Structure!$G$25:$G$52,MATCH(B657&amp;"|"&amp;I657,Structure!$A$25:$A$52,0))</f>
        <v/>
      </c>
      <c r="O657" s="26">
        <f>INDEX(Structure!$H$25:$H$52,MATCH(B657&amp;"|"&amp;I657,Structure!$A$25:$A$52,0))</f>
        <v/>
      </c>
      <c r="P657" s="26">
        <f>INDEX(Structure!$I$25:$I$52,MATCH(B657&amp;"|"&amp;I657,Structure!$A$25:$A$52,0))</f>
        <v/>
      </c>
      <c r="Q657" s="20">
        <f>G657/H657</f>
        <v/>
      </c>
      <c r="R657" s="20">
        <f>G657/O657</f>
        <v/>
      </c>
      <c r="S657" s="32">
        <f>(G657-N657)/(P657-N657)</f>
        <v/>
      </c>
      <c r="T657" s="4">
        <f>IF(G657&lt;N657,"Below",IF(G657&gt;P657,"Above","Within"))</f>
        <v/>
      </c>
      <c r="U657" s="17">
        <f>MAX(0,N657-G657)*F657</f>
        <v/>
      </c>
      <c r="V657" s="17">
        <f>MAX(0,G657-P657)*F657</f>
        <v/>
      </c>
      <c r="W657" s="33">
        <f>IF(T657="Above",LN(G657/P657)/LN(1+INDEX(Market!$E$6:$E$9,MATCH(B657,Market!$A$6:$A$9,0))),0)</f>
        <v/>
      </c>
    </row>
    <row r="658">
      <c r="A658" s="5" t="inlineStr">
        <is>
          <t>E00781</t>
        </is>
      </c>
      <c r="B658" s="5" t="inlineStr">
        <is>
          <t>PL</t>
        </is>
      </c>
      <c r="C658" s="5" t="inlineStr">
        <is>
          <t>Finance</t>
        </is>
      </c>
      <c r="D658" s="5" t="inlineStr">
        <is>
          <t>L1</t>
        </is>
      </c>
      <c r="E658" s="5" t="inlineStr">
        <is>
          <t>M</t>
        </is>
      </c>
      <c r="F658" s="5" t="n">
        <v>0.8</v>
      </c>
      <c r="G658" s="31" t="n">
        <v>21200</v>
      </c>
      <c r="H658" s="31" t="n">
        <v>23100</v>
      </c>
      <c r="I658" s="6">
        <f>INDEX(Roles!$J$5:$J$40,MATCH(C658&amp;"|"&amp;D658,Roles!$A$5:$A$40,0))</f>
        <v/>
      </c>
      <c r="J658" s="6">
        <f>INDEX(Roles!$K$5:$K$40,MATCH(C658&amp;"|"&amp;D658,Roles!$A$5:$A$40,0))</f>
        <v/>
      </c>
      <c r="K658" s="26">
        <f>INDEX(Market!$K$31:$K$54,MATCH(B658&amp;"|"&amp;J658,Market!$A$31:$A$54,0))</f>
        <v/>
      </c>
      <c r="L658" s="6">
        <f>INDEX(Settings!$E$13:$E$19,MATCH(I658,Settings!$B$13:$B$19,0))</f>
        <v/>
      </c>
      <c r="M658" s="25">
        <f>INDEX(Structure!$K$6:$K$12,MATCH(I658,Structure!$A$6:$A$12,0))</f>
        <v/>
      </c>
      <c r="N658" s="26">
        <f>INDEX(Structure!$G$25:$G$52,MATCH(B658&amp;"|"&amp;I658,Structure!$A$25:$A$52,0))</f>
        <v/>
      </c>
      <c r="O658" s="26">
        <f>INDEX(Structure!$H$25:$H$52,MATCH(B658&amp;"|"&amp;I658,Structure!$A$25:$A$52,0))</f>
        <v/>
      </c>
      <c r="P658" s="26">
        <f>INDEX(Structure!$I$25:$I$52,MATCH(B658&amp;"|"&amp;I658,Structure!$A$25:$A$52,0))</f>
        <v/>
      </c>
      <c r="Q658" s="20">
        <f>G658/H658</f>
        <v/>
      </c>
      <c r="R658" s="20">
        <f>G658/O658</f>
        <v/>
      </c>
      <c r="S658" s="32">
        <f>(G658-N658)/(P658-N658)</f>
        <v/>
      </c>
      <c r="T658" s="4">
        <f>IF(G658&lt;N658,"Below",IF(G658&gt;P658,"Above","Within"))</f>
        <v/>
      </c>
      <c r="U658" s="17">
        <f>MAX(0,N658-G658)*F658</f>
        <v/>
      </c>
      <c r="V658" s="17">
        <f>MAX(0,G658-P658)*F658</f>
        <v/>
      </c>
      <c r="W658" s="33">
        <f>IF(T658="Above",LN(G658/P658)/LN(1+INDEX(Market!$E$6:$E$9,MATCH(B658,Market!$A$6:$A$9,0))),0)</f>
        <v/>
      </c>
    </row>
    <row r="659">
      <c r="A659" s="5" t="inlineStr">
        <is>
          <t>E00782</t>
        </is>
      </c>
      <c r="B659" s="5" t="inlineStr">
        <is>
          <t>IT</t>
        </is>
      </c>
      <c r="C659" s="5" t="inlineStr">
        <is>
          <t>Finance</t>
        </is>
      </c>
      <c r="D659" s="5" t="inlineStr">
        <is>
          <t>L1</t>
        </is>
      </c>
      <c r="E659" s="5" t="inlineStr">
        <is>
          <t>M</t>
        </is>
      </c>
      <c r="F659" s="5" t="n">
        <v>1</v>
      </c>
      <c r="G659" s="31" t="n">
        <v>28150</v>
      </c>
      <c r="H659" s="31" t="n">
        <v>28600</v>
      </c>
      <c r="I659" s="6">
        <f>INDEX(Roles!$J$5:$J$40,MATCH(C659&amp;"|"&amp;D659,Roles!$A$5:$A$40,0))</f>
        <v/>
      </c>
      <c r="J659" s="6">
        <f>INDEX(Roles!$K$5:$K$40,MATCH(C659&amp;"|"&amp;D659,Roles!$A$5:$A$40,0))</f>
        <v/>
      </c>
      <c r="K659" s="26">
        <f>INDEX(Market!$K$31:$K$54,MATCH(B659&amp;"|"&amp;J659,Market!$A$31:$A$54,0))</f>
        <v/>
      </c>
      <c r="L659" s="6">
        <f>INDEX(Settings!$E$13:$E$19,MATCH(I659,Settings!$B$13:$B$19,0))</f>
        <v/>
      </c>
      <c r="M659" s="25">
        <f>INDEX(Structure!$K$6:$K$12,MATCH(I659,Structure!$A$6:$A$12,0))</f>
        <v/>
      </c>
      <c r="N659" s="26">
        <f>INDEX(Structure!$G$25:$G$52,MATCH(B659&amp;"|"&amp;I659,Structure!$A$25:$A$52,0))</f>
        <v/>
      </c>
      <c r="O659" s="26">
        <f>INDEX(Structure!$H$25:$H$52,MATCH(B659&amp;"|"&amp;I659,Structure!$A$25:$A$52,0))</f>
        <v/>
      </c>
      <c r="P659" s="26">
        <f>INDEX(Structure!$I$25:$I$52,MATCH(B659&amp;"|"&amp;I659,Structure!$A$25:$A$52,0))</f>
        <v/>
      </c>
      <c r="Q659" s="20">
        <f>G659/H659</f>
        <v/>
      </c>
      <c r="R659" s="20">
        <f>G659/O659</f>
        <v/>
      </c>
      <c r="S659" s="32">
        <f>(G659-N659)/(P659-N659)</f>
        <v/>
      </c>
      <c r="T659" s="4">
        <f>IF(G659&lt;N659,"Below",IF(G659&gt;P659,"Above","Within"))</f>
        <v/>
      </c>
      <c r="U659" s="17">
        <f>MAX(0,N659-G659)*F659</f>
        <v/>
      </c>
      <c r="V659" s="17">
        <f>MAX(0,G659-P659)*F659</f>
        <v/>
      </c>
      <c r="W659" s="33">
        <f>IF(T659="Above",LN(G659/P659)/LN(1+INDEX(Market!$E$6:$E$9,MATCH(B659,Market!$A$6:$A$9,0))),0)</f>
        <v/>
      </c>
    </row>
    <row r="660">
      <c r="A660" s="5" t="inlineStr">
        <is>
          <t>E00784</t>
        </is>
      </c>
      <c r="B660" s="5" t="inlineStr">
        <is>
          <t>PL</t>
        </is>
      </c>
      <c r="C660" s="5" t="inlineStr">
        <is>
          <t>Finance</t>
        </is>
      </c>
      <c r="D660" s="5" t="inlineStr">
        <is>
          <t>L4</t>
        </is>
      </c>
      <c r="E660" s="5" t="inlineStr">
        <is>
          <t>M</t>
        </is>
      </c>
      <c r="F660" s="5" t="n">
        <v>1</v>
      </c>
      <c r="G660" s="31" t="n">
        <v>44600</v>
      </c>
      <c r="H660" s="31" t="n">
        <v>48500</v>
      </c>
      <c r="I660" s="6">
        <f>INDEX(Roles!$J$5:$J$40,MATCH(C660&amp;"|"&amp;D660,Roles!$A$5:$A$40,0))</f>
        <v/>
      </c>
      <c r="J660" s="6">
        <f>INDEX(Roles!$K$5:$K$40,MATCH(C660&amp;"|"&amp;D660,Roles!$A$5:$A$40,0))</f>
        <v/>
      </c>
      <c r="K660" s="26">
        <f>INDEX(Market!$K$31:$K$54,MATCH(B660&amp;"|"&amp;J660,Market!$A$31:$A$54,0))</f>
        <v/>
      </c>
      <c r="L660" s="6">
        <f>INDEX(Settings!$E$13:$E$19,MATCH(I660,Settings!$B$13:$B$19,0))</f>
        <v/>
      </c>
      <c r="M660" s="25">
        <f>INDEX(Structure!$K$6:$K$12,MATCH(I660,Structure!$A$6:$A$12,0))</f>
        <v/>
      </c>
      <c r="N660" s="26">
        <f>INDEX(Structure!$G$25:$G$52,MATCH(B660&amp;"|"&amp;I660,Structure!$A$25:$A$52,0))</f>
        <v/>
      </c>
      <c r="O660" s="26">
        <f>INDEX(Structure!$H$25:$H$52,MATCH(B660&amp;"|"&amp;I660,Structure!$A$25:$A$52,0))</f>
        <v/>
      </c>
      <c r="P660" s="26">
        <f>INDEX(Structure!$I$25:$I$52,MATCH(B660&amp;"|"&amp;I660,Structure!$A$25:$A$52,0))</f>
        <v/>
      </c>
      <c r="Q660" s="20">
        <f>G660/H660</f>
        <v/>
      </c>
      <c r="R660" s="20">
        <f>G660/O660</f>
        <v/>
      </c>
      <c r="S660" s="32">
        <f>(G660-N660)/(P660-N660)</f>
        <v/>
      </c>
      <c r="T660" s="4">
        <f>IF(G660&lt;N660,"Below",IF(G660&gt;P660,"Above","Within"))</f>
        <v/>
      </c>
      <c r="U660" s="17">
        <f>MAX(0,N660-G660)*F660</f>
        <v/>
      </c>
      <c r="V660" s="17">
        <f>MAX(0,G660-P660)*F660</f>
        <v/>
      </c>
      <c r="W660" s="33">
        <f>IF(T660="Above",LN(G660/P660)/LN(1+INDEX(Market!$E$6:$E$9,MATCH(B660,Market!$A$6:$A$9,0))),0)</f>
        <v/>
      </c>
    </row>
    <row r="661">
      <c r="A661" s="5" t="inlineStr">
        <is>
          <t>E00785</t>
        </is>
      </c>
      <c r="B661" s="5" t="inlineStr">
        <is>
          <t>IT</t>
        </is>
      </c>
      <c r="C661" s="5" t="inlineStr">
        <is>
          <t>Tech</t>
        </is>
      </c>
      <c r="D661" s="5" t="inlineStr">
        <is>
          <t>L3</t>
        </is>
      </c>
      <c r="E661" s="5" t="inlineStr">
        <is>
          <t>M</t>
        </is>
      </c>
      <c r="F661" s="5" t="n">
        <v>1</v>
      </c>
      <c r="G661" s="31" t="n">
        <v>40450</v>
      </c>
      <c r="H661" s="31" t="n">
        <v>52000</v>
      </c>
      <c r="I661" s="6">
        <f>INDEX(Roles!$J$5:$J$40,MATCH(C661&amp;"|"&amp;D661,Roles!$A$5:$A$40,0))</f>
        <v/>
      </c>
      <c r="J661" s="6">
        <f>INDEX(Roles!$K$5:$K$40,MATCH(C661&amp;"|"&amp;D661,Roles!$A$5:$A$40,0))</f>
        <v/>
      </c>
      <c r="K661" s="26">
        <f>INDEX(Market!$K$31:$K$54,MATCH(B661&amp;"|"&amp;J661,Market!$A$31:$A$54,0))</f>
        <v/>
      </c>
      <c r="L661" s="6">
        <f>INDEX(Settings!$E$13:$E$19,MATCH(I661,Settings!$B$13:$B$19,0))</f>
        <v/>
      </c>
      <c r="M661" s="25">
        <f>INDEX(Structure!$K$6:$K$12,MATCH(I661,Structure!$A$6:$A$12,0))</f>
        <v/>
      </c>
      <c r="N661" s="26">
        <f>INDEX(Structure!$G$25:$G$52,MATCH(B661&amp;"|"&amp;I661,Structure!$A$25:$A$52,0))</f>
        <v/>
      </c>
      <c r="O661" s="26">
        <f>INDEX(Structure!$H$25:$H$52,MATCH(B661&amp;"|"&amp;I661,Structure!$A$25:$A$52,0))</f>
        <v/>
      </c>
      <c r="P661" s="26">
        <f>INDEX(Structure!$I$25:$I$52,MATCH(B661&amp;"|"&amp;I661,Structure!$A$25:$A$52,0))</f>
        <v/>
      </c>
      <c r="Q661" s="20">
        <f>G661/H661</f>
        <v/>
      </c>
      <c r="R661" s="20">
        <f>G661/O661</f>
        <v/>
      </c>
      <c r="S661" s="32">
        <f>(G661-N661)/(P661-N661)</f>
        <v/>
      </c>
      <c r="T661" s="4">
        <f>IF(G661&lt;N661,"Below",IF(G661&gt;P661,"Above","Within"))</f>
        <v/>
      </c>
      <c r="U661" s="17">
        <f>MAX(0,N661-G661)*F661</f>
        <v/>
      </c>
      <c r="V661" s="17">
        <f>MAX(0,G661-P661)*F661</f>
        <v/>
      </c>
      <c r="W661" s="33">
        <f>IF(T661="Above",LN(G661/P661)/LN(1+INDEX(Market!$E$6:$E$9,MATCH(B661,Market!$A$6:$A$9,0))),0)</f>
        <v/>
      </c>
    </row>
    <row r="662">
      <c r="A662" s="5" t="inlineStr">
        <is>
          <t>E00786</t>
        </is>
      </c>
      <c r="B662" s="5" t="inlineStr">
        <is>
          <t>PL</t>
        </is>
      </c>
      <c r="C662" s="5" t="inlineStr">
        <is>
          <t>Customer Service</t>
        </is>
      </c>
      <c r="D662" s="5" t="inlineStr">
        <is>
          <t>L3</t>
        </is>
      </c>
      <c r="E662" s="5" t="inlineStr">
        <is>
          <t>M</t>
        </is>
      </c>
      <c r="F662" s="5" t="n">
        <v>1</v>
      </c>
      <c r="G662" s="31" t="n">
        <v>30700</v>
      </c>
      <c r="H662" s="31" t="n">
        <v>30200</v>
      </c>
      <c r="I662" s="6">
        <f>INDEX(Roles!$J$5:$J$40,MATCH(C662&amp;"|"&amp;D662,Roles!$A$5:$A$40,0))</f>
        <v/>
      </c>
      <c r="J662" s="6">
        <f>INDEX(Roles!$K$5:$K$40,MATCH(C662&amp;"|"&amp;D662,Roles!$A$5:$A$40,0))</f>
        <v/>
      </c>
      <c r="K662" s="26">
        <f>INDEX(Market!$K$31:$K$54,MATCH(B662&amp;"|"&amp;J662,Market!$A$31:$A$54,0))</f>
        <v/>
      </c>
      <c r="L662" s="6">
        <f>INDEX(Settings!$E$13:$E$19,MATCH(I662,Settings!$B$13:$B$19,0))</f>
        <v/>
      </c>
      <c r="M662" s="25">
        <f>INDEX(Structure!$K$6:$K$12,MATCH(I662,Structure!$A$6:$A$12,0))</f>
        <v/>
      </c>
      <c r="N662" s="26">
        <f>INDEX(Structure!$G$25:$G$52,MATCH(B662&amp;"|"&amp;I662,Structure!$A$25:$A$52,0))</f>
        <v/>
      </c>
      <c r="O662" s="26">
        <f>INDEX(Structure!$H$25:$H$52,MATCH(B662&amp;"|"&amp;I662,Structure!$A$25:$A$52,0))</f>
        <v/>
      </c>
      <c r="P662" s="26">
        <f>INDEX(Structure!$I$25:$I$52,MATCH(B662&amp;"|"&amp;I662,Structure!$A$25:$A$52,0))</f>
        <v/>
      </c>
      <c r="Q662" s="20">
        <f>G662/H662</f>
        <v/>
      </c>
      <c r="R662" s="20">
        <f>G662/O662</f>
        <v/>
      </c>
      <c r="S662" s="32">
        <f>(G662-N662)/(P662-N662)</f>
        <v/>
      </c>
      <c r="T662" s="4">
        <f>IF(G662&lt;N662,"Below",IF(G662&gt;P662,"Above","Within"))</f>
        <v/>
      </c>
      <c r="U662" s="17">
        <f>MAX(0,N662-G662)*F662</f>
        <v/>
      </c>
      <c r="V662" s="17">
        <f>MAX(0,G662-P662)*F662</f>
        <v/>
      </c>
      <c r="W662" s="33">
        <f>IF(T662="Above",LN(G662/P662)/LN(1+INDEX(Market!$E$6:$E$9,MATCH(B662,Market!$A$6:$A$9,0))),0)</f>
        <v/>
      </c>
    </row>
    <row r="663">
      <c r="A663" s="5" t="inlineStr">
        <is>
          <t>E00787</t>
        </is>
      </c>
      <c r="B663" s="5" t="inlineStr">
        <is>
          <t>PL</t>
        </is>
      </c>
      <c r="C663" s="5" t="inlineStr">
        <is>
          <t>Operations</t>
        </is>
      </c>
      <c r="D663" s="5" t="inlineStr">
        <is>
          <t>L2</t>
        </is>
      </c>
      <c r="E663" s="5" t="inlineStr">
        <is>
          <t>M</t>
        </is>
      </c>
      <c r="F663" s="5" t="n">
        <v>1</v>
      </c>
      <c r="G663" s="31" t="n">
        <v>26350</v>
      </c>
      <c r="H663" s="31" t="n">
        <v>24900</v>
      </c>
      <c r="I663" s="6">
        <f>INDEX(Roles!$J$5:$J$40,MATCH(C663&amp;"|"&amp;D663,Roles!$A$5:$A$40,0))</f>
        <v/>
      </c>
      <c r="J663" s="6">
        <f>INDEX(Roles!$K$5:$K$40,MATCH(C663&amp;"|"&amp;D663,Roles!$A$5:$A$40,0))</f>
        <v/>
      </c>
      <c r="K663" s="26">
        <f>INDEX(Market!$K$31:$K$54,MATCH(B663&amp;"|"&amp;J663,Market!$A$31:$A$54,0))</f>
        <v/>
      </c>
      <c r="L663" s="6">
        <f>INDEX(Settings!$E$13:$E$19,MATCH(I663,Settings!$B$13:$B$19,0))</f>
        <v/>
      </c>
      <c r="M663" s="25">
        <f>INDEX(Structure!$K$6:$K$12,MATCH(I663,Structure!$A$6:$A$12,0))</f>
        <v/>
      </c>
      <c r="N663" s="26">
        <f>INDEX(Structure!$G$25:$G$52,MATCH(B663&amp;"|"&amp;I663,Structure!$A$25:$A$52,0))</f>
        <v/>
      </c>
      <c r="O663" s="26">
        <f>INDEX(Structure!$H$25:$H$52,MATCH(B663&amp;"|"&amp;I663,Structure!$A$25:$A$52,0))</f>
        <v/>
      </c>
      <c r="P663" s="26">
        <f>INDEX(Structure!$I$25:$I$52,MATCH(B663&amp;"|"&amp;I663,Structure!$A$25:$A$52,0))</f>
        <v/>
      </c>
      <c r="Q663" s="20">
        <f>G663/H663</f>
        <v/>
      </c>
      <c r="R663" s="20">
        <f>G663/O663</f>
        <v/>
      </c>
      <c r="S663" s="32">
        <f>(G663-N663)/(P663-N663)</f>
        <v/>
      </c>
      <c r="T663" s="4">
        <f>IF(G663&lt;N663,"Below",IF(G663&gt;P663,"Above","Within"))</f>
        <v/>
      </c>
      <c r="U663" s="17">
        <f>MAX(0,N663-G663)*F663</f>
        <v/>
      </c>
      <c r="V663" s="17">
        <f>MAX(0,G663-P663)*F663</f>
        <v/>
      </c>
      <c r="W663" s="33">
        <f>IF(T663="Above",LN(G663/P663)/LN(1+INDEX(Market!$E$6:$E$9,MATCH(B663,Market!$A$6:$A$9,0))),0)</f>
        <v/>
      </c>
    </row>
    <row r="664">
      <c r="A664" s="5" t="inlineStr">
        <is>
          <t>E00788</t>
        </is>
      </c>
      <c r="B664" s="5" t="inlineStr">
        <is>
          <t>DE</t>
        </is>
      </c>
      <c r="C664" s="5" t="inlineStr">
        <is>
          <t>HR</t>
        </is>
      </c>
      <c r="D664" s="5" t="inlineStr">
        <is>
          <t>L3</t>
        </is>
      </c>
      <c r="E664" s="5" t="inlineStr">
        <is>
          <t>F</t>
        </is>
      </c>
      <c r="F664" s="5" t="n">
        <v>1</v>
      </c>
      <c r="G664" s="31" t="n">
        <v>60150</v>
      </c>
      <c r="H664" s="31" t="n">
        <v>60800</v>
      </c>
      <c r="I664" s="6">
        <f>INDEX(Roles!$J$5:$J$40,MATCH(C664&amp;"|"&amp;D664,Roles!$A$5:$A$40,0))</f>
        <v/>
      </c>
      <c r="J664" s="6">
        <f>INDEX(Roles!$K$5:$K$40,MATCH(C664&amp;"|"&amp;D664,Roles!$A$5:$A$40,0))</f>
        <v/>
      </c>
      <c r="K664" s="26">
        <f>INDEX(Market!$K$31:$K$54,MATCH(B664&amp;"|"&amp;J664,Market!$A$31:$A$54,0))</f>
        <v/>
      </c>
      <c r="L664" s="6">
        <f>INDEX(Settings!$E$13:$E$19,MATCH(I664,Settings!$B$13:$B$19,0))</f>
        <v/>
      </c>
      <c r="M664" s="25">
        <f>INDEX(Structure!$K$6:$K$12,MATCH(I664,Structure!$A$6:$A$12,0))</f>
        <v/>
      </c>
      <c r="N664" s="26">
        <f>INDEX(Structure!$G$25:$G$52,MATCH(B664&amp;"|"&amp;I664,Structure!$A$25:$A$52,0))</f>
        <v/>
      </c>
      <c r="O664" s="26">
        <f>INDEX(Structure!$H$25:$H$52,MATCH(B664&amp;"|"&amp;I664,Structure!$A$25:$A$52,0))</f>
        <v/>
      </c>
      <c r="P664" s="26">
        <f>INDEX(Structure!$I$25:$I$52,MATCH(B664&amp;"|"&amp;I664,Structure!$A$25:$A$52,0))</f>
        <v/>
      </c>
      <c r="Q664" s="20">
        <f>G664/H664</f>
        <v/>
      </c>
      <c r="R664" s="20">
        <f>G664/O664</f>
        <v/>
      </c>
      <c r="S664" s="32">
        <f>(G664-N664)/(P664-N664)</f>
        <v/>
      </c>
      <c r="T664" s="4">
        <f>IF(G664&lt;N664,"Below",IF(G664&gt;P664,"Above","Within"))</f>
        <v/>
      </c>
      <c r="U664" s="17">
        <f>MAX(0,N664-G664)*F664</f>
        <v/>
      </c>
      <c r="V664" s="17">
        <f>MAX(0,G664-P664)*F664</f>
        <v/>
      </c>
      <c r="W664" s="33">
        <f>IF(T664="Above",LN(G664/P664)/LN(1+INDEX(Market!$E$6:$E$9,MATCH(B664,Market!$A$6:$A$9,0))),0)</f>
        <v/>
      </c>
    </row>
    <row r="665">
      <c r="A665" s="5" t="inlineStr">
        <is>
          <t>E00790</t>
        </is>
      </c>
      <c r="B665" s="5" t="inlineStr">
        <is>
          <t>IT</t>
        </is>
      </c>
      <c r="C665" s="5" t="inlineStr">
        <is>
          <t>Operations</t>
        </is>
      </c>
      <c r="D665" s="5" t="inlineStr">
        <is>
          <t>L1</t>
        </is>
      </c>
      <c r="E665" s="5" t="inlineStr">
        <is>
          <t>F</t>
        </is>
      </c>
      <c r="F665" s="5" t="n">
        <v>1</v>
      </c>
      <c r="G665" s="31" t="n">
        <v>24450</v>
      </c>
      <c r="H665" s="31" t="n">
        <v>24700</v>
      </c>
      <c r="I665" s="6">
        <f>INDEX(Roles!$J$5:$J$40,MATCH(C665&amp;"|"&amp;D665,Roles!$A$5:$A$40,0))</f>
        <v/>
      </c>
      <c r="J665" s="6">
        <f>INDEX(Roles!$K$5:$K$40,MATCH(C665&amp;"|"&amp;D665,Roles!$A$5:$A$40,0))</f>
        <v/>
      </c>
      <c r="K665" s="26">
        <f>INDEX(Market!$K$31:$K$54,MATCH(B665&amp;"|"&amp;J665,Market!$A$31:$A$54,0))</f>
        <v/>
      </c>
      <c r="L665" s="6">
        <f>INDEX(Settings!$E$13:$E$19,MATCH(I665,Settings!$B$13:$B$19,0))</f>
        <v/>
      </c>
      <c r="M665" s="25">
        <f>INDEX(Structure!$K$6:$K$12,MATCH(I665,Structure!$A$6:$A$12,0))</f>
        <v/>
      </c>
      <c r="N665" s="26">
        <f>INDEX(Structure!$G$25:$G$52,MATCH(B665&amp;"|"&amp;I665,Structure!$A$25:$A$52,0))</f>
        <v/>
      </c>
      <c r="O665" s="26">
        <f>INDEX(Structure!$H$25:$H$52,MATCH(B665&amp;"|"&amp;I665,Structure!$A$25:$A$52,0))</f>
        <v/>
      </c>
      <c r="P665" s="26">
        <f>INDEX(Structure!$I$25:$I$52,MATCH(B665&amp;"|"&amp;I665,Structure!$A$25:$A$52,0))</f>
        <v/>
      </c>
      <c r="Q665" s="20">
        <f>G665/H665</f>
        <v/>
      </c>
      <c r="R665" s="20">
        <f>G665/O665</f>
        <v/>
      </c>
      <c r="S665" s="32">
        <f>(G665-N665)/(P665-N665)</f>
        <v/>
      </c>
      <c r="T665" s="4">
        <f>IF(G665&lt;N665,"Below",IF(G665&gt;P665,"Above","Within"))</f>
        <v/>
      </c>
      <c r="U665" s="17">
        <f>MAX(0,N665-G665)*F665</f>
        <v/>
      </c>
      <c r="V665" s="17">
        <f>MAX(0,G665-P665)*F665</f>
        <v/>
      </c>
      <c r="W665" s="33">
        <f>IF(T665="Above",LN(G665/P665)/LN(1+INDEX(Market!$E$6:$E$9,MATCH(B665,Market!$A$6:$A$9,0))),0)</f>
        <v/>
      </c>
    </row>
    <row r="666">
      <c r="A666" s="5" t="inlineStr">
        <is>
          <t>E00791</t>
        </is>
      </c>
      <c r="B666" s="5" t="inlineStr">
        <is>
          <t>ES</t>
        </is>
      </c>
      <c r="C666" s="5" t="inlineStr">
        <is>
          <t>Sales</t>
        </is>
      </c>
      <c r="D666" s="5" t="inlineStr">
        <is>
          <t>L1</t>
        </is>
      </c>
      <c r="E666" s="5" t="inlineStr">
        <is>
          <t>M</t>
        </is>
      </c>
      <c r="F666" s="5" t="n">
        <v>1</v>
      </c>
      <c r="G666" s="31" t="n">
        <v>24700</v>
      </c>
      <c r="H666" s="31" t="n">
        <v>26200</v>
      </c>
      <c r="I666" s="6">
        <f>INDEX(Roles!$J$5:$J$40,MATCH(C666&amp;"|"&amp;D666,Roles!$A$5:$A$40,0))</f>
        <v/>
      </c>
      <c r="J666" s="6">
        <f>INDEX(Roles!$K$5:$K$40,MATCH(C666&amp;"|"&amp;D666,Roles!$A$5:$A$40,0))</f>
        <v/>
      </c>
      <c r="K666" s="26">
        <f>INDEX(Market!$K$31:$K$54,MATCH(B666&amp;"|"&amp;J666,Market!$A$31:$A$54,0))</f>
        <v/>
      </c>
      <c r="L666" s="6">
        <f>INDEX(Settings!$E$13:$E$19,MATCH(I666,Settings!$B$13:$B$19,0))</f>
        <v/>
      </c>
      <c r="M666" s="25">
        <f>INDEX(Structure!$K$6:$K$12,MATCH(I666,Structure!$A$6:$A$12,0))</f>
        <v/>
      </c>
      <c r="N666" s="26">
        <f>INDEX(Structure!$G$25:$G$52,MATCH(B666&amp;"|"&amp;I666,Structure!$A$25:$A$52,0))</f>
        <v/>
      </c>
      <c r="O666" s="26">
        <f>INDEX(Structure!$H$25:$H$52,MATCH(B666&amp;"|"&amp;I666,Structure!$A$25:$A$52,0))</f>
        <v/>
      </c>
      <c r="P666" s="26">
        <f>INDEX(Structure!$I$25:$I$52,MATCH(B666&amp;"|"&amp;I666,Structure!$A$25:$A$52,0))</f>
        <v/>
      </c>
      <c r="Q666" s="20">
        <f>G666/H666</f>
        <v/>
      </c>
      <c r="R666" s="20">
        <f>G666/O666</f>
        <v/>
      </c>
      <c r="S666" s="32">
        <f>(G666-N666)/(P666-N666)</f>
        <v/>
      </c>
      <c r="T666" s="4">
        <f>IF(G666&lt;N666,"Below",IF(G666&gt;P666,"Above","Within"))</f>
        <v/>
      </c>
      <c r="U666" s="17">
        <f>MAX(0,N666-G666)*F666</f>
        <v/>
      </c>
      <c r="V666" s="17">
        <f>MAX(0,G666-P666)*F666</f>
        <v/>
      </c>
      <c r="W666" s="33">
        <f>IF(T666="Above",LN(G666/P666)/LN(1+INDEX(Market!$E$6:$E$9,MATCH(B666,Market!$A$6:$A$9,0))),0)</f>
        <v/>
      </c>
    </row>
    <row r="667">
      <c r="A667" s="5" t="inlineStr">
        <is>
          <t>E00792</t>
        </is>
      </c>
      <c r="B667" s="5" t="inlineStr">
        <is>
          <t>PL</t>
        </is>
      </c>
      <c r="C667" s="5" t="inlineStr">
        <is>
          <t>Sales</t>
        </is>
      </c>
      <c r="D667" s="5" t="inlineStr">
        <is>
          <t>L1</t>
        </is>
      </c>
      <c r="E667" s="5" t="inlineStr">
        <is>
          <t>F</t>
        </is>
      </c>
      <c r="F667" s="5" t="n">
        <v>1</v>
      </c>
      <c r="G667" s="31" t="n">
        <v>24150</v>
      </c>
      <c r="H667" s="31" t="n">
        <v>22000</v>
      </c>
      <c r="I667" s="6">
        <f>INDEX(Roles!$J$5:$J$40,MATCH(C667&amp;"|"&amp;D667,Roles!$A$5:$A$40,0))</f>
        <v/>
      </c>
      <c r="J667" s="6">
        <f>INDEX(Roles!$K$5:$K$40,MATCH(C667&amp;"|"&amp;D667,Roles!$A$5:$A$40,0))</f>
        <v/>
      </c>
      <c r="K667" s="26">
        <f>INDEX(Market!$K$31:$K$54,MATCH(B667&amp;"|"&amp;J667,Market!$A$31:$A$54,0))</f>
        <v/>
      </c>
      <c r="L667" s="6">
        <f>INDEX(Settings!$E$13:$E$19,MATCH(I667,Settings!$B$13:$B$19,0))</f>
        <v/>
      </c>
      <c r="M667" s="25">
        <f>INDEX(Structure!$K$6:$K$12,MATCH(I667,Structure!$A$6:$A$12,0))</f>
        <v/>
      </c>
      <c r="N667" s="26">
        <f>INDEX(Structure!$G$25:$G$52,MATCH(B667&amp;"|"&amp;I667,Structure!$A$25:$A$52,0))</f>
        <v/>
      </c>
      <c r="O667" s="26">
        <f>INDEX(Structure!$H$25:$H$52,MATCH(B667&amp;"|"&amp;I667,Structure!$A$25:$A$52,0))</f>
        <v/>
      </c>
      <c r="P667" s="26">
        <f>INDEX(Structure!$I$25:$I$52,MATCH(B667&amp;"|"&amp;I667,Structure!$A$25:$A$52,0))</f>
        <v/>
      </c>
      <c r="Q667" s="20">
        <f>G667/H667</f>
        <v/>
      </c>
      <c r="R667" s="20">
        <f>G667/O667</f>
        <v/>
      </c>
      <c r="S667" s="32">
        <f>(G667-N667)/(P667-N667)</f>
        <v/>
      </c>
      <c r="T667" s="4">
        <f>IF(G667&lt;N667,"Below",IF(G667&gt;P667,"Above","Within"))</f>
        <v/>
      </c>
      <c r="U667" s="17">
        <f>MAX(0,N667-G667)*F667</f>
        <v/>
      </c>
      <c r="V667" s="17">
        <f>MAX(0,G667-P667)*F667</f>
        <v/>
      </c>
      <c r="W667" s="33">
        <f>IF(T667="Above",LN(G667/P667)/LN(1+INDEX(Market!$E$6:$E$9,MATCH(B667,Market!$A$6:$A$9,0))),0)</f>
        <v/>
      </c>
    </row>
    <row r="668">
      <c r="A668" s="5" t="inlineStr">
        <is>
          <t>E00793</t>
        </is>
      </c>
      <c r="B668" s="5" t="inlineStr">
        <is>
          <t>PL</t>
        </is>
      </c>
      <c r="C668" s="5" t="inlineStr">
        <is>
          <t>Customer Service</t>
        </is>
      </c>
      <c r="D668" s="5" t="inlineStr">
        <is>
          <t>L2</t>
        </is>
      </c>
      <c r="E668" s="5" t="inlineStr">
        <is>
          <t>F</t>
        </is>
      </c>
      <c r="F668" s="5" t="n">
        <v>1</v>
      </c>
      <c r="G668" s="31" t="n">
        <v>28400</v>
      </c>
      <c r="H668" s="31" t="n">
        <v>23600</v>
      </c>
      <c r="I668" s="6">
        <f>INDEX(Roles!$J$5:$J$40,MATCH(C668&amp;"|"&amp;D668,Roles!$A$5:$A$40,0))</f>
        <v/>
      </c>
      <c r="J668" s="6">
        <f>INDEX(Roles!$K$5:$K$40,MATCH(C668&amp;"|"&amp;D668,Roles!$A$5:$A$40,0))</f>
        <v/>
      </c>
      <c r="K668" s="26">
        <f>INDEX(Market!$K$31:$K$54,MATCH(B668&amp;"|"&amp;J668,Market!$A$31:$A$54,0))</f>
        <v/>
      </c>
      <c r="L668" s="6">
        <f>INDEX(Settings!$E$13:$E$19,MATCH(I668,Settings!$B$13:$B$19,0))</f>
        <v/>
      </c>
      <c r="M668" s="25">
        <f>INDEX(Structure!$K$6:$K$12,MATCH(I668,Structure!$A$6:$A$12,0))</f>
        <v/>
      </c>
      <c r="N668" s="26">
        <f>INDEX(Structure!$G$25:$G$52,MATCH(B668&amp;"|"&amp;I668,Structure!$A$25:$A$52,0))</f>
        <v/>
      </c>
      <c r="O668" s="26">
        <f>INDEX(Structure!$H$25:$H$52,MATCH(B668&amp;"|"&amp;I668,Structure!$A$25:$A$52,0))</f>
        <v/>
      </c>
      <c r="P668" s="26">
        <f>INDEX(Structure!$I$25:$I$52,MATCH(B668&amp;"|"&amp;I668,Structure!$A$25:$A$52,0))</f>
        <v/>
      </c>
      <c r="Q668" s="20">
        <f>G668/H668</f>
        <v/>
      </c>
      <c r="R668" s="20">
        <f>G668/O668</f>
        <v/>
      </c>
      <c r="S668" s="32">
        <f>(G668-N668)/(P668-N668)</f>
        <v/>
      </c>
      <c r="T668" s="4">
        <f>IF(G668&lt;N668,"Below",IF(G668&gt;P668,"Above","Within"))</f>
        <v/>
      </c>
      <c r="U668" s="17">
        <f>MAX(0,N668-G668)*F668</f>
        <v/>
      </c>
      <c r="V668" s="17">
        <f>MAX(0,G668-P668)*F668</f>
        <v/>
      </c>
      <c r="W668" s="33">
        <f>IF(T668="Above",LN(G668/P668)/LN(1+INDEX(Market!$E$6:$E$9,MATCH(B668,Market!$A$6:$A$9,0))),0)</f>
        <v/>
      </c>
    </row>
    <row r="669">
      <c r="A669" s="5" t="inlineStr">
        <is>
          <t>E00797</t>
        </is>
      </c>
      <c r="B669" s="5" t="inlineStr">
        <is>
          <t>PL</t>
        </is>
      </c>
      <c r="C669" s="5" t="inlineStr">
        <is>
          <t>Customer Service</t>
        </is>
      </c>
      <c r="D669" s="5" t="inlineStr">
        <is>
          <t>L2</t>
        </is>
      </c>
      <c r="E669" s="5" t="inlineStr">
        <is>
          <t>M</t>
        </is>
      </c>
      <c r="F669" s="5" t="n">
        <v>1</v>
      </c>
      <c r="G669" s="31" t="n">
        <v>24200</v>
      </c>
      <c r="H669" s="31" t="n">
        <v>23600</v>
      </c>
      <c r="I669" s="6">
        <f>INDEX(Roles!$J$5:$J$40,MATCH(C669&amp;"|"&amp;D669,Roles!$A$5:$A$40,0))</f>
        <v/>
      </c>
      <c r="J669" s="6">
        <f>INDEX(Roles!$K$5:$K$40,MATCH(C669&amp;"|"&amp;D669,Roles!$A$5:$A$40,0))</f>
        <v/>
      </c>
      <c r="K669" s="26">
        <f>INDEX(Market!$K$31:$K$54,MATCH(B669&amp;"|"&amp;J669,Market!$A$31:$A$54,0))</f>
        <v/>
      </c>
      <c r="L669" s="6">
        <f>INDEX(Settings!$E$13:$E$19,MATCH(I669,Settings!$B$13:$B$19,0))</f>
        <v/>
      </c>
      <c r="M669" s="25">
        <f>INDEX(Structure!$K$6:$K$12,MATCH(I669,Structure!$A$6:$A$12,0))</f>
        <v/>
      </c>
      <c r="N669" s="26">
        <f>INDEX(Structure!$G$25:$G$52,MATCH(B669&amp;"|"&amp;I669,Structure!$A$25:$A$52,0))</f>
        <v/>
      </c>
      <c r="O669" s="26">
        <f>INDEX(Structure!$H$25:$H$52,MATCH(B669&amp;"|"&amp;I669,Structure!$A$25:$A$52,0))</f>
        <v/>
      </c>
      <c r="P669" s="26">
        <f>INDEX(Structure!$I$25:$I$52,MATCH(B669&amp;"|"&amp;I669,Structure!$A$25:$A$52,0))</f>
        <v/>
      </c>
      <c r="Q669" s="20">
        <f>G669/H669</f>
        <v/>
      </c>
      <c r="R669" s="20">
        <f>G669/O669</f>
        <v/>
      </c>
      <c r="S669" s="32">
        <f>(G669-N669)/(P669-N669)</f>
        <v/>
      </c>
      <c r="T669" s="4">
        <f>IF(G669&lt;N669,"Below",IF(G669&gt;P669,"Above","Within"))</f>
        <v/>
      </c>
      <c r="U669" s="17">
        <f>MAX(0,N669-G669)*F669</f>
        <v/>
      </c>
      <c r="V669" s="17">
        <f>MAX(0,G669-P669)*F669</f>
        <v/>
      </c>
      <c r="W669" s="33">
        <f>IF(T669="Above",LN(G669/P669)/LN(1+INDEX(Market!$E$6:$E$9,MATCH(B669,Market!$A$6:$A$9,0))),0)</f>
        <v/>
      </c>
    </row>
    <row r="670">
      <c r="A670" s="5" t="inlineStr">
        <is>
          <t>E00798</t>
        </is>
      </c>
      <c r="B670" s="5" t="inlineStr">
        <is>
          <t>IT</t>
        </is>
      </c>
      <c r="C670" s="5" t="inlineStr">
        <is>
          <t>Operations</t>
        </is>
      </c>
      <c r="D670" s="5" t="inlineStr">
        <is>
          <t>L4</t>
        </is>
      </c>
      <c r="E670" s="5" t="inlineStr">
        <is>
          <t>M</t>
        </is>
      </c>
      <c r="F670" s="5" t="n">
        <v>1</v>
      </c>
      <c r="G670" s="31" t="n">
        <v>53400</v>
      </c>
      <c r="H670" s="31" t="n">
        <v>51900</v>
      </c>
      <c r="I670" s="6">
        <f>INDEX(Roles!$J$5:$J$40,MATCH(C670&amp;"|"&amp;D670,Roles!$A$5:$A$40,0))</f>
        <v/>
      </c>
      <c r="J670" s="6">
        <f>INDEX(Roles!$K$5:$K$40,MATCH(C670&amp;"|"&amp;D670,Roles!$A$5:$A$40,0))</f>
        <v/>
      </c>
      <c r="K670" s="26">
        <f>INDEX(Market!$K$31:$K$54,MATCH(B670&amp;"|"&amp;J670,Market!$A$31:$A$54,0))</f>
        <v/>
      </c>
      <c r="L670" s="6">
        <f>INDEX(Settings!$E$13:$E$19,MATCH(I670,Settings!$B$13:$B$19,0))</f>
        <v/>
      </c>
      <c r="M670" s="25">
        <f>INDEX(Structure!$K$6:$K$12,MATCH(I670,Structure!$A$6:$A$12,0))</f>
        <v/>
      </c>
      <c r="N670" s="26">
        <f>INDEX(Structure!$G$25:$G$52,MATCH(B670&amp;"|"&amp;I670,Structure!$A$25:$A$52,0))</f>
        <v/>
      </c>
      <c r="O670" s="26">
        <f>INDEX(Structure!$H$25:$H$52,MATCH(B670&amp;"|"&amp;I670,Structure!$A$25:$A$52,0))</f>
        <v/>
      </c>
      <c r="P670" s="26">
        <f>INDEX(Structure!$I$25:$I$52,MATCH(B670&amp;"|"&amp;I670,Structure!$A$25:$A$52,0))</f>
        <v/>
      </c>
      <c r="Q670" s="20">
        <f>G670/H670</f>
        <v/>
      </c>
      <c r="R670" s="20">
        <f>G670/O670</f>
        <v/>
      </c>
      <c r="S670" s="32">
        <f>(G670-N670)/(P670-N670)</f>
        <v/>
      </c>
      <c r="T670" s="4">
        <f>IF(G670&lt;N670,"Below",IF(G670&gt;P670,"Above","Within"))</f>
        <v/>
      </c>
      <c r="U670" s="17">
        <f>MAX(0,N670-G670)*F670</f>
        <v/>
      </c>
      <c r="V670" s="17">
        <f>MAX(0,G670-P670)*F670</f>
        <v/>
      </c>
      <c r="W670" s="33">
        <f>IF(T670="Above",LN(G670/P670)/LN(1+INDEX(Market!$E$6:$E$9,MATCH(B670,Market!$A$6:$A$9,0))),0)</f>
        <v/>
      </c>
    </row>
    <row r="671">
      <c r="A671" s="5" t="inlineStr">
        <is>
          <t>E00799</t>
        </is>
      </c>
      <c r="B671" s="5" t="inlineStr">
        <is>
          <t>ES</t>
        </is>
      </c>
      <c r="C671" s="5" t="inlineStr">
        <is>
          <t>Customer Service</t>
        </is>
      </c>
      <c r="D671" s="5" t="inlineStr">
        <is>
          <t>L1</t>
        </is>
      </c>
      <c r="E671" s="5" t="inlineStr">
        <is>
          <t>F</t>
        </is>
      </c>
      <c r="F671" s="5" t="n">
        <v>1</v>
      </c>
      <c r="G671" s="31" t="n">
        <v>23650</v>
      </c>
      <c r="H671" s="31" t="n">
        <v>22500</v>
      </c>
      <c r="I671" s="6">
        <f>INDEX(Roles!$J$5:$J$40,MATCH(C671&amp;"|"&amp;D671,Roles!$A$5:$A$40,0))</f>
        <v/>
      </c>
      <c r="J671" s="6">
        <f>INDEX(Roles!$K$5:$K$40,MATCH(C671&amp;"|"&amp;D671,Roles!$A$5:$A$40,0))</f>
        <v/>
      </c>
      <c r="K671" s="26">
        <f>INDEX(Market!$K$31:$K$54,MATCH(B671&amp;"|"&amp;J671,Market!$A$31:$A$54,0))</f>
        <v/>
      </c>
      <c r="L671" s="6">
        <f>INDEX(Settings!$E$13:$E$19,MATCH(I671,Settings!$B$13:$B$19,0))</f>
        <v/>
      </c>
      <c r="M671" s="25">
        <f>INDEX(Structure!$K$6:$K$12,MATCH(I671,Structure!$A$6:$A$12,0))</f>
        <v/>
      </c>
      <c r="N671" s="26">
        <f>INDEX(Structure!$G$25:$G$52,MATCH(B671&amp;"|"&amp;I671,Structure!$A$25:$A$52,0))</f>
        <v/>
      </c>
      <c r="O671" s="26">
        <f>INDEX(Structure!$H$25:$H$52,MATCH(B671&amp;"|"&amp;I671,Structure!$A$25:$A$52,0))</f>
        <v/>
      </c>
      <c r="P671" s="26">
        <f>INDEX(Structure!$I$25:$I$52,MATCH(B671&amp;"|"&amp;I671,Structure!$A$25:$A$52,0))</f>
        <v/>
      </c>
      <c r="Q671" s="20">
        <f>G671/H671</f>
        <v/>
      </c>
      <c r="R671" s="20">
        <f>G671/O671</f>
        <v/>
      </c>
      <c r="S671" s="32">
        <f>(G671-N671)/(P671-N671)</f>
        <v/>
      </c>
      <c r="T671" s="4">
        <f>IF(G671&lt;N671,"Below",IF(G671&gt;P671,"Above","Within"))</f>
        <v/>
      </c>
      <c r="U671" s="17">
        <f>MAX(0,N671-G671)*F671</f>
        <v/>
      </c>
      <c r="V671" s="17">
        <f>MAX(0,G671-P671)*F671</f>
        <v/>
      </c>
      <c r="W671" s="33">
        <f>IF(T671="Above",LN(G671/P671)/LN(1+INDEX(Market!$E$6:$E$9,MATCH(B671,Market!$A$6:$A$9,0))),0)</f>
        <v/>
      </c>
    </row>
    <row r="672">
      <c r="A672" s="5" t="inlineStr">
        <is>
          <t>E00800</t>
        </is>
      </c>
      <c r="B672" s="5" t="inlineStr">
        <is>
          <t>ES</t>
        </is>
      </c>
      <c r="C672" s="5" t="inlineStr">
        <is>
          <t>Sales</t>
        </is>
      </c>
      <c r="D672" s="5" t="inlineStr">
        <is>
          <t>L3</t>
        </is>
      </c>
      <c r="E672" s="5" t="inlineStr">
        <is>
          <t>M</t>
        </is>
      </c>
      <c r="F672" s="5" t="n">
        <v>1</v>
      </c>
      <c r="G672" s="31" t="n">
        <v>39250</v>
      </c>
      <c r="H672" s="31" t="n">
        <v>42000</v>
      </c>
      <c r="I672" s="6">
        <f>INDEX(Roles!$J$5:$J$40,MATCH(C672&amp;"|"&amp;D672,Roles!$A$5:$A$40,0))</f>
        <v/>
      </c>
      <c r="J672" s="6">
        <f>INDEX(Roles!$K$5:$K$40,MATCH(C672&amp;"|"&amp;D672,Roles!$A$5:$A$40,0))</f>
        <v/>
      </c>
      <c r="K672" s="26">
        <f>INDEX(Market!$K$31:$K$54,MATCH(B672&amp;"|"&amp;J672,Market!$A$31:$A$54,0))</f>
        <v/>
      </c>
      <c r="L672" s="6">
        <f>INDEX(Settings!$E$13:$E$19,MATCH(I672,Settings!$B$13:$B$19,0))</f>
        <v/>
      </c>
      <c r="M672" s="25">
        <f>INDEX(Structure!$K$6:$K$12,MATCH(I672,Structure!$A$6:$A$12,0))</f>
        <v/>
      </c>
      <c r="N672" s="26">
        <f>INDEX(Structure!$G$25:$G$52,MATCH(B672&amp;"|"&amp;I672,Structure!$A$25:$A$52,0))</f>
        <v/>
      </c>
      <c r="O672" s="26">
        <f>INDEX(Structure!$H$25:$H$52,MATCH(B672&amp;"|"&amp;I672,Structure!$A$25:$A$52,0))</f>
        <v/>
      </c>
      <c r="P672" s="26">
        <f>INDEX(Structure!$I$25:$I$52,MATCH(B672&amp;"|"&amp;I672,Structure!$A$25:$A$52,0))</f>
        <v/>
      </c>
      <c r="Q672" s="20">
        <f>G672/H672</f>
        <v/>
      </c>
      <c r="R672" s="20">
        <f>G672/O672</f>
        <v/>
      </c>
      <c r="S672" s="32">
        <f>(G672-N672)/(P672-N672)</f>
        <v/>
      </c>
      <c r="T672" s="4">
        <f>IF(G672&lt;N672,"Below",IF(G672&gt;P672,"Above","Within"))</f>
        <v/>
      </c>
      <c r="U672" s="17">
        <f>MAX(0,N672-G672)*F672</f>
        <v/>
      </c>
      <c r="V672" s="17">
        <f>MAX(0,G672-P672)*F672</f>
        <v/>
      </c>
      <c r="W672" s="33">
        <f>IF(T672="Above",LN(G672/P672)/LN(1+INDEX(Market!$E$6:$E$9,MATCH(B672,Market!$A$6:$A$9,0))),0)</f>
        <v/>
      </c>
    </row>
    <row r="673">
      <c r="A673" s="5" t="inlineStr">
        <is>
          <t>E00801</t>
        </is>
      </c>
      <c r="B673" s="5" t="inlineStr">
        <is>
          <t>DE</t>
        </is>
      </c>
      <c r="C673" s="5" t="inlineStr">
        <is>
          <t>Customer Service</t>
        </is>
      </c>
      <c r="D673" s="5" t="inlineStr">
        <is>
          <t>L2</t>
        </is>
      </c>
      <c r="E673" s="5" t="inlineStr">
        <is>
          <t>F</t>
        </is>
      </c>
      <c r="F673" s="5" t="n">
        <v>1</v>
      </c>
      <c r="G673" s="31" t="n">
        <v>41200</v>
      </c>
      <c r="H673" s="31" t="n">
        <v>42800</v>
      </c>
      <c r="I673" s="6">
        <f>INDEX(Roles!$J$5:$J$40,MATCH(C673&amp;"|"&amp;D673,Roles!$A$5:$A$40,0))</f>
        <v/>
      </c>
      <c r="J673" s="6">
        <f>INDEX(Roles!$K$5:$K$40,MATCH(C673&amp;"|"&amp;D673,Roles!$A$5:$A$40,0))</f>
        <v/>
      </c>
      <c r="K673" s="26">
        <f>INDEX(Market!$K$31:$K$54,MATCH(B673&amp;"|"&amp;J673,Market!$A$31:$A$54,0))</f>
        <v/>
      </c>
      <c r="L673" s="6">
        <f>INDEX(Settings!$E$13:$E$19,MATCH(I673,Settings!$B$13:$B$19,0))</f>
        <v/>
      </c>
      <c r="M673" s="25">
        <f>INDEX(Structure!$K$6:$K$12,MATCH(I673,Structure!$A$6:$A$12,0))</f>
        <v/>
      </c>
      <c r="N673" s="26">
        <f>INDEX(Structure!$G$25:$G$52,MATCH(B673&amp;"|"&amp;I673,Structure!$A$25:$A$52,0))</f>
        <v/>
      </c>
      <c r="O673" s="26">
        <f>INDEX(Structure!$H$25:$H$52,MATCH(B673&amp;"|"&amp;I673,Structure!$A$25:$A$52,0))</f>
        <v/>
      </c>
      <c r="P673" s="26">
        <f>INDEX(Structure!$I$25:$I$52,MATCH(B673&amp;"|"&amp;I673,Structure!$A$25:$A$52,0))</f>
        <v/>
      </c>
      <c r="Q673" s="20">
        <f>G673/H673</f>
        <v/>
      </c>
      <c r="R673" s="20">
        <f>G673/O673</f>
        <v/>
      </c>
      <c r="S673" s="32">
        <f>(G673-N673)/(P673-N673)</f>
        <v/>
      </c>
      <c r="T673" s="4">
        <f>IF(G673&lt;N673,"Below",IF(G673&gt;P673,"Above","Within"))</f>
        <v/>
      </c>
      <c r="U673" s="17">
        <f>MAX(0,N673-G673)*F673</f>
        <v/>
      </c>
      <c r="V673" s="17">
        <f>MAX(0,G673-P673)*F673</f>
        <v/>
      </c>
      <c r="W673" s="33">
        <f>IF(T673="Above",LN(G673/P673)/LN(1+INDEX(Market!$E$6:$E$9,MATCH(B673,Market!$A$6:$A$9,0))),0)</f>
        <v/>
      </c>
    </row>
    <row r="674">
      <c r="A674" s="5" t="inlineStr">
        <is>
          <t>E00802</t>
        </is>
      </c>
      <c r="B674" s="5" t="inlineStr">
        <is>
          <t>IT</t>
        </is>
      </c>
      <c r="C674" s="5" t="inlineStr">
        <is>
          <t>HR</t>
        </is>
      </c>
      <c r="D674" s="5" t="inlineStr">
        <is>
          <t>L1</t>
        </is>
      </c>
      <c r="E674" s="5" t="inlineStr">
        <is>
          <t>M</t>
        </is>
      </c>
      <c r="F674" s="5" t="n">
        <v>1</v>
      </c>
      <c r="G674" s="31" t="n">
        <v>26550</v>
      </c>
      <c r="H674" s="31" t="n">
        <v>26000</v>
      </c>
      <c r="I674" s="6">
        <f>INDEX(Roles!$J$5:$J$40,MATCH(C674&amp;"|"&amp;D674,Roles!$A$5:$A$40,0))</f>
        <v/>
      </c>
      <c r="J674" s="6">
        <f>INDEX(Roles!$K$5:$K$40,MATCH(C674&amp;"|"&amp;D674,Roles!$A$5:$A$40,0))</f>
        <v/>
      </c>
      <c r="K674" s="26">
        <f>INDEX(Market!$K$31:$K$54,MATCH(B674&amp;"|"&amp;J674,Market!$A$31:$A$54,0))</f>
        <v/>
      </c>
      <c r="L674" s="6">
        <f>INDEX(Settings!$E$13:$E$19,MATCH(I674,Settings!$B$13:$B$19,0))</f>
        <v/>
      </c>
      <c r="M674" s="25">
        <f>INDEX(Structure!$K$6:$K$12,MATCH(I674,Structure!$A$6:$A$12,0))</f>
        <v/>
      </c>
      <c r="N674" s="26">
        <f>INDEX(Structure!$G$25:$G$52,MATCH(B674&amp;"|"&amp;I674,Structure!$A$25:$A$52,0))</f>
        <v/>
      </c>
      <c r="O674" s="26">
        <f>INDEX(Structure!$H$25:$H$52,MATCH(B674&amp;"|"&amp;I674,Structure!$A$25:$A$52,0))</f>
        <v/>
      </c>
      <c r="P674" s="26">
        <f>INDEX(Structure!$I$25:$I$52,MATCH(B674&amp;"|"&amp;I674,Structure!$A$25:$A$52,0))</f>
        <v/>
      </c>
      <c r="Q674" s="20">
        <f>G674/H674</f>
        <v/>
      </c>
      <c r="R674" s="20">
        <f>G674/O674</f>
        <v/>
      </c>
      <c r="S674" s="32">
        <f>(G674-N674)/(P674-N674)</f>
        <v/>
      </c>
      <c r="T674" s="4">
        <f>IF(G674&lt;N674,"Below",IF(G674&gt;P674,"Above","Within"))</f>
        <v/>
      </c>
      <c r="U674" s="17">
        <f>MAX(0,N674-G674)*F674</f>
        <v/>
      </c>
      <c r="V674" s="17">
        <f>MAX(0,G674-P674)*F674</f>
        <v/>
      </c>
      <c r="W674" s="33">
        <f>IF(T674="Above",LN(G674/P674)/LN(1+INDEX(Market!$E$6:$E$9,MATCH(B674,Market!$A$6:$A$9,0))),0)</f>
        <v/>
      </c>
    </row>
    <row r="675">
      <c r="A675" s="5" t="inlineStr">
        <is>
          <t>E00803</t>
        </is>
      </c>
      <c r="B675" s="5" t="inlineStr">
        <is>
          <t>DE</t>
        </is>
      </c>
      <c r="C675" s="5" t="inlineStr">
        <is>
          <t>Operations</t>
        </is>
      </c>
      <c r="D675" s="5" t="inlineStr">
        <is>
          <t>L2</t>
        </is>
      </c>
      <c r="E675" s="5" t="inlineStr">
        <is>
          <t>M</t>
        </is>
      </c>
      <c r="F675" s="5" t="n">
        <v>1</v>
      </c>
      <c r="G675" s="31" t="n">
        <v>44700</v>
      </c>
      <c r="H675" s="31" t="n">
        <v>45100</v>
      </c>
      <c r="I675" s="6">
        <f>INDEX(Roles!$J$5:$J$40,MATCH(C675&amp;"|"&amp;D675,Roles!$A$5:$A$40,0))</f>
        <v/>
      </c>
      <c r="J675" s="6">
        <f>INDEX(Roles!$K$5:$K$40,MATCH(C675&amp;"|"&amp;D675,Roles!$A$5:$A$40,0))</f>
        <v/>
      </c>
      <c r="K675" s="26">
        <f>INDEX(Market!$K$31:$K$54,MATCH(B675&amp;"|"&amp;J675,Market!$A$31:$A$54,0))</f>
        <v/>
      </c>
      <c r="L675" s="6">
        <f>INDEX(Settings!$E$13:$E$19,MATCH(I675,Settings!$B$13:$B$19,0))</f>
        <v/>
      </c>
      <c r="M675" s="25">
        <f>INDEX(Structure!$K$6:$K$12,MATCH(I675,Structure!$A$6:$A$12,0))</f>
        <v/>
      </c>
      <c r="N675" s="26">
        <f>INDEX(Structure!$G$25:$G$52,MATCH(B675&amp;"|"&amp;I675,Structure!$A$25:$A$52,0))</f>
        <v/>
      </c>
      <c r="O675" s="26">
        <f>INDEX(Structure!$H$25:$H$52,MATCH(B675&amp;"|"&amp;I675,Structure!$A$25:$A$52,0))</f>
        <v/>
      </c>
      <c r="P675" s="26">
        <f>INDEX(Structure!$I$25:$I$52,MATCH(B675&amp;"|"&amp;I675,Structure!$A$25:$A$52,0))</f>
        <v/>
      </c>
      <c r="Q675" s="20">
        <f>G675/H675</f>
        <v/>
      </c>
      <c r="R675" s="20">
        <f>G675/O675</f>
        <v/>
      </c>
      <c r="S675" s="32">
        <f>(G675-N675)/(P675-N675)</f>
        <v/>
      </c>
      <c r="T675" s="4">
        <f>IF(G675&lt;N675,"Below",IF(G675&gt;P675,"Above","Within"))</f>
        <v/>
      </c>
      <c r="U675" s="17">
        <f>MAX(0,N675-G675)*F675</f>
        <v/>
      </c>
      <c r="V675" s="17">
        <f>MAX(0,G675-P675)*F675</f>
        <v/>
      </c>
      <c r="W675" s="33">
        <f>IF(T675="Above",LN(G675/P675)/LN(1+INDEX(Market!$E$6:$E$9,MATCH(B675,Market!$A$6:$A$9,0))),0)</f>
        <v/>
      </c>
    </row>
    <row r="676">
      <c r="A676" s="5" t="inlineStr">
        <is>
          <t>E00806</t>
        </is>
      </c>
      <c r="B676" s="5" t="inlineStr">
        <is>
          <t>DE</t>
        </is>
      </c>
      <c r="C676" s="5" t="inlineStr">
        <is>
          <t>Operations</t>
        </is>
      </c>
      <c r="D676" s="5" t="inlineStr">
        <is>
          <t>L3</t>
        </is>
      </c>
      <c r="E676" s="5" t="inlineStr">
        <is>
          <t>M</t>
        </is>
      </c>
      <c r="F676" s="5" t="n">
        <v>1</v>
      </c>
      <c r="G676" s="31" t="n">
        <v>57400</v>
      </c>
      <c r="H676" s="31" t="n">
        <v>57800</v>
      </c>
      <c r="I676" s="6">
        <f>INDEX(Roles!$J$5:$J$40,MATCH(C676&amp;"|"&amp;D676,Roles!$A$5:$A$40,0))</f>
        <v/>
      </c>
      <c r="J676" s="6">
        <f>INDEX(Roles!$K$5:$K$40,MATCH(C676&amp;"|"&amp;D676,Roles!$A$5:$A$40,0))</f>
        <v/>
      </c>
      <c r="K676" s="26">
        <f>INDEX(Market!$K$31:$K$54,MATCH(B676&amp;"|"&amp;J676,Market!$A$31:$A$54,0))</f>
        <v/>
      </c>
      <c r="L676" s="6">
        <f>INDEX(Settings!$E$13:$E$19,MATCH(I676,Settings!$B$13:$B$19,0))</f>
        <v/>
      </c>
      <c r="M676" s="25">
        <f>INDEX(Structure!$K$6:$K$12,MATCH(I676,Structure!$A$6:$A$12,0))</f>
        <v/>
      </c>
      <c r="N676" s="26">
        <f>INDEX(Structure!$G$25:$G$52,MATCH(B676&amp;"|"&amp;I676,Structure!$A$25:$A$52,0))</f>
        <v/>
      </c>
      <c r="O676" s="26">
        <f>INDEX(Structure!$H$25:$H$52,MATCH(B676&amp;"|"&amp;I676,Structure!$A$25:$A$52,0))</f>
        <v/>
      </c>
      <c r="P676" s="26">
        <f>INDEX(Structure!$I$25:$I$52,MATCH(B676&amp;"|"&amp;I676,Structure!$A$25:$A$52,0))</f>
        <v/>
      </c>
      <c r="Q676" s="20">
        <f>G676/H676</f>
        <v/>
      </c>
      <c r="R676" s="20">
        <f>G676/O676</f>
        <v/>
      </c>
      <c r="S676" s="32">
        <f>(G676-N676)/(P676-N676)</f>
        <v/>
      </c>
      <c r="T676" s="4">
        <f>IF(G676&lt;N676,"Below",IF(G676&gt;P676,"Above","Within"))</f>
        <v/>
      </c>
      <c r="U676" s="17">
        <f>MAX(0,N676-G676)*F676</f>
        <v/>
      </c>
      <c r="V676" s="17">
        <f>MAX(0,G676-P676)*F676</f>
        <v/>
      </c>
      <c r="W676" s="33">
        <f>IF(T676="Above",LN(G676/P676)/LN(1+INDEX(Market!$E$6:$E$9,MATCH(B676,Market!$A$6:$A$9,0))),0)</f>
        <v/>
      </c>
    </row>
    <row r="677">
      <c r="A677" s="5" t="inlineStr">
        <is>
          <t>E00807</t>
        </is>
      </c>
      <c r="B677" s="5" t="inlineStr">
        <is>
          <t>ES</t>
        </is>
      </c>
      <c r="C677" s="5" t="inlineStr">
        <is>
          <t>Operations</t>
        </is>
      </c>
      <c r="D677" s="5" t="inlineStr">
        <is>
          <t>L4</t>
        </is>
      </c>
      <c r="E677" s="5" t="inlineStr">
        <is>
          <t>F</t>
        </is>
      </c>
      <c r="F677" s="5" t="n">
        <v>1</v>
      </c>
      <c r="G677" s="31" t="n">
        <v>44150</v>
      </c>
      <c r="H677" s="31" t="n">
        <v>49900</v>
      </c>
      <c r="I677" s="6">
        <f>INDEX(Roles!$J$5:$J$40,MATCH(C677&amp;"|"&amp;D677,Roles!$A$5:$A$40,0))</f>
        <v/>
      </c>
      <c r="J677" s="6">
        <f>INDEX(Roles!$K$5:$K$40,MATCH(C677&amp;"|"&amp;D677,Roles!$A$5:$A$40,0))</f>
        <v/>
      </c>
      <c r="K677" s="26">
        <f>INDEX(Market!$K$31:$K$54,MATCH(B677&amp;"|"&amp;J677,Market!$A$31:$A$54,0))</f>
        <v/>
      </c>
      <c r="L677" s="6">
        <f>INDEX(Settings!$E$13:$E$19,MATCH(I677,Settings!$B$13:$B$19,0))</f>
        <v/>
      </c>
      <c r="M677" s="25">
        <f>INDEX(Structure!$K$6:$K$12,MATCH(I677,Structure!$A$6:$A$12,0))</f>
        <v/>
      </c>
      <c r="N677" s="26">
        <f>INDEX(Structure!$G$25:$G$52,MATCH(B677&amp;"|"&amp;I677,Structure!$A$25:$A$52,0))</f>
        <v/>
      </c>
      <c r="O677" s="26">
        <f>INDEX(Structure!$H$25:$H$52,MATCH(B677&amp;"|"&amp;I677,Structure!$A$25:$A$52,0))</f>
        <v/>
      </c>
      <c r="P677" s="26">
        <f>INDEX(Structure!$I$25:$I$52,MATCH(B677&amp;"|"&amp;I677,Structure!$A$25:$A$52,0))</f>
        <v/>
      </c>
      <c r="Q677" s="20">
        <f>G677/H677</f>
        <v/>
      </c>
      <c r="R677" s="20">
        <f>G677/O677</f>
        <v/>
      </c>
      <c r="S677" s="32">
        <f>(G677-N677)/(P677-N677)</f>
        <v/>
      </c>
      <c r="T677" s="4">
        <f>IF(G677&lt;N677,"Below",IF(G677&gt;P677,"Above","Within"))</f>
        <v/>
      </c>
      <c r="U677" s="17">
        <f>MAX(0,N677-G677)*F677</f>
        <v/>
      </c>
      <c r="V677" s="17">
        <f>MAX(0,G677-P677)*F677</f>
        <v/>
      </c>
      <c r="W677" s="33">
        <f>IF(T677="Above",LN(G677/P677)/LN(1+INDEX(Market!$E$6:$E$9,MATCH(B677,Market!$A$6:$A$9,0))),0)</f>
        <v/>
      </c>
    </row>
    <row r="678">
      <c r="A678" s="5" t="inlineStr">
        <is>
          <t>E00809</t>
        </is>
      </c>
      <c r="B678" s="5" t="inlineStr">
        <is>
          <t>PL</t>
        </is>
      </c>
      <c r="C678" s="5" t="inlineStr">
        <is>
          <t>Operations</t>
        </is>
      </c>
      <c r="D678" s="5" t="inlineStr">
        <is>
          <t>L4</t>
        </is>
      </c>
      <c r="E678" s="5" t="inlineStr">
        <is>
          <t>F</t>
        </is>
      </c>
      <c r="F678" s="5" t="n">
        <v>1</v>
      </c>
      <c r="G678" s="31" t="n">
        <v>38400</v>
      </c>
      <c r="H678" s="31" t="n">
        <v>41900</v>
      </c>
      <c r="I678" s="6">
        <f>INDEX(Roles!$J$5:$J$40,MATCH(C678&amp;"|"&amp;D678,Roles!$A$5:$A$40,0))</f>
        <v/>
      </c>
      <c r="J678" s="6">
        <f>INDEX(Roles!$K$5:$K$40,MATCH(C678&amp;"|"&amp;D678,Roles!$A$5:$A$40,0))</f>
        <v/>
      </c>
      <c r="K678" s="26">
        <f>INDEX(Market!$K$31:$K$54,MATCH(B678&amp;"|"&amp;J678,Market!$A$31:$A$54,0))</f>
        <v/>
      </c>
      <c r="L678" s="6">
        <f>INDEX(Settings!$E$13:$E$19,MATCH(I678,Settings!$B$13:$B$19,0))</f>
        <v/>
      </c>
      <c r="M678" s="25">
        <f>INDEX(Structure!$K$6:$K$12,MATCH(I678,Structure!$A$6:$A$12,0))</f>
        <v/>
      </c>
      <c r="N678" s="26">
        <f>INDEX(Structure!$G$25:$G$52,MATCH(B678&amp;"|"&amp;I678,Structure!$A$25:$A$52,0))</f>
        <v/>
      </c>
      <c r="O678" s="26">
        <f>INDEX(Structure!$H$25:$H$52,MATCH(B678&amp;"|"&amp;I678,Structure!$A$25:$A$52,0))</f>
        <v/>
      </c>
      <c r="P678" s="26">
        <f>INDEX(Structure!$I$25:$I$52,MATCH(B678&amp;"|"&amp;I678,Structure!$A$25:$A$52,0))</f>
        <v/>
      </c>
      <c r="Q678" s="20">
        <f>G678/H678</f>
        <v/>
      </c>
      <c r="R678" s="20">
        <f>G678/O678</f>
        <v/>
      </c>
      <c r="S678" s="32">
        <f>(G678-N678)/(P678-N678)</f>
        <v/>
      </c>
      <c r="T678" s="4">
        <f>IF(G678&lt;N678,"Below",IF(G678&gt;P678,"Above","Within"))</f>
        <v/>
      </c>
      <c r="U678" s="17">
        <f>MAX(0,N678-G678)*F678</f>
        <v/>
      </c>
      <c r="V678" s="17">
        <f>MAX(0,G678-P678)*F678</f>
        <v/>
      </c>
      <c r="W678" s="33">
        <f>IF(T678="Above",LN(G678/P678)/LN(1+INDEX(Market!$E$6:$E$9,MATCH(B678,Market!$A$6:$A$9,0))),0)</f>
        <v/>
      </c>
    </row>
    <row r="679">
      <c r="A679" s="5" t="inlineStr">
        <is>
          <t>E00810</t>
        </is>
      </c>
      <c r="B679" s="5" t="inlineStr">
        <is>
          <t>DE</t>
        </is>
      </c>
      <c r="C679" s="5" t="inlineStr">
        <is>
          <t>Customer Service</t>
        </is>
      </c>
      <c r="D679" s="5" t="inlineStr">
        <is>
          <t>L1</t>
        </is>
      </c>
      <c r="E679" s="5" t="inlineStr">
        <is>
          <t>F</t>
        </is>
      </c>
      <c r="F679" s="5" t="n">
        <v>1</v>
      </c>
      <c r="G679" s="31" t="n">
        <v>25350</v>
      </c>
      <c r="H679" s="31" t="n">
        <v>34200</v>
      </c>
      <c r="I679" s="6">
        <f>INDEX(Roles!$J$5:$J$40,MATCH(C679&amp;"|"&amp;D679,Roles!$A$5:$A$40,0))</f>
        <v/>
      </c>
      <c r="J679" s="6">
        <f>INDEX(Roles!$K$5:$K$40,MATCH(C679&amp;"|"&amp;D679,Roles!$A$5:$A$40,0))</f>
        <v/>
      </c>
      <c r="K679" s="26">
        <f>INDEX(Market!$K$31:$K$54,MATCH(B679&amp;"|"&amp;J679,Market!$A$31:$A$54,0))</f>
        <v/>
      </c>
      <c r="L679" s="6">
        <f>INDEX(Settings!$E$13:$E$19,MATCH(I679,Settings!$B$13:$B$19,0))</f>
        <v/>
      </c>
      <c r="M679" s="25">
        <f>INDEX(Structure!$K$6:$K$12,MATCH(I679,Structure!$A$6:$A$12,0))</f>
        <v/>
      </c>
      <c r="N679" s="26">
        <f>INDEX(Structure!$G$25:$G$52,MATCH(B679&amp;"|"&amp;I679,Structure!$A$25:$A$52,0))</f>
        <v/>
      </c>
      <c r="O679" s="26">
        <f>INDEX(Structure!$H$25:$H$52,MATCH(B679&amp;"|"&amp;I679,Structure!$A$25:$A$52,0))</f>
        <v/>
      </c>
      <c r="P679" s="26">
        <f>INDEX(Structure!$I$25:$I$52,MATCH(B679&amp;"|"&amp;I679,Structure!$A$25:$A$52,0))</f>
        <v/>
      </c>
      <c r="Q679" s="20">
        <f>G679/H679</f>
        <v/>
      </c>
      <c r="R679" s="20">
        <f>G679/O679</f>
        <v/>
      </c>
      <c r="S679" s="32">
        <f>(G679-N679)/(P679-N679)</f>
        <v/>
      </c>
      <c r="T679" s="4">
        <f>IF(G679&lt;N679,"Below",IF(G679&gt;P679,"Above","Within"))</f>
        <v/>
      </c>
      <c r="U679" s="17">
        <f>MAX(0,N679-G679)*F679</f>
        <v/>
      </c>
      <c r="V679" s="17">
        <f>MAX(0,G679-P679)*F679</f>
        <v/>
      </c>
      <c r="W679" s="33">
        <f>IF(T679="Above",LN(G679/P679)/LN(1+INDEX(Market!$E$6:$E$9,MATCH(B679,Market!$A$6:$A$9,0))),0)</f>
        <v/>
      </c>
    </row>
    <row r="680">
      <c r="A680" s="5" t="inlineStr">
        <is>
          <t>E00811</t>
        </is>
      </c>
      <c r="B680" s="5" t="inlineStr">
        <is>
          <t>PL</t>
        </is>
      </c>
      <c r="C680" s="5" t="inlineStr">
        <is>
          <t>Finance</t>
        </is>
      </c>
      <c r="D680" s="5" t="inlineStr">
        <is>
          <t>L1</t>
        </is>
      </c>
      <c r="E680" s="5" t="inlineStr">
        <is>
          <t>F</t>
        </is>
      </c>
      <c r="F680" s="5" t="n">
        <v>1</v>
      </c>
      <c r="G680" s="31" t="n">
        <v>26500</v>
      </c>
      <c r="H680" s="31" t="n">
        <v>23100</v>
      </c>
      <c r="I680" s="6">
        <f>INDEX(Roles!$J$5:$J$40,MATCH(C680&amp;"|"&amp;D680,Roles!$A$5:$A$40,0))</f>
        <v/>
      </c>
      <c r="J680" s="6">
        <f>INDEX(Roles!$K$5:$K$40,MATCH(C680&amp;"|"&amp;D680,Roles!$A$5:$A$40,0))</f>
        <v/>
      </c>
      <c r="K680" s="26">
        <f>INDEX(Market!$K$31:$K$54,MATCH(B680&amp;"|"&amp;J680,Market!$A$31:$A$54,0))</f>
        <v/>
      </c>
      <c r="L680" s="6">
        <f>INDEX(Settings!$E$13:$E$19,MATCH(I680,Settings!$B$13:$B$19,0))</f>
        <v/>
      </c>
      <c r="M680" s="25">
        <f>INDEX(Structure!$K$6:$K$12,MATCH(I680,Structure!$A$6:$A$12,0))</f>
        <v/>
      </c>
      <c r="N680" s="26">
        <f>INDEX(Structure!$G$25:$G$52,MATCH(B680&amp;"|"&amp;I680,Structure!$A$25:$A$52,0))</f>
        <v/>
      </c>
      <c r="O680" s="26">
        <f>INDEX(Structure!$H$25:$H$52,MATCH(B680&amp;"|"&amp;I680,Structure!$A$25:$A$52,0))</f>
        <v/>
      </c>
      <c r="P680" s="26">
        <f>INDEX(Structure!$I$25:$I$52,MATCH(B680&amp;"|"&amp;I680,Structure!$A$25:$A$52,0))</f>
        <v/>
      </c>
      <c r="Q680" s="20">
        <f>G680/H680</f>
        <v/>
      </c>
      <c r="R680" s="20">
        <f>G680/O680</f>
        <v/>
      </c>
      <c r="S680" s="32">
        <f>(G680-N680)/(P680-N680)</f>
        <v/>
      </c>
      <c r="T680" s="4">
        <f>IF(G680&lt;N680,"Below",IF(G680&gt;P680,"Above","Within"))</f>
        <v/>
      </c>
      <c r="U680" s="17">
        <f>MAX(0,N680-G680)*F680</f>
        <v/>
      </c>
      <c r="V680" s="17">
        <f>MAX(0,G680-P680)*F680</f>
        <v/>
      </c>
      <c r="W680" s="33">
        <f>IF(T680="Above",LN(G680/P680)/LN(1+INDEX(Market!$E$6:$E$9,MATCH(B680,Market!$A$6:$A$9,0))),0)</f>
        <v/>
      </c>
    </row>
    <row r="681">
      <c r="A681" s="5" t="inlineStr">
        <is>
          <t>E00812</t>
        </is>
      </c>
      <c r="B681" s="5" t="inlineStr">
        <is>
          <t>PL</t>
        </is>
      </c>
      <c r="C681" s="5" t="inlineStr">
        <is>
          <t>Operations</t>
        </is>
      </c>
      <c r="D681" s="5" t="inlineStr">
        <is>
          <t>L1</t>
        </is>
      </c>
      <c r="E681" s="5" t="inlineStr">
        <is>
          <t>F</t>
        </is>
      </c>
      <c r="F681" s="5" t="n">
        <v>1</v>
      </c>
      <c r="G681" s="31" t="n">
        <v>18050</v>
      </c>
      <c r="H681" s="31" t="n">
        <v>20000</v>
      </c>
      <c r="I681" s="6">
        <f>INDEX(Roles!$J$5:$J$40,MATCH(C681&amp;"|"&amp;D681,Roles!$A$5:$A$40,0))</f>
        <v/>
      </c>
      <c r="J681" s="6">
        <f>INDEX(Roles!$K$5:$K$40,MATCH(C681&amp;"|"&amp;D681,Roles!$A$5:$A$40,0))</f>
        <v/>
      </c>
      <c r="K681" s="26">
        <f>INDEX(Market!$K$31:$K$54,MATCH(B681&amp;"|"&amp;J681,Market!$A$31:$A$54,0))</f>
        <v/>
      </c>
      <c r="L681" s="6">
        <f>INDEX(Settings!$E$13:$E$19,MATCH(I681,Settings!$B$13:$B$19,0))</f>
        <v/>
      </c>
      <c r="M681" s="25">
        <f>INDEX(Structure!$K$6:$K$12,MATCH(I681,Structure!$A$6:$A$12,0))</f>
        <v/>
      </c>
      <c r="N681" s="26">
        <f>INDEX(Structure!$G$25:$G$52,MATCH(B681&amp;"|"&amp;I681,Structure!$A$25:$A$52,0))</f>
        <v/>
      </c>
      <c r="O681" s="26">
        <f>INDEX(Structure!$H$25:$H$52,MATCH(B681&amp;"|"&amp;I681,Structure!$A$25:$A$52,0))</f>
        <v/>
      </c>
      <c r="P681" s="26">
        <f>INDEX(Structure!$I$25:$I$52,MATCH(B681&amp;"|"&amp;I681,Structure!$A$25:$A$52,0))</f>
        <v/>
      </c>
      <c r="Q681" s="20">
        <f>G681/H681</f>
        <v/>
      </c>
      <c r="R681" s="20">
        <f>G681/O681</f>
        <v/>
      </c>
      <c r="S681" s="32">
        <f>(G681-N681)/(P681-N681)</f>
        <v/>
      </c>
      <c r="T681" s="4">
        <f>IF(G681&lt;N681,"Below",IF(G681&gt;P681,"Above","Within"))</f>
        <v/>
      </c>
      <c r="U681" s="17">
        <f>MAX(0,N681-G681)*F681</f>
        <v/>
      </c>
      <c r="V681" s="17">
        <f>MAX(0,G681-P681)*F681</f>
        <v/>
      </c>
      <c r="W681" s="33">
        <f>IF(T681="Above",LN(G681/P681)/LN(1+INDEX(Market!$E$6:$E$9,MATCH(B681,Market!$A$6:$A$9,0))),0)</f>
        <v/>
      </c>
    </row>
    <row r="682">
      <c r="A682" s="5" t="inlineStr">
        <is>
          <t>E00813</t>
        </is>
      </c>
      <c r="B682" s="5" t="inlineStr">
        <is>
          <t>PL</t>
        </is>
      </c>
      <c r="C682" s="5" t="inlineStr">
        <is>
          <t>Customer Service</t>
        </is>
      </c>
      <c r="D682" s="5" t="inlineStr">
        <is>
          <t>L1</t>
        </is>
      </c>
      <c r="E682" s="5" t="inlineStr">
        <is>
          <t>F</t>
        </is>
      </c>
      <c r="F682" s="5" t="n">
        <v>1</v>
      </c>
      <c r="G682" s="31" t="n">
        <v>17100</v>
      </c>
      <c r="H682" s="31" t="n">
        <v>18900</v>
      </c>
      <c r="I682" s="6">
        <f>INDEX(Roles!$J$5:$J$40,MATCH(C682&amp;"|"&amp;D682,Roles!$A$5:$A$40,0))</f>
        <v/>
      </c>
      <c r="J682" s="6">
        <f>INDEX(Roles!$K$5:$K$40,MATCH(C682&amp;"|"&amp;D682,Roles!$A$5:$A$40,0))</f>
        <v/>
      </c>
      <c r="K682" s="26">
        <f>INDEX(Market!$K$31:$K$54,MATCH(B682&amp;"|"&amp;J682,Market!$A$31:$A$54,0))</f>
        <v/>
      </c>
      <c r="L682" s="6">
        <f>INDEX(Settings!$E$13:$E$19,MATCH(I682,Settings!$B$13:$B$19,0))</f>
        <v/>
      </c>
      <c r="M682" s="25">
        <f>INDEX(Structure!$K$6:$K$12,MATCH(I682,Structure!$A$6:$A$12,0))</f>
        <v/>
      </c>
      <c r="N682" s="26">
        <f>INDEX(Structure!$G$25:$G$52,MATCH(B682&amp;"|"&amp;I682,Structure!$A$25:$A$52,0))</f>
        <v/>
      </c>
      <c r="O682" s="26">
        <f>INDEX(Structure!$H$25:$H$52,MATCH(B682&amp;"|"&amp;I682,Structure!$A$25:$A$52,0))</f>
        <v/>
      </c>
      <c r="P682" s="26">
        <f>INDEX(Structure!$I$25:$I$52,MATCH(B682&amp;"|"&amp;I682,Structure!$A$25:$A$52,0))</f>
        <v/>
      </c>
      <c r="Q682" s="20">
        <f>G682/H682</f>
        <v/>
      </c>
      <c r="R682" s="20">
        <f>G682/O682</f>
        <v/>
      </c>
      <c r="S682" s="32">
        <f>(G682-N682)/(P682-N682)</f>
        <v/>
      </c>
      <c r="T682" s="4">
        <f>IF(G682&lt;N682,"Below",IF(G682&gt;P682,"Above","Within"))</f>
        <v/>
      </c>
      <c r="U682" s="17">
        <f>MAX(0,N682-G682)*F682</f>
        <v/>
      </c>
      <c r="V682" s="17">
        <f>MAX(0,G682-P682)*F682</f>
        <v/>
      </c>
      <c r="W682" s="33">
        <f>IF(T682="Above",LN(G682/P682)/LN(1+INDEX(Market!$E$6:$E$9,MATCH(B682,Market!$A$6:$A$9,0))),0)</f>
        <v/>
      </c>
    </row>
    <row r="683">
      <c r="A683" s="5" t="inlineStr">
        <is>
          <t>E00814</t>
        </is>
      </c>
      <c r="B683" s="5" t="inlineStr">
        <is>
          <t>DE</t>
        </is>
      </c>
      <c r="C683" s="5" t="inlineStr">
        <is>
          <t>Tech</t>
        </is>
      </c>
      <c r="D683" s="5" t="inlineStr">
        <is>
          <t>L3</t>
        </is>
      </c>
      <c r="E683" s="5" t="inlineStr">
        <is>
          <t>F</t>
        </is>
      </c>
      <c r="F683" s="5" t="n">
        <v>1</v>
      </c>
      <c r="G683" s="31" t="n">
        <v>80200</v>
      </c>
      <c r="H683" s="31" t="n">
        <v>76000</v>
      </c>
      <c r="I683" s="6">
        <f>INDEX(Roles!$J$5:$J$40,MATCH(C683&amp;"|"&amp;D683,Roles!$A$5:$A$40,0))</f>
        <v/>
      </c>
      <c r="J683" s="6">
        <f>INDEX(Roles!$K$5:$K$40,MATCH(C683&amp;"|"&amp;D683,Roles!$A$5:$A$40,0))</f>
        <v/>
      </c>
      <c r="K683" s="26">
        <f>INDEX(Market!$K$31:$K$54,MATCH(B683&amp;"|"&amp;J683,Market!$A$31:$A$54,0))</f>
        <v/>
      </c>
      <c r="L683" s="6">
        <f>INDEX(Settings!$E$13:$E$19,MATCH(I683,Settings!$B$13:$B$19,0))</f>
        <v/>
      </c>
      <c r="M683" s="25">
        <f>INDEX(Structure!$K$6:$K$12,MATCH(I683,Structure!$A$6:$A$12,0))</f>
        <v/>
      </c>
      <c r="N683" s="26">
        <f>INDEX(Structure!$G$25:$G$52,MATCH(B683&amp;"|"&amp;I683,Structure!$A$25:$A$52,0))</f>
        <v/>
      </c>
      <c r="O683" s="26">
        <f>INDEX(Structure!$H$25:$H$52,MATCH(B683&amp;"|"&amp;I683,Structure!$A$25:$A$52,0))</f>
        <v/>
      </c>
      <c r="P683" s="26">
        <f>INDEX(Structure!$I$25:$I$52,MATCH(B683&amp;"|"&amp;I683,Structure!$A$25:$A$52,0))</f>
        <v/>
      </c>
      <c r="Q683" s="20">
        <f>G683/H683</f>
        <v/>
      </c>
      <c r="R683" s="20">
        <f>G683/O683</f>
        <v/>
      </c>
      <c r="S683" s="32">
        <f>(G683-N683)/(P683-N683)</f>
        <v/>
      </c>
      <c r="T683" s="4">
        <f>IF(G683&lt;N683,"Below",IF(G683&gt;P683,"Above","Within"))</f>
        <v/>
      </c>
      <c r="U683" s="17">
        <f>MAX(0,N683-G683)*F683</f>
        <v/>
      </c>
      <c r="V683" s="17">
        <f>MAX(0,G683-P683)*F683</f>
        <v/>
      </c>
      <c r="W683" s="33">
        <f>IF(T683="Above",LN(G683/P683)/LN(1+INDEX(Market!$E$6:$E$9,MATCH(B683,Market!$A$6:$A$9,0))),0)</f>
        <v/>
      </c>
    </row>
    <row r="684">
      <c r="A684" s="5" t="inlineStr">
        <is>
          <t>E00816</t>
        </is>
      </c>
      <c r="B684" s="5" t="inlineStr">
        <is>
          <t>IT</t>
        </is>
      </c>
      <c r="C684" s="5" t="inlineStr">
        <is>
          <t>Customer Service</t>
        </is>
      </c>
      <c r="D684" s="5" t="inlineStr">
        <is>
          <t>L2</t>
        </is>
      </c>
      <c r="E684" s="5" t="inlineStr">
        <is>
          <t>F</t>
        </is>
      </c>
      <c r="F684" s="5" t="n">
        <v>1</v>
      </c>
      <c r="G684" s="31" t="n">
        <v>23900</v>
      </c>
      <c r="H684" s="31" t="n">
        <v>29200</v>
      </c>
      <c r="I684" s="6">
        <f>INDEX(Roles!$J$5:$J$40,MATCH(C684&amp;"|"&amp;D684,Roles!$A$5:$A$40,0))</f>
        <v/>
      </c>
      <c r="J684" s="6">
        <f>INDEX(Roles!$K$5:$K$40,MATCH(C684&amp;"|"&amp;D684,Roles!$A$5:$A$40,0))</f>
        <v/>
      </c>
      <c r="K684" s="26">
        <f>INDEX(Market!$K$31:$K$54,MATCH(B684&amp;"|"&amp;J684,Market!$A$31:$A$54,0))</f>
        <v/>
      </c>
      <c r="L684" s="6">
        <f>INDEX(Settings!$E$13:$E$19,MATCH(I684,Settings!$B$13:$B$19,0))</f>
        <v/>
      </c>
      <c r="M684" s="25">
        <f>INDEX(Structure!$K$6:$K$12,MATCH(I684,Structure!$A$6:$A$12,0))</f>
        <v/>
      </c>
      <c r="N684" s="26">
        <f>INDEX(Structure!$G$25:$G$52,MATCH(B684&amp;"|"&amp;I684,Structure!$A$25:$A$52,0))</f>
        <v/>
      </c>
      <c r="O684" s="26">
        <f>INDEX(Structure!$H$25:$H$52,MATCH(B684&amp;"|"&amp;I684,Structure!$A$25:$A$52,0))</f>
        <v/>
      </c>
      <c r="P684" s="26">
        <f>INDEX(Structure!$I$25:$I$52,MATCH(B684&amp;"|"&amp;I684,Structure!$A$25:$A$52,0))</f>
        <v/>
      </c>
      <c r="Q684" s="20">
        <f>G684/H684</f>
        <v/>
      </c>
      <c r="R684" s="20">
        <f>G684/O684</f>
        <v/>
      </c>
      <c r="S684" s="32">
        <f>(G684-N684)/(P684-N684)</f>
        <v/>
      </c>
      <c r="T684" s="4">
        <f>IF(G684&lt;N684,"Below",IF(G684&gt;P684,"Above","Within"))</f>
        <v/>
      </c>
      <c r="U684" s="17">
        <f>MAX(0,N684-G684)*F684</f>
        <v/>
      </c>
      <c r="V684" s="17">
        <f>MAX(0,G684-P684)*F684</f>
        <v/>
      </c>
      <c r="W684" s="33">
        <f>IF(T684="Above",LN(G684/P684)/LN(1+INDEX(Market!$E$6:$E$9,MATCH(B684,Market!$A$6:$A$9,0))),0)</f>
        <v/>
      </c>
    </row>
    <row r="685">
      <c r="A685" s="5" t="inlineStr">
        <is>
          <t>E00817</t>
        </is>
      </c>
      <c r="B685" s="5" t="inlineStr">
        <is>
          <t>PL</t>
        </is>
      </c>
      <c r="C685" s="5" t="inlineStr">
        <is>
          <t>Tech</t>
        </is>
      </c>
      <c r="D685" s="5" t="inlineStr">
        <is>
          <t>L3</t>
        </is>
      </c>
      <c r="E685" s="5" t="inlineStr">
        <is>
          <t>M</t>
        </is>
      </c>
      <c r="F685" s="5" t="n">
        <v>0.8</v>
      </c>
      <c r="G685" s="31" t="n">
        <v>40800</v>
      </c>
      <c r="H685" s="31" t="n">
        <v>42000</v>
      </c>
      <c r="I685" s="6">
        <f>INDEX(Roles!$J$5:$J$40,MATCH(C685&amp;"|"&amp;D685,Roles!$A$5:$A$40,0))</f>
        <v/>
      </c>
      <c r="J685" s="6">
        <f>INDEX(Roles!$K$5:$K$40,MATCH(C685&amp;"|"&amp;D685,Roles!$A$5:$A$40,0))</f>
        <v/>
      </c>
      <c r="K685" s="26">
        <f>INDEX(Market!$K$31:$K$54,MATCH(B685&amp;"|"&amp;J685,Market!$A$31:$A$54,0))</f>
        <v/>
      </c>
      <c r="L685" s="6">
        <f>INDEX(Settings!$E$13:$E$19,MATCH(I685,Settings!$B$13:$B$19,0))</f>
        <v/>
      </c>
      <c r="M685" s="25">
        <f>INDEX(Structure!$K$6:$K$12,MATCH(I685,Structure!$A$6:$A$12,0))</f>
        <v/>
      </c>
      <c r="N685" s="26">
        <f>INDEX(Structure!$G$25:$G$52,MATCH(B685&amp;"|"&amp;I685,Structure!$A$25:$A$52,0))</f>
        <v/>
      </c>
      <c r="O685" s="26">
        <f>INDEX(Structure!$H$25:$H$52,MATCH(B685&amp;"|"&amp;I685,Structure!$A$25:$A$52,0))</f>
        <v/>
      </c>
      <c r="P685" s="26">
        <f>INDEX(Structure!$I$25:$I$52,MATCH(B685&amp;"|"&amp;I685,Structure!$A$25:$A$52,0))</f>
        <v/>
      </c>
      <c r="Q685" s="20">
        <f>G685/H685</f>
        <v/>
      </c>
      <c r="R685" s="20">
        <f>G685/O685</f>
        <v/>
      </c>
      <c r="S685" s="32">
        <f>(G685-N685)/(P685-N685)</f>
        <v/>
      </c>
      <c r="T685" s="4">
        <f>IF(G685&lt;N685,"Below",IF(G685&gt;P685,"Above","Within"))</f>
        <v/>
      </c>
      <c r="U685" s="17">
        <f>MAX(0,N685-G685)*F685</f>
        <v/>
      </c>
      <c r="V685" s="17">
        <f>MAX(0,G685-P685)*F685</f>
        <v/>
      </c>
      <c r="W685" s="33">
        <f>IF(T685="Above",LN(G685/P685)/LN(1+INDEX(Market!$E$6:$E$9,MATCH(B685,Market!$A$6:$A$9,0))),0)</f>
        <v/>
      </c>
    </row>
    <row r="686">
      <c r="A686" s="5" t="inlineStr">
        <is>
          <t>E00818</t>
        </is>
      </c>
      <c r="B686" s="5" t="inlineStr">
        <is>
          <t>PL</t>
        </is>
      </c>
      <c r="C686" s="5" t="inlineStr">
        <is>
          <t>Operations</t>
        </is>
      </c>
      <c r="D686" s="5" t="inlineStr">
        <is>
          <t>L3</t>
        </is>
      </c>
      <c r="E686" s="5" t="inlineStr">
        <is>
          <t>M</t>
        </is>
      </c>
      <c r="F686" s="5" t="n">
        <v>1</v>
      </c>
      <c r="G686" s="31" t="n">
        <v>31600</v>
      </c>
      <c r="H686" s="31" t="n">
        <v>31900</v>
      </c>
      <c r="I686" s="6">
        <f>INDEX(Roles!$J$5:$J$40,MATCH(C686&amp;"|"&amp;D686,Roles!$A$5:$A$40,0))</f>
        <v/>
      </c>
      <c r="J686" s="6">
        <f>INDEX(Roles!$K$5:$K$40,MATCH(C686&amp;"|"&amp;D686,Roles!$A$5:$A$40,0))</f>
        <v/>
      </c>
      <c r="K686" s="26">
        <f>INDEX(Market!$K$31:$K$54,MATCH(B686&amp;"|"&amp;J686,Market!$A$31:$A$54,0))</f>
        <v/>
      </c>
      <c r="L686" s="6">
        <f>INDEX(Settings!$E$13:$E$19,MATCH(I686,Settings!$B$13:$B$19,0))</f>
        <v/>
      </c>
      <c r="M686" s="25">
        <f>INDEX(Structure!$K$6:$K$12,MATCH(I686,Structure!$A$6:$A$12,0))</f>
        <v/>
      </c>
      <c r="N686" s="26">
        <f>INDEX(Structure!$G$25:$G$52,MATCH(B686&amp;"|"&amp;I686,Structure!$A$25:$A$52,0))</f>
        <v/>
      </c>
      <c r="O686" s="26">
        <f>INDEX(Structure!$H$25:$H$52,MATCH(B686&amp;"|"&amp;I686,Structure!$A$25:$A$52,0))</f>
        <v/>
      </c>
      <c r="P686" s="26">
        <f>INDEX(Structure!$I$25:$I$52,MATCH(B686&amp;"|"&amp;I686,Structure!$A$25:$A$52,0))</f>
        <v/>
      </c>
      <c r="Q686" s="20">
        <f>G686/H686</f>
        <v/>
      </c>
      <c r="R686" s="20">
        <f>G686/O686</f>
        <v/>
      </c>
      <c r="S686" s="32">
        <f>(G686-N686)/(P686-N686)</f>
        <v/>
      </c>
      <c r="T686" s="4">
        <f>IF(G686&lt;N686,"Below",IF(G686&gt;P686,"Above","Within"))</f>
        <v/>
      </c>
      <c r="U686" s="17">
        <f>MAX(0,N686-G686)*F686</f>
        <v/>
      </c>
      <c r="V686" s="17">
        <f>MAX(0,G686-P686)*F686</f>
        <v/>
      </c>
      <c r="W686" s="33">
        <f>IF(T686="Above",LN(G686/P686)/LN(1+INDEX(Market!$E$6:$E$9,MATCH(B686,Market!$A$6:$A$9,0))),0)</f>
        <v/>
      </c>
    </row>
    <row r="687">
      <c r="A687" s="5" t="inlineStr">
        <is>
          <t>E00819</t>
        </is>
      </c>
      <c r="B687" s="5" t="inlineStr">
        <is>
          <t>IT</t>
        </is>
      </c>
      <c r="C687" s="5" t="inlineStr">
        <is>
          <t>Customer Service</t>
        </is>
      </c>
      <c r="D687" s="5" t="inlineStr">
        <is>
          <t>L2</t>
        </is>
      </c>
      <c r="E687" s="5" t="inlineStr">
        <is>
          <t>F</t>
        </is>
      </c>
      <c r="F687" s="5" t="n">
        <v>1</v>
      </c>
      <c r="G687" s="31" t="n">
        <v>29750</v>
      </c>
      <c r="H687" s="31" t="n">
        <v>29200</v>
      </c>
      <c r="I687" s="6">
        <f>INDEX(Roles!$J$5:$J$40,MATCH(C687&amp;"|"&amp;D687,Roles!$A$5:$A$40,0))</f>
        <v/>
      </c>
      <c r="J687" s="6">
        <f>INDEX(Roles!$K$5:$K$40,MATCH(C687&amp;"|"&amp;D687,Roles!$A$5:$A$40,0))</f>
        <v/>
      </c>
      <c r="K687" s="26">
        <f>INDEX(Market!$K$31:$K$54,MATCH(B687&amp;"|"&amp;J687,Market!$A$31:$A$54,0))</f>
        <v/>
      </c>
      <c r="L687" s="6">
        <f>INDEX(Settings!$E$13:$E$19,MATCH(I687,Settings!$B$13:$B$19,0))</f>
        <v/>
      </c>
      <c r="M687" s="25">
        <f>INDEX(Structure!$K$6:$K$12,MATCH(I687,Structure!$A$6:$A$12,0))</f>
        <v/>
      </c>
      <c r="N687" s="26">
        <f>INDEX(Structure!$G$25:$G$52,MATCH(B687&amp;"|"&amp;I687,Structure!$A$25:$A$52,0))</f>
        <v/>
      </c>
      <c r="O687" s="26">
        <f>INDEX(Structure!$H$25:$H$52,MATCH(B687&amp;"|"&amp;I687,Structure!$A$25:$A$52,0))</f>
        <v/>
      </c>
      <c r="P687" s="26">
        <f>INDEX(Structure!$I$25:$I$52,MATCH(B687&amp;"|"&amp;I687,Structure!$A$25:$A$52,0))</f>
        <v/>
      </c>
      <c r="Q687" s="20">
        <f>G687/H687</f>
        <v/>
      </c>
      <c r="R687" s="20">
        <f>G687/O687</f>
        <v/>
      </c>
      <c r="S687" s="32">
        <f>(G687-N687)/(P687-N687)</f>
        <v/>
      </c>
      <c r="T687" s="4">
        <f>IF(G687&lt;N687,"Below",IF(G687&gt;P687,"Above","Within"))</f>
        <v/>
      </c>
      <c r="U687" s="17">
        <f>MAX(0,N687-G687)*F687</f>
        <v/>
      </c>
      <c r="V687" s="17">
        <f>MAX(0,G687-P687)*F687</f>
        <v/>
      </c>
      <c r="W687" s="33">
        <f>IF(T687="Above",LN(G687/P687)/LN(1+INDEX(Market!$E$6:$E$9,MATCH(B687,Market!$A$6:$A$9,0))),0)</f>
        <v/>
      </c>
    </row>
    <row r="688">
      <c r="A688" s="5" t="inlineStr">
        <is>
          <t>E00821</t>
        </is>
      </c>
      <c r="B688" s="5" t="inlineStr">
        <is>
          <t>DE</t>
        </is>
      </c>
      <c r="C688" s="5" t="inlineStr">
        <is>
          <t>HR</t>
        </is>
      </c>
      <c r="D688" s="5" t="inlineStr">
        <is>
          <t>L1</t>
        </is>
      </c>
      <c r="E688" s="5" t="inlineStr">
        <is>
          <t>F</t>
        </is>
      </c>
      <c r="F688" s="5" t="n">
        <v>1</v>
      </c>
      <c r="G688" s="31" t="n">
        <v>40250</v>
      </c>
      <c r="H688" s="31" t="n">
        <v>38000</v>
      </c>
      <c r="I688" s="6">
        <f>INDEX(Roles!$J$5:$J$40,MATCH(C688&amp;"|"&amp;D688,Roles!$A$5:$A$40,0))</f>
        <v/>
      </c>
      <c r="J688" s="6">
        <f>INDEX(Roles!$K$5:$K$40,MATCH(C688&amp;"|"&amp;D688,Roles!$A$5:$A$40,0))</f>
        <v/>
      </c>
      <c r="K688" s="26">
        <f>INDEX(Market!$K$31:$K$54,MATCH(B688&amp;"|"&amp;J688,Market!$A$31:$A$54,0))</f>
        <v/>
      </c>
      <c r="L688" s="6">
        <f>INDEX(Settings!$E$13:$E$19,MATCH(I688,Settings!$B$13:$B$19,0))</f>
        <v/>
      </c>
      <c r="M688" s="25">
        <f>INDEX(Structure!$K$6:$K$12,MATCH(I688,Structure!$A$6:$A$12,0))</f>
        <v/>
      </c>
      <c r="N688" s="26">
        <f>INDEX(Structure!$G$25:$G$52,MATCH(B688&amp;"|"&amp;I688,Structure!$A$25:$A$52,0))</f>
        <v/>
      </c>
      <c r="O688" s="26">
        <f>INDEX(Structure!$H$25:$H$52,MATCH(B688&amp;"|"&amp;I688,Structure!$A$25:$A$52,0))</f>
        <v/>
      </c>
      <c r="P688" s="26">
        <f>INDEX(Structure!$I$25:$I$52,MATCH(B688&amp;"|"&amp;I688,Structure!$A$25:$A$52,0))</f>
        <v/>
      </c>
      <c r="Q688" s="20">
        <f>G688/H688</f>
        <v/>
      </c>
      <c r="R688" s="20">
        <f>G688/O688</f>
        <v/>
      </c>
      <c r="S688" s="32">
        <f>(G688-N688)/(P688-N688)</f>
        <v/>
      </c>
      <c r="T688" s="4">
        <f>IF(G688&lt;N688,"Below",IF(G688&gt;P688,"Above","Within"))</f>
        <v/>
      </c>
      <c r="U688" s="17">
        <f>MAX(0,N688-G688)*F688</f>
        <v/>
      </c>
      <c r="V688" s="17">
        <f>MAX(0,G688-P688)*F688</f>
        <v/>
      </c>
      <c r="W688" s="33">
        <f>IF(T688="Above",LN(G688/P688)/LN(1+INDEX(Market!$E$6:$E$9,MATCH(B688,Market!$A$6:$A$9,0))),0)</f>
        <v/>
      </c>
    </row>
    <row r="689">
      <c r="A689" s="5" t="inlineStr">
        <is>
          <t>E00822</t>
        </is>
      </c>
      <c r="B689" s="5" t="inlineStr">
        <is>
          <t>PL</t>
        </is>
      </c>
      <c r="C689" s="5" t="inlineStr">
        <is>
          <t>Customer Service</t>
        </is>
      </c>
      <c r="D689" s="5" t="inlineStr">
        <is>
          <t>L1</t>
        </is>
      </c>
      <c r="E689" s="5" t="inlineStr">
        <is>
          <t>F</t>
        </is>
      </c>
      <c r="F689" s="5" t="n">
        <v>1</v>
      </c>
      <c r="G689" s="31" t="n">
        <v>15350</v>
      </c>
      <c r="H689" s="31" t="n">
        <v>18900</v>
      </c>
      <c r="I689" s="6">
        <f>INDEX(Roles!$J$5:$J$40,MATCH(C689&amp;"|"&amp;D689,Roles!$A$5:$A$40,0))</f>
        <v/>
      </c>
      <c r="J689" s="6">
        <f>INDEX(Roles!$K$5:$K$40,MATCH(C689&amp;"|"&amp;D689,Roles!$A$5:$A$40,0))</f>
        <v/>
      </c>
      <c r="K689" s="26">
        <f>INDEX(Market!$K$31:$K$54,MATCH(B689&amp;"|"&amp;J689,Market!$A$31:$A$54,0))</f>
        <v/>
      </c>
      <c r="L689" s="6">
        <f>INDEX(Settings!$E$13:$E$19,MATCH(I689,Settings!$B$13:$B$19,0))</f>
        <v/>
      </c>
      <c r="M689" s="25">
        <f>INDEX(Structure!$K$6:$K$12,MATCH(I689,Structure!$A$6:$A$12,0))</f>
        <v/>
      </c>
      <c r="N689" s="26">
        <f>INDEX(Structure!$G$25:$G$52,MATCH(B689&amp;"|"&amp;I689,Structure!$A$25:$A$52,0))</f>
        <v/>
      </c>
      <c r="O689" s="26">
        <f>INDEX(Structure!$H$25:$H$52,MATCH(B689&amp;"|"&amp;I689,Structure!$A$25:$A$52,0))</f>
        <v/>
      </c>
      <c r="P689" s="26">
        <f>INDEX(Structure!$I$25:$I$52,MATCH(B689&amp;"|"&amp;I689,Structure!$A$25:$A$52,0))</f>
        <v/>
      </c>
      <c r="Q689" s="20">
        <f>G689/H689</f>
        <v/>
      </c>
      <c r="R689" s="20">
        <f>G689/O689</f>
        <v/>
      </c>
      <c r="S689" s="32">
        <f>(G689-N689)/(P689-N689)</f>
        <v/>
      </c>
      <c r="T689" s="4">
        <f>IF(G689&lt;N689,"Below",IF(G689&gt;P689,"Above","Within"))</f>
        <v/>
      </c>
      <c r="U689" s="17">
        <f>MAX(0,N689-G689)*F689</f>
        <v/>
      </c>
      <c r="V689" s="17">
        <f>MAX(0,G689-P689)*F689</f>
        <v/>
      </c>
      <c r="W689" s="33">
        <f>IF(T689="Above",LN(G689/P689)/LN(1+INDEX(Market!$E$6:$E$9,MATCH(B689,Market!$A$6:$A$9,0))),0)</f>
        <v/>
      </c>
    </row>
    <row r="690">
      <c r="A690" s="5" t="inlineStr">
        <is>
          <t>E00823</t>
        </is>
      </c>
      <c r="B690" s="5" t="inlineStr">
        <is>
          <t>DE</t>
        </is>
      </c>
      <c r="C690" s="5" t="inlineStr">
        <is>
          <t>Customer Service</t>
        </is>
      </c>
      <c r="D690" s="5" t="inlineStr">
        <is>
          <t>L1</t>
        </is>
      </c>
      <c r="E690" s="5" t="inlineStr">
        <is>
          <t>M</t>
        </is>
      </c>
      <c r="F690" s="5" t="n">
        <v>1</v>
      </c>
      <c r="G690" s="31" t="n">
        <v>34250</v>
      </c>
      <c r="H690" s="31" t="n">
        <v>34200</v>
      </c>
      <c r="I690" s="6">
        <f>INDEX(Roles!$J$5:$J$40,MATCH(C690&amp;"|"&amp;D690,Roles!$A$5:$A$40,0))</f>
        <v/>
      </c>
      <c r="J690" s="6">
        <f>INDEX(Roles!$K$5:$K$40,MATCH(C690&amp;"|"&amp;D690,Roles!$A$5:$A$40,0))</f>
        <v/>
      </c>
      <c r="K690" s="26">
        <f>INDEX(Market!$K$31:$K$54,MATCH(B690&amp;"|"&amp;J690,Market!$A$31:$A$54,0))</f>
        <v/>
      </c>
      <c r="L690" s="6">
        <f>INDEX(Settings!$E$13:$E$19,MATCH(I690,Settings!$B$13:$B$19,0))</f>
        <v/>
      </c>
      <c r="M690" s="25">
        <f>INDEX(Structure!$K$6:$K$12,MATCH(I690,Structure!$A$6:$A$12,0))</f>
        <v/>
      </c>
      <c r="N690" s="26">
        <f>INDEX(Structure!$G$25:$G$52,MATCH(B690&amp;"|"&amp;I690,Structure!$A$25:$A$52,0))</f>
        <v/>
      </c>
      <c r="O690" s="26">
        <f>INDEX(Structure!$H$25:$H$52,MATCH(B690&amp;"|"&amp;I690,Structure!$A$25:$A$52,0))</f>
        <v/>
      </c>
      <c r="P690" s="26">
        <f>INDEX(Structure!$I$25:$I$52,MATCH(B690&amp;"|"&amp;I690,Structure!$A$25:$A$52,0))</f>
        <v/>
      </c>
      <c r="Q690" s="20">
        <f>G690/H690</f>
        <v/>
      </c>
      <c r="R690" s="20">
        <f>G690/O690</f>
        <v/>
      </c>
      <c r="S690" s="32">
        <f>(G690-N690)/(P690-N690)</f>
        <v/>
      </c>
      <c r="T690" s="4">
        <f>IF(G690&lt;N690,"Below",IF(G690&gt;P690,"Above","Within"))</f>
        <v/>
      </c>
      <c r="U690" s="17">
        <f>MAX(0,N690-G690)*F690</f>
        <v/>
      </c>
      <c r="V690" s="17">
        <f>MAX(0,G690-P690)*F690</f>
        <v/>
      </c>
      <c r="W690" s="33">
        <f>IF(T690="Above",LN(G690/P690)/LN(1+INDEX(Market!$E$6:$E$9,MATCH(B690,Market!$A$6:$A$9,0))),0)</f>
        <v/>
      </c>
    </row>
    <row r="691">
      <c r="A691" s="5" t="inlineStr">
        <is>
          <t>E00824</t>
        </is>
      </c>
      <c r="B691" s="5" t="inlineStr">
        <is>
          <t>PL</t>
        </is>
      </c>
      <c r="C691" s="5" t="inlineStr">
        <is>
          <t>Operations</t>
        </is>
      </c>
      <c r="D691" s="5" t="inlineStr">
        <is>
          <t>L5</t>
        </is>
      </c>
      <c r="E691" s="5" t="inlineStr">
        <is>
          <t>M</t>
        </is>
      </c>
      <c r="F691" s="5" t="n">
        <v>1</v>
      </c>
      <c r="G691" s="31" t="n">
        <v>57000</v>
      </c>
      <c r="H691" s="31" t="n">
        <v>57900</v>
      </c>
      <c r="I691" s="6">
        <f>INDEX(Roles!$J$5:$J$40,MATCH(C691&amp;"|"&amp;D691,Roles!$A$5:$A$40,0))</f>
        <v/>
      </c>
      <c r="J691" s="6">
        <f>INDEX(Roles!$K$5:$K$40,MATCH(C691&amp;"|"&amp;D691,Roles!$A$5:$A$40,0))</f>
        <v/>
      </c>
      <c r="K691" s="26">
        <f>INDEX(Market!$K$31:$K$54,MATCH(B691&amp;"|"&amp;J691,Market!$A$31:$A$54,0))</f>
        <v/>
      </c>
      <c r="L691" s="6">
        <f>INDEX(Settings!$E$13:$E$19,MATCH(I691,Settings!$B$13:$B$19,0))</f>
        <v/>
      </c>
      <c r="M691" s="25">
        <f>INDEX(Structure!$K$6:$K$12,MATCH(I691,Structure!$A$6:$A$12,0))</f>
        <v/>
      </c>
      <c r="N691" s="26">
        <f>INDEX(Structure!$G$25:$G$52,MATCH(B691&amp;"|"&amp;I691,Structure!$A$25:$A$52,0))</f>
        <v/>
      </c>
      <c r="O691" s="26">
        <f>INDEX(Structure!$H$25:$H$52,MATCH(B691&amp;"|"&amp;I691,Structure!$A$25:$A$52,0))</f>
        <v/>
      </c>
      <c r="P691" s="26">
        <f>INDEX(Structure!$I$25:$I$52,MATCH(B691&amp;"|"&amp;I691,Structure!$A$25:$A$52,0))</f>
        <v/>
      </c>
      <c r="Q691" s="20">
        <f>G691/H691</f>
        <v/>
      </c>
      <c r="R691" s="20">
        <f>G691/O691</f>
        <v/>
      </c>
      <c r="S691" s="32">
        <f>(G691-N691)/(P691-N691)</f>
        <v/>
      </c>
      <c r="T691" s="4">
        <f>IF(G691&lt;N691,"Below",IF(G691&gt;P691,"Above","Within"))</f>
        <v/>
      </c>
      <c r="U691" s="17">
        <f>MAX(0,N691-G691)*F691</f>
        <v/>
      </c>
      <c r="V691" s="17">
        <f>MAX(0,G691-P691)*F691</f>
        <v/>
      </c>
      <c r="W691" s="33">
        <f>IF(T691="Above",LN(G691/P691)/LN(1+INDEX(Market!$E$6:$E$9,MATCH(B691,Market!$A$6:$A$9,0))),0)</f>
        <v/>
      </c>
    </row>
    <row r="692">
      <c r="A692" s="5" t="inlineStr">
        <is>
          <t>E00825</t>
        </is>
      </c>
      <c r="B692" s="5" t="inlineStr">
        <is>
          <t>IT</t>
        </is>
      </c>
      <c r="C692" s="5" t="inlineStr">
        <is>
          <t>Tech</t>
        </is>
      </c>
      <c r="D692" s="5" t="inlineStr">
        <is>
          <t>L5</t>
        </is>
      </c>
      <c r="E692" s="5" t="inlineStr">
        <is>
          <t>M</t>
        </is>
      </c>
      <c r="F692" s="5" t="n">
        <v>1</v>
      </c>
      <c r="G692" s="31" t="n">
        <v>95750</v>
      </c>
      <c r="H692" s="31" t="n">
        <v>94200</v>
      </c>
      <c r="I692" s="6">
        <f>INDEX(Roles!$J$5:$J$40,MATCH(C692&amp;"|"&amp;D692,Roles!$A$5:$A$40,0))</f>
        <v/>
      </c>
      <c r="J692" s="6">
        <f>INDEX(Roles!$K$5:$K$40,MATCH(C692&amp;"|"&amp;D692,Roles!$A$5:$A$40,0))</f>
        <v/>
      </c>
      <c r="K692" s="26">
        <f>INDEX(Market!$K$31:$K$54,MATCH(B692&amp;"|"&amp;J692,Market!$A$31:$A$54,0))</f>
        <v/>
      </c>
      <c r="L692" s="6">
        <f>INDEX(Settings!$E$13:$E$19,MATCH(I692,Settings!$B$13:$B$19,0))</f>
        <v/>
      </c>
      <c r="M692" s="25">
        <f>INDEX(Structure!$K$6:$K$12,MATCH(I692,Structure!$A$6:$A$12,0))</f>
        <v/>
      </c>
      <c r="N692" s="26">
        <f>INDEX(Structure!$G$25:$G$52,MATCH(B692&amp;"|"&amp;I692,Structure!$A$25:$A$52,0))</f>
        <v/>
      </c>
      <c r="O692" s="26">
        <f>INDEX(Structure!$H$25:$H$52,MATCH(B692&amp;"|"&amp;I692,Structure!$A$25:$A$52,0))</f>
        <v/>
      </c>
      <c r="P692" s="26">
        <f>INDEX(Structure!$I$25:$I$52,MATCH(B692&amp;"|"&amp;I692,Structure!$A$25:$A$52,0))</f>
        <v/>
      </c>
      <c r="Q692" s="20">
        <f>G692/H692</f>
        <v/>
      </c>
      <c r="R692" s="20">
        <f>G692/O692</f>
        <v/>
      </c>
      <c r="S692" s="32">
        <f>(G692-N692)/(P692-N692)</f>
        <v/>
      </c>
      <c r="T692" s="4">
        <f>IF(G692&lt;N692,"Below",IF(G692&gt;P692,"Above","Within"))</f>
        <v/>
      </c>
      <c r="U692" s="17">
        <f>MAX(0,N692-G692)*F692</f>
        <v/>
      </c>
      <c r="V692" s="17">
        <f>MAX(0,G692-P692)*F692</f>
        <v/>
      </c>
      <c r="W692" s="33">
        <f>IF(T692="Above",LN(G692/P692)/LN(1+INDEX(Market!$E$6:$E$9,MATCH(B692,Market!$A$6:$A$9,0))),0)</f>
        <v/>
      </c>
    </row>
    <row r="693">
      <c r="A693" s="5" t="inlineStr">
        <is>
          <t>E00826</t>
        </is>
      </c>
      <c r="B693" s="5" t="inlineStr">
        <is>
          <t>IT</t>
        </is>
      </c>
      <c r="C693" s="5" t="inlineStr">
        <is>
          <t>Operations</t>
        </is>
      </c>
      <c r="D693" s="5" t="inlineStr">
        <is>
          <t>L2</t>
        </is>
      </c>
      <c r="E693" s="5" t="inlineStr">
        <is>
          <t>F</t>
        </is>
      </c>
      <c r="F693" s="5" t="n">
        <v>1</v>
      </c>
      <c r="G693" s="31" t="n">
        <v>30300</v>
      </c>
      <c r="H693" s="31" t="n">
        <v>30900</v>
      </c>
      <c r="I693" s="6">
        <f>INDEX(Roles!$J$5:$J$40,MATCH(C693&amp;"|"&amp;D693,Roles!$A$5:$A$40,0))</f>
        <v/>
      </c>
      <c r="J693" s="6">
        <f>INDEX(Roles!$K$5:$K$40,MATCH(C693&amp;"|"&amp;D693,Roles!$A$5:$A$40,0))</f>
        <v/>
      </c>
      <c r="K693" s="26">
        <f>INDEX(Market!$K$31:$K$54,MATCH(B693&amp;"|"&amp;J693,Market!$A$31:$A$54,0))</f>
        <v/>
      </c>
      <c r="L693" s="6">
        <f>INDEX(Settings!$E$13:$E$19,MATCH(I693,Settings!$B$13:$B$19,0))</f>
        <v/>
      </c>
      <c r="M693" s="25">
        <f>INDEX(Structure!$K$6:$K$12,MATCH(I693,Structure!$A$6:$A$12,0))</f>
        <v/>
      </c>
      <c r="N693" s="26">
        <f>INDEX(Structure!$G$25:$G$52,MATCH(B693&amp;"|"&amp;I693,Structure!$A$25:$A$52,0))</f>
        <v/>
      </c>
      <c r="O693" s="26">
        <f>INDEX(Structure!$H$25:$H$52,MATCH(B693&amp;"|"&amp;I693,Structure!$A$25:$A$52,0))</f>
        <v/>
      </c>
      <c r="P693" s="26">
        <f>INDEX(Structure!$I$25:$I$52,MATCH(B693&amp;"|"&amp;I693,Structure!$A$25:$A$52,0))</f>
        <v/>
      </c>
      <c r="Q693" s="20">
        <f>G693/H693</f>
        <v/>
      </c>
      <c r="R693" s="20">
        <f>G693/O693</f>
        <v/>
      </c>
      <c r="S693" s="32">
        <f>(G693-N693)/(P693-N693)</f>
        <v/>
      </c>
      <c r="T693" s="4">
        <f>IF(G693&lt;N693,"Below",IF(G693&gt;P693,"Above","Within"))</f>
        <v/>
      </c>
      <c r="U693" s="17">
        <f>MAX(0,N693-G693)*F693</f>
        <v/>
      </c>
      <c r="V693" s="17">
        <f>MAX(0,G693-P693)*F693</f>
        <v/>
      </c>
      <c r="W693" s="33">
        <f>IF(T693="Above",LN(G693/P693)/LN(1+INDEX(Market!$E$6:$E$9,MATCH(B693,Market!$A$6:$A$9,0))),0)</f>
        <v/>
      </c>
    </row>
    <row r="694">
      <c r="A694" s="5" t="inlineStr">
        <is>
          <t>E00827</t>
        </is>
      </c>
      <c r="B694" s="5" t="inlineStr">
        <is>
          <t>DE</t>
        </is>
      </c>
      <c r="C694" s="5" t="inlineStr">
        <is>
          <t>Customer Service</t>
        </is>
      </c>
      <c r="D694" s="5" t="inlineStr">
        <is>
          <t>L4</t>
        </is>
      </c>
      <c r="E694" s="5" t="inlineStr">
        <is>
          <t>F</t>
        </is>
      </c>
      <c r="F694" s="5" t="n">
        <v>1</v>
      </c>
      <c r="G694" s="31" t="n">
        <v>48000</v>
      </c>
      <c r="H694" s="31" t="n">
        <v>71800</v>
      </c>
      <c r="I694" s="6">
        <f>INDEX(Roles!$J$5:$J$40,MATCH(C694&amp;"|"&amp;D694,Roles!$A$5:$A$40,0))</f>
        <v/>
      </c>
      <c r="J694" s="6">
        <f>INDEX(Roles!$K$5:$K$40,MATCH(C694&amp;"|"&amp;D694,Roles!$A$5:$A$40,0))</f>
        <v/>
      </c>
      <c r="K694" s="26">
        <f>INDEX(Market!$K$31:$K$54,MATCH(B694&amp;"|"&amp;J694,Market!$A$31:$A$54,0))</f>
        <v/>
      </c>
      <c r="L694" s="6">
        <f>INDEX(Settings!$E$13:$E$19,MATCH(I694,Settings!$B$13:$B$19,0))</f>
        <v/>
      </c>
      <c r="M694" s="25">
        <f>INDEX(Structure!$K$6:$K$12,MATCH(I694,Structure!$A$6:$A$12,0))</f>
        <v/>
      </c>
      <c r="N694" s="26">
        <f>INDEX(Structure!$G$25:$G$52,MATCH(B694&amp;"|"&amp;I694,Structure!$A$25:$A$52,0))</f>
        <v/>
      </c>
      <c r="O694" s="26">
        <f>INDEX(Structure!$H$25:$H$52,MATCH(B694&amp;"|"&amp;I694,Structure!$A$25:$A$52,0))</f>
        <v/>
      </c>
      <c r="P694" s="26">
        <f>INDEX(Structure!$I$25:$I$52,MATCH(B694&amp;"|"&amp;I694,Structure!$A$25:$A$52,0))</f>
        <v/>
      </c>
      <c r="Q694" s="20">
        <f>G694/H694</f>
        <v/>
      </c>
      <c r="R694" s="20">
        <f>G694/O694</f>
        <v/>
      </c>
      <c r="S694" s="32">
        <f>(G694-N694)/(P694-N694)</f>
        <v/>
      </c>
      <c r="T694" s="4">
        <f>IF(G694&lt;N694,"Below",IF(G694&gt;P694,"Above","Within"))</f>
        <v/>
      </c>
      <c r="U694" s="17">
        <f>MAX(0,N694-G694)*F694</f>
        <v/>
      </c>
      <c r="V694" s="17">
        <f>MAX(0,G694-P694)*F694</f>
        <v/>
      </c>
      <c r="W694" s="33">
        <f>IF(T694="Above",LN(G694/P694)/LN(1+INDEX(Market!$E$6:$E$9,MATCH(B694,Market!$A$6:$A$9,0))),0)</f>
        <v/>
      </c>
    </row>
    <row r="695">
      <c r="A695" s="5" t="inlineStr">
        <is>
          <t>E00829</t>
        </is>
      </c>
      <c r="B695" s="5" t="inlineStr">
        <is>
          <t>IT</t>
        </is>
      </c>
      <c r="C695" s="5" t="inlineStr">
        <is>
          <t>Finance</t>
        </is>
      </c>
      <c r="D695" s="5" t="inlineStr">
        <is>
          <t>L2</t>
        </is>
      </c>
      <c r="E695" s="5" t="inlineStr">
        <is>
          <t>F</t>
        </is>
      </c>
      <c r="F695" s="5" t="n">
        <v>1</v>
      </c>
      <c r="G695" s="31" t="n">
        <v>33350</v>
      </c>
      <c r="H695" s="31" t="n">
        <v>35800</v>
      </c>
      <c r="I695" s="6">
        <f>INDEX(Roles!$J$5:$J$40,MATCH(C695&amp;"|"&amp;D695,Roles!$A$5:$A$40,0))</f>
        <v/>
      </c>
      <c r="J695" s="6">
        <f>INDEX(Roles!$K$5:$K$40,MATCH(C695&amp;"|"&amp;D695,Roles!$A$5:$A$40,0))</f>
        <v/>
      </c>
      <c r="K695" s="26">
        <f>INDEX(Market!$K$31:$K$54,MATCH(B695&amp;"|"&amp;J695,Market!$A$31:$A$54,0))</f>
        <v/>
      </c>
      <c r="L695" s="6">
        <f>INDEX(Settings!$E$13:$E$19,MATCH(I695,Settings!$B$13:$B$19,0))</f>
        <v/>
      </c>
      <c r="M695" s="25">
        <f>INDEX(Structure!$K$6:$K$12,MATCH(I695,Structure!$A$6:$A$12,0))</f>
        <v/>
      </c>
      <c r="N695" s="26">
        <f>INDEX(Structure!$G$25:$G$52,MATCH(B695&amp;"|"&amp;I695,Structure!$A$25:$A$52,0))</f>
        <v/>
      </c>
      <c r="O695" s="26">
        <f>INDEX(Structure!$H$25:$H$52,MATCH(B695&amp;"|"&amp;I695,Structure!$A$25:$A$52,0))</f>
        <v/>
      </c>
      <c r="P695" s="26">
        <f>INDEX(Structure!$I$25:$I$52,MATCH(B695&amp;"|"&amp;I695,Structure!$A$25:$A$52,0))</f>
        <v/>
      </c>
      <c r="Q695" s="20">
        <f>G695/H695</f>
        <v/>
      </c>
      <c r="R695" s="20">
        <f>G695/O695</f>
        <v/>
      </c>
      <c r="S695" s="32">
        <f>(G695-N695)/(P695-N695)</f>
        <v/>
      </c>
      <c r="T695" s="4">
        <f>IF(G695&lt;N695,"Below",IF(G695&gt;P695,"Above","Within"))</f>
        <v/>
      </c>
      <c r="U695" s="17">
        <f>MAX(0,N695-G695)*F695</f>
        <v/>
      </c>
      <c r="V695" s="17">
        <f>MAX(0,G695-P695)*F695</f>
        <v/>
      </c>
      <c r="W695" s="33">
        <f>IF(T695="Above",LN(G695/P695)/LN(1+INDEX(Market!$E$6:$E$9,MATCH(B695,Market!$A$6:$A$9,0))),0)</f>
        <v/>
      </c>
    </row>
    <row r="696">
      <c r="A696" s="5" t="inlineStr">
        <is>
          <t>E00830</t>
        </is>
      </c>
      <c r="B696" s="5" t="inlineStr">
        <is>
          <t>IT</t>
        </is>
      </c>
      <c r="C696" s="5" t="inlineStr">
        <is>
          <t>Operations</t>
        </is>
      </c>
      <c r="D696" s="5" t="inlineStr">
        <is>
          <t>L3</t>
        </is>
      </c>
      <c r="E696" s="5" t="inlineStr">
        <is>
          <t>F</t>
        </is>
      </c>
      <c r="F696" s="5" t="n">
        <v>1</v>
      </c>
      <c r="G696" s="31" t="n">
        <v>36850</v>
      </c>
      <c r="H696" s="31" t="n">
        <v>39500</v>
      </c>
      <c r="I696" s="6">
        <f>INDEX(Roles!$J$5:$J$40,MATCH(C696&amp;"|"&amp;D696,Roles!$A$5:$A$40,0))</f>
        <v/>
      </c>
      <c r="J696" s="6">
        <f>INDEX(Roles!$K$5:$K$40,MATCH(C696&amp;"|"&amp;D696,Roles!$A$5:$A$40,0))</f>
        <v/>
      </c>
      <c r="K696" s="26">
        <f>INDEX(Market!$K$31:$K$54,MATCH(B696&amp;"|"&amp;J696,Market!$A$31:$A$54,0))</f>
        <v/>
      </c>
      <c r="L696" s="6">
        <f>INDEX(Settings!$E$13:$E$19,MATCH(I696,Settings!$B$13:$B$19,0))</f>
        <v/>
      </c>
      <c r="M696" s="25">
        <f>INDEX(Structure!$K$6:$K$12,MATCH(I696,Structure!$A$6:$A$12,0))</f>
        <v/>
      </c>
      <c r="N696" s="26">
        <f>INDEX(Structure!$G$25:$G$52,MATCH(B696&amp;"|"&amp;I696,Structure!$A$25:$A$52,0))</f>
        <v/>
      </c>
      <c r="O696" s="26">
        <f>INDEX(Structure!$H$25:$H$52,MATCH(B696&amp;"|"&amp;I696,Structure!$A$25:$A$52,0))</f>
        <v/>
      </c>
      <c r="P696" s="26">
        <f>INDEX(Structure!$I$25:$I$52,MATCH(B696&amp;"|"&amp;I696,Structure!$A$25:$A$52,0))</f>
        <v/>
      </c>
      <c r="Q696" s="20">
        <f>G696/H696</f>
        <v/>
      </c>
      <c r="R696" s="20">
        <f>G696/O696</f>
        <v/>
      </c>
      <c r="S696" s="32">
        <f>(G696-N696)/(P696-N696)</f>
        <v/>
      </c>
      <c r="T696" s="4">
        <f>IF(G696&lt;N696,"Below",IF(G696&gt;P696,"Above","Within"))</f>
        <v/>
      </c>
      <c r="U696" s="17">
        <f>MAX(0,N696-G696)*F696</f>
        <v/>
      </c>
      <c r="V696" s="17">
        <f>MAX(0,G696-P696)*F696</f>
        <v/>
      </c>
      <c r="W696" s="33">
        <f>IF(T696="Above",LN(G696/P696)/LN(1+INDEX(Market!$E$6:$E$9,MATCH(B696,Market!$A$6:$A$9,0))),0)</f>
        <v/>
      </c>
    </row>
    <row r="697">
      <c r="A697" s="5" t="inlineStr">
        <is>
          <t>E00831</t>
        </is>
      </c>
      <c r="B697" s="5" t="inlineStr">
        <is>
          <t>DE</t>
        </is>
      </c>
      <c r="C697" s="5" t="inlineStr">
        <is>
          <t>Tech</t>
        </is>
      </c>
      <c r="D697" s="5" t="inlineStr">
        <is>
          <t>L4</t>
        </is>
      </c>
      <c r="E697" s="5" t="inlineStr">
        <is>
          <t>M</t>
        </is>
      </c>
      <c r="F697" s="5" t="n">
        <v>1</v>
      </c>
      <c r="G697" s="31" t="n">
        <v>74550</v>
      </c>
      <c r="H697" s="31" t="n">
        <v>99800</v>
      </c>
      <c r="I697" s="6">
        <f>INDEX(Roles!$J$5:$J$40,MATCH(C697&amp;"|"&amp;D697,Roles!$A$5:$A$40,0))</f>
        <v/>
      </c>
      <c r="J697" s="6">
        <f>INDEX(Roles!$K$5:$K$40,MATCH(C697&amp;"|"&amp;D697,Roles!$A$5:$A$40,0))</f>
        <v/>
      </c>
      <c r="K697" s="26">
        <f>INDEX(Market!$K$31:$K$54,MATCH(B697&amp;"|"&amp;J697,Market!$A$31:$A$54,0))</f>
        <v/>
      </c>
      <c r="L697" s="6">
        <f>INDEX(Settings!$E$13:$E$19,MATCH(I697,Settings!$B$13:$B$19,0))</f>
        <v/>
      </c>
      <c r="M697" s="25">
        <f>INDEX(Structure!$K$6:$K$12,MATCH(I697,Structure!$A$6:$A$12,0))</f>
        <v/>
      </c>
      <c r="N697" s="26">
        <f>INDEX(Structure!$G$25:$G$52,MATCH(B697&amp;"|"&amp;I697,Structure!$A$25:$A$52,0))</f>
        <v/>
      </c>
      <c r="O697" s="26">
        <f>INDEX(Structure!$H$25:$H$52,MATCH(B697&amp;"|"&amp;I697,Structure!$A$25:$A$52,0))</f>
        <v/>
      </c>
      <c r="P697" s="26">
        <f>INDEX(Structure!$I$25:$I$52,MATCH(B697&amp;"|"&amp;I697,Structure!$A$25:$A$52,0))</f>
        <v/>
      </c>
      <c r="Q697" s="20">
        <f>G697/H697</f>
        <v/>
      </c>
      <c r="R697" s="20">
        <f>G697/O697</f>
        <v/>
      </c>
      <c r="S697" s="32">
        <f>(G697-N697)/(P697-N697)</f>
        <v/>
      </c>
      <c r="T697" s="4">
        <f>IF(G697&lt;N697,"Below",IF(G697&gt;P697,"Above","Within"))</f>
        <v/>
      </c>
      <c r="U697" s="17">
        <f>MAX(0,N697-G697)*F697</f>
        <v/>
      </c>
      <c r="V697" s="17">
        <f>MAX(0,G697-P697)*F697</f>
        <v/>
      </c>
      <c r="W697" s="33">
        <f>IF(T697="Above",LN(G697/P697)/LN(1+INDEX(Market!$E$6:$E$9,MATCH(B697,Market!$A$6:$A$9,0))),0)</f>
        <v/>
      </c>
    </row>
    <row r="698">
      <c r="A698" s="5" t="inlineStr">
        <is>
          <t>E00832</t>
        </is>
      </c>
      <c r="B698" s="5" t="inlineStr">
        <is>
          <t>PL</t>
        </is>
      </c>
      <c r="C698" s="5" t="inlineStr">
        <is>
          <t>Customer Service</t>
        </is>
      </c>
      <c r="D698" s="5" t="inlineStr">
        <is>
          <t>L2</t>
        </is>
      </c>
      <c r="E698" s="5" t="inlineStr">
        <is>
          <t>M</t>
        </is>
      </c>
      <c r="F698" s="5" t="n">
        <v>1</v>
      </c>
      <c r="G698" s="31" t="n">
        <v>25300</v>
      </c>
      <c r="H698" s="31" t="n">
        <v>23600</v>
      </c>
      <c r="I698" s="6">
        <f>INDEX(Roles!$J$5:$J$40,MATCH(C698&amp;"|"&amp;D698,Roles!$A$5:$A$40,0))</f>
        <v/>
      </c>
      <c r="J698" s="6">
        <f>INDEX(Roles!$K$5:$K$40,MATCH(C698&amp;"|"&amp;D698,Roles!$A$5:$A$40,0))</f>
        <v/>
      </c>
      <c r="K698" s="26">
        <f>INDEX(Market!$K$31:$K$54,MATCH(B698&amp;"|"&amp;J698,Market!$A$31:$A$54,0))</f>
        <v/>
      </c>
      <c r="L698" s="6">
        <f>INDEX(Settings!$E$13:$E$19,MATCH(I698,Settings!$B$13:$B$19,0))</f>
        <v/>
      </c>
      <c r="M698" s="25">
        <f>INDEX(Structure!$K$6:$K$12,MATCH(I698,Structure!$A$6:$A$12,0))</f>
        <v/>
      </c>
      <c r="N698" s="26">
        <f>INDEX(Structure!$G$25:$G$52,MATCH(B698&amp;"|"&amp;I698,Structure!$A$25:$A$52,0))</f>
        <v/>
      </c>
      <c r="O698" s="26">
        <f>INDEX(Structure!$H$25:$H$52,MATCH(B698&amp;"|"&amp;I698,Structure!$A$25:$A$52,0))</f>
        <v/>
      </c>
      <c r="P698" s="26">
        <f>INDEX(Structure!$I$25:$I$52,MATCH(B698&amp;"|"&amp;I698,Structure!$A$25:$A$52,0))</f>
        <v/>
      </c>
      <c r="Q698" s="20">
        <f>G698/H698</f>
        <v/>
      </c>
      <c r="R698" s="20">
        <f>G698/O698</f>
        <v/>
      </c>
      <c r="S698" s="32">
        <f>(G698-N698)/(P698-N698)</f>
        <v/>
      </c>
      <c r="T698" s="4">
        <f>IF(G698&lt;N698,"Below",IF(G698&gt;P698,"Above","Within"))</f>
        <v/>
      </c>
      <c r="U698" s="17">
        <f>MAX(0,N698-G698)*F698</f>
        <v/>
      </c>
      <c r="V698" s="17">
        <f>MAX(0,G698-P698)*F698</f>
        <v/>
      </c>
      <c r="W698" s="33">
        <f>IF(T698="Above",LN(G698/P698)/LN(1+INDEX(Market!$E$6:$E$9,MATCH(B698,Market!$A$6:$A$9,0))),0)</f>
        <v/>
      </c>
    </row>
    <row r="699">
      <c r="A699" s="5" t="inlineStr">
        <is>
          <t>E00834</t>
        </is>
      </c>
      <c r="B699" s="5" t="inlineStr">
        <is>
          <t>ES</t>
        </is>
      </c>
      <c r="C699" s="5" t="inlineStr">
        <is>
          <t>Customer Service</t>
        </is>
      </c>
      <c r="D699" s="5" t="inlineStr">
        <is>
          <t>L1</t>
        </is>
      </c>
      <c r="E699" s="5" t="inlineStr">
        <is>
          <t>F</t>
        </is>
      </c>
      <c r="F699" s="5" t="n">
        <v>1</v>
      </c>
      <c r="G699" s="31" t="n">
        <v>21500</v>
      </c>
      <c r="H699" s="31" t="n">
        <v>22500</v>
      </c>
      <c r="I699" s="6">
        <f>INDEX(Roles!$J$5:$J$40,MATCH(C699&amp;"|"&amp;D699,Roles!$A$5:$A$40,0))</f>
        <v/>
      </c>
      <c r="J699" s="6">
        <f>INDEX(Roles!$K$5:$K$40,MATCH(C699&amp;"|"&amp;D699,Roles!$A$5:$A$40,0))</f>
        <v/>
      </c>
      <c r="K699" s="26">
        <f>INDEX(Market!$K$31:$K$54,MATCH(B699&amp;"|"&amp;J699,Market!$A$31:$A$54,0))</f>
        <v/>
      </c>
      <c r="L699" s="6">
        <f>INDEX(Settings!$E$13:$E$19,MATCH(I699,Settings!$B$13:$B$19,0))</f>
        <v/>
      </c>
      <c r="M699" s="25">
        <f>INDEX(Structure!$K$6:$K$12,MATCH(I699,Structure!$A$6:$A$12,0))</f>
        <v/>
      </c>
      <c r="N699" s="26">
        <f>INDEX(Structure!$G$25:$G$52,MATCH(B699&amp;"|"&amp;I699,Structure!$A$25:$A$52,0))</f>
        <v/>
      </c>
      <c r="O699" s="26">
        <f>INDEX(Structure!$H$25:$H$52,MATCH(B699&amp;"|"&amp;I699,Structure!$A$25:$A$52,0))</f>
        <v/>
      </c>
      <c r="P699" s="26">
        <f>INDEX(Structure!$I$25:$I$52,MATCH(B699&amp;"|"&amp;I699,Structure!$A$25:$A$52,0))</f>
        <v/>
      </c>
      <c r="Q699" s="20">
        <f>G699/H699</f>
        <v/>
      </c>
      <c r="R699" s="20">
        <f>G699/O699</f>
        <v/>
      </c>
      <c r="S699" s="32">
        <f>(G699-N699)/(P699-N699)</f>
        <v/>
      </c>
      <c r="T699" s="4">
        <f>IF(G699&lt;N699,"Below",IF(G699&gt;P699,"Above","Within"))</f>
        <v/>
      </c>
      <c r="U699" s="17">
        <f>MAX(0,N699-G699)*F699</f>
        <v/>
      </c>
      <c r="V699" s="17">
        <f>MAX(0,G699-P699)*F699</f>
        <v/>
      </c>
      <c r="W699" s="33">
        <f>IF(T699="Above",LN(G699/P699)/LN(1+INDEX(Market!$E$6:$E$9,MATCH(B699,Market!$A$6:$A$9,0))),0)</f>
        <v/>
      </c>
    </row>
    <row r="700">
      <c r="A700" s="5" t="inlineStr">
        <is>
          <t>E00835</t>
        </is>
      </c>
      <c r="B700" s="5" t="inlineStr">
        <is>
          <t>DE</t>
        </is>
      </c>
      <c r="C700" s="5" t="inlineStr">
        <is>
          <t>Operations</t>
        </is>
      </c>
      <c r="D700" s="5" t="inlineStr">
        <is>
          <t>L1</t>
        </is>
      </c>
      <c r="E700" s="5" t="inlineStr">
        <is>
          <t>M</t>
        </is>
      </c>
      <c r="F700" s="5" t="n">
        <v>0.8</v>
      </c>
      <c r="G700" s="31" t="n">
        <v>33350</v>
      </c>
      <c r="H700" s="31" t="n">
        <v>36100</v>
      </c>
      <c r="I700" s="6">
        <f>INDEX(Roles!$J$5:$J$40,MATCH(C700&amp;"|"&amp;D700,Roles!$A$5:$A$40,0))</f>
        <v/>
      </c>
      <c r="J700" s="6">
        <f>INDEX(Roles!$K$5:$K$40,MATCH(C700&amp;"|"&amp;D700,Roles!$A$5:$A$40,0))</f>
        <v/>
      </c>
      <c r="K700" s="26">
        <f>INDEX(Market!$K$31:$K$54,MATCH(B700&amp;"|"&amp;J700,Market!$A$31:$A$54,0))</f>
        <v/>
      </c>
      <c r="L700" s="6">
        <f>INDEX(Settings!$E$13:$E$19,MATCH(I700,Settings!$B$13:$B$19,0))</f>
        <v/>
      </c>
      <c r="M700" s="25">
        <f>INDEX(Structure!$K$6:$K$12,MATCH(I700,Structure!$A$6:$A$12,0))</f>
        <v/>
      </c>
      <c r="N700" s="26">
        <f>INDEX(Structure!$G$25:$G$52,MATCH(B700&amp;"|"&amp;I700,Structure!$A$25:$A$52,0))</f>
        <v/>
      </c>
      <c r="O700" s="26">
        <f>INDEX(Structure!$H$25:$H$52,MATCH(B700&amp;"|"&amp;I700,Structure!$A$25:$A$52,0))</f>
        <v/>
      </c>
      <c r="P700" s="26">
        <f>INDEX(Structure!$I$25:$I$52,MATCH(B700&amp;"|"&amp;I700,Structure!$A$25:$A$52,0))</f>
        <v/>
      </c>
      <c r="Q700" s="20">
        <f>G700/H700</f>
        <v/>
      </c>
      <c r="R700" s="20">
        <f>G700/O700</f>
        <v/>
      </c>
      <c r="S700" s="32">
        <f>(G700-N700)/(P700-N700)</f>
        <v/>
      </c>
      <c r="T700" s="4">
        <f>IF(G700&lt;N700,"Below",IF(G700&gt;P700,"Above","Within"))</f>
        <v/>
      </c>
      <c r="U700" s="17">
        <f>MAX(0,N700-G700)*F700</f>
        <v/>
      </c>
      <c r="V700" s="17">
        <f>MAX(0,G700-P700)*F700</f>
        <v/>
      </c>
      <c r="W700" s="33">
        <f>IF(T700="Above",LN(G700/P700)/LN(1+INDEX(Market!$E$6:$E$9,MATCH(B700,Market!$A$6:$A$9,0))),0)</f>
        <v/>
      </c>
    </row>
    <row r="701">
      <c r="A701" s="5" t="inlineStr">
        <is>
          <t>E00836</t>
        </is>
      </c>
      <c r="B701" s="5" t="inlineStr">
        <is>
          <t>PL</t>
        </is>
      </c>
      <c r="C701" s="5" t="inlineStr">
        <is>
          <t>Customer Service</t>
        </is>
      </c>
      <c r="D701" s="5" t="inlineStr">
        <is>
          <t>L2</t>
        </is>
      </c>
      <c r="E701" s="5" t="inlineStr">
        <is>
          <t>M</t>
        </is>
      </c>
      <c r="F701" s="5" t="n">
        <v>1</v>
      </c>
      <c r="G701" s="31" t="n">
        <v>22550</v>
      </c>
      <c r="H701" s="31" t="n">
        <v>23600</v>
      </c>
      <c r="I701" s="6">
        <f>INDEX(Roles!$J$5:$J$40,MATCH(C701&amp;"|"&amp;D701,Roles!$A$5:$A$40,0))</f>
        <v/>
      </c>
      <c r="J701" s="6">
        <f>INDEX(Roles!$K$5:$K$40,MATCH(C701&amp;"|"&amp;D701,Roles!$A$5:$A$40,0))</f>
        <v/>
      </c>
      <c r="K701" s="26">
        <f>INDEX(Market!$K$31:$K$54,MATCH(B701&amp;"|"&amp;J701,Market!$A$31:$A$54,0))</f>
        <v/>
      </c>
      <c r="L701" s="6">
        <f>INDEX(Settings!$E$13:$E$19,MATCH(I701,Settings!$B$13:$B$19,0))</f>
        <v/>
      </c>
      <c r="M701" s="25">
        <f>INDEX(Structure!$K$6:$K$12,MATCH(I701,Structure!$A$6:$A$12,0))</f>
        <v/>
      </c>
      <c r="N701" s="26">
        <f>INDEX(Structure!$G$25:$G$52,MATCH(B701&amp;"|"&amp;I701,Structure!$A$25:$A$52,0))</f>
        <v/>
      </c>
      <c r="O701" s="26">
        <f>INDEX(Structure!$H$25:$H$52,MATCH(B701&amp;"|"&amp;I701,Structure!$A$25:$A$52,0))</f>
        <v/>
      </c>
      <c r="P701" s="26">
        <f>INDEX(Structure!$I$25:$I$52,MATCH(B701&amp;"|"&amp;I701,Structure!$A$25:$A$52,0))</f>
        <v/>
      </c>
      <c r="Q701" s="20">
        <f>G701/H701</f>
        <v/>
      </c>
      <c r="R701" s="20">
        <f>G701/O701</f>
        <v/>
      </c>
      <c r="S701" s="32">
        <f>(G701-N701)/(P701-N701)</f>
        <v/>
      </c>
      <c r="T701" s="4">
        <f>IF(G701&lt;N701,"Below",IF(G701&gt;P701,"Above","Within"))</f>
        <v/>
      </c>
      <c r="U701" s="17">
        <f>MAX(0,N701-G701)*F701</f>
        <v/>
      </c>
      <c r="V701" s="17">
        <f>MAX(0,G701-P701)*F701</f>
        <v/>
      </c>
      <c r="W701" s="33">
        <f>IF(T701="Above",LN(G701/P701)/LN(1+INDEX(Market!$E$6:$E$9,MATCH(B701,Market!$A$6:$A$9,0))),0)</f>
        <v/>
      </c>
    </row>
    <row r="702">
      <c r="A702" s="5" t="inlineStr">
        <is>
          <t>E00837</t>
        </is>
      </c>
      <c r="B702" s="5" t="inlineStr">
        <is>
          <t>ES</t>
        </is>
      </c>
      <c r="C702" s="5" t="inlineStr">
        <is>
          <t>Customer Service</t>
        </is>
      </c>
      <c r="D702" s="5" t="inlineStr">
        <is>
          <t>L2</t>
        </is>
      </c>
      <c r="E702" s="5" t="inlineStr">
        <is>
          <t>F</t>
        </is>
      </c>
      <c r="F702" s="5" t="n">
        <v>1</v>
      </c>
      <c r="G702" s="31" t="n">
        <v>31550</v>
      </c>
      <c r="H702" s="31" t="n">
        <v>28100</v>
      </c>
      <c r="I702" s="6">
        <f>INDEX(Roles!$J$5:$J$40,MATCH(C702&amp;"|"&amp;D702,Roles!$A$5:$A$40,0))</f>
        <v/>
      </c>
      <c r="J702" s="6">
        <f>INDEX(Roles!$K$5:$K$40,MATCH(C702&amp;"|"&amp;D702,Roles!$A$5:$A$40,0))</f>
        <v/>
      </c>
      <c r="K702" s="26">
        <f>INDEX(Market!$K$31:$K$54,MATCH(B702&amp;"|"&amp;J702,Market!$A$31:$A$54,0))</f>
        <v/>
      </c>
      <c r="L702" s="6">
        <f>INDEX(Settings!$E$13:$E$19,MATCH(I702,Settings!$B$13:$B$19,0))</f>
        <v/>
      </c>
      <c r="M702" s="25">
        <f>INDEX(Structure!$K$6:$K$12,MATCH(I702,Structure!$A$6:$A$12,0))</f>
        <v/>
      </c>
      <c r="N702" s="26">
        <f>INDEX(Structure!$G$25:$G$52,MATCH(B702&amp;"|"&amp;I702,Structure!$A$25:$A$52,0))</f>
        <v/>
      </c>
      <c r="O702" s="26">
        <f>INDEX(Structure!$H$25:$H$52,MATCH(B702&amp;"|"&amp;I702,Structure!$A$25:$A$52,0))</f>
        <v/>
      </c>
      <c r="P702" s="26">
        <f>INDEX(Structure!$I$25:$I$52,MATCH(B702&amp;"|"&amp;I702,Structure!$A$25:$A$52,0))</f>
        <v/>
      </c>
      <c r="Q702" s="20">
        <f>G702/H702</f>
        <v/>
      </c>
      <c r="R702" s="20">
        <f>G702/O702</f>
        <v/>
      </c>
      <c r="S702" s="32">
        <f>(G702-N702)/(P702-N702)</f>
        <v/>
      </c>
      <c r="T702" s="4">
        <f>IF(G702&lt;N702,"Below",IF(G702&gt;P702,"Above","Within"))</f>
        <v/>
      </c>
      <c r="U702" s="17">
        <f>MAX(0,N702-G702)*F702</f>
        <v/>
      </c>
      <c r="V702" s="17">
        <f>MAX(0,G702-P702)*F702</f>
        <v/>
      </c>
      <c r="W702" s="33">
        <f>IF(T702="Above",LN(G702/P702)/LN(1+INDEX(Market!$E$6:$E$9,MATCH(B702,Market!$A$6:$A$9,0))),0)</f>
        <v/>
      </c>
    </row>
    <row r="703">
      <c r="A703" s="5" t="inlineStr">
        <is>
          <t>E00838</t>
        </is>
      </c>
      <c r="B703" s="5" t="inlineStr">
        <is>
          <t>DE</t>
        </is>
      </c>
      <c r="C703" s="5" t="inlineStr">
        <is>
          <t>Sales</t>
        </is>
      </c>
      <c r="D703" s="5" t="inlineStr">
        <is>
          <t>L1</t>
        </is>
      </c>
      <c r="E703" s="5" t="inlineStr">
        <is>
          <t>M</t>
        </is>
      </c>
      <c r="F703" s="5" t="n">
        <v>0.8</v>
      </c>
      <c r="G703" s="31" t="n">
        <v>49600</v>
      </c>
      <c r="H703" s="31" t="n">
        <v>39900</v>
      </c>
      <c r="I703" s="6">
        <f>INDEX(Roles!$J$5:$J$40,MATCH(C703&amp;"|"&amp;D703,Roles!$A$5:$A$40,0))</f>
        <v/>
      </c>
      <c r="J703" s="6">
        <f>INDEX(Roles!$K$5:$K$40,MATCH(C703&amp;"|"&amp;D703,Roles!$A$5:$A$40,0))</f>
        <v/>
      </c>
      <c r="K703" s="26">
        <f>INDEX(Market!$K$31:$K$54,MATCH(B703&amp;"|"&amp;J703,Market!$A$31:$A$54,0))</f>
        <v/>
      </c>
      <c r="L703" s="6">
        <f>INDEX(Settings!$E$13:$E$19,MATCH(I703,Settings!$B$13:$B$19,0))</f>
        <v/>
      </c>
      <c r="M703" s="25">
        <f>INDEX(Structure!$K$6:$K$12,MATCH(I703,Structure!$A$6:$A$12,0))</f>
        <v/>
      </c>
      <c r="N703" s="26">
        <f>INDEX(Structure!$G$25:$G$52,MATCH(B703&amp;"|"&amp;I703,Structure!$A$25:$A$52,0))</f>
        <v/>
      </c>
      <c r="O703" s="26">
        <f>INDEX(Structure!$H$25:$H$52,MATCH(B703&amp;"|"&amp;I703,Structure!$A$25:$A$52,0))</f>
        <v/>
      </c>
      <c r="P703" s="26">
        <f>INDEX(Structure!$I$25:$I$52,MATCH(B703&amp;"|"&amp;I703,Structure!$A$25:$A$52,0))</f>
        <v/>
      </c>
      <c r="Q703" s="20">
        <f>G703/H703</f>
        <v/>
      </c>
      <c r="R703" s="20">
        <f>G703/O703</f>
        <v/>
      </c>
      <c r="S703" s="32">
        <f>(G703-N703)/(P703-N703)</f>
        <v/>
      </c>
      <c r="T703" s="4">
        <f>IF(G703&lt;N703,"Below",IF(G703&gt;P703,"Above","Within"))</f>
        <v/>
      </c>
      <c r="U703" s="17">
        <f>MAX(0,N703-G703)*F703</f>
        <v/>
      </c>
      <c r="V703" s="17">
        <f>MAX(0,G703-P703)*F703</f>
        <v/>
      </c>
      <c r="W703" s="33">
        <f>IF(T703="Above",LN(G703/P703)/LN(1+INDEX(Market!$E$6:$E$9,MATCH(B703,Market!$A$6:$A$9,0))),0)</f>
        <v/>
      </c>
    </row>
    <row r="704">
      <c r="A704" s="5" t="inlineStr">
        <is>
          <t>E00839</t>
        </is>
      </c>
      <c r="B704" s="5" t="inlineStr">
        <is>
          <t>ES</t>
        </is>
      </c>
      <c r="C704" s="5" t="inlineStr">
        <is>
          <t>Operations</t>
        </is>
      </c>
      <c r="D704" s="5" t="inlineStr">
        <is>
          <t>L3</t>
        </is>
      </c>
      <c r="E704" s="5" t="inlineStr">
        <is>
          <t>M</t>
        </is>
      </c>
      <c r="F704" s="5" t="n">
        <v>1</v>
      </c>
      <c r="G704" s="31" t="n">
        <v>34000</v>
      </c>
      <c r="H704" s="31" t="n">
        <v>38000</v>
      </c>
      <c r="I704" s="6">
        <f>INDEX(Roles!$J$5:$J$40,MATCH(C704&amp;"|"&amp;D704,Roles!$A$5:$A$40,0))</f>
        <v/>
      </c>
      <c r="J704" s="6">
        <f>INDEX(Roles!$K$5:$K$40,MATCH(C704&amp;"|"&amp;D704,Roles!$A$5:$A$40,0))</f>
        <v/>
      </c>
      <c r="K704" s="26">
        <f>INDEX(Market!$K$31:$K$54,MATCH(B704&amp;"|"&amp;J704,Market!$A$31:$A$54,0))</f>
        <v/>
      </c>
      <c r="L704" s="6">
        <f>INDEX(Settings!$E$13:$E$19,MATCH(I704,Settings!$B$13:$B$19,0))</f>
        <v/>
      </c>
      <c r="M704" s="25">
        <f>INDEX(Structure!$K$6:$K$12,MATCH(I704,Structure!$A$6:$A$12,0))</f>
        <v/>
      </c>
      <c r="N704" s="26">
        <f>INDEX(Structure!$G$25:$G$52,MATCH(B704&amp;"|"&amp;I704,Structure!$A$25:$A$52,0))</f>
        <v/>
      </c>
      <c r="O704" s="26">
        <f>INDEX(Structure!$H$25:$H$52,MATCH(B704&amp;"|"&amp;I704,Structure!$A$25:$A$52,0))</f>
        <v/>
      </c>
      <c r="P704" s="26">
        <f>INDEX(Structure!$I$25:$I$52,MATCH(B704&amp;"|"&amp;I704,Structure!$A$25:$A$52,0))</f>
        <v/>
      </c>
      <c r="Q704" s="20">
        <f>G704/H704</f>
        <v/>
      </c>
      <c r="R704" s="20">
        <f>G704/O704</f>
        <v/>
      </c>
      <c r="S704" s="32">
        <f>(G704-N704)/(P704-N704)</f>
        <v/>
      </c>
      <c r="T704" s="4">
        <f>IF(G704&lt;N704,"Below",IF(G704&gt;P704,"Above","Within"))</f>
        <v/>
      </c>
      <c r="U704" s="17">
        <f>MAX(0,N704-G704)*F704</f>
        <v/>
      </c>
      <c r="V704" s="17">
        <f>MAX(0,G704-P704)*F704</f>
        <v/>
      </c>
      <c r="W704" s="33">
        <f>IF(T704="Above",LN(G704/P704)/LN(1+INDEX(Market!$E$6:$E$9,MATCH(B704,Market!$A$6:$A$9,0))),0)</f>
        <v/>
      </c>
    </row>
    <row r="705">
      <c r="A705" s="5" t="inlineStr">
        <is>
          <t>E00840</t>
        </is>
      </c>
      <c r="B705" s="5" t="inlineStr">
        <is>
          <t>PL</t>
        </is>
      </c>
      <c r="C705" s="5" t="inlineStr">
        <is>
          <t>Customer Service</t>
        </is>
      </c>
      <c r="D705" s="5" t="inlineStr">
        <is>
          <t>L2</t>
        </is>
      </c>
      <c r="E705" s="5" t="inlineStr">
        <is>
          <t>F</t>
        </is>
      </c>
      <c r="F705" s="5" t="n">
        <v>1</v>
      </c>
      <c r="G705" s="31" t="n">
        <v>19450</v>
      </c>
      <c r="H705" s="31" t="n">
        <v>23600</v>
      </c>
      <c r="I705" s="6">
        <f>INDEX(Roles!$J$5:$J$40,MATCH(C705&amp;"|"&amp;D705,Roles!$A$5:$A$40,0))</f>
        <v/>
      </c>
      <c r="J705" s="6">
        <f>INDEX(Roles!$K$5:$K$40,MATCH(C705&amp;"|"&amp;D705,Roles!$A$5:$A$40,0))</f>
        <v/>
      </c>
      <c r="K705" s="26">
        <f>INDEX(Market!$K$31:$K$54,MATCH(B705&amp;"|"&amp;J705,Market!$A$31:$A$54,0))</f>
        <v/>
      </c>
      <c r="L705" s="6">
        <f>INDEX(Settings!$E$13:$E$19,MATCH(I705,Settings!$B$13:$B$19,0))</f>
        <v/>
      </c>
      <c r="M705" s="25">
        <f>INDEX(Structure!$K$6:$K$12,MATCH(I705,Structure!$A$6:$A$12,0))</f>
        <v/>
      </c>
      <c r="N705" s="26">
        <f>INDEX(Structure!$G$25:$G$52,MATCH(B705&amp;"|"&amp;I705,Structure!$A$25:$A$52,0))</f>
        <v/>
      </c>
      <c r="O705" s="26">
        <f>INDEX(Structure!$H$25:$H$52,MATCH(B705&amp;"|"&amp;I705,Structure!$A$25:$A$52,0))</f>
        <v/>
      </c>
      <c r="P705" s="26">
        <f>INDEX(Structure!$I$25:$I$52,MATCH(B705&amp;"|"&amp;I705,Structure!$A$25:$A$52,0))</f>
        <v/>
      </c>
      <c r="Q705" s="20">
        <f>G705/H705</f>
        <v/>
      </c>
      <c r="R705" s="20">
        <f>G705/O705</f>
        <v/>
      </c>
      <c r="S705" s="32">
        <f>(G705-N705)/(P705-N705)</f>
        <v/>
      </c>
      <c r="T705" s="4">
        <f>IF(G705&lt;N705,"Below",IF(G705&gt;P705,"Above","Within"))</f>
        <v/>
      </c>
      <c r="U705" s="17">
        <f>MAX(0,N705-G705)*F705</f>
        <v/>
      </c>
      <c r="V705" s="17">
        <f>MAX(0,G705-P705)*F705</f>
        <v/>
      </c>
      <c r="W705" s="33">
        <f>IF(T705="Above",LN(G705/P705)/LN(1+INDEX(Market!$E$6:$E$9,MATCH(B705,Market!$A$6:$A$9,0))),0)</f>
        <v/>
      </c>
    </row>
    <row r="706">
      <c r="A706" s="5" t="inlineStr">
        <is>
          <t>E00841</t>
        </is>
      </c>
      <c r="B706" s="5" t="inlineStr">
        <is>
          <t>IT</t>
        </is>
      </c>
      <c r="C706" s="5" t="inlineStr">
        <is>
          <t>Operations</t>
        </is>
      </c>
      <c r="D706" s="5" t="inlineStr">
        <is>
          <t>L6</t>
        </is>
      </c>
      <c r="E706" s="5" t="inlineStr">
        <is>
          <t>F</t>
        </is>
      </c>
      <c r="F706" s="5" t="n">
        <v>1</v>
      </c>
      <c r="G706" s="31" t="n">
        <v>105450</v>
      </c>
      <c r="H706" s="31" t="n">
        <v>98800</v>
      </c>
      <c r="I706" s="6">
        <f>INDEX(Roles!$J$5:$J$40,MATCH(C706&amp;"|"&amp;D706,Roles!$A$5:$A$40,0))</f>
        <v/>
      </c>
      <c r="J706" s="6">
        <f>INDEX(Roles!$K$5:$K$40,MATCH(C706&amp;"|"&amp;D706,Roles!$A$5:$A$40,0))</f>
        <v/>
      </c>
      <c r="K706" s="26">
        <f>INDEX(Market!$K$31:$K$54,MATCH(B706&amp;"|"&amp;J706,Market!$A$31:$A$54,0))</f>
        <v/>
      </c>
      <c r="L706" s="6">
        <f>INDEX(Settings!$E$13:$E$19,MATCH(I706,Settings!$B$13:$B$19,0))</f>
        <v/>
      </c>
      <c r="M706" s="25">
        <f>INDEX(Structure!$K$6:$K$12,MATCH(I706,Structure!$A$6:$A$12,0))</f>
        <v/>
      </c>
      <c r="N706" s="26">
        <f>INDEX(Structure!$G$25:$G$52,MATCH(B706&amp;"|"&amp;I706,Structure!$A$25:$A$52,0))</f>
        <v/>
      </c>
      <c r="O706" s="26">
        <f>INDEX(Structure!$H$25:$H$52,MATCH(B706&amp;"|"&amp;I706,Structure!$A$25:$A$52,0))</f>
        <v/>
      </c>
      <c r="P706" s="26">
        <f>INDEX(Structure!$I$25:$I$52,MATCH(B706&amp;"|"&amp;I706,Structure!$A$25:$A$52,0))</f>
        <v/>
      </c>
      <c r="Q706" s="20">
        <f>G706/H706</f>
        <v/>
      </c>
      <c r="R706" s="20">
        <f>G706/O706</f>
        <v/>
      </c>
      <c r="S706" s="32">
        <f>(G706-N706)/(P706-N706)</f>
        <v/>
      </c>
      <c r="T706" s="4">
        <f>IF(G706&lt;N706,"Below",IF(G706&gt;P706,"Above","Within"))</f>
        <v/>
      </c>
      <c r="U706" s="17">
        <f>MAX(0,N706-G706)*F706</f>
        <v/>
      </c>
      <c r="V706" s="17">
        <f>MAX(0,G706-P706)*F706</f>
        <v/>
      </c>
      <c r="W706" s="33">
        <f>IF(T706="Above",LN(G706/P706)/LN(1+INDEX(Market!$E$6:$E$9,MATCH(B706,Market!$A$6:$A$9,0))),0)</f>
        <v/>
      </c>
    </row>
    <row r="707">
      <c r="A707" s="5" t="inlineStr">
        <is>
          <t>E00843</t>
        </is>
      </c>
      <c r="B707" s="5" t="inlineStr">
        <is>
          <t>PL</t>
        </is>
      </c>
      <c r="C707" s="5" t="inlineStr">
        <is>
          <t>HR</t>
        </is>
      </c>
      <c r="D707" s="5" t="inlineStr">
        <is>
          <t>L4</t>
        </is>
      </c>
      <c r="E707" s="5" t="inlineStr">
        <is>
          <t>M</t>
        </is>
      </c>
      <c r="F707" s="5" t="n">
        <v>0.8</v>
      </c>
      <c r="G707" s="31" t="n">
        <v>44800</v>
      </c>
      <c r="H707" s="31" t="n">
        <v>44100</v>
      </c>
      <c r="I707" s="6">
        <f>INDEX(Roles!$J$5:$J$40,MATCH(C707&amp;"|"&amp;D707,Roles!$A$5:$A$40,0))</f>
        <v/>
      </c>
      <c r="J707" s="6">
        <f>INDEX(Roles!$K$5:$K$40,MATCH(C707&amp;"|"&amp;D707,Roles!$A$5:$A$40,0))</f>
        <v/>
      </c>
      <c r="K707" s="26">
        <f>INDEX(Market!$K$31:$K$54,MATCH(B707&amp;"|"&amp;J707,Market!$A$31:$A$54,0))</f>
        <v/>
      </c>
      <c r="L707" s="6">
        <f>INDEX(Settings!$E$13:$E$19,MATCH(I707,Settings!$B$13:$B$19,0))</f>
        <v/>
      </c>
      <c r="M707" s="25">
        <f>INDEX(Structure!$K$6:$K$12,MATCH(I707,Structure!$A$6:$A$12,0))</f>
        <v/>
      </c>
      <c r="N707" s="26">
        <f>INDEX(Structure!$G$25:$G$52,MATCH(B707&amp;"|"&amp;I707,Structure!$A$25:$A$52,0))</f>
        <v/>
      </c>
      <c r="O707" s="26">
        <f>INDEX(Structure!$H$25:$H$52,MATCH(B707&amp;"|"&amp;I707,Structure!$A$25:$A$52,0))</f>
        <v/>
      </c>
      <c r="P707" s="26">
        <f>INDEX(Structure!$I$25:$I$52,MATCH(B707&amp;"|"&amp;I707,Structure!$A$25:$A$52,0))</f>
        <v/>
      </c>
      <c r="Q707" s="20">
        <f>G707/H707</f>
        <v/>
      </c>
      <c r="R707" s="20">
        <f>G707/O707</f>
        <v/>
      </c>
      <c r="S707" s="32">
        <f>(G707-N707)/(P707-N707)</f>
        <v/>
      </c>
      <c r="T707" s="4">
        <f>IF(G707&lt;N707,"Below",IF(G707&gt;P707,"Above","Within"))</f>
        <v/>
      </c>
      <c r="U707" s="17">
        <f>MAX(0,N707-G707)*F707</f>
        <v/>
      </c>
      <c r="V707" s="17">
        <f>MAX(0,G707-P707)*F707</f>
        <v/>
      </c>
      <c r="W707" s="33">
        <f>IF(T707="Above",LN(G707/P707)/LN(1+INDEX(Market!$E$6:$E$9,MATCH(B707,Market!$A$6:$A$9,0))),0)</f>
        <v/>
      </c>
    </row>
    <row r="708">
      <c r="A708" s="5" t="inlineStr">
        <is>
          <t>E00845</t>
        </is>
      </c>
      <c r="B708" s="5" t="inlineStr">
        <is>
          <t>DE</t>
        </is>
      </c>
      <c r="C708" s="5" t="inlineStr">
        <is>
          <t>Finance</t>
        </is>
      </c>
      <c r="D708" s="5" t="inlineStr">
        <is>
          <t>L2</t>
        </is>
      </c>
      <c r="E708" s="5" t="inlineStr">
        <is>
          <t>M</t>
        </is>
      </c>
      <c r="F708" s="5" t="n">
        <v>1</v>
      </c>
      <c r="G708" s="31" t="n">
        <v>57750</v>
      </c>
      <c r="H708" s="31" t="n">
        <v>52300</v>
      </c>
      <c r="I708" s="6">
        <f>INDEX(Roles!$J$5:$J$40,MATCH(C708&amp;"|"&amp;D708,Roles!$A$5:$A$40,0))</f>
        <v/>
      </c>
      <c r="J708" s="6">
        <f>INDEX(Roles!$K$5:$K$40,MATCH(C708&amp;"|"&amp;D708,Roles!$A$5:$A$40,0))</f>
        <v/>
      </c>
      <c r="K708" s="26">
        <f>INDEX(Market!$K$31:$K$54,MATCH(B708&amp;"|"&amp;J708,Market!$A$31:$A$54,0))</f>
        <v/>
      </c>
      <c r="L708" s="6">
        <f>INDEX(Settings!$E$13:$E$19,MATCH(I708,Settings!$B$13:$B$19,0))</f>
        <v/>
      </c>
      <c r="M708" s="25">
        <f>INDEX(Structure!$K$6:$K$12,MATCH(I708,Structure!$A$6:$A$12,0))</f>
        <v/>
      </c>
      <c r="N708" s="26">
        <f>INDEX(Structure!$G$25:$G$52,MATCH(B708&amp;"|"&amp;I708,Structure!$A$25:$A$52,0))</f>
        <v/>
      </c>
      <c r="O708" s="26">
        <f>INDEX(Structure!$H$25:$H$52,MATCH(B708&amp;"|"&amp;I708,Structure!$A$25:$A$52,0))</f>
        <v/>
      </c>
      <c r="P708" s="26">
        <f>INDEX(Structure!$I$25:$I$52,MATCH(B708&amp;"|"&amp;I708,Structure!$A$25:$A$52,0))</f>
        <v/>
      </c>
      <c r="Q708" s="20">
        <f>G708/H708</f>
        <v/>
      </c>
      <c r="R708" s="20">
        <f>G708/O708</f>
        <v/>
      </c>
      <c r="S708" s="32">
        <f>(G708-N708)/(P708-N708)</f>
        <v/>
      </c>
      <c r="T708" s="4">
        <f>IF(G708&lt;N708,"Below",IF(G708&gt;P708,"Above","Within"))</f>
        <v/>
      </c>
      <c r="U708" s="17">
        <f>MAX(0,N708-G708)*F708</f>
        <v/>
      </c>
      <c r="V708" s="17">
        <f>MAX(0,G708-P708)*F708</f>
        <v/>
      </c>
      <c r="W708" s="33">
        <f>IF(T708="Above",LN(G708/P708)/LN(1+INDEX(Market!$E$6:$E$9,MATCH(B708,Market!$A$6:$A$9,0))),0)</f>
        <v/>
      </c>
    </row>
    <row r="709">
      <c r="A709" s="5" t="inlineStr">
        <is>
          <t>E00847</t>
        </is>
      </c>
      <c r="B709" s="5" t="inlineStr">
        <is>
          <t>DE</t>
        </is>
      </c>
      <c r="C709" s="5" t="inlineStr">
        <is>
          <t>Customer Service</t>
        </is>
      </c>
      <c r="D709" s="5" t="inlineStr">
        <is>
          <t>L2</t>
        </is>
      </c>
      <c r="E709" s="5" t="inlineStr">
        <is>
          <t>F</t>
        </is>
      </c>
      <c r="F709" s="5" t="n">
        <v>1</v>
      </c>
      <c r="G709" s="31" t="n">
        <v>49200</v>
      </c>
      <c r="H709" s="31" t="n">
        <v>42800</v>
      </c>
      <c r="I709" s="6">
        <f>INDEX(Roles!$J$5:$J$40,MATCH(C709&amp;"|"&amp;D709,Roles!$A$5:$A$40,0))</f>
        <v/>
      </c>
      <c r="J709" s="6">
        <f>INDEX(Roles!$K$5:$K$40,MATCH(C709&amp;"|"&amp;D709,Roles!$A$5:$A$40,0))</f>
        <v/>
      </c>
      <c r="K709" s="26">
        <f>INDEX(Market!$K$31:$K$54,MATCH(B709&amp;"|"&amp;J709,Market!$A$31:$A$54,0))</f>
        <v/>
      </c>
      <c r="L709" s="6">
        <f>INDEX(Settings!$E$13:$E$19,MATCH(I709,Settings!$B$13:$B$19,0))</f>
        <v/>
      </c>
      <c r="M709" s="25">
        <f>INDEX(Structure!$K$6:$K$12,MATCH(I709,Structure!$A$6:$A$12,0))</f>
        <v/>
      </c>
      <c r="N709" s="26">
        <f>INDEX(Structure!$G$25:$G$52,MATCH(B709&amp;"|"&amp;I709,Structure!$A$25:$A$52,0))</f>
        <v/>
      </c>
      <c r="O709" s="26">
        <f>INDEX(Structure!$H$25:$H$52,MATCH(B709&amp;"|"&amp;I709,Structure!$A$25:$A$52,0))</f>
        <v/>
      </c>
      <c r="P709" s="26">
        <f>INDEX(Structure!$I$25:$I$52,MATCH(B709&amp;"|"&amp;I709,Structure!$A$25:$A$52,0))</f>
        <v/>
      </c>
      <c r="Q709" s="20">
        <f>G709/H709</f>
        <v/>
      </c>
      <c r="R709" s="20">
        <f>G709/O709</f>
        <v/>
      </c>
      <c r="S709" s="32">
        <f>(G709-N709)/(P709-N709)</f>
        <v/>
      </c>
      <c r="T709" s="4">
        <f>IF(G709&lt;N709,"Below",IF(G709&gt;P709,"Above","Within"))</f>
        <v/>
      </c>
      <c r="U709" s="17">
        <f>MAX(0,N709-G709)*F709</f>
        <v/>
      </c>
      <c r="V709" s="17">
        <f>MAX(0,G709-P709)*F709</f>
        <v/>
      </c>
      <c r="W709" s="33">
        <f>IF(T709="Above",LN(G709/P709)/LN(1+INDEX(Market!$E$6:$E$9,MATCH(B709,Market!$A$6:$A$9,0))),0)</f>
        <v/>
      </c>
    </row>
    <row r="710">
      <c r="A710" s="5" t="inlineStr">
        <is>
          <t>E00848</t>
        </is>
      </c>
      <c r="B710" s="5" t="inlineStr">
        <is>
          <t>ES</t>
        </is>
      </c>
      <c r="C710" s="5" t="inlineStr">
        <is>
          <t>Tech</t>
        </is>
      </c>
      <c r="D710" s="5" t="inlineStr">
        <is>
          <t>L2</t>
        </is>
      </c>
      <c r="E710" s="5" t="inlineStr">
        <is>
          <t>M</t>
        </is>
      </c>
      <c r="F710" s="5" t="n">
        <v>1</v>
      </c>
      <c r="G710" s="31" t="n">
        <v>39700</v>
      </c>
      <c r="H710" s="31" t="n">
        <v>39100</v>
      </c>
      <c r="I710" s="6">
        <f>INDEX(Roles!$J$5:$J$40,MATCH(C710&amp;"|"&amp;D710,Roles!$A$5:$A$40,0))</f>
        <v/>
      </c>
      <c r="J710" s="6">
        <f>INDEX(Roles!$K$5:$K$40,MATCH(C710&amp;"|"&amp;D710,Roles!$A$5:$A$40,0))</f>
        <v/>
      </c>
      <c r="K710" s="26">
        <f>INDEX(Market!$K$31:$K$54,MATCH(B710&amp;"|"&amp;J710,Market!$A$31:$A$54,0))</f>
        <v/>
      </c>
      <c r="L710" s="6">
        <f>INDEX(Settings!$E$13:$E$19,MATCH(I710,Settings!$B$13:$B$19,0))</f>
        <v/>
      </c>
      <c r="M710" s="25">
        <f>INDEX(Structure!$K$6:$K$12,MATCH(I710,Structure!$A$6:$A$12,0))</f>
        <v/>
      </c>
      <c r="N710" s="26">
        <f>INDEX(Structure!$G$25:$G$52,MATCH(B710&amp;"|"&amp;I710,Structure!$A$25:$A$52,0))</f>
        <v/>
      </c>
      <c r="O710" s="26">
        <f>INDEX(Structure!$H$25:$H$52,MATCH(B710&amp;"|"&amp;I710,Structure!$A$25:$A$52,0))</f>
        <v/>
      </c>
      <c r="P710" s="26">
        <f>INDEX(Structure!$I$25:$I$52,MATCH(B710&amp;"|"&amp;I710,Structure!$A$25:$A$52,0))</f>
        <v/>
      </c>
      <c r="Q710" s="20">
        <f>G710/H710</f>
        <v/>
      </c>
      <c r="R710" s="20">
        <f>G710/O710</f>
        <v/>
      </c>
      <c r="S710" s="32">
        <f>(G710-N710)/(P710-N710)</f>
        <v/>
      </c>
      <c r="T710" s="4">
        <f>IF(G710&lt;N710,"Below",IF(G710&gt;P710,"Above","Within"))</f>
        <v/>
      </c>
      <c r="U710" s="17">
        <f>MAX(0,N710-G710)*F710</f>
        <v/>
      </c>
      <c r="V710" s="17">
        <f>MAX(0,G710-P710)*F710</f>
        <v/>
      </c>
      <c r="W710" s="33">
        <f>IF(T710="Above",LN(G710/P710)/LN(1+INDEX(Market!$E$6:$E$9,MATCH(B710,Market!$A$6:$A$9,0))),0)</f>
        <v/>
      </c>
    </row>
    <row r="711">
      <c r="A711" s="5" t="inlineStr">
        <is>
          <t>E00849</t>
        </is>
      </c>
      <c r="B711" s="5" t="inlineStr">
        <is>
          <t>PL</t>
        </is>
      </c>
      <c r="C711" s="5" t="inlineStr">
        <is>
          <t>Customer Service</t>
        </is>
      </c>
      <c r="D711" s="5" t="inlineStr">
        <is>
          <t>L2</t>
        </is>
      </c>
      <c r="E711" s="5" t="inlineStr">
        <is>
          <t>F</t>
        </is>
      </c>
      <c r="F711" s="5" t="n">
        <v>1</v>
      </c>
      <c r="G711" s="31" t="n">
        <v>24450</v>
      </c>
      <c r="H711" s="31" t="n">
        <v>23600</v>
      </c>
      <c r="I711" s="6">
        <f>INDEX(Roles!$J$5:$J$40,MATCH(C711&amp;"|"&amp;D711,Roles!$A$5:$A$40,0))</f>
        <v/>
      </c>
      <c r="J711" s="6">
        <f>INDEX(Roles!$K$5:$K$40,MATCH(C711&amp;"|"&amp;D711,Roles!$A$5:$A$40,0))</f>
        <v/>
      </c>
      <c r="K711" s="26">
        <f>INDEX(Market!$K$31:$K$54,MATCH(B711&amp;"|"&amp;J711,Market!$A$31:$A$54,0))</f>
        <v/>
      </c>
      <c r="L711" s="6">
        <f>INDEX(Settings!$E$13:$E$19,MATCH(I711,Settings!$B$13:$B$19,0))</f>
        <v/>
      </c>
      <c r="M711" s="25">
        <f>INDEX(Structure!$K$6:$K$12,MATCH(I711,Structure!$A$6:$A$12,0))</f>
        <v/>
      </c>
      <c r="N711" s="26">
        <f>INDEX(Structure!$G$25:$G$52,MATCH(B711&amp;"|"&amp;I711,Structure!$A$25:$A$52,0))</f>
        <v/>
      </c>
      <c r="O711" s="26">
        <f>INDEX(Structure!$H$25:$H$52,MATCH(B711&amp;"|"&amp;I711,Structure!$A$25:$A$52,0))</f>
        <v/>
      </c>
      <c r="P711" s="26">
        <f>INDEX(Structure!$I$25:$I$52,MATCH(B711&amp;"|"&amp;I711,Structure!$A$25:$A$52,0))</f>
        <v/>
      </c>
      <c r="Q711" s="20">
        <f>G711/H711</f>
        <v/>
      </c>
      <c r="R711" s="20">
        <f>G711/O711</f>
        <v/>
      </c>
      <c r="S711" s="32">
        <f>(G711-N711)/(P711-N711)</f>
        <v/>
      </c>
      <c r="T711" s="4">
        <f>IF(G711&lt;N711,"Below",IF(G711&gt;P711,"Above","Within"))</f>
        <v/>
      </c>
      <c r="U711" s="17">
        <f>MAX(0,N711-G711)*F711</f>
        <v/>
      </c>
      <c r="V711" s="17">
        <f>MAX(0,G711-P711)*F711</f>
        <v/>
      </c>
      <c r="W711" s="33">
        <f>IF(T711="Above",LN(G711/P711)/LN(1+INDEX(Market!$E$6:$E$9,MATCH(B711,Market!$A$6:$A$9,0))),0)</f>
        <v/>
      </c>
    </row>
    <row r="712">
      <c r="A712" s="5" t="inlineStr">
        <is>
          <t>E00850</t>
        </is>
      </c>
      <c r="B712" s="5" t="inlineStr">
        <is>
          <t>PL</t>
        </is>
      </c>
      <c r="C712" s="5" t="inlineStr">
        <is>
          <t>Tech</t>
        </is>
      </c>
      <c r="D712" s="5" t="inlineStr">
        <is>
          <t>L6</t>
        </is>
      </c>
      <c r="E712" s="5" t="inlineStr">
        <is>
          <t>M</t>
        </is>
      </c>
      <c r="F712" s="5" t="n">
        <v>1</v>
      </c>
      <c r="G712" s="31" t="n">
        <v>78400</v>
      </c>
      <c r="H712" s="31" t="n">
        <v>105000</v>
      </c>
      <c r="I712" s="6">
        <f>INDEX(Roles!$J$5:$J$40,MATCH(C712&amp;"|"&amp;D712,Roles!$A$5:$A$40,0))</f>
        <v/>
      </c>
      <c r="J712" s="6">
        <f>INDEX(Roles!$K$5:$K$40,MATCH(C712&amp;"|"&amp;D712,Roles!$A$5:$A$40,0))</f>
        <v/>
      </c>
      <c r="K712" s="26">
        <f>INDEX(Market!$K$31:$K$54,MATCH(B712&amp;"|"&amp;J712,Market!$A$31:$A$54,0))</f>
        <v/>
      </c>
      <c r="L712" s="6">
        <f>INDEX(Settings!$E$13:$E$19,MATCH(I712,Settings!$B$13:$B$19,0))</f>
        <v/>
      </c>
      <c r="M712" s="25">
        <f>INDEX(Structure!$K$6:$K$12,MATCH(I712,Structure!$A$6:$A$12,0))</f>
        <v/>
      </c>
      <c r="N712" s="26">
        <f>INDEX(Structure!$G$25:$G$52,MATCH(B712&amp;"|"&amp;I712,Structure!$A$25:$A$52,0))</f>
        <v/>
      </c>
      <c r="O712" s="26">
        <f>INDEX(Structure!$H$25:$H$52,MATCH(B712&amp;"|"&amp;I712,Structure!$A$25:$A$52,0))</f>
        <v/>
      </c>
      <c r="P712" s="26">
        <f>INDEX(Structure!$I$25:$I$52,MATCH(B712&amp;"|"&amp;I712,Structure!$A$25:$A$52,0))</f>
        <v/>
      </c>
      <c r="Q712" s="20">
        <f>G712/H712</f>
        <v/>
      </c>
      <c r="R712" s="20">
        <f>G712/O712</f>
        <v/>
      </c>
      <c r="S712" s="32">
        <f>(G712-N712)/(P712-N712)</f>
        <v/>
      </c>
      <c r="T712" s="4">
        <f>IF(G712&lt;N712,"Below",IF(G712&gt;P712,"Above","Within"))</f>
        <v/>
      </c>
      <c r="U712" s="17">
        <f>MAX(0,N712-G712)*F712</f>
        <v/>
      </c>
      <c r="V712" s="17">
        <f>MAX(0,G712-P712)*F712</f>
        <v/>
      </c>
      <c r="W712" s="33">
        <f>IF(T712="Above",LN(G712/P712)/LN(1+INDEX(Market!$E$6:$E$9,MATCH(B712,Market!$A$6:$A$9,0))),0)</f>
        <v/>
      </c>
    </row>
    <row r="713">
      <c r="A713" s="5" t="inlineStr">
        <is>
          <t>E00851</t>
        </is>
      </c>
      <c r="B713" s="5" t="inlineStr">
        <is>
          <t>DE</t>
        </is>
      </c>
      <c r="C713" s="5" t="inlineStr">
        <is>
          <t>Operations</t>
        </is>
      </c>
      <c r="D713" s="5" t="inlineStr">
        <is>
          <t>L4</t>
        </is>
      </c>
      <c r="E713" s="5" t="inlineStr">
        <is>
          <t>M</t>
        </is>
      </c>
      <c r="F713" s="5" t="n">
        <v>1</v>
      </c>
      <c r="G713" s="31" t="n">
        <v>74800</v>
      </c>
      <c r="H713" s="31" t="n">
        <v>75800</v>
      </c>
      <c r="I713" s="6">
        <f>INDEX(Roles!$J$5:$J$40,MATCH(C713&amp;"|"&amp;D713,Roles!$A$5:$A$40,0))</f>
        <v/>
      </c>
      <c r="J713" s="6">
        <f>INDEX(Roles!$K$5:$K$40,MATCH(C713&amp;"|"&amp;D713,Roles!$A$5:$A$40,0))</f>
        <v/>
      </c>
      <c r="K713" s="26">
        <f>INDEX(Market!$K$31:$K$54,MATCH(B713&amp;"|"&amp;J713,Market!$A$31:$A$54,0))</f>
        <v/>
      </c>
      <c r="L713" s="6">
        <f>INDEX(Settings!$E$13:$E$19,MATCH(I713,Settings!$B$13:$B$19,0))</f>
        <v/>
      </c>
      <c r="M713" s="25">
        <f>INDEX(Structure!$K$6:$K$12,MATCH(I713,Structure!$A$6:$A$12,0))</f>
        <v/>
      </c>
      <c r="N713" s="26">
        <f>INDEX(Structure!$G$25:$G$52,MATCH(B713&amp;"|"&amp;I713,Structure!$A$25:$A$52,0))</f>
        <v/>
      </c>
      <c r="O713" s="26">
        <f>INDEX(Structure!$H$25:$H$52,MATCH(B713&amp;"|"&amp;I713,Structure!$A$25:$A$52,0))</f>
        <v/>
      </c>
      <c r="P713" s="26">
        <f>INDEX(Structure!$I$25:$I$52,MATCH(B713&amp;"|"&amp;I713,Structure!$A$25:$A$52,0))</f>
        <v/>
      </c>
      <c r="Q713" s="20">
        <f>G713/H713</f>
        <v/>
      </c>
      <c r="R713" s="20">
        <f>G713/O713</f>
        <v/>
      </c>
      <c r="S713" s="32">
        <f>(G713-N713)/(P713-N713)</f>
        <v/>
      </c>
      <c r="T713" s="4">
        <f>IF(G713&lt;N713,"Below",IF(G713&gt;P713,"Above","Within"))</f>
        <v/>
      </c>
      <c r="U713" s="17">
        <f>MAX(0,N713-G713)*F713</f>
        <v/>
      </c>
      <c r="V713" s="17">
        <f>MAX(0,G713-P713)*F713</f>
        <v/>
      </c>
      <c r="W713" s="33">
        <f>IF(T713="Above",LN(G713/P713)/LN(1+INDEX(Market!$E$6:$E$9,MATCH(B713,Market!$A$6:$A$9,0))),0)</f>
        <v/>
      </c>
    </row>
    <row r="714">
      <c r="A714" s="5" t="inlineStr">
        <is>
          <t>E00852</t>
        </is>
      </c>
      <c r="B714" s="5" t="inlineStr">
        <is>
          <t>PL</t>
        </is>
      </c>
      <c r="C714" s="5" t="inlineStr">
        <is>
          <t>Tech</t>
        </is>
      </c>
      <c r="D714" s="5" t="inlineStr">
        <is>
          <t>L2</t>
        </is>
      </c>
      <c r="E714" s="5" t="inlineStr">
        <is>
          <t>M</t>
        </is>
      </c>
      <c r="F714" s="5" t="n">
        <v>0.8</v>
      </c>
      <c r="G714" s="31" t="n">
        <v>37550</v>
      </c>
      <c r="H714" s="31" t="n">
        <v>32800</v>
      </c>
      <c r="I714" s="6">
        <f>INDEX(Roles!$J$5:$J$40,MATCH(C714&amp;"|"&amp;D714,Roles!$A$5:$A$40,0))</f>
        <v/>
      </c>
      <c r="J714" s="6">
        <f>INDEX(Roles!$K$5:$K$40,MATCH(C714&amp;"|"&amp;D714,Roles!$A$5:$A$40,0))</f>
        <v/>
      </c>
      <c r="K714" s="26">
        <f>INDEX(Market!$K$31:$K$54,MATCH(B714&amp;"|"&amp;J714,Market!$A$31:$A$54,0))</f>
        <v/>
      </c>
      <c r="L714" s="6">
        <f>INDEX(Settings!$E$13:$E$19,MATCH(I714,Settings!$B$13:$B$19,0))</f>
        <v/>
      </c>
      <c r="M714" s="25">
        <f>INDEX(Structure!$K$6:$K$12,MATCH(I714,Structure!$A$6:$A$12,0))</f>
        <v/>
      </c>
      <c r="N714" s="26">
        <f>INDEX(Structure!$G$25:$G$52,MATCH(B714&amp;"|"&amp;I714,Structure!$A$25:$A$52,0))</f>
        <v/>
      </c>
      <c r="O714" s="26">
        <f>INDEX(Structure!$H$25:$H$52,MATCH(B714&amp;"|"&amp;I714,Structure!$A$25:$A$52,0))</f>
        <v/>
      </c>
      <c r="P714" s="26">
        <f>INDEX(Structure!$I$25:$I$52,MATCH(B714&amp;"|"&amp;I714,Structure!$A$25:$A$52,0))</f>
        <v/>
      </c>
      <c r="Q714" s="20">
        <f>G714/H714</f>
        <v/>
      </c>
      <c r="R714" s="20">
        <f>G714/O714</f>
        <v/>
      </c>
      <c r="S714" s="32">
        <f>(G714-N714)/(P714-N714)</f>
        <v/>
      </c>
      <c r="T714" s="4">
        <f>IF(G714&lt;N714,"Below",IF(G714&gt;P714,"Above","Within"))</f>
        <v/>
      </c>
      <c r="U714" s="17">
        <f>MAX(0,N714-G714)*F714</f>
        <v/>
      </c>
      <c r="V714" s="17">
        <f>MAX(0,G714-P714)*F714</f>
        <v/>
      </c>
      <c r="W714" s="33">
        <f>IF(T714="Above",LN(G714/P714)/LN(1+INDEX(Market!$E$6:$E$9,MATCH(B714,Market!$A$6:$A$9,0))),0)</f>
        <v/>
      </c>
    </row>
    <row r="715">
      <c r="A715" s="5" t="inlineStr">
        <is>
          <t>E00853</t>
        </is>
      </c>
      <c r="B715" s="5" t="inlineStr">
        <is>
          <t>IT</t>
        </is>
      </c>
      <c r="C715" s="5" t="inlineStr">
        <is>
          <t>Customer Service</t>
        </is>
      </c>
      <c r="D715" s="5" t="inlineStr">
        <is>
          <t>L2</t>
        </is>
      </c>
      <c r="E715" s="5" t="inlineStr">
        <is>
          <t>F</t>
        </is>
      </c>
      <c r="F715" s="5" t="n">
        <v>1</v>
      </c>
      <c r="G715" s="31" t="n">
        <v>29200</v>
      </c>
      <c r="H715" s="31" t="n">
        <v>29200</v>
      </c>
      <c r="I715" s="6">
        <f>INDEX(Roles!$J$5:$J$40,MATCH(C715&amp;"|"&amp;D715,Roles!$A$5:$A$40,0))</f>
        <v/>
      </c>
      <c r="J715" s="6">
        <f>INDEX(Roles!$K$5:$K$40,MATCH(C715&amp;"|"&amp;D715,Roles!$A$5:$A$40,0))</f>
        <v/>
      </c>
      <c r="K715" s="26">
        <f>INDEX(Market!$K$31:$K$54,MATCH(B715&amp;"|"&amp;J715,Market!$A$31:$A$54,0))</f>
        <v/>
      </c>
      <c r="L715" s="6">
        <f>INDEX(Settings!$E$13:$E$19,MATCH(I715,Settings!$B$13:$B$19,0))</f>
        <v/>
      </c>
      <c r="M715" s="25">
        <f>INDEX(Structure!$K$6:$K$12,MATCH(I715,Structure!$A$6:$A$12,0))</f>
        <v/>
      </c>
      <c r="N715" s="26">
        <f>INDEX(Structure!$G$25:$G$52,MATCH(B715&amp;"|"&amp;I715,Structure!$A$25:$A$52,0))</f>
        <v/>
      </c>
      <c r="O715" s="26">
        <f>INDEX(Structure!$H$25:$H$52,MATCH(B715&amp;"|"&amp;I715,Structure!$A$25:$A$52,0))</f>
        <v/>
      </c>
      <c r="P715" s="26">
        <f>INDEX(Structure!$I$25:$I$52,MATCH(B715&amp;"|"&amp;I715,Structure!$A$25:$A$52,0))</f>
        <v/>
      </c>
      <c r="Q715" s="20">
        <f>G715/H715</f>
        <v/>
      </c>
      <c r="R715" s="20">
        <f>G715/O715</f>
        <v/>
      </c>
      <c r="S715" s="32">
        <f>(G715-N715)/(P715-N715)</f>
        <v/>
      </c>
      <c r="T715" s="4">
        <f>IF(G715&lt;N715,"Below",IF(G715&gt;P715,"Above","Within"))</f>
        <v/>
      </c>
      <c r="U715" s="17">
        <f>MAX(0,N715-G715)*F715</f>
        <v/>
      </c>
      <c r="V715" s="17">
        <f>MAX(0,G715-P715)*F715</f>
        <v/>
      </c>
      <c r="W715" s="33">
        <f>IF(T715="Above",LN(G715/P715)/LN(1+INDEX(Market!$E$6:$E$9,MATCH(B715,Market!$A$6:$A$9,0))),0)</f>
        <v/>
      </c>
    </row>
    <row r="716">
      <c r="A716" s="5" t="inlineStr">
        <is>
          <t>E00854</t>
        </is>
      </c>
      <c r="B716" s="5" t="inlineStr">
        <is>
          <t>PL</t>
        </is>
      </c>
      <c r="C716" s="5" t="inlineStr">
        <is>
          <t>Sales</t>
        </is>
      </c>
      <c r="D716" s="5" t="inlineStr">
        <is>
          <t>L2</t>
        </is>
      </c>
      <c r="E716" s="5" t="inlineStr">
        <is>
          <t>F</t>
        </is>
      </c>
      <c r="F716" s="5" t="n">
        <v>1</v>
      </c>
      <c r="G716" s="31" t="n">
        <v>25400</v>
      </c>
      <c r="H716" s="31" t="n">
        <v>27600</v>
      </c>
      <c r="I716" s="6">
        <f>INDEX(Roles!$J$5:$J$40,MATCH(C716&amp;"|"&amp;D716,Roles!$A$5:$A$40,0))</f>
        <v/>
      </c>
      <c r="J716" s="6">
        <f>INDEX(Roles!$K$5:$K$40,MATCH(C716&amp;"|"&amp;D716,Roles!$A$5:$A$40,0))</f>
        <v/>
      </c>
      <c r="K716" s="26">
        <f>INDEX(Market!$K$31:$K$54,MATCH(B716&amp;"|"&amp;J716,Market!$A$31:$A$54,0))</f>
        <v/>
      </c>
      <c r="L716" s="6">
        <f>INDEX(Settings!$E$13:$E$19,MATCH(I716,Settings!$B$13:$B$19,0))</f>
        <v/>
      </c>
      <c r="M716" s="25">
        <f>INDEX(Structure!$K$6:$K$12,MATCH(I716,Structure!$A$6:$A$12,0))</f>
        <v/>
      </c>
      <c r="N716" s="26">
        <f>INDEX(Structure!$G$25:$G$52,MATCH(B716&amp;"|"&amp;I716,Structure!$A$25:$A$52,0))</f>
        <v/>
      </c>
      <c r="O716" s="26">
        <f>INDEX(Structure!$H$25:$H$52,MATCH(B716&amp;"|"&amp;I716,Structure!$A$25:$A$52,0))</f>
        <v/>
      </c>
      <c r="P716" s="26">
        <f>INDEX(Structure!$I$25:$I$52,MATCH(B716&amp;"|"&amp;I716,Structure!$A$25:$A$52,0))</f>
        <v/>
      </c>
      <c r="Q716" s="20">
        <f>G716/H716</f>
        <v/>
      </c>
      <c r="R716" s="20">
        <f>G716/O716</f>
        <v/>
      </c>
      <c r="S716" s="32">
        <f>(G716-N716)/(P716-N716)</f>
        <v/>
      </c>
      <c r="T716" s="4">
        <f>IF(G716&lt;N716,"Below",IF(G716&gt;P716,"Above","Within"))</f>
        <v/>
      </c>
      <c r="U716" s="17">
        <f>MAX(0,N716-G716)*F716</f>
        <v/>
      </c>
      <c r="V716" s="17">
        <f>MAX(0,G716-P716)*F716</f>
        <v/>
      </c>
      <c r="W716" s="33">
        <f>IF(T716="Above",LN(G716/P716)/LN(1+INDEX(Market!$E$6:$E$9,MATCH(B716,Market!$A$6:$A$9,0))),0)</f>
        <v/>
      </c>
    </row>
    <row r="717">
      <c r="A717" s="5" t="inlineStr">
        <is>
          <t>E00855</t>
        </is>
      </c>
      <c r="B717" s="5" t="inlineStr">
        <is>
          <t>IT</t>
        </is>
      </c>
      <c r="C717" s="5" t="inlineStr">
        <is>
          <t>Customer Service</t>
        </is>
      </c>
      <c r="D717" s="5" t="inlineStr">
        <is>
          <t>L2</t>
        </is>
      </c>
      <c r="E717" s="5" t="inlineStr">
        <is>
          <t>F</t>
        </is>
      </c>
      <c r="F717" s="5" t="n">
        <v>1</v>
      </c>
      <c r="G717" s="31" t="n">
        <v>22950</v>
      </c>
      <c r="H717" s="31" t="n">
        <v>29200</v>
      </c>
      <c r="I717" s="6">
        <f>INDEX(Roles!$J$5:$J$40,MATCH(C717&amp;"|"&amp;D717,Roles!$A$5:$A$40,0))</f>
        <v/>
      </c>
      <c r="J717" s="6">
        <f>INDEX(Roles!$K$5:$K$40,MATCH(C717&amp;"|"&amp;D717,Roles!$A$5:$A$40,0))</f>
        <v/>
      </c>
      <c r="K717" s="26">
        <f>INDEX(Market!$K$31:$K$54,MATCH(B717&amp;"|"&amp;J717,Market!$A$31:$A$54,0))</f>
        <v/>
      </c>
      <c r="L717" s="6">
        <f>INDEX(Settings!$E$13:$E$19,MATCH(I717,Settings!$B$13:$B$19,0))</f>
        <v/>
      </c>
      <c r="M717" s="25">
        <f>INDEX(Structure!$K$6:$K$12,MATCH(I717,Structure!$A$6:$A$12,0))</f>
        <v/>
      </c>
      <c r="N717" s="26">
        <f>INDEX(Structure!$G$25:$G$52,MATCH(B717&amp;"|"&amp;I717,Structure!$A$25:$A$52,0))</f>
        <v/>
      </c>
      <c r="O717" s="26">
        <f>INDEX(Structure!$H$25:$H$52,MATCH(B717&amp;"|"&amp;I717,Structure!$A$25:$A$52,0))</f>
        <v/>
      </c>
      <c r="P717" s="26">
        <f>INDEX(Structure!$I$25:$I$52,MATCH(B717&amp;"|"&amp;I717,Structure!$A$25:$A$52,0))</f>
        <v/>
      </c>
      <c r="Q717" s="20">
        <f>G717/H717</f>
        <v/>
      </c>
      <c r="R717" s="20">
        <f>G717/O717</f>
        <v/>
      </c>
      <c r="S717" s="32">
        <f>(G717-N717)/(P717-N717)</f>
        <v/>
      </c>
      <c r="T717" s="4">
        <f>IF(G717&lt;N717,"Below",IF(G717&gt;P717,"Above","Within"))</f>
        <v/>
      </c>
      <c r="U717" s="17">
        <f>MAX(0,N717-G717)*F717</f>
        <v/>
      </c>
      <c r="V717" s="17">
        <f>MAX(0,G717-P717)*F717</f>
        <v/>
      </c>
      <c r="W717" s="33">
        <f>IF(T717="Above",LN(G717/P717)/LN(1+INDEX(Market!$E$6:$E$9,MATCH(B717,Market!$A$6:$A$9,0))),0)</f>
        <v/>
      </c>
    </row>
    <row r="718">
      <c r="A718" s="5" t="inlineStr">
        <is>
          <t>E00857</t>
        </is>
      </c>
      <c r="B718" s="5" t="inlineStr">
        <is>
          <t>IT</t>
        </is>
      </c>
      <c r="C718" s="5" t="inlineStr">
        <is>
          <t>Customer Service</t>
        </is>
      </c>
      <c r="D718" s="5" t="inlineStr">
        <is>
          <t>L2</t>
        </is>
      </c>
      <c r="E718" s="5" t="inlineStr">
        <is>
          <t>M</t>
        </is>
      </c>
      <c r="F718" s="5" t="n">
        <v>1</v>
      </c>
      <c r="G718" s="31" t="n">
        <v>33000</v>
      </c>
      <c r="H718" s="31" t="n">
        <v>29200</v>
      </c>
      <c r="I718" s="6">
        <f>INDEX(Roles!$J$5:$J$40,MATCH(C718&amp;"|"&amp;D718,Roles!$A$5:$A$40,0))</f>
        <v/>
      </c>
      <c r="J718" s="6">
        <f>INDEX(Roles!$K$5:$K$40,MATCH(C718&amp;"|"&amp;D718,Roles!$A$5:$A$40,0))</f>
        <v/>
      </c>
      <c r="K718" s="26">
        <f>INDEX(Market!$K$31:$K$54,MATCH(B718&amp;"|"&amp;J718,Market!$A$31:$A$54,0))</f>
        <v/>
      </c>
      <c r="L718" s="6">
        <f>INDEX(Settings!$E$13:$E$19,MATCH(I718,Settings!$B$13:$B$19,0))</f>
        <v/>
      </c>
      <c r="M718" s="25">
        <f>INDEX(Structure!$K$6:$K$12,MATCH(I718,Structure!$A$6:$A$12,0))</f>
        <v/>
      </c>
      <c r="N718" s="26">
        <f>INDEX(Structure!$G$25:$G$52,MATCH(B718&amp;"|"&amp;I718,Structure!$A$25:$A$52,0))</f>
        <v/>
      </c>
      <c r="O718" s="26">
        <f>INDEX(Structure!$H$25:$H$52,MATCH(B718&amp;"|"&amp;I718,Structure!$A$25:$A$52,0))</f>
        <v/>
      </c>
      <c r="P718" s="26">
        <f>INDEX(Structure!$I$25:$I$52,MATCH(B718&amp;"|"&amp;I718,Structure!$A$25:$A$52,0))</f>
        <v/>
      </c>
      <c r="Q718" s="20">
        <f>G718/H718</f>
        <v/>
      </c>
      <c r="R718" s="20">
        <f>G718/O718</f>
        <v/>
      </c>
      <c r="S718" s="32">
        <f>(G718-N718)/(P718-N718)</f>
        <v/>
      </c>
      <c r="T718" s="4">
        <f>IF(G718&lt;N718,"Below",IF(G718&gt;P718,"Above","Within"))</f>
        <v/>
      </c>
      <c r="U718" s="17">
        <f>MAX(0,N718-G718)*F718</f>
        <v/>
      </c>
      <c r="V718" s="17">
        <f>MAX(0,G718-P718)*F718</f>
        <v/>
      </c>
      <c r="W718" s="33">
        <f>IF(T718="Above",LN(G718/P718)/LN(1+INDEX(Market!$E$6:$E$9,MATCH(B718,Market!$A$6:$A$9,0))),0)</f>
        <v/>
      </c>
    </row>
    <row r="719">
      <c r="A719" s="5" t="inlineStr">
        <is>
          <t>E00858</t>
        </is>
      </c>
      <c r="B719" s="5" t="inlineStr">
        <is>
          <t>ES</t>
        </is>
      </c>
      <c r="C719" s="5" t="inlineStr">
        <is>
          <t>Operations</t>
        </is>
      </c>
      <c r="D719" s="5" t="inlineStr">
        <is>
          <t>L2</t>
        </is>
      </c>
      <c r="E719" s="5" t="inlineStr">
        <is>
          <t>M</t>
        </is>
      </c>
      <c r="F719" s="5" t="n">
        <v>1</v>
      </c>
      <c r="G719" s="31" t="n">
        <v>31550</v>
      </c>
      <c r="H719" s="31" t="n">
        <v>29700</v>
      </c>
      <c r="I719" s="6">
        <f>INDEX(Roles!$J$5:$J$40,MATCH(C719&amp;"|"&amp;D719,Roles!$A$5:$A$40,0))</f>
        <v/>
      </c>
      <c r="J719" s="6">
        <f>INDEX(Roles!$K$5:$K$40,MATCH(C719&amp;"|"&amp;D719,Roles!$A$5:$A$40,0))</f>
        <v/>
      </c>
      <c r="K719" s="26">
        <f>INDEX(Market!$K$31:$K$54,MATCH(B719&amp;"|"&amp;J719,Market!$A$31:$A$54,0))</f>
        <v/>
      </c>
      <c r="L719" s="6">
        <f>INDEX(Settings!$E$13:$E$19,MATCH(I719,Settings!$B$13:$B$19,0))</f>
        <v/>
      </c>
      <c r="M719" s="25">
        <f>INDEX(Structure!$K$6:$K$12,MATCH(I719,Structure!$A$6:$A$12,0))</f>
        <v/>
      </c>
      <c r="N719" s="26">
        <f>INDEX(Structure!$G$25:$G$52,MATCH(B719&amp;"|"&amp;I719,Structure!$A$25:$A$52,0))</f>
        <v/>
      </c>
      <c r="O719" s="26">
        <f>INDEX(Structure!$H$25:$H$52,MATCH(B719&amp;"|"&amp;I719,Structure!$A$25:$A$52,0))</f>
        <v/>
      </c>
      <c r="P719" s="26">
        <f>INDEX(Structure!$I$25:$I$52,MATCH(B719&amp;"|"&amp;I719,Structure!$A$25:$A$52,0))</f>
        <v/>
      </c>
      <c r="Q719" s="20">
        <f>G719/H719</f>
        <v/>
      </c>
      <c r="R719" s="20">
        <f>G719/O719</f>
        <v/>
      </c>
      <c r="S719" s="32">
        <f>(G719-N719)/(P719-N719)</f>
        <v/>
      </c>
      <c r="T719" s="4">
        <f>IF(G719&lt;N719,"Below",IF(G719&gt;P719,"Above","Within"))</f>
        <v/>
      </c>
      <c r="U719" s="17">
        <f>MAX(0,N719-G719)*F719</f>
        <v/>
      </c>
      <c r="V719" s="17">
        <f>MAX(0,G719-P719)*F719</f>
        <v/>
      </c>
      <c r="W719" s="33">
        <f>IF(T719="Above",LN(G719/P719)/LN(1+INDEX(Market!$E$6:$E$9,MATCH(B719,Market!$A$6:$A$9,0))),0)</f>
        <v/>
      </c>
    </row>
    <row r="720">
      <c r="A720" s="5" t="inlineStr">
        <is>
          <t>E00859</t>
        </is>
      </c>
      <c r="B720" s="5" t="inlineStr">
        <is>
          <t>IT</t>
        </is>
      </c>
      <c r="C720" s="5" t="inlineStr">
        <is>
          <t>Customer Service</t>
        </is>
      </c>
      <c r="D720" s="5" t="inlineStr">
        <is>
          <t>L3</t>
        </is>
      </c>
      <c r="E720" s="5" t="inlineStr">
        <is>
          <t>M</t>
        </is>
      </c>
      <c r="F720" s="5" t="n">
        <v>1</v>
      </c>
      <c r="G720" s="31" t="n">
        <v>40000</v>
      </c>
      <c r="H720" s="31" t="n">
        <v>37400</v>
      </c>
      <c r="I720" s="6">
        <f>INDEX(Roles!$J$5:$J$40,MATCH(C720&amp;"|"&amp;D720,Roles!$A$5:$A$40,0))</f>
        <v/>
      </c>
      <c r="J720" s="6">
        <f>INDEX(Roles!$K$5:$K$40,MATCH(C720&amp;"|"&amp;D720,Roles!$A$5:$A$40,0))</f>
        <v/>
      </c>
      <c r="K720" s="26">
        <f>INDEX(Market!$K$31:$K$54,MATCH(B720&amp;"|"&amp;J720,Market!$A$31:$A$54,0))</f>
        <v/>
      </c>
      <c r="L720" s="6">
        <f>INDEX(Settings!$E$13:$E$19,MATCH(I720,Settings!$B$13:$B$19,0))</f>
        <v/>
      </c>
      <c r="M720" s="25">
        <f>INDEX(Structure!$K$6:$K$12,MATCH(I720,Structure!$A$6:$A$12,0))</f>
        <v/>
      </c>
      <c r="N720" s="26">
        <f>INDEX(Structure!$G$25:$G$52,MATCH(B720&amp;"|"&amp;I720,Structure!$A$25:$A$52,0))</f>
        <v/>
      </c>
      <c r="O720" s="26">
        <f>INDEX(Structure!$H$25:$H$52,MATCH(B720&amp;"|"&amp;I720,Structure!$A$25:$A$52,0))</f>
        <v/>
      </c>
      <c r="P720" s="26">
        <f>INDEX(Structure!$I$25:$I$52,MATCH(B720&amp;"|"&amp;I720,Structure!$A$25:$A$52,0))</f>
        <v/>
      </c>
      <c r="Q720" s="20">
        <f>G720/H720</f>
        <v/>
      </c>
      <c r="R720" s="20">
        <f>G720/O720</f>
        <v/>
      </c>
      <c r="S720" s="32">
        <f>(G720-N720)/(P720-N720)</f>
        <v/>
      </c>
      <c r="T720" s="4">
        <f>IF(G720&lt;N720,"Below",IF(G720&gt;P720,"Above","Within"))</f>
        <v/>
      </c>
      <c r="U720" s="17">
        <f>MAX(0,N720-G720)*F720</f>
        <v/>
      </c>
      <c r="V720" s="17">
        <f>MAX(0,G720-P720)*F720</f>
        <v/>
      </c>
      <c r="W720" s="33">
        <f>IF(T720="Above",LN(G720/P720)/LN(1+INDEX(Market!$E$6:$E$9,MATCH(B720,Market!$A$6:$A$9,0))),0)</f>
        <v/>
      </c>
    </row>
    <row r="721">
      <c r="A721" s="5" t="inlineStr">
        <is>
          <t>E00861</t>
        </is>
      </c>
      <c r="B721" s="5" t="inlineStr">
        <is>
          <t>IT</t>
        </is>
      </c>
      <c r="C721" s="5" t="inlineStr">
        <is>
          <t>Customer Service</t>
        </is>
      </c>
      <c r="D721" s="5" t="inlineStr">
        <is>
          <t>L1</t>
        </is>
      </c>
      <c r="E721" s="5" t="inlineStr">
        <is>
          <t>F</t>
        </is>
      </c>
      <c r="F721" s="5" t="n">
        <v>0.8</v>
      </c>
      <c r="G721" s="31" t="n">
        <v>25250</v>
      </c>
      <c r="H721" s="31" t="n">
        <v>23400</v>
      </c>
      <c r="I721" s="6">
        <f>INDEX(Roles!$J$5:$J$40,MATCH(C721&amp;"|"&amp;D721,Roles!$A$5:$A$40,0))</f>
        <v/>
      </c>
      <c r="J721" s="6">
        <f>INDEX(Roles!$K$5:$K$40,MATCH(C721&amp;"|"&amp;D721,Roles!$A$5:$A$40,0))</f>
        <v/>
      </c>
      <c r="K721" s="26">
        <f>INDEX(Market!$K$31:$K$54,MATCH(B721&amp;"|"&amp;J721,Market!$A$31:$A$54,0))</f>
        <v/>
      </c>
      <c r="L721" s="6">
        <f>INDEX(Settings!$E$13:$E$19,MATCH(I721,Settings!$B$13:$B$19,0))</f>
        <v/>
      </c>
      <c r="M721" s="25">
        <f>INDEX(Structure!$K$6:$K$12,MATCH(I721,Structure!$A$6:$A$12,0))</f>
        <v/>
      </c>
      <c r="N721" s="26">
        <f>INDEX(Structure!$G$25:$G$52,MATCH(B721&amp;"|"&amp;I721,Structure!$A$25:$A$52,0))</f>
        <v/>
      </c>
      <c r="O721" s="26">
        <f>INDEX(Structure!$H$25:$H$52,MATCH(B721&amp;"|"&amp;I721,Structure!$A$25:$A$52,0))</f>
        <v/>
      </c>
      <c r="P721" s="26">
        <f>INDEX(Structure!$I$25:$I$52,MATCH(B721&amp;"|"&amp;I721,Structure!$A$25:$A$52,0))</f>
        <v/>
      </c>
      <c r="Q721" s="20">
        <f>G721/H721</f>
        <v/>
      </c>
      <c r="R721" s="20">
        <f>G721/O721</f>
        <v/>
      </c>
      <c r="S721" s="32">
        <f>(G721-N721)/(P721-N721)</f>
        <v/>
      </c>
      <c r="T721" s="4">
        <f>IF(G721&lt;N721,"Below",IF(G721&gt;P721,"Above","Within"))</f>
        <v/>
      </c>
      <c r="U721" s="17">
        <f>MAX(0,N721-G721)*F721</f>
        <v/>
      </c>
      <c r="V721" s="17">
        <f>MAX(0,G721-P721)*F721</f>
        <v/>
      </c>
      <c r="W721" s="33">
        <f>IF(T721="Above",LN(G721/P721)/LN(1+INDEX(Market!$E$6:$E$9,MATCH(B721,Market!$A$6:$A$9,0))),0)</f>
        <v/>
      </c>
    </row>
    <row r="722">
      <c r="A722" s="5" t="inlineStr">
        <is>
          <t>E00862</t>
        </is>
      </c>
      <c r="B722" s="5" t="inlineStr">
        <is>
          <t>PL</t>
        </is>
      </c>
      <c r="C722" s="5" t="inlineStr">
        <is>
          <t>Customer Service</t>
        </is>
      </c>
      <c r="D722" s="5" t="inlineStr">
        <is>
          <t>L1</t>
        </is>
      </c>
      <c r="E722" s="5" t="inlineStr">
        <is>
          <t>F</t>
        </is>
      </c>
      <c r="F722" s="5" t="n">
        <v>0.8</v>
      </c>
      <c r="G722" s="31" t="n">
        <v>20500</v>
      </c>
      <c r="H722" s="31" t="n">
        <v>18900</v>
      </c>
      <c r="I722" s="6">
        <f>INDEX(Roles!$J$5:$J$40,MATCH(C722&amp;"|"&amp;D722,Roles!$A$5:$A$40,0))</f>
        <v/>
      </c>
      <c r="J722" s="6">
        <f>INDEX(Roles!$K$5:$K$40,MATCH(C722&amp;"|"&amp;D722,Roles!$A$5:$A$40,0))</f>
        <v/>
      </c>
      <c r="K722" s="26">
        <f>INDEX(Market!$K$31:$K$54,MATCH(B722&amp;"|"&amp;J722,Market!$A$31:$A$54,0))</f>
        <v/>
      </c>
      <c r="L722" s="6">
        <f>INDEX(Settings!$E$13:$E$19,MATCH(I722,Settings!$B$13:$B$19,0))</f>
        <v/>
      </c>
      <c r="M722" s="25">
        <f>INDEX(Structure!$K$6:$K$12,MATCH(I722,Structure!$A$6:$A$12,0))</f>
        <v/>
      </c>
      <c r="N722" s="26">
        <f>INDEX(Structure!$G$25:$G$52,MATCH(B722&amp;"|"&amp;I722,Structure!$A$25:$A$52,0))</f>
        <v/>
      </c>
      <c r="O722" s="26">
        <f>INDEX(Structure!$H$25:$H$52,MATCH(B722&amp;"|"&amp;I722,Structure!$A$25:$A$52,0))</f>
        <v/>
      </c>
      <c r="P722" s="26">
        <f>INDEX(Structure!$I$25:$I$52,MATCH(B722&amp;"|"&amp;I722,Structure!$A$25:$A$52,0))</f>
        <v/>
      </c>
      <c r="Q722" s="20">
        <f>G722/H722</f>
        <v/>
      </c>
      <c r="R722" s="20">
        <f>G722/O722</f>
        <v/>
      </c>
      <c r="S722" s="32">
        <f>(G722-N722)/(P722-N722)</f>
        <v/>
      </c>
      <c r="T722" s="4">
        <f>IF(G722&lt;N722,"Below",IF(G722&gt;P722,"Above","Within"))</f>
        <v/>
      </c>
      <c r="U722" s="17">
        <f>MAX(0,N722-G722)*F722</f>
        <v/>
      </c>
      <c r="V722" s="17">
        <f>MAX(0,G722-P722)*F722</f>
        <v/>
      </c>
      <c r="W722" s="33">
        <f>IF(T722="Above",LN(G722/P722)/LN(1+INDEX(Market!$E$6:$E$9,MATCH(B722,Market!$A$6:$A$9,0))),0)</f>
        <v/>
      </c>
    </row>
    <row r="723">
      <c r="A723" s="5" t="inlineStr">
        <is>
          <t>E00864</t>
        </is>
      </c>
      <c r="B723" s="5" t="inlineStr">
        <is>
          <t>PL</t>
        </is>
      </c>
      <c r="C723" s="5" t="inlineStr">
        <is>
          <t>HR</t>
        </is>
      </c>
      <c r="D723" s="5" t="inlineStr">
        <is>
          <t>L4</t>
        </is>
      </c>
      <c r="E723" s="5" t="inlineStr">
        <is>
          <t>M</t>
        </is>
      </c>
      <c r="F723" s="5" t="n">
        <v>1</v>
      </c>
      <c r="G723" s="31" t="n">
        <v>43500</v>
      </c>
      <c r="H723" s="31" t="n">
        <v>44100</v>
      </c>
      <c r="I723" s="6">
        <f>INDEX(Roles!$J$5:$J$40,MATCH(C723&amp;"|"&amp;D723,Roles!$A$5:$A$40,0))</f>
        <v/>
      </c>
      <c r="J723" s="6">
        <f>INDEX(Roles!$K$5:$K$40,MATCH(C723&amp;"|"&amp;D723,Roles!$A$5:$A$40,0))</f>
        <v/>
      </c>
      <c r="K723" s="26">
        <f>INDEX(Market!$K$31:$K$54,MATCH(B723&amp;"|"&amp;J723,Market!$A$31:$A$54,0))</f>
        <v/>
      </c>
      <c r="L723" s="6">
        <f>INDEX(Settings!$E$13:$E$19,MATCH(I723,Settings!$B$13:$B$19,0))</f>
        <v/>
      </c>
      <c r="M723" s="25">
        <f>INDEX(Structure!$K$6:$K$12,MATCH(I723,Structure!$A$6:$A$12,0))</f>
        <v/>
      </c>
      <c r="N723" s="26">
        <f>INDEX(Structure!$G$25:$G$52,MATCH(B723&amp;"|"&amp;I723,Structure!$A$25:$A$52,0))</f>
        <v/>
      </c>
      <c r="O723" s="26">
        <f>INDEX(Structure!$H$25:$H$52,MATCH(B723&amp;"|"&amp;I723,Structure!$A$25:$A$52,0))</f>
        <v/>
      </c>
      <c r="P723" s="26">
        <f>INDEX(Structure!$I$25:$I$52,MATCH(B723&amp;"|"&amp;I723,Structure!$A$25:$A$52,0))</f>
        <v/>
      </c>
      <c r="Q723" s="20">
        <f>G723/H723</f>
        <v/>
      </c>
      <c r="R723" s="20">
        <f>G723/O723</f>
        <v/>
      </c>
      <c r="S723" s="32">
        <f>(G723-N723)/(P723-N723)</f>
        <v/>
      </c>
      <c r="T723" s="4">
        <f>IF(G723&lt;N723,"Below",IF(G723&gt;P723,"Above","Within"))</f>
        <v/>
      </c>
      <c r="U723" s="17">
        <f>MAX(0,N723-G723)*F723</f>
        <v/>
      </c>
      <c r="V723" s="17">
        <f>MAX(0,G723-P723)*F723</f>
        <v/>
      </c>
      <c r="W723" s="33">
        <f>IF(T723="Above",LN(G723/P723)/LN(1+INDEX(Market!$E$6:$E$9,MATCH(B723,Market!$A$6:$A$9,0))),0)</f>
        <v/>
      </c>
    </row>
    <row r="724">
      <c r="A724" s="5" t="inlineStr">
        <is>
          <t>E00865</t>
        </is>
      </c>
      <c r="B724" s="5" t="inlineStr">
        <is>
          <t>PL</t>
        </is>
      </c>
      <c r="C724" s="5" t="inlineStr">
        <is>
          <t>Customer Service</t>
        </is>
      </c>
      <c r="D724" s="5" t="inlineStr">
        <is>
          <t>L2</t>
        </is>
      </c>
      <c r="E724" s="5" t="inlineStr">
        <is>
          <t>F</t>
        </is>
      </c>
      <c r="F724" s="5" t="n">
        <v>1</v>
      </c>
      <c r="G724" s="31" t="n">
        <v>27300</v>
      </c>
      <c r="H724" s="31" t="n">
        <v>23600</v>
      </c>
      <c r="I724" s="6">
        <f>INDEX(Roles!$J$5:$J$40,MATCH(C724&amp;"|"&amp;D724,Roles!$A$5:$A$40,0))</f>
        <v/>
      </c>
      <c r="J724" s="6">
        <f>INDEX(Roles!$K$5:$K$40,MATCH(C724&amp;"|"&amp;D724,Roles!$A$5:$A$40,0))</f>
        <v/>
      </c>
      <c r="K724" s="26">
        <f>INDEX(Market!$K$31:$K$54,MATCH(B724&amp;"|"&amp;J724,Market!$A$31:$A$54,0))</f>
        <v/>
      </c>
      <c r="L724" s="6">
        <f>INDEX(Settings!$E$13:$E$19,MATCH(I724,Settings!$B$13:$B$19,0))</f>
        <v/>
      </c>
      <c r="M724" s="25">
        <f>INDEX(Structure!$K$6:$K$12,MATCH(I724,Structure!$A$6:$A$12,0))</f>
        <v/>
      </c>
      <c r="N724" s="26">
        <f>INDEX(Structure!$G$25:$G$52,MATCH(B724&amp;"|"&amp;I724,Structure!$A$25:$A$52,0))</f>
        <v/>
      </c>
      <c r="O724" s="26">
        <f>INDEX(Structure!$H$25:$H$52,MATCH(B724&amp;"|"&amp;I724,Structure!$A$25:$A$52,0))</f>
        <v/>
      </c>
      <c r="P724" s="26">
        <f>INDEX(Structure!$I$25:$I$52,MATCH(B724&amp;"|"&amp;I724,Structure!$A$25:$A$52,0))</f>
        <v/>
      </c>
      <c r="Q724" s="20">
        <f>G724/H724</f>
        <v/>
      </c>
      <c r="R724" s="20">
        <f>G724/O724</f>
        <v/>
      </c>
      <c r="S724" s="32">
        <f>(G724-N724)/(P724-N724)</f>
        <v/>
      </c>
      <c r="T724" s="4">
        <f>IF(G724&lt;N724,"Below",IF(G724&gt;P724,"Above","Within"))</f>
        <v/>
      </c>
      <c r="U724" s="17">
        <f>MAX(0,N724-G724)*F724</f>
        <v/>
      </c>
      <c r="V724" s="17">
        <f>MAX(0,G724-P724)*F724</f>
        <v/>
      </c>
      <c r="W724" s="33">
        <f>IF(T724="Above",LN(G724/P724)/LN(1+INDEX(Market!$E$6:$E$9,MATCH(B724,Market!$A$6:$A$9,0))),0)</f>
        <v/>
      </c>
    </row>
    <row r="725">
      <c r="A725" s="5" t="inlineStr">
        <is>
          <t>E00867</t>
        </is>
      </c>
      <c r="B725" s="5" t="inlineStr">
        <is>
          <t>DE</t>
        </is>
      </c>
      <c r="C725" s="5" t="inlineStr">
        <is>
          <t>Operations</t>
        </is>
      </c>
      <c r="D725" s="5" t="inlineStr">
        <is>
          <t>L4</t>
        </is>
      </c>
      <c r="E725" s="5" t="inlineStr">
        <is>
          <t>M</t>
        </is>
      </c>
      <c r="F725" s="5" t="n">
        <v>1</v>
      </c>
      <c r="G725" s="31" t="n">
        <v>84200</v>
      </c>
      <c r="H725" s="31" t="n">
        <v>75800</v>
      </c>
      <c r="I725" s="6">
        <f>INDEX(Roles!$J$5:$J$40,MATCH(C725&amp;"|"&amp;D725,Roles!$A$5:$A$40,0))</f>
        <v/>
      </c>
      <c r="J725" s="6">
        <f>INDEX(Roles!$K$5:$K$40,MATCH(C725&amp;"|"&amp;D725,Roles!$A$5:$A$40,0))</f>
        <v/>
      </c>
      <c r="K725" s="26">
        <f>INDEX(Market!$K$31:$K$54,MATCH(B725&amp;"|"&amp;J725,Market!$A$31:$A$54,0))</f>
        <v/>
      </c>
      <c r="L725" s="6">
        <f>INDEX(Settings!$E$13:$E$19,MATCH(I725,Settings!$B$13:$B$19,0))</f>
        <v/>
      </c>
      <c r="M725" s="25">
        <f>INDEX(Structure!$K$6:$K$12,MATCH(I725,Structure!$A$6:$A$12,0))</f>
        <v/>
      </c>
      <c r="N725" s="26">
        <f>INDEX(Structure!$G$25:$G$52,MATCH(B725&amp;"|"&amp;I725,Structure!$A$25:$A$52,0))</f>
        <v/>
      </c>
      <c r="O725" s="26">
        <f>INDEX(Structure!$H$25:$H$52,MATCH(B725&amp;"|"&amp;I725,Structure!$A$25:$A$52,0))</f>
        <v/>
      </c>
      <c r="P725" s="26">
        <f>INDEX(Structure!$I$25:$I$52,MATCH(B725&amp;"|"&amp;I725,Structure!$A$25:$A$52,0))</f>
        <v/>
      </c>
      <c r="Q725" s="20">
        <f>G725/H725</f>
        <v/>
      </c>
      <c r="R725" s="20">
        <f>G725/O725</f>
        <v/>
      </c>
      <c r="S725" s="32">
        <f>(G725-N725)/(P725-N725)</f>
        <v/>
      </c>
      <c r="T725" s="4">
        <f>IF(G725&lt;N725,"Below",IF(G725&gt;P725,"Above","Within"))</f>
        <v/>
      </c>
      <c r="U725" s="17">
        <f>MAX(0,N725-G725)*F725</f>
        <v/>
      </c>
      <c r="V725" s="17">
        <f>MAX(0,G725-P725)*F725</f>
        <v/>
      </c>
      <c r="W725" s="33">
        <f>IF(T725="Above",LN(G725/P725)/LN(1+INDEX(Market!$E$6:$E$9,MATCH(B725,Market!$A$6:$A$9,0))),0)</f>
        <v/>
      </c>
    </row>
    <row r="726">
      <c r="A726" s="5" t="inlineStr">
        <is>
          <t>E00868</t>
        </is>
      </c>
      <c r="B726" s="5" t="inlineStr">
        <is>
          <t>IT</t>
        </is>
      </c>
      <c r="C726" s="5" t="inlineStr">
        <is>
          <t>Customer Service</t>
        </is>
      </c>
      <c r="D726" s="5" t="inlineStr">
        <is>
          <t>L1</t>
        </is>
      </c>
      <c r="E726" s="5" t="inlineStr">
        <is>
          <t>M</t>
        </is>
      </c>
      <c r="F726" s="5" t="n">
        <v>1</v>
      </c>
      <c r="G726" s="31" t="n">
        <v>23750</v>
      </c>
      <c r="H726" s="31" t="n">
        <v>23400</v>
      </c>
      <c r="I726" s="6">
        <f>INDEX(Roles!$J$5:$J$40,MATCH(C726&amp;"|"&amp;D726,Roles!$A$5:$A$40,0))</f>
        <v/>
      </c>
      <c r="J726" s="6">
        <f>INDEX(Roles!$K$5:$K$40,MATCH(C726&amp;"|"&amp;D726,Roles!$A$5:$A$40,0))</f>
        <v/>
      </c>
      <c r="K726" s="26">
        <f>INDEX(Market!$K$31:$K$54,MATCH(B726&amp;"|"&amp;J726,Market!$A$31:$A$54,0))</f>
        <v/>
      </c>
      <c r="L726" s="6">
        <f>INDEX(Settings!$E$13:$E$19,MATCH(I726,Settings!$B$13:$B$19,0))</f>
        <v/>
      </c>
      <c r="M726" s="25">
        <f>INDEX(Structure!$K$6:$K$12,MATCH(I726,Structure!$A$6:$A$12,0))</f>
        <v/>
      </c>
      <c r="N726" s="26">
        <f>INDEX(Structure!$G$25:$G$52,MATCH(B726&amp;"|"&amp;I726,Structure!$A$25:$A$52,0))</f>
        <v/>
      </c>
      <c r="O726" s="26">
        <f>INDEX(Structure!$H$25:$H$52,MATCH(B726&amp;"|"&amp;I726,Structure!$A$25:$A$52,0))</f>
        <v/>
      </c>
      <c r="P726" s="26">
        <f>INDEX(Structure!$I$25:$I$52,MATCH(B726&amp;"|"&amp;I726,Structure!$A$25:$A$52,0))</f>
        <v/>
      </c>
      <c r="Q726" s="20">
        <f>G726/H726</f>
        <v/>
      </c>
      <c r="R726" s="20">
        <f>G726/O726</f>
        <v/>
      </c>
      <c r="S726" s="32">
        <f>(G726-N726)/(P726-N726)</f>
        <v/>
      </c>
      <c r="T726" s="4">
        <f>IF(G726&lt;N726,"Below",IF(G726&gt;P726,"Above","Within"))</f>
        <v/>
      </c>
      <c r="U726" s="17">
        <f>MAX(0,N726-G726)*F726</f>
        <v/>
      </c>
      <c r="V726" s="17">
        <f>MAX(0,G726-P726)*F726</f>
        <v/>
      </c>
      <c r="W726" s="33">
        <f>IF(T726="Above",LN(G726/P726)/LN(1+INDEX(Market!$E$6:$E$9,MATCH(B726,Market!$A$6:$A$9,0))),0)</f>
        <v/>
      </c>
    </row>
    <row r="727">
      <c r="A727" s="5" t="inlineStr">
        <is>
          <t>E00869</t>
        </is>
      </c>
      <c r="B727" s="5" t="inlineStr">
        <is>
          <t>DE</t>
        </is>
      </c>
      <c r="C727" s="5" t="inlineStr">
        <is>
          <t>Customer Service</t>
        </is>
      </c>
      <c r="D727" s="5" t="inlineStr">
        <is>
          <t>L1</t>
        </is>
      </c>
      <c r="E727" s="5" t="inlineStr">
        <is>
          <t>M</t>
        </is>
      </c>
      <c r="F727" s="5" t="n">
        <v>1</v>
      </c>
      <c r="G727" s="31" t="n">
        <v>32900</v>
      </c>
      <c r="H727" s="31" t="n">
        <v>34200</v>
      </c>
      <c r="I727" s="6">
        <f>INDEX(Roles!$J$5:$J$40,MATCH(C727&amp;"|"&amp;D727,Roles!$A$5:$A$40,0))</f>
        <v/>
      </c>
      <c r="J727" s="6">
        <f>INDEX(Roles!$K$5:$K$40,MATCH(C727&amp;"|"&amp;D727,Roles!$A$5:$A$40,0))</f>
        <v/>
      </c>
      <c r="K727" s="26">
        <f>INDEX(Market!$K$31:$K$54,MATCH(B727&amp;"|"&amp;J727,Market!$A$31:$A$54,0))</f>
        <v/>
      </c>
      <c r="L727" s="6">
        <f>INDEX(Settings!$E$13:$E$19,MATCH(I727,Settings!$B$13:$B$19,0))</f>
        <v/>
      </c>
      <c r="M727" s="25">
        <f>INDEX(Structure!$K$6:$K$12,MATCH(I727,Structure!$A$6:$A$12,0))</f>
        <v/>
      </c>
      <c r="N727" s="26">
        <f>INDEX(Structure!$G$25:$G$52,MATCH(B727&amp;"|"&amp;I727,Structure!$A$25:$A$52,0))</f>
        <v/>
      </c>
      <c r="O727" s="26">
        <f>INDEX(Structure!$H$25:$H$52,MATCH(B727&amp;"|"&amp;I727,Structure!$A$25:$A$52,0))</f>
        <v/>
      </c>
      <c r="P727" s="26">
        <f>INDEX(Structure!$I$25:$I$52,MATCH(B727&amp;"|"&amp;I727,Structure!$A$25:$A$52,0))</f>
        <v/>
      </c>
      <c r="Q727" s="20">
        <f>G727/H727</f>
        <v/>
      </c>
      <c r="R727" s="20">
        <f>G727/O727</f>
        <v/>
      </c>
      <c r="S727" s="32">
        <f>(G727-N727)/(P727-N727)</f>
        <v/>
      </c>
      <c r="T727" s="4">
        <f>IF(G727&lt;N727,"Below",IF(G727&gt;P727,"Above","Within"))</f>
        <v/>
      </c>
      <c r="U727" s="17">
        <f>MAX(0,N727-G727)*F727</f>
        <v/>
      </c>
      <c r="V727" s="17">
        <f>MAX(0,G727-P727)*F727</f>
        <v/>
      </c>
      <c r="W727" s="33">
        <f>IF(T727="Above",LN(G727/P727)/LN(1+INDEX(Market!$E$6:$E$9,MATCH(B727,Market!$A$6:$A$9,0))),0)</f>
        <v/>
      </c>
    </row>
    <row r="728">
      <c r="A728" s="5" t="inlineStr">
        <is>
          <t>E00870</t>
        </is>
      </c>
      <c r="B728" s="5" t="inlineStr">
        <is>
          <t>IT</t>
        </is>
      </c>
      <c r="C728" s="5" t="inlineStr">
        <is>
          <t>Customer Service</t>
        </is>
      </c>
      <c r="D728" s="5" t="inlineStr">
        <is>
          <t>L2</t>
        </is>
      </c>
      <c r="E728" s="5" t="inlineStr">
        <is>
          <t>M</t>
        </is>
      </c>
      <c r="F728" s="5" t="n">
        <v>1</v>
      </c>
      <c r="G728" s="31" t="n">
        <v>25250</v>
      </c>
      <c r="H728" s="31" t="n">
        <v>29200</v>
      </c>
      <c r="I728" s="6">
        <f>INDEX(Roles!$J$5:$J$40,MATCH(C728&amp;"|"&amp;D728,Roles!$A$5:$A$40,0))</f>
        <v/>
      </c>
      <c r="J728" s="6">
        <f>INDEX(Roles!$K$5:$K$40,MATCH(C728&amp;"|"&amp;D728,Roles!$A$5:$A$40,0))</f>
        <v/>
      </c>
      <c r="K728" s="26">
        <f>INDEX(Market!$K$31:$K$54,MATCH(B728&amp;"|"&amp;J728,Market!$A$31:$A$54,0))</f>
        <v/>
      </c>
      <c r="L728" s="6">
        <f>INDEX(Settings!$E$13:$E$19,MATCH(I728,Settings!$B$13:$B$19,0))</f>
        <v/>
      </c>
      <c r="M728" s="25">
        <f>INDEX(Structure!$K$6:$K$12,MATCH(I728,Structure!$A$6:$A$12,0))</f>
        <v/>
      </c>
      <c r="N728" s="26">
        <f>INDEX(Structure!$G$25:$G$52,MATCH(B728&amp;"|"&amp;I728,Structure!$A$25:$A$52,0))</f>
        <v/>
      </c>
      <c r="O728" s="26">
        <f>INDEX(Structure!$H$25:$H$52,MATCH(B728&amp;"|"&amp;I728,Structure!$A$25:$A$52,0))</f>
        <v/>
      </c>
      <c r="P728" s="26">
        <f>INDEX(Structure!$I$25:$I$52,MATCH(B728&amp;"|"&amp;I728,Structure!$A$25:$A$52,0))</f>
        <v/>
      </c>
      <c r="Q728" s="20">
        <f>G728/H728</f>
        <v/>
      </c>
      <c r="R728" s="20">
        <f>G728/O728</f>
        <v/>
      </c>
      <c r="S728" s="32">
        <f>(G728-N728)/(P728-N728)</f>
        <v/>
      </c>
      <c r="T728" s="4">
        <f>IF(G728&lt;N728,"Below",IF(G728&gt;P728,"Above","Within"))</f>
        <v/>
      </c>
      <c r="U728" s="17">
        <f>MAX(0,N728-G728)*F728</f>
        <v/>
      </c>
      <c r="V728" s="17">
        <f>MAX(0,G728-P728)*F728</f>
        <v/>
      </c>
      <c r="W728" s="33">
        <f>IF(T728="Above",LN(G728/P728)/LN(1+INDEX(Market!$E$6:$E$9,MATCH(B728,Market!$A$6:$A$9,0))),0)</f>
        <v/>
      </c>
    </row>
    <row r="729">
      <c r="A729" s="5" t="inlineStr">
        <is>
          <t>E00871</t>
        </is>
      </c>
      <c r="B729" s="5" t="inlineStr">
        <is>
          <t>DE</t>
        </is>
      </c>
      <c r="C729" s="5" t="inlineStr">
        <is>
          <t>Sales</t>
        </is>
      </c>
      <c r="D729" s="5" t="inlineStr">
        <is>
          <t>L3</t>
        </is>
      </c>
      <c r="E729" s="5" t="inlineStr">
        <is>
          <t>M</t>
        </is>
      </c>
      <c r="F729" s="5" t="n">
        <v>1</v>
      </c>
      <c r="G729" s="31" t="n">
        <v>57200</v>
      </c>
      <c r="H729" s="31" t="n">
        <v>63800</v>
      </c>
      <c r="I729" s="6">
        <f>INDEX(Roles!$J$5:$J$40,MATCH(C729&amp;"|"&amp;D729,Roles!$A$5:$A$40,0))</f>
        <v/>
      </c>
      <c r="J729" s="6">
        <f>INDEX(Roles!$K$5:$K$40,MATCH(C729&amp;"|"&amp;D729,Roles!$A$5:$A$40,0))</f>
        <v/>
      </c>
      <c r="K729" s="26">
        <f>INDEX(Market!$K$31:$K$54,MATCH(B729&amp;"|"&amp;J729,Market!$A$31:$A$54,0))</f>
        <v/>
      </c>
      <c r="L729" s="6">
        <f>INDEX(Settings!$E$13:$E$19,MATCH(I729,Settings!$B$13:$B$19,0))</f>
        <v/>
      </c>
      <c r="M729" s="25">
        <f>INDEX(Structure!$K$6:$K$12,MATCH(I729,Structure!$A$6:$A$12,0))</f>
        <v/>
      </c>
      <c r="N729" s="26">
        <f>INDEX(Structure!$G$25:$G$52,MATCH(B729&amp;"|"&amp;I729,Structure!$A$25:$A$52,0))</f>
        <v/>
      </c>
      <c r="O729" s="26">
        <f>INDEX(Structure!$H$25:$H$52,MATCH(B729&amp;"|"&amp;I729,Structure!$A$25:$A$52,0))</f>
        <v/>
      </c>
      <c r="P729" s="26">
        <f>INDEX(Structure!$I$25:$I$52,MATCH(B729&amp;"|"&amp;I729,Structure!$A$25:$A$52,0))</f>
        <v/>
      </c>
      <c r="Q729" s="20">
        <f>G729/H729</f>
        <v/>
      </c>
      <c r="R729" s="20">
        <f>G729/O729</f>
        <v/>
      </c>
      <c r="S729" s="32">
        <f>(G729-N729)/(P729-N729)</f>
        <v/>
      </c>
      <c r="T729" s="4">
        <f>IF(G729&lt;N729,"Below",IF(G729&gt;P729,"Above","Within"))</f>
        <v/>
      </c>
      <c r="U729" s="17">
        <f>MAX(0,N729-G729)*F729</f>
        <v/>
      </c>
      <c r="V729" s="17">
        <f>MAX(0,G729-P729)*F729</f>
        <v/>
      </c>
      <c r="W729" s="33">
        <f>IF(T729="Above",LN(G729/P729)/LN(1+INDEX(Market!$E$6:$E$9,MATCH(B729,Market!$A$6:$A$9,0))),0)</f>
        <v/>
      </c>
    </row>
    <row r="730">
      <c r="A730" s="5" t="inlineStr">
        <is>
          <t>E00872</t>
        </is>
      </c>
      <c r="B730" s="5" t="inlineStr">
        <is>
          <t>IT</t>
        </is>
      </c>
      <c r="C730" s="5" t="inlineStr">
        <is>
          <t>Sales</t>
        </is>
      </c>
      <c r="D730" s="5" t="inlineStr">
        <is>
          <t>L3</t>
        </is>
      </c>
      <c r="E730" s="5" t="inlineStr">
        <is>
          <t>M</t>
        </is>
      </c>
      <c r="F730" s="5" t="n">
        <v>1</v>
      </c>
      <c r="G730" s="31" t="n">
        <v>45600</v>
      </c>
      <c r="H730" s="31" t="n">
        <v>43700</v>
      </c>
      <c r="I730" s="6">
        <f>INDEX(Roles!$J$5:$J$40,MATCH(C730&amp;"|"&amp;D730,Roles!$A$5:$A$40,0))</f>
        <v/>
      </c>
      <c r="J730" s="6">
        <f>INDEX(Roles!$K$5:$K$40,MATCH(C730&amp;"|"&amp;D730,Roles!$A$5:$A$40,0))</f>
        <v/>
      </c>
      <c r="K730" s="26">
        <f>INDEX(Market!$K$31:$K$54,MATCH(B730&amp;"|"&amp;J730,Market!$A$31:$A$54,0))</f>
        <v/>
      </c>
      <c r="L730" s="6">
        <f>INDEX(Settings!$E$13:$E$19,MATCH(I730,Settings!$B$13:$B$19,0))</f>
        <v/>
      </c>
      <c r="M730" s="25">
        <f>INDEX(Structure!$K$6:$K$12,MATCH(I730,Structure!$A$6:$A$12,0))</f>
        <v/>
      </c>
      <c r="N730" s="26">
        <f>INDEX(Structure!$G$25:$G$52,MATCH(B730&amp;"|"&amp;I730,Structure!$A$25:$A$52,0))</f>
        <v/>
      </c>
      <c r="O730" s="26">
        <f>INDEX(Structure!$H$25:$H$52,MATCH(B730&amp;"|"&amp;I730,Structure!$A$25:$A$52,0))</f>
        <v/>
      </c>
      <c r="P730" s="26">
        <f>INDEX(Structure!$I$25:$I$52,MATCH(B730&amp;"|"&amp;I730,Structure!$A$25:$A$52,0))</f>
        <v/>
      </c>
      <c r="Q730" s="20">
        <f>G730/H730</f>
        <v/>
      </c>
      <c r="R730" s="20">
        <f>G730/O730</f>
        <v/>
      </c>
      <c r="S730" s="32">
        <f>(G730-N730)/(P730-N730)</f>
        <v/>
      </c>
      <c r="T730" s="4">
        <f>IF(G730&lt;N730,"Below",IF(G730&gt;P730,"Above","Within"))</f>
        <v/>
      </c>
      <c r="U730" s="17">
        <f>MAX(0,N730-G730)*F730</f>
        <v/>
      </c>
      <c r="V730" s="17">
        <f>MAX(0,G730-P730)*F730</f>
        <v/>
      </c>
      <c r="W730" s="33">
        <f>IF(T730="Above",LN(G730/P730)/LN(1+INDEX(Market!$E$6:$E$9,MATCH(B730,Market!$A$6:$A$9,0))),0)</f>
        <v/>
      </c>
    </row>
    <row r="731">
      <c r="A731" s="5" t="inlineStr">
        <is>
          <t>E00874</t>
        </is>
      </c>
      <c r="B731" s="5" t="inlineStr">
        <is>
          <t>DE</t>
        </is>
      </c>
      <c r="C731" s="5" t="inlineStr">
        <is>
          <t>Operations</t>
        </is>
      </c>
      <c r="D731" s="5" t="inlineStr">
        <is>
          <t>L5</t>
        </is>
      </c>
      <c r="E731" s="5" t="inlineStr">
        <is>
          <t>M</t>
        </is>
      </c>
      <c r="F731" s="5" t="n">
        <v>0.8</v>
      </c>
      <c r="G731" s="31" t="n">
        <v>100800</v>
      </c>
      <c r="H731" s="31" t="n">
        <v>104700</v>
      </c>
      <c r="I731" s="6">
        <f>INDEX(Roles!$J$5:$J$40,MATCH(C731&amp;"|"&amp;D731,Roles!$A$5:$A$40,0))</f>
        <v/>
      </c>
      <c r="J731" s="6">
        <f>INDEX(Roles!$K$5:$K$40,MATCH(C731&amp;"|"&amp;D731,Roles!$A$5:$A$40,0))</f>
        <v/>
      </c>
      <c r="K731" s="26">
        <f>INDEX(Market!$K$31:$K$54,MATCH(B731&amp;"|"&amp;J731,Market!$A$31:$A$54,0))</f>
        <v/>
      </c>
      <c r="L731" s="6">
        <f>INDEX(Settings!$E$13:$E$19,MATCH(I731,Settings!$B$13:$B$19,0))</f>
        <v/>
      </c>
      <c r="M731" s="25">
        <f>INDEX(Structure!$K$6:$K$12,MATCH(I731,Structure!$A$6:$A$12,0))</f>
        <v/>
      </c>
      <c r="N731" s="26">
        <f>INDEX(Structure!$G$25:$G$52,MATCH(B731&amp;"|"&amp;I731,Structure!$A$25:$A$52,0))</f>
        <v/>
      </c>
      <c r="O731" s="26">
        <f>INDEX(Structure!$H$25:$H$52,MATCH(B731&amp;"|"&amp;I731,Structure!$A$25:$A$52,0))</f>
        <v/>
      </c>
      <c r="P731" s="26">
        <f>INDEX(Structure!$I$25:$I$52,MATCH(B731&amp;"|"&amp;I731,Structure!$A$25:$A$52,0))</f>
        <v/>
      </c>
      <c r="Q731" s="20">
        <f>G731/H731</f>
        <v/>
      </c>
      <c r="R731" s="20">
        <f>G731/O731</f>
        <v/>
      </c>
      <c r="S731" s="32">
        <f>(G731-N731)/(P731-N731)</f>
        <v/>
      </c>
      <c r="T731" s="4">
        <f>IF(G731&lt;N731,"Below",IF(G731&gt;P731,"Above","Within"))</f>
        <v/>
      </c>
      <c r="U731" s="17">
        <f>MAX(0,N731-G731)*F731</f>
        <v/>
      </c>
      <c r="V731" s="17">
        <f>MAX(0,G731-P731)*F731</f>
        <v/>
      </c>
      <c r="W731" s="33">
        <f>IF(T731="Above",LN(G731/P731)/LN(1+INDEX(Market!$E$6:$E$9,MATCH(B731,Market!$A$6:$A$9,0))),0)</f>
        <v/>
      </c>
    </row>
    <row r="732">
      <c r="A732" s="5" t="inlineStr">
        <is>
          <t>E00875</t>
        </is>
      </c>
      <c r="B732" s="5" t="inlineStr">
        <is>
          <t>PL</t>
        </is>
      </c>
      <c r="C732" s="5" t="inlineStr">
        <is>
          <t>Operations</t>
        </is>
      </c>
      <c r="D732" s="5" t="inlineStr">
        <is>
          <t>L3</t>
        </is>
      </c>
      <c r="E732" s="5" t="inlineStr">
        <is>
          <t>M</t>
        </is>
      </c>
      <c r="F732" s="5" t="n">
        <v>1</v>
      </c>
      <c r="G732" s="31" t="n">
        <v>31250</v>
      </c>
      <c r="H732" s="31" t="n">
        <v>31900</v>
      </c>
      <c r="I732" s="6">
        <f>INDEX(Roles!$J$5:$J$40,MATCH(C732&amp;"|"&amp;D732,Roles!$A$5:$A$40,0))</f>
        <v/>
      </c>
      <c r="J732" s="6">
        <f>INDEX(Roles!$K$5:$K$40,MATCH(C732&amp;"|"&amp;D732,Roles!$A$5:$A$40,0))</f>
        <v/>
      </c>
      <c r="K732" s="26">
        <f>INDEX(Market!$K$31:$K$54,MATCH(B732&amp;"|"&amp;J732,Market!$A$31:$A$54,0))</f>
        <v/>
      </c>
      <c r="L732" s="6">
        <f>INDEX(Settings!$E$13:$E$19,MATCH(I732,Settings!$B$13:$B$19,0))</f>
        <v/>
      </c>
      <c r="M732" s="25">
        <f>INDEX(Structure!$K$6:$K$12,MATCH(I732,Structure!$A$6:$A$12,0))</f>
        <v/>
      </c>
      <c r="N732" s="26">
        <f>INDEX(Structure!$G$25:$G$52,MATCH(B732&amp;"|"&amp;I732,Structure!$A$25:$A$52,0))</f>
        <v/>
      </c>
      <c r="O732" s="26">
        <f>INDEX(Structure!$H$25:$H$52,MATCH(B732&amp;"|"&amp;I732,Structure!$A$25:$A$52,0))</f>
        <v/>
      </c>
      <c r="P732" s="26">
        <f>INDEX(Structure!$I$25:$I$52,MATCH(B732&amp;"|"&amp;I732,Structure!$A$25:$A$52,0))</f>
        <v/>
      </c>
      <c r="Q732" s="20">
        <f>G732/H732</f>
        <v/>
      </c>
      <c r="R732" s="20">
        <f>G732/O732</f>
        <v/>
      </c>
      <c r="S732" s="32">
        <f>(G732-N732)/(P732-N732)</f>
        <v/>
      </c>
      <c r="T732" s="4">
        <f>IF(G732&lt;N732,"Below",IF(G732&gt;P732,"Above","Within"))</f>
        <v/>
      </c>
      <c r="U732" s="17">
        <f>MAX(0,N732-G732)*F732</f>
        <v/>
      </c>
      <c r="V732" s="17">
        <f>MAX(0,G732-P732)*F732</f>
        <v/>
      </c>
      <c r="W732" s="33">
        <f>IF(T732="Above",LN(G732/P732)/LN(1+INDEX(Market!$E$6:$E$9,MATCH(B732,Market!$A$6:$A$9,0))),0)</f>
        <v/>
      </c>
    </row>
    <row r="733">
      <c r="A733" s="5" t="inlineStr">
        <is>
          <t>E00876</t>
        </is>
      </c>
      <c r="B733" s="5" t="inlineStr">
        <is>
          <t>PL</t>
        </is>
      </c>
      <c r="C733" s="5" t="inlineStr">
        <is>
          <t>Operations</t>
        </is>
      </c>
      <c r="D733" s="5" t="inlineStr">
        <is>
          <t>L2</t>
        </is>
      </c>
      <c r="E733" s="5" t="inlineStr">
        <is>
          <t>F</t>
        </is>
      </c>
      <c r="F733" s="5" t="n">
        <v>1</v>
      </c>
      <c r="G733" s="31" t="n">
        <v>27450</v>
      </c>
      <c r="H733" s="31" t="n">
        <v>24900</v>
      </c>
      <c r="I733" s="6">
        <f>INDEX(Roles!$J$5:$J$40,MATCH(C733&amp;"|"&amp;D733,Roles!$A$5:$A$40,0))</f>
        <v/>
      </c>
      <c r="J733" s="6">
        <f>INDEX(Roles!$K$5:$K$40,MATCH(C733&amp;"|"&amp;D733,Roles!$A$5:$A$40,0))</f>
        <v/>
      </c>
      <c r="K733" s="26">
        <f>INDEX(Market!$K$31:$K$54,MATCH(B733&amp;"|"&amp;J733,Market!$A$31:$A$54,0))</f>
        <v/>
      </c>
      <c r="L733" s="6">
        <f>INDEX(Settings!$E$13:$E$19,MATCH(I733,Settings!$B$13:$B$19,0))</f>
        <v/>
      </c>
      <c r="M733" s="25">
        <f>INDEX(Structure!$K$6:$K$12,MATCH(I733,Structure!$A$6:$A$12,0))</f>
        <v/>
      </c>
      <c r="N733" s="26">
        <f>INDEX(Structure!$G$25:$G$52,MATCH(B733&amp;"|"&amp;I733,Structure!$A$25:$A$52,0))</f>
        <v/>
      </c>
      <c r="O733" s="26">
        <f>INDEX(Structure!$H$25:$H$52,MATCH(B733&amp;"|"&amp;I733,Structure!$A$25:$A$52,0))</f>
        <v/>
      </c>
      <c r="P733" s="26">
        <f>INDEX(Structure!$I$25:$I$52,MATCH(B733&amp;"|"&amp;I733,Structure!$A$25:$A$52,0))</f>
        <v/>
      </c>
      <c r="Q733" s="20">
        <f>G733/H733</f>
        <v/>
      </c>
      <c r="R733" s="20">
        <f>G733/O733</f>
        <v/>
      </c>
      <c r="S733" s="32">
        <f>(G733-N733)/(P733-N733)</f>
        <v/>
      </c>
      <c r="T733" s="4">
        <f>IF(G733&lt;N733,"Below",IF(G733&gt;P733,"Above","Within"))</f>
        <v/>
      </c>
      <c r="U733" s="17">
        <f>MAX(0,N733-G733)*F733</f>
        <v/>
      </c>
      <c r="V733" s="17">
        <f>MAX(0,G733-P733)*F733</f>
        <v/>
      </c>
      <c r="W733" s="33">
        <f>IF(T733="Above",LN(G733/P733)/LN(1+INDEX(Market!$E$6:$E$9,MATCH(B733,Market!$A$6:$A$9,0))),0)</f>
        <v/>
      </c>
    </row>
    <row r="734">
      <c r="A734" s="5" t="inlineStr">
        <is>
          <t>E00877</t>
        </is>
      </c>
      <c r="B734" s="5" t="inlineStr">
        <is>
          <t>DE</t>
        </is>
      </c>
      <c r="C734" s="5" t="inlineStr">
        <is>
          <t>Operations</t>
        </is>
      </c>
      <c r="D734" s="5" t="inlineStr">
        <is>
          <t>L1</t>
        </is>
      </c>
      <c r="E734" s="5" t="inlineStr">
        <is>
          <t>M</t>
        </is>
      </c>
      <c r="F734" s="5" t="n">
        <v>1</v>
      </c>
      <c r="G734" s="31" t="n">
        <v>37350</v>
      </c>
      <c r="H734" s="31" t="n">
        <v>36100</v>
      </c>
      <c r="I734" s="6">
        <f>INDEX(Roles!$J$5:$J$40,MATCH(C734&amp;"|"&amp;D734,Roles!$A$5:$A$40,0))</f>
        <v/>
      </c>
      <c r="J734" s="6">
        <f>INDEX(Roles!$K$5:$K$40,MATCH(C734&amp;"|"&amp;D734,Roles!$A$5:$A$40,0))</f>
        <v/>
      </c>
      <c r="K734" s="26">
        <f>INDEX(Market!$K$31:$K$54,MATCH(B734&amp;"|"&amp;J734,Market!$A$31:$A$54,0))</f>
        <v/>
      </c>
      <c r="L734" s="6">
        <f>INDEX(Settings!$E$13:$E$19,MATCH(I734,Settings!$B$13:$B$19,0))</f>
        <v/>
      </c>
      <c r="M734" s="25">
        <f>INDEX(Structure!$K$6:$K$12,MATCH(I734,Structure!$A$6:$A$12,0))</f>
        <v/>
      </c>
      <c r="N734" s="26">
        <f>INDEX(Structure!$G$25:$G$52,MATCH(B734&amp;"|"&amp;I734,Structure!$A$25:$A$52,0))</f>
        <v/>
      </c>
      <c r="O734" s="26">
        <f>INDEX(Structure!$H$25:$H$52,MATCH(B734&amp;"|"&amp;I734,Structure!$A$25:$A$52,0))</f>
        <v/>
      </c>
      <c r="P734" s="26">
        <f>INDEX(Structure!$I$25:$I$52,MATCH(B734&amp;"|"&amp;I734,Structure!$A$25:$A$52,0))</f>
        <v/>
      </c>
      <c r="Q734" s="20">
        <f>G734/H734</f>
        <v/>
      </c>
      <c r="R734" s="20">
        <f>G734/O734</f>
        <v/>
      </c>
      <c r="S734" s="32">
        <f>(G734-N734)/(P734-N734)</f>
        <v/>
      </c>
      <c r="T734" s="4">
        <f>IF(G734&lt;N734,"Below",IF(G734&gt;P734,"Above","Within"))</f>
        <v/>
      </c>
      <c r="U734" s="17">
        <f>MAX(0,N734-G734)*F734</f>
        <v/>
      </c>
      <c r="V734" s="17">
        <f>MAX(0,G734-P734)*F734</f>
        <v/>
      </c>
      <c r="W734" s="33">
        <f>IF(T734="Above",LN(G734/P734)/LN(1+INDEX(Market!$E$6:$E$9,MATCH(B734,Market!$A$6:$A$9,0))),0)</f>
        <v/>
      </c>
    </row>
    <row r="735">
      <c r="A735" s="5" t="inlineStr">
        <is>
          <t>E00878</t>
        </is>
      </c>
      <c r="B735" s="5" t="inlineStr">
        <is>
          <t>ES</t>
        </is>
      </c>
      <c r="C735" s="5" t="inlineStr">
        <is>
          <t>Customer Service</t>
        </is>
      </c>
      <c r="D735" s="5" t="inlineStr">
        <is>
          <t>L1</t>
        </is>
      </c>
      <c r="E735" s="5" t="inlineStr">
        <is>
          <t>M</t>
        </is>
      </c>
      <c r="F735" s="5" t="n">
        <v>1</v>
      </c>
      <c r="G735" s="31" t="n">
        <v>25650</v>
      </c>
      <c r="H735" s="31" t="n">
        <v>22500</v>
      </c>
      <c r="I735" s="6">
        <f>INDEX(Roles!$J$5:$J$40,MATCH(C735&amp;"|"&amp;D735,Roles!$A$5:$A$40,0))</f>
        <v/>
      </c>
      <c r="J735" s="6">
        <f>INDEX(Roles!$K$5:$K$40,MATCH(C735&amp;"|"&amp;D735,Roles!$A$5:$A$40,0))</f>
        <v/>
      </c>
      <c r="K735" s="26">
        <f>INDEX(Market!$K$31:$K$54,MATCH(B735&amp;"|"&amp;J735,Market!$A$31:$A$54,0))</f>
        <v/>
      </c>
      <c r="L735" s="6">
        <f>INDEX(Settings!$E$13:$E$19,MATCH(I735,Settings!$B$13:$B$19,0))</f>
        <v/>
      </c>
      <c r="M735" s="25">
        <f>INDEX(Structure!$K$6:$K$12,MATCH(I735,Structure!$A$6:$A$12,0))</f>
        <v/>
      </c>
      <c r="N735" s="26">
        <f>INDEX(Structure!$G$25:$G$52,MATCH(B735&amp;"|"&amp;I735,Structure!$A$25:$A$52,0))</f>
        <v/>
      </c>
      <c r="O735" s="26">
        <f>INDEX(Structure!$H$25:$H$52,MATCH(B735&amp;"|"&amp;I735,Structure!$A$25:$A$52,0))</f>
        <v/>
      </c>
      <c r="P735" s="26">
        <f>INDEX(Structure!$I$25:$I$52,MATCH(B735&amp;"|"&amp;I735,Structure!$A$25:$A$52,0))</f>
        <v/>
      </c>
      <c r="Q735" s="20">
        <f>G735/H735</f>
        <v/>
      </c>
      <c r="R735" s="20">
        <f>G735/O735</f>
        <v/>
      </c>
      <c r="S735" s="32">
        <f>(G735-N735)/(P735-N735)</f>
        <v/>
      </c>
      <c r="T735" s="4">
        <f>IF(G735&lt;N735,"Below",IF(G735&gt;P735,"Above","Within"))</f>
        <v/>
      </c>
      <c r="U735" s="17">
        <f>MAX(0,N735-G735)*F735</f>
        <v/>
      </c>
      <c r="V735" s="17">
        <f>MAX(0,G735-P735)*F735</f>
        <v/>
      </c>
      <c r="W735" s="33">
        <f>IF(T735="Above",LN(G735/P735)/LN(1+INDEX(Market!$E$6:$E$9,MATCH(B735,Market!$A$6:$A$9,0))),0)</f>
        <v/>
      </c>
    </row>
    <row r="736">
      <c r="A736" s="5" t="inlineStr">
        <is>
          <t>E00879</t>
        </is>
      </c>
      <c r="B736" s="5" t="inlineStr">
        <is>
          <t>IT</t>
        </is>
      </c>
      <c r="C736" s="5" t="inlineStr">
        <is>
          <t>Tech</t>
        </is>
      </c>
      <c r="D736" s="5" t="inlineStr">
        <is>
          <t>L1</t>
        </is>
      </c>
      <c r="E736" s="5" t="inlineStr">
        <is>
          <t>M</t>
        </is>
      </c>
      <c r="F736" s="5" t="n">
        <v>1</v>
      </c>
      <c r="G736" s="31" t="n">
        <v>28900</v>
      </c>
      <c r="H736" s="31" t="n">
        <v>32500</v>
      </c>
      <c r="I736" s="6">
        <f>INDEX(Roles!$J$5:$J$40,MATCH(C736&amp;"|"&amp;D736,Roles!$A$5:$A$40,0))</f>
        <v/>
      </c>
      <c r="J736" s="6">
        <f>INDEX(Roles!$K$5:$K$40,MATCH(C736&amp;"|"&amp;D736,Roles!$A$5:$A$40,0))</f>
        <v/>
      </c>
      <c r="K736" s="26">
        <f>INDEX(Market!$K$31:$K$54,MATCH(B736&amp;"|"&amp;J736,Market!$A$31:$A$54,0))</f>
        <v/>
      </c>
      <c r="L736" s="6">
        <f>INDEX(Settings!$E$13:$E$19,MATCH(I736,Settings!$B$13:$B$19,0))</f>
        <v/>
      </c>
      <c r="M736" s="25">
        <f>INDEX(Structure!$K$6:$K$12,MATCH(I736,Structure!$A$6:$A$12,0))</f>
        <v/>
      </c>
      <c r="N736" s="26">
        <f>INDEX(Structure!$G$25:$G$52,MATCH(B736&amp;"|"&amp;I736,Structure!$A$25:$A$52,0))</f>
        <v/>
      </c>
      <c r="O736" s="26">
        <f>INDEX(Structure!$H$25:$H$52,MATCH(B736&amp;"|"&amp;I736,Structure!$A$25:$A$52,0))</f>
        <v/>
      </c>
      <c r="P736" s="26">
        <f>INDEX(Structure!$I$25:$I$52,MATCH(B736&amp;"|"&amp;I736,Structure!$A$25:$A$52,0))</f>
        <v/>
      </c>
      <c r="Q736" s="20">
        <f>G736/H736</f>
        <v/>
      </c>
      <c r="R736" s="20">
        <f>G736/O736</f>
        <v/>
      </c>
      <c r="S736" s="32">
        <f>(G736-N736)/(P736-N736)</f>
        <v/>
      </c>
      <c r="T736" s="4">
        <f>IF(G736&lt;N736,"Below",IF(G736&gt;P736,"Above","Within"))</f>
        <v/>
      </c>
      <c r="U736" s="17">
        <f>MAX(0,N736-G736)*F736</f>
        <v/>
      </c>
      <c r="V736" s="17">
        <f>MAX(0,G736-P736)*F736</f>
        <v/>
      </c>
      <c r="W736" s="33">
        <f>IF(T736="Above",LN(G736/P736)/LN(1+INDEX(Market!$E$6:$E$9,MATCH(B736,Market!$A$6:$A$9,0))),0)</f>
        <v/>
      </c>
    </row>
    <row r="737">
      <c r="A737" s="5" t="inlineStr">
        <is>
          <t>E00880</t>
        </is>
      </c>
      <c r="B737" s="5" t="inlineStr">
        <is>
          <t>PL</t>
        </is>
      </c>
      <c r="C737" s="5" t="inlineStr">
        <is>
          <t>Tech</t>
        </is>
      </c>
      <c r="D737" s="5" t="inlineStr">
        <is>
          <t>L2</t>
        </is>
      </c>
      <c r="E737" s="5" t="inlineStr">
        <is>
          <t>F</t>
        </is>
      </c>
      <c r="F737" s="5" t="n">
        <v>1</v>
      </c>
      <c r="G737" s="31" t="n">
        <v>29950</v>
      </c>
      <c r="H737" s="31" t="n">
        <v>32800</v>
      </c>
      <c r="I737" s="6">
        <f>INDEX(Roles!$J$5:$J$40,MATCH(C737&amp;"|"&amp;D737,Roles!$A$5:$A$40,0))</f>
        <v/>
      </c>
      <c r="J737" s="6">
        <f>INDEX(Roles!$K$5:$K$40,MATCH(C737&amp;"|"&amp;D737,Roles!$A$5:$A$40,0))</f>
        <v/>
      </c>
      <c r="K737" s="26">
        <f>INDEX(Market!$K$31:$K$54,MATCH(B737&amp;"|"&amp;J737,Market!$A$31:$A$54,0))</f>
        <v/>
      </c>
      <c r="L737" s="6">
        <f>INDEX(Settings!$E$13:$E$19,MATCH(I737,Settings!$B$13:$B$19,0))</f>
        <v/>
      </c>
      <c r="M737" s="25">
        <f>INDEX(Structure!$K$6:$K$12,MATCH(I737,Structure!$A$6:$A$12,0))</f>
        <v/>
      </c>
      <c r="N737" s="26">
        <f>INDEX(Structure!$G$25:$G$52,MATCH(B737&amp;"|"&amp;I737,Structure!$A$25:$A$52,0))</f>
        <v/>
      </c>
      <c r="O737" s="26">
        <f>INDEX(Structure!$H$25:$H$52,MATCH(B737&amp;"|"&amp;I737,Structure!$A$25:$A$52,0))</f>
        <v/>
      </c>
      <c r="P737" s="26">
        <f>INDEX(Structure!$I$25:$I$52,MATCH(B737&amp;"|"&amp;I737,Structure!$A$25:$A$52,0))</f>
        <v/>
      </c>
      <c r="Q737" s="20">
        <f>G737/H737</f>
        <v/>
      </c>
      <c r="R737" s="20">
        <f>G737/O737</f>
        <v/>
      </c>
      <c r="S737" s="32">
        <f>(G737-N737)/(P737-N737)</f>
        <v/>
      </c>
      <c r="T737" s="4">
        <f>IF(G737&lt;N737,"Below",IF(G737&gt;P737,"Above","Within"))</f>
        <v/>
      </c>
      <c r="U737" s="17">
        <f>MAX(0,N737-G737)*F737</f>
        <v/>
      </c>
      <c r="V737" s="17">
        <f>MAX(0,G737-P737)*F737</f>
        <v/>
      </c>
      <c r="W737" s="33">
        <f>IF(T737="Above",LN(G737/P737)/LN(1+INDEX(Market!$E$6:$E$9,MATCH(B737,Market!$A$6:$A$9,0))),0)</f>
        <v/>
      </c>
    </row>
    <row r="738">
      <c r="A738" s="5" t="inlineStr">
        <is>
          <t>E00882</t>
        </is>
      </c>
      <c r="B738" s="5" t="inlineStr">
        <is>
          <t>DE</t>
        </is>
      </c>
      <c r="C738" s="5" t="inlineStr">
        <is>
          <t>Customer Service</t>
        </is>
      </c>
      <c r="D738" s="5" t="inlineStr">
        <is>
          <t>L2</t>
        </is>
      </c>
      <c r="E738" s="5" t="inlineStr">
        <is>
          <t>M</t>
        </is>
      </c>
      <c r="F738" s="5" t="n">
        <v>1</v>
      </c>
      <c r="G738" s="31" t="n">
        <v>51500</v>
      </c>
      <c r="H738" s="31" t="n">
        <v>42800</v>
      </c>
      <c r="I738" s="6">
        <f>INDEX(Roles!$J$5:$J$40,MATCH(C738&amp;"|"&amp;D738,Roles!$A$5:$A$40,0))</f>
        <v/>
      </c>
      <c r="J738" s="6">
        <f>INDEX(Roles!$K$5:$K$40,MATCH(C738&amp;"|"&amp;D738,Roles!$A$5:$A$40,0))</f>
        <v/>
      </c>
      <c r="K738" s="26">
        <f>INDEX(Market!$K$31:$K$54,MATCH(B738&amp;"|"&amp;J738,Market!$A$31:$A$54,0))</f>
        <v/>
      </c>
      <c r="L738" s="6">
        <f>INDEX(Settings!$E$13:$E$19,MATCH(I738,Settings!$B$13:$B$19,0))</f>
        <v/>
      </c>
      <c r="M738" s="25">
        <f>INDEX(Structure!$K$6:$K$12,MATCH(I738,Structure!$A$6:$A$12,0))</f>
        <v/>
      </c>
      <c r="N738" s="26">
        <f>INDEX(Structure!$G$25:$G$52,MATCH(B738&amp;"|"&amp;I738,Structure!$A$25:$A$52,0))</f>
        <v/>
      </c>
      <c r="O738" s="26">
        <f>INDEX(Structure!$H$25:$H$52,MATCH(B738&amp;"|"&amp;I738,Structure!$A$25:$A$52,0))</f>
        <v/>
      </c>
      <c r="P738" s="26">
        <f>INDEX(Structure!$I$25:$I$52,MATCH(B738&amp;"|"&amp;I738,Structure!$A$25:$A$52,0))</f>
        <v/>
      </c>
      <c r="Q738" s="20">
        <f>G738/H738</f>
        <v/>
      </c>
      <c r="R738" s="20">
        <f>G738/O738</f>
        <v/>
      </c>
      <c r="S738" s="32">
        <f>(G738-N738)/(P738-N738)</f>
        <v/>
      </c>
      <c r="T738" s="4">
        <f>IF(G738&lt;N738,"Below",IF(G738&gt;P738,"Above","Within"))</f>
        <v/>
      </c>
      <c r="U738" s="17">
        <f>MAX(0,N738-G738)*F738</f>
        <v/>
      </c>
      <c r="V738" s="17">
        <f>MAX(0,G738-P738)*F738</f>
        <v/>
      </c>
      <c r="W738" s="33">
        <f>IF(T738="Above",LN(G738/P738)/LN(1+INDEX(Market!$E$6:$E$9,MATCH(B738,Market!$A$6:$A$9,0))),0)</f>
        <v/>
      </c>
    </row>
    <row r="739">
      <c r="A739" s="5" t="inlineStr">
        <is>
          <t>E00883</t>
        </is>
      </c>
      <c r="B739" s="5" t="inlineStr">
        <is>
          <t>ES</t>
        </is>
      </c>
      <c r="C739" s="5" t="inlineStr">
        <is>
          <t>Operations</t>
        </is>
      </c>
      <c r="D739" s="5" t="inlineStr">
        <is>
          <t>L2</t>
        </is>
      </c>
      <c r="E739" s="5" t="inlineStr">
        <is>
          <t>M</t>
        </is>
      </c>
      <c r="F739" s="5" t="n">
        <v>1</v>
      </c>
      <c r="G739" s="31" t="n">
        <v>32300</v>
      </c>
      <c r="H739" s="31" t="n">
        <v>29700</v>
      </c>
      <c r="I739" s="6">
        <f>INDEX(Roles!$J$5:$J$40,MATCH(C739&amp;"|"&amp;D739,Roles!$A$5:$A$40,0))</f>
        <v/>
      </c>
      <c r="J739" s="6">
        <f>INDEX(Roles!$K$5:$K$40,MATCH(C739&amp;"|"&amp;D739,Roles!$A$5:$A$40,0))</f>
        <v/>
      </c>
      <c r="K739" s="26">
        <f>INDEX(Market!$K$31:$K$54,MATCH(B739&amp;"|"&amp;J739,Market!$A$31:$A$54,0))</f>
        <v/>
      </c>
      <c r="L739" s="6">
        <f>INDEX(Settings!$E$13:$E$19,MATCH(I739,Settings!$B$13:$B$19,0))</f>
        <v/>
      </c>
      <c r="M739" s="25">
        <f>INDEX(Structure!$K$6:$K$12,MATCH(I739,Structure!$A$6:$A$12,0))</f>
        <v/>
      </c>
      <c r="N739" s="26">
        <f>INDEX(Structure!$G$25:$G$52,MATCH(B739&amp;"|"&amp;I739,Structure!$A$25:$A$52,0))</f>
        <v/>
      </c>
      <c r="O739" s="26">
        <f>INDEX(Structure!$H$25:$H$52,MATCH(B739&amp;"|"&amp;I739,Structure!$A$25:$A$52,0))</f>
        <v/>
      </c>
      <c r="P739" s="26">
        <f>INDEX(Structure!$I$25:$I$52,MATCH(B739&amp;"|"&amp;I739,Structure!$A$25:$A$52,0))</f>
        <v/>
      </c>
      <c r="Q739" s="20">
        <f>G739/H739</f>
        <v/>
      </c>
      <c r="R739" s="20">
        <f>G739/O739</f>
        <v/>
      </c>
      <c r="S739" s="32">
        <f>(G739-N739)/(P739-N739)</f>
        <v/>
      </c>
      <c r="T739" s="4">
        <f>IF(G739&lt;N739,"Below",IF(G739&gt;P739,"Above","Within"))</f>
        <v/>
      </c>
      <c r="U739" s="17">
        <f>MAX(0,N739-G739)*F739</f>
        <v/>
      </c>
      <c r="V739" s="17">
        <f>MAX(0,G739-P739)*F739</f>
        <v/>
      </c>
      <c r="W739" s="33">
        <f>IF(T739="Above",LN(G739/P739)/LN(1+INDEX(Market!$E$6:$E$9,MATCH(B739,Market!$A$6:$A$9,0))),0)</f>
        <v/>
      </c>
    </row>
    <row r="740">
      <c r="A740" s="5" t="inlineStr">
        <is>
          <t>E00884</t>
        </is>
      </c>
      <c r="B740" s="5" t="inlineStr">
        <is>
          <t>PL</t>
        </is>
      </c>
      <c r="C740" s="5" t="inlineStr">
        <is>
          <t>Operations</t>
        </is>
      </c>
      <c r="D740" s="5" t="inlineStr">
        <is>
          <t>L5</t>
        </is>
      </c>
      <c r="E740" s="5" t="inlineStr">
        <is>
          <t>F</t>
        </is>
      </c>
      <c r="F740" s="5" t="n">
        <v>1</v>
      </c>
      <c r="G740" s="31" t="n">
        <v>47100</v>
      </c>
      <c r="H740" s="31" t="n">
        <v>57900</v>
      </c>
      <c r="I740" s="6">
        <f>INDEX(Roles!$J$5:$J$40,MATCH(C740&amp;"|"&amp;D740,Roles!$A$5:$A$40,0))</f>
        <v/>
      </c>
      <c r="J740" s="6">
        <f>INDEX(Roles!$K$5:$K$40,MATCH(C740&amp;"|"&amp;D740,Roles!$A$5:$A$40,0))</f>
        <v/>
      </c>
      <c r="K740" s="26">
        <f>INDEX(Market!$K$31:$K$54,MATCH(B740&amp;"|"&amp;J740,Market!$A$31:$A$54,0))</f>
        <v/>
      </c>
      <c r="L740" s="6">
        <f>INDEX(Settings!$E$13:$E$19,MATCH(I740,Settings!$B$13:$B$19,0))</f>
        <v/>
      </c>
      <c r="M740" s="25">
        <f>INDEX(Structure!$K$6:$K$12,MATCH(I740,Structure!$A$6:$A$12,0))</f>
        <v/>
      </c>
      <c r="N740" s="26">
        <f>INDEX(Structure!$G$25:$G$52,MATCH(B740&amp;"|"&amp;I740,Structure!$A$25:$A$52,0))</f>
        <v/>
      </c>
      <c r="O740" s="26">
        <f>INDEX(Structure!$H$25:$H$52,MATCH(B740&amp;"|"&amp;I740,Structure!$A$25:$A$52,0))</f>
        <v/>
      </c>
      <c r="P740" s="26">
        <f>INDEX(Structure!$I$25:$I$52,MATCH(B740&amp;"|"&amp;I740,Structure!$A$25:$A$52,0))</f>
        <v/>
      </c>
      <c r="Q740" s="20">
        <f>G740/H740</f>
        <v/>
      </c>
      <c r="R740" s="20">
        <f>G740/O740</f>
        <v/>
      </c>
      <c r="S740" s="32">
        <f>(G740-N740)/(P740-N740)</f>
        <v/>
      </c>
      <c r="T740" s="4">
        <f>IF(G740&lt;N740,"Below",IF(G740&gt;P740,"Above","Within"))</f>
        <v/>
      </c>
      <c r="U740" s="17">
        <f>MAX(0,N740-G740)*F740</f>
        <v/>
      </c>
      <c r="V740" s="17">
        <f>MAX(0,G740-P740)*F740</f>
        <v/>
      </c>
      <c r="W740" s="33">
        <f>IF(T740="Above",LN(G740/P740)/LN(1+INDEX(Market!$E$6:$E$9,MATCH(B740,Market!$A$6:$A$9,0))),0)</f>
        <v/>
      </c>
    </row>
    <row r="741">
      <c r="A741" s="5" t="inlineStr">
        <is>
          <t>E00885</t>
        </is>
      </c>
      <c r="B741" s="5" t="inlineStr">
        <is>
          <t>IT</t>
        </is>
      </c>
      <c r="C741" s="5" t="inlineStr">
        <is>
          <t>Finance</t>
        </is>
      </c>
      <c r="D741" s="5" t="inlineStr">
        <is>
          <t>L3</t>
        </is>
      </c>
      <c r="E741" s="5" t="inlineStr">
        <is>
          <t>M</t>
        </is>
      </c>
      <c r="F741" s="5" t="n">
        <v>1</v>
      </c>
      <c r="G741" s="31" t="n">
        <v>45000</v>
      </c>
      <c r="H741" s="31" t="n">
        <v>45800</v>
      </c>
      <c r="I741" s="6">
        <f>INDEX(Roles!$J$5:$J$40,MATCH(C741&amp;"|"&amp;D741,Roles!$A$5:$A$40,0))</f>
        <v/>
      </c>
      <c r="J741" s="6">
        <f>INDEX(Roles!$K$5:$K$40,MATCH(C741&amp;"|"&amp;D741,Roles!$A$5:$A$40,0))</f>
        <v/>
      </c>
      <c r="K741" s="26">
        <f>INDEX(Market!$K$31:$K$54,MATCH(B741&amp;"|"&amp;J741,Market!$A$31:$A$54,0))</f>
        <v/>
      </c>
      <c r="L741" s="6">
        <f>INDEX(Settings!$E$13:$E$19,MATCH(I741,Settings!$B$13:$B$19,0))</f>
        <v/>
      </c>
      <c r="M741" s="25">
        <f>INDEX(Structure!$K$6:$K$12,MATCH(I741,Structure!$A$6:$A$12,0))</f>
        <v/>
      </c>
      <c r="N741" s="26">
        <f>INDEX(Structure!$G$25:$G$52,MATCH(B741&amp;"|"&amp;I741,Structure!$A$25:$A$52,0))</f>
        <v/>
      </c>
      <c r="O741" s="26">
        <f>INDEX(Structure!$H$25:$H$52,MATCH(B741&amp;"|"&amp;I741,Structure!$A$25:$A$52,0))</f>
        <v/>
      </c>
      <c r="P741" s="26">
        <f>INDEX(Structure!$I$25:$I$52,MATCH(B741&amp;"|"&amp;I741,Structure!$A$25:$A$52,0))</f>
        <v/>
      </c>
      <c r="Q741" s="20">
        <f>G741/H741</f>
        <v/>
      </c>
      <c r="R741" s="20">
        <f>G741/O741</f>
        <v/>
      </c>
      <c r="S741" s="32">
        <f>(G741-N741)/(P741-N741)</f>
        <v/>
      </c>
      <c r="T741" s="4">
        <f>IF(G741&lt;N741,"Below",IF(G741&gt;P741,"Above","Within"))</f>
        <v/>
      </c>
      <c r="U741" s="17">
        <f>MAX(0,N741-G741)*F741</f>
        <v/>
      </c>
      <c r="V741" s="17">
        <f>MAX(0,G741-P741)*F741</f>
        <v/>
      </c>
      <c r="W741" s="33">
        <f>IF(T741="Above",LN(G741/P741)/LN(1+INDEX(Market!$E$6:$E$9,MATCH(B741,Market!$A$6:$A$9,0))),0)</f>
        <v/>
      </c>
    </row>
    <row r="742">
      <c r="A742" s="5" t="inlineStr">
        <is>
          <t>E00887</t>
        </is>
      </c>
      <c r="B742" s="5" t="inlineStr">
        <is>
          <t>DE</t>
        </is>
      </c>
      <c r="C742" s="5" t="inlineStr">
        <is>
          <t>Operations</t>
        </is>
      </c>
      <c r="D742" s="5" t="inlineStr">
        <is>
          <t>L3</t>
        </is>
      </c>
      <c r="E742" s="5" t="inlineStr">
        <is>
          <t>M</t>
        </is>
      </c>
      <c r="F742" s="5" t="n">
        <v>1</v>
      </c>
      <c r="G742" s="31" t="n">
        <v>59550</v>
      </c>
      <c r="H742" s="31" t="n">
        <v>57800</v>
      </c>
      <c r="I742" s="6">
        <f>INDEX(Roles!$J$5:$J$40,MATCH(C742&amp;"|"&amp;D742,Roles!$A$5:$A$40,0))</f>
        <v/>
      </c>
      <c r="J742" s="6">
        <f>INDEX(Roles!$K$5:$K$40,MATCH(C742&amp;"|"&amp;D742,Roles!$A$5:$A$40,0))</f>
        <v/>
      </c>
      <c r="K742" s="26">
        <f>INDEX(Market!$K$31:$K$54,MATCH(B742&amp;"|"&amp;J742,Market!$A$31:$A$54,0))</f>
        <v/>
      </c>
      <c r="L742" s="6">
        <f>INDEX(Settings!$E$13:$E$19,MATCH(I742,Settings!$B$13:$B$19,0))</f>
        <v/>
      </c>
      <c r="M742" s="25">
        <f>INDEX(Structure!$K$6:$K$12,MATCH(I742,Structure!$A$6:$A$12,0))</f>
        <v/>
      </c>
      <c r="N742" s="26">
        <f>INDEX(Structure!$G$25:$G$52,MATCH(B742&amp;"|"&amp;I742,Structure!$A$25:$A$52,0))</f>
        <v/>
      </c>
      <c r="O742" s="26">
        <f>INDEX(Structure!$H$25:$H$52,MATCH(B742&amp;"|"&amp;I742,Structure!$A$25:$A$52,0))</f>
        <v/>
      </c>
      <c r="P742" s="26">
        <f>INDEX(Structure!$I$25:$I$52,MATCH(B742&amp;"|"&amp;I742,Structure!$A$25:$A$52,0))</f>
        <v/>
      </c>
      <c r="Q742" s="20">
        <f>G742/H742</f>
        <v/>
      </c>
      <c r="R742" s="20">
        <f>G742/O742</f>
        <v/>
      </c>
      <c r="S742" s="32">
        <f>(G742-N742)/(P742-N742)</f>
        <v/>
      </c>
      <c r="T742" s="4">
        <f>IF(G742&lt;N742,"Below",IF(G742&gt;P742,"Above","Within"))</f>
        <v/>
      </c>
      <c r="U742" s="17">
        <f>MAX(0,N742-G742)*F742</f>
        <v/>
      </c>
      <c r="V742" s="17">
        <f>MAX(0,G742-P742)*F742</f>
        <v/>
      </c>
      <c r="W742" s="33">
        <f>IF(T742="Above",LN(G742/P742)/LN(1+INDEX(Market!$E$6:$E$9,MATCH(B742,Market!$A$6:$A$9,0))),0)</f>
        <v/>
      </c>
    </row>
    <row r="743">
      <c r="A743" s="5" t="inlineStr">
        <is>
          <t>E00889</t>
        </is>
      </c>
      <c r="B743" s="5" t="inlineStr">
        <is>
          <t>IT</t>
        </is>
      </c>
      <c r="C743" s="5" t="inlineStr">
        <is>
          <t>Tech</t>
        </is>
      </c>
      <c r="D743" s="5" t="inlineStr">
        <is>
          <t>L2</t>
        </is>
      </c>
      <c r="E743" s="5" t="inlineStr">
        <is>
          <t>F</t>
        </is>
      </c>
      <c r="F743" s="5" t="n">
        <v>1</v>
      </c>
      <c r="G743" s="31" t="n">
        <v>39850</v>
      </c>
      <c r="H743" s="31" t="n">
        <v>40600</v>
      </c>
      <c r="I743" s="6">
        <f>INDEX(Roles!$J$5:$J$40,MATCH(C743&amp;"|"&amp;D743,Roles!$A$5:$A$40,0))</f>
        <v/>
      </c>
      <c r="J743" s="6">
        <f>INDEX(Roles!$K$5:$K$40,MATCH(C743&amp;"|"&amp;D743,Roles!$A$5:$A$40,0))</f>
        <v/>
      </c>
      <c r="K743" s="26">
        <f>INDEX(Market!$K$31:$K$54,MATCH(B743&amp;"|"&amp;J743,Market!$A$31:$A$54,0))</f>
        <v/>
      </c>
      <c r="L743" s="6">
        <f>INDEX(Settings!$E$13:$E$19,MATCH(I743,Settings!$B$13:$B$19,0))</f>
        <v/>
      </c>
      <c r="M743" s="25">
        <f>INDEX(Structure!$K$6:$K$12,MATCH(I743,Structure!$A$6:$A$12,0))</f>
        <v/>
      </c>
      <c r="N743" s="26">
        <f>INDEX(Structure!$G$25:$G$52,MATCH(B743&amp;"|"&amp;I743,Structure!$A$25:$A$52,0))</f>
        <v/>
      </c>
      <c r="O743" s="26">
        <f>INDEX(Structure!$H$25:$H$52,MATCH(B743&amp;"|"&amp;I743,Structure!$A$25:$A$52,0))</f>
        <v/>
      </c>
      <c r="P743" s="26">
        <f>INDEX(Structure!$I$25:$I$52,MATCH(B743&amp;"|"&amp;I743,Structure!$A$25:$A$52,0))</f>
        <v/>
      </c>
      <c r="Q743" s="20">
        <f>G743/H743</f>
        <v/>
      </c>
      <c r="R743" s="20">
        <f>G743/O743</f>
        <v/>
      </c>
      <c r="S743" s="32">
        <f>(G743-N743)/(P743-N743)</f>
        <v/>
      </c>
      <c r="T743" s="4">
        <f>IF(G743&lt;N743,"Below",IF(G743&gt;P743,"Above","Within"))</f>
        <v/>
      </c>
      <c r="U743" s="17">
        <f>MAX(0,N743-G743)*F743</f>
        <v/>
      </c>
      <c r="V743" s="17">
        <f>MAX(0,G743-P743)*F743</f>
        <v/>
      </c>
      <c r="W743" s="33">
        <f>IF(T743="Above",LN(G743/P743)/LN(1+INDEX(Market!$E$6:$E$9,MATCH(B743,Market!$A$6:$A$9,0))),0)</f>
        <v/>
      </c>
    </row>
    <row r="744">
      <c r="A744" s="5" t="inlineStr">
        <is>
          <t>E00891</t>
        </is>
      </c>
      <c r="B744" s="5" t="inlineStr">
        <is>
          <t>IT</t>
        </is>
      </c>
      <c r="C744" s="5" t="inlineStr">
        <is>
          <t>Operations</t>
        </is>
      </c>
      <c r="D744" s="5" t="inlineStr">
        <is>
          <t>L2</t>
        </is>
      </c>
      <c r="E744" s="5" t="inlineStr">
        <is>
          <t>F</t>
        </is>
      </c>
      <c r="F744" s="5" t="n">
        <v>1</v>
      </c>
      <c r="G744" s="31" t="n">
        <v>34400</v>
      </c>
      <c r="H744" s="31" t="n">
        <v>30900</v>
      </c>
      <c r="I744" s="6">
        <f>INDEX(Roles!$J$5:$J$40,MATCH(C744&amp;"|"&amp;D744,Roles!$A$5:$A$40,0))</f>
        <v/>
      </c>
      <c r="J744" s="6">
        <f>INDEX(Roles!$K$5:$K$40,MATCH(C744&amp;"|"&amp;D744,Roles!$A$5:$A$40,0))</f>
        <v/>
      </c>
      <c r="K744" s="26">
        <f>INDEX(Market!$K$31:$K$54,MATCH(B744&amp;"|"&amp;J744,Market!$A$31:$A$54,0))</f>
        <v/>
      </c>
      <c r="L744" s="6">
        <f>INDEX(Settings!$E$13:$E$19,MATCH(I744,Settings!$B$13:$B$19,0))</f>
        <v/>
      </c>
      <c r="M744" s="25">
        <f>INDEX(Structure!$K$6:$K$12,MATCH(I744,Structure!$A$6:$A$12,0))</f>
        <v/>
      </c>
      <c r="N744" s="26">
        <f>INDEX(Structure!$G$25:$G$52,MATCH(B744&amp;"|"&amp;I744,Structure!$A$25:$A$52,0))</f>
        <v/>
      </c>
      <c r="O744" s="26">
        <f>INDEX(Structure!$H$25:$H$52,MATCH(B744&amp;"|"&amp;I744,Structure!$A$25:$A$52,0))</f>
        <v/>
      </c>
      <c r="P744" s="26">
        <f>INDEX(Structure!$I$25:$I$52,MATCH(B744&amp;"|"&amp;I744,Structure!$A$25:$A$52,0))</f>
        <v/>
      </c>
      <c r="Q744" s="20">
        <f>G744/H744</f>
        <v/>
      </c>
      <c r="R744" s="20">
        <f>G744/O744</f>
        <v/>
      </c>
      <c r="S744" s="32">
        <f>(G744-N744)/(P744-N744)</f>
        <v/>
      </c>
      <c r="T744" s="4">
        <f>IF(G744&lt;N744,"Below",IF(G744&gt;P744,"Above","Within"))</f>
        <v/>
      </c>
      <c r="U744" s="17">
        <f>MAX(0,N744-G744)*F744</f>
        <v/>
      </c>
      <c r="V744" s="17">
        <f>MAX(0,G744-P744)*F744</f>
        <v/>
      </c>
      <c r="W744" s="33">
        <f>IF(T744="Above",LN(G744/P744)/LN(1+INDEX(Market!$E$6:$E$9,MATCH(B744,Market!$A$6:$A$9,0))),0)</f>
        <v/>
      </c>
    </row>
    <row r="745">
      <c r="A745" s="5" t="inlineStr">
        <is>
          <t>E00892</t>
        </is>
      </c>
      <c r="B745" s="5" t="inlineStr">
        <is>
          <t>PL</t>
        </is>
      </c>
      <c r="C745" s="5" t="inlineStr">
        <is>
          <t>Operations</t>
        </is>
      </c>
      <c r="D745" s="5" t="inlineStr">
        <is>
          <t>L1</t>
        </is>
      </c>
      <c r="E745" s="5" t="inlineStr">
        <is>
          <t>M</t>
        </is>
      </c>
      <c r="F745" s="5" t="n">
        <v>1</v>
      </c>
      <c r="G745" s="31" t="n">
        <v>20250</v>
      </c>
      <c r="H745" s="31" t="n">
        <v>20000</v>
      </c>
      <c r="I745" s="6">
        <f>INDEX(Roles!$J$5:$J$40,MATCH(C745&amp;"|"&amp;D745,Roles!$A$5:$A$40,0))</f>
        <v/>
      </c>
      <c r="J745" s="6">
        <f>INDEX(Roles!$K$5:$K$40,MATCH(C745&amp;"|"&amp;D745,Roles!$A$5:$A$40,0))</f>
        <v/>
      </c>
      <c r="K745" s="26">
        <f>INDEX(Market!$K$31:$K$54,MATCH(B745&amp;"|"&amp;J745,Market!$A$31:$A$54,0))</f>
        <v/>
      </c>
      <c r="L745" s="6">
        <f>INDEX(Settings!$E$13:$E$19,MATCH(I745,Settings!$B$13:$B$19,0))</f>
        <v/>
      </c>
      <c r="M745" s="25">
        <f>INDEX(Structure!$K$6:$K$12,MATCH(I745,Structure!$A$6:$A$12,0))</f>
        <v/>
      </c>
      <c r="N745" s="26">
        <f>INDEX(Structure!$G$25:$G$52,MATCH(B745&amp;"|"&amp;I745,Structure!$A$25:$A$52,0))</f>
        <v/>
      </c>
      <c r="O745" s="26">
        <f>INDEX(Structure!$H$25:$H$52,MATCH(B745&amp;"|"&amp;I745,Structure!$A$25:$A$52,0))</f>
        <v/>
      </c>
      <c r="P745" s="26">
        <f>INDEX(Structure!$I$25:$I$52,MATCH(B745&amp;"|"&amp;I745,Structure!$A$25:$A$52,0))</f>
        <v/>
      </c>
      <c r="Q745" s="20">
        <f>G745/H745</f>
        <v/>
      </c>
      <c r="R745" s="20">
        <f>G745/O745</f>
        <v/>
      </c>
      <c r="S745" s="32">
        <f>(G745-N745)/(P745-N745)</f>
        <v/>
      </c>
      <c r="T745" s="4">
        <f>IF(G745&lt;N745,"Below",IF(G745&gt;P745,"Above","Within"))</f>
        <v/>
      </c>
      <c r="U745" s="17">
        <f>MAX(0,N745-G745)*F745</f>
        <v/>
      </c>
      <c r="V745" s="17">
        <f>MAX(0,G745-P745)*F745</f>
        <v/>
      </c>
      <c r="W745" s="33">
        <f>IF(T745="Above",LN(G745/P745)/LN(1+INDEX(Market!$E$6:$E$9,MATCH(B745,Market!$A$6:$A$9,0))),0)</f>
        <v/>
      </c>
    </row>
    <row r="746">
      <c r="A746" s="5" t="inlineStr">
        <is>
          <t>E00894</t>
        </is>
      </c>
      <c r="B746" s="5" t="inlineStr">
        <is>
          <t>PL</t>
        </is>
      </c>
      <c r="C746" s="5" t="inlineStr">
        <is>
          <t>Tech</t>
        </is>
      </c>
      <c r="D746" s="5" t="inlineStr">
        <is>
          <t>L3</t>
        </is>
      </c>
      <c r="E746" s="5" t="inlineStr">
        <is>
          <t>M</t>
        </is>
      </c>
      <c r="F746" s="5" t="n">
        <v>1</v>
      </c>
      <c r="G746" s="31" t="n">
        <v>43250</v>
      </c>
      <c r="H746" s="31" t="n">
        <v>42000</v>
      </c>
      <c r="I746" s="6">
        <f>INDEX(Roles!$J$5:$J$40,MATCH(C746&amp;"|"&amp;D746,Roles!$A$5:$A$40,0))</f>
        <v/>
      </c>
      <c r="J746" s="6">
        <f>INDEX(Roles!$K$5:$K$40,MATCH(C746&amp;"|"&amp;D746,Roles!$A$5:$A$40,0))</f>
        <v/>
      </c>
      <c r="K746" s="26">
        <f>INDEX(Market!$K$31:$K$54,MATCH(B746&amp;"|"&amp;J746,Market!$A$31:$A$54,0))</f>
        <v/>
      </c>
      <c r="L746" s="6">
        <f>INDEX(Settings!$E$13:$E$19,MATCH(I746,Settings!$B$13:$B$19,0))</f>
        <v/>
      </c>
      <c r="M746" s="25">
        <f>INDEX(Structure!$K$6:$K$12,MATCH(I746,Structure!$A$6:$A$12,0))</f>
        <v/>
      </c>
      <c r="N746" s="26">
        <f>INDEX(Structure!$G$25:$G$52,MATCH(B746&amp;"|"&amp;I746,Structure!$A$25:$A$52,0))</f>
        <v/>
      </c>
      <c r="O746" s="26">
        <f>INDEX(Structure!$H$25:$H$52,MATCH(B746&amp;"|"&amp;I746,Structure!$A$25:$A$52,0))</f>
        <v/>
      </c>
      <c r="P746" s="26">
        <f>INDEX(Structure!$I$25:$I$52,MATCH(B746&amp;"|"&amp;I746,Structure!$A$25:$A$52,0))</f>
        <v/>
      </c>
      <c r="Q746" s="20">
        <f>G746/H746</f>
        <v/>
      </c>
      <c r="R746" s="20">
        <f>G746/O746</f>
        <v/>
      </c>
      <c r="S746" s="32">
        <f>(G746-N746)/(P746-N746)</f>
        <v/>
      </c>
      <c r="T746" s="4">
        <f>IF(G746&lt;N746,"Below",IF(G746&gt;P746,"Above","Within"))</f>
        <v/>
      </c>
      <c r="U746" s="17">
        <f>MAX(0,N746-G746)*F746</f>
        <v/>
      </c>
      <c r="V746" s="17">
        <f>MAX(0,G746-P746)*F746</f>
        <v/>
      </c>
      <c r="W746" s="33">
        <f>IF(T746="Above",LN(G746/P746)/LN(1+INDEX(Market!$E$6:$E$9,MATCH(B746,Market!$A$6:$A$9,0))),0)</f>
        <v/>
      </c>
    </row>
    <row r="747">
      <c r="A747" s="5" t="inlineStr">
        <is>
          <t>E00895</t>
        </is>
      </c>
      <c r="B747" s="5" t="inlineStr">
        <is>
          <t>PL</t>
        </is>
      </c>
      <c r="C747" s="5" t="inlineStr">
        <is>
          <t>Customer Service</t>
        </is>
      </c>
      <c r="D747" s="5" t="inlineStr">
        <is>
          <t>L1</t>
        </is>
      </c>
      <c r="E747" s="5" t="inlineStr">
        <is>
          <t>M</t>
        </is>
      </c>
      <c r="F747" s="5" t="n">
        <v>1</v>
      </c>
      <c r="G747" s="31" t="n">
        <v>21500</v>
      </c>
      <c r="H747" s="31" t="n">
        <v>18900</v>
      </c>
      <c r="I747" s="6">
        <f>INDEX(Roles!$J$5:$J$40,MATCH(C747&amp;"|"&amp;D747,Roles!$A$5:$A$40,0))</f>
        <v/>
      </c>
      <c r="J747" s="6">
        <f>INDEX(Roles!$K$5:$K$40,MATCH(C747&amp;"|"&amp;D747,Roles!$A$5:$A$40,0))</f>
        <v/>
      </c>
      <c r="K747" s="26">
        <f>INDEX(Market!$K$31:$K$54,MATCH(B747&amp;"|"&amp;J747,Market!$A$31:$A$54,0))</f>
        <v/>
      </c>
      <c r="L747" s="6">
        <f>INDEX(Settings!$E$13:$E$19,MATCH(I747,Settings!$B$13:$B$19,0))</f>
        <v/>
      </c>
      <c r="M747" s="25">
        <f>INDEX(Structure!$K$6:$K$12,MATCH(I747,Structure!$A$6:$A$12,0))</f>
        <v/>
      </c>
      <c r="N747" s="26">
        <f>INDEX(Structure!$G$25:$G$52,MATCH(B747&amp;"|"&amp;I747,Structure!$A$25:$A$52,0))</f>
        <v/>
      </c>
      <c r="O747" s="26">
        <f>INDEX(Structure!$H$25:$H$52,MATCH(B747&amp;"|"&amp;I747,Structure!$A$25:$A$52,0))</f>
        <v/>
      </c>
      <c r="P747" s="26">
        <f>INDEX(Structure!$I$25:$I$52,MATCH(B747&amp;"|"&amp;I747,Structure!$A$25:$A$52,0))</f>
        <v/>
      </c>
      <c r="Q747" s="20">
        <f>G747/H747</f>
        <v/>
      </c>
      <c r="R747" s="20">
        <f>G747/O747</f>
        <v/>
      </c>
      <c r="S747" s="32">
        <f>(G747-N747)/(P747-N747)</f>
        <v/>
      </c>
      <c r="T747" s="4">
        <f>IF(G747&lt;N747,"Below",IF(G747&gt;P747,"Above","Within"))</f>
        <v/>
      </c>
      <c r="U747" s="17">
        <f>MAX(0,N747-G747)*F747</f>
        <v/>
      </c>
      <c r="V747" s="17">
        <f>MAX(0,G747-P747)*F747</f>
        <v/>
      </c>
      <c r="W747" s="33">
        <f>IF(T747="Above",LN(G747/P747)/LN(1+INDEX(Market!$E$6:$E$9,MATCH(B747,Market!$A$6:$A$9,0))),0)</f>
        <v/>
      </c>
    </row>
    <row r="748">
      <c r="A748" s="5" t="inlineStr">
        <is>
          <t>E00896</t>
        </is>
      </c>
      <c r="B748" s="5" t="inlineStr">
        <is>
          <t>DE</t>
        </is>
      </c>
      <c r="C748" s="5" t="inlineStr">
        <is>
          <t>Operations</t>
        </is>
      </c>
      <c r="D748" s="5" t="inlineStr">
        <is>
          <t>L2</t>
        </is>
      </c>
      <c r="E748" s="5" t="inlineStr">
        <is>
          <t>F</t>
        </is>
      </c>
      <c r="F748" s="5" t="n">
        <v>1</v>
      </c>
      <c r="G748" s="31" t="n">
        <v>45050</v>
      </c>
      <c r="H748" s="31" t="n">
        <v>45100</v>
      </c>
      <c r="I748" s="6">
        <f>INDEX(Roles!$J$5:$J$40,MATCH(C748&amp;"|"&amp;D748,Roles!$A$5:$A$40,0))</f>
        <v/>
      </c>
      <c r="J748" s="6">
        <f>INDEX(Roles!$K$5:$K$40,MATCH(C748&amp;"|"&amp;D748,Roles!$A$5:$A$40,0))</f>
        <v/>
      </c>
      <c r="K748" s="26">
        <f>INDEX(Market!$K$31:$K$54,MATCH(B748&amp;"|"&amp;J748,Market!$A$31:$A$54,0))</f>
        <v/>
      </c>
      <c r="L748" s="6">
        <f>INDEX(Settings!$E$13:$E$19,MATCH(I748,Settings!$B$13:$B$19,0))</f>
        <v/>
      </c>
      <c r="M748" s="25">
        <f>INDEX(Structure!$K$6:$K$12,MATCH(I748,Structure!$A$6:$A$12,0))</f>
        <v/>
      </c>
      <c r="N748" s="26">
        <f>INDEX(Structure!$G$25:$G$52,MATCH(B748&amp;"|"&amp;I748,Structure!$A$25:$A$52,0))</f>
        <v/>
      </c>
      <c r="O748" s="26">
        <f>INDEX(Structure!$H$25:$H$52,MATCH(B748&amp;"|"&amp;I748,Structure!$A$25:$A$52,0))</f>
        <v/>
      </c>
      <c r="P748" s="26">
        <f>INDEX(Structure!$I$25:$I$52,MATCH(B748&amp;"|"&amp;I748,Structure!$A$25:$A$52,0))</f>
        <v/>
      </c>
      <c r="Q748" s="20">
        <f>G748/H748</f>
        <v/>
      </c>
      <c r="R748" s="20">
        <f>G748/O748</f>
        <v/>
      </c>
      <c r="S748" s="32">
        <f>(G748-N748)/(P748-N748)</f>
        <v/>
      </c>
      <c r="T748" s="4">
        <f>IF(G748&lt;N748,"Below",IF(G748&gt;P748,"Above","Within"))</f>
        <v/>
      </c>
      <c r="U748" s="17">
        <f>MAX(0,N748-G748)*F748</f>
        <v/>
      </c>
      <c r="V748" s="17">
        <f>MAX(0,G748-P748)*F748</f>
        <v/>
      </c>
      <c r="W748" s="33">
        <f>IF(T748="Above",LN(G748/P748)/LN(1+INDEX(Market!$E$6:$E$9,MATCH(B748,Market!$A$6:$A$9,0))),0)</f>
        <v/>
      </c>
    </row>
    <row r="749">
      <c r="A749" s="5" t="inlineStr">
        <is>
          <t>E00897</t>
        </is>
      </c>
      <c r="B749" s="5" t="inlineStr">
        <is>
          <t>ES</t>
        </is>
      </c>
      <c r="C749" s="5" t="inlineStr">
        <is>
          <t>Customer Service</t>
        </is>
      </c>
      <c r="D749" s="5" t="inlineStr">
        <is>
          <t>L3</t>
        </is>
      </c>
      <c r="E749" s="5" t="inlineStr">
        <is>
          <t>F</t>
        </is>
      </c>
      <c r="F749" s="5" t="n">
        <v>1</v>
      </c>
      <c r="G749" s="31" t="n">
        <v>36050</v>
      </c>
      <c r="H749" s="31" t="n">
        <v>36000</v>
      </c>
      <c r="I749" s="6">
        <f>INDEX(Roles!$J$5:$J$40,MATCH(C749&amp;"|"&amp;D749,Roles!$A$5:$A$40,0))</f>
        <v/>
      </c>
      <c r="J749" s="6">
        <f>INDEX(Roles!$K$5:$K$40,MATCH(C749&amp;"|"&amp;D749,Roles!$A$5:$A$40,0))</f>
        <v/>
      </c>
      <c r="K749" s="26">
        <f>INDEX(Market!$K$31:$K$54,MATCH(B749&amp;"|"&amp;J749,Market!$A$31:$A$54,0))</f>
        <v/>
      </c>
      <c r="L749" s="6">
        <f>INDEX(Settings!$E$13:$E$19,MATCH(I749,Settings!$B$13:$B$19,0))</f>
        <v/>
      </c>
      <c r="M749" s="25">
        <f>INDEX(Structure!$K$6:$K$12,MATCH(I749,Structure!$A$6:$A$12,0))</f>
        <v/>
      </c>
      <c r="N749" s="26">
        <f>INDEX(Structure!$G$25:$G$52,MATCH(B749&amp;"|"&amp;I749,Structure!$A$25:$A$52,0))</f>
        <v/>
      </c>
      <c r="O749" s="26">
        <f>INDEX(Structure!$H$25:$H$52,MATCH(B749&amp;"|"&amp;I749,Structure!$A$25:$A$52,0))</f>
        <v/>
      </c>
      <c r="P749" s="26">
        <f>INDEX(Structure!$I$25:$I$52,MATCH(B749&amp;"|"&amp;I749,Structure!$A$25:$A$52,0))</f>
        <v/>
      </c>
      <c r="Q749" s="20">
        <f>G749/H749</f>
        <v/>
      </c>
      <c r="R749" s="20">
        <f>G749/O749</f>
        <v/>
      </c>
      <c r="S749" s="32">
        <f>(G749-N749)/(P749-N749)</f>
        <v/>
      </c>
      <c r="T749" s="4">
        <f>IF(G749&lt;N749,"Below",IF(G749&gt;P749,"Above","Within"))</f>
        <v/>
      </c>
      <c r="U749" s="17">
        <f>MAX(0,N749-G749)*F749</f>
        <v/>
      </c>
      <c r="V749" s="17">
        <f>MAX(0,G749-P749)*F749</f>
        <v/>
      </c>
      <c r="W749" s="33">
        <f>IF(T749="Above",LN(G749/P749)/LN(1+INDEX(Market!$E$6:$E$9,MATCH(B749,Market!$A$6:$A$9,0))),0)</f>
        <v/>
      </c>
    </row>
    <row r="750">
      <c r="A750" s="5" t="inlineStr">
        <is>
          <t>E00898</t>
        </is>
      </c>
      <c r="B750" s="5" t="inlineStr">
        <is>
          <t>PL</t>
        </is>
      </c>
      <c r="C750" s="5" t="inlineStr">
        <is>
          <t>Finance</t>
        </is>
      </c>
      <c r="D750" s="5" t="inlineStr">
        <is>
          <t>L4</t>
        </is>
      </c>
      <c r="E750" s="5" t="inlineStr">
        <is>
          <t>M</t>
        </is>
      </c>
      <c r="F750" s="5" t="n">
        <v>1</v>
      </c>
      <c r="G750" s="31" t="n">
        <v>47550</v>
      </c>
      <c r="H750" s="31" t="n">
        <v>48500</v>
      </c>
      <c r="I750" s="6">
        <f>INDEX(Roles!$J$5:$J$40,MATCH(C750&amp;"|"&amp;D750,Roles!$A$5:$A$40,0))</f>
        <v/>
      </c>
      <c r="J750" s="6">
        <f>INDEX(Roles!$K$5:$K$40,MATCH(C750&amp;"|"&amp;D750,Roles!$A$5:$A$40,0))</f>
        <v/>
      </c>
      <c r="K750" s="26">
        <f>INDEX(Market!$K$31:$K$54,MATCH(B750&amp;"|"&amp;J750,Market!$A$31:$A$54,0))</f>
        <v/>
      </c>
      <c r="L750" s="6">
        <f>INDEX(Settings!$E$13:$E$19,MATCH(I750,Settings!$B$13:$B$19,0))</f>
        <v/>
      </c>
      <c r="M750" s="25">
        <f>INDEX(Structure!$K$6:$K$12,MATCH(I750,Structure!$A$6:$A$12,0))</f>
        <v/>
      </c>
      <c r="N750" s="26">
        <f>INDEX(Structure!$G$25:$G$52,MATCH(B750&amp;"|"&amp;I750,Structure!$A$25:$A$52,0))</f>
        <v/>
      </c>
      <c r="O750" s="26">
        <f>INDEX(Structure!$H$25:$H$52,MATCH(B750&amp;"|"&amp;I750,Structure!$A$25:$A$52,0))</f>
        <v/>
      </c>
      <c r="P750" s="26">
        <f>INDEX(Structure!$I$25:$I$52,MATCH(B750&amp;"|"&amp;I750,Structure!$A$25:$A$52,0))</f>
        <v/>
      </c>
      <c r="Q750" s="20">
        <f>G750/H750</f>
        <v/>
      </c>
      <c r="R750" s="20">
        <f>G750/O750</f>
        <v/>
      </c>
      <c r="S750" s="32">
        <f>(G750-N750)/(P750-N750)</f>
        <v/>
      </c>
      <c r="T750" s="4">
        <f>IF(G750&lt;N750,"Below",IF(G750&gt;P750,"Above","Within"))</f>
        <v/>
      </c>
      <c r="U750" s="17">
        <f>MAX(0,N750-G750)*F750</f>
        <v/>
      </c>
      <c r="V750" s="17">
        <f>MAX(0,G750-P750)*F750</f>
        <v/>
      </c>
      <c r="W750" s="33">
        <f>IF(T750="Above",LN(G750/P750)/LN(1+INDEX(Market!$E$6:$E$9,MATCH(B750,Market!$A$6:$A$9,0))),0)</f>
        <v/>
      </c>
    </row>
    <row r="751">
      <c r="A751" s="5" t="inlineStr">
        <is>
          <t>E00900</t>
        </is>
      </c>
      <c r="B751" s="5" t="inlineStr">
        <is>
          <t>DE</t>
        </is>
      </c>
      <c r="C751" s="5" t="inlineStr">
        <is>
          <t>Sales</t>
        </is>
      </c>
      <c r="D751" s="5" t="inlineStr">
        <is>
          <t>L3</t>
        </is>
      </c>
      <c r="E751" s="5" t="inlineStr">
        <is>
          <t>F</t>
        </is>
      </c>
      <c r="F751" s="5" t="n">
        <v>1</v>
      </c>
      <c r="G751" s="31" t="n">
        <v>69150</v>
      </c>
      <c r="H751" s="31" t="n">
        <v>63800</v>
      </c>
      <c r="I751" s="6">
        <f>INDEX(Roles!$J$5:$J$40,MATCH(C751&amp;"|"&amp;D751,Roles!$A$5:$A$40,0))</f>
        <v/>
      </c>
      <c r="J751" s="6">
        <f>INDEX(Roles!$K$5:$K$40,MATCH(C751&amp;"|"&amp;D751,Roles!$A$5:$A$40,0))</f>
        <v/>
      </c>
      <c r="K751" s="26">
        <f>INDEX(Market!$K$31:$K$54,MATCH(B751&amp;"|"&amp;J751,Market!$A$31:$A$54,0))</f>
        <v/>
      </c>
      <c r="L751" s="6">
        <f>INDEX(Settings!$E$13:$E$19,MATCH(I751,Settings!$B$13:$B$19,0))</f>
        <v/>
      </c>
      <c r="M751" s="25">
        <f>INDEX(Structure!$K$6:$K$12,MATCH(I751,Structure!$A$6:$A$12,0))</f>
        <v/>
      </c>
      <c r="N751" s="26">
        <f>INDEX(Structure!$G$25:$G$52,MATCH(B751&amp;"|"&amp;I751,Structure!$A$25:$A$52,0))</f>
        <v/>
      </c>
      <c r="O751" s="26">
        <f>INDEX(Structure!$H$25:$H$52,MATCH(B751&amp;"|"&amp;I751,Structure!$A$25:$A$52,0))</f>
        <v/>
      </c>
      <c r="P751" s="26">
        <f>INDEX(Structure!$I$25:$I$52,MATCH(B751&amp;"|"&amp;I751,Structure!$A$25:$A$52,0))</f>
        <v/>
      </c>
      <c r="Q751" s="20">
        <f>G751/H751</f>
        <v/>
      </c>
      <c r="R751" s="20">
        <f>G751/O751</f>
        <v/>
      </c>
      <c r="S751" s="32">
        <f>(G751-N751)/(P751-N751)</f>
        <v/>
      </c>
      <c r="T751" s="4">
        <f>IF(G751&lt;N751,"Below",IF(G751&gt;P751,"Above","Within"))</f>
        <v/>
      </c>
      <c r="U751" s="17">
        <f>MAX(0,N751-G751)*F751</f>
        <v/>
      </c>
      <c r="V751" s="17">
        <f>MAX(0,G751-P751)*F751</f>
        <v/>
      </c>
      <c r="W751" s="33">
        <f>IF(T751="Above",LN(G751/P751)/LN(1+INDEX(Market!$E$6:$E$9,MATCH(B751,Market!$A$6:$A$9,0))),0)</f>
        <v/>
      </c>
    </row>
    <row r="752">
      <c r="A752" s="5" t="inlineStr">
        <is>
          <t>E00901</t>
        </is>
      </c>
      <c r="B752" s="5" t="inlineStr">
        <is>
          <t>IT</t>
        </is>
      </c>
      <c r="C752" s="5" t="inlineStr">
        <is>
          <t>Operations</t>
        </is>
      </c>
      <c r="D752" s="5" t="inlineStr">
        <is>
          <t>L1</t>
        </is>
      </c>
      <c r="E752" s="5" t="inlineStr">
        <is>
          <t>F</t>
        </is>
      </c>
      <c r="F752" s="5" t="n">
        <v>1</v>
      </c>
      <c r="G752" s="31" t="n">
        <v>26350</v>
      </c>
      <c r="H752" s="31" t="n">
        <v>24700</v>
      </c>
      <c r="I752" s="6">
        <f>INDEX(Roles!$J$5:$J$40,MATCH(C752&amp;"|"&amp;D752,Roles!$A$5:$A$40,0))</f>
        <v/>
      </c>
      <c r="J752" s="6">
        <f>INDEX(Roles!$K$5:$K$40,MATCH(C752&amp;"|"&amp;D752,Roles!$A$5:$A$40,0))</f>
        <v/>
      </c>
      <c r="K752" s="26">
        <f>INDEX(Market!$K$31:$K$54,MATCH(B752&amp;"|"&amp;J752,Market!$A$31:$A$54,0))</f>
        <v/>
      </c>
      <c r="L752" s="6">
        <f>INDEX(Settings!$E$13:$E$19,MATCH(I752,Settings!$B$13:$B$19,0))</f>
        <v/>
      </c>
      <c r="M752" s="25">
        <f>INDEX(Structure!$K$6:$K$12,MATCH(I752,Structure!$A$6:$A$12,0))</f>
        <v/>
      </c>
      <c r="N752" s="26">
        <f>INDEX(Structure!$G$25:$G$52,MATCH(B752&amp;"|"&amp;I752,Structure!$A$25:$A$52,0))</f>
        <v/>
      </c>
      <c r="O752" s="26">
        <f>INDEX(Structure!$H$25:$H$52,MATCH(B752&amp;"|"&amp;I752,Structure!$A$25:$A$52,0))</f>
        <v/>
      </c>
      <c r="P752" s="26">
        <f>INDEX(Structure!$I$25:$I$52,MATCH(B752&amp;"|"&amp;I752,Structure!$A$25:$A$52,0))</f>
        <v/>
      </c>
      <c r="Q752" s="20">
        <f>G752/H752</f>
        <v/>
      </c>
      <c r="R752" s="20">
        <f>G752/O752</f>
        <v/>
      </c>
      <c r="S752" s="32">
        <f>(G752-N752)/(P752-N752)</f>
        <v/>
      </c>
      <c r="T752" s="4">
        <f>IF(G752&lt;N752,"Below",IF(G752&gt;P752,"Above","Within"))</f>
        <v/>
      </c>
      <c r="U752" s="17">
        <f>MAX(0,N752-G752)*F752</f>
        <v/>
      </c>
      <c r="V752" s="17">
        <f>MAX(0,G752-P752)*F752</f>
        <v/>
      </c>
      <c r="W752" s="33">
        <f>IF(T752="Above",LN(G752/P752)/LN(1+INDEX(Market!$E$6:$E$9,MATCH(B752,Market!$A$6:$A$9,0))),0)</f>
        <v/>
      </c>
    </row>
    <row r="753">
      <c r="A753" s="5" t="inlineStr">
        <is>
          <t>E00903</t>
        </is>
      </c>
      <c r="B753" s="5" t="inlineStr">
        <is>
          <t>PL</t>
        </is>
      </c>
      <c r="C753" s="5" t="inlineStr">
        <is>
          <t>Operations</t>
        </is>
      </c>
      <c r="D753" s="5" t="inlineStr">
        <is>
          <t>L3</t>
        </is>
      </c>
      <c r="E753" s="5" t="inlineStr">
        <is>
          <t>F</t>
        </is>
      </c>
      <c r="F753" s="5" t="n">
        <v>1</v>
      </c>
      <c r="G753" s="31" t="n">
        <v>28800</v>
      </c>
      <c r="H753" s="31" t="n">
        <v>31900</v>
      </c>
      <c r="I753" s="6">
        <f>INDEX(Roles!$J$5:$J$40,MATCH(C753&amp;"|"&amp;D753,Roles!$A$5:$A$40,0))</f>
        <v/>
      </c>
      <c r="J753" s="6">
        <f>INDEX(Roles!$K$5:$K$40,MATCH(C753&amp;"|"&amp;D753,Roles!$A$5:$A$40,0))</f>
        <v/>
      </c>
      <c r="K753" s="26">
        <f>INDEX(Market!$K$31:$K$54,MATCH(B753&amp;"|"&amp;J753,Market!$A$31:$A$54,0))</f>
        <v/>
      </c>
      <c r="L753" s="6">
        <f>INDEX(Settings!$E$13:$E$19,MATCH(I753,Settings!$B$13:$B$19,0))</f>
        <v/>
      </c>
      <c r="M753" s="25">
        <f>INDEX(Structure!$K$6:$K$12,MATCH(I753,Structure!$A$6:$A$12,0))</f>
        <v/>
      </c>
      <c r="N753" s="26">
        <f>INDEX(Structure!$G$25:$G$52,MATCH(B753&amp;"|"&amp;I753,Structure!$A$25:$A$52,0))</f>
        <v/>
      </c>
      <c r="O753" s="26">
        <f>INDEX(Structure!$H$25:$H$52,MATCH(B753&amp;"|"&amp;I753,Structure!$A$25:$A$52,0))</f>
        <v/>
      </c>
      <c r="P753" s="26">
        <f>INDEX(Structure!$I$25:$I$52,MATCH(B753&amp;"|"&amp;I753,Structure!$A$25:$A$52,0))</f>
        <v/>
      </c>
      <c r="Q753" s="20">
        <f>G753/H753</f>
        <v/>
      </c>
      <c r="R753" s="20">
        <f>G753/O753</f>
        <v/>
      </c>
      <c r="S753" s="32">
        <f>(G753-N753)/(P753-N753)</f>
        <v/>
      </c>
      <c r="T753" s="4">
        <f>IF(G753&lt;N753,"Below",IF(G753&gt;P753,"Above","Within"))</f>
        <v/>
      </c>
      <c r="U753" s="17">
        <f>MAX(0,N753-G753)*F753</f>
        <v/>
      </c>
      <c r="V753" s="17">
        <f>MAX(0,G753-P753)*F753</f>
        <v/>
      </c>
      <c r="W753" s="33">
        <f>IF(T753="Above",LN(G753/P753)/LN(1+INDEX(Market!$E$6:$E$9,MATCH(B753,Market!$A$6:$A$9,0))),0)</f>
        <v/>
      </c>
    </row>
    <row r="754">
      <c r="A754" s="5" t="inlineStr">
        <is>
          <t>E00904</t>
        </is>
      </c>
      <c r="B754" s="5" t="inlineStr">
        <is>
          <t>IT</t>
        </is>
      </c>
      <c r="C754" s="5" t="inlineStr">
        <is>
          <t>Tech</t>
        </is>
      </c>
      <c r="D754" s="5" t="inlineStr">
        <is>
          <t>L4</t>
        </is>
      </c>
      <c r="E754" s="5" t="inlineStr">
        <is>
          <t>M</t>
        </is>
      </c>
      <c r="F754" s="5" t="n">
        <v>1</v>
      </c>
      <c r="G754" s="31" t="n">
        <v>63400</v>
      </c>
      <c r="H754" s="31" t="n">
        <v>68200</v>
      </c>
      <c r="I754" s="6">
        <f>INDEX(Roles!$J$5:$J$40,MATCH(C754&amp;"|"&amp;D754,Roles!$A$5:$A$40,0))</f>
        <v/>
      </c>
      <c r="J754" s="6">
        <f>INDEX(Roles!$K$5:$K$40,MATCH(C754&amp;"|"&amp;D754,Roles!$A$5:$A$40,0))</f>
        <v/>
      </c>
      <c r="K754" s="26">
        <f>INDEX(Market!$K$31:$K$54,MATCH(B754&amp;"|"&amp;J754,Market!$A$31:$A$54,0))</f>
        <v/>
      </c>
      <c r="L754" s="6">
        <f>INDEX(Settings!$E$13:$E$19,MATCH(I754,Settings!$B$13:$B$19,0))</f>
        <v/>
      </c>
      <c r="M754" s="25">
        <f>INDEX(Structure!$K$6:$K$12,MATCH(I754,Structure!$A$6:$A$12,0))</f>
        <v/>
      </c>
      <c r="N754" s="26">
        <f>INDEX(Structure!$G$25:$G$52,MATCH(B754&amp;"|"&amp;I754,Structure!$A$25:$A$52,0))</f>
        <v/>
      </c>
      <c r="O754" s="26">
        <f>INDEX(Structure!$H$25:$H$52,MATCH(B754&amp;"|"&amp;I754,Structure!$A$25:$A$52,0))</f>
        <v/>
      </c>
      <c r="P754" s="26">
        <f>INDEX(Structure!$I$25:$I$52,MATCH(B754&amp;"|"&amp;I754,Structure!$A$25:$A$52,0))</f>
        <v/>
      </c>
      <c r="Q754" s="20">
        <f>G754/H754</f>
        <v/>
      </c>
      <c r="R754" s="20">
        <f>G754/O754</f>
        <v/>
      </c>
      <c r="S754" s="32">
        <f>(G754-N754)/(P754-N754)</f>
        <v/>
      </c>
      <c r="T754" s="4">
        <f>IF(G754&lt;N754,"Below",IF(G754&gt;P754,"Above","Within"))</f>
        <v/>
      </c>
      <c r="U754" s="17">
        <f>MAX(0,N754-G754)*F754</f>
        <v/>
      </c>
      <c r="V754" s="17">
        <f>MAX(0,G754-P754)*F754</f>
        <v/>
      </c>
      <c r="W754" s="33">
        <f>IF(T754="Above",LN(G754/P754)/LN(1+INDEX(Market!$E$6:$E$9,MATCH(B754,Market!$A$6:$A$9,0))),0)</f>
        <v/>
      </c>
    </row>
    <row r="755">
      <c r="A755" s="5" t="inlineStr">
        <is>
          <t>E00906</t>
        </is>
      </c>
      <c r="B755" s="5" t="inlineStr">
        <is>
          <t>DE</t>
        </is>
      </c>
      <c r="C755" s="5" t="inlineStr">
        <is>
          <t>HR</t>
        </is>
      </c>
      <c r="D755" s="5" t="inlineStr">
        <is>
          <t>L3</t>
        </is>
      </c>
      <c r="E755" s="5" t="inlineStr">
        <is>
          <t>M</t>
        </is>
      </c>
      <c r="F755" s="5" t="n">
        <v>1</v>
      </c>
      <c r="G755" s="31" t="n">
        <v>56650</v>
      </c>
      <c r="H755" s="31" t="n">
        <v>60800</v>
      </c>
      <c r="I755" s="6">
        <f>INDEX(Roles!$J$5:$J$40,MATCH(C755&amp;"|"&amp;D755,Roles!$A$5:$A$40,0))</f>
        <v/>
      </c>
      <c r="J755" s="6">
        <f>INDEX(Roles!$K$5:$K$40,MATCH(C755&amp;"|"&amp;D755,Roles!$A$5:$A$40,0))</f>
        <v/>
      </c>
      <c r="K755" s="26">
        <f>INDEX(Market!$K$31:$K$54,MATCH(B755&amp;"|"&amp;J755,Market!$A$31:$A$54,0))</f>
        <v/>
      </c>
      <c r="L755" s="6">
        <f>INDEX(Settings!$E$13:$E$19,MATCH(I755,Settings!$B$13:$B$19,0))</f>
        <v/>
      </c>
      <c r="M755" s="25">
        <f>INDEX(Structure!$K$6:$K$12,MATCH(I755,Structure!$A$6:$A$12,0))</f>
        <v/>
      </c>
      <c r="N755" s="26">
        <f>INDEX(Structure!$G$25:$G$52,MATCH(B755&amp;"|"&amp;I755,Structure!$A$25:$A$52,0))</f>
        <v/>
      </c>
      <c r="O755" s="26">
        <f>INDEX(Structure!$H$25:$H$52,MATCH(B755&amp;"|"&amp;I755,Structure!$A$25:$A$52,0))</f>
        <v/>
      </c>
      <c r="P755" s="26">
        <f>INDEX(Structure!$I$25:$I$52,MATCH(B755&amp;"|"&amp;I755,Structure!$A$25:$A$52,0))</f>
        <v/>
      </c>
      <c r="Q755" s="20">
        <f>G755/H755</f>
        <v/>
      </c>
      <c r="R755" s="20">
        <f>G755/O755</f>
        <v/>
      </c>
      <c r="S755" s="32">
        <f>(G755-N755)/(P755-N755)</f>
        <v/>
      </c>
      <c r="T755" s="4">
        <f>IF(G755&lt;N755,"Below",IF(G755&gt;P755,"Above","Within"))</f>
        <v/>
      </c>
      <c r="U755" s="17">
        <f>MAX(0,N755-G755)*F755</f>
        <v/>
      </c>
      <c r="V755" s="17">
        <f>MAX(0,G755-P755)*F755</f>
        <v/>
      </c>
      <c r="W755" s="33">
        <f>IF(T755="Above",LN(G755/P755)/LN(1+INDEX(Market!$E$6:$E$9,MATCH(B755,Market!$A$6:$A$9,0))),0)</f>
        <v/>
      </c>
    </row>
    <row r="756">
      <c r="A756" s="5" t="inlineStr">
        <is>
          <t>E00907</t>
        </is>
      </c>
      <c r="B756" s="5" t="inlineStr">
        <is>
          <t>IT</t>
        </is>
      </c>
      <c r="C756" s="5" t="inlineStr">
        <is>
          <t>Operations</t>
        </is>
      </c>
      <c r="D756" s="5" t="inlineStr">
        <is>
          <t>L1</t>
        </is>
      </c>
      <c r="E756" s="5" t="inlineStr">
        <is>
          <t>F</t>
        </is>
      </c>
      <c r="F756" s="5" t="n">
        <v>1</v>
      </c>
      <c r="G756" s="31" t="n">
        <v>24550</v>
      </c>
      <c r="H756" s="31" t="n">
        <v>24700</v>
      </c>
      <c r="I756" s="6">
        <f>INDEX(Roles!$J$5:$J$40,MATCH(C756&amp;"|"&amp;D756,Roles!$A$5:$A$40,0))</f>
        <v/>
      </c>
      <c r="J756" s="6">
        <f>INDEX(Roles!$K$5:$K$40,MATCH(C756&amp;"|"&amp;D756,Roles!$A$5:$A$40,0))</f>
        <v/>
      </c>
      <c r="K756" s="26">
        <f>INDEX(Market!$K$31:$K$54,MATCH(B756&amp;"|"&amp;J756,Market!$A$31:$A$54,0))</f>
        <v/>
      </c>
      <c r="L756" s="6">
        <f>INDEX(Settings!$E$13:$E$19,MATCH(I756,Settings!$B$13:$B$19,0))</f>
        <v/>
      </c>
      <c r="M756" s="25">
        <f>INDEX(Structure!$K$6:$K$12,MATCH(I756,Structure!$A$6:$A$12,0))</f>
        <v/>
      </c>
      <c r="N756" s="26">
        <f>INDEX(Structure!$G$25:$G$52,MATCH(B756&amp;"|"&amp;I756,Structure!$A$25:$A$52,0))</f>
        <v/>
      </c>
      <c r="O756" s="26">
        <f>INDEX(Structure!$H$25:$H$52,MATCH(B756&amp;"|"&amp;I756,Structure!$A$25:$A$52,0))</f>
        <v/>
      </c>
      <c r="P756" s="26">
        <f>INDEX(Structure!$I$25:$I$52,MATCH(B756&amp;"|"&amp;I756,Structure!$A$25:$A$52,0))</f>
        <v/>
      </c>
      <c r="Q756" s="20">
        <f>G756/H756</f>
        <v/>
      </c>
      <c r="R756" s="20">
        <f>G756/O756</f>
        <v/>
      </c>
      <c r="S756" s="32">
        <f>(G756-N756)/(P756-N756)</f>
        <v/>
      </c>
      <c r="T756" s="4">
        <f>IF(G756&lt;N756,"Below",IF(G756&gt;P756,"Above","Within"))</f>
        <v/>
      </c>
      <c r="U756" s="17">
        <f>MAX(0,N756-G756)*F756</f>
        <v/>
      </c>
      <c r="V756" s="17">
        <f>MAX(0,G756-P756)*F756</f>
        <v/>
      </c>
      <c r="W756" s="33">
        <f>IF(T756="Above",LN(G756/P756)/LN(1+INDEX(Market!$E$6:$E$9,MATCH(B756,Market!$A$6:$A$9,0))),0)</f>
        <v/>
      </c>
    </row>
    <row r="757">
      <c r="A757" s="5" t="inlineStr">
        <is>
          <t>E00908</t>
        </is>
      </c>
      <c r="B757" s="5" t="inlineStr">
        <is>
          <t>ES</t>
        </is>
      </c>
      <c r="C757" s="5" t="inlineStr">
        <is>
          <t>Operations</t>
        </is>
      </c>
      <c r="D757" s="5" t="inlineStr">
        <is>
          <t>L2</t>
        </is>
      </c>
      <c r="E757" s="5" t="inlineStr">
        <is>
          <t>M</t>
        </is>
      </c>
      <c r="F757" s="5" t="n">
        <v>1</v>
      </c>
      <c r="G757" s="31" t="n">
        <v>32250</v>
      </c>
      <c r="H757" s="31" t="n">
        <v>29700</v>
      </c>
      <c r="I757" s="6">
        <f>INDEX(Roles!$J$5:$J$40,MATCH(C757&amp;"|"&amp;D757,Roles!$A$5:$A$40,0))</f>
        <v/>
      </c>
      <c r="J757" s="6">
        <f>INDEX(Roles!$K$5:$K$40,MATCH(C757&amp;"|"&amp;D757,Roles!$A$5:$A$40,0))</f>
        <v/>
      </c>
      <c r="K757" s="26">
        <f>INDEX(Market!$K$31:$K$54,MATCH(B757&amp;"|"&amp;J757,Market!$A$31:$A$54,0))</f>
        <v/>
      </c>
      <c r="L757" s="6">
        <f>INDEX(Settings!$E$13:$E$19,MATCH(I757,Settings!$B$13:$B$19,0))</f>
        <v/>
      </c>
      <c r="M757" s="25">
        <f>INDEX(Structure!$K$6:$K$12,MATCH(I757,Structure!$A$6:$A$12,0))</f>
        <v/>
      </c>
      <c r="N757" s="26">
        <f>INDEX(Structure!$G$25:$G$52,MATCH(B757&amp;"|"&amp;I757,Structure!$A$25:$A$52,0))</f>
        <v/>
      </c>
      <c r="O757" s="26">
        <f>INDEX(Structure!$H$25:$H$52,MATCH(B757&amp;"|"&amp;I757,Structure!$A$25:$A$52,0))</f>
        <v/>
      </c>
      <c r="P757" s="26">
        <f>INDEX(Structure!$I$25:$I$52,MATCH(B757&amp;"|"&amp;I757,Structure!$A$25:$A$52,0))</f>
        <v/>
      </c>
      <c r="Q757" s="20">
        <f>G757/H757</f>
        <v/>
      </c>
      <c r="R757" s="20">
        <f>G757/O757</f>
        <v/>
      </c>
      <c r="S757" s="32">
        <f>(G757-N757)/(P757-N757)</f>
        <v/>
      </c>
      <c r="T757" s="4">
        <f>IF(G757&lt;N757,"Below",IF(G757&gt;P757,"Above","Within"))</f>
        <v/>
      </c>
      <c r="U757" s="17">
        <f>MAX(0,N757-G757)*F757</f>
        <v/>
      </c>
      <c r="V757" s="17">
        <f>MAX(0,G757-P757)*F757</f>
        <v/>
      </c>
      <c r="W757" s="33">
        <f>IF(T757="Above",LN(G757/P757)/LN(1+INDEX(Market!$E$6:$E$9,MATCH(B757,Market!$A$6:$A$9,0))),0)</f>
        <v/>
      </c>
    </row>
    <row r="758">
      <c r="A758" s="5" t="inlineStr">
        <is>
          <t>E00909</t>
        </is>
      </c>
      <c r="B758" s="5" t="inlineStr">
        <is>
          <t>DE</t>
        </is>
      </c>
      <c r="C758" s="5" t="inlineStr">
        <is>
          <t>Customer Service</t>
        </is>
      </c>
      <c r="D758" s="5" t="inlineStr">
        <is>
          <t>L1</t>
        </is>
      </c>
      <c r="E758" s="5" t="inlineStr">
        <is>
          <t>F</t>
        </is>
      </c>
      <c r="F758" s="5" t="n">
        <v>1</v>
      </c>
      <c r="G758" s="31" t="n">
        <v>37400</v>
      </c>
      <c r="H758" s="31" t="n">
        <v>34200</v>
      </c>
      <c r="I758" s="6">
        <f>INDEX(Roles!$J$5:$J$40,MATCH(C758&amp;"|"&amp;D758,Roles!$A$5:$A$40,0))</f>
        <v/>
      </c>
      <c r="J758" s="6">
        <f>INDEX(Roles!$K$5:$K$40,MATCH(C758&amp;"|"&amp;D758,Roles!$A$5:$A$40,0))</f>
        <v/>
      </c>
      <c r="K758" s="26">
        <f>INDEX(Market!$K$31:$K$54,MATCH(B758&amp;"|"&amp;J758,Market!$A$31:$A$54,0))</f>
        <v/>
      </c>
      <c r="L758" s="6">
        <f>INDEX(Settings!$E$13:$E$19,MATCH(I758,Settings!$B$13:$B$19,0))</f>
        <v/>
      </c>
      <c r="M758" s="25">
        <f>INDEX(Structure!$K$6:$K$12,MATCH(I758,Structure!$A$6:$A$12,0))</f>
        <v/>
      </c>
      <c r="N758" s="26">
        <f>INDEX(Structure!$G$25:$G$52,MATCH(B758&amp;"|"&amp;I758,Structure!$A$25:$A$52,0))</f>
        <v/>
      </c>
      <c r="O758" s="26">
        <f>INDEX(Structure!$H$25:$H$52,MATCH(B758&amp;"|"&amp;I758,Structure!$A$25:$A$52,0))</f>
        <v/>
      </c>
      <c r="P758" s="26">
        <f>INDEX(Structure!$I$25:$I$52,MATCH(B758&amp;"|"&amp;I758,Structure!$A$25:$A$52,0))</f>
        <v/>
      </c>
      <c r="Q758" s="20">
        <f>G758/H758</f>
        <v/>
      </c>
      <c r="R758" s="20">
        <f>G758/O758</f>
        <v/>
      </c>
      <c r="S758" s="32">
        <f>(G758-N758)/(P758-N758)</f>
        <v/>
      </c>
      <c r="T758" s="4">
        <f>IF(G758&lt;N758,"Below",IF(G758&gt;P758,"Above","Within"))</f>
        <v/>
      </c>
      <c r="U758" s="17">
        <f>MAX(0,N758-G758)*F758</f>
        <v/>
      </c>
      <c r="V758" s="17">
        <f>MAX(0,G758-P758)*F758</f>
        <v/>
      </c>
      <c r="W758" s="33">
        <f>IF(T758="Above",LN(G758/P758)/LN(1+INDEX(Market!$E$6:$E$9,MATCH(B758,Market!$A$6:$A$9,0))),0)</f>
        <v/>
      </c>
    </row>
    <row r="759">
      <c r="A759" s="5" t="inlineStr">
        <is>
          <t>E00910</t>
        </is>
      </c>
      <c r="B759" s="5" t="inlineStr">
        <is>
          <t>IT</t>
        </is>
      </c>
      <c r="C759" s="5" t="inlineStr">
        <is>
          <t>Customer Service</t>
        </is>
      </c>
      <c r="D759" s="5" t="inlineStr">
        <is>
          <t>L1</t>
        </is>
      </c>
      <c r="E759" s="5" t="inlineStr">
        <is>
          <t>M</t>
        </is>
      </c>
      <c r="F759" s="5" t="n">
        <v>1</v>
      </c>
      <c r="G759" s="31" t="n">
        <v>23200</v>
      </c>
      <c r="H759" s="31" t="n">
        <v>23400</v>
      </c>
      <c r="I759" s="6">
        <f>INDEX(Roles!$J$5:$J$40,MATCH(C759&amp;"|"&amp;D759,Roles!$A$5:$A$40,0))</f>
        <v/>
      </c>
      <c r="J759" s="6">
        <f>INDEX(Roles!$K$5:$K$40,MATCH(C759&amp;"|"&amp;D759,Roles!$A$5:$A$40,0))</f>
        <v/>
      </c>
      <c r="K759" s="26">
        <f>INDEX(Market!$K$31:$K$54,MATCH(B759&amp;"|"&amp;J759,Market!$A$31:$A$54,0))</f>
        <v/>
      </c>
      <c r="L759" s="6">
        <f>INDEX(Settings!$E$13:$E$19,MATCH(I759,Settings!$B$13:$B$19,0))</f>
        <v/>
      </c>
      <c r="M759" s="25">
        <f>INDEX(Structure!$K$6:$K$12,MATCH(I759,Structure!$A$6:$A$12,0))</f>
        <v/>
      </c>
      <c r="N759" s="26">
        <f>INDEX(Structure!$G$25:$G$52,MATCH(B759&amp;"|"&amp;I759,Structure!$A$25:$A$52,0))</f>
        <v/>
      </c>
      <c r="O759" s="26">
        <f>INDEX(Structure!$H$25:$H$52,MATCH(B759&amp;"|"&amp;I759,Structure!$A$25:$A$52,0))</f>
        <v/>
      </c>
      <c r="P759" s="26">
        <f>INDEX(Structure!$I$25:$I$52,MATCH(B759&amp;"|"&amp;I759,Structure!$A$25:$A$52,0))</f>
        <v/>
      </c>
      <c r="Q759" s="20">
        <f>G759/H759</f>
        <v/>
      </c>
      <c r="R759" s="20">
        <f>G759/O759</f>
        <v/>
      </c>
      <c r="S759" s="32">
        <f>(G759-N759)/(P759-N759)</f>
        <v/>
      </c>
      <c r="T759" s="4">
        <f>IF(G759&lt;N759,"Below",IF(G759&gt;P759,"Above","Within"))</f>
        <v/>
      </c>
      <c r="U759" s="17">
        <f>MAX(0,N759-G759)*F759</f>
        <v/>
      </c>
      <c r="V759" s="17">
        <f>MAX(0,G759-P759)*F759</f>
        <v/>
      </c>
      <c r="W759" s="33">
        <f>IF(T759="Above",LN(G759/P759)/LN(1+INDEX(Market!$E$6:$E$9,MATCH(B759,Market!$A$6:$A$9,0))),0)</f>
        <v/>
      </c>
    </row>
    <row r="760">
      <c r="A760" s="5" t="inlineStr">
        <is>
          <t>E00911</t>
        </is>
      </c>
      <c r="B760" s="5" t="inlineStr">
        <is>
          <t>DE</t>
        </is>
      </c>
      <c r="C760" s="5" t="inlineStr">
        <is>
          <t>Sales</t>
        </is>
      </c>
      <c r="D760" s="5" t="inlineStr">
        <is>
          <t>L1</t>
        </is>
      </c>
      <c r="E760" s="5" t="inlineStr">
        <is>
          <t>M</t>
        </is>
      </c>
      <c r="F760" s="5" t="n">
        <v>0.8</v>
      </c>
      <c r="G760" s="31" t="n">
        <v>42800</v>
      </c>
      <c r="H760" s="31" t="n">
        <v>39900</v>
      </c>
      <c r="I760" s="6">
        <f>INDEX(Roles!$J$5:$J$40,MATCH(C760&amp;"|"&amp;D760,Roles!$A$5:$A$40,0))</f>
        <v/>
      </c>
      <c r="J760" s="6">
        <f>INDEX(Roles!$K$5:$K$40,MATCH(C760&amp;"|"&amp;D760,Roles!$A$5:$A$40,0))</f>
        <v/>
      </c>
      <c r="K760" s="26">
        <f>INDEX(Market!$K$31:$K$54,MATCH(B760&amp;"|"&amp;J760,Market!$A$31:$A$54,0))</f>
        <v/>
      </c>
      <c r="L760" s="6">
        <f>INDEX(Settings!$E$13:$E$19,MATCH(I760,Settings!$B$13:$B$19,0))</f>
        <v/>
      </c>
      <c r="M760" s="25">
        <f>INDEX(Structure!$K$6:$K$12,MATCH(I760,Structure!$A$6:$A$12,0))</f>
        <v/>
      </c>
      <c r="N760" s="26">
        <f>INDEX(Structure!$G$25:$G$52,MATCH(B760&amp;"|"&amp;I760,Structure!$A$25:$A$52,0))</f>
        <v/>
      </c>
      <c r="O760" s="26">
        <f>INDEX(Structure!$H$25:$H$52,MATCH(B760&amp;"|"&amp;I760,Structure!$A$25:$A$52,0))</f>
        <v/>
      </c>
      <c r="P760" s="26">
        <f>INDEX(Structure!$I$25:$I$52,MATCH(B760&amp;"|"&amp;I760,Structure!$A$25:$A$52,0))</f>
        <v/>
      </c>
      <c r="Q760" s="20">
        <f>G760/H760</f>
        <v/>
      </c>
      <c r="R760" s="20">
        <f>G760/O760</f>
        <v/>
      </c>
      <c r="S760" s="32">
        <f>(G760-N760)/(P760-N760)</f>
        <v/>
      </c>
      <c r="T760" s="4">
        <f>IF(G760&lt;N760,"Below",IF(G760&gt;P760,"Above","Within"))</f>
        <v/>
      </c>
      <c r="U760" s="17">
        <f>MAX(0,N760-G760)*F760</f>
        <v/>
      </c>
      <c r="V760" s="17">
        <f>MAX(0,G760-P760)*F760</f>
        <v/>
      </c>
      <c r="W760" s="33">
        <f>IF(T760="Above",LN(G760/P760)/LN(1+INDEX(Market!$E$6:$E$9,MATCH(B760,Market!$A$6:$A$9,0))),0)</f>
        <v/>
      </c>
    </row>
    <row r="761">
      <c r="A761" s="5" t="inlineStr">
        <is>
          <t>E00912</t>
        </is>
      </c>
      <c r="B761" s="5" t="inlineStr">
        <is>
          <t>PL</t>
        </is>
      </c>
      <c r="C761" s="5" t="inlineStr">
        <is>
          <t>Finance</t>
        </is>
      </c>
      <c r="D761" s="5" t="inlineStr">
        <is>
          <t>L3</t>
        </is>
      </c>
      <c r="E761" s="5" t="inlineStr">
        <is>
          <t>M</t>
        </is>
      </c>
      <c r="F761" s="5" t="n">
        <v>1</v>
      </c>
      <c r="G761" s="31" t="n">
        <v>40050</v>
      </c>
      <c r="H761" s="31" t="n">
        <v>37000</v>
      </c>
      <c r="I761" s="6">
        <f>INDEX(Roles!$J$5:$J$40,MATCH(C761&amp;"|"&amp;D761,Roles!$A$5:$A$40,0))</f>
        <v/>
      </c>
      <c r="J761" s="6">
        <f>INDEX(Roles!$K$5:$K$40,MATCH(C761&amp;"|"&amp;D761,Roles!$A$5:$A$40,0))</f>
        <v/>
      </c>
      <c r="K761" s="26">
        <f>INDEX(Market!$K$31:$K$54,MATCH(B761&amp;"|"&amp;J761,Market!$A$31:$A$54,0))</f>
        <v/>
      </c>
      <c r="L761" s="6">
        <f>INDEX(Settings!$E$13:$E$19,MATCH(I761,Settings!$B$13:$B$19,0))</f>
        <v/>
      </c>
      <c r="M761" s="25">
        <f>INDEX(Structure!$K$6:$K$12,MATCH(I761,Structure!$A$6:$A$12,0))</f>
        <v/>
      </c>
      <c r="N761" s="26">
        <f>INDEX(Structure!$G$25:$G$52,MATCH(B761&amp;"|"&amp;I761,Structure!$A$25:$A$52,0))</f>
        <v/>
      </c>
      <c r="O761" s="26">
        <f>INDEX(Structure!$H$25:$H$52,MATCH(B761&amp;"|"&amp;I761,Structure!$A$25:$A$52,0))</f>
        <v/>
      </c>
      <c r="P761" s="26">
        <f>INDEX(Structure!$I$25:$I$52,MATCH(B761&amp;"|"&amp;I761,Structure!$A$25:$A$52,0))</f>
        <v/>
      </c>
      <c r="Q761" s="20">
        <f>G761/H761</f>
        <v/>
      </c>
      <c r="R761" s="20">
        <f>G761/O761</f>
        <v/>
      </c>
      <c r="S761" s="32">
        <f>(G761-N761)/(P761-N761)</f>
        <v/>
      </c>
      <c r="T761" s="4">
        <f>IF(G761&lt;N761,"Below",IF(G761&gt;P761,"Above","Within"))</f>
        <v/>
      </c>
      <c r="U761" s="17">
        <f>MAX(0,N761-G761)*F761</f>
        <v/>
      </c>
      <c r="V761" s="17">
        <f>MAX(0,G761-P761)*F761</f>
        <v/>
      </c>
      <c r="W761" s="33">
        <f>IF(T761="Above",LN(G761/P761)/LN(1+INDEX(Market!$E$6:$E$9,MATCH(B761,Market!$A$6:$A$9,0))),0)</f>
        <v/>
      </c>
    </row>
    <row r="762">
      <c r="A762" s="5" t="inlineStr">
        <is>
          <t>E00913</t>
        </is>
      </c>
      <c r="B762" s="5" t="inlineStr">
        <is>
          <t>ES</t>
        </is>
      </c>
      <c r="C762" s="5" t="inlineStr">
        <is>
          <t>Operations</t>
        </is>
      </c>
      <c r="D762" s="5" t="inlineStr">
        <is>
          <t>L2</t>
        </is>
      </c>
      <c r="E762" s="5" t="inlineStr">
        <is>
          <t>F</t>
        </is>
      </c>
      <c r="F762" s="5" t="n">
        <v>1</v>
      </c>
      <c r="G762" s="31" t="n">
        <v>25350</v>
      </c>
      <c r="H762" s="31" t="n">
        <v>29700</v>
      </c>
      <c r="I762" s="6">
        <f>INDEX(Roles!$J$5:$J$40,MATCH(C762&amp;"|"&amp;D762,Roles!$A$5:$A$40,0))</f>
        <v/>
      </c>
      <c r="J762" s="6">
        <f>INDEX(Roles!$K$5:$K$40,MATCH(C762&amp;"|"&amp;D762,Roles!$A$5:$A$40,0))</f>
        <v/>
      </c>
      <c r="K762" s="26">
        <f>INDEX(Market!$K$31:$K$54,MATCH(B762&amp;"|"&amp;J762,Market!$A$31:$A$54,0))</f>
        <v/>
      </c>
      <c r="L762" s="6">
        <f>INDEX(Settings!$E$13:$E$19,MATCH(I762,Settings!$B$13:$B$19,0))</f>
        <v/>
      </c>
      <c r="M762" s="25">
        <f>INDEX(Structure!$K$6:$K$12,MATCH(I762,Structure!$A$6:$A$12,0))</f>
        <v/>
      </c>
      <c r="N762" s="26">
        <f>INDEX(Structure!$G$25:$G$52,MATCH(B762&amp;"|"&amp;I762,Structure!$A$25:$A$52,0))</f>
        <v/>
      </c>
      <c r="O762" s="26">
        <f>INDEX(Structure!$H$25:$H$52,MATCH(B762&amp;"|"&amp;I762,Structure!$A$25:$A$52,0))</f>
        <v/>
      </c>
      <c r="P762" s="26">
        <f>INDEX(Structure!$I$25:$I$52,MATCH(B762&amp;"|"&amp;I762,Structure!$A$25:$A$52,0))</f>
        <v/>
      </c>
      <c r="Q762" s="20">
        <f>G762/H762</f>
        <v/>
      </c>
      <c r="R762" s="20">
        <f>G762/O762</f>
        <v/>
      </c>
      <c r="S762" s="32">
        <f>(G762-N762)/(P762-N762)</f>
        <v/>
      </c>
      <c r="T762" s="4">
        <f>IF(G762&lt;N762,"Below",IF(G762&gt;P762,"Above","Within"))</f>
        <v/>
      </c>
      <c r="U762" s="17">
        <f>MAX(0,N762-G762)*F762</f>
        <v/>
      </c>
      <c r="V762" s="17">
        <f>MAX(0,G762-P762)*F762</f>
        <v/>
      </c>
      <c r="W762" s="33">
        <f>IF(T762="Above",LN(G762/P762)/LN(1+INDEX(Market!$E$6:$E$9,MATCH(B762,Market!$A$6:$A$9,0))),0)</f>
        <v/>
      </c>
    </row>
    <row r="763">
      <c r="A763" s="5" t="inlineStr">
        <is>
          <t>E00914</t>
        </is>
      </c>
      <c r="B763" s="5" t="inlineStr">
        <is>
          <t>DE</t>
        </is>
      </c>
      <c r="C763" s="5" t="inlineStr">
        <is>
          <t>Finance</t>
        </is>
      </c>
      <c r="D763" s="5" t="inlineStr">
        <is>
          <t>L2</t>
        </is>
      </c>
      <c r="E763" s="5" t="inlineStr">
        <is>
          <t>F</t>
        </is>
      </c>
      <c r="F763" s="5" t="n">
        <v>1</v>
      </c>
      <c r="G763" s="31" t="n">
        <v>46500</v>
      </c>
      <c r="H763" s="31" t="n">
        <v>52300</v>
      </c>
      <c r="I763" s="6">
        <f>INDEX(Roles!$J$5:$J$40,MATCH(C763&amp;"|"&amp;D763,Roles!$A$5:$A$40,0))</f>
        <v/>
      </c>
      <c r="J763" s="6">
        <f>INDEX(Roles!$K$5:$K$40,MATCH(C763&amp;"|"&amp;D763,Roles!$A$5:$A$40,0))</f>
        <v/>
      </c>
      <c r="K763" s="26">
        <f>INDEX(Market!$K$31:$K$54,MATCH(B763&amp;"|"&amp;J763,Market!$A$31:$A$54,0))</f>
        <v/>
      </c>
      <c r="L763" s="6">
        <f>INDEX(Settings!$E$13:$E$19,MATCH(I763,Settings!$B$13:$B$19,0))</f>
        <v/>
      </c>
      <c r="M763" s="25">
        <f>INDEX(Structure!$K$6:$K$12,MATCH(I763,Structure!$A$6:$A$12,0))</f>
        <v/>
      </c>
      <c r="N763" s="26">
        <f>INDEX(Structure!$G$25:$G$52,MATCH(B763&amp;"|"&amp;I763,Structure!$A$25:$A$52,0))</f>
        <v/>
      </c>
      <c r="O763" s="26">
        <f>INDEX(Structure!$H$25:$H$52,MATCH(B763&amp;"|"&amp;I763,Structure!$A$25:$A$52,0))</f>
        <v/>
      </c>
      <c r="P763" s="26">
        <f>INDEX(Structure!$I$25:$I$52,MATCH(B763&amp;"|"&amp;I763,Structure!$A$25:$A$52,0))</f>
        <v/>
      </c>
      <c r="Q763" s="20">
        <f>G763/H763</f>
        <v/>
      </c>
      <c r="R763" s="20">
        <f>G763/O763</f>
        <v/>
      </c>
      <c r="S763" s="32">
        <f>(G763-N763)/(P763-N763)</f>
        <v/>
      </c>
      <c r="T763" s="4">
        <f>IF(G763&lt;N763,"Below",IF(G763&gt;P763,"Above","Within"))</f>
        <v/>
      </c>
      <c r="U763" s="17">
        <f>MAX(0,N763-G763)*F763</f>
        <v/>
      </c>
      <c r="V763" s="17">
        <f>MAX(0,G763-P763)*F763</f>
        <v/>
      </c>
      <c r="W763" s="33">
        <f>IF(T763="Above",LN(G763/P763)/LN(1+INDEX(Market!$E$6:$E$9,MATCH(B763,Market!$A$6:$A$9,0))),0)</f>
        <v/>
      </c>
    </row>
    <row r="764">
      <c r="A764" s="5" t="inlineStr">
        <is>
          <t>E00915</t>
        </is>
      </c>
      <c r="B764" s="5" t="inlineStr">
        <is>
          <t>DE</t>
        </is>
      </c>
      <c r="C764" s="5" t="inlineStr">
        <is>
          <t>Operations</t>
        </is>
      </c>
      <c r="D764" s="5" t="inlineStr">
        <is>
          <t>L1</t>
        </is>
      </c>
      <c r="E764" s="5" t="inlineStr">
        <is>
          <t>F</t>
        </is>
      </c>
      <c r="F764" s="5" t="n">
        <v>1</v>
      </c>
      <c r="G764" s="31" t="n">
        <v>35600</v>
      </c>
      <c r="H764" s="31" t="n">
        <v>36100</v>
      </c>
      <c r="I764" s="6">
        <f>INDEX(Roles!$J$5:$J$40,MATCH(C764&amp;"|"&amp;D764,Roles!$A$5:$A$40,0))</f>
        <v/>
      </c>
      <c r="J764" s="6">
        <f>INDEX(Roles!$K$5:$K$40,MATCH(C764&amp;"|"&amp;D764,Roles!$A$5:$A$40,0))</f>
        <v/>
      </c>
      <c r="K764" s="26">
        <f>INDEX(Market!$K$31:$K$54,MATCH(B764&amp;"|"&amp;J764,Market!$A$31:$A$54,0))</f>
        <v/>
      </c>
      <c r="L764" s="6">
        <f>INDEX(Settings!$E$13:$E$19,MATCH(I764,Settings!$B$13:$B$19,0))</f>
        <v/>
      </c>
      <c r="M764" s="25">
        <f>INDEX(Structure!$K$6:$K$12,MATCH(I764,Structure!$A$6:$A$12,0))</f>
        <v/>
      </c>
      <c r="N764" s="26">
        <f>INDEX(Structure!$G$25:$G$52,MATCH(B764&amp;"|"&amp;I764,Structure!$A$25:$A$52,0))</f>
        <v/>
      </c>
      <c r="O764" s="26">
        <f>INDEX(Structure!$H$25:$H$52,MATCH(B764&amp;"|"&amp;I764,Structure!$A$25:$A$52,0))</f>
        <v/>
      </c>
      <c r="P764" s="26">
        <f>INDEX(Structure!$I$25:$I$52,MATCH(B764&amp;"|"&amp;I764,Structure!$A$25:$A$52,0))</f>
        <v/>
      </c>
      <c r="Q764" s="20">
        <f>G764/H764</f>
        <v/>
      </c>
      <c r="R764" s="20">
        <f>G764/O764</f>
        <v/>
      </c>
      <c r="S764" s="32">
        <f>(G764-N764)/(P764-N764)</f>
        <v/>
      </c>
      <c r="T764" s="4">
        <f>IF(G764&lt;N764,"Below",IF(G764&gt;P764,"Above","Within"))</f>
        <v/>
      </c>
      <c r="U764" s="17">
        <f>MAX(0,N764-G764)*F764</f>
        <v/>
      </c>
      <c r="V764" s="17">
        <f>MAX(0,G764-P764)*F764</f>
        <v/>
      </c>
      <c r="W764" s="33">
        <f>IF(T764="Above",LN(G764/P764)/LN(1+INDEX(Market!$E$6:$E$9,MATCH(B764,Market!$A$6:$A$9,0))),0)</f>
        <v/>
      </c>
    </row>
    <row r="765">
      <c r="A765" s="5" t="inlineStr">
        <is>
          <t>E00916</t>
        </is>
      </c>
      <c r="B765" s="5" t="inlineStr">
        <is>
          <t>PL</t>
        </is>
      </c>
      <c r="C765" s="5" t="inlineStr">
        <is>
          <t>Operations</t>
        </is>
      </c>
      <c r="D765" s="5" t="inlineStr">
        <is>
          <t>L2</t>
        </is>
      </c>
      <c r="E765" s="5" t="inlineStr">
        <is>
          <t>M</t>
        </is>
      </c>
      <c r="F765" s="5" t="n">
        <v>1</v>
      </c>
      <c r="G765" s="31" t="n">
        <v>25300</v>
      </c>
      <c r="H765" s="31" t="n">
        <v>24900</v>
      </c>
      <c r="I765" s="6">
        <f>INDEX(Roles!$J$5:$J$40,MATCH(C765&amp;"|"&amp;D765,Roles!$A$5:$A$40,0))</f>
        <v/>
      </c>
      <c r="J765" s="6">
        <f>INDEX(Roles!$K$5:$K$40,MATCH(C765&amp;"|"&amp;D765,Roles!$A$5:$A$40,0))</f>
        <v/>
      </c>
      <c r="K765" s="26">
        <f>INDEX(Market!$K$31:$K$54,MATCH(B765&amp;"|"&amp;J765,Market!$A$31:$A$54,0))</f>
        <v/>
      </c>
      <c r="L765" s="6">
        <f>INDEX(Settings!$E$13:$E$19,MATCH(I765,Settings!$B$13:$B$19,0))</f>
        <v/>
      </c>
      <c r="M765" s="25">
        <f>INDEX(Structure!$K$6:$K$12,MATCH(I765,Structure!$A$6:$A$12,0))</f>
        <v/>
      </c>
      <c r="N765" s="26">
        <f>INDEX(Structure!$G$25:$G$52,MATCH(B765&amp;"|"&amp;I765,Structure!$A$25:$A$52,0))</f>
        <v/>
      </c>
      <c r="O765" s="26">
        <f>INDEX(Structure!$H$25:$H$52,MATCH(B765&amp;"|"&amp;I765,Structure!$A$25:$A$52,0))</f>
        <v/>
      </c>
      <c r="P765" s="26">
        <f>INDEX(Structure!$I$25:$I$52,MATCH(B765&amp;"|"&amp;I765,Structure!$A$25:$A$52,0))</f>
        <v/>
      </c>
      <c r="Q765" s="20">
        <f>G765/H765</f>
        <v/>
      </c>
      <c r="R765" s="20">
        <f>G765/O765</f>
        <v/>
      </c>
      <c r="S765" s="32">
        <f>(G765-N765)/(P765-N765)</f>
        <v/>
      </c>
      <c r="T765" s="4">
        <f>IF(G765&lt;N765,"Below",IF(G765&gt;P765,"Above","Within"))</f>
        <v/>
      </c>
      <c r="U765" s="17">
        <f>MAX(0,N765-G765)*F765</f>
        <v/>
      </c>
      <c r="V765" s="17">
        <f>MAX(0,G765-P765)*F765</f>
        <v/>
      </c>
      <c r="W765" s="33">
        <f>IF(T765="Above",LN(G765/P765)/LN(1+INDEX(Market!$E$6:$E$9,MATCH(B765,Market!$A$6:$A$9,0))),0)</f>
        <v/>
      </c>
    </row>
    <row r="766">
      <c r="A766" s="5" t="inlineStr">
        <is>
          <t>E00917</t>
        </is>
      </c>
      <c r="B766" s="5" t="inlineStr">
        <is>
          <t>PL</t>
        </is>
      </c>
      <c r="C766" s="5" t="inlineStr">
        <is>
          <t>Tech</t>
        </is>
      </c>
      <c r="D766" s="5" t="inlineStr">
        <is>
          <t>L3</t>
        </is>
      </c>
      <c r="E766" s="5" t="inlineStr">
        <is>
          <t>F</t>
        </is>
      </c>
      <c r="F766" s="5" t="n">
        <v>1</v>
      </c>
      <c r="G766" s="31" t="n">
        <v>42300</v>
      </c>
      <c r="H766" s="31" t="n">
        <v>42000</v>
      </c>
      <c r="I766" s="6">
        <f>INDEX(Roles!$J$5:$J$40,MATCH(C766&amp;"|"&amp;D766,Roles!$A$5:$A$40,0))</f>
        <v/>
      </c>
      <c r="J766" s="6">
        <f>INDEX(Roles!$K$5:$K$40,MATCH(C766&amp;"|"&amp;D766,Roles!$A$5:$A$40,0))</f>
        <v/>
      </c>
      <c r="K766" s="26">
        <f>INDEX(Market!$K$31:$K$54,MATCH(B766&amp;"|"&amp;J766,Market!$A$31:$A$54,0))</f>
        <v/>
      </c>
      <c r="L766" s="6">
        <f>INDEX(Settings!$E$13:$E$19,MATCH(I766,Settings!$B$13:$B$19,0))</f>
        <v/>
      </c>
      <c r="M766" s="25">
        <f>INDEX(Structure!$K$6:$K$12,MATCH(I766,Structure!$A$6:$A$12,0))</f>
        <v/>
      </c>
      <c r="N766" s="26">
        <f>INDEX(Structure!$G$25:$G$52,MATCH(B766&amp;"|"&amp;I766,Structure!$A$25:$A$52,0))</f>
        <v/>
      </c>
      <c r="O766" s="26">
        <f>INDEX(Structure!$H$25:$H$52,MATCH(B766&amp;"|"&amp;I766,Structure!$A$25:$A$52,0))</f>
        <v/>
      </c>
      <c r="P766" s="26">
        <f>INDEX(Structure!$I$25:$I$52,MATCH(B766&amp;"|"&amp;I766,Structure!$A$25:$A$52,0))</f>
        <v/>
      </c>
      <c r="Q766" s="20">
        <f>G766/H766</f>
        <v/>
      </c>
      <c r="R766" s="20">
        <f>G766/O766</f>
        <v/>
      </c>
      <c r="S766" s="32">
        <f>(G766-N766)/(P766-N766)</f>
        <v/>
      </c>
      <c r="T766" s="4">
        <f>IF(G766&lt;N766,"Below",IF(G766&gt;P766,"Above","Within"))</f>
        <v/>
      </c>
      <c r="U766" s="17">
        <f>MAX(0,N766-G766)*F766</f>
        <v/>
      </c>
      <c r="V766" s="17">
        <f>MAX(0,G766-P766)*F766</f>
        <v/>
      </c>
      <c r="W766" s="33">
        <f>IF(T766="Above",LN(G766/P766)/LN(1+INDEX(Market!$E$6:$E$9,MATCH(B766,Market!$A$6:$A$9,0))),0)</f>
        <v/>
      </c>
    </row>
    <row r="767">
      <c r="A767" s="5" t="inlineStr">
        <is>
          <t>E00918</t>
        </is>
      </c>
      <c r="B767" s="5" t="inlineStr">
        <is>
          <t>IT</t>
        </is>
      </c>
      <c r="C767" s="5" t="inlineStr">
        <is>
          <t>Finance</t>
        </is>
      </c>
      <c r="D767" s="5" t="inlineStr">
        <is>
          <t>L5</t>
        </is>
      </c>
      <c r="E767" s="5" t="inlineStr">
        <is>
          <t>M</t>
        </is>
      </c>
      <c r="F767" s="5" t="n">
        <v>1</v>
      </c>
      <c r="G767" s="31" t="n">
        <v>76750</v>
      </c>
      <c r="H767" s="31" t="n">
        <v>82900</v>
      </c>
      <c r="I767" s="6">
        <f>INDEX(Roles!$J$5:$J$40,MATCH(C767&amp;"|"&amp;D767,Roles!$A$5:$A$40,0))</f>
        <v/>
      </c>
      <c r="J767" s="6">
        <f>INDEX(Roles!$K$5:$K$40,MATCH(C767&amp;"|"&amp;D767,Roles!$A$5:$A$40,0))</f>
        <v/>
      </c>
      <c r="K767" s="26">
        <f>INDEX(Market!$K$31:$K$54,MATCH(B767&amp;"|"&amp;J767,Market!$A$31:$A$54,0))</f>
        <v/>
      </c>
      <c r="L767" s="6">
        <f>INDEX(Settings!$E$13:$E$19,MATCH(I767,Settings!$B$13:$B$19,0))</f>
        <v/>
      </c>
      <c r="M767" s="25">
        <f>INDEX(Structure!$K$6:$K$12,MATCH(I767,Structure!$A$6:$A$12,0))</f>
        <v/>
      </c>
      <c r="N767" s="26">
        <f>INDEX(Structure!$G$25:$G$52,MATCH(B767&amp;"|"&amp;I767,Structure!$A$25:$A$52,0))</f>
        <v/>
      </c>
      <c r="O767" s="26">
        <f>INDEX(Structure!$H$25:$H$52,MATCH(B767&amp;"|"&amp;I767,Structure!$A$25:$A$52,0))</f>
        <v/>
      </c>
      <c r="P767" s="26">
        <f>INDEX(Structure!$I$25:$I$52,MATCH(B767&amp;"|"&amp;I767,Structure!$A$25:$A$52,0))</f>
        <v/>
      </c>
      <c r="Q767" s="20">
        <f>G767/H767</f>
        <v/>
      </c>
      <c r="R767" s="20">
        <f>G767/O767</f>
        <v/>
      </c>
      <c r="S767" s="32">
        <f>(G767-N767)/(P767-N767)</f>
        <v/>
      </c>
      <c r="T767" s="4">
        <f>IF(G767&lt;N767,"Below",IF(G767&gt;P767,"Above","Within"))</f>
        <v/>
      </c>
      <c r="U767" s="17">
        <f>MAX(0,N767-G767)*F767</f>
        <v/>
      </c>
      <c r="V767" s="17">
        <f>MAX(0,G767-P767)*F767</f>
        <v/>
      </c>
      <c r="W767" s="33">
        <f>IF(T767="Above",LN(G767/P767)/LN(1+INDEX(Market!$E$6:$E$9,MATCH(B767,Market!$A$6:$A$9,0))),0)</f>
        <v/>
      </c>
    </row>
    <row r="768">
      <c r="A768" s="5" t="inlineStr">
        <is>
          <t>E00919</t>
        </is>
      </c>
      <c r="B768" s="5" t="inlineStr">
        <is>
          <t>PL</t>
        </is>
      </c>
      <c r="C768" s="5" t="inlineStr">
        <is>
          <t>Sales</t>
        </is>
      </c>
      <c r="D768" s="5" t="inlineStr">
        <is>
          <t>L3</t>
        </is>
      </c>
      <c r="E768" s="5" t="inlineStr">
        <is>
          <t>M</t>
        </is>
      </c>
      <c r="F768" s="5" t="n">
        <v>1</v>
      </c>
      <c r="G768" s="31" t="n">
        <v>34300</v>
      </c>
      <c r="H768" s="31" t="n">
        <v>35300</v>
      </c>
      <c r="I768" s="6">
        <f>INDEX(Roles!$J$5:$J$40,MATCH(C768&amp;"|"&amp;D768,Roles!$A$5:$A$40,0))</f>
        <v/>
      </c>
      <c r="J768" s="6">
        <f>INDEX(Roles!$K$5:$K$40,MATCH(C768&amp;"|"&amp;D768,Roles!$A$5:$A$40,0))</f>
        <v/>
      </c>
      <c r="K768" s="26">
        <f>INDEX(Market!$K$31:$K$54,MATCH(B768&amp;"|"&amp;J768,Market!$A$31:$A$54,0))</f>
        <v/>
      </c>
      <c r="L768" s="6">
        <f>INDEX(Settings!$E$13:$E$19,MATCH(I768,Settings!$B$13:$B$19,0))</f>
        <v/>
      </c>
      <c r="M768" s="25">
        <f>INDEX(Structure!$K$6:$K$12,MATCH(I768,Structure!$A$6:$A$12,0))</f>
        <v/>
      </c>
      <c r="N768" s="26">
        <f>INDEX(Structure!$G$25:$G$52,MATCH(B768&amp;"|"&amp;I768,Structure!$A$25:$A$52,0))</f>
        <v/>
      </c>
      <c r="O768" s="26">
        <f>INDEX(Structure!$H$25:$H$52,MATCH(B768&amp;"|"&amp;I768,Structure!$A$25:$A$52,0))</f>
        <v/>
      </c>
      <c r="P768" s="26">
        <f>INDEX(Structure!$I$25:$I$52,MATCH(B768&amp;"|"&amp;I768,Structure!$A$25:$A$52,0))</f>
        <v/>
      </c>
      <c r="Q768" s="20">
        <f>G768/H768</f>
        <v/>
      </c>
      <c r="R768" s="20">
        <f>G768/O768</f>
        <v/>
      </c>
      <c r="S768" s="32">
        <f>(G768-N768)/(P768-N768)</f>
        <v/>
      </c>
      <c r="T768" s="4">
        <f>IF(G768&lt;N768,"Below",IF(G768&gt;P768,"Above","Within"))</f>
        <v/>
      </c>
      <c r="U768" s="17">
        <f>MAX(0,N768-G768)*F768</f>
        <v/>
      </c>
      <c r="V768" s="17">
        <f>MAX(0,G768-P768)*F768</f>
        <v/>
      </c>
      <c r="W768" s="33">
        <f>IF(T768="Above",LN(G768/P768)/LN(1+INDEX(Market!$E$6:$E$9,MATCH(B768,Market!$A$6:$A$9,0))),0)</f>
        <v/>
      </c>
    </row>
    <row r="769">
      <c r="A769" s="5" t="inlineStr">
        <is>
          <t>E00920</t>
        </is>
      </c>
      <c r="B769" s="5" t="inlineStr">
        <is>
          <t>DE</t>
        </is>
      </c>
      <c r="C769" s="5" t="inlineStr">
        <is>
          <t>Operations</t>
        </is>
      </c>
      <c r="D769" s="5" t="inlineStr">
        <is>
          <t>L2</t>
        </is>
      </c>
      <c r="E769" s="5" t="inlineStr">
        <is>
          <t>F</t>
        </is>
      </c>
      <c r="F769" s="5" t="n">
        <v>1</v>
      </c>
      <c r="G769" s="31" t="n">
        <v>39900</v>
      </c>
      <c r="H769" s="31" t="n">
        <v>45100</v>
      </c>
      <c r="I769" s="6">
        <f>INDEX(Roles!$J$5:$J$40,MATCH(C769&amp;"|"&amp;D769,Roles!$A$5:$A$40,0))</f>
        <v/>
      </c>
      <c r="J769" s="6">
        <f>INDEX(Roles!$K$5:$K$40,MATCH(C769&amp;"|"&amp;D769,Roles!$A$5:$A$40,0))</f>
        <v/>
      </c>
      <c r="K769" s="26">
        <f>INDEX(Market!$K$31:$K$54,MATCH(B769&amp;"|"&amp;J769,Market!$A$31:$A$54,0))</f>
        <v/>
      </c>
      <c r="L769" s="6">
        <f>INDEX(Settings!$E$13:$E$19,MATCH(I769,Settings!$B$13:$B$19,0))</f>
        <v/>
      </c>
      <c r="M769" s="25">
        <f>INDEX(Structure!$K$6:$K$12,MATCH(I769,Structure!$A$6:$A$12,0))</f>
        <v/>
      </c>
      <c r="N769" s="26">
        <f>INDEX(Structure!$G$25:$G$52,MATCH(B769&amp;"|"&amp;I769,Structure!$A$25:$A$52,0))</f>
        <v/>
      </c>
      <c r="O769" s="26">
        <f>INDEX(Structure!$H$25:$H$52,MATCH(B769&amp;"|"&amp;I769,Structure!$A$25:$A$52,0))</f>
        <v/>
      </c>
      <c r="P769" s="26">
        <f>INDEX(Structure!$I$25:$I$52,MATCH(B769&amp;"|"&amp;I769,Structure!$A$25:$A$52,0))</f>
        <v/>
      </c>
      <c r="Q769" s="20">
        <f>G769/H769</f>
        <v/>
      </c>
      <c r="R769" s="20">
        <f>G769/O769</f>
        <v/>
      </c>
      <c r="S769" s="32">
        <f>(G769-N769)/(P769-N769)</f>
        <v/>
      </c>
      <c r="T769" s="4">
        <f>IF(G769&lt;N769,"Below",IF(G769&gt;P769,"Above","Within"))</f>
        <v/>
      </c>
      <c r="U769" s="17">
        <f>MAX(0,N769-G769)*F769</f>
        <v/>
      </c>
      <c r="V769" s="17">
        <f>MAX(0,G769-P769)*F769</f>
        <v/>
      </c>
      <c r="W769" s="33">
        <f>IF(T769="Above",LN(G769/P769)/LN(1+INDEX(Market!$E$6:$E$9,MATCH(B769,Market!$A$6:$A$9,0))),0)</f>
        <v/>
      </c>
    </row>
    <row r="770">
      <c r="A770" s="5" t="inlineStr">
        <is>
          <t>E00921</t>
        </is>
      </c>
      <c r="B770" s="5" t="inlineStr">
        <is>
          <t>IT</t>
        </is>
      </c>
      <c r="C770" s="5" t="inlineStr">
        <is>
          <t>Customer Service</t>
        </is>
      </c>
      <c r="D770" s="5" t="inlineStr">
        <is>
          <t>L4</t>
        </is>
      </c>
      <c r="E770" s="5" t="inlineStr">
        <is>
          <t>M</t>
        </is>
      </c>
      <c r="F770" s="5" t="n">
        <v>1</v>
      </c>
      <c r="G770" s="31" t="n">
        <v>49250</v>
      </c>
      <c r="H770" s="31" t="n">
        <v>49100</v>
      </c>
      <c r="I770" s="6">
        <f>INDEX(Roles!$J$5:$J$40,MATCH(C770&amp;"|"&amp;D770,Roles!$A$5:$A$40,0))</f>
        <v/>
      </c>
      <c r="J770" s="6">
        <f>INDEX(Roles!$K$5:$K$40,MATCH(C770&amp;"|"&amp;D770,Roles!$A$5:$A$40,0))</f>
        <v/>
      </c>
      <c r="K770" s="26">
        <f>INDEX(Market!$K$31:$K$54,MATCH(B770&amp;"|"&amp;J770,Market!$A$31:$A$54,0))</f>
        <v/>
      </c>
      <c r="L770" s="6">
        <f>INDEX(Settings!$E$13:$E$19,MATCH(I770,Settings!$B$13:$B$19,0))</f>
        <v/>
      </c>
      <c r="M770" s="25">
        <f>INDEX(Structure!$K$6:$K$12,MATCH(I770,Structure!$A$6:$A$12,0))</f>
        <v/>
      </c>
      <c r="N770" s="26">
        <f>INDEX(Structure!$G$25:$G$52,MATCH(B770&amp;"|"&amp;I770,Structure!$A$25:$A$52,0))</f>
        <v/>
      </c>
      <c r="O770" s="26">
        <f>INDEX(Structure!$H$25:$H$52,MATCH(B770&amp;"|"&amp;I770,Structure!$A$25:$A$52,0))</f>
        <v/>
      </c>
      <c r="P770" s="26">
        <f>INDEX(Structure!$I$25:$I$52,MATCH(B770&amp;"|"&amp;I770,Structure!$A$25:$A$52,0))</f>
        <v/>
      </c>
      <c r="Q770" s="20">
        <f>G770/H770</f>
        <v/>
      </c>
      <c r="R770" s="20">
        <f>G770/O770</f>
        <v/>
      </c>
      <c r="S770" s="32">
        <f>(G770-N770)/(P770-N770)</f>
        <v/>
      </c>
      <c r="T770" s="4">
        <f>IF(G770&lt;N770,"Below",IF(G770&gt;P770,"Above","Within"))</f>
        <v/>
      </c>
      <c r="U770" s="17">
        <f>MAX(0,N770-G770)*F770</f>
        <v/>
      </c>
      <c r="V770" s="17">
        <f>MAX(0,G770-P770)*F770</f>
        <v/>
      </c>
      <c r="W770" s="33">
        <f>IF(T770="Above",LN(G770/P770)/LN(1+INDEX(Market!$E$6:$E$9,MATCH(B770,Market!$A$6:$A$9,0))),0)</f>
        <v/>
      </c>
    </row>
    <row r="771">
      <c r="A771" s="5" t="inlineStr">
        <is>
          <t>E00922</t>
        </is>
      </c>
      <c r="B771" s="5" t="inlineStr">
        <is>
          <t>PL</t>
        </is>
      </c>
      <c r="C771" s="5" t="inlineStr">
        <is>
          <t>Customer Service</t>
        </is>
      </c>
      <c r="D771" s="5" t="inlineStr">
        <is>
          <t>L1</t>
        </is>
      </c>
      <c r="E771" s="5" t="inlineStr">
        <is>
          <t>M</t>
        </is>
      </c>
      <c r="F771" s="5" t="n">
        <v>1</v>
      </c>
      <c r="G771" s="31" t="n">
        <v>16800</v>
      </c>
      <c r="H771" s="31" t="n">
        <v>18900</v>
      </c>
      <c r="I771" s="6">
        <f>INDEX(Roles!$J$5:$J$40,MATCH(C771&amp;"|"&amp;D771,Roles!$A$5:$A$40,0))</f>
        <v/>
      </c>
      <c r="J771" s="6">
        <f>INDEX(Roles!$K$5:$K$40,MATCH(C771&amp;"|"&amp;D771,Roles!$A$5:$A$40,0))</f>
        <v/>
      </c>
      <c r="K771" s="26">
        <f>INDEX(Market!$K$31:$K$54,MATCH(B771&amp;"|"&amp;J771,Market!$A$31:$A$54,0))</f>
        <v/>
      </c>
      <c r="L771" s="6">
        <f>INDEX(Settings!$E$13:$E$19,MATCH(I771,Settings!$B$13:$B$19,0))</f>
        <v/>
      </c>
      <c r="M771" s="25">
        <f>INDEX(Structure!$K$6:$K$12,MATCH(I771,Structure!$A$6:$A$12,0))</f>
        <v/>
      </c>
      <c r="N771" s="26">
        <f>INDEX(Structure!$G$25:$G$52,MATCH(B771&amp;"|"&amp;I771,Structure!$A$25:$A$52,0))</f>
        <v/>
      </c>
      <c r="O771" s="26">
        <f>INDEX(Structure!$H$25:$H$52,MATCH(B771&amp;"|"&amp;I771,Structure!$A$25:$A$52,0))</f>
        <v/>
      </c>
      <c r="P771" s="26">
        <f>INDEX(Structure!$I$25:$I$52,MATCH(B771&amp;"|"&amp;I771,Structure!$A$25:$A$52,0))</f>
        <v/>
      </c>
      <c r="Q771" s="20">
        <f>G771/H771</f>
        <v/>
      </c>
      <c r="R771" s="20">
        <f>G771/O771</f>
        <v/>
      </c>
      <c r="S771" s="32">
        <f>(G771-N771)/(P771-N771)</f>
        <v/>
      </c>
      <c r="T771" s="4">
        <f>IF(G771&lt;N771,"Below",IF(G771&gt;P771,"Above","Within"))</f>
        <v/>
      </c>
      <c r="U771" s="17">
        <f>MAX(0,N771-G771)*F771</f>
        <v/>
      </c>
      <c r="V771" s="17">
        <f>MAX(0,G771-P771)*F771</f>
        <v/>
      </c>
      <c r="W771" s="33">
        <f>IF(T771="Above",LN(G771/P771)/LN(1+INDEX(Market!$E$6:$E$9,MATCH(B771,Market!$A$6:$A$9,0))),0)</f>
        <v/>
      </c>
    </row>
    <row r="772">
      <c r="A772" s="5" t="inlineStr">
        <is>
          <t>E00923</t>
        </is>
      </c>
      <c r="B772" s="5" t="inlineStr">
        <is>
          <t>IT</t>
        </is>
      </c>
      <c r="C772" s="5" t="inlineStr">
        <is>
          <t>Operations</t>
        </is>
      </c>
      <c r="D772" s="5" t="inlineStr">
        <is>
          <t>L1</t>
        </is>
      </c>
      <c r="E772" s="5" t="inlineStr">
        <is>
          <t>F</t>
        </is>
      </c>
      <c r="F772" s="5" t="n">
        <v>1</v>
      </c>
      <c r="G772" s="31" t="n">
        <v>25950</v>
      </c>
      <c r="H772" s="31" t="n">
        <v>24700</v>
      </c>
      <c r="I772" s="6">
        <f>INDEX(Roles!$J$5:$J$40,MATCH(C772&amp;"|"&amp;D772,Roles!$A$5:$A$40,0))</f>
        <v/>
      </c>
      <c r="J772" s="6">
        <f>INDEX(Roles!$K$5:$K$40,MATCH(C772&amp;"|"&amp;D772,Roles!$A$5:$A$40,0))</f>
        <v/>
      </c>
      <c r="K772" s="26">
        <f>INDEX(Market!$K$31:$K$54,MATCH(B772&amp;"|"&amp;J772,Market!$A$31:$A$54,0))</f>
        <v/>
      </c>
      <c r="L772" s="6">
        <f>INDEX(Settings!$E$13:$E$19,MATCH(I772,Settings!$B$13:$B$19,0))</f>
        <v/>
      </c>
      <c r="M772" s="25">
        <f>INDEX(Structure!$K$6:$K$12,MATCH(I772,Structure!$A$6:$A$12,0))</f>
        <v/>
      </c>
      <c r="N772" s="26">
        <f>INDEX(Structure!$G$25:$G$52,MATCH(B772&amp;"|"&amp;I772,Structure!$A$25:$A$52,0))</f>
        <v/>
      </c>
      <c r="O772" s="26">
        <f>INDEX(Structure!$H$25:$H$52,MATCH(B772&amp;"|"&amp;I772,Structure!$A$25:$A$52,0))</f>
        <v/>
      </c>
      <c r="P772" s="26">
        <f>INDEX(Structure!$I$25:$I$52,MATCH(B772&amp;"|"&amp;I772,Structure!$A$25:$A$52,0))</f>
        <v/>
      </c>
      <c r="Q772" s="20">
        <f>G772/H772</f>
        <v/>
      </c>
      <c r="R772" s="20">
        <f>G772/O772</f>
        <v/>
      </c>
      <c r="S772" s="32">
        <f>(G772-N772)/(P772-N772)</f>
        <v/>
      </c>
      <c r="T772" s="4">
        <f>IF(G772&lt;N772,"Below",IF(G772&gt;P772,"Above","Within"))</f>
        <v/>
      </c>
      <c r="U772" s="17">
        <f>MAX(0,N772-G772)*F772</f>
        <v/>
      </c>
      <c r="V772" s="17">
        <f>MAX(0,G772-P772)*F772</f>
        <v/>
      </c>
      <c r="W772" s="33">
        <f>IF(T772="Above",LN(G772/P772)/LN(1+INDEX(Market!$E$6:$E$9,MATCH(B772,Market!$A$6:$A$9,0))),0)</f>
        <v/>
      </c>
    </row>
    <row r="773">
      <c r="A773" s="5" t="inlineStr">
        <is>
          <t>E00924</t>
        </is>
      </c>
      <c r="B773" s="5" t="inlineStr">
        <is>
          <t>IT</t>
        </is>
      </c>
      <c r="C773" s="5" t="inlineStr">
        <is>
          <t>Tech</t>
        </is>
      </c>
      <c r="D773" s="5" t="inlineStr">
        <is>
          <t>L4</t>
        </is>
      </c>
      <c r="E773" s="5" t="inlineStr">
        <is>
          <t>M</t>
        </is>
      </c>
      <c r="F773" s="5" t="n">
        <v>1</v>
      </c>
      <c r="G773" s="31" t="n">
        <v>65750</v>
      </c>
      <c r="H773" s="31" t="n">
        <v>68200</v>
      </c>
      <c r="I773" s="6">
        <f>INDEX(Roles!$J$5:$J$40,MATCH(C773&amp;"|"&amp;D773,Roles!$A$5:$A$40,0))</f>
        <v/>
      </c>
      <c r="J773" s="6">
        <f>INDEX(Roles!$K$5:$K$40,MATCH(C773&amp;"|"&amp;D773,Roles!$A$5:$A$40,0))</f>
        <v/>
      </c>
      <c r="K773" s="26">
        <f>INDEX(Market!$K$31:$K$54,MATCH(B773&amp;"|"&amp;J773,Market!$A$31:$A$54,0))</f>
        <v/>
      </c>
      <c r="L773" s="6">
        <f>INDEX(Settings!$E$13:$E$19,MATCH(I773,Settings!$B$13:$B$19,0))</f>
        <v/>
      </c>
      <c r="M773" s="25">
        <f>INDEX(Structure!$K$6:$K$12,MATCH(I773,Structure!$A$6:$A$12,0))</f>
        <v/>
      </c>
      <c r="N773" s="26">
        <f>INDEX(Structure!$G$25:$G$52,MATCH(B773&amp;"|"&amp;I773,Structure!$A$25:$A$52,0))</f>
        <v/>
      </c>
      <c r="O773" s="26">
        <f>INDEX(Structure!$H$25:$H$52,MATCH(B773&amp;"|"&amp;I773,Structure!$A$25:$A$52,0))</f>
        <v/>
      </c>
      <c r="P773" s="26">
        <f>INDEX(Structure!$I$25:$I$52,MATCH(B773&amp;"|"&amp;I773,Structure!$A$25:$A$52,0))</f>
        <v/>
      </c>
      <c r="Q773" s="20">
        <f>G773/H773</f>
        <v/>
      </c>
      <c r="R773" s="20">
        <f>G773/O773</f>
        <v/>
      </c>
      <c r="S773" s="32">
        <f>(G773-N773)/(P773-N773)</f>
        <v/>
      </c>
      <c r="T773" s="4">
        <f>IF(G773&lt;N773,"Below",IF(G773&gt;P773,"Above","Within"))</f>
        <v/>
      </c>
      <c r="U773" s="17">
        <f>MAX(0,N773-G773)*F773</f>
        <v/>
      </c>
      <c r="V773" s="17">
        <f>MAX(0,G773-P773)*F773</f>
        <v/>
      </c>
      <c r="W773" s="33">
        <f>IF(T773="Above",LN(G773/P773)/LN(1+INDEX(Market!$E$6:$E$9,MATCH(B773,Market!$A$6:$A$9,0))),0)</f>
        <v/>
      </c>
    </row>
    <row r="774">
      <c r="A774" s="5" t="inlineStr">
        <is>
          <t>E00925</t>
        </is>
      </c>
      <c r="B774" s="5" t="inlineStr">
        <is>
          <t>PL</t>
        </is>
      </c>
      <c r="C774" s="5" t="inlineStr">
        <is>
          <t>Sales</t>
        </is>
      </c>
      <c r="D774" s="5" t="inlineStr">
        <is>
          <t>L2</t>
        </is>
      </c>
      <c r="E774" s="5" t="inlineStr">
        <is>
          <t>F</t>
        </is>
      </c>
      <c r="F774" s="5" t="n">
        <v>1</v>
      </c>
      <c r="G774" s="31" t="n">
        <v>20400</v>
      </c>
      <c r="H774" s="31" t="n">
        <v>27600</v>
      </c>
      <c r="I774" s="6">
        <f>INDEX(Roles!$J$5:$J$40,MATCH(C774&amp;"|"&amp;D774,Roles!$A$5:$A$40,0))</f>
        <v/>
      </c>
      <c r="J774" s="6">
        <f>INDEX(Roles!$K$5:$K$40,MATCH(C774&amp;"|"&amp;D774,Roles!$A$5:$A$40,0))</f>
        <v/>
      </c>
      <c r="K774" s="26">
        <f>INDEX(Market!$K$31:$K$54,MATCH(B774&amp;"|"&amp;J774,Market!$A$31:$A$54,0))</f>
        <v/>
      </c>
      <c r="L774" s="6">
        <f>INDEX(Settings!$E$13:$E$19,MATCH(I774,Settings!$B$13:$B$19,0))</f>
        <v/>
      </c>
      <c r="M774" s="25">
        <f>INDEX(Structure!$K$6:$K$12,MATCH(I774,Structure!$A$6:$A$12,0))</f>
        <v/>
      </c>
      <c r="N774" s="26">
        <f>INDEX(Structure!$G$25:$G$52,MATCH(B774&amp;"|"&amp;I774,Structure!$A$25:$A$52,0))</f>
        <v/>
      </c>
      <c r="O774" s="26">
        <f>INDEX(Structure!$H$25:$H$52,MATCH(B774&amp;"|"&amp;I774,Structure!$A$25:$A$52,0))</f>
        <v/>
      </c>
      <c r="P774" s="26">
        <f>INDEX(Structure!$I$25:$I$52,MATCH(B774&amp;"|"&amp;I774,Structure!$A$25:$A$52,0))</f>
        <v/>
      </c>
      <c r="Q774" s="20">
        <f>G774/H774</f>
        <v/>
      </c>
      <c r="R774" s="20">
        <f>G774/O774</f>
        <v/>
      </c>
      <c r="S774" s="32">
        <f>(G774-N774)/(P774-N774)</f>
        <v/>
      </c>
      <c r="T774" s="4">
        <f>IF(G774&lt;N774,"Below",IF(G774&gt;P774,"Above","Within"))</f>
        <v/>
      </c>
      <c r="U774" s="17">
        <f>MAX(0,N774-G774)*F774</f>
        <v/>
      </c>
      <c r="V774" s="17">
        <f>MAX(0,G774-P774)*F774</f>
        <v/>
      </c>
      <c r="W774" s="33">
        <f>IF(T774="Above",LN(G774/P774)/LN(1+INDEX(Market!$E$6:$E$9,MATCH(B774,Market!$A$6:$A$9,0))),0)</f>
        <v/>
      </c>
    </row>
    <row r="775">
      <c r="A775" s="5" t="inlineStr">
        <is>
          <t>E00926</t>
        </is>
      </c>
      <c r="B775" s="5" t="inlineStr">
        <is>
          <t>IT</t>
        </is>
      </c>
      <c r="C775" s="5" t="inlineStr">
        <is>
          <t>Operations</t>
        </is>
      </c>
      <c r="D775" s="5" t="inlineStr">
        <is>
          <t>L1</t>
        </is>
      </c>
      <c r="E775" s="5" t="inlineStr">
        <is>
          <t>M</t>
        </is>
      </c>
      <c r="F775" s="5" t="n">
        <v>1</v>
      </c>
      <c r="G775" s="31" t="n">
        <v>29100</v>
      </c>
      <c r="H775" s="31" t="n">
        <v>24700</v>
      </c>
      <c r="I775" s="6">
        <f>INDEX(Roles!$J$5:$J$40,MATCH(C775&amp;"|"&amp;D775,Roles!$A$5:$A$40,0))</f>
        <v/>
      </c>
      <c r="J775" s="6">
        <f>INDEX(Roles!$K$5:$K$40,MATCH(C775&amp;"|"&amp;D775,Roles!$A$5:$A$40,0))</f>
        <v/>
      </c>
      <c r="K775" s="26">
        <f>INDEX(Market!$K$31:$K$54,MATCH(B775&amp;"|"&amp;J775,Market!$A$31:$A$54,0))</f>
        <v/>
      </c>
      <c r="L775" s="6">
        <f>INDEX(Settings!$E$13:$E$19,MATCH(I775,Settings!$B$13:$B$19,0))</f>
        <v/>
      </c>
      <c r="M775" s="25">
        <f>INDEX(Structure!$K$6:$K$12,MATCH(I775,Structure!$A$6:$A$12,0))</f>
        <v/>
      </c>
      <c r="N775" s="26">
        <f>INDEX(Structure!$G$25:$G$52,MATCH(B775&amp;"|"&amp;I775,Structure!$A$25:$A$52,0))</f>
        <v/>
      </c>
      <c r="O775" s="26">
        <f>INDEX(Structure!$H$25:$H$52,MATCH(B775&amp;"|"&amp;I775,Structure!$A$25:$A$52,0))</f>
        <v/>
      </c>
      <c r="P775" s="26">
        <f>INDEX(Structure!$I$25:$I$52,MATCH(B775&amp;"|"&amp;I775,Structure!$A$25:$A$52,0))</f>
        <v/>
      </c>
      <c r="Q775" s="20">
        <f>G775/H775</f>
        <v/>
      </c>
      <c r="R775" s="20">
        <f>G775/O775</f>
        <v/>
      </c>
      <c r="S775" s="32">
        <f>(G775-N775)/(P775-N775)</f>
        <v/>
      </c>
      <c r="T775" s="4">
        <f>IF(G775&lt;N775,"Below",IF(G775&gt;P775,"Above","Within"))</f>
        <v/>
      </c>
      <c r="U775" s="17">
        <f>MAX(0,N775-G775)*F775</f>
        <v/>
      </c>
      <c r="V775" s="17">
        <f>MAX(0,G775-P775)*F775</f>
        <v/>
      </c>
      <c r="W775" s="33">
        <f>IF(T775="Above",LN(G775/P775)/LN(1+INDEX(Market!$E$6:$E$9,MATCH(B775,Market!$A$6:$A$9,0))),0)</f>
        <v/>
      </c>
    </row>
    <row r="776">
      <c r="A776" s="5" t="inlineStr">
        <is>
          <t>E00928</t>
        </is>
      </c>
      <c r="B776" s="5" t="inlineStr">
        <is>
          <t>IT</t>
        </is>
      </c>
      <c r="C776" s="5" t="inlineStr">
        <is>
          <t>Customer Service</t>
        </is>
      </c>
      <c r="D776" s="5" t="inlineStr">
        <is>
          <t>L1</t>
        </is>
      </c>
      <c r="E776" s="5" t="inlineStr">
        <is>
          <t>M</t>
        </is>
      </c>
      <c r="F776" s="5" t="n">
        <v>1</v>
      </c>
      <c r="G776" s="31" t="n">
        <v>25200</v>
      </c>
      <c r="H776" s="31" t="n">
        <v>23400</v>
      </c>
      <c r="I776" s="6">
        <f>INDEX(Roles!$J$5:$J$40,MATCH(C776&amp;"|"&amp;D776,Roles!$A$5:$A$40,0))</f>
        <v/>
      </c>
      <c r="J776" s="6">
        <f>INDEX(Roles!$K$5:$K$40,MATCH(C776&amp;"|"&amp;D776,Roles!$A$5:$A$40,0))</f>
        <v/>
      </c>
      <c r="K776" s="26">
        <f>INDEX(Market!$K$31:$K$54,MATCH(B776&amp;"|"&amp;J776,Market!$A$31:$A$54,0))</f>
        <v/>
      </c>
      <c r="L776" s="6">
        <f>INDEX(Settings!$E$13:$E$19,MATCH(I776,Settings!$B$13:$B$19,0))</f>
        <v/>
      </c>
      <c r="M776" s="25">
        <f>INDEX(Structure!$K$6:$K$12,MATCH(I776,Structure!$A$6:$A$12,0))</f>
        <v/>
      </c>
      <c r="N776" s="26">
        <f>INDEX(Structure!$G$25:$G$52,MATCH(B776&amp;"|"&amp;I776,Structure!$A$25:$A$52,0))</f>
        <v/>
      </c>
      <c r="O776" s="26">
        <f>INDEX(Structure!$H$25:$H$52,MATCH(B776&amp;"|"&amp;I776,Structure!$A$25:$A$52,0))</f>
        <v/>
      </c>
      <c r="P776" s="26">
        <f>INDEX(Structure!$I$25:$I$52,MATCH(B776&amp;"|"&amp;I776,Structure!$A$25:$A$52,0))</f>
        <v/>
      </c>
      <c r="Q776" s="20">
        <f>G776/H776</f>
        <v/>
      </c>
      <c r="R776" s="20">
        <f>G776/O776</f>
        <v/>
      </c>
      <c r="S776" s="32">
        <f>(G776-N776)/(P776-N776)</f>
        <v/>
      </c>
      <c r="T776" s="4">
        <f>IF(G776&lt;N776,"Below",IF(G776&gt;P776,"Above","Within"))</f>
        <v/>
      </c>
      <c r="U776" s="17">
        <f>MAX(0,N776-G776)*F776</f>
        <v/>
      </c>
      <c r="V776" s="17">
        <f>MAX(0,G776-P776)*F776</f>
        <v/>
      </c>
      <c r="W776" s="33">
        <f>IF(T776="Above",LN(G776/P776)/LN(1+INDEX(Market!$E$6:$E$9,MATCH(B776,Market!$A$6:$A$9,0))),0)</f>
        <v/>
      </c>
    </row>
    <row r="777">
      <c r="A777" s="5" t="inlineStr">
        <is>
          <t>E00929</t>
        </is>
      </c>
      <c r="B777" s="5" t="inlineStr">
        <is>
          <t>PL</t>
        </is>
      </c>
      <c r="C777" s="5" t="inlineStr">
        <is>
          <t>Sales</t>
        </is>
      </c>
      <c r="D777" s="5" t="inlineStr">
        <is>
          <t>L3</t>
        </is>
      </c>
      <c r="E777" s="5" t="inlineStr">
        <is>
          <t>M</t>
        </is>
      </c>
      <c r="F777" s="5" t="n">
        <v>1</v>
      </c>
      <c r="G777" s="31" t="n">
        <v>28150</v>
      </c>
      <c r="H777" s="31" t="n">
        <v>35300</v>
      </c>
      <c r="I777" s="6">
        <f>INDEX(Roles!$J$5:$J$40,MATCH(C777&amp;"|"&amp;D777,Roles!$A$5:$A$40,0))</f>
        <v/>
      </c>
      <c r="J777" s="6">
        <f>INDEX(Roles!$K$5:$K$40,MATCH(C777&amp;"|"&amp;D777,Roles!$A$5:$A$40,0))</f>
        <v/>
      </c>
      <c r="K777" s="26">
        <f>INDEX(Market!$K$31:$K$54,MATCH(B777&amp;"|"&amp;J777,Market!$A$31:$A$54,0))</f>
        <v/>
      </c>
      <c r="L777" s="6">
        <f>INDEX(Settings!$E$13:$E$19,MATCH(I777,Settings!$B$13:$B$19,0))</f>
        <v/>
      </c>
      <c r="M777" s="25">
        <f>INDEX(Structure!$K$6:$K$12,MATCH(I777,Structure!$A$6:$A$12,0))</f>
        <v/>
      </c>
      <c r="N777" s="26">
        <f>INDEX(Structure!$G$25:$G$52,MATCH(B777&amp;"|"&amp;I777,Structure!$A$25:$A$52,0))</f>
        <v/>
      </c>
      <c r="O777" s="26">
        <f>INDEX(Structure!$H$25:$H$52,MATCH(B777&amp;"|"&amp;I777,Structure!$A$25:$A$52,0))</f>
        <v/>
      </c>
      <c r="P777" s="26">
        <f>INDEX(Structure!$I$25:$I$52,MATCH(B777&amp;"|"&amp;I777,Structure!$A$25:$A$52,0))</f>
        <v/>
      </c>
      <c r="Q777" s="20">
        <f>G777/H777</f>
        <v/>
      </c>
      <c r="R777" s="20">
        <f>G777/O777</f>
        <v/>
      </c>
      <c r="S777" s="32">
        <f>(G777-N777)/(P777-N777)</f>
        <v/>
      </c>
      <c r="T777" s="4">
        <f>IF(G777&lt;N777,"Below",IF(G777&gt;P777,"Above","Within"))</f>
        <v/>
      </c>
      <c r="U777" s="17">
        <f>MAX(0,N777-G777)*F777</f>
        <v/>
      </c>
      <c r="V777" s="17">
        <f>MAX(0,G777-P777)*F777</f>
        <v/>
      </c>
      <c r="W777" s="33">
        <f>IF(T777="Above",LN(G777/P777)/LN(1+INDEX(Market!$E$6:$E$9,MATCH(B777,Market!$A$6:$A$9,0))),0)</f>
        <v/>
      </c>
    </row>
    <row r="778">
      <c r="A778" s="5" t="inlineStr">
        <is>
          <t>E00931</t>
        </is>
      </c>
      <c r="B778" s="5" t="inlineStr">
        <is>
          <t>IT</t>
        </is>
      </c>
      <c r="C778" s="5" t="inlineStr">
        <is>
          <t>Operations</t>
        </is>
      </c>
      <c r="D778" s="5" t="inlineStr">
        <is>
          <t>L2</t>
        </is>
      </c>
      <c r="E778" s="5" t="inlineStr">
        <is>
          <t>F</t>
        </is>
      </c>
      <c r="F778" s="5" t="n">
        <v>0.8</v>
      </c>
      <c r="G778" s="31" t="n">
        <v>29500</v>
      </c>
      <c r="H778" s="31" t="n">
        <v>30900</v>
      </c>
      <c r="I778" s="6">
        <f>INDEX(Roles!$J$5:$J$40,MATCH(C778&amp;"|"&amp;D778,Roles!$A$5:$A$40,0))</f>
        <v/>
      </c>
      <c r="J778" s="6">
        <f>INDEX(Roles!$K$5:$K$40,MATCH(C778&amp;"|"&amp;D778,Roles!$A$5:$A$40,0))</f>
        <v/>
      </c>
      <c r="K778" s="26">
        <f>INDEX(Market!$K$31:$K$54,MATCH(B778&amp;"|"&amp;J778,Market!$A$31:$A$54,0))</f>
        <v/>
      </c>
      <c r="L778" s="6">
        <f>INDEX(Settings!$E$13:$E$19,MATCH(I778,Settings!$B$13:$B$19,0))</f>
        <v/>
      </c>
      <c r="M778" s="25">
        <f>INDEX(Structure!$K$6:$K$12,MATCH(I778,Structure!$A$6:$A$12,0))</f>
        <v/>
      </c>
      <c r="N778" s="26">
        <f>INDEX(Structure!$G$25:$G$52,MATCH(B778&amp;"|"&amp;I778,Structure!$A$25:$A$52,0))</f>
        <v/>
      </c>
      <c r="O778" s="26">
        <f>INDEX(Structure!$H$25:$H$52,MATCH(B778&amp;"|"&amp;I778,Structure!$A$25:$A$52,0))</f>
        <v/>
      </c>
      <c r="P778" s="26">
        <f>INDEX(Structure!$I$25:$I$52,MATCH(B778&amp;"|"&amp;I778,Structure!$A$25:$A$52,0))</f>
        <v/>
      </c>
      <c r="Q778" s="20">
        <f>G778/H778</f>
        <v/>
      </c>
      <c r="R778" s="20">
        <f>G778/O778</f>
        <v/>
      </c>
      <c r="S778" s="32">
        <f>(G778-N778)/(P778-N778)</f>
        <v/>
      </c>
      <c r="T778" s="4">
        <f>IF(G778&lt;N778,"Below",IF(G778&gt;P778,"Above","Within"))</f>
        <v/>
      </c>
      <c r="U778" s="17">
        <f>MAX(0,N778-G778)*F778</f>
        <v/>
      </c>
      <c r="V778" s="17">
        <f>MAX(0,G778-P778)*F778</f>
        <v/>
      </c>
      <c r="W778" s="33">
        <f>IF(T778="Above",LN(G778/P778)/LN(1+INDEX(Market!$E$6:$E$9,MATCH(B778,Market!$A$6:$A$9,0))),0)</f>
        <v/>
      </c>
    </row>
    <row r="779">
      <c r="A779" s="5" t="inlineStr">
        <is>
          <t>E00932</t>
        </is>
      </c>
      <c r="B779" s="5" t="inlineStr">
        <is>
          <t>IT</t>
        </is>
      </c>
      <c r="C779" s="5" t="inlineStr">
        <is>
          <t>HR</t>
        </is>
      </c>
      <c r="D779" s="5" t="inlineStr">
        <is>
          <t>L1</t>
        </is>
      </c>
      <c r="E779" s="5" t="inlineStr">
        <is>
          <t>M</t>
        </is>
      </c>
      <c r="F779" s="5" t="n">
        <v>0.8</v>
      </c>
      <c r="G779" s="31" t="n">
        <v>22150</v>
      </c>
      <c r="H779" s="31" t="n">
        <v>26000</v>
      </c>
      <c r="I779" s="6">
        <f>INDEX(Roles!$J$5:$J$40,MATCH(C779&amp;"|"&amp;D779,Roles!$A$5:$A$40,0))</f>
        <v/>
      </c>
      <c r="J779" s="6">
        <f>INDEX(Roles!$K$5:$K$40,MATCH(C779&amp;"|"&amp;D779,Roles!$A$5:$A$40,0))</f>
        <v/>
      </c>
      <c r="K779" s="26">
        <f>INDEX(Market!$K$31:$K$54,MATCH(B779&amp;"|"&amp;J779,Market!$A$31:$A$54,0))</f>
        <v/>
      </c>
      <c r="L779" s="6">
        <f>INDEX(Settings!$E$13:$E$19,MATCH(I779,Settings!$B$13:$B$19,0))</f>
        <v/>
      </c>
      <c r="M779" s="25">
        <f>INDEX(Structure!$K$6:$K$12,MATCH(I779,Structure!$A$6:$A$12,0))</f>
        <v/>
      </c>
      <c r="N779" s="26">
        <f>INDEX(Structure!$G$25:$G$52,MATCH(B779&amp;"|"&amp;I779,Structure!$A$25:$A$52,0))</f>
        <v/>
      </c>
      <c r="O779" s="26">
        <f>INDEX(Structure!$H$25:$H$52,MATCH(B779&amp;"|"&amp;I779,Structure!$A$25:$A$52,0))</f>
        <v/>
      </c>
      <c r="P779" s="26">
        <f>INDEX(Structure!$I$25:$I$52,MATCH(B779&amp;"|"&amp;I779,Structure!$A$25:$A$52,0))</f>
        <v/>
      </c>
      <c r="Q779" s="20">
        <f>G779/H779</f>
        <v/>
      </c>
      <c r="R779" s="20">
        <f>G779/O779</f>
        <v/>
      </c>
      <c r="S779" s="32">
        <f>(G779-N779)/(P779-N779)</f>
        <v/>
      </c>
      <c r="T779" s="4">
        <f>IF(G779&lt;N779,"Below",IF(G779&gt;P779,"Above","Within"))</f>
        <v/>
      </c>
      <c r="U779" s="17">
        <f>MAX(0,N779-G779)*F779</f>
        <v/>
      </c>
      <c r="V779" s="17">
        <f>MAX(0,G779-P779)*F779</f>
        <v/>
      </c>
      <c r="W779" s="33">
        <f>IF(T779="Above",LN(G779/P779)/LN(1+INDEX(Market!$E$6:$E$9,MATCH(B779,Market!$A$6:$A$9,0))),0)</f>
        <v/>
      </c>
    </row>
    <row r="780">
      <c r="A780" s="5" t="inlineStr">
        <is>
          <t>E00933</t>
        </is>
      </c>
      <c r="B780" s="5" t="inlineStr">
        <is>
          <t>PL</t>
        </is>
      </c>
      <c r="C780" s="5" t="inlineStr">
        <is>
          <t>Operations</t>
        </is>
      </c>
      <c r="D780" s="5" t="inlineStr">
        <is>
          <t>L1</t>
        </is>
      </c>
      <c r="E780" s="5" t="inlineStr">
        <is>
          <t>F</t>
        </is>
      </c>
      <c r="F780" s="5" t="n">
        <v>1</v>
      </c>
      <c r="G780" s="31" t="n">
        <v>20700</v>
      </c>
      <c r="H780" s="31" t="n">
        <v>20000</v>
      </c>
      <c r="I780" s="6">
        <f>INDEX(Roles!$J$5:$J$40,MATCH(C780&amp;"|"&amp;D780,Roles!$A$5:$A$40,0))</f>
        <v/>
      </c>
      <c r="J780" s="6">
        <f>INDEX(Roles!$K$5:$K$40,MATCH(C780&amp;"|"&amp;D780,Roles!$A$5:$A$40,0))</f>
        <v/>
      </c>
      <c r="K780" s="26">
        <f>INDEX(Market!$K$31:$K$54,MATCH(B780&amp;"|"&amp;J780,Market!$A$31:$A$54,0))</f>
        <v/>
      </c>
      <c r="L780" s="6">
        <f>INDEX(Settings!$E$13:$E$19,MATCH(I780,Settings!$B$13:$B$19,0))</f>
        <v/>
      </c>
      <c r="M780" s="25">
        <f>INDEX(Structure!$K$6:$K$12,MATCH(I780,Structure!$A$6:$A$12,0))</f>
        <v/>
      </c>
      <c r="N780" s="26">
        <f>INDEX(Structure!$G$25:$G$52,MATCH(B780&amp;"|"&amp;I780,Structure!$A$25:$A$52,0))</f>
        <v/>
      </c>
      <c r="O780" s="26">
        <f>INDEX(Structure!$H$25:$H$52,MATCH(B780&amp;"|"&amp;I780,Structure!$A$25:$A$52,0))</f>
        <v/>
      </c>
      <c r="P780" s="26">
        <f>INDEX(Structure!$I$25:$I$52,MATCH(B780&amp;"|"&amp;I780,Structure!$A$25:$A$52,0))</f>
        <v/>
      </c>
      <c r="Q780" s="20">
        <f>G780/H780</f>
        <v/>
      </c>
      <c r="R780" s="20">
        <f>G780/O780</f>
        <v/>
      </c>
      <c r="S780" s="32">
        <f>(G780-N780)/(P780-N780)</f>
        <v/>
      </c>
      <c r="T780" s="4">
        <f>IF(G780&lt;N780,"Below",IF(G780&gt;P780,"Above","Within"))</f>
        <v/>
      </c>
      <c r="U780" s="17">
        <f>MAX(0,N780-G780)*F780</f>
        <v/>
      </c>
      <c r="V780" s="17">
        <f>MAX(0,G780-P780)*F780</f>
        <v/>
      </c>
      <c r="W780" s="33">
        <f>IF(T780="Above",LN(G780/P780)/LN(1+INDEX(Market!$E$6:$E$9,MATCH(B780,Market!$A$6:$A$9,0))),0)</f>
        <v/>
      </c>
    </row>
    <row r="781">
      <c r="A781" s="5" t="inlineStr">
        <is>
          <t>E00934</t>
        </is>
      </c>
      <c r="B781" s="5" t="inlineStr">
        <is>
          <t>PL</t>
        </is>
      </c>
      <c r="C781" s="5" t="inlineStr">
        <is>
          <t>Customer Service</t>
        </is>
      </c>
      <c r="D781" s="5" t="inlineStr">
        <is>
          <t>L3</t>
        </is>
      </c>
      <c r="E781" s="5" t="inlineStr">
        <is>
          <t>M</t>
        </is>
      </c>
      <c r="F781" s="5" t="n">
        <v>1</v>
      </c>
      <c r="G781" s="31" t="n">
        <v>33400</v>
      </c>
      <c r="H781" s="31" t="n">
        <v>30200</v>
      </c>
      <c r="I781" s="6">
        <f>INDEX(Roles!$J$5:$J$40,MATCH(C781&amp;"|"&amp;D781,Roles!$A$5:$A$40,0))</f>
        <v/>
      </c>
      <c r="J781" s="6">
        <f>INDEX(Roles!$K$5:$K$40,MATCH(C781&amp;"|"&amp;D781,Roles!$A$5:$A$40,0))</f>
        <v/>
      </c>
      <c r="K781" s="26">
        <f>INDEX(Market!$K$31:$K$54,MATCH(B781&amp;"|"&amp;J781,Market!$A$31:$A$54,0))</f>
        <v/>
      </c>
      <c r="L781" s="6">
        <f>INDEX(Settings!$E$13:$E$19,MATCH(I781,Settings!$B$13:$B$19,0))</f>
        <v/>
      </c>
      <c r="M781" s="25">
        <f>INDEX(Structure!$K$6:$K$12,MATCH(I781,Structure!$A$6:$A$12,0))</f>
        <v/>
      </c>
      <c r="N781" s="26">
        <f>INDEX(Structure!$G$25:$G$52,MATCH(B781&amp;"|"&amp;I781,Structure!$A$25:$A$52,0))</f>
        <v/>
      </c>
      <c r="O781" s="26">
        <f>INDEX(Structure!$H$25:$H$52,MATCH(B781&amp;"|"&amp;I781,Structure!$A$25:$A$52,0))</f>
        <v/>
      </c>
      <c r="P781" s="26">
        <f>INDEX(Structure!$I$25:$I$52,MATCH(B781&amp;"|"&amp;I781,Structure!$A$25:$A$52,0))</f>
        <v/>
      </c>
      <c r="Q781" s="20">
        <f>G781/H781</f>
        <v/>
      </c>
      <c r="R781" s="20">
        <f>G781/O781</f>
        <v/>
      </c>
      <c r="S781" s="32">
        <f>(G781-N781)/(P781-N781)</f>
        <v/>
      </c>
      <c r="T781" s="4">
        <f>IF(G781&lt;N781,"Below",IF(G781&gt;P781,"Above","Within"))</f>
        <v/>
      </c>
      <c r="U781" s="17">
        <f>MAX(0,N781-G781)*F781</f>
        <v/>
      </c>
      <c r="V781" s="17">
        <f>MAX(0,G781-P781)*F781</f>
        <v/>
      </c>
      <c r="W781" s="33">
        <f>IF(T781="Above",LN(G781/P781)/LN(1+INDEX(Market!$E$6:$E$9,MATCH(B781,Market!$A$6:$A$9,0))),0)</f>
        <v/>
      </c>
    </row>
    <row r="782">
      <c r="A782" s="5" t="inlineStr">
        <is>
          <t>E00936</t>
        </is>
      </c>
      <c r="B782" s="5" t="inlineStr">
        <is>
          <t>IT</t>
        </is>
      </c>
      <c r="C782" s="5" t="inlineStr">
        <is>
          <t>Tech</t>
        </is>
      </c>
      <c r="D782" s="5" t="inlineStr">
        <is>
          <t>L3</t>
        </is>
      </c>
      <c r="E782" s="5" t="inlineStr">
        <is>
          <t>M</t>
        </is>
      </c>
      <c r="F782" s="5" t="n">
        <v>1</v>
      </c>
      <c r="G782" s="31" t="n">
        <v>48050</v>
      </c>
      <c r="H782" s="31" t="n">
        <v>52000</v>
      </c>
      <c r="I782" s="6">
        <f>INDEX(Roles!$J$5:$J$40,MATCH(C782&amp;"|"&amp;D782,Roles!$A$5:$A$40,0))</f>
        <v/>
      </c>
      <c r="J782" s="6">
        <f>INDEX(Roles!$K$5:$K$40,MATCH(C782&amp;"|"&amp;D782,Roles!$A$5:$A$40,0))</f>
        <v/>
      </c>
      <c r="K782" s="26">
        <f>INDEX(Market!$K$31:$K$54,MATCH(B782&amp;"|"&amp;J782,Market!$A$31:$A$54,0))</f>
        <v/>
      </c>
      <c r="L782" s="6">
        <f>INDEX(Settings!$E$13:$E$19,MATCH(I782,Settings!$B$13:$B$19,0))</f>
        <v/>
      </c>
      <c r="M782" s="25">
        <f>INDEX(Structure!$K$6:$K$12,MATCH(I782,Structure!$A$6:$A$12,0))</f>
        <v/>
      </c>
      <c r="N782" s="26">
        <f>INDEX(Structure!$G$25:$G$52,MATCH(B782&amp;"|"&amp;I782,Structure!$A$25:$A$52,0))</f>
        <v/>
      </c>
      <c r="O782" s="26">
        <f>INDEX(Structure!$H$25:$H$52,MATCH(B782&amp;"|"&amp;I782,Structure!$A$25:$A$52,0))</f>
        <v/>
      </c>
      <c r="P782" s="26">
        <f>INDEX(Structure!$I$25:$I$52,MATCH(B782&amp;"|"&amp;I782,Structure!$A$25:$A$52,0))</f>
        <v/>
      </c>
      <c r="Q782" s="20">
        <f>G782/H782</f>
        <v/>
      </c>
      <c r="R782" s="20">
        <f>G782/O782</f>
        <v/>
      </c>
      <c r="S782" s="32">
        <f>(G782-N782)/(P782-N782)</f>
        <v/>
      </c>
      <c r="T782" s="4">
        <f>IF(G782&lt;N782,"Below",IF(G782&gt;P782,"Above","Within"))</f>
        <v/>
      </c>
      <c r="U782" s="17">
        <f>MAX(0,N782-G782)*F782</f>
        <v/>
      </c>
      <c r="V782" s="17">
        <f>MAX(0,G782-P782)*F782</f>
        <v/>
      </c>
      <c r="W782" s="33">
        <f>IF(T782="Above",LN(G782/P782)/LN(1+INDEX(Market!$E$6:$E$9,MATCH(B782,Market!$A$6:$A$9,0))),0)</f>
        <v/>
      </c>
    </row>
    <row r="783">
      <c r="A783" s="5" t="inlineStr">
        <is>
          <t>E00937</t>
        </is>
      </c>
      <c r="B783" s="5" t="inlineStr">
        <is>
          <t>DE</t>
        </is>
      </c>
      <c r="C783" s="5" t="inlineStr">
        <is>
          <t>Customer Service</t>
        </is>
      </c>
      <c r="D783" s="5" t="inlineStr">
        <is>
          <t>L4</t>
        </is>
      </c>
      <c r="E783" s="5" t="inlineStr">
        <is>
          <t>F</t>
        </is>
      </c>
      <c r="F783" s="5" t="n">
        <v>1</v>
      </c>
      <c r="G783" s="31" t="n">
        <v>80300</v>
      </c>
      <c r="H783" s="31" t="n">
        <v>71800</v>
      </c>
      <c r="I783" s="6">
        <f>INDEX(Roles!$J$5:$J$40,MATCH(C783&amp;"|"&amp;D783,Roles!$A$5:$A$40,0))</f>
        <v/>
      </c>
      <c r="J783" s="6">
        <f>INDEX(Roles!$K$5:$K$40,MATCH(C783&amp;"|"&amp;D783,Roles!$A$5:$A$40,0))</f>
        <v/>
      </c>
      <c r="K783" s="26">
        <f>INDEX(Market!$K$31:$K$54,MATCH(B783&amp;"|"&amp;J783,Market!$A$31:$A$54,0))</f>
        <v/>
      </c>
      <c r="L783" s="6">
        <f>INDEX(Settings!$E$13:$E$19,MATCH(I783,Settings!$B$13:$B$19,0))</f>
        <v/>
      </c>
      <c r="M783" s="25">
        <f>INDEX(Structure!$K$6:$K$12,MATCH(I783,Structure!$A$6:$A$12,0))</f>
        <v/>
      </c>
      <c r="N783" s="26">
        <f>INDEX(Structure!$G$25:$G$52,MATCH(B783&amp;"|"&amp;I783,Structure!$A$25:$A$52,0))</f>
        <v/>
      </c>
      <c r="O783" s="26">
        <f>INDEX(Structure!$H$25:$H$52,MATCH(B783&amp;"|"&amp;I783,Structure!$A$25:$A$52,0))</f>
        <v/>
      </c>
      <c r="P783" s="26">
        <f>INDEX(Structure!$I$25:$I$52,MATCH(B783&amp;"|"&amp;I783,Structure!$A$25:$A$52,0))</f>
        <v/>
      </c>
      <c r="Q783" s="20">
        <f>G783/H783</f>
        <v/>
      </c>
      <c r="R783" s="20">
        <f>G783/O783</f>
        <v/>
      </c>
      <c r="S783" s="32">
        <f>(G783-N783)/(P783-N783)</f>
        <v/>
      </c>
      <c r="T783" s="4">
        <f>IF(G783&lt;N783,"Below",IF(G783&gt;P783,"Above","Within"))</f>
        <v/>
      </c>
      <c r="U783" s="17">
        <f>MAX(0,N783-G783)*F783</f>
        <v/>
      </c>
      <c r="V783" s="17">
        <f>MAX(0,G783-P783)*F783</f>
        <v/>
      </c>
      <c r="W783" s="33">
        <f>IF(T783="Above",LN(G783/P783)/LN(1+INDEX(Market!$E$6:$E$9,MATCH(B783,Market!$A$6:$A$9,0))),0)</f>
        <v/>
      </c>
    </row>
    <row r="784">
      <c r="A784" s="5" t="inlineStr">
        <is>
          <t>E00938</t>
        </is>
      </c>
      <c r="B784" s="5" t="inlineStr">
        <is>
          <t>PL</t>
        </is>
      </c>
      <c r="C784" s="5" t="inlineStr">
        <is>
          <t>Operations</t>
        </is>
      </c>
      <c r="D784" s="5" t="inlineStr">
        <is>
          <t>L1</t>
        </is>
      </c>
      <c r="E784" s="5" t="inlineStr">
        <is>
          <t>F</t>
        </is>
      </c>
      <c r="F784" s="5" t="n">
        <v>1</v>
      </c>
      <c r="G784" s="31" t="n">
        <v>22450</v>
      </c>
      <c r="H784" s="31" t="n">
        <v>20000</v>
      </c>
      <c r="I784" s="6">
        <f>INDEX(Roles!$J$5:$J$40,MATCH(C784&amp;"|"&amp;D784,Roles!$A$5:$A$40,0))</f>
        <v/>
      </c>
      <c r="J784" s="6">
        <f>INDEX(Roles!$K$5:$K$40,MATCH(C784&amp;"|"&amp;D784,Roles!$A$5:$A$40,0))</f>
        <v/>
      </c>
      <c r="K784" s="26">
        <f>INDEX(Market!$K$31:$K$54,MATCH(B784&amp;"|"&amp;J784,Market!$A$31:$A$54,0))</f>
        <v/>
      </c>
      <c r="L784" s="6">
        <f>INDEX(Settings!$E$13:$E$19,MATCH(I784,Settings!$B$13:$B$19,0))</f>
        <v/>
      </c>
      <c r="M784" s="25">
        <f>INDEX(Structure!$K$6:$K$12,MATCH(I784,Structure!$A$6:$A$12,0))</f>
        <v/>
      </c>
      <c r="N784" s="26">
        <f>INDEX(Structure!$G$25:$G$52,MATCH(B784&amp;"|"&amp;I784,Structure!$A$25:$A$52,0))</f>
        <v/>
      </c>
      <c r="O784" s="26">
        <f>INDEX(Structure!$H$25:$H$52,MATCH(B784&amp;"|"&amp;I784,Structure!$A$25:$A$52,0))</f>
        <v/>
      </c>
      <c r="P784" s="26">
        <f>INDEX(Structure!$I$25:$I$52,MATCH(B784&amp;"|"&amp;I784,Structure!$A$25:$A$52,0))</f>
        <v/>
      </c>
      <c r="Q784" s="20">
        <f>G784/H784</f>
        <v/>
      </c>
      <c r="R784" s="20">
        <f>G784/O784</f>
        <v/>
      </c>
      <c r="S784" s="32">
        <f>(G784-N784)/(P784-N784)</f>
        <v/>
      </c>
      <c r="T784" s="4">
        <f>IF(G784&lt;N784,"Below",IF(G784&gt;P784,"Above","Within"))</f>
        <v/>
      </c>
      <c r="U784" s="17">
        <f>MAX(0,N784-G784)*F784</f>
        <v/>
      </c>
      <c r="V784" s="17">
        <f>MAX(0,G784-P784)*F784</f>
        <v/>
      </c>
      <c r="W784" s="33">
        <f>IF(T784="Above",LN(G784/P784)/LN(1+INDEX(Market!$E$6:$E$9,MATCH(B784,Market!$A$6:$A$9,0))),0)</f>
        <v/>
      </c>
    </row>
    <row r="785">
      <c r="A785" s="5" t="inlineStr">
        <is>
          <t>E00939</t>
        </is>
      </c>
      <c r="B785" s="5" t="inlineStr">
        <is>
          <t>DE</t>
        </is>
      </c>
      <c r="C785" s="5" t="inlineStr">
        <is>
          <t>HR</t>
        </is>
      </c>
      <c r="D785" s="5" t="inlineStr">
        <is>
          <t>L2</t>
        </is>
      </c>
      <c r="E785" s="5" t="inlineStr">
        <is>
          <t>F</t>
        </is>
      </c>
      <c r="F785" s="5" t="n">
        <v>1</v>
      </c>
      <c r="G785" s="31" t="n">
        <v>51950</v>
      </c>
      <c r="H785" s="31" t="n">
        <v>47500</v>
      </c>
      <c r="I785" s="6">
        <f>INDEX(Roles!$J$5:$J$40,MATCH(C785&amp;"|"&amp;D785,Roles!$A$5:$A$40,0))</f>
        <v/>
      </c>
      <c r="J785" s="6">
        <f>INDEX(Roles!$K$5:$K$40,MATCH(C785&amp;"|"&amp;D785,Roles!$A$5:$A$40,0))</f>
        <v/>
      </c>
      <c r="K785" s="26">
        <f>INDEX(Market!$K$31:$K$54,MATCH(B785&amp;"|"&amp;J785,Market!$A$31:$A$54,0))</f>
        <v/>
      </c>
      <c r="L785" s="6">
        <f>INDEX(Settings!$E$13:$E$19,MATCH(I785,Settings!$B$13:$B$19,0))</f>
        <v/>
      </c>
      <c r="M785" s="25">
        <f>INDEX(Structure!$K$6:$K$12,MATCH(I785,Structure!$A$6:$A$12,0))</f>
        <v/>
      </c>
      <c r="N785" s="26">
        <f>INDEX(Structure!$G$25:$G$52,MATCH(B785&amp;"|"&amp;I785,Structure!$A$25:$A$52,0))</f>
        <v/>
      </c>
      <c r="O785" s="26">
        <f>INDEX(Structure!$H$25:$H$52,MATCH(B785&amp;"|"&amp;I785,Structure!$A$25:$A$52,0))</f>
        <v/>
      </c>
      <c r="P785" s="26">
        <f>INDEX(Structure!$I$25:$I$52,MATCH(B785&amp;"|"&amp;I785,Structure!$A$25:$A$52,0))</f>
        <v/>
      </c>
      <c r="Q785" s="20">
        <f>G785/H785</f>
        <v/>
      </c>
      <c r="R785" s="20">
        <f>G785/O785</f>
        <v/>
      </c>
      <c r="S785" s="32">
        <f>(G785-N785)/(P785-N785)</f>
        <v/>
      </c>
      <c r="T785" s="4">
        <f>IF(G785&lt;N785,"Below",IF(G785&gt;P785,"Above","Within"))</f>
        <v/>
      </c>
      <c r="U785" s="17">
        <f>MAX(0,N785-G785)*F785</f>
        <v/>
      </c>
      <c r="V785" s="17">
        <f>MAX(0,G785-P785)*F785</f>
        <v/>
      </c>
      <c r="W785" s="33">
        <f>IF(T785="Above",LN(G785/P785)/LN(1+INDEX(Market!$E$6:$E$9,MATCH(B785,Market!$A$6:$A$9,0))),0)</f>
        <v/>
      </c>
    </row>
    <row r="786">
      <c r="A786" s="5" t="inlineStr">
        <is>
          <t>E00940</t>
        </is>
      </c>
      <c r="B786" s="5" t="inlineStr">
        <is>
          <t>IT</t>
        </is>
      </c>
      <c r="C786" s="5" t="inlineStr">
        <is>
          <t>Customer Service</t>
        </is>
      </c>
      <c r="D786" s="5" t="inlineStr">
        <is>
          <t>L2</t>
        </is>
      </c>
      <c r="E786" s="5" t="inlineStr">
        <is>
          <t>M</t>
        </is>
      </c>
      <c r="F786" s="5" t="n">
        <v>1</v>
      </c>
      <c r="G786" s="31" t="n">
        <v>30100</v>
      </c>
      <c r="H786" s="31" t="n">
        <v>29200</v>
      </c>
      <c r="I786" s="6">
        <f>INDEX(Roles!$J$5:$J$40,MATCH(C786&amp;"|"&amp;D786,Roles!$A$5:$A$40,0))</f>
        <v/>
      </c>
      <c r="J786" s="6">
        <f>INDEX(Roles!$K$5:$K$40,MATCH(C786&amp;"|"&amp;D786,Roles!$A$5:$A$40,0))</f>
        <v/>
      </c>
      <c r="K786" s="26">
        <f>INDEX(Market!$K$31:$K$54,MATCH(B786&amp;"|"&amp;J786,Market!$A$31:$A$54,0))</f>
        <v/>
      </c>
      <c r="L786" s="6">
        <f>INDEX(Settings!$E$13:$E$19,MATCH(I786,Settings!$B$13:$B$19,0))</f>
        <v/>
      </c>
      <c r="M786" s="25">
        <f>INDEX(Structure!$K$6:$K$12,MATCH(I786,Structure!$A$6:$A$12,0))</f>
        <v/>
      </c>
      <c r="N786" s="26">
        <f>INDEX(Structure!$G$25:$G$52,MATCH(B786&amp;"|"&amp;I786,Structure!$A$25:$A$52,0))</f>
        <v/>
      </c>
      <c r="O786" s="26">
        <f>INDEX(Structure!$H$25:$H$52,MATCH(B786&amp;"|"&amp;I786,Structure!$A$25:$A$52,0))</f>
        <v/>
      </c>
      <c r="P786" s="26">
        <f>INDEX(Structure!$I$25:$I$52,MATCH(B786&amp;"|"&amp;I786,Structure!$A$25:$A$52,0))</f>
        <v/>
      </c>
      <c r="Q786" s="20">
        <f>G786/H786</f>
        <v/>
      </c>
      <c r="R786" s="20">
        <f>G786/O786</f>
        <v/>
      </c>
      <c r="S786" s="32">
        <f>(G786-N786)/(P786-N786)</f>
        <v/>
      </c>
      <c r="T786" s="4">
        <f>IF(G786&lt;N786,"Below",IF(G786&gt;P786,"Above","Within"))</f>
        <v/>
      </c>
      <c r="U786" s="17">
        <f>MAX(0,N786-G786)*F786</f>
        <v/>
      </c>
      <c r="V786" s="17">
        <f>MAX(0,G786-P786)*F786</f>
        <v/>
      </c>
      <c r="W786" s="33">
        <f>IF(T786="Above",LN(G786/P786)/LN(1+INDEX(Market!$E$6:$E$9,MATCH(B786,Market!$A$6:$A$9,0))),0)</f>
        <v/>
      </c>
    </row>
    <row r="787">
      <c r="A787" s="5" t="inlineStr">
        <is>
          <t>E00942</t>
        </is>
      </c>
      <c r="B787" s="5" t="inlineStr">
        <is>
          <t>PL</t>
        </is>
      </c>
      <c r="C787" s="5" t="inlineStr">
        <is>
          <t>Customer Service</t>
        </is>
      </c>
      <c r="D787" s="5" t="inlineStr">
        <is>
          <t>L2</t>
        </is>
      </c>
      <c r="E787" s="5" t="inlineStr">
        <is>
          <t>F</t>
        </is>
      </c>
      <c r="F787" s="5" t="n">
        <v>1</v>
      </c>
      <c r="G787" s="31" t="n">
        <v>21650</v>
      </c>
      <c r="H787" s="31" t="n">
        <v>23600</v>
      </c>
      <c r="I787" s="6">
        <f>INDEX(Roles!$J$5:$J$40,MATCH(C787&amp;"|"&amp;D787,Roles!$A$5:$A$40,0))</f>
        <v/>
      </c>
      <c r="J787" s="6">
        <f>INDEX(Roles!$K$5:$K$40,MATCH(C787&amp;"|"&amp;D787,Roles!$A$5:$A$40,0))</f>
        <v/>
      </c>
      <c r="K787" s="26">
        <f>INDEX(Market!$K$31:$K$54,MATCH(B787&amp;"|"&amp;J787,Market!$A$31:$A$54,0))</f>
        <v/>
      </c>
      <c r="L787" s="6">
        <f>INDEX(Settings!$E$13:$E$19,MATCH(I787,Settings!$B$13:$B$19,0))</f>
        <v/>
      </c>
      <c r="M787" s="25">
        <f>INDEX(Structure!$K$6:$K$12,MATCH(I787,Structure!$A$6:$A$12,0))</f>
        <v/>
      </c>
      <c r="N787" s="26">
        <f>INDEX(Structure!$G$25:$G$52,MATCH(B787&amp;"|"&amp;I787,Structure!$A$25:$A$52,0))</f>
        <v/>
      </c>
      <c r="O787" s="26">
        <f>INDEX(Structure!$H$25:$H$52,MATCH(B787&amp;"|"&amp;I787,Structure!$A$25:$A$52,0))</f>
        <v/>
      </c>
      <c r="P787" s="26">
        <f>INDEX(Structure!$I$25:$I$52,MATCH(B787&amp;"|"&amp;I787,Structure!$A$25:$A$52,0))</f>
        <v/>
      </c>
      <c r="Q787" s="20">
        <f>G787/H787</f>
        <v/>
      </c>
      <c r="R787" s="20">
        <f>G787/O787</f>
        <v/>
      </c>
      <c r="S787" s="32">
        <f>(G787-N787)/(P787-N787)</f>
        <v/>
      </c>
      <c r="T787" s="4">
        <f>IF(G787&lt;N787,"Below",IF(G787&gt;P787,"Above","Within"))</f>
        <v/>
      </c>
      <c r="U787" s="17">
        <f>MAX(0,N787-G787)*F787</f>
        <v/>
      </c>
      <c r="V787" s="17">
        <f>MAX(0,G787-P787)*F787</f>
        <v/>
      </c>
      <c r="W787" s="33">
        <f>IF(T787="Above",LN(G787/P787)/LN(1+INDEX(Market!$E$6:$E$9,MATCH(B787,Market!$A$6:$A$9,0))),0)</f>
        <v/>
      </c>
    </row>
    <row r="788">
      <c r="A788" s="5" t="inlineStr">
        <is>
          <t>E00943</t>
        </is>
      </c>
      <c r="B788" s="5" t="inlineStr">
        <is>
          <t>ES</t>
        </is>
      </c>
      <c r="C788" s="5" t="inlineStr">
        <is>
          <t>Sales</t>
        </is>
      </c>
      <c r="D788" s="5" t="inlineStr">
        <is>
          <t>L2</t>
        </is>
      </c>
      <c r="E788" s="5" t="inlineStr">
        <is>
          <t>F</t>
        </is>
      </c>
      <c r="F788" s="5" t="n">
        <v>0.8</v>
      </c>
      <c r="G788" s="31" t="n">
        <v>34750</v>
      </c>
      <c r="H788" s="31" t="n">
        <v>32800</v>
      </c>
      <c r="I788" s="6">
        <f>INDEX(Roles!$J$5:$J$40,MATCH(C788&amp;"|"&amp;D788,Roles!$A$5:$A$40,0))</f>
        <v/>
      </c>
      <c r="J788" s="6">
        <f>INDEX(Roles!$K$5:$K$40,MATCH(C788&amp;"|"&amp;D788,Roles!$A$5:$A$40,0))</f>
        <v/>
      </c>
      <c r="K788" s="26">
        <f>INDEX(Market!$K$31:$K$54,MATCH(B788&amp;"|"&amp;J788,Market!$A$31:$A$54,0))</f>
        <v/>
      </c>
      <c r="L788" s="6">
        <f>INDEX(Settings!$E$13:$E$19,MATCH(I788,Settings!$B$13:$B$19,0))</f>
        <v/>
      </c>
      <c r="M788" s="25">
        <f>INDEX(Structure!$K$6:$K$12,MATCH(I788,Structure!$A$6:$A$12,0))</f>
        <v/>
      </c>
      <c r="N788" s="26">
        <f>INDEX(Structure!$G$25:$G$52,MATCH(B788&amp;"|"&amp;I788,Structure!$A$25:$A$52,0))</f>
        <v/>
      </c>
      <c r="O788" s="26">
        <f>INDEX(Structure!$H$25:$H$52,MATCH(B788&amp;"|"&amp;I788,Structure!$A$25:$A$52,0))</f>
        <v/>
      </c>
      <c r="P788" s="26">
        <f>INDEX(Structure!$I$25:$I$52,MATCH(B788&amp;"|"&amp;I788,Structure!$A$25:$A$52,0))</f>
        <v/>
      </c>
      <c r="Q788" s="20">
        <f>G788/H788</f>
        <v/>
      </c>
      <c r="R788" s="20">
        <f>G788/O788</f>
        <v/>
      </c>
      <c r="S788" s="32">
        <f>(G788-N788)/(P788-N788)</f>
        <v/>
      </c>
      <c r="T788" s="4">
        <f>IF(G788&lt;N788,"Below",IF(G788&gt;P788,"Above","Within"))</f>
        <v/>
      </c>
      <c r="U788" s="17">
        <f>MAX(0,N788-G788)*F788</f>
        <v/>
      </c>
      <c r="V788" s="17">
        <f>MAX(0,G788-P788)*F788</f>
        <v/>
      </c>
      <c r="W788" s="33">
        <f>IF(T788="Above",LN(G788/P788)/LN(1+INDEX(Market!$E$6:$E$9,MATCH(B788,Market!$A$6:$A$9,0))),0)</f>
        <v/>
      </c>
    </row>
    <row r="789">
      <c r="A789" s="5" t="inlineStr">
        <is>
          <t>E00944</t>
        </is>
      </c>
      <c r="B789" s="5" t="inlineStr">
        <is>
          <t>IT</t>
        </is>
      </c>
      <c r="C789" s="5" t="inlineStr">
        <is>
          <t>Customer Service</t>
        </is>
      </c>
      <c r="D789" s="5" t="inlineStr">
        <is>
          <t>L4</t>
        </is>
      </c>
      <c r="E789" s="5" t="inlineStr">
        <is>
          <t>M</t>
        </is>
      </c>
      <c r="F789" s="5" t="n">
        <v>1</v>
      </c>
      <c r="G789" s="31" t="n">
        <v>50100</v>
      </c>
      <c r="H789" s="31" t="n">
        <v>49100</v>
      </c>
      <c r="I789" s="6">
        <f>INDEX(Roles!$J$5:$J$40,MATCH(C789&amp;"|"&amp;D789,Roles!$A$5:$A$40,0))</f>
        <v/>
      </c>
      <c r="J789" s="6">
        <f>INDEX(Roles!$K$5:$K$40,MATCH(C789&amp;"|"&amp;D789,Roles!$A$5:$A$40,0))</f>
        <v/>
      </c>
      <c r="K789" s="26">
        <f>INDEX(Market!$K$31:$K$54,MATCH(B789&amp;"|"&amp;J789,Market!$A$31:$A$54,0))</f>
        <v/>
      </c>
      <c r="L789" s="6">
        <f>INDEX(Settings!$E$13:$E$19,MATCH(I789,Settings!$B$13:$B$19,0))</f>
        <v/>
      </c>
      <c r="M789" s="25">
        <f>INDEX(Structure!$K$6:$K$12,MATCH(I789,Structure!$A$6:$A$12,0))</f>
        <v/>
      </c>
      <c r="N789" s="26">
        <f>INDEX(Structure!$G$25:$G$52,MATCH(B789&amp;"|"&amp;I789,Structure!$A$25:$A$52,0))</f>
        <v/>
      </c>
      <c r="O789" s="26">
        <f>INDEX(Structure!$H$25:$H$52,MATCH(B789&amp;"|"&amp;I789,Structure!$A$25:$A$52,0))</f>
        <v/>
      </c>
      <c r="P789" s="26">
        <f>INDEX(Structure!$I$25:$I$52,MATCH(B789&amp;"|"&amp;I789,Structure!$A$25:$A$52,0))</f>
        <v/>
      </c>
      <c r="Q789" s="20">
        <f>G789/H789</f>
        <v/>
      </c>
      <c r="R789" s="20">
        <f>G789/O789</f>
        <v/>
      </c>
      <c r="S789" s="32">
        <f>(G789-N789)/(P789-N789)</f>
        <v/>
      </c>
      <c r="T789" s="4">
        <f>IF(G789&lt;N789,"Below",IF(G789&gt;P789,"Above","Within"))</f>
        <v/>
      </c>
      <c r="U789" s="17">
        <f>MAX(0,N789-G789)*F789</f>
        <v/>
      </c>
      <c r="V789" s="17">
        <f>MAX(0,G789-P789)*F789</f>
        <v/>
      </c>
      <c r="W789" s="33">
        <f>IF(T789="Above",LN(G789/P789)/LN(1+INDEX(Market!$E$6:$E$9,MATCH(B789,Market!$A$6:$A$9,0))),0)</f>
        <v/>
      </c>
    </row>
    <row r="790">
      <c r="A790" s="5" t="inlineStr">
        <is>
          <t>E00945</t>
        </is>
      </c>
      <c r="B790" s="5" t="inlineStr">
        <is>
          <t>IT</t>
        </is>
      </c>
      <c r="C790" s="5" t="inlineStr">
        <is>
          <t>Customer Service</t>
        </is>
      </c>
      <c r="D790" s="5" t="inlineStr">
        <is>
          <t>L1</t>
        </is>
      </c>
      <c r="E790" s="5" t="inlineStr">
        <is>
          <t>M</t>
        </is>
      </c>
      <c r="F790" s="5" t="n">
        <v>1</v>
      </c>
      <c r="G790" s="31" t="n">
        <v>22600</v>
      </c>
      <c r="H790" s="31" t="n">
        <v>23400</v>
      </c>
      <c r="I790" s="6">
        <f>INDEX(Roles!$J$5:$J$40,MATCH(C790&amp;"|"&amp;D790,Roles!$A$5:$A$40,0))</f>
        <v/>
      </c>
      <c r="J790" s="6">
        <f>INDEX(Roles!$K$5:$K$40,MATCH(C790&amp;"|"&amp;D790,Roles!$A$5:$A$40,0))</f>
        <v/>
      </c>
      <c r="K790" s="26">
        <f>INDEX(Market!$K$31:$K$54,MATCH(B790&amp;"|"&amp;J790,Market!$A$31:$A$54,0))</f>
        <v/>
      </c>
      <c r="L790" s="6">
        <f>INDEX(Settings!$E$13:$E$19,MATCH(I790,Settings!$B$13:$B$19,0))</f>
        <v/>
      </c>
      <c r="M790" s="25">
        <f>INDEX(Structure!$K$6:$K$12,MATCH(I790,Structure!$A$6:$A$12,0))</f>
        <v/>
      </c>
      <c r="N790" s="26">
        <f>INDEX(Structure!$G$25:$G$52,MATCH(B790&amp;"|"&amp;I790,Structure!$A$25:$A$52,0))</f>
        <v/>
      </c>
      <c r="O790" s="26">
        <f>INDEX(Structure!$H$25:$H$52,MATCH(B790&amp;"|"&amp;I790,Structure!$A$25:$A$52,0))</f>
        <v/>
      </c>
      <c r="P790" s="26">
        <f>INDEX(Structure!$I$25:$I$52,MATCH(B790&amp;"|"&amp;I790,Structure!$A$25:$A$52,0))</f>
        <v/>
      </c>
      <c r="Q790" s="20">
        <f>G790/H790</f>
        <v/>
      </c>
      <c r="R790" s="20">
        <f>G790/O790</f>
        <v/>
      </c>
      <c r="S790" s="32">
        <f>(G790-N790)/(P790-N790)</f>
        <v/>
      </c>
      <c r="T790" s="4">
        <f>IF(G790&lt;N790,"Below",IF(G790&gt;P790,"Above","Within"))</f>
        <v/>
      </c>
      <c r="U790" s="17">
        <f>MAX(0,N790-G790)*F790</f>
        <v/>
      </c>
      <c r="V790" s="17">
        <f>MAX(0,G790-P790)*F790</f>
        <v/>
      </c>
      <c r="W790" s="33">
        <f>IF(T790="Above",LN(G790/P790)/LN(1+INDEX(Market!$E$6:$E$9,MATCH(B790,Market!$A$6:$A$9,0))),0)</f>
        <v/>
      </c>
    </row>
    <row r="791">
      <c r="A791" s="5" t="inlineStr">
        <is>
          <t>E00946</t>
        </is>
      </c>
      <c r="B791" s="5" t="inlineStr">
        <is>
          <t>PL</t>
        </is>
      </c>
      <c r="C791" s="5" t="inlineStr">
        <is>
          <t>Customer Service</t>
        </is>
      </c>
      <c r="D791" s="5" t="inlineStr">
        <is>
          <t>L1</t>
        </is>
      </c>
      <c r="E791" s="5" t="inlineStr">
        <is>
          <t>F</t>
        </is>
      </c>
      <c r="F791" s="5" t="n">
        <v>1</v>
      </c>
      <c r="G791" s="31" t="n">
        <v>17350</v>
      </c>
      <c r="H791" s="31" t="n">
        <v>18900</v>
      </c>
      <c r="I791" s="6">
        <f>INDEX(Roles!$J$5:$J$40,MATCH(C791&amp;"|"&amp;D791,Roles!$A$5:$A$40,0))</f>
        <v/>
      </c>
      <c r="J791" s="6">
        <f>INDEX(Roles!$K$5:$K$40,MATCH(C791&amp;"|"&amp;D791,Roles!$A$5:$A$40,0))</f>
        <v/>
      </c>
      <c r="K791" s="26">
        <f>INDEX(Market!$K$31:$K$54,MATCH(B791&amp;"|"&amp;J791,Market!$A$31:$A$54,0))</f>
        <v/>
      </c>
      <c r="L791" s="6">
        <f>INDEX(Settings!$E$13:$E$19,MATCH(I791,Settings!$B$13:$B$19,0))</f>
        <v/>
      </c>
      <c r="M791" s="25">
        <f>INDEX(Structure!$K$6:$K$12,MATCH(I791,Structure!$A$6:$A$12,0))</f>
        <v/>
      </c>
      <c r="N791" s="26">
        <f>INDEX(Structure!$G$25:$G$52,MATCH(B791&amp;"|"&amp;I791,Structure!$A$25:$A$52,0))</f>
        <v/>
      </c>
      <c r="O791" s="26">
        <f>INDEX(Structure!$H$25:$H$52,MATCH(B791&amp;"|"&amp;I791,Structure!$A$25:$A$52,0))</f>
        <v/>
      </c>
      <c r="P791" s="26">
        <f>INDEX(Structure!$I$25:$I$52,MATCH(B791&amp;"|"&amp;I791,Structure!$A$25:$A$52,0))</f>
        <v/>
      </c>
      <c r="Q791" s="20">
        <f>G791/H791</f>
        <v/>
      </c>
      <c r="R791" s="20">
        <f>G791/O791</f>
        <v/>
      </c>
      <c r="S791" s="32">
        <f>(G791-N791)/(P791-N791)</f>
        <v/>
      </c>
      <c r="T791" s="4">
        <f>IF(G791&lt;N791,"Below",IF(G791&gt;P791,"Above","Within"))</f>
        <v/>
      </c>
      <c r="U791" s="17">
        <f>MAX(0,N791-G791)*F791</f>
        <v/>
      </c>
      <c r="V791" s="17">
        <f>MAX(0,G791-P791)*F791</f>
        <v/>
      </c>
      <c r="W791" s="33">
        <f>IF(T791="Above",LN(G791/P791)/LN(1+INDEX(Market!$E$6:$E$9,MATCH(B791,Market!$A$6:$A$9,0))),0)</f>
        <v/>
      </c>
    </row>
    <row r="792">
      <c r="A792" s="5" t="inlineStr">
        <is>
          <t>E00947</t>
        </is>
      </c>
      <c r="B792" s="5" t="inlineStr">
        <is>
          <t>IT</t>
        </is>
      </c>
      <c r="C792" s="5" t="inlineStr">
        <is>
          <t>Tech</t>
        </is>
      </c>
      <c r="D792" s="5" t="inlineStr">
        <is>
          <t>L4</t>
        </is>
      </c>
      <c r="E792" s="5" t="inlineStr">
        <is>
          <t>F</t>
        </is>
      </c>
      <c r="F792" s="5" t="n">
        <v>1</v>
      </c>
      <c r="G792" s="31" t="n">
        <v>69850</v>
      </c>
      <c r="H792" s="31" t="n">
        <v>68200</v>
      </c>
      <c r="I792" s="6">
        <f>INDEX(Roles!$J$5:$J$40,MATCH(C792&amp;"|"&amp;D792,Roles!$A$5:$A$40,0))</f>
        <v/>
      </c>
      <c r="J792" s="6">
        <f>INDEX(Roles!$K$5:$K$40,MATCH(C792&amp;"|"&amp;D792,Roles!$A$5:$A$40,0))</f>
        <v/>
      </c>
      <c r="K792" s="26">
        <f>INDEX(Market!$K$31:$K$54,MATCH(B792&amp;"|"&amp;J792,Market!$A$31:$A$54,0))</f>
        <v/>
      </c>
      <c r="L792" s="6">
        <f>INDEX(Settings!$E$13:$E$19,MATCH(I792,Settings!$B$13:$B$19,0))</f>
        <v/>
      </c>
      <c r="M792" s="25">
        <f>INDEX(Structure!$K$6:$K$12,MATCH(I792,Structure!$A$6:$A$12,0))</f>
        <v/>
      </c>
      <c r="N792" s="26">
        <f>INDEX(Structure!$G$25:$G$52,MATCH(B792&amp;"|"&amp;I792,Structure!$A$25:$A$52,0))</f>
        <v/>
      </c>
      <c r="O792" s="26">
        <f>INDEX(Structure!$H$25:$H$52,MATCH(B792&amp;"|"&amp;I792,Structure!$A$25:$A$52,0))</f>
        <v/>
      </c>
      <c r="P792" s="26">
        <f>INDEX(Structure!$I$25:$I$52,MATCH(B792&amp;"|"&amp;I792,Structure!$A$25:$A$52,0))</f>
        <v/>
      </c>
      <c r="Q792" s="20">
        <f>G792/H792</f>
        <v/>
      </c>
      <c r="R792" s="20">
        <f>G792/O792</f>
        <v/>
      </c>
      <c r="S792" s="32">
        <f>(G792-N792)/(P792-N792)</f>
        <v/>
      </c>
      <c r="T792" s="4">
        <f>IF(G792&lt;N792,"Below",IF(G792&gt;P792,"Above","Within"))</f>
        <v/>
      </c>
      <c r="U792" s="17">
        <f>MAX(0,N792-G792)*F792</f>
        <v/>
      </c>
      <c r="V792" s="17">
        <f>MAX(0,G792-P792)*F792</f>
        <v/>
      </c>
      <c r="W792" s="33">
        <f>IF(T792="Above",LN(G792/P792)/LN(1+INDEX(Market!$E$6:$E$9,MATCH(B792,Market!$A$6:$A$9,0))),0)</f>
        <v/>
      </c>
    </row>
    <row r="793">
      <c r="A793" s="5" t="inlineStr">
        <is>
          <t>E00948</t>
        </is>
      </c>
      <c r="B793" s="5" t="inlineStr">
        <is>
          <t>PL</t>
        </is>
      </c>
      <c r="C793" s="5" t="inlineStr">
        <is>
          <t>Tech</t>
        </is>
      </c>
      <c r="D793" s="5" t="inlineStr">
        <is>
          <t>L2</t>
        </is>
      </c>
      <c r="E793" s="5" t="inlineStr">
        <is>
          <t>M</t>
        </is>
      </c>
      <c r="F793" s="5" t="n">
        <v>0.8</v>
      </c>
      <c r="G793" s="31" t="n">
        <v>31150</v>
      </c>
      <c r="H793" s="31" t="n">
        <v>32800</v>
      </c>
      <c r="I793" s="6">
        <f>INDEX(Roles!$J$5:$J$40,MATCH(C793&amp;"|"&amp;D793,Roles!$A$5:$A$40,0))</f>
        <v/>
      </c>
      <c r="J793" s="6">
        <f>INDEX(Roles!$K$5:$K$40,MATCH(C793&amp;"|"&amp;D793,Roles!$A$5:$A$40,0))</f>
        <v/>
      </c>
      <c r="K793" s="26">
        <f>INDEX(Market!$K$31:$K$54,MATCH(B793&amp;"|"&amp;J793,Market!$A$31:$A$54,0))</f>
        <v/>
      </c>
      <c r="L793" s="6">
        <f>INDEX(Settings!$E$13:$E$19,MATCH(I793,Settings!$B$13:$B$19,0))</f>
        <v/>
      </c>
      <c r="M793" s="25">
        <f>INDEX(Structure!$K$6:$K$12,MATCH(I793,Structure!$A$6:$A$12,0))</f>
        <v/>
      </c>
      <c r="N793" s="26">
        <f>INDEX(Structure!$G$25:$G$52,MATCH(B793&amp;"|"&amp;I793,Structure!$A$25:$A$52,0))</f>
        <v/>
      </c>
      <c r="O793" s="26">
        <f>INDEX(Structure!$H$25:$H$52,MATCH(B793&amp;"|"&amp;I793,Structure!$A$25:$A$52,0))</f>
        <v/>
      </c>
      <c r="P793" s="26">
        <f>INDEX(Structure!$I$25:$I$52,MATCH(B793&amp;"|"&amp;I793,Structure!$A$25:$A$52,0))</f>
        <v/>
      </c>
      <c r="Q793" s="20">
        <f>G793/H793</f>
        <v/>
      </c>
      <c r="R793" s="20">
        <f>G793/O793</f>
        <v/>
      </c>
      <c r="S793" s="32">
        <f>(G793-N793)/(P793-N793)</f>
        <v/>
      </c>
      <c r="T793" s="4">
        <f>IF(G793&lt;N793,"Below",IF(G793&gt;P793,"Above","Within"))</f>
        <v/>
      </c>
      <c r="U793" s="17">
        <f>MAX(0,N793-G793)*F793</f>
        <v/>
      </c>
      <c r="V793" s="17">
        <f>MAX(0,G793-P793)*F793</f>
        <v/>
      </c>
      <c r="W793" s="33">
        <f>IF(T793="Above",LN(G793/P793)/LN(1+INDEX(Market!$E$6:$E$9,MATCH(B793,Market!$A$6:$A$9,0))),0)</f>
        <v/>
      </c>
    </row>
    <row r="794">
      <c r="A794" s="5" t="inlineStr">
        <is>
          <t>E00949</t>
        </is>
      </c>
      <c r="B794" s="5" t="inlineStr">
        <is>
          <t>IT</t>
        </is>
      </c>
      <c r="C794" s="5" t="inlineStr">
        <is>
          <t>Customer Service</t>
        </is>
      </c>
      <c r="D794" s="5" t="inlineStr">
        <is>
          <t>L3</t>
        </is>
      </c>
      <c r="E794" s="5" t="inlineStr">
        <is>
          <t>F</t>
        </is>
      </c>
      <c r="F794" s="5" t="n">
        <v>1</v>
      </c>
      <c r="G794" s="31" t="n">
        <v>34850</v>
      </c>
      <c r="H794" s="31" t="n">
        <v>37400</v>
      </c>
      <c r="I794" s="6">
        <f>INDEX(Roles!$J$5:$J$40,MATCH(C794&amp;"|"&amp;D794,Roles!$A$5:$A$40,0))</f>
        <v/>
      </c>
      <c r="J794" s="6">
        <f>INDEX(Roles!$K$5:$K$40,MATCH(C794&amp;"|"&amp;D794,Roles!$A$5:$A$40,0))</f>
        <v/>
      </c>
      <c r="K794" s="26">
        <f>INDEX(Market!$K$31:$K$54,MATCH(B794&amp;"|"&amp;J794,Market!$A$31:$A$54,0))</f>
        <v/>
      </c>
      <c r="L794" s="6">
        <f>INDEX(Settings!$E$13:$E$19,MATCH(I794,Settings!$B$13:$B$19,0))</f>
        <v/>
      </c>
      <c r="M794" s="25">
        <f>INDEX(Structure!$K$6:$K$12,MATCH(I794,Structure!$A$6:$A$12,0))</f>
        <v/>
      </c>
      <c r="N794" s="26">
        <f>INDEX(Structure!$G$25:$G$52,MATCH(B794&amp;"|"&amp;I794,Structure!$A$25:$A$52,0))</f>
        <v/>
      </c>
      <c r="O794" s="26">
        <f>INDEX(Structure!$H$25:$H$52,MATCH(B794&amp;"|"&amp;I794,Structure!$A$25:$A$52,0))</f>
        <v/>
      </c>
      <c r="P794" s="26">
        <f>INDEX(Structure!$I$25:$I$52,MATCH(B794&amp;"|"&amp;I794,Structure!$A$25:$A$52,0))</f>
        <v/>
      </c>
      <c r="Q794" s="20">
        <f>G794/H794</f>
        <v/>
      </c>
      <c r="R794" s="20">
        <f>G794/O794</f>
        <v/>
      </c>
      <c r="S794" s="32">
        <f>(G794-N794)/(P794-N794)</f>
        <v/>
      </c>
      <c r="T794" s="4">
        <f>IF(G794&lt;N794,"Below",IF(G794&gt;P794,"Above","Within"))</f>
        <v/>
      </c>
      <c r="U794" s="17">
        <f>MAX(0,N794-G794)*F794</f>
        <v/>
      </c>
      <c r="V794" s="17">
        <f>MAX(0,G794-P794)*F794</f>
        <v/>
      </c>
      <c r="W794" s="33">
        <f>IF(T794="Above",LN(G794/P794)/LN(1+INDEX(Market!$E$6:$E$9,MATCH(B794,Market!$A$6:$A$9,0))),0)</f>
        <v/>
      </c>
    </row>
    <row r="795">
      <c r="A795" s="5" t="inlineStr">
        <is>
          <t>E00950</t>
        </is>
      </c>
      <c r="B795" s="5" t="inlineStr">
        <is>
          <t>PL</t>
        </is>
      </c>
      <c r="C795" s="5" t="inlineStr">
        <is>
          <t>Operations</t>
        </is>
      </c>
      <c r="D795" s="5" t="inlineStr">
        <is>
          <t>L2</t>
        </is>
      </c>
      <c r="E795" s="5" t="inlineStr">
        <is>
          <t>F</t>
        </is>
      </c>
      <c r="F795" s="5" t="n">
        <v>1</v>
      </c>
      <c r="G795" s="31" t="n">
        <v>27150</v>
      </c>
      <c r="H795" s="31" t="n">
        <v>24900</v>
      </c>
      <c r="I795" s="6">
        <f>INDEX(Roles!$J$5:$J$40,MATCH(C795&amp;"|"&amp;D795,Roles!$A$5:$A$40,0))</f>
        <v/>
      </c>
      <c r="J795" s="6">
        <f>INDEX(Roles!$K$5:$K$40,MATCH(C795&amp;"|"&amp;D795,Roles!$A$5:$A$40,0))</f>
        <v/>
      </c>
      <c r="K795" s="26">
        <f>INDEX(Market!$K$31:$K$54,MATCH(B795&amp;"|"&amp;J795,Market!$A$31:$A$54,0))</f>
        <v/>
      </c>
      <c r="L795" s="6">
        <f>INDEX(Settings!$E$13:$E$19,MATCH(I795,Settings!$B$13:$B$19,0))</f>
        <v/>
      </c>
      <c r="M795" s="25">
        <f>INDEX(Structure!$K$6:$K$12,MATCH(I795,Structure!$A$6:$A$12,0))</f>
        <v/>
      </c>
      <c r="N795" s="26">
        <f>INDEX(Structure!$G$25:$G$52,MATCH(B795&amp;"|"&amp;I795,Structure!$A$25:$A$52,0))</f>
        <v/>
      </c>
      <c r="O795" s="26">
        <f>INDEX(Structure!$H$25:$H$52,MATCH(B795&amp;"|"&amp;I795,Structure!$A$25:$A$52,0))</f>
        <v/>
      </c>
      <c r="P795" s="26">
        <f>INDEX(Structure!$I$25:$I$52,MATCH(B795&amp;"|"&amp;I795,Structure!$A$25:$A$52,0))</f>
        <v/>
      </c>
      <c r="Q795" s="20">
        <f>G795/H795</f>
        <v/>
      </c>
      <c r="R795" s="20">
        <f>G795/O795</f>
        <v/>
      </c>
      <c r="S795" s="32">
        <f>(G795-N795)/(P795-N795)</f>
        <v/>
      </c>
      <c r="T795" s="4">
        <f>IF(G795&lt;N795,"Below",IF(G795&gt;P795,"Above","Within"))</f>
        <v/>
      </c>
      <c r="U795" s="17">
        <f>MAX(0,N795-G795)*F795</f>
        <v/>
      </c>
      <c r="V795" s="17">
        <f>MAX(0,G795-P795)*F795</f>
        <v/>
      </c>
      <c r="W795" s="33">
        <f>IF(T795="Above",LN(G795/P795)/LN(1+INDEX(Market!$E$6:$E$9,MATCH(B795,Market!$A$6:$A$9,0))),0)</f>
        <v/>
      </c>
    </row>
    <row r="796">
      <c r="A796" s="5" t="inlineStr">
        <is>
          <t>E00951</t>
        </is>
      </c>
      <c r="B796" s="5" t="inlineStr">
        <is>
          <t>PL</t>
        </is>
      </c>
      <c r="C796" s="5" t="inlineStr">
        <is>
          <t>Tech</t>
        </is>
      </c>
      <c r="D796" s="5" t="inlineStr">
        <is>
          <t>L1</t>
        </is>
      </c>
      <c r="E796" s="5" t="inlineStr">
        <is>
          <t>F</t>
        </is>
      </c>
      <c r="F796" s="5" t="n">
        <v>1</v>
      </c>
      <c r="G796" s="31" t="n">
        <v>22950</v>
      </c>
      <c r="H796" s="31" t="n">
        <v>26200</v>
      </c>
      <c r="I796" s="6">
        <f>INDEX(Roles!$J$5:$J$40,MATCH(C796&amp;"|"&amp;D796,Roles!$A$5:$A$40,0))</f>
        <v/>
      </c>
      <c r="J796" s="6">
        <f>INDEX(Roles!$K$5:$K$40,MATCH(C796&amp;"|"&amp;D796,Roles!$A$5:$A$40,0))</f>
        <v/>
      </c>
      <c r="K796" s="26">
        <f>INDEX(Market!$K$31:$K$54,MATCH(B796&amp;"|"&amp;J796,Market!$A$31:$A$54,0))</f>
        <v/>
      </c>
      <c r="L796" s="6">
        <f>INDEX(Settings!$E$13:$E$19,MATCH(I796,Settings!$B$13:$B$19,0))</f>
        <v/>
      </c>
      <c r="M796" s="25">
        <f>INDEX(Structure!$K$6:$K$12,MATCH(I796,Structure!$A$6:$A$12,0))</f>
        <v/>
      </c>
      <c r="N796" s="26">
        <f>INDEX(Structure!$G$25:$G$52,MATCH(B796&amp;"|"&amp;I796,Structure!$A$25:$A$52,0))</f>
        <v/>
      </c>
      <c r="O796" s="26">
        <f>INDEX(Structure!$H$25:$H$52,MATCH(B796&amp;"|"&amp;I796,Structure!$A$25:$A$52,0))</f>
        <v/>
      </c>
      <c r="P796" s="26">
        <f>INDEX(Structure!$I$25:$I$52,MATCH(B796&amp;"|"&amp;I796,Structure!$A$25:$A$52,0))</f>
        <v/>
      </c>
      <c r="Q796" s="20">
        <f>G796/H796</f>
        <v/>
      </c>
      <c r="R796" s="20">
        <f>G796/O796</f>
        <v/>
      </c>
      <c r="S796" s="32">
        <f>(G796-N796)/(P796-N796)</f>
        <v/>
      </c>
      <c r="T796" s="4">
        <f>IF(G796&lt;N796,"Below",IF(G796&gt;P796,"Above","Within"))</f>
        <v/>
      </c>
      <c r="U796" s="17">
        <f>MAX(0,N796-G796)*F796</f>
        <v/>
      </c>
      <c r="V796" s="17">
        <f>MAX(0,G796-P796)*F796</f>
        <v/>
      </c>
      <c r="W796" s="33">
        <f>IF(T796="Above",LN(G796/P796)/LN(1+INDEX(Market!$E$6:$E$9,MATCH(B796,Market!$A$6:$A$9,0))),0)</f>
        <v/>
      </c>
    </row>
    <row r="797">
      <c r="A797" s="5" t="inlineStr">
        <is>
          <t>E00952</t>
        </is>
      </c>
      <c r="B797" s="5" t="inlineStr">
        <is>
          <t>ES</t>
        </is>
      </c>
      <c r="C797" s="5" t="inlineStr">
        <is>
          <t>Operations</t>
        </is>
      </c>
      <c r="D797" s="5" t="inlineStr">
        <is>
          <t>L4</t>
        </is>
      </c>
      <c r="E797" s="5" t="inlineStr">
        <is>
          <t>M</t>
        </is>
      </c>
      <c r="F797" s="5" t="n">
        <v>1</v>
      </c>
      <c r="G797" s="31" t="n">
        <v>47400</v>
      </c>
      <c r="H797" s="31" t="n">
        <v>49900</v>
      </c>
      <c r="I797" s="6">
        <f>INDEX(Roles!$J$5:$J$40,MATCH(C797&amp;"|"&amp;D797,Roles!$A$5:$A$40,0))</f>
        <v/>
      </c>
      <c r="J797" s="6">
        <f>INDEX(Roles!$K$5:$K$40,MATCH(C797&amp;"|"&amp;D797,Roles!$A$5:$A$40,0))</f>
        <v/>
      </c>
      <c r="K797" s="26">
        <f>INDEX(Market!$K$31:$K$54,MATCH(B797&amp;"|"&amp;J797,Market!$A$31:$A$54,0))</f>
        <v/>
      </c>
      <c r="L797" s="6">
        <f>INDEX(Settings!$E$13:$E$19,MATCH(I797,Settings!$B$13:$B$19,0))</f>
        <v/>
      </c>
      <c r="M797" s="25">
        <f>INDEX(Structure!$K$6:$K$12,MATCH(I797,Structure!$A$6:$A$12,0))</f>
        <v/>
      </c>
      <c r="N797" s="26">
        <f>INDEX(Structure!$G$25:$G$52,MATCH(B797&amp;"|"&amp;I797,Structure!$A$25:$A$52,0))</f>
        <v/>
      </c>
      <c r="O797" s="26">
        <f>INDEX(Structure!$H$25:$H$52,MATCH(B797&amp;"|"&amp;I797,Structure!$A$25:$A$52,0))</f>
        <v/>
      </c>
      <c r="P797" s="26">
        <f>INDEX(Structure!$I$25:$I$52,MATCH(B797&amp;"|"&amp;I797,Structure!$A$25:$A$52,0))</f>
        <v/>
      </c>
      <c r="Q797" s="20">
        <f>G797/H797</f>
        <v/>
      </c>
      <c r="R797" s="20">
        <f>G797/O797</f>
        <v/>
      </c>
      <c r="S797" s="32">
        <f>(G797-N797)/(P797-N797)</f>
        <v/>
      </c>
      <c r="T797" s="4">
        <f>IF(G797&lt;N797,"Below",IF(G797&gt;P797,"Above","Within"))</f>
        <v/>
      </c>
      <c r="U797" s="17">
        <f>MAX(0,N797-G797)*F797</f>
        <v/>
      </c>
      <c r="V797" s="17">
        <f>MAX(0,G797-P797)*F797</f>
        <v/>
      </c>
      <c r="W797" s="33">
        <f>IF(T797="Above",LN(G797/P797)/LN(1+INDEX(Market!$E$6:$E$9,MATCH(B797,Market!$A$6:$A$9,0))),0)</f>
        <v/>
      </c>
    </row>
    <row r="798">
      <c r="A798" s="5" t="inlineStr">
        <is>
          <t>E00953</t>
        </is>
      </c>
      <c r="B798" s="5" t="inlineStr">
        <is>
          <t>DE</t>
        </is>
      </c>
      <c r="C798" s="5" t="inlineStr">
        <is>
          <t>Finance</t>
        </is>
      </c>
      <c r="D798" s="5" t="inlineStr">
        <is>
          <t>L4</t>
        </is>
      </c>
      <c r="E798" s="5" t="inlineStr">
        <is>
          <t>M</t>
        </is>
      </c>
      <c r="F798" s="5" t="n">
        <v>1</v>
      </c>
      <c r="G798" s="31" t="n">
        <v>89600</v>
      </c>
      <c r="H798" s="31" t="n">
        <v>87800</v>
      </c>
      <c r="I798" s="6">
        <f>INDEX(Roles!$J$5:$J$40,MATCH(C798&amp;"|"&amp;D798,Roles!$A$5:$A$40,0))</f>
        <v/>
      </c>
      <c r="J798" s="6">
        <f>INDEX(Roles!$K$5:$K$40,MATCH(C798&amp;"|"&amp;D798,Roles!$A$5:$A$40,0))</f>
        <v/>
      </c>
      <c r="K798" s="26">
        <f>INDEX(Market!$K$31:$K$54,MATCH(B798&amp;"|"&amp;J798,Market!$A$31:$A$54,0))</f>
        <v/>
      </c>
      <c r="L798" s="6">
        <f>INDEX(Settings!$E$13:$E$19,MATCH(I798,Settings!$B$13:$B$19,0))</f>
        <v/>
      </c>
      <c r="M798" s="25">
        <f>INDEX(Structure!$K$6:$K$12,MATCH(I798,Structure!$A$6:$A$12,0))</f>
        <v/>
      </c>
      <c r="N798" s="26">
        <f>INDEX(Structure!$G$25:$G$52,MATCH(B798&amp;"|"&amp;I798,Structure!$A$25:$A$52,0))</f>
        <v/>
      </c>
      <c r="O798" s="26">
        <f>INDEX(Structure!$H$25:$H$52,MATCH(B798&amp;"|"&amp;I798,Structure!$A$25:$A$52,0))</f>
        <v/>
      </c>
      <c r="P798" s="26">
        <f>INDEX(Structure!$I$25:$I$52,MATCH(B798&amp;"|"&amp;I798,Structure!$A$25:$A$52,0))</f>
        <v/>
      </c>
      <c r="Q798" s="20">
        <f>G798/H798</f>
        <v/>
      </c>
      <c r="R798" s="20">
        <f>G798/O798</f>
        <v/>
      </c>
      <c r="S798" s="32">
        <f>(G798-N798)/(P798-N798)</f>
        <v/>
      </c>
      <c r="T798" s="4">
        <f>IF(G798&lt;N798,"Below",IF(G798&gt;P798,"Above","Within"))</f>
        <v/>
      </c>
      <c r="U798" s="17">
        <f>MAX(0,N798-G798)*F798</f>
        <v/>
      </c>
      <c r="V798" s="17">
        <f>MAX(0,G798-P798)*F798</f>
        <v/>
      </c>
      <c r="W798" s="33">
        <f>IF(T798="Above",LN(G798/P798)/LN(1+INDEX(Market!$E$6:$E$9,MATCH(B798,Market!$A$6:$A$9,0))),0)</f>
        <v/>
      </c>
    </row>
    <row r="799">
      <c r="A799" s="5" t="inlineStr">
        <is>
          <t>E00954</t>
        </is>
      </c>
      <c r="B799" s="5" t="inlineStr">
        <is>
          <t>IT</t>
        </is>
      </c>
      <c r="C799" s="5" t="inlineStr">
        <is>
          <t>Customer Service</t>
        </is>
      </c>
      <c r="D799" s="5" t="inlineStr">
        <is>
          <t>L3</t>
        </is>
      </c>
      <c r="E799" s="5" t="inlineStr">
        <is>
          <t>F</t>
        </is>
      </c>
      <c r="F799" s="5" t="n">
        <v>1</v>
      </c>
      <c r="G799" s="31" t="n">
        <v>40900</v>
      </c>
      <c r="H799" s="31" t="n">
        <v>37400</v>
      </c>
      <c r="I799" s="6">
        <f>INDEX(Roles!$J$5:$J$40,MATCH(C799&amp;"|"&amp;D799,Roles!$A$5:$A$40,0))</f>
        <v/>
      </c>
      <c r="J799" s="6">
        <f>INDEX(Roles!$K$5:$K$40,MATCH(C799&amp;"|"&amp;D799,Roles!$A$5:$A$40,0))</f>
        <v/>
      </c>
      <c r="K799" s="26">
        <f>INDEX(Market!$K$31:$K$54,MATCH(B799&amp;"|"&amp;J799,Market!$A$31:$A$54,0))</f>
        <v/>
      </c>
      <c r="L799" s="6">
        <f>INDEX(Settings!$E$13:$E$19,MATCH(I799,Settings!$B$13:$B$19,0))</f>
        <v/>
      </c>
      <c r="M799" s="25">
        <f>INDEX(Structure!$K$6:$K$12,MATCH(I799,Structure!$A$6:$A$12,0))</f>
        <v/>
      </c>
      <c r="N799" s="26">
        <f>INDEX(Structure!$G$25:$G$52,MATCH(B799&amp;"|"&amp;I799,Structure!$A$25:$A$52,0))</f>
        <v/>
      </c>
      <c r="O799" s="26">
        <f>INDEX(Structure!$H$25:$H$52,MATCH(B799&amp;"|"&amp;I799,Structure!$A$25:$A$52,0))</f>
        <v/>
      </c>
      <c r="P799" s="26">
        <f>INDEX(Structure!$I$25:$I$52,MATCH(B799&amp;"|"&amp;I799,Structure!$A$25:$A$52,0))</f>
        <v/>
      </c>
      <c r="Q799" s="20">
        <f>G799/H799</f>
        <v/>
      </c>
      <c r="R799" s="20">
        <f>G799/O799</f>
        <v/>
      </c>
      <c r="S799" s="32">
        <f>(G799-N799)/(P799-N799)</f>
        <v/>
      </c>
      <c r="T799" s="4">
        <f>IF(G799&lt;N799,"Below",IF(G799&gt;P799,"Above","Within"))</f>
        <v/>
      </c>
      <c r="U799" s="17">
        <f>MAX(0,N799-G799)*F799</f>
        <v/>
      </c>
      <c r="V799" s="17">
        <f>MAX(0,G799-P799)*F799</f>
        <v/>
      </c>
      <c r="W799" s="33">
        <f>IF(T799="Above",LN(G799/P799)/LN(1+INDEX(Market!$E$6:$E$9,MATCH(B799,Market!$A$6:$A$9,0))),0)</f>
        <v/>
      </c>
    </row>
    <row r="800">
      <c r="A800" s="5" t="inlineStr">
        <is>
          <t>E00955</t>
        </is>
      </c>
      <c r="B800" s="5" t="inlineStr">
        <is>
          <t>ES</t>
        </is>
      </c>
      <c r="C800" s="5" t="inlineStr">
        <is>
          <t>Operations</t>
        </is>
      </c>
      <c r="D800" s="5" t="inlineStr">
        <is>
          <t>L5</t>
        </is>
      </c>
      <c r="E800" s="5" t="inlineStr">
        <is>
          <t>M</t>
        </is>
      </c>
      <c r="F800" s="5" t="n">
        <v>1</v>
      </c>
      <c r="G800" s="31" t="n">
        <v>66850</v>
      </c>
      <c r="H800" s="31" t="n">
        <v>68900</v>
      </c>
      <c r="I800" s="6">
        <f>INDEX(Roles!$J$5:$J$40,MATCH(C800&amp;"|"&amp;D800,Roles!$A$5:$A$40,0))</f>
        <v/>
      </c>
      <c r="J800" s="6">
        <f>INDEX(Roles!$K$5:$K$40,MATCH(C800&amp;"|"&amp;D800,Roles!$A$5:$A$40,0))</f>
        <v/>
      </c>
      <c r="K800" s="26">
        <f>INDEX(Market!$K$31:$K$54,MATCH(B800&amp;"|"&amp;J800,Market!$A$31:$A$54,0))</f>
        <v/>
      </c>
      <c r="L800" s="6">
        <f>INDEX(Settings!$E$13:$E$19,MATCH(I800,Settings!$B$13:$B$19,0))</f>
        <v/>
      </c>
      <c r="M800" s="25">
        <f>INDEX(Structure!$K$6:$K$12,MATCH(I800,Structure!$A$6:$A$12,0))</f>
        <v/>
      </c>
      <c r="N800" s="26">
        <f>INDEX(Structure!$G$25:$G$52,MATCH(B800&amp;"|"&amp;I800,Structure!$A$25:$A$52,0))</f>
        <v/>
      </c>
      <c r="O800" s="26">
        <f>INDEX(Structure!$H$25:$H$52,MATCH(B800&amp;"|"&amp;I800,Structure!$A$25:$A$52,0))</f>
        <v/>
      </c>
      <c r="P800" s="26">
        <f>INDEX(Structure!$I$25:$I$52,MATCH(B800&amp;"|"&amp;I800,Structure!$A$25:$A$52,0))</f>
        <v/>
      </c>
      <c r="Q800" s="20">
        <f>G800/H800</f>
        <v/>
      </c>
      <c r="R800" s="20">
        <f>G800/O800</f>
        <v/>
      </c>
      <c r="S800" s="32">
        <f>(G800-N800)/(P800-N800)</f>
        <v/>
      </c>
      <c r="T800" s="4">
        <f>IF(G800&lt;N800,"Below",IF(G800&gt;P800,"Above","Within"))</f>
        <v/>
      </c>
      <c r="U800" s="17">
        <f>MAX(0,N800-G800)*F800</f>
        <v/>
      </c>
      <c r="V800" s="17">
        <f>MAX(0,G800-P800)*F800</f>
        <v/>
      </c>
      <c r="W800" s="33">
        <f>IF(T800="Above",LN(G800/P800)/LN(1+INDEX(Market!$E$6:$E$9,MATCH(B800,Market!$A$6:$A$9,0))),0)</f>
        <v/>
      </c>
    </row>
    <row r="801">
      <c r="A801" s="5" t="inlineStr">
        <is>
          <t>E00956</t>
        </is>
      </c>
      <c r="B801" s="5" t="inlineStr">
        <is>
          <t>PL</t>
        </is>
      </c>
      <c r="C801" s="5" t="inlineStr">
        <is>
          <t>Finance</t>
        </is>
      </c>
      <c r="D801" s="5" t="inlineStr">
        <is>
          <t>L2</t>
        </is>
      </c>
      <c r="E801" s="5" t="inlineStr">
        <is>
          <t>M</t>
        </is>
      </c>
      <c r="F801" s="5" t="n">
        <v>1</v>
      </c>
      <c r="G801" s="31" t="n">
        <v>29700</v>
      </c>
      <c r="H801" s="31" t="n">
        <v>28900</v>
      </c>
      <c r="I801" s="6">
        <f>INDEX(Roles!$J$5:$J$40,MATCH(C801&amp;"|"&amp;D801,Roles!$A$5:$A$40,0))</f>
        <v/>
      </c>
      <c r="J801" s="6">
        <f>INDEX(Roles!$K$5:$K$40,MATCH(C801&amp;"|"&amp;D801,Roles!$A$5:$A$40,0))</f>
        <v/>
      </c>
      <c r="K801" s="26">
        <f>INDEX(Market!$K$31:$K$54,MATCH(B801&amp;"|"&amp;J801,Market!$A$31:$A$54,0))</f>
        <v/>
      </c>
      <c r="L801" s="6">
        <f>INDEX(Settings!$E$13:$E$19,MATCH(I801,Settings!$B$13:$B$19,0))</f>
        <v/>
      </c>
      <c r="M801" s="25">
        <f>INDEX(Structure!$K$6:$K$12,MATCH(I801,Structure!$A$6:$A$12,0))</f>
        <v/>
      </c>
      <c r="N801" s="26">
        <f>INDEX(Structure!$G$25:$G$52,MATCH(B801&amp;"|"&amp;I801,Structure!$A$25:$A$52,0))</f>
        <v/>
      </c>
      <c r="O801" s="26">
        <f>INDEX(Structure!$H$25:$H$52,MATCH(B801&amp;"|"&amp;I801,Structure!$A$25:$A$52,0))</f>
        <v/>
      </c>
      <c r="P801" s="26">
        <f>INDEX(Structure!$I$25:$I$52,MATCH(B801&amp;"|"&amp;I801,Structure!$A$25:$A$52,0))</f>
        <v/>
      </c>
      <c r="Q801" s="20">
        <f>G801/H801</f>
        <v/>
      </c>
      <c r="R801" s="20">
        <f>G801/O801</f>
        <v/>
      </c>
      <c r="S801" s="32">
        <f>(G801-N801)/(P801-N801)</f>
        <v/>
      </c>
      <c r="T801" s="4">
        <f>IF(G801&lt;N801,"Below",IF(G801&gt;P801,"Above","Within"))</f>
        <v/>
      </c>
      <c r="U801" s="17">
        <f>MAX(0,N801-G801)*F801</f>
        <v/>
      </c>
      <c r="V801" s="17">
        <f>MAX(0,G801-P801)*F801</f>
        <v/>
      </c>
      <c r="W801" s="33">
        <f>IF(T801="Above",LN(G801/P801)/LN(1+INDEX(Market!$E$6:$E$9,MATCH(B801,Market!$A$6:$A$9,0))),0)</f>
        <v/>
      </c>
    </row>
    <row r="802">
      <c r="A802" s="5" t="inlineStr">
        <is>
          <t>E00957</t>
        </is>
      </c>
      <c r="B802" s="5" t="inlineStr">
        <is>
          <t>IT</t>
        </is>
      </c>
      <c r="C802" s="5" t="inlineStr">
        <is>
          <t>Sales</t>
        </is>
      </c>
      <c r="D802" s="5" t="inlineStr">
        <is>
          <t>L2</t>
        </is>
      </c>
      <c r="E802" s="5" t="inlineStr">
        <is>
          <t>F</t>
        </is>
      </c>
      <c r="F802" s="5" t="n">
        <v>1</v>
      </c>
      <c r="G802" s="31" t="n">
        <v>32400</v>
      </c>
      <c r="H802" s="31" t="n">
        <v>34100</v>
      </c>
      <c r="I802" s="6">
        <f>INDEX(Roles!$J$5:$J$40,MATCH(C802&amp;"|"&amp;D802,Roles!$A$5:$A$40,0))</f>
        <v/>
      </c>
      <c r="J802" s="6">
        <f>INDEX(Roles!$K$5:$K$40,MATCH(C802&amp;"|"&amp;D802,Roles!$A$5:$A$40,0))</f>
        <v/>
      </c>
      <c r="K802" s="26">
        <f>INDEX(Market!$K$31:$K$54,MATCH(B802&amp;"|"&amp;J802,Market!$A$31:$A$54,0))</f>
        <v/>
      </c>
      <c r="L802" s="6">
        <f>INDEX(Settings!$E$13:$E$19,MATCH(I802,Settings!$B$13:$B$19,0))</f>
        <v/>
      </c>
      <c r="M802" s="25">
        <f>INDEX(Structure!$K$6:$K$12,MATCH(I802,Structure!$A$6:$A$12,0))</f>
        <v/>
      </c>
      <c r="N802" s="26">
        <f>INDEX(Structure!$G$25:$G$52,MATCH(B802&amp;"|"&amp;I802,Structure!$A$25:$A$52,0))</f>
        <v/>
      </c>
      <c r="O802" s="26">
        <f>INDEX(Structure!$H$25:$H$52,MATCH(B802&amp;"|"&amp;I802,Structure!$A$25:$A$52,0))</f>
        <v/>
      </c>
      <c r="P802" s="26">
        <f>INDEX(Structure!$I$25:$I$52,MATCH(B802&amp;"|"&amp;I802,Structure!$A$25:$A$52,0))</f>
        <v/>
      </c>
      <c r="Q802" s="20">
        <f>G802/H802</f>
        <v/>
      </c>
      <c r="R802" s="20">
        <f>G802/O802</f>
        <v/>
      </c>
      <c r="S802" s="32">
        <f>(G802-N802)/(P802-N802)</f>
        <v/>
      </c>
      <c r="T802" s="4">
        <f>IF(G802&lt;N802,"Below",IF(G802&gt;P802,"Above","Within"))</f>
        <v/>
      </c>
      <c r="U802" s="17">
        <f>MAX(0,N802-G802)*F802</f>
        <v/>
      </c>
      <c r="V802" s="17">
        <f>MAX(0,G802-P802)*F802</f>
        <v/>
      </c>
      <c r="W802" s="33">
        <f>IF(T802="Above",LN(G802/P802)/LN(1+INDEX(Market!$E$6:$E$9,MATCH(B802,Market!$A$6:$A$9,0))),0)</f>
        <v/>
      </c>
    </row>
    <row r="803">
      <c r="A803" s="5" t="inlineStr">
        <is>
          <t>E00959</t>
        </is>
      </c>
      <c r="B803" s="5" t="inlineStr">
        <is>
          <t>ES</t>
        </is>
      </c>
      <c r="C803" s="5" t="inlineStr">
        <is>
          <t>Customer Service</t>
        </is>
      </c>
      <c r="D803" s="5" t="inlineStr">
        <is>
          <t>L3</t>
        </is>
      </c>
      <c r="E803" s="5" t="inlineStr">
        <is>
          <t>F</t>
        </is>
      </c>
      <c r="F803" s="5" t="n">
        <v>1</v>
      </c>
      <c r="G803" s="31" t="n">
        <v>36700</v>
      </c>
      <c r="H803" s="31" t="n">
        <v>36000</v>
      </c>
      <c r="I803" s="6">
        <f>INDEX(Roles!$J$5:$J$40,MATCH(C803&amp;"|"&amp;D803,Roles!$A$5:$A$40,0))</f>
        <v/>
      </c>
      <c r="J803" s="6">
        <f>INDEX(Roles!$K$5:$K$40,MATCH(C803&amp;"|"&amp;D803,Roles!$A$5:$A$40,0))</f>
        <v/>
      </c>
      <c r="K803" s="26">
        <f>INDEX(Market!$K$31:$K$54,MATCH(B803&amp;"|"&amp;J803,Market!$A$31:$A$54,0))</f>
        <v/>
      </c>
      <c r="L803" s="6">
        <f>INDEX(Settings!$E$13:$E$19,MATCH(I803,Settings!$B$13:$B$19,0))</f>
        <v/>
      </c>
      <c r="M803" s="25">
        <f>INDEX(Structure!$K$6:$K$12,MATCH(I803,Structure!$A$6:$A$12,0))</f>
        <v/>
      </c>
      <c r="N803" s="26">
        <f>INDEX(Structure!$G$25:$G$52,MATCH(B803&amp;"|"&amp;I803,Structure!$A$25:$A$52,0))</f>
        <v/>
      </c>
      <c r="O803" s="26">
        <f>INDEX(Structure!$H$25:$H$52,MATCH(B803&amp;"|"&amp;I803,Structure!$A$25:$A$52,0))</f>
        <v/>
      </c>
      <c r="P803" s="26">
        <f>INDEX(Structure!$I$25:$I$52,MATCH(B803&amp;"|"&amp;I803,Structure!$A$25:$A$52,0))</f>
        <v/>
      </c>
      <c r="Q803" s="20">
        <f>G803/H803</f>
        <v/>
      </c>
      <c r="R803" s="20">
        <f>G803/O803</f>
        <v/>
      </c>
      <c r="S803" s="32">
        <f>(G803-N803)/(P803-N803)</f>
        <v/>
      </c>
      <c r="T803" s="4">
        <f>IF(G803&lt;N803,"Below",IF(G803&gt;P803,"Above","Within"))</f>
        <v/>
      </c>
      <c r="U803" s="17">
        <f>MAX(0,N803-G803)*F803</f>
        <v/>
      </c>
      <c r="V803" s="17">
        <f>MAX(0,G803-P803)*F803</f>
        <v/>
      </c>
      <c r="W803" s="33">
        <f>IF(T803="Above",LN(G803/P803)/LN(1+INDEX(Market!$E$6:$E$9,MATCH(B803,Market!$A$6:$A$9,0))),0)</f>
        <v/>
      </c>
    </row>
    <row r="804">
      <c r="A804" s="5" t="inlineStr">
        <is>
          <t>E00960</t>
        </is>
      </c>
      <c r="B804" s="5" t="inlineStr">
        <is>
          <t>DE</t>
        </is>
      </c>
      <c r="C804" s="5" t="inlineStr">
        <is>
          <t>Customer Service</t>
        </is>
      </c>
      <c r="D804" s="5" t="inlineStr">
        <is>
          <t>L1</t>
        </is>
      </c>
      <c r="E804" s="5" t="inlineStr">
        <is>
          <t>F</t>
        </is>
      </c>
      <c r="F804" s="5" t="n">
        <v>1</v>
      </c>
      <c r="G804" s="31" t="n">
        <v>35950</v>
      </c>
      <c r="H804" s="31" t="n">
        <v>34200</v>
      </c>
      <c r="I804" s="6">
        <f>INDEX(Roles!$J$5:$J$40,MATCH(C804&amp;"|"&amp;D804,Roles!$A$5:$A$40,0))</f>
        <v/>
      </c>
      <c r="J804" s="6">
        <f>INDEX(Roles!$K$5:$K$40,MATCH(C804&amp;"|"&amp;D804,Roles!$A$5:$A$40,0))</f>
        <v/>
      </c>
      <c r="K804" s="26">
        <f>INDEX(Market!$K$31:$K$54,MATCH(B804&amp;"|"&amp;J804,Market!$A$31:$A$54,0))</f>
        <v/>
      </c>
      <c r="L804" s="6">
        <f>INDEX(Settings!$E$13:$E$19,MATCH(I804,Settings!$B$13:$B$19,0))</f>
        <v/>
      </c>
      <c r="M804" s="25">
        <f>INDEX(Structure!$K$6:$K$12,MATCH(I804,Structure!$A$6:$A$12,0))</f>
        <v/>
      </c>
      <c r="N804" s="26">
        <f>INDEX(Structure!$G$25:$G$52,MATCH(B804&amp;"|"&amp;I804,Structure!$A$25:$A$52,0))</f>
        <v/>
      </c>
      <c r="O804" s="26">
        <f>INDEX(Structure!$H$25:$H$52,MATCH(B804&amp;"|"&amp;I804,Structure!$A$25:$A$52,0))</f>
        <v/>
      </c>
      <c r="P804" s="26">
        <f>INDEX(Structure!$I$25:$I$52,MATCH(B804&amp;"|"&amp;I804,Structure!$A$25:$A$52,0))</f>
        <v/>
      </c>
      <c r="Q804" s="20">
        <f>G804/H804</f>
        <v/>
      </c>
      <c r="R804" s="20">
        <f>G804/O804</f>
        <v/>
      </c>
      <c r="S804" s="32">
        <f>(G804-N804)/(P804-N804)</f>
        <v/>
      </c>
      <c r="T804" s="4">
        <f>IF(G804&lt;N804,"Below",IF(G804&gt;P804,"Above","Within"))</f>
        <v/>
      </c>
      <c r="U804" s="17">
        <f>MAX(0,N804-G804)*F804</f>
        <v/>
      </c>
      <c r="V804" s="17">
        <f>MAX(0,G804-P804)*F804</f>
        <v/>
      </c>
      <c r="W804" s="33">
        <f>IF(T804="Above",LN(G804/P804)/LN(1+INDEX(Market!$E$6:$E$9,MATCH(B804,Market!$A$6:$A$9,0))),0)</f>
        <v/>
      </c>
    </row>
    <row r="805">
      <c r="A805" s="5" t="inlineStr">
        <is>
          <t>E00961</t>
        </is>
      </c>
      <c r="B805" s="5" t="inlineStr">
        <is>
          <t>IT</t>
        </is>
      </c>
      <c r="C805" s="5" t="inlineStr">
        <is>
          <t>Operations</t>
        </is>
      </c>
      <c r="D805" s="5" t="inlineStr">
        <is>
          <t>L3</t>
        </is>
      </c>
      <c r="E805" s="5" t="inlineStr">
        <is>
          <t>F</t>
        </is>
      </c>
      <c r="F805" s="5" t="n">
        <v>1</v>
      </c>
      <c r="G805" s="31" t="n">
        <v>38100</v>
      </c>
      <c r="H805" s="31" t="n">
        <v>39500</v>
      </c>
      <c r="I805" s="6">
        <f>INDEX(Roles!$J$5:$J$40,MATCH(C805&amp;"|"&amp;D805,Roles!$A$5:$A$40,0))</f>
        <v/>
      </c>
      <c r="J805" s="6">
        <f>INDEX(Roles!$K$5:$K$40,MATCH(C805&amp;"|"&amp;D805,Roles!$A$5:$A$40,0))</f>
        <v/>
      </c>
      <c r="K805" s="26">
        <f>INDEX(Market!$K$31:$K$54,MATCH(B805&amp;"|"&amp;J805,Market!$A$31:$A$54,0))</f>
        <v/>
      </c>
      <c r="L805" s="6">
        <f>INDEX(Settings!$E$13:$E$19,MATCH(I805,Settings!$B$13:$B$19,0))</f>
        <v/>
      </c>
      <c r="M805" s="25">
        <f>INDEX(Structure!$K$6:$K$12,MATCH(I805,Structure!$A$6:$A$12,0))</f>
        <v/>
      </c>
      <c r="N805" s="26">
        <f>INDEX(Structure!$G$25:$G$52,MATCH(B805&amp;"|"&amp;I805,Structure!$A$25:$A$52,0))</f>
        <v/>
      </c>
      <c r="O805" s="26">
        <f>INDEX(Structure!$H$25:$H$52,MATCH(B805&amp;"|"&amp;I805,Structure!$A$25:$A$52,0))</f>
        <v/>
      </c>
      <c r="P805" s="26">
        <f>INDEX(Structure!$I$25:$I$52,MATCH(B805&amp;"|"&amp;I805,Structure!$A$25:$A$52,0))</f>
        <v/>
      </c>
      <c r="Q805" s="20">
        <f>G805/H805</f>
        <v/>
      </c>
      <c r="R805" s="20">
        <f>G805/O805</f>
        <v/>
      </c>
      <c r="S805" s="32">
        <f>(G805-N805)/(P805-N805)</f>
        <v/>
      </c>
      <c r="T805" s="4">
        <f>IF(G805&lt;N805,"Below",IF(G805&gt;P805,"Above","Within"))</f>
        <v/>
      </c>
      <c r="U805" s="17">
        <f>MAX(0,N805-G805)*F805</f>
        <v/>
      </c>
      <c r="V805" s="17">
        <f>MAX(0,G805-P805)*F805</f>
        <v/>
      </c>
      <c r="W805" s="33">
        <f>IF(T805="Above",LN(G805/P805)/LN(1+INDEX(Market!$E$6:$E$9,MATCH(B805,Market!$A$6:$A$9,0))),0)</f>
        <v/>
      </c>
    </row>
    <row r="806">
      <c r="A806" s="5" t="inlineStr">
        <is>
          <t>E00962</t>
        </is>
      </c>
      <c r="B806" s="5" t="inlineStr">
        <is>
          <t>DE</t>
        </is>
      </c>
      <c r="C806" s="5" t="inlineStr">
        <is>
          <t>Tech</t>
        </is>
      </c>
      <c r="D806" s="5" t="inlineStr">
        <is>
          <t>L1</t>
        </is>
      </c>
      <c r="E806" s="5" t="inlineStr">
        <is>
          <t>F</t>
        </is>
      </c>
      <c r="F806" s="5" t="n">
        <v>1</v>
      </c>
      <c r="G806" s="31" t="n">
        <v>43550</v>
      </c>
      <c r="H806" s="31" t="n">
        <v>47500</v>
      </c>
      <c r="I806" s="6">
        <f>INDEX(Roles!$J$5:$J$40,MATCH(C806&amp;"|"&amp;D806,Roles!$A$5:$A$40,0))</f>
        <v/>
      </c>
      <c r="J806" s="6">
        <f>INDEX(Roles!$K$5:$K$40,MATCH(C806&amp;"|"&amp;D806,Roles!$A$5:$A$40,0))</f>
        <v/>
      </c>
      <c r="K806" s="26">
        <f>INDEX(Market!$K$31:$K$54,MATCH(B806&amp;"|"&amp;J806,Market!$A$31:$A$54,0))</f>
        <v/>
      </c>
      <c r="L806" s="6">
        <f>INDEX(Settings!$E$13:$E$19,MATCH(I806,Settings!$B$13:$B$19,0))</f>
        <v/>
      </c>
      <c r="M806" s="25">
        <f>INDEX(Structure!$K$6:$K$12,MATCH(I806,Structure!$A$6:$A$12,0))</f>
        <v/>
      </c>
      <c r="N806" s="26">
        <f>INDEX(Structure!$G$25:$G$52,MATCH(B806&amp;"|"&amp;I806,Structure!$A$25:$A$52,0))</f>
        <v/>
      </c>
      <c r="O806" s="26">
        <f>INDEX(Structure!$H$25:$H$52,MATCH(B806&amp;"|"&amp;I806,Structure!$A$25:$A$52,0))</f>
        <v/>
      </c>
      <c r="P806" s="26">
        <f>INDEX(Structure!$I$25:$I$52,MATCH(B806&amp;"|"&amp;I806,Structure!$A$25:$A$52,0))</f>
        <v/>
      </c>
      <c r="Q806" s="20">
        <f>G806/H806</f>
        <v/>
      </c>
      <c r="R806" s="20">
        <f>G806/O806</f>
        <v/>
      </c>
      <c r="S806" s="32">
        <f>(G806-N806)/(P806-N806)</f>
        <v/>
      </c>
      <c r="T806" s="4">
        <f>IF(G806&lt;N806,"Below",IF(G806&gt;P806,"Above","Within"))</f>
        <v/>
      </c>
      <c r="U806" s="17">
        <f>MAX(0,N806-G806)*F806</f>
        <v/>
      </c>
      <c r="V806" s="17">
        <f>MAX(0,G806-P806)*F806</f>
        <v/>
      </c>
      <c r="W806" s="33">
        <f>IF(T806="Above",LN(G806/P806)/LN(1+INDEX(Market!$E$6:$E$9,MATCH(B806,Market!$A$6:$A$9,0))),0)</f>
        <v/>
      </c>
    </row>
    <row r="807">
      <c r="A807" s="5" t="inlineStr">
        <is>
          <t>E00964</t>
        </is>
      </c>
      <c r="B807" s="5" t="inlineStr">
        <is>
          <t>ES</t>
        </is>
      </c>
      <c r="C807" s="5" t="inlineStr">
        <is>
          <t>Operations</t>
        </is>
      </c>
      <c r="D807" s="5" t="inlineStr">
        <is>
          <t>L1</t>
        </is>
      </c>
      <c r="E807" s="5" t="inlineStr">
        <is>
          <t>F</t>
        </is>
      </c>
      <c r="F807" s="5" t="n">
        <v>1</v>
      </c>
      <c r="G807" s="31" t="n">
        <v>22150</v>
      </c>
      <c r="H807" s="31" t="n">
        <v>23800</v>
      </c>
      <c r="I807" s="6">
        <f>INDEX(Roles!$J$5:$J$40,MATCH(C807&amp;"|"&amp;D807,Roles!$A$5:$A$40,0))</f>
        <v/>
      </c>
      <c r="J807" s="6">
        <f>INDEX(Roles!$K$5:$K$40,MATCH(C807&amp;"|"&amp;D807,Roles!$A$5:$A$40,0))</f>
        <v/>
      </c>
      <c r="K807" s="26">
        <f>INDEX(Market!$K$31:$K$54,MATCH(B807&amp;"|"&amp;J807,Market!$A$31:$A$54,0))</f>
        <v/>
      </c>
      <c r="L807" s="6">
        <f>INDEX(Settings!$E$13:$E$19,MATCH(I807,Settings!$B$13:$B$19,0))</f>
        <v/>
      </c>
      <c r="M807" s="25">
        <f>INDEX(Structure!$K$6:$K$12,MATCH(I807,Structure!$A$6:$A$12,0))</f>
        <v/>
      </c>
      <c r="N807" s="26">
        <f>INDEX(Structure!$G$25:$G$52,MATCH(B807&amp;"|"&amp;I807,Structure!$A$25:$A$52,0))</f>
        <v/>
      </c>
      <c r="O807" s="26">
        <f>INDEX(Structure!$H$25:$H$52,MATCH(B807&amp;"|"&amp;I807,Structure!$A$25:$A$52,0))</f>
        <v/>
      </c>
      <c r="P807" s="26">
        <f>INDEX(Structure!$I$25:$I$52,MATCH(B807&amp;"|"&amp;I807,Structure!$A$25:$A$52,0))</f>
        <v/>
      </c>
      <c r="Q807" s="20">
        <f>G807/H807</f>
        <v/>
      </c>
      <c r="R807" s="20">
        <f>G807/O807</f>
        <v/>
      </c>
      <c r="S807" s="32">
        <f>(G807-N807)/(P807-N807)</f>
        <v/>
      </c>
      <c r="T807" s="4">
        <f>IF(G807&lt;N807,"Below",IF(G807&gt;P807,"Above","Within"))</f>
        <v/>
      </c>
      <c r="U807" s="17">
        <f>MAX(0,N807-G807)*F807</f>
        <v/>
      </c>
      <c r="V807" s="17">
        <f>MAX(0,G807-P807)*F807</f>
        <v/>
      </c>
      <c r="W807" s="33">
        <f>IF(T807="Above",LN(G807/P807)/LN(1+INDEX(Market!$E$6:$E$9,MATCH(B807,Market!$A$6:$A$9,0))),0)</f>
        <v/>
      </c>
    </row>
    <row r="808">
      <c r="A808" s="5" t="inlineStr">
        <is>
          <t>E00965</t>
        </is>
      </c>
      <c r="B808" s="5" t="inlineStr">
        <is>
          <t>PL</t>
        </is>
      </c>
      <c r="C808" s="5" t="inlineStr">
        <is>
          <t>Customer Service</t>
        </is>
      </c>
      <c r="D808" s="5" t="inlineStr">
        <is>
          <t>L2</t>
        </is>
      </c>
      <c r="E808" s="5" t="inlineStr">
        <is>
          <t>F</t>
        </is>
      </c>
      <c r="F808" s="5" t="n">
        <v>1</v>
      </c>
      <c r="G808" s="31" t="n">
        <v>22550</v>
      </c>
      <c r="H808" s="31" t="n">
        <v>23600</v>
      </c>
      <c r="I808" s="6">
        <f>INDEX(Roles!$J$5:$J$40,MATCH(C808&amp;"|"&amp;D808,Roles!$A$5:$A$40,0))</f>
        <v/>
      </c>
      <c r="J808" s="6">
        <f>INDEX(Roles!$K$5:$K$40,MATCH(C808&amp;"|"&amp;D808,Roles!$A$5:$A$40,0))</f>
        <v/>
      </c>
      <c r="K808" s="26">
        <f>INDEX(Market!$K$31:$K$54,MATCH(B808&amp;"|"&amp;J808,Market!$A$31:$A$54,0))</f>
        <v/>
      </c>
      <c r="L808" s="6">
        <f>INDEX(Settings!$E$13:$E$19,MATCH(I808,Settings!$B$13:$B$19,0))</f>
        <v/>
      </c>
      <c r="M808" s="25">
        <f>INDEX(Structure!$K$6:$K$12,MATCH(I808,Structure!$A$6:$A$12,0))</f>
        <v/>
      </c>
      <c r="N808" s="26">
        <f>INDEX(Structure!$G$25:$G$52,MATCH(B808&amp;"|"&amp;I808,Structure!$A$25:$A$52,0))</f>
        <v/>
      </c>
      <c r="O808" s="26">
        <f>INDEX(Structure!$H$25:$H$52,MATCH(B808&amp;"|"&amp;I808,Structure!$A$25:$A$52,0))</f>
        <v/>
      </c>
      <c r="P808" s="26">
        <f>INDEX(Structure!$I$25:$I$52,MATCH(B808&amp;"|"&amp;I808,Structure!$A$25:$A$52,0))</f>
        <v/>
      </c>
      <c r="Q808" s="20">
        <f>G808/H808</f>
        <v/>
      </c>
      <c r="R808" s="20">
        <f>G808/O808</f>
        <v/>
      </c>
      <c r="S808" s="32">
        <f>(G808-N808)/(P808-N808)</f>
        <v/>
      </c>
      <c r="T808" s="4">
        <f>IF(G808&lt;N808,"Below",IF(G808&gt;P808,"Above","Within"))</f>
        <v/>
      </c>
      <c r="U808" s="17">
        <f>MAX(0,N808-G808)*F808</f>
        <v/>
      </c>
      <c r="V808" s="17">
        <f>MAX(0,G808-P808)*F808</f>
        <v/>
      </c>
      <c r="W808" s="33">
        <f>IF(T808="Above",LN(G808/P808)/LN(1+INDEX(Market!$E$6:$E$9,MATCH(B808,Market!$A$6:$A$9,0))),0)</f>
        <v/>
      </c>
    </row>
    <row r="809">
      <c r="A809" s="5" t="inlineStr">
        <is>
          <t>E00966</t>
        </is>
      </c>
      <c r="B809" s="5" t="inlineStr">
        <is>
          <t>PL</t>
        </is>
      </c>
      <c r="C809" s="5" t="inlineStr">
        <is>
          <t>Operations</t>
        </is>
      </c>
      <c r="D809" s="5" t="inlineStr">
        <is>
          <t>L1</t>
        </is>
      </c>
      <c r="E809" s="5" t="inlineStr">
        <is>
          <t>M</t>
        </is>
      </c>
      <c r="F809" s="5" t="n">
        <v>1</v>
      </c>
      <c r="G809" s="31" t="n">
        <v>18550</v>
      </c>
      <c r="H809" s="31" t="n">
        <v>20000</v>
      </c>
      <c r="I809" s="6">
        <f>INDEX(Roles!$J$5:$J$40,MATCH(C809&amp;"|"&amp;D809,Roles!$A$5:$A$40,0))</f>
        <v/>
      </c>
      <c r="J809" s="6">
        <f>INDEX(Roles!$K$5:$K$40,MATCH(C809&amp;"|"&amp;D809,Roles!$A$5:$A$40,0))</f>
        <v/>
      </c>
      <c r="K809" s="26">
        <f>INDEX(Market!$K$31:$K$54,MATCH(B809&amp;"|"&amp;J809,Market!$A$31:$A$54,0))</f>
        <v/>
      </c>
      <c r="L809" s="6">
        <f>INDEX(Settings!$E$13:$E$19,MATCH(I809,Settings!$B$13:$B$19,0))</f>
        <v/>
      </c>
      <c r="M809" s="25">
        <f>INDEX(Structure!$K$6:$K$12,MATCH(I809,Structure!$A$6:$A$12,0))</f>
        <v/>
      </c>
      <c r="N809" s="26">
        <f>INDEX(Structure!$G$25:$G$52,MATCH(B809&amp;"|"&amp;I809,Structure!$A$25:$A$52,0))</f>
        <v/>
      </c>
      <c r="O809" s="26">
        <f>INDEX(Structure!$H$25:$H$52,MATCH(B809&amp;"|"&amp;I809,Structure!$A$25:$A$52,0))</f>
        <v/>
      </c>
      <c r="P809" s="26">
        <f>INDEX(Structure!$I$25:$I$52,MATCH(B809&amp;"|"&amp;I809,Structure!$A$25:$A$52,0))</f>
        <v/>
      </c>
      <c r="Q809" s="20">
        <f>G809/H809</f>
        <v/>
      </c>
      <c r="R809" s="20">
        <f>G809/O809</f>
        <v/>
      </c>
      <c r="S809" s="32">
        <f>(G809-N809)/(P809-N809)</f>
        <v/>
      </c>
      <c r="T809" s="4">
        <f>IF(G809&lt;N809,"Below",IF(G809&gt;P809,"Above","Within"))</f>
        <v/>
      </c>
      <c r="U809" s="17">
        <f>MAX(0,N809-G809)*F809</f>
        <v/>
      </c>
      <c r="V809" s="17">
        <f>MAX(0,G809-P809)*F809</f>
        <v/>
      </c>
      <c r="W809" s="33">
        <f>IF(T809="Above",LN(G809/P809)/LN(1+INDEX(Market!$E$6:$E$9,MATCH(B809,Market!$A$6:$A$9,0))),0)</f>
        <v/>
      </c>
    </row>
    <row r="810">
      <c r="A810" s="5" t="inlineStr">
        <is>
          <t>E00967</t>
        </is>
      </c>
      <c r="B810" s="5" t="inlineStr">
        <is>
          <t>ES</t>
        </is>
      </c>
      <c r="C810" s="5" t="inlineStr">
        <is>
          <t>Customer Service</t>
        </is>
      </c>
      <c r="D810" s="5" t="inlineStr">
        <is>
          <t>L1</t>
        </is>
      </c>
      <c r="E810" s="5" t="inlineStr">
        <is>
          <t>M</t>
        </is>
      </c>
      <c r="F810" s="5" t="n">
        <v>1</v>
      </c>
      <c r="G810" s="31" t="n">
        <v>18700</v>
      </c>
      <c r="H810" s="31" t="n">
        <v>22500</v>
      </c>
      <c r="I810" s="6">
        <f>INDEX(Roles!$J$5:$J$40,MATCH(C810&amp;"|"&amp;D810,Roles!$A$5:$A$40,0))</f>
        <v/>
      </c>
      <c r="J810" s="6">
        <f>INDEX(Roles!$K$5:$K$40,MATCH(C810&amp;"|"&amp;D810,Roles!$A$5:$A$40,0))</f>
        <v/>
      </c>
      <c r="K810" s="26">
        <f>INDEX(Market!$K$31:$K$54,MATCH(B810&amp;"|"&amp;J810,Market!$A$31:$A$54,0))</f>
        <v/>
      </c>
      <c r="L810" s="6">
        <f>INDEX(Settings!$E$13:$E$19,MATCH(I810,Settings!$B$13:$B$19,0))</f>
        <v/>
      </c>
      <c r="M810" s="25">
        <f>INDEX(Structure!$K$6:$K$12,MATCH(I810,Structure!$A$6:$A$12,0))</f>
        <v/>
      </c>
      <c r="N810" s="26">
        <f>INDEX(Structure!$G$25:$G$52,MATCH(B810&amp;"|"&amp;I810,Structure!$A$25:$A$52,0))</f>
        <v/>
      </c>
      <c r="O810" s="26">
        <f>INDEX(Structure!$H$25:$H$52,MATCH(B810&amp;"|"&amp;I810,Structure!$A$25:$A$52,0))</f>
        <v/>
      </c>
      <c r="P810" s="26">
        <f>INDEX(Structure!$I$25:$I$52,MATCH(B810&amp;"|"&amp;I810,Structure!$A$25:$A$52,0))</f>
        <v/>
      </c>
      <c r="Q810" s="20">
        <f>G810/H810</f>
        <v/>
      </c>
      <c r="R810" s="20">
        <f>G810/O810</f>
        <v/>
      </c>
      <c r="S810" s="32">
        <f>(G810-N810)/(P810-N810)</f>
        <v/>
      </c>
      <c r="T810" s="4">
        <f>IF(G810&lt;N810,"Below",IF(G810&gt;P810,"Above","Within"))</f>
        <v/>
      </c>
      <c r="U810" s="17">
        <f>MAX(0,N810-G810)*F810</f>
        <v/>
      </c>
      <c r="V810" s="17">
        <f>MAX(0,G810-P810)*F810</f>
        <v/>
      </c>
      <c r="W810" s="33">
        <f>IF(T810="Above",LN(G810/P810)/LN(1+INDEX(Market!$E$6:$E$9,MATCH(B810,Market!$A$6:$A$9,0))),0)</f>
        <v/>
      </c>
    </row>
    <row r="811">
      <c r="A811" s="5" t="inlineStr">
        <is>
          <t>E00968</t>
        </is>
      </c>
      <c r="B811" s="5" t="inlineStr">
        <is>
          <t>PL</t>
        </is>
      </c>
      <c r="C811" s="5" t="inlineStr">
        <is>
          <t>Operations</t>
        </is>
      </c>
      <c r="D811" s="5" t="inlineStr">
        <is>
          <t>L1</t>
        </is>
      </c>
      <c r="E811" s="5" t="inlineStr">
        <is>
          <t>F</t>
        </is>
      </c>
      <c r="F811" s="5" t="n">
        <v>1</v>
      </c>
      <c r="G811" s="31" t="n">
        <v>19950</v>
      </c>
      <c r="H811" s="31" t="n">
        <v>20000</v>
      </c>
      <c r="I811" s="6">
        <f>INDEX(Roles!$J$5:$J$40,MATCH(C811&amp;"|"&amp;D811,Roles!$A$5:$A$40,0))</f>
        <v/>
      </c>
      <c r="J811" s="6">
        <f>INDEX(Roles!$K$5:$K$40,MATCH(C811&amp;"|"&amp;D811,Roles!$A$5:$A$40,0))</f>
        <v/>
      </c>
      <c r="K811" s="26">
        <f>INDEX(Market!$K$31:$K$54,MATCH(B811&amp;"|"&amp;J811,Market!$A$31:$A$54,0))</f>
        <v/>
      </c>
      <c r="L811" s="6">
        <f>INDEX(Settings!$E$13:$E$19,MATCH(I811,Settings!$B$13:$B$19,0))</f>
        <v/>
      </c>
      <c r="M811" s="25">
        <f>INDEX(Structure!$K$6:$K$12,MATCH(I811,Structure!$A$6:$A$12,0))</f>
        <v/>
      </c>
      <c r="N811" s="26">
        <f>INDEX(Structure!$G$25:$G$52,MATCH(B811&amp;"|"&amp;I811,Structure!$A$25:$A$52,0))</f>
        <v/>
      </c>
      <c r="O811" s="26">
        <f>INDEX(Structure!$H$25:$H$52,MATCH(B811&amp;"|"&amp;I811,Structure!$A$25:$A$52,0))</f>
        <v/>
      </c>
      <c r="P811" s="26">
        <f>INDEX(Structure!$I$25:$I$52,MATCH(B811&amp;"|"&amp;I811,Structure!$A$25:$A$52,0))</f>
        <v/>
      </c>
      <c r="Q811" s="20">
        <f>G811/H811</f>
        <v/>
      </c>
      <c r="R811" s="20">
        <f>G811/O811</f>
        <v/>
      </c>
      <c r="S811" s="32">
        <f>(G811-N811)/(P811-N811)</f>
        <v/>
      </c>
      <c r="T811" s="4">
        <f>IF(G811&lt;N811,"Below",IF(G811&gt;P811,"Above","Within"))</f>
        <v/>
      </c>
      <c r="U811" s="17">
        <f>MAX(0,N811-G811)*F811</f>
        <v/>
      </c>
      <c r="V811" s="17">
        <f>MAX(0,G811-P811)*F811</f>
        <v/>
      </c>
      <c r="W811" s="33">
        <f>IF(T811="Above",LN(G811/P811)/LN(1+INDEX(Market!$E$6:$E$9,MATCH(B811,Market!$A$6:$A$9,0))),0)</f>
        <v/>
      </c>
    </row>
    <row r="812">
      <c r="A812" s="5" t="inlineStr">
        <is>
          <t>E00969</t>
        </is>
      </c>
      <c r="B812" s="5" t="inlineStr">
        <is>
          <t>IT</t>
        </is>
      </c>
      <c r="C812" s="5" t="inlineStr">
        <is>
          <t>Sales</t>
        </is>
      </c>
      <c r="D812" s="5" t="inlineStr">
        <is>
          <t>L3</t>
        </is>
      </c>
      <c r="E812" s="5" t="inlineStr">
        <is>
          <t>M</t>
        </is>
      </c>
      <c r="F812" s="5" t="n">
        <v>1</v>
      </c>
      <c r="G812" s="31" t="n">
        <v>37000</v>
      </c>
      <c r="H812" s="31" t="n">
        <v>43700</v>
      </c>
      <c r="I812" s="6">
        <f>INDEX(Roles!$J$5:$J$40,MATCH(C812&amp;"|"&amp;D812,Roles!$A$5:$A$40,0))</f>
        <v/>
      </c>
      <c r="J812" s="6">
        <f>INDEX(Roles!$K$5:$K$40,MATCH(C812&amp;"|"&amp;D812,Roles!$A$5:$A$40,0))</f>
        <v/>
      </c>
      <c r="K812" s="26">
        <f>INDEX(Market!$K$31:$K$54,MATCH(B812&amp;"|"&amp;J812,Market!$A$31:$A$54,0))</f>
        <v/>
      </c>
      <c r="L812" s="6">
        <f>INDEX(Settings!$E$13:$E$19,MATCH(I812,Settings!$B$13:$B$19,0))</f>
        <v/>
      </c>
      <c r="M812" s="25">
        <f>INDEX(Structure!$K$6:$K$12,MATCH(I812,Structure!$A$6:$A$12,0))</f>
        <v/>
      </c>
      <c r="N812" s="26">
        <f>INDEX(Structure!$G$25:$G$52,MATCH(B812&amp;"|"&amp;I812,Structure!$A$25:$A$52,0))</f>
        <v/>
      </c>
      <c r="O812" s="26">
        <f>INDEX(Structure!$H$25:$H$52,MATCH(B812&amp;"|"&amp;I812,Structure!$A$25:$A$52,0))</f>
        <v/>
      </c>
      <c r="P812" s="26">
        <f>INDEX(Structure!$I$25:$I$52,MATCH(B812&amp;"|"&amp;I812,Structure!$A$25:$A$52,0))</f>
        <v/>
      </c>
      <c r="Q812" s="20">
        <f>G812/H812</f>
        <v/>
      </c>
      <c r="R812" s="20">
        <f>G812/O812</f>
        <v/>
      </c>
      <c r="S812" s="32">
        <f>(G812-N812)/(P812-N812)</f>
        <v/>
      </c>
      <c r="T812" s="4">
        <f>IF(G812&lt;N812,"Below",IF(G812&gt;P812,"Above","Within"))</f>
        <v/>
      </c>
      <c r="U812" s="17">
        <f>MAX(0,N812-G812)*F812</f>
        <v/>
      </c>
      <c r="V812" s="17">
        <f>MAX(0,G812-P812)*F812</f>
        <v/>
      </c>
      <c r="W812" s="33">
        <f>IF(T812="Above",LN(G812/P812)/LN(1+INDEX(Market!$E$6:$E$9,MATCH(B812,Market!$A$6:$A$9,0))),0)</f>
        <v/>
      </c>
    </row>
    <row r="813">
      <c r="A813" s="5" t="inlineStr">
        <is>
          <t>E00970</t>
        </is>
      </c>
      <c r="B813" s="5" t="inlineStr">
        <is>
          <t>PL</t>
        </is>
      </c>
      <c r="C813" s="5" t="inlineStr">
        <is>
          <t>Sales</t>
        </is>
      </c>
      <c r="D813" s="5" t="inlineStr">
        <is>
          <t>L5</t>
        </is>
      </c>
      <c r="E813" s="5" t="inlineStr">
        <is>
          <t>M</t>
        </is>
      </c>
      <c r="F813" s="5" t="n">
        <v>1</v>
      </c>
      <c r="G813" s="31" t="n">
        <v>64850</v>
      </c>
      <c r="H813" s="31" t="n">
        <v>63900</v>
      </c>
      <c r="I813" s="6">
        <f>INDEX(Roles!$J$5:$J$40,MATCH(C813&amp;"|"&amp;D813,Roles!$A$5:$A$40,0))</f>
        <v/>
      </c>
      <c r="J813" s="6">
        <f>INDEX(Roles!$K$5:$K$40,MATCH(C813&amp;"|"&amp;D813,Roles!$A$5:$A$40,0))</f>
        <v/>
      </c>
      <c r="K813" s="26">
        <f>INDEX(Market!$K$31:$K$54,MATCH(B813&amp;"|"&amp;J813,Market!$A$31:$A$54,0))</f>
        <v/>
      </c>
      <c r="L813" s="6">
        <f>INDEX(Settings!$E$13:$E$19,MATCH(I813,Settings!$B$13:$B$19,0))</f>
        <v/>
      </c>
      <c r="M813" s="25">
        <f>INDEX(Structure!$K$6:$K$12,MATCH(I813,Structure!$A$6:$A$12,0))</f>
        <v/>
      </c>
      <c r="N813" s="26">
        <f>INDEX(Structure!$G$25:$G$52,MATCH(B813&amp;"|"&amp;I813,Structure!$A$25:$A$52,0))</f>
        <v/>
      </c>
      <c r="O813" s="26">
        <f>INDEX(Structure!$H$25:$H$52,MATCH(B813&amp;"|"&amp;I813,Structure!$A$25:$A$52,0))</f>
        <v/>
      </c>
      <c r="P813" s="26">
        <f>INDEX(Structure!$I$25:$I$52,MATCH(B813&amp;"|"&amp;I813,Structure!$A$25:$A$52,0))</f>
        <v/>
      </c>
      <c r="Q813" s="20">
        <f>G813/H813</f>
        <v/>
      </c>
      <c r="R813" s="20">
        <f>G813/O813</f>
        <v/>
      </c>
      <c r="S813" s="32">
        <f>(G813-N813)/(P813-N813)</f>
        <v/>
      </c>
      <c r="T813" s="4">
        <f>IF(G813&lt;N813,"Below",IF(G813&gt;P813,"Above","Within"))</f>
        <v/>
      </c>
      <c r="U813" s="17">
        <f>MAX(0,N813-G813)*F813</f>
        <v/>
      </c>
      <c r="V813" s="17">
        <f>MAX(0,G813-P813)*F813</f>
        <v/>
      </c>
      <c r="W813" s="33">
        <f>IF(T813="Above",LN(G813/P813)/LN(1+INDEX(Market!$E$6:$E$9,MATCH(B813,Market!$A$6:$A$9,0))),0)</f>
        <v/>
      </c>
    </row>
    <row r="814">
      <c r="A814" s="5" t="inlineStr">
        <is>
          <t>E00971</t>
        </is>
      </c>
      <c r="B814" s="5" t="inlineStr">
        <is>
          <t>PL</t>
        </is>
      </c>
      <c r="C814" s="5" t="inlineStr">
        <is>
          <t>Finance</t>
        </is>
      </c>
      <c r="D814" s="5" t="inlineStr">
        <is>
          <t>L3</t>
        </is>
      </c>
      <c r="E814" s="5" t="inlineStr">
        <is>
          <t>M</t>
        </is>
      </c>
      <c r="F814" s="5" t="n">
        <v>1</v>
      </c>
      <c r="G814" s="31" t="n">
        <v>39000</v>
      </c>
      <c r="H814" s="31" t="n">
        <v>37000</v>
      </c>
      <c r="I814" s="6">
        <f>INDEX(Roles!$J$5:$J$40,MATCH(C814&amp;"|"&amp;D814,Roles!$A$5:$A$40,0))</f>
        <v/>
      </c>
      <c r="J814" s="6">
        <f>INDEX(Roles!$K$5:$K$40,MATCH(C814&amp;"|"&amp;D814,Roles!$A$5:$A$40,0))</f>
        <v/>
      </c>
      <c r="K814" s="26">
        <f>INDEX(Market!$K$31:$K$54,MATCH(B814&amp;"|"&amp;J814,Market!$A$31:$A$54,0))</f>
        <v/>
      </c>
      <c r="L814" s="6">
        <f>INDEX(Settings!$E$13:$E$19,MATCH(I814,Settings!$B$13:$B$19,0))</f>
        <v/>
      </c>
      <c r="M814" s="25">
        <f>INDEX(Structure!$K$6:$K$12,MATCH(I814,Structure!$A$6:$A$12,0))</f>
        <v/>
      </c>
      <c r="N814" s="26">
        <f>INDEX(Structure!$G$25:$G$52,MATCH(B814&amp;"|"&amp;I814,Structure!$A$25:$A$52,0))</f>
        <v/>
      </c>
      <c r="O814" s="26">
        <f>INDEX(Structure!$H$25:$H$52,MATCH(B814&amp;"|"&amp;I814,Structure!$A$25:$A$52,0))</f>
        <v/>
      </c>
      <c r="P814" s="26">
        <f>INDEX(Structure!$I$25:$I$52,MATCH(B814&amp;"|"&amp;I814,Structure!$A$25:$A$52,0))</f>
        <v/>
      </c>
      <c r="Q814" s="20">
        <f>G814/H814</f>
        <v/>
      </c>
      <c r="R814" s="20">
        <f>G814/O814</f>
        <v/>
      </c>
      <c r="S814" s="32">
        <f>(G814-N814)/(P814-N814)</f>
        <v/>
      </c>
      <c r="T814" s="4">
        <f>IF(G814&lt;N814,"Below",IF(G814&gt;P814,"Above","Within"))</f>
        <v/>
      </c>
      <c r="U814" s="17">
        <f>MAX(0,N814-G814)*F814</f>
        <v/>
      </c>
      <c r="V814" s="17">
        <f>MAX(0,G814-P814)*F814</f>
        <v/>
      </c>
      <c r="W814" s="33">
        <f>IF(T814="Above",LN(G814/P814)/LN(1+INDEX(Market!$E$6:$E$9,MATCH(B814,Market!$A$6:$A$9,0))),0)</f>
        <v/>
      </c>
    </row>
    <row r="815">
      <c r="A815" s="5" t="inlineStr">
        <is>
          <t>E00972</t>
        </is>
      </c>
      <c r="B815" s="5" t="inlineStr">
        <is>
          <t>PL</t>
        </is>
      </c>
      <c r="C815" s="5" t="inlineStr">
        <is>
          <t>Customer Service</t>
        </is>
      </c>
      <c r="D815" s="5" t="inlineStr">
        <is>
          <t>L2</t>
        </is>
      </c>
      <c r="E815" s="5" t="inlineStr">
        <is>
          <t>F</t>
        </is>
      </c>
      <c r="F815" s="5" t="n">
        <v>1</v>
      </c>
      <c r="G815" s="31" t="n">
        <v>23000</v>
      </c>
      <c r="H815" s="31" t="n">
        <v>23600</v>
      </c>
      <c r="I815" s="6">
        <f>INDEX(Roles!$J$5:$J$40,MATCH(C815&amp;"|"&amp;D815,Roles!$A$5:$A$40,0))</f>
        <v/>
      </c>
      <c r="J815" s="6">
        <f>INDEX(Roles!$K$5:$K$40,MATCH(C815&amp;"|"&amp;D815,Roles!$A$5:$A$40,0))</f>
        <v/>
      </c>
      <c r="K815" s="26">
        <f>INDEX(Market!$K$31:$K$54,MATCH(B815&amp;"|"&amp;J815,Market!$A$31:$A$54,0))</f>
        <v/>
      </c>
      <c r="L815" s="6">
        <f>INDEX(Settings!$E$13:$E$19,MATCH(I815,Settings!$B$13:$B$19,0))</f>
        <v/>
      </c>
      <c r="M815" s="25">
        <f>INDEX(Structure!$K$6:$K$12,MATCH(I815,Structure!$A$6:$A$12,0))</f>
        <v/>
      </c>
      <c r="N815" s="26">
        <f>INDEX(Structure!$G$25:$G$52,MATCH(B815&amp;"|"&amp;I815,Structure!$A$25:$A$52,0))</f>
        <v/>
      </c>
      <c r="O815" s="26">
        <f>INDEX(Structure!$H$25:$H$52,MATCH(B815&amp;"|"&amp;I815,Structure!$A$25:$A$52,0))</f>
        <v/>
      </c>
      <c r="P815" s="26">
        <f>INDEX(Structure!$I$25:$I$52,MATCH(B815&amp;"|"&amp;I815,Structure!$A$25:$A$52,0))</f>
        <v/>
      </c>
      <c r="Q815" s="20">
        <f>G815/H815</f>
        <v/>
      </c>
      <c r="R815" s="20">
        <f>G815/O815</f>
        <v/>
      </c>
      <c r="S815" s="32">
        <f>(G815-N815)/(P815-N815)</f>
        <v/>
      </c>
      <c r="T815" s="4">
        <f>IF(G815&lt;N815,"Below",IF(G815&gt;P815,"Above","Within"))</f>
        <v/>
      </c>
      <c r="U815" s="17">
        <f>MAX(0,N815-G815)*F815</f>
        <v/>
      </c>
      <c r="V815" s="17">
        <f>MAX(0,G815-P815)*F815</f>
        <v/>
      </c>
      <c r="W815" s="33">
        <f>IF(T815="Above",LN(G815/P815)/LN(1+INDEX(Market!$E$6:$E$9,MATCH(B815,Market!$A$6:$A$9,0))),0)</f>
        <v/>
      </c>
    </row>
    <row r="816">
      <c r="A816" s="5" t="inlineStr">
        <is>
          <t>E00973</t>
        </is>
      </c>
      <c r="B816" s="5" t="inlineStr">
        <is>
          <t>PL</t>
        </is>
      </c>
      <c r="C816" s="5" t="inlineStr">
        <is>
          <t>Tech</t>
        </is>
      </c>
      <c r="D816" s="5" t="inlineStr">
        <is>
          <t>L3</t>
        </is>
      </c>
      <c r="E816" s="5" t="inlineStr">
        <is>
          <t>M</t>
        </is>
      </c>
      <c r="F816" s="5" t="n">
        <v>1</v>
      </c>
      <c r="G816" s="31" t="n">
        <v>41750</v>
      </c>
      <c r="H816" s="31" t="n">
        <v>42000</v>
      </c>
      <c r="I816" s="6">
        <f>INDEX(Roles!$J$5:$J$40,MATCH(C816&amp;"|"&amp;D816,Roles!$A$5:$A$40,0))</f>
        <v/>
      </c>
      <c r="J816" s="6">
        <f>INDEX(Roles!$K$5:$K$40,MATCH(C816&amp;"|"&amp;D816,Roles!$A$5:$A$40,0))</f>
        <v/>
      </c>
      <c r="K816" s="26">
        <f>INDEX(Market!$K$31:$K$54,MATCH(B816&amp;"|"&amp;J816,Market!$A$31:$A$54,0))</f>
        <v/>
      </c>
      <c r="L816" s="6">
        <f>INDEX(Settings!$E$13:$E$19,MATCH(I816,Settings!$B$13:$B$19,0))</f>
        <v/>
      </c>
      <c r="M816" s="25">
        <f>INDEX(Structure!$K$6:$K$12,MATCH(I816,Structure!$A$6:$A$12,0))</f>
        <v/>
      </c>
      <c r="N816" s="26">
        <f>INDEX(Structure!$G$25:$G$52,MATCH(B816&amp;"|"&amp;I816,Structure!$A$25:$A$52,0))</f>
        <v/>
      </c>
      <c r="O816" s="26">
        <f>INDEX(Structure!$H$25:$H$52,MATCH(B816&amp;"|"&amp;I816,Structure!$A$25:$A$52,0))</f>
        <v/>
      </c>
      <c r="P816" s="26">
        <f>INDEX(Structure!$I$25:$I$52,MATCH(B816&amp;"|"&amp;I816,Structure!$A$25:$A$52,0))</f>
        <v/>
      </c>
      <c r="Q816" s="20">
        <f>G816/H816</f>
        <v/>
      </c>
      <c r="R816" s="20">
        <f>G816/O816</f>
        <v/>
      </c>
      <c r="S816" s="32">
        <f>(G816-N816)/(P816-N816)</f>
        <v/>
      </c>
      <c r="T816" s="4">
        <f>IF(G816&lt;N816,"Below",IF(G816&gt;P816,"Above","Within"))</f>
        <v/>
      </c>
      <c r="U816" s="17">
        <f>MAX(0,N816-G816)*F816</f>
        <v/>
      </c>
      <c r="V816" s="17">
        <f>MAX(0,G816-P816)*F816</f>
        <v/>
      </c>
      <c r="W816" s="33">
        <f>IF(T816="Above",LN(G816/P816)/LN(1+INDEX(Market!$E$6:$E$9,MATCH(B816,Market!$A$6:$A$9,0))),0)</f>
        <v/>
      </c>
    </row>
    <row r="817">
      <c r="A817" s="5" t="inlineStr">
        <is>
          <t>E00974</t>
        </is>
      </c>
      <c r="B817" s="5" t="inlineStr">
        <is>
          <t>PL</t>
        </is>
      </c>
      <c r="C817" s="5" t="inlineStr">
        <is>
          <t>Sales</t>
        </is>
      </c>
      <c r="D817" s="5" t="inlineStr">
        <is>
          <t>L6</t>
        </is>
      </c>
      <c r="E817" s="5" t="inlineStr">
        <is>
          <t>M</t>
        </is>
      </c>
      <c r="F817" s="5" t="n">
        <v>1</v>
      </c>
      <c r="G817" s="31" t="n">
        <v>92050</v>
      </c>
      <c r="H817" s="31" t="n">
        <v>88200</v>
      </c>
      <c r="I817" s="6">
        <f>INDEX(Roles!$J$5:$J$40,MATCH(C817&amp;"|"&amp;D817,Roles!$A$5:$A$40,0))</f>
        <v/>
      </c>
      <c r="J817" s="6">
        <f>INDEX(Roles!$K$5:$K$40,MATCH(C817&amp;"|"&amp;D817,Roles!$A$5:$A$40,0))</f>
        <v/>
      </c>
      <c r="K817" s="26">
        <f>INDEX(Market!$K$31:$K$54,MATCH(B817&amp;"|"&amp;J817,Market!$A$31:$A$54,0))</f>
        <v/>
      </c>
      <c r="L817" s="6">
        <f>INDEX(Settings!$E$13:$E$19,MATCH(I817,Settings!$B$13:$B$19,0))</f>
        <v/>
      </c>
      <c r="M817" s="25">
        <f>INDEX(Structure!$K$6:$K$12,MATCH(I817,Structure!$A$6:$A$12,0))</f>
        <v/>
      </c>
      <c r="N817" s="26">
        <f>INDEX(Structure!$G$25:$G$52,MATCH(B817&amp;"|"&amp;I817,Structure!$A$25:$A$52,0))</f>
        <v/>
      </c>
      <c r="O817" s="26">
        <f>INDEX(Structure!$H$25:$H$52,MATCH(B817&amp;"|"&amp;I817,Structure!$A$25:$A$52,0))</f>
        <v/>
      </c>
      <c r="P817" s="26">
        <f>INDEX(Structure!$I$25:$I$52,MATCH(B817&amp;"|"&amp;I817,Structure!$A$25:$A$52,0))</f>
        <v/>
      </c>
      <c r="Q817" s="20">
        <f>G817/H817</f>
        <v/>
      </c>
      <c r="R817" s="20">
        <f>G817/O817</f>
        <v/>
      </c>
      <c r="S817" s="32">
        <f>(G817-N817)/(P817-N817)</f>
        <v/>
      </c>
      <c r="T817" s="4">
        <f>IF(G817&lt;N817,"Below",IF(G817&gt;P817,"Above","Within"))</f>
        <v/>
      </c>
      <c r="U817" s="17">
        <f>MAX(0,N817-G817)*F817</f>
        <v/>
      </c>
      <c r="V817" s="17">
        <f>MAX(0,G817-P817)*F817</f>
        <v/>
      </c>
      <c r="W817" s="33">
        <f>IF(T817="Above",LN(G817/P817)/LN(1+INDEX(Market!$E$6:$E$9,MATCH(B817,Market!$A$6:$A$9,0))),0)</f>
        <v/>
      </c>
    </row>
    <row r="818">
      <c r="A818" s="5" t="inlineStr">
        <is>
          <t>E00975</t>
        </is>
      </c>
      <c r="B818" s="5" t="inlineStr">
        <is>
          <t>IT</t>
        </is>
      </c>
      <c r="C818" s="5" t="inlineStr">
        <is>
          <t>Operations</t>
        </is>
      </c>
      <c r="D818" s="5" t="inlineStr">
        <is>
          <t>L2</t>
        </is>
      </c>
      <c r="E818" s="5" t="inlineStr">
        <is>
          <t>F</t>
        </is>
      </c>
      <c r="F818" s="5" t="n">
        <v>1</v>
      </c>
      <c r="G818" s="31" t="n">
        <v>33500</v>
      </c>
      <c r="H818" s="31" t="n">
        <v>30900</v>
      </c>
      <c r="I818" s="6">
        <f>INDEX(Roles!$J$5:$J$40,MATCH(C818&amp;"|"&amp;D818,Roles!$A$5:$A$40,0))</f>
        <v/>
      </c>
      <c r="J818" s="6">
        <f>INDEX(Roles!$K$5:$K$40,MATCH(C818&amp;"|"&amp;D818,Roles!$A$5:$A$40,0))</f>
        <v/>
      </c>
      <c r="K818" s="26">
        <f>INDEX(Market!$K$31:$K$54,MATCH(B818&amp;"|"&amp;J818,Market!$A$31:$A$54,0))</f>
        <v/>
      </c>
      <c r="L818" s="6">
        <f>INDEX(Settings!$E$13:$E$19,MATCH(I818,Settings!$B$13:$B$19,0))</f>
        <v/>
      </c>
      <c r="M818" s="25">
        <f>INDEX(Structure!$K$6:$K$12,MATCH(I818,Structure!$A$6:$A$12,0))</f>
        <v/>
      </c>
      <c r="N818" s="26">
        <f>INDEX(Structure!$G$25:$G$52,MATCH(B818&amp;"|"&amp;I818,Structure!$A$25:$A$52,0))</f>
        <v/>
      </c>
      <c r="O818" s="26">
        <f>INDEX(Structure!$H$25:$H$52,MATCH(B818&amp;"|"&amp;I818,Structure!$A$25:$A$52,0))</f>
        <v/>
      </c>
      <c r="P818" s="26">
        <f>INDEX(Structure!$I$25:$I$52,MATCH(B818&amp;"|"&amp;I818,Structure!$A$25:$A$52,0))</f>
        <v/>
      </c>
      <c r="Q818" s="20">
        <f>G818/H818</f>
        <v/>
      </c>
      <c r="R818" s="20">
        <f>G818/O818</f>
        <v/>
      </c>
      <c r="S818" s="32">
        <f>(G818-N818)/(P818-N818)</f>
        <v/>
      </c>
      <c r="T818" s="4">
        <f>IF(G818&lt;N818,"Below",IF(G818&gt;P818,"Above","Within"))</f>
        <v/>
      </c>
      <c r="U818" s="17">
        <f>MAX(0,N818-G818)*F818</f>
        <v/>
      </c>
      <c r="V818" s="17">
        <f>MAX(0,G818-P818)*F818</f>
        <v/>
      </c>
      <c r="W818" s="33">
        <f>IF(T818="Above",LN(G818/P818)/LN(1+INDEX(Market!$E$6:$E$9,MATCH(B818,Market!$A$6:$A$9,0))),0)</f>
        <v/>
      </c>
    </row>
    <row r="819">
      <c r="A819" s="5" t="inlineStr">
        <is>
          <t>E00976</t>
        </is>
      </c>
      <c r="B819" s="5" t="inlineStr">
        <is>
          <t>IT</t>
        </is>
      </c>
      <c r="C819" s="5" t="inlineStr">
        <is>
          <t>Customer Service</t>
        </is>
      </c>
      <c r="D819" s="5" t="inlineStr">
        <is>
          <t>L3</t>
        </is>
      </c>
      <c r="E819" s="5" t="inlineStr">
        <is>
          <t>F</t>
        </is>
      </c>
      <c r="F819" s="5" t="n">
        <v>1</v>
      </c>
      <c r="G819" s="31" t="n">
        <v>32900</v>
      </c>
      <c r="H819" s="31" t="n">
        <v>37400</v>
      </c>
      <c r="I819" s="6">
        <f>INDEX(Roles!$J$5:$J$40,MATCH(C819&amp;"|"&amp;D819,Roles!$A$5:$A$40,0))</f>
        <v/>
      </c>
      <c r="J819" s="6">
        <f>INDEX(Roles!$K$5:$K$40,MATCH(C819&amp;"|"&amp;D819,Roles!$A$5:$A$40,0))</f>
        <v/>
      </c>
      <c r="K819" s="26">
        <f>INDEX(Market!$K$31:$K$54,MATCH(B819&amp;"|"&amp;J819,Market!$A$31:$A$54,0))</f>
        <v/>
      </c>
      <c r="L819" s="6">
        <f>INDEX(Settings!$E$13:$E$19,MATCH(I819,Settings!$B$13:$B$19,0))</f>
        <v/>
      </c>
      <c r="M819" s="25">
        <f>INDEX(Structure!$K$6:$K$12,MATCH(I819,Structure!$A$6:$A$12,0))</f>
        <v/>
      </c>
      <c r="N819" s="26">
        <f>INDEX(Structure!$G$25:$G$52,MATCH(B819&amp;"|"&amp;I819,Structure!$A$25:$A$52,0))</f>
        <v/>
      </c>
      <c r="O819" s="26">
        <f>INDEX(Structure!$H$25:$H$52,MATCH(B819&amp;"|"&amp;I819,Structure!$A$25:$A$52,0))</f>
        <v/>
      </c>
      <c r="P819" s="26">
        <f>INDEX(Structure!$I$25:$I$52,MATCH(B819&amp;"|"&amp;I819,Structure!$A$25:$A$52,0))</f>
        <v/>
      </c>
      <c r="Q819" s="20">
        <f>G819/H819</f>
        <v/>
      </c>
      <c r="R819" s="20">
        <f>G819/O819</f>
        <v/>
      </c>
      <c r="S819" s="32">
        <f>(G819-N819)/(P819-N819)</f>
        <v/>
      </c>
      <c r="T819" s="4">
        <f>IF(G819&lt;N819,"Below",IF(G819&gt;P819,"Above","Within"))</f>
        <v/>
      </c>
      <c r="U819" s="17">
        <f>MAX(0,N819-G819)*F819</f>
        <v/>
      </c>
      <c r="V819" s="17">
        <f>MAX(0,G819-P819)*F819</f>
        <v/>
      </c>
      <c r="W819" s="33">
        <f>IF(T819="Above",LN(G819/P819)/LN(1+INDEX(Market!$E$6:$E$9,MATCH(B819,Market!$A$6:$A$9,0))),0)</f>
        <v/>
      </c>
    </row>
    <row r="820">
      <c r="A820" s="5" t="inlineStr">
        <is>
          <t>E00977</t>
        </is>
      </c>
      <c r="B820" s="5" t="inlineStr">
        <is>
          <t>IT</t>
        </is>
      </c>
      <c r="C820" s="5" t="inlineStr">
        <is>
          <t>Finance</t>
        </is>
      </c>
      <c r="D820" s="5" t="inlineStr">
        <is>
          <t>L2</t>
        </is>
      </c>
      <c r="E820" s="5" t="inlineStr">
        <is>
          <t>F</t>
        </is>
      </c>
      <c r="F820" s="5" t="n">
        <v>0.8</v>
      </c>
      <c r="G820" s="31" t="n">
        <v>36100</v>
      </c>
      <c r="H820" s="31" t="n">
        <v>35800</v>
      </c>
      <c r="I820" s="6">
        <f>INDEX(Roles!$J$5:$J$40,MATCH(C820&amp;"|"&amp;D820,Roles!$A$5:$A$40,0))</f>
        <v/>
      </c>
      <c r="J820" s="6">
        <f>INDEX(Roles!$K$5:$K$40,MATCH(C820&amp;"|"&amp;D820,Roles!$A$5:$A$40,0))</f>
        <v/>
      </c>
      <c r="K820" s="26">
        <f>INDEX(Market!$K$31:$K$54,MATCH(B820&amp;"|"&amp;J820,Market!$A$31:$A$54,0))</f>
        <v/>
      </c>
      <c r="L820" s="6">
        <f>INDEX(Settings!$E$13:$E$19,MATCH(I820,Settings!$B$13:$B$19,0))</f>
        <v/>
      </c>
      <c r="M820" s="25">
        <f>INDEX(Structure!$K$6:$K$12,MATCH(I820,Structure!$A$6:$A$12,0))</f>
        <v/>
      </c>
      <c r="N820" s="26">
        <f>INDEX(Structure!$G$25:$G$52,MATCH(B820&amp;"|"&amp;I820,Structure!$A$25:$A$52,0))</f>
        <v/>
      </c>
      <c r="O820" s="26">
        <f>INDEX(Structure!$H$25:$H$52,MATCH(B820&amp;"|"&amp;I820,Structure!$A$25:$A$52,0))</f>
        <v/>
      </c>
      <c r="P820" s="26">
        <f>INDEX(Structure!$I$25:$I$52,MATCH(B820&amp;"|"&amp;I820,Structure!$A$25:$A$52,0))</f>
        <v/>
      </c>
      <c r="Q820" s="20">
        <f>G820/H820</f>
        <v/>
      </c>
      <c r="R820" s="20">
        <f>G820/O820</f>
        <v/>
      </c>
      <c r="S820" s="32">
        <f>(G820-N820)/(P820-N820)</f>
        <v/>
      </c>
      <c r="T820" s="4">
        <f>IF(G820&lt;N820,"Below",IF(G820&gt;P820,"Above","Within"))</f>
        <v/>
      </c>
      <c r="U820" s="17">
        <f>MAX(0,N820-G820)*F820</f>
        <v/>
      </c>
      <c r="V820" s="17">
        <f>MAX(0,G820-P820)*F820</f>
        <v/>
      </c>
      <c r="W820" s="33">
        <f>IF(T820="Above",LN(G820/P820)/LN(1+INDEX(Market!$E$6:$E$9,MATCH(B820,Market!$A$6:$A$9,0))),0)</f>
        <v/>
      </c>
    </row>
    <row r="821">
      <c r="A821" s="5" t="inlineStr">
        <is>
          <t>E00978</t>
        </is>
      </c>
      <c r="B821" s="5" t="inlineStr">
        <is>
          <t>PL</t>
        </is>
      </c>
      <c r="C821" s="5" t="inlineStr">
        <is>
          <t>Customer Service</t>
        </is>
      </c>
      <c r="D821" s="5" t="inlineStr">
        <is>
          <t>L3</t>
        </is>
      </c>
      <c r="E821" s="5" t="inlineStr">
        <is>
          <t>F</t>
        </is>
      </c>
      <c r="F821" s="5" t="n">
        <v>0.8</v>
      </c>
      <c r="G821" s="31" t="n">
        <v>31950</v>
      </c>
      <c r="H821" s="31" t="n">
        <v>30200</v>
      </c>
      <c r="I821" s="6">
        <f>INDEX(Roles!$J$5:$J$40,MATCH(C821&amp;"|"&amp;D821,Roles!$A$5:$A$40,0))</f>
        <v/>
      </c>
      <c r="J821" s="6">
        <f>INDEX(Roles!$K$5:$K$40,MATCH(C821&amp;"|"&amp;D821,Roles!$A$5:$A$40,0))</f>
        <v/>
      </c>
      <c r="K821" s="26">
        <f>INDEX(Market!$K$31:$K$54,MATCH(B821&amp;"|"&amp;J821,Market!$A$31:$A$54,0))</f>
        <v/>
      </c>
      <c r="L821" s="6">
        <f>INDEX(Settings!$E$13:$E$19,MATCH(I821,Settings!$B$13:$B$19,0))</f>
        <v/>
      </c>
      <c r="M821" s="25">
        <f>INDEX(Structure!$K$6:$K$12,MATCH(I821,Structure!$A$6:$A$12,0))</f>
        <v/>
      </c>
      <c r="N821" s="26">
        <f>INDEX(Structure!$G$25:$G$52,MATCH(B821&amp;"|"&amp;I821,Structure!$A$25:$A$52,0))</f>
        <v/>
      </c>
      <c r="O821" s="26">
        <f>INDEX(Structure!$H$25:$H$52,MATCH(B821&amp;"|"&amp;I821,Structure!$A$25:$A$52,0))</f>
        <v/>
      </c>
      <c r="P821" s="26">
        <f>INDEX(Structure!$I$25:$I$52,MATCH(B821&amp;"|"&amp;I821,Structure!$A$25:$A$52,0))</f>
        <v/>
      </c>
      <c r="Q821" s="20">
        <f>G821/H821</f>
        <v/>
      </c>
      <c r="R821" s="20">
        <f>G821/O821</f>
        <v/>
      </c>
      <c r="S821" s="32">
        <f>(G821-N821)/(P821-N821)</f>
        <v/>
      </c>
      <c r="T821" s="4">
        <f>IF(G821&lt;N821,"Below",IF(G821&gt;P821,"Above","Within"))</f>
        <v/>
      </c>
      <c r="U821" s="17">
        <f>MAX(0,N821-G821)*F821</f>
        <v/>
      </c>
      <c r="V821" s="17">
        <f>MAX(0,G821-P821)*F821</f>
        <v/>
      </c>
      <c r="W821" s="33">
        <f>IF(T821="Above",LN(G821/P821)/LN(1+INDEX(Market!$E$6:$E$9,MATCH(B821,Market!$A$6:$A$9,0))),0)</f>
        <v/>
      </c>
    </row>
    <row r="822">
      <c r="A822" s="5" t="inlineStr">
        <is>
          <t>E00979</t>
        </is>
      </c>
      <c r="B822" s="5" t="inlineStr">
        <is>
          <t>IT</t>
        </is>
      </c>
      <c r="C822" s="5" t="inlineStr">
        <is>
          <t>Operations</t>
        </is>
      </c>
      <c r="D822" s="5" t="inlineStr">
        <is>
          <t>L5</t>
        </is>
      </c>
      <c r="E822" s="5" t="inlineStr">
        <is>
          <t>M</t>
        </is>
      </c>
      <c r="F822" s="5" t="n">
        <v>0.8</v>
      </c>
      <c r="G822" s="31" t="n">
        <v>78350</v>
      </c>
      <c r="H822" s="31" t="n">
        <v>71600</v>
      </c>
      <c r="I822" s="6">
        <f>INDEX(Roles!$J$5:$J$40,MATCH(C822&amp;"|"&amp;D822,Roles!$A$5:$A$40,0))</f>
        <v/>
      </c>
      <c r="J822" s="6">
        <f>INDEX(Roles!$K$5:$K$40,MATCH(C822&amp;"|"&amp;D822,Roles!$A$5:$A$40,0))</f>
        <v/>
      </c>
      <c r="K822" s="26">
        <f>INDEX(Market!$K$31:$K$54,MATCH(B822&amp;"|"&amp;J822,Market!$A$31:$A$54,0))</f>
        <v/>
      </c>
      <c r="L822" s="6">
        <f>INDEX(Settings!$E$13:$E$19,MATCH(I822,Settings!$B$13:$B$19,0))</f>
        <v/>
      </c>
      <c r="M822" s="25">
        <f>INDEX(Structure!$K$6:$K$12,MATCH(I822,Structure!$A$6:$A$12,0))</f>
        <v/>
      </c>
      <c r="N822" s="26">
        <f>INDEX(Structure!$G$25:$G$52,MATCH(B822&amp;"|"&amp;I822,Structure!$A$25:$A$52,0))</f>
        <v/>
      </c>
      <c r="O822" s="26">
        <f>INDEX(Structure!$H$25:$H$52,MATCH(B822&amp;"|"&amp;I822,Structure!$A$25:$A$52,0))</f>
        <v/>
      </c>
      <c r="P822" s="26">
        <f>INDEX(Structure!$I$25:$I$52,MATCH(B822&amp;"|"&amp;I822,Structure!$A$25:$A$52,0))</f>
        <v/>
      </c>
      <c r="Q822" s="20">
        <f>G822/H822</f>
        <v/>
      </c>
      <c r="R822" s="20">
        <f>G822/O822</f>
        <v/>
      </c>
      <c r="S822" s="32">
        <f>(G822-N822)/(P822-N822)</f>
        <v/>
      </c>
      <c r="T822" s="4">
        <f>IF(G822&lt;N822,"Below",IF(G822&gt;P822,"Above","Within"))</f>
        <v/>
      </c>
      <c r="U822" s="17">
        <f>MAX(0,N822-G822)*F822</f>
        <v/>
      </c>
      <c r="V822" s="17">
        <f>MAX(0,G822-P822)*F822</f>
        <v/>
      </c>
      <c r="W822" s="33">
        <f>IF(T822="Above",LN(G822/P822)/LN(1+INDEX(Market!$E$6:$E$9,MATCH(B822,Market!$A$6:$A$9,0))),0)</f>
        <v/>
      </c>
    </row>
    <row r="823">
      <c r="A823" s="5" t="inlineStr">
        <is>
          <t>E00980</t>
        </is>
      </c>
      <c r="B823" s="5" t="inlineStr">
        <is>
          <t>DE</t>
        </is>
      </c>
      <c r="C823" s="5" t="inlineStr">
        <is>
          <t>HR</t>
        </is>
      </c>
      <c r="D823" s="5" t="inlineStr">
        <is>
          <t>L3</t>
        </is>
      </c>
      <c r="E823" s="5" t="inlineStr">
        <is>
          <t>M</t>
        </is>
      </c>
      <c r="F823" s="5" t="n">
        <v>1</v>
      </c>
      <c r="G823" s="31" t="n">
        <v>48900</v>
      </c>
      <c r="H823" s="31" t="n">
        <v>60800</v>
      </c>
      <c r="I823" s="6">
        <f>INDEX(Roles!$J$5:$J$40,MATCH(C823&amp;"|"&amp;D823,Roles!$A$5:$A$40,0))</f>
        <v/>
      </c>
      <c r="J823" s="6">
        <f>INDEX(Roles!$K$5:$K$40,MATCH(C823&amp;"|"&amp;D823,Roles!$A$5:$A$40,0))</f>
        <v/>
      </c>
      <c r="K823" s="26">
        <f>INDEX(Market!$K$31:$K$54,MATCH(B823&amp;"|"&amp;J823,Market!$A$31:$A$54,0))</f>
        <v/>
      </c>
      <c r="L823" s="6">
        <f>INDEX(Settings!$E$13:$E$19,MATCH(I823,Settings!$B$13:$B$19,0))</f>
        <v/>
      </c>
      <c r="M823" s="25">
        <f>INDEX(Structure!$K$6:$K$12,MATCH(I823,Structure!$A$6:$A$12,0))</f>
        <v/>
      </c>
      <c r="N823" s="26">
        <f>INDEX(Structure!$G$25:$G$52,MATCH(B823&amp;"|"&amp;I823,Structure!$A$25:$A$52,0))</f>
        <v/>
      </c>
      <c r="O823" s="26">
        <f>INDEX(Structure!$H$25:$H$52,MATCH(B823&amp;"|"&amp;I823,Structure!$A$25:$A$52,0))</f>
        <v/>
      </c>
      <c r="P823" s="26">
        <f>INDEX(Structure!$I$25:$I$52,MATCH(B823&amp;"|"&amp;I823,Structure!$A$25:$A$52,0))</f>
        <v/>
      </c>
      <c r="Q823" s="20">
        <f>G823/H823</f>
        <v/>
      </c>
      <c r="R823" s="20">
        <f>G823/O823</f>
        <v/>
      </c>
      <c r="S823" s="32">
        <f>(G823-N823)/(P823-N823)</f>
        <v/>
      </c>
      <c r="T823" s="4">
        <f>IF(G823&lt;N823,"Below",IF(G823&gt;P823,"Above","Within"))</f>
        <v/>
      </c>
      <c r="U823" s="17">
        <f>MAX(0,N823-G823)*F823</f>
        <v/>
      </c>
      <c r="V823" s="17">
        <f>MAX(0,G823-P823)*F823</f>
        <v/>
      </c>
      <c r="W823" s="33">
        <f>IF(T823="Above",LN(G823/P823)/LN(1+INDEX(Market!$E$6:$E$9,MATCH(B823,Market!$A$6:$A$9,0))),0)</f>
        <v/>
      </c>
    </row>
    <row r="824">
      <c r="A824" s="5" t="inlineStr">
        <is>
          <t>E00982</t>
        </is>
      </c>
      <c r="B824" s="5" t="inlineStr">
        <is>
          <t>PL</t>
        </is>
      </c>
      <c r="C824" s="5" t="inlineStr">
        <is>
          <t>Sales</t>
        </is>
      </c>
      <c r="D824" s="5" t="inlineStr">
        <is>
          <t>L3</t>
        </is>
      </c>
      <c r="E824" s="5" t="inlineStr">
        <is>
          <t>F</t>
        </is>
      </c>
      <c r="F824" s="5" t="n">
        <v>1</v>
      </c>
      <c r="G824" s="31" t="n">
        <v>33450</v>
      </c>
      <c r="H824" s="31" t="n">
        <v>35300</v>
      </c>
      <c r="I824" s="6">
        <f>INDEX(Roles!$J$5:$J$40,MATCH(C824&amp;"|"&amp;D824,Roles!$A$5:$A$40,0))</f>
        <v/>
      </c>
      <c r="J824" s="6">
        <f>INDEX(Roles!$K$5:$K$40,MATCH(C824&amp;"|"&amp;D824,Roles!$A$5:$A$40,0))</f>
        <v/>
      </c>
      <c r="K824" s="26">
        <f>INDEX(Market!$K$31:$K$54,MATCH(B824&amp;"|"&amp;J824,Market!$A$31:$A$54,0))</f>
        <v/>
      </c>
      <c r="L824" s="6">
        <f>INDEX(Settings!$E$13:$E$19,MATCH(I824,Settings!$B$13:$B$19,0))</f>
        <v/>
      </c>
      <c r="M824" s="25">
        <f>INDEX(Structure!$K$6:$K$12,MATCH(I824,Structure!$A$6:$A$12,0))</f>
        <v/>
      </c>
      <c r="N824" s="26">
        <f>INDEX(Structure!$G$25:$G$52,MATCH(B824&amp;"|"&amp;I824,Structure!$A$25:$A$52,0))</f>
        <v/>
      </c>
      <c r="O824" s="26">
        <f>INDEX(Structure!$H$25:$H$52,MATCH(B824&amp;"|"&amp;I824,Structure!$A$25:$A$52,0))</f>
        <v/>
      </c>
      <c r="P824" s="26">
        <f>INDEX(Structure!$I$25:$I$52,MATCH(B824&amp;"|"&amp;I824,Structure!$A$25:$A$52,0))</f>
        <v/>
      </c>
      <c r="Q824" s="20">
        <f>G824/H824</f>
        <v/>
      </c>
      <c r="R824" s="20">
        <f>G824/O824</f>
        <v/>
      </c>
      <c r="S824" s="32">
        <f>(G824-N824)/(P824-N824)</f>
        <v/>
      </c>
      <c r="T824" s="4">
        <f>IF(G824&lt;N824,"Below",IF(G824&gt;P824,"Above","Within"))</f>
        <v/>
      </c>
      <c r="U824" s="17">
        <f>MAX(0,N824-G824)*F824</f>
        <v/>
      </c>
      <c r="V824" s="17">
        <f>MAX(0,G824-P824)*F824</f>
        <v/>
      </c>
      <c r="W824" s="33">
        <f>IF(T824="Above",LN(G824/P824)/LN(1+INDEX(Market!$E$6:$E$9,MATCH(B824,Market!$A$6:$A$9,0))),0)</f>
        <v/>
      </c>
    </row>
    <row r="825">
      <c r="A825" s="5" t="inlineStr">
        <is>
          <t>E00983</t>
        </is>
      </c>
      <c r="B825" s="5" t="inlineStr">
        <is>
          <t>DE</t>
        </is>
      </c>
      <c r="C825" s="5" t="inlineStr">
        <is>
          <t>HR</t>
        </is>
      </c>
      <c r="D825" s="5" t="inlineStr">
        <is>
          <t>L4</t>
        </is>
      </c>
      <c r="E825" s="5" t="inlineStr">
        <is>
          <t>M</t>
        </is>
      </c>
      <c r="F825" s="5" t="n">
        <v>1</v>
      </c>
      <c r="G825" s="31" t="n">
        <v>73550</v>
      </c>
      <c r="H825" s="31" t="n">
        <v>79800</v>
      </c>
      <c r="I825" s="6">
        <f>INDEX(Roles!$J$5:$J$40,MATCH(C825&amp;"|"&amp;D825,Roles!$A$5:$A$40,0))</f>
        <v/>
      </c>
      <c r="J825" s="6">
        <f>INDEX(Roles!$K$5:$K$40,MATCH(C825&amp;"|"&amp;D825,Roles!$A$5:$A$40,0))</f>
        <v/>
      </c>
      <c r="K825" s="26">
        <f>INDEX(Market!$K$31:$K$54,MATCH(B825&amp;"|"&amp;J825,Market!$A$31:$A$54,0))</f>
        <v/>
      </c>
      <c r="L825" s="6">
        <f>INDEX(Settings!$E$13:$E$19,MATCH(I825,Settings!$B$13:$B$19,0))</f>
        <v/>
      </c>
      <c r="M825" s="25">
        <f>INDEX(Structure!$K$6:$K$12,MATCH(I825,Structure!$A$6:$A$12,0))</f>
        <v/>
      </c>
      <c r="N825" s="26">
        <f>INDEX(Structure!$G$25:$G$52,MATCH(B825&amp;"|"&amp;I825,Structure!$A$25:$A$52,0))</f>
        <v/>
      </c>
      <c r="O825" s="26">
        <f>INDEX(Structure!$H$25:$H$52,MATCH(B825&amp;"|"&amp;I825,Structure!$A$25:$A$52,0))</f>
        <v/>
      </c>
      <c r="P825" s="26">
        <f>INDEX(Structure!$I$25:$I$52,MATCH(B825&amp;"|"&amp;I825,Structure!$A$25:$A$52,0))</f>
        <v/>
      </c>
      <c r="Q825" s="20">
        <f>G825/H825</f>
        <v/>
      </c>
      <c r="R825" s="20">
        <f>G825/O825</f>
        <v/>
      </c>
      <c r="S825" s="32">
        <f>(G825-N825)/(P825-N825)</f>
        <v/>
      </c>
      <c r="T825" s="4">
        <f>IF(G825&lt;N825,"Below",IF(G825&gt;P825,"Above","Within"))</f>
        <v/>
      </c>
      <c r="U825" s="17">
        <f>MAX(0,N825-G825)*F825</f>
        <v/>
      </c>
      <c r="V825" s="17">
        <f>MAX(0,G825-P825)*F825</f>
        <v/>
      </c>
      <c r="W825" s="33">
        <f>IF(T825="Above",LN(G825/P825)/LN(1+INDEX(Market!$E$6:$E$9,MATCH(B825,Market!$A$6:$A$9,0))),0)</f>
        <v/>
      </c>
    </row>
    <row r="826">
      <c r="A826" s="5" t="inlineStr">
        <is>
          <t>E00984</t>
        </is>
      </c>
      <c r="B826" s="5" t="inlineStr">
        <is>
          <t>DE</t>
        </is>
      </c>
      <c r="C826" s="5" t="inlineStr">
        <is>
          <t>Customer Service</t>
        </is>
      </c>
      <c r="D826" s="5" t="inlineStr">
        <is>
          <t>L4</t>
        </is>
      </c>
      <c r="E826" s="5" t="inlineStr">
        <is>
          <t>F</t>
        </is>
      </c>
      <c r="F826" s="5" t="n">
        <v>1</v>
      </c>
      <c r="G826" s="31" t="n">
        <v>70550</v>
      </c>
      <c r="H826" s="31" t="n">
        <v>71800</v>
      </c>
      <c r="I826" s="6">
        <f>INDEX(Roles!$J$5:$J$40,MATCH(C826&amp;"|"&amp;D826,Roles!$A$5:$A$40,0))</f>
        <v/>
      </c>
      <c r="J826" s="6">
        <f>INDEX(Roles!$K$5:$K$40,MATCH(C826&amp;"|"&amp;D826,Roles!$A$5:$A$40,0))</f>
        <v/>
      </c>
      <c r="K826" s="26">
        <f>INDEX(Market!$K$31:$K$54,MATCH(B826&amp;"|"&amp;J826,Market!$A$31:$A$54,0))</f>
        <v/>
      </c>
      <c r="L826" s="6">
        <f>INDEX(Settings!$E$13:$E$19,MATCH(I826,Settings!$B$13:$B$19,0))</f>
        <v/>
      </c>
      <c r="M826" s="25">
        <f>INDEX(Structure!$K$6:$K$12,MATCH(I826,Structure!$A$6:$A$12,0))</f>
        <v/>
      </c>
      <c r="N826" s="26">
        <f>INDEX(Structure!$G$25:$G$52,MATCH(B826&amp;"|"&amp;I826,Structure!$A$25:$A$52,0))</f>
        <v/>
      </c>
      <c r="O826" s="26">
        <f>INDEX(Structure!$H$25:$H$52,MATCH(B826&amp;"|"&amp;I826,Structure!$A$25:$A$52,0))</f>
        <v/>
      </c>
      <c r="P826" s="26">
        <f>INDEX(Structure!$I$25:$I$52,MATCH(B826&amp;"|"&amp;I826,Structure!$A$25:$A$52,0))</f>
        <v/>
      </c>
      <c r="Q826" s="20">
        <f>G826/H826</f>
        <v/>
      </c>
      <c r="R826" s="20">
        <f>G826/O826</f>
        <v/>
      </c>
      <c r="S826" s="32">
        <f>(G826-N826)/(P826-N826)</f>
        <v/>
      </c>
      <c r="T826" s="4">
        <f>IF(G826&lt;N826,"Below",IF(G826&gt;P826,"Above","Within"))</f>
        <v/>
      </c>
      <c r="U826" s="17">
        <f>MAX(0,N826-G826)*F826</f>
        <v/>
      </c>
      <c r="V826" s="17">
        <f>MAX(0,G826-P826)*F826</f>
        <v/>
      </c>
      <c r="W826" s="33">
        <f>IF(T826="Above",LN(G826/P826)/LN(1+INDEX(Market!$E$6:$E$9,MATCH(B826,Market!$A$6:$A$9,0))),0)</f>
        <v/>
      </c>
    </row>
    <row r="827">
      <c r="A827" s="5" t="inlineStr">
        <is>
          <t>E00985</t>
        </is>
      </c>
      <c r="B827" s="5" t="inlineStr">
        <is>
          <t>IT</t>
        </is>
      </c>
      <c r="C827" s="5" t="inlineStr">
        <is>
          <t>Operations</t>
        </is>
      </c>
      <c r="D827" s="5" t="inlineStr">
        <is>
          <t>L1</t>
        </is>
      </c>
      <c r="E827" s="5" t="inlineStr">
        <is>
          <t>F</t>
        </is>
      </c>
      <c r="F827" s="5" t="n">
        <v>1</v>
      </c>
      <c r="G827" s="31" t="n">
        <v>24850</v>
      </c>
      <c r="H827" s="31" t="n">
        <v>24700</v>
      </c>
      <c r="I827" s="6">
        <f>INDEX(Roles!$J$5:$J$40,MATCH(C827&amp;"|"&amp;D827,Roles!$A$5:$A$40,0))</f>
        <v/>
      </c>
      <c r="J827" s="6">
        <f>INDEX(Roles!$K$5:$K$40,MATCH(C827&amp;"|"&amp;D827,Roles!$A$5:$A$40,0))</f>
        <v/>
      </c>
      <c r="K827" s="26">
        <f>INDEX(Market!$K$31:$K$54,MATCH(B827&amp;"|"&amp;J827,Market!$A$31:$A$54,0))</f>
        <v/>
      </c>
      <c r="L827" s="6">
        <f>INDEX(Settings!$E$13:$E$19,MATCH(I827,Settings!$B$13:$B$19,0))</f>
        <v/>
      </c>
      <c r="M827" s="25">
        <f>INDEX(Structure!$K$6:$K$12,MATCH(I827,Structure!$A$6:$A$12,0))</f>
        <v/>
      </c>
      <c r="N827" s="26">
        <f>INDEX(Structure!$G$25:$G$52,MATCH(B827&amp;"|"&amp;I827,Structure!$A$25:$A$52,0))</f>
        <v/>
      </c>
      <c r="O827" s="26">
        <f>INDEX(Structure!$H$25:$H$52,MATCH(B827&amp;"|"&amp;I827,Structure!$A$25:$A$52,0))</f>
        <v/>
      </c>
      <c r="P827" s="26">
        <f>INDEX(Structure!$I$25:$I$52,MATCH(B827&amp;"|"&amp;I827,Structure!$A$25:$A$52,0))</f>
        <v/>
      </c>
      <c r="Q827" s="20">
        <f>G827/H827</f>
        <v/>
      </c>
      <c r="R827" s="20">
        <f>G827/O827</f>
        <v/>
      </c>
      <c r="S827" s="32">
        <f>(G827-N827)/(P827-N827)</f>
        <v/>
      </c>
      <c r="T827" s="4">
        <f>IF(G827&lt;N827,"Below",IF(G827&gt;P827,"Above","Within"))</f>
        <v/>
      </c>
      <c r="U827" s="17">
        <f>MAX(0,N827-G827)*F827</f>
        <v/>
      </c>
      <c r="V827" s="17">
        <f>MAX(0,G827-P827)*F827</f>
        <v/>
      </c>
      <c r="W827" s="33">
        <f>IF(T827="Above",LN(G827/P827)/LN(1+INDEX(Market!$E$6:$E$9,MATCH(B827,Market!$A$6:$A$9,0))),0)</f>
        <v/>
      </c>
    </row>
    <row r="828">
      <c r="A828" s="5" t="inlineStr">
        <is>
          <t>E00986</t>
        </is>
      </c>
      <c r="B828" s="5" t="inlineStr">
        <is>
          <t>PL</t>
        </is>
      </c>
      <c r="C828" s="5" t="inlineStr">
        <is>
          <t>Customer Service</t>
        </is>
      </c>
      <c r="D828" s="5" t="inlineStr">
        <is>
          <t>L1</t>
        </is>
      </c>
      <c r="E828" s="5" t="inlineStr">
        <is>
          <t>F</t>
        </is>
      </c>
      <c r="F828" s="5" t="n">
        <v>0.8</v>
      </c>
      <c r="G828" s="31" t="n">
        <v>19900</v>
      </c>
      <c r="H828" s="31" t="n">
        <v>18900</v>
      </c>
      <c r="I828" s="6">
        <f>INDEX(Roles!$J$5:$J$40,MATCH(C828&amp;"|"&amp;D828,Roles!$A$5:$A$40,0))</f>
        <v/>
      </c>
      <c r="J828" s="6">
        <f>INDEX(Roles!$K$5:$K$40,MATCH(C828&amp;"|"&amp;D828,Roles!$A$5:$A$40,0))</f>
        <v/>
      </c>
      <c r="K828" s="26">
        <f>INDEX(Market!$K$31:$K$54,MATCH(B828&amp;"|"&amp;J828,Market!$A$31:$A$54,0))</f>
        <v/>
      </c>
      <c r="L828" s="6">
        <f>INDEX(Settings!$E$13:$E$19,MATCH(I828,Settings!$B$13:$B$19,0))</f>
        <v/>
      </c>
      <c r="M828" s="25">
        <f>INDEX(Structure!$K$6:$K$12,MATCH(I828,Structure!$A$6:$A$12,0))</f>
        <v/>
      </c>
      <c r="N828" s="26">
        <f>INDEX(Structure!$G$25:$G$52,MATCH(B828&amp;"|"&amp;I828,Structure!$A$25:$A$52,0))</f>
        <v/>
      </c>
      <c r="O828" s="26">
        <f>INDEX(Structure!$H$25:$H$52,MATCH(B828&amp;"|"&amp;I828,Structure!$A$25:$A$52,0))</f>
        <v/>
      </c>
      <c r="P828" s="26">
        <f>INDEX(Structure!$I$25:$I$52,MATCH(B828&amp;"|"&amp;I828,Structure!$A$25:$A$52,0))</f>
        <v/>
      </c>
      <c r="Q828" s="20">
        <f>G828/H828</f>
        <v/>
      </c>
      <c r="R828" s="20">
        <f>G828/O828</f>
        <v/>
      </c>
      <c r="S828" s="32">
        <f>(G828-N828)/(P828-N828)</f>
        <v/>
      </c>
      <c r="T828" s="4">
        <f>IF(G828&lt;N828,"Below",IF(G828&gt;P828,"Above","Within"))</f>
        <v/>
      </c>
      <c r="U828" s="17">
        <f>MAX(0,N828-G828)*F828</f>
        <v/>
      </c>
      <c r="V828" s="17">
        <f>MAX(0,G828-P828)*F828</f>
        <v/>
      </c>
      <c r="W828" s="33">
        <f>IF(T828="Above",LN(G828/P828)/LN(1+INDEX(Market!$E$6:$E$9,MATCH(B828,Market!$A$6:$A$9,0))),0)</f>
        <v/>
      </c>
    </row>
    <row r="829">
      <c r="A829" s="5" t="inlineStr">
        <is>
          <t>E00987</t>
        </is>
      </c>
      <c r="B829" s="5" t="inlineStr">
        <is>
          <t>ES</t>
        </is>
      </c>
      <c r="C829" s="5" t="inlineStr">
        <is>
          <t>Finance</t>
        </is>
      </c>
      <c r="D829" s="5" t="inlineStr">
        <is>
          <t>L2</t>
        </is>
      </c>
      <c r="E829" s="5" t="inlineStr">
        <is>
          <t>F</t>
        </is>
      </c>
      <c r="F829" s="5" t="n">
        <v>1</v>
      </c>
      <c r="G829" s="31" t="n">
        <v>31100</v>
      </c>
      <c r="H829" s="31" t="n">
        <v>34400</v>
      </c>
      <c r="I829" s="6">
        <f>INDEX(Roles!$J$5:$J$40,MATCH(C829&amp;"|"&amp;D829,Roles!$A$5:$A$40,0))</f>
        <v/>
      </c>
      <c r="J829" s="6">
        <f>INDEX(Roles!$K$5:$K$40,MATCH(C829&amp;"|"&amp;D829,Roles!$A$5:$A$40,0))</f>
        <v/>
      </c>
      <c r="K829" s="26">
        <f>INDEX(Market!$K$31:$K$54,MATCH(B829&amp;"|"&amp;J829,Market!$A$31:$A$54,0))</f>
        <v/>
      </c>
      <c r="L829" s="6">
        <f>INDEX(Settings!$E$13:$E$19,MATCH(I829,Settings!$B$13:$B$19,0))</f>
        <v/>
      </c>
      <c r="M829" s="25">
        <f>INDEX(Structure!$K$6:$K$12,MATCH(I829,Structure!$A$6:$A$12,0))</f>
        <v/>
      </c>
      <c r="N829" s="26">
        <f>INDEX(Structure!$G$25:$G$52,MATCH(B829&amp;"|"&amp;I829,Structure!$A$25:$A$52,0))</f>
        <v/>
      </c>
      <c r="O829" s="26">
        <f>INDEX(Structure!$H$25:$H$52,MATCH(B829&amp;"|"&amp;I829,Structure!$A$25:$A$52,0))</f>
        <v/>
      </c>
      <c r="P829" s="26">
        <f>INDEX(Structure!$I$25:$I$52,MATCH(B829&amp;"|"&amp;I829,Structure!$A$25:$A$52,0))</f>
        <v/>
      </c>
      <c r="Q829" s="20">
        <f>G829/H829</f>
        <v/>
      </c>
      <c r="R829" s="20">
        <f>G829/O829</f>
        <v/>
      </c>
      <c r="S829" s="32">
        <f>(G829-N829)/(P829-N829)</f>
        <v/>
      </c>
      <c r="T829" s="4">
        <f>IF(G829&lt;N829,"Below",IF(G829&gt;P829,"Above","Within"))</f>
        <v/>
      </c>
      <c r="U829" s="17">
        <f>MAX(0,N829-G829)*F829</f>
        <v/>
      </c>
      <c r="V829" s="17">
        <f>MAX(0,G829-P829)*F829</f>
        <v/>
      </c>
      <c r="W829" s="33">
        <f>IF(T829="Above",LN(G829/P829)/LN(1+INDEX(Market!$E$6:$E$9,MATCH(B829,Market!$A$6:$A$9,0))),0)</f>
        <v/>
      </c>
    </row>
    <row r="830">
      <c r="A830" s="5" t="inlineStr">
        <is>
          <t>E00988</t>
        </is>
      </c>
      <c r="B830" s="5" t="inlineStr">
        <is>
          <t>IT</t>
        </is>
      </c>
      <c r="C830" s="5" t="inlineStr">
        <is>
          <t>Operations</t>
        </is>
      </c>
      <c r="D830" s="5" t="inlineStr">
        <is>
          <t>L2</t>
        </is>
      </c>
      <c r="E830" s="5" t="inlineStr">
        <is>
          <t>M</t>
        </is>
      </c>
      <c r="F830" s="5" t="n">
        <v>1</v>
      </c>
      <c r="G830" s="31" t="n">
        <v>29850</v>
      </c>
      <c r="H830" s="31" t="n">
        <v>30900</v>
      </c>
      <c r="I830" s="6">
        <f>INDEX(Roles!$J$5:$J$40,MATCH(C830&amp;"|"&amp;D830,Roles!$A$5:$A$40,0))</f>
        <v/>
      </c>
      <c r="J830" s="6">
        <f>INDEX(Roles!$K$5:$K$40,MATCH(C830&amp;"|"&amp;D830,Roles!$A$5:$A$40,0))</f>
        <v/>
      </c>
      <c r="K830" s="26">
        <f>INDEX(Market!$K$31:$K$54,MATCH(B830&amp;"|"&amp;J830,Market!$A$31:$A$54,0))</f>
        <v/>
      </c>
      <c r="L830" s="6">
        <f>INDEX(Settings!$E$13:$E$19,MATCH(I830,Settings!$B$13:$B$19,0))</f>
        <v/>
      </c>
      <c r="M830" s="25">
        <f>INDEX(Structure!$K$6:$K$12,MATCH(I830,Structure!$A$6:$A$12,0))</f>
        <v/>
      </c>
      <c r="N830" s="26">
        <f>INDEX(Structure!$G$25:$G$52,MATCH(B830&amp;"|"&amp;I830,Structure!$A$25:$A$52,0))</f>
        <v/>
      </c>
      <c r="O830" s="26">
        <f>INDEX(Structure!$H$25:$H$52,MATCH(B830&amp;"|"&amp;I830,Structure!$A$25:$A$52,0))</f>
        <v/>
      </c>
      <c r="P830" s="26">
        <f>INDEX(Structure!$I$25:$I$52,MATCH(B830&amp;"|"&amp;I830,Structure!$A$25:$A$52,0))</f>
        <v/>
      </c>
      <c r="Q830" s="20">
        <f>G830/H830</f>
        <v/>
      </c>
      <c r="R830" s="20">
        <f>G830/O830</f>
        <v/>
      </c>
      <c r="S830" s="32">
        <f>(G830-N830)/(P830-N830)</f>
        <v/>
      </c>
      <c r="T830" s="4">
        <f>IF(G830&lt;N830,"Below",IF(G830&gt;P830,"Above","Within"))</f>
        <v/>
      </c>
      <c r="U830" s="17">
        <f>MAX(0,N830-G830)*F830</f>
        <v/>
      </c>
      <c r="V830" s="17">
        <f>MAX(0,G830-P830)*F830</f>
        <v/>
      </c>
      <c r="W830" s="33">
        <f>IF(T830="Above",LN(G830/P830)/LN(1+INDEX(Market!$E$6:$E$9,MATCH(B830,Market!$A$6:$A$9,0))),0)</f>
        <v/>
      </c>
    </row>
    <row r="831">
      <c r="A831" s="5" t="inlineStr">
        <is>
          <t>E00989</t>
        </is>
      </c>
      <c r="B831" s="5" t="inlineStr">
        <is>
          <t>ES</t>
        </is>
      </c>
      <c r="C831" s="5" t="inlineStr">
        <is>
          <t>Finance</t>
        </is>
      </c>
      <c r="D831" s="5" t="inlineStr">
        <is>
          <t>L3</t>
        </is>
      </c>
      <c r="E831" s="5" t="inlineStr">
        <is>
          <t>F</t>
        </is>
      </c>
      <c r="F831" s="5" t="n">
        <v>1</v>
      </c>
      <c r="G831" s="31" t="n">
        <v>44250</v>
      </c>
      <c r="H831" s="31" t="n">
        <v>44000</v>
      </c>
      <c r="I831" s="6">
        <f>INDEX(Roles!$J$5:$J$40,MATCH(C831&amp;"|"&amp;D831,Roles!$A$5:$A$40,0))</f>
        <v/>
      </c>
      <c r="J831" s="6">
        <f>INDEX(Roles!$K$5:$K$40,MATCH(C831&amp;"|"&amp;D831,Roles!$A$5:$A$40,0))</f>
        <v/>
      </c>
      <c r="K831" s="26">
        <f>INDEX(Market!$K$31:$K$54,MATCH(B831&amp;"|"&amp;J831,Market!$A$31:$A$54,0))</f>
        <v/>
      </c>
      <c r="L831" s="6">
        <f>INDEX(Settings!$E$13:$E$19,MATCH(I831,Settings!$B$13:$B$19,0))</f>
        <v/>
      </c>
      <c r="M831" s="25">
        <f>INDEX(Structure!$K$6:$K$12,MATCH(I831,Structure!$A$6:$A$12,0))</f>
        <v/>
      </c>
      <c r="N831" s="26">
        <f>INDEX(Structure!$G$25:$G$52,MATCH(B831&amp;"|"&amp;I831,Structure!$A$25:$A$52,0))</f>
        <v/>
      </c>
      <c r="O831" s="26">
        <f>INDEX(Structure!$H$25:$H$52,MATCH(B831&amp;"|"&amp;I831,Structure!$A$25:$A$52,0))</f>
        <v/>
      </c>
      <c r="P831" s="26">
        <f>INDEX(Structure!$I$25:$I$52,MATCH(B831&amp;"|"&amp;I831,Structure!$A$25:$A$52,0))</f>
        <v/>
      </c>
      <c r="Q831" s="20">
        <f>G831/H831</f>
        <v/>
      </c>
      <c r="R831" s="20">
        <f>G831/O831</f>
        <v/>
      </c>
      <c r="S831" s="32">
        <f>(G831-N831)/(P831-N831)</f>
        <v/>
      </c>
      <c r="T831" s="4">
        <f>IF(G831&lt;N831,"Below",IF(G831&gt;P831,"Above","Within"))</f>
        <v/>
      </c>
      <c r="U831" s="17">
        <f>MAX(0,N831-G831)*F831</f>
        <v/>
      </c>
      <c r="V831" s="17">
        <f>MAX(0,G831-P831)*F831</f>
        <v/>
      </c>
      <c r="W831" s="33">
        <f>IF(T831="Above",LN(G831/P831)/LN(1+INDEX(Market!$E$6:$E$9,MATCH(B831,Market!$A$6:$A$9,0))),0)</f>
        <v/>
      </c>
    </row>
    <row r="832">
      <c r="A832" s="5" t="inlineStr">
        <is>
          <t>E00990</t>
        </is>
      </c>
      <c r="B832" s="5" t="inlineStr">
        <is>
          <t>ES</t>
        </is>
      </c>
      <c r="C832" s="5" t="inlineStr">
        <is>
          <t>Operations</t>
        </is>
      </c>
      <c r="D832" s="5" t="inlineStr">
        <is>
          <t>L4</t>
        </is>
      </c>
      <c r="E832" s="5" t="inlineStr">
        <is>
          <t>M</t>
        </is>
      </c>
      <c r="F832" s="5" t="n">
        <v>1</v>
      </c>
      <c r="G832" s="31" t="n">
        <v>51900</v>
      </c>
      <c r="H832" s="31" t="n">
        <v>49900</v>
      </c>
      <c r="I832" s="6">
        <f>INDEX(Roles!$J$5:$J$40,MATCH(C832&amp;"|"&amp;D832,Roles!$A$5:$A$40,0))</f>
        <v/>
      </c>
      <c r="J832" s="6">
        <f>INDEX(Roles!$K$5:$K$40,MATCH(C832&amp;"|"&amp;D832,Roles!$A$5:$A$40,0))</f>
        <v/>
      </c>
      <c r="K832" s="26">
        <f>INDEX(Market!$K$31:$K$54,MATCH(B832&amp;"|"&amp;J832,Market!$A$31:$A$54,0))</f>
        <v/>
      </c>
      <c r="L832" s="6">
        <f>INDEX(Settings!$E$13:$E$19,MATCH(I832,Settings!$B$13:$B$19,0))</f>
        <v/>
      </c>
      <c r="M832" s="25">
        <f>INDEX(Structure!$K$6:$K$12,MATCH(I832,Structure!$A$6:$A$12,0))</f>
        <v/>
      </c>
      <c r="N832" s="26">
        <f>INDEX(Structure!$G$25:$G$52,MATCH(B832&amp;"|"&amp;I832,Structure!$A$25:$A$52,0))</f>
        <v/>
      </c>
      <c r="O832" s="26">
        <f>INDEX(Structure!$H$25:$H$52,MATCH(B832&amp;"|"&amp;I832,Structure!$A$25:$A$52,0))</f>
        <v/>
      </c>
      <c r="P832" s="26">
        <f>INDEX(Structure!$I$25:$I$52,MATCH(B832&amp;"|"&amp;I832,Structure!$A$25:$A$52,0))</f>
        <v/>
      </c>
      <c r="Q832" s="20">
        <f>G832/H832</f>
        <v/>
      </c>
      <c r="R832" s="20">
        <f>G832/O832</f>
        <v/>
      </c>
      <c r="S832" s="32">
        <f>(G832-N832)/(P832-N832)</f>
        <v/>
      </c>
      <c r="T832" s="4">
        <f>IF(G832&lt;N832,"Below",IF(G832&gt;P832,"Above","Within"))</f>
        <v/>
      </c>
      <c r="U832" s="17">
        <f>MAX(0,N832-G832)*F832</f>
        <v/>
      </c>
      <c r="V832" s="17">
        <f>MAX(0,G832-P832)*F832</f>
        <v/>
      </c>
      <c r="W832" s="33">
        <f>IF(T832="Above",LN(G832/P832)/LN(1+INDEX(Market!$E$6:$E$9,MATCH(B832,Market!$A$6:$A$9,0))),0)</f>
        <v/>
      </c>
    </row>
    <row r="833">
      <c r="A833" s="5" t="inlineStr">
        <is>
          <t>E00991</t>
        </is>
      </c>
      <c r="B833" s="5" t="inlineStr">
        <is>
          <t>DE</t>
        </is>
      </c>
      <c r="C833" s="5" t="inlineStr">
        <is>
          <t>Tech</t>
        </is>
      </c>
      <c r="D833" s="5" t="inlineStr">
        <is>
          <t>L3</t>
        </is>
      </c>
      <c r="E833" s="5" t="inlineStr">
        <is>
          <t>M</t>
        </is>
      </c>
      <c r="F833" s="5" t="n">
        <v>1</v>
      </c>
      <c r="G833" s="31" t="n">
        <v>88400</v>
      </c>
      <c r="H833" s="31" t="n">
        <v>76000</v>
      </c>
      <c r="I833" s="6">
        <f>INDEX(Roles!$J$5:$J$40,MATCH(C833&amp;"|"&amp;D833,Roles!$A$5:$A$40,0))</f>
        <v/>
      </c>
      <c r="J833" s="6">
        <f>INDEX(Roles!$K$5:$K$40,MATCH(C833&amp;"|"&amp;D833,Roles!$A$5:$A$40,0))</f>
        <v/>
      </c>
      <c r="K833" s="26">
        <f>INDEX(Market!$K$31:$K$54,MATCH(B833&amp;"|"&amp;J833,Market!$A$31:$A$54,0))</f>
        <v/>
      </c>
      <c r="L833" s="6">
        <f>INDEX(Settings!$E$13:$E$19,MATCH(I833,Settings!$B$13:$B$19,0))</f>
        <v/>
      </c>
      <c r="M833" s="25">
        <f>INDEX(Structure!$K$6:$K$12,MATCH(I833,Structure!$A$6:$A$12,0))</f>
        <v/>
      </c>
      <c r="N833" s="26">
        <f>INDEX(Structure!$G$25:$G$52,MATCH(B833&amp;"|"&amp;I833,Structure!$A$25:$A$52,0))</f>
        <v/>
      </c>
      <c r="O833" s="26">
        <f>INDEX(Structure!$H$25:$H$52,MATCH(B833&amp;"|"&amp;I833,Structure!$A$25:$A$52,0))</f>
        <v/>
      </c>
      <c r="P833" s="26">
        <f>INDEX(Structure!$I$25:$I$52,MATCH(B833&amp;"|"&amp;I833,Structure!$A$25:$A$52,0))</f>
        <v/>
      </c>
      <c r="Q833" s="20">
        <f>G833/H833</f>
        <v/>
      </c>
      <c r="R833" s="20">
        <f>G833/O833</f>
        <v/>
      </c>
      <c r="S833" s="32">
        <f>(G833-N833)/(P833-N833)</f>
        <v/>
      </c>
      <c r="T833" s="4">
        <f>IF(G833&lt;N833,"Below",IF(G833&gt;P833,"Above","Within"))</f>
        <v/>
      </c>
      <c r="U833" s="17">
        <f>MAX(0,N833-G833)*F833</f>
        <v/>
      </c>
      <c r="V833" s="17">
        <f>MAX(0,G833-P833)*F833</f>
        <v/>
      </c>
      <c r="W833" s="33">
        <f>IF(T833="Above",LN(G833/P833)/LN(1+INDEX(Market!$E$6:$E$9,MATCH(B833,Market!$A$6:$A$9,0))),0)</f>
        <v/>
      </c>
    </row>
    <row r="834">
      <c r="A834" s="5" t="inlineStr">
        <is>
          <t>E00992</t>
        </is>
      </c>
      <c r="B834" s="5" t="inlineStr">
        <is>
          <t>ES</t>
        </is>
      </c>
      <c r="C834" s="5" t="inlineStr">
        <is>
          <t>Finance</t>
        </is>
      </c>
      <c r="D834" s="5" t="inlineStr">
        <is>
          <t>L2</t>
        </is>
      </c>
      <c r="E834" s="5" t="inlineStr">
        <is>
          <t>F</t>
        </is>
      </c>
      <c r="F834" s="5" t="n">
        <v>1</v>
      </c>
      <c r="G834" s="31" t="n">
        <v>38550</v>
      </c>
      <c r="H834" s="31" t="n">
        <v>34400</v>
      </c>
      <c r="I834" s="6">
        <f>INDEX(Roles!$J$5:$J$40,MATCH(C834&amp;"|"&amp;D834,Roles!$A$5:$A$40,0))</f>
        <v/>
      </c>
      <c r="J834" s="6">
        <f>INDEX(Roles!$K$5:$K$40,MATCH(C834&amp;"|"&amp;D834,Roles!$A$5:$A$40,0))</f>
        <v/>
      </c>
      <c r="K834" s="26">
        <f>INDEX(Market!$K$31:$K$54,MATCH(B834&amp;"|"&amp;J834,Market!$A$31:$A$54,0))</f>
        <v/>
      </c>
      <c r="L834" s="6">
        <f>INDEX(Settings!$E$13:$E$19,MATCH(I834,Settings!$B$13:$B$19,0))</f>
        <v/>
      </c>
      <c r="M834" s="25">
        <f>INDEX(Structure!$K$6:$K$12,MATCH(I834,Structure!$A$6:$A$12,0))</f>
        <v/>
      </c>
      <c r="N834" s="26">
        <f>INDEX(Structure!$G$25:$G$52,MATCH(B834&amp;"|"&amp;I834,Structure!$A$25:$A$52,0))</f>
        <v/>
      </c>
      <c r="O834" s="26">
        <f>INDEX(Structure!$H$25:$H$52,MATCH(B834&amp;"|"&amp;I834,Structure!$A$25:$A$52,0))</f>
        <v/>
      </c>
      <c r="P834" s="26">
        <f>INDEX(Structure!$I$25:$I$52,MATCH(B834&amp;"|"&amp;I834,Structure!$A$25:$A$52,0))</f>
        <v/>
      </c>
      <c r="Q834" s="20">
        <f>G834/H834</f>
        <v/>
      </c>
      <c r="R834" s="20">
        <f>G834/O834</f>
        <v/>
      </c>
      <c r="S834" s="32">
        <f>(G834-N834)/(P834-N834)</f>
        <v/>
      </c>
      <c r="T834" s="4">
        <f>IF(G834&lt;N834,"Below",IF(G834&gt;P834,"Above","Within"))</f>
        <v/>
      </c>
      <c r="U834" s="17">
        <f>MAX(0,N834-G834)*F834</f>
        <v/>
      </c>
      <c r="V834" s="17">
        <f>MAX(0,G834-P834)*F834</f>
        <v/>
      </c>
      <c r="W834" s="33">
        <f>IF(T834="Above",LN(G834/P834)/LN(1+INDEX(Market!$E$6:$E$9,MATCH(B834,Market!$A$6:$A$9,0))),0)</f>
        <v/>
      </c>
    </row>
    <row r="835">
      <c r="A835" s="5" t="inlineStr">
        <is>
          <t>E00993</t>
        </is>
      </c>
      <c r="B835" s="5" t="inlineStr">
        <is>
          <t>DE</t>
        </is>
      </c>
      <c r="C835" s="5" t="inlineStr">
        <is>
          <t>Finance</t>
        </is>
      </c>
      <c r="D835" s="5" t="inlineStr">
        <is>
          <t>L3</t>
        </is>
      </c>
      <c r="E835" s="5" t="inlineStr">
        <is>
          <t>F</t>
        </is>
      </c>
      <c r="F835" s="5" t="n">
        <v>1</v>
      </c>
      <c r="G835" s="31" t="n">
        <v>58050</v>
      </c>
      <c r="H835" s="31" t="n">
        <v>66900</v>
      </c>
      <c r="I835" s="6">
        <f>INDEX(Roles!$J$5:$J$40,MATCH(C835&amp;"|"&amp;D835,Roles!$A$5:$A$40,0))</f>
        <v/>
      </c>
      <c r="J835" s="6">
        <f>INDEX(Roles!$K$5:$K$40,MATCH(C835&amp;"|"&amp;D835,Roles!$A$5:$A$40,0))</f>
        <v/>
      </c>
      <c r="K835" s="26">
        <f>INDEX(Market!$K$31:$K$54,MATCH(B835&amp;"|"&amp;J835,Market!$A$31:$A$54,0))</f>
        <v/>
      </c>
      <c r="L835" s="6">
        <f>INDEX(Settings!$E$13:$E$19,MATCH(I835,Settings!$B$13:$B$19,0))</f>
        <v/>
      </c>
      <c r="M835" s="25">
        <f>INDEX(Structure!$K$6:$K$12,MATCH(I835,Structure!$A$6:$A$12,0))</f>
        <v/>
      </c>
      <c r="N835" s="26">
        <f>INDEX(Structure!$G$25:$G$52,MATCH(B835&amp;"|"&amp;I835,Structure!$A$25:$A$52,0))</f>
        <v/>
      </c>
      <c r="O835" s="26">
        <f>INDEX(Structure!$H$25:$H$52,MATCH(B835&amp;"|"&amp;I835,Structure!$A$25:$A$52,0))</f>
        <v/>
      </c>
      <c r="P835" s="26">
        <f>INDEX(Structure!$I$25:$I$52,MATCH(B835&amp;"|"&amp;I835,Structure!$A$25:$A$52,0))</f>
        <v/>
      </c>
      <c r="Q835" s="20">
        <f>G835/H835</f>
        <v/>
      </c>
      <c r="R835" s="20">
        <f>G835/O835</f>
        <v/>
      </c>
      <c r="S835" s="32">
        <f>(G835-N835)/(P835-N835)</f>
        <v/>
      </c>
      <c r="T835" s="4">
        <f>IF(G835&lt;N835,"Below",IF(G835&gt;P835,"Above","Within"))</f>
        <v/>
      </c>
      <c r="U835" s="17">
        <f>MAX(0,N835-G835)*F835</f>
        <v/>
      </c>
      <c r="V835" s="17">
        <f>MAX(0,G835-P835)*F835</f>
        <v/>
      </c>
      <c r="W835" s="33">
        <f>IF(T835="Above",LN(G835/P835)/LN(1+INDEX(Market!$E$6:$E$9,MATCH(B835,Market!$A$6:$A$9,0))),0)</f>
        <v/>
      </c>
    </row>
    <row r="836">
      <c r="A836" s="5" t="inlineStr">
        <is>
          <t>E00994</t>
        </is>
      </c>
      <c r="B836" s="5" t="inlineStr">
        <is>
          <t>DE</t>
        </is>
      </c>
      <c r="C836" s="5" t="inlineStr">
        <is>
          <t>Operations</t>
        </is>
      </c>
      <c r="D836" s="5" t="inlineStr">
        <is>
          <t>L1</t>
        </is>
      </c>
      <c r="E836" s="5" t="inlineStr">
        <is>
          <t>M</t>
        </is>
      </c>
      <c r="F836" s="5" t="n">
        <v>1</v>
      </c>
      <c r="G836" s="31" t="n">
        <v>39150</v>
      </c>
      <c r="H836" s="31" t="n">
        <v>36100</v>
      </c>
      <c r="I836" s="6">
        <f>INDEX(Roles!$J$5:$J$40,MATCH(C836&amp;"|"&amp;D836,Roles!$A$5:$A$40,0))</f>
        <v/>
      </c>
      <c r="J836" s="6">
        <f>INDEX(Roles!$K$5:$K$40,MATCH(C836&amp;"|"&amp;D836,Roles!$A$5:$A$40,0))</f>
        <v/>
      </c>
      <c r="K836" s="26">
        <f>INDEX(Market!$K$31:$K$54,MATCH(B836&amp;"|"&amp;J836,Market!$A$31:$A$54,0))</f>
        <v/>
      </c>
      <c r="L836" s="6">
        <f>INDEX(Settings!$E$13:$E$19,MATCH(I836,Settings!$B$13:$B$19,0))</f>
        <v/>
      </c>
      <c r="M836" s="25">
        <f>INDEX(Structure!$K$6:$K$12,MATCH(I836,Structure!$A$6:$A$12,0))</f>
        <v/>
      </c>
      <c r="N836" s="26">
        <f>INDEX(Structure!$G$25:$G$52,MATCH(B836&amp;"|"&amp;I836,Structure!$A$25:$A$52,0))</f>
        <v/>
      </c>
      <c r="O836" s="26">
        <f>INDEX(Structure!$H$25:$H$52,MATCH(B836&amp;"|"&amp;I836,Structure!$A$25:$A$52,0))</f>
        <v/>
      </c>
      <c r="P836" s="26">
        <f>INDEX(Structure!$I$25:$I$52,MATCH(B836&amp;"|"&amp;I836,Structure!$A$25:$A$52,0))</f>
        <v/>
      </c>
      <c r="Q836" s="20">
        <f>G836/H836</f>
        <v/>
      </c>
      <c r="R836" s="20">
        <f>G836/O836</f>
        <v/>
      </c>
      <c r="S836" s="32">
        <f>(G836-N836)/(P836-N836)</f>
        <v/>
      </c>
      <c r="T836" s="4">
        <f>IF(G836&lt;N836,"Below",IF(G836&gt;P836,"Above","Within"))</f>
        <v/>
      </c>
      <c r="U836" s="17">
        <f>MAX(0,N836-G836)*F836</f>
        <v/>
      </c>
      <c r="V836" s="17">
        <f>MAX(0,G836-P836)*F836</f>
        <v/>
      </c>
      <c r="W836" s="33">
        <f>IF(T836="Above",LN(G836/P836)/LN(1+INDEX(Market!$E$6:$E$9,MATCH(B836,Market!$A$6:$A$9,0))),0)</f>
        <v/>
      </c>
    </row>
    <row r="837">
      <c r="A837" s="5" t="inlineStr">
        <is>
          <t>E00996</t>
        </is>
      </c>
      <c r="B837" s="5" t="inlineStr">
        <is>
          <t>PL</t>
        </is>
      </c>
      <c r="C837" s="5" t="inlineStr">
        <is>
          <t>Customer Service</t>
        </is>
      </c>
      <c r="D837" s="5" t="inlineStr">
        <is>
          <t>L1</t>
        </is>
      </c>
      <c r="E837" s="5" t="inlineStr">
        <is>
          <t>F</t>
        </is>
      </c>
      <c r="F837" s="5" t="n">
        <v>0.8</v>
      </c>
      <c r="G837" s="31" t="n">
        <v>20500</v>
      </c>
      <c r="H837" s="31" t="n">
        <v>18900</v>
      </c>
      <c r="I837" s="6">
        <f>INDEX(Roles!$J$5:$J$40,MATCH(C837&amp;"|"&amp;D837,Roles!$A$5:$A$40,0))</f>
        <v/>
      </c>
      <c r="J837" s="6">
        <f>INDEX(Roles!$K$5:$K$40,MATCH(C837&amp;"|"&amp;D837,Roles!$A$5:$A$40,0))</f>
        <v/>
      </c>
      <c r="K837" s="26">
        <f>INDEX(Market!$K$31:$K$54,MATCH(B837&amp;"|"&amp;J837,Market!$A$31:$A$54,0))</f>
        <v/>
      </c>
      <c r="L837" s="6">
        <f>INDEX(Settings!$E$13:$E$19,MATCH(I837,Settings!$B$13:$B$19,0))</f>
        <v/>
      </c>
      <c r="M837" s="25">
        <f>INDEX(Structure!$K$6:$K$12,MATCH(I837,Structure!$A$6:$A$12,0))</f>
        <v/>
      </c>
      <c r="N837" s="26">
        <f>INDEX(Structure!$G$25:$G$52,MATCH(B837&amp;"|"&amp;I837,Structure!$A$25:$A$52,0))</f>
        <v/>
      </c>
      <c r="O837" s="26">
        <f>INDEX(Structure!$H$25:$H$52,MATCH(B837&amp;"|"&amp;I837,Structure!$A$25:$A$52,0))</f>
        <v/>
      </c>
      <c r="P837" s="26">
        <f>INDEX(Structure!$I$25:$I$52,MATCH(B837&amp;"|"&amp;I837,Structure!$A$25:$A$52,0))</f>
        <v/>
      </c>
      <c r="Q837" s="20">
        <f>G837/H837</f>
        <v/>
      </c>
      <c r="R837" s="20">
        <f>G837/O837</f>
        <v/>
      </c>
      <c r="S837" s="32">
        <f>(G837-N837)/(P837-N837)</f>
        <v/>
      </c>
      <c r="T837" s="4">
        <f>IF(G837&lt;N837,"Below",IF(G837&gt;P837,"Above","Within"))</f>
        <v/>
      </c>
      <c r="U837" s="17">
        <f>MAX(0,N837-G837)*F837</f>
        <v/>
      </c>
      <c r="V837" s="17">
        <f>MAX(0,G837-P837)*F837</f>
        <v/>
      </c>
      <c r="W837" s="33">
        <f>IF(T837="Above",LN(G837/P837)/LN(1+INDEX(Market!$E$6:$E$9,MATCH(B837,Market!$A$6:$A$9,0))),0)</f>
        <v/>
      </c>
    </row>
    <row r="838">
      <c r="A838" s="5" t="inlineStr">
        <is>
          <t>E00997</t>
        </is>
      </c>
      <c r="B838" s="5" t="inlineStr">
        <is>
          <t>IT</t>
        </is>
      </c>
      <c r="C838" s="5" t="inlineStr">
        <is>
          <t>Tech</t>
        </is>
      </c>
      <c r="D838" s="5" t="inlineStr">
        <is>
          <t>L5</t>
        </is>
      </c>
      <c r="E838" s="5" t="inlineStr">
        <is>
          <t>M</t>
        </is>
      </c>
      <c r="F838" s="5" t="n">
        <v>1</v>
      </c>
      <c r="G838" s="31" t="n">
        <v>92550</v>
      </c>
      <c r="H838" s="31" t="n">
        <v>94200</v>
      </c>
      <c r="I838" s="6">
        <f>INDEX(Roles!$J$5:$J$40,MATCH(C838&amp;"|"&amp;D838,Roles!$A$5:$A$40,0))</f>
        <v/>
      </c>
      <c r="J838" s="6">
        <f>INDEX(Roles!$K$5:$K$40,MATCH(C838&amp;"|"&amp;D838,Roles!$A$5:$A$40,0))</f>
        <v/>
      </c>
      <c r="K838" s="26">
        <f>INDEX(Market!$K$31:$K$54,MATCH(B838&amp;"|"&amp;J838,Market!$A$31:$A$54,0))</f>
        <v/>
      </c>
      <c r="L838" s="6">
        <f>INDEX(Settings!$E$13:$E$19,MATCH(I838,Settings!$B$13:$B$19,0))</f>
        <v/>
      </c>
      <c r="M838" s="25">
        <f>INDEX(Structure!$K$6:$K$12,MATCH(I838,Structure!$A$6:$A$12,0))</f>
        <v/>
      </c>
      <c r="N838" s="26">
        <f>INDEX(Structure!$G$25:$G$52,MATCH(B838&amp;"|"&amp;I838,Structure!$A$25:$A$52,0))</f>
        <v/>
      </c>
      <c r="O838" s="26">
        <f>INDEX(Structure!$H$25:$H$52,MATCH(B838&amp;"|"&amp;I838,Structure!$A$25:$A$52,0))</f>
        <v/>
      </c>
      <c r="P838" s="26">
        <f>INDEX(Structure!$I$25:$I$52,MATCH(B838&amp;"|"&amp;I838,Structure!$A$25:$A$52,0))</f>
        <v/>
      </c>
      <c r="Q838" s="20">
        <f>G838/H838</f>
        <v/>
      </c>
      <c r="R838" s="20">
        <f>G838/O838</f>
        <v/>
      </c>
      <c r="S838" s="32">
        <f>(G838-N838)/(P838-N838)</f>
        <v/>
      </c>
      <c r="T838" s="4">
        <f>IF(G838&lt;N838,"Below",IF(G838&gt;P838,"Above","Within"))</f>
        <v/>
      </c>
      <c r="U838" s="17">
        <f>MAX(0,N838-G838)*F838</f>
        <v/>
      </c>
      <c r="V838" s="17">
        <f>MAX(0,G838-P838)*F838</f>
        <v/>
      </c>
      <c r="W838" s="33">
        <f>IF(T838="Above",LN(G838/P838)/LN(1+INDEX(Market!$E$6:$E$9,MATCH(B838,Market!$A$6:$A$9,0))),0)</f>
        <v/>
      </c>
    </row>
    <row r="839">
      <c r="A839" s="5" t="inlineStr">
        <is>
          <t>E00998</t>
        </is>
      </c>
      <c r="B839" s="5" t="inlineStr">
        <is>
          <t>ES</t>
        </is>
      </c>
      <c r="C839" s="5" t="inlineStr">
        <is>
          <t>Operations</t>
        </is>
      </c>
      <c r="D839" s="5" t="inlineStr">
        <is>
          <t>L3</t>
        </is>
      </c>
      <c r="E839" s="5" t="inlineStr">
        <is>
          <t>M</t>
        </is>
      </c>
      <c r="F839" s="5" t="n">
        <v>1</v>
      </c>
      <c r="G839" s="31" t="n">
        <v>38300</v>
      </c>
      <c r="H839" s="31" t="n">
        <v>38000</v>
      </c>
      <c r="I839" s="6">
        <f>INDEX(Roles!$J$5:$J$40,MATCH(C839&amp;"|"&amp;D839,Roles!$A$5:$A$40,0))</f>
        <v/>
      </c>
      <c r="J839" s="6">
        <f>INDEX(Roles!$K$5:$K$40,MATCH(C839&amp;"|"&amp;D839,Roles!$A$5:$A$40,0))</f>
        <v/>
      </c>
      <c r="K839" s="26">
        <f>INDEX(Market!$K$31:$K$54,MATCH(B839&amp;"|"&amp;J839,Market!$A$31:$A$54,0))</f>
        <v/>
      </c>
      <c r="L839" s="6">
        <f>INDEX(Settings!$E$13:$E$19,MATCH(I839,Settings!$B$13:$B$19,0))</f>
        <v/>
      </c>
      <c r="M839" s="25">
        <f>INDEX(Structure!$K$6:$K$12,MATCH(I839,Structure!$A$6:$A$12,0))</f>
        <v/>
      </c>
      <c r="N839" s="26">
        <f>INDEX(Structure!$G$25:$G$52,MATCH(B839&amp;"|"&amp;I839,Structure!$A$25:$A$52,0))</f>
        <v/>
      </c>
      <c r="O839" s="26">
        <f>INDEX(Structure!$H$25:$H$52,MATCH(B839&amp;"|"&amp;I839,Structure!$A$25:$A$52,0))</f>
        <v/>
      </c>
      <c r="P839" s="26">
        <f>INDEX(Structure!$I$25:$I$52,MATCH(B839&amp;"|"&amp;I839,Structure!$A$25:$A$52,0))</f>
        <v/>
      </c>
      <c r="Q839" s="20">
        <f>G839/H839</f>
        <v/>
      </c>
      <c r="R839" s="20">
        <f>G839/O839</f>
        <v/>
      </c>
      <c r="S839" s="32">
        <f>(G839-N839)/(P839-N839)</f>
        <v/>
      </c>
      <c r="T839" s="4">
        <f>IF(G839&lt;N839,"Below",IF(G839&gt;P839,"Above","Within"))</f>
        <v/>
      </c>
      <c r="U839" s="17">
        <f>MAX(0,N839-G839)*F839</f>
        <v/>
      </c>
      <c r="V839" s="17">
        <f>MAX(0,G839-P839)*F839</f>
        <v/>
      </c>
      <c r="W839" s="33">
        <f>IF(T839="Above",LN(G839/P839)/LN(1+INDEX(Market!$E$6:$E$9,MATCH(B839,Market!$A$6:$A$9,0))),0)</f>
        <v/>
      </c>
    </row>
    <row r="840">
      <c r="A840" s="5" t="inlineStr">
        <is>
          <t>E00999</t>
        </is>
      </c>
      <c r="B840" s="5" t="inlineStr">
        <is>
          <t>DE</t>
        </is>
      </c>
      <c r="C840" s="5" t="inlineStr">
        <is>
          <t>Customer Service</t>
        </is>
      </c>
      <c r="D840" s="5" t="inlineStr">
        <is>
          <t>L1</t>
        </is>
      </c>
      <c r="E840" s="5" t="inlineStr">
        <is>
          <t>M</t>
        </is>
      </c>
      <c r="F840" s="5" t="n">
        <v>1</v>
      </c>
      <c r="G840" s="31" t="n">
        <v>35550</v>
      </c>
      <c r="H840" s="31" t="n">
        <v>34200</v>
      </c>
      <c r="I840" s="6">
        <f>INDEX(Roles!$J$5:$J$40,MATCH(C840&amp;"|"&amp;D840,Roles!$A$5:$A$40,0))</f>
        <v/>
      </c>
      <c r="J840" s="6">
        <f>INDEX(Roles!$K$5:$K$40,MATCH(C840&amp;"|"&amp;D840,Roles!$A$5:$A$40,0))</f>
        <v/>
      </c>
      <c r="K840" s="26">
        <f>INDEX(Market!$K$31:$K$54,MATCH(B840&amp;"|"&amp;J840,Market!$A$31:$A$54,0))</f>
        <v/>
      </c>
      <c r="L840" s="6">
        <f>INDEX(Settings!$E$13:$E$19,MATCH(I840,Settings!$B$13:$B$19,0))</f>
        <v/>
      </c>
      <c r="M840" s="25">
        <f>INDEX(Structure!$K$6:$K$12,MATCH(I840,Structure!$A$6:$A$12,0))</f>
        <v/>
      </c>
      <c r="N840" s="26">
        <f>INDEX(Structure!$G$25:$G$52,MATCH(B840&amp;"|"&amp;I840,Structure!$A$25:$A$52,0))</f>
        <v/>
      </c>
      <c r="O840" s="26">
        <f>INDEX(Structure!$H$25:$H$52,MATCH(B840&amp;"|"&amp;I840,Structure!$A$25:$A$52,0))</f>
        <v/>
      </c>
      <c r="P840" s="26">
        <f>INDEX(Structure!$I$25:$I$52,MATCH(B840&amp;"|"&amp;I840,Structure!$A$25:$A$52,0))</f>
        <v/>
      </c>
      <c r="Q840" s="20">
        <f>G840/H840</f>
        <v/>
      </c>
      <c r="R840" s="20">
        <f>G840/O840</f>
        <v/>
      </c>
      <c r="S840" s="32">
        <f>(G840-N840)/(P840-N840)</f>
        <v/>
      </c>
      <c r="T840" s="4">
        <f>IF(G840&lt;N840,"Below",IF(G840&gt;P840,"Above","Within"))</f>
        <v/>
      </c>
      <c r="U840" s="17">
        <f>MAX(0,N840-G840)*F840</f>
        <v/>
      </c>
      <c r="V840" s="17">
        <f>MAX(0,G840-P840)*F840</f>
        <v/>
      </c>
      <c r="W840" s="33">
        <f>IF(T840="Above",LN(G840/P840)/LN(1+INDEX(Market!$E$6:$E$9,MATCH(B840,Market!$A$6:$A$9,0))),0)</f>
        <v/>
      </c>
    </row>
    <row r="841">
      <c r="A841" s="5" t="inlineStr">
        <is>
          <t>E01001</t>
        </is>
      </c>
      <c r="B841" s="5" t="inlineStr">
        <is>
          <t>IT</t>
        </is>
      </c>
      <c r="C841" s="5" t="inlineStr">
        <is>
          <t>Customer Service</t>
        </is>
      </c>
      <c r="D841" s="5" t="inlineStr">
        <is>
          <t>L1</t>
        </is>
      </c>
      <c r="E841" s="5" t="inlineStr">
        <is>
          <t>F</t>
        </is>
      </c>
      <c r="F841" s="5" t="n">
        <v>0.8</v>
      </c>
      <c r="G841" s="31" t="n">
        <v>22700</v>
      </c>
      <c r="H841" s="31" t="n">
        <v>23400</v>
      </c>
      <c r="I841" s="6">
        <f>INDEX(Roles!$J$5:$J$40,MATCH(C841&amp;"|"&amp;D841,Roles!$A$5:$A$40,0))</f>
        <v/>
      </c>
      <c r="J841" s="6">
        <f>INDEX(Roles!$K$5:$K$40,MATCH(C841&amp;"|"&amp;D841,Roles!$A$5:$A$40,0))</f>
        <v/>
      </c>
      <c r="K841" s="26">
        <f>INDEX(Market!$K$31:$K$54,MATCH(B841&amp;"|"&amp;J841,Market!$A$31:$A$54,0))</f>
        <v/>
      </c>
      <c r="L841" s="6">
        <f>INDEX(Settings!$E$13:$E$19,MATCH(I841,Settings!$B$13:$B$19,0))</f>
        <v/>
      </c>
      <c r="M841" s="25">
        <f>INDEX(Structure!$K$6:$K$12,MATCH(I841,Structure!$A$6:$A$12,0))</f>
        <v/>
      </c>
      <c r="N841" s="26">
        <f>INDEX(Structure!$G$25:$G$52,MATCH(B841&amp;"|"&amp;I841,Structure!$A$25:$A$52,0))</f>
        <v/>
      </c>
      <c r="O841" s="26">
        <f>INDEX(Structure!$H$25:$H$52,MATCH(B841&amp;"|"&amp;I841,Structure!$A$25:$A$52,0))</f>
        <v/>
      </c>
      <c r="P841" s="26">
        <f>INDEX(Structure!$I$25:$I$52,MATCH(B841&amp;"|"&amp;I841,Structure!$A$25:$A$52,0))</f>
        <v/>
      </c>
      <c r="Q841" s="20">
        <f>G841/H841</f>
        <v/>
      </c>
      <c r="R841" s="20">
        <f>G841/O841</f>
        <v/>
      </c>
      <c r="S841" s="32">
        <f>(G841-N841)/(P841-N841)</f>
        <v/>
      </c>
      <c r="T841" s="4">
        <f>IF(G841&lt;N841,"Below",IF(G841&gt;P841,"Above","Within"))</f>
        <v/>
      </c>
      <c r="U841" s="17">
        <f>MAX(0,N841-G841)*F841</f>
        <v/>
      </c>
      <c r="V841" s="17">
        <f>MAX(0,G841-P841)*F841</f>
        <v/>
      </c>
      <c r="W841" s="33">
        <f>IF(T841="Above",LN(G841/P841)/LN(1+INDEX(Market!$E$6:$E$9,MATCH(B841,Market!$A$6:$A$9,0))),0)</f>
        <v/>
      </c>
    </row>
    <row r="842">
      <c r="A842" s="5" t="inlineStr">
        <is>
          <t>E01002</t>
        </is>
      </c>
      <c r="B842" s="5" t="inlineStr">
        <is>
          <t>ES</t>
        </is>
      </c>
      <c r="C842" s="5" t="inlineStr">
        <is>
          <t>Operations</t>
        </is>
      </c>
      <c r="D842" s="5" t="inlineStr">
        <is>
          <t>L1</t>
        </is>
      </c>
      <c r="E842" s="5" t="inlineStr">
        <is>
          <t>F</t>
        </is>
      </c>
      <c r="F842" s="5" t="n">
        <v>1</v>
      </c>
      <c r="G842" s="31" t="n">
        <v>23650</v>
      </c>
      <c r="H842" s="31" t="n">
        <v>23800</v>
      </c>
      <c r="I842" s="6">
        <f>INDEX(Roles!$J$5:$J$40,MATCH(C842&amp;"|"&amp;D842,Roles!$A$5:$A$40,0))</f>
        <v/>
      </c>
      <c r="J842" s="6">
        <f>INDEX(Roles!$K$5:$K$40,MATCH(C842&amp;"|"&amp;D842,Roles!$A$5:$A$40,0))</f>
        <v/>
      </c>
      <c r="K842" s="26">
        <f>INDEX(Market!$K$31:$K$54,MATCH(B842&amp;"|"&amp;J842,Market!$A$31:$A$54,0))</f>
        <v/>
      </c>
      <c r="L842" s="6">
        <f>INDEX(Settings!$E$13:$E$19,MATCH(I842,Settings!$B$13:$B$19,0))</f>
        <v/>
      </c>
      <c r="M842" s="25">
        <f>INDEX(Structure!$K$6:$K$12,MATCH(I842,Structure!$A$6:$A$12,0))</f>
        <v/>
      </c>
      <c r="N842" s="26">
        <f>INDEX(Structure!$G$25:$G$52,MATCH(B842&amp;"|"&amp;I842,Structure!$A$25:$A$52,0))</f>
        <v/>
      </c>
      <c r="O842" s="26">
        <f>INDEX(Structure!$H$25:$H$52,MATCH(B842&amp;"|"&amp;I842,Structure!$A$25:$A$52,0))</f>
        <v/>
      </c>
      <c r="P842" s="26">
        <f>INDEX(Structure!$I$25:$I$52,MATCH(B842&amp;"|"&amp;I842,Structure!$A$25:$A$52,0))</f>
        <v/>
      </c>
      <c r="Q842" s="20">
        <f>G842/H842</f>
        <v/>
      </c>
      <c r="R842" s="20">
        <f>G842/O842</f>
        <v/>
      </c>
      <c r="S842" s="32">
        <f>(G842-N842)/(P842-N842)</f>
        <v/>
      </c>
      <c r="T842" s="4">
        <f>IF(G842&lt;N842,"Below",IF(G842&gt;P842,"Above","Within"))</f>
        <v/>
      </c>
      <c r="U842" s="17">
        <f>MAX(0,N842-G842)*F842</f>
        <v/>
      </c>
      <c r="V842" s="17">
        <f>MAX(0,G842-P842)*F842</f>
        <v/>
      </c>
      <c r="W842" s="33">
        <f>IF(T842="Above",LN(G842/P842)/LN(1+INDEX(Market!$E$6:$E$9,MATCH(B842,Market!$A$6:$A$9,0))),0)</f>
        <v/>
      </c>
    </row>
    <row r="843">
      <c r="A843" s="5" t="inlineStr">
        <is>
          <t>E01003</t>
        </is>
      </c>
      <c r="B843" s="5" t="inlineStr">
        <is>
          <t>DE</t>
        </is>
      </c>
      <c r="C843" s="5" t="inlineStr">
        <is>
          <t>HR</t>
        </is>
      </c>
      <c r="D843" s="5" t="inlineStr">
        <is>
          <t>L1</t>
        </is>
      </c>
      <c r="E843" s="5" t="inlineStr">
        <is>
          <t>M</t>
        </is>
      </c>
      <c r="F843" s="5" t="n">
        <v>1</v>
      </c>
      <c r="G843" s="31" t="n">
        <v>36000</v>
      </c>
      <c r="H843" s="31" t="n">
        <v>38000</v>
      </c>
      <c r="I843" s="6">
        <f>INDEX(Roles!$J$5:$J$40,MATCH(C843&amp;"|"&amp;D843,Roles!$A$5:$A$40,0))</f>
        <v/>
      </c>
      <c r="J843" s="6">
        <f>INDEX(Roles!$K$5:$K$40,MATCH(C843&amp;"|"&amp;D843,Roles!$A$5:$A$40,0))</f>
        <v/>
      </c>
      <c r="K843" s="26">
        <f>INDEX(Market!$K$31:$K$54,MATCH(B843&amp;"|"&amp;J843,Market!$A$31:$A$54,0))</f>
        <v/>
      </c>
      <c r="L843" s="6">
        <f>INDEX(Settings!$E$13:$E$19,MATCH(I843,Settings!$B$13:$B$19,0))</f>
        <v/>
      </c>
      <c r="M843" s="25">
        <f>INDEX(Structure!$K$6:$K$12,MATCH(I843,Structure!$A$6:$A$12,0))</f>
        <v/>
      </c>
      <c r="N843" s="26">
        <f>INDEX(Structure!$G$25:$G$52,MATCH(B843&amp;"|"&amp;I843,Structure!$A$25:$A$52,0))</f>
        <v/>
      </c>
      <c r="O843" s="26">
        <f>INDEX(Structure!$H$25:$H$52,MATCH(B843&amp;"|"&amp;I843,Structure!$A$25:$A$52,0))</f>
        <v/>
      </c>
      <c r="P843" s="26">
        <f>INDEX(Structure!$I$25:$I$52,MATCH(B843&amp;"|"&amp;I843,Structure!$A$25:$A$52,0))</f>
        <v/>
      </c>
      <c r="Q843" s="20">
        <f>G843/H843</f>
        <v/>
      </c>
      <c r="R843" s="20">
        <f>G843/O843</f>
        <v/>
      </c>
      <c r="S843" s="32">
        <f>(G843-N843)/(P843-N843)</f>
        <v/>
      </c>
      <c r="T843" s="4">
        <f>IF(G843&lt;N843,"Below",IF(G843&gt;P843,"Above","Within"))</f>
        <v/>
      </c>
      <c r="U843" s="17">
        <f>MAX(0,N843-G843)*F843</f>
        <v/>
      </c>
      <c r="V843" s="17">
        <f>MAX(0,G843-P843)*F843</f>
        <v/>
      </c>
      <c r="W843" s="33">
        <f>IF(T843="Above",LN(G843/P843)/LN(1+INDEX(Market!$E$6:$E$9,MATCH(B843,Market!$A$6:$A$9,0))),0)</f>
        <v/>
      </c>
    </row>
    <row r="844">
      <c r="A844" s="5" t="inlineStr">
        <is>
          <t>E01004</t>
        </is>
      </c>
      <c r="B844" s="5" t="inlineStr">
        <is>
          <t>PL</t>
        </is>
      </c>
      <c r="C844" s="5" t="inlineStr">
        <is>
          <t>Customer Service</t>
        </is>
      </c>
      <c r="D844" s="5" t="inlineStr">
        <is>
          <t>L1</t>
        </is>
      </c>
      <c r="E844" s="5" t="inlineStr">
        <is>
          <t>F</t>
        </is>
      </c>
      <c r="F844" s="5" t="n">
        <v>1</v>
      </c>
      <c r="G844" s="31" t="n">
        <v>18400</v>
      </c>
      <c r="H844" s="31" t="n">
        <v>18900</v>
      </c>
      <c r="I844" s="6">
        <f>INDEX(Roles!$J$5:$J$40,MATCH(C844&amp;"|"&amp;D844,Roles!$A$5:$A$40,0))</f>
        <v/>
      </c>
      <c r="J844" s="6">
        <f>INDEX(Roles!$K$5:$K$40,MATCH(C844&amp;"|"&amp;D844,Roles!$A$5:$A$40,0))</f>
        <v/>
      </c>
      <c r="K844" s="26">
        <f>INDEX(Market!$K$31:$K$54,MATCH(B844&amp;"|"&amp;J844,Market!$A$31:$A$54,0))</f>
        <v/>
      </c>
      <c r="L844" s="6">
        <f>INDEX(Settings!$E$13:$E$19,MATCH(I844,Settings!$B$13:$B$19,0))</f>
        <v/>
      </c>
      <c r="M844" s="25">
        <f>INDEX(Structure!$K$6:$K$12,MATCH(I844,Structure!$A$6:$A$12,0))</f>
        <v/>
      </c>
      <c r="N844" s="26">
        <f>INDEX(Structure!$G$25:$G$52,MATCH(B844&amp;"|"&amp;I844,Structure!$A$25:$A$52,0))</f>
        <v/>
      </c>
      <c r="O844" s="26">
        <f>INDEX(Structure!$H$25:$H$52,MATCH(B844&amp;"|"&amp;I844,Structure!$A$25:$A$52,0))</f>
        <v/>
      </c>
      <c r="P844" s="26">
        <f>INDEX(Structure!$I$25:$I$52,MATCH(B844&amp;"|"&amp;I844,Structure!$A$25:$A$52,0))</f>
        <v/>
      </c>
      <c r="Q844" s="20">
        <f>G844/H844</f>
        <v/>
      </c>
      <c r="R844" s="20">
        <f>G844/O844</f>
        <v/>
      </c>
      <c r="S844" s="32">
        <f>(G844-N844)/(P844-N844)</f>
        <v/>
      </c>
      <c r="T844" s="4">
        <f>IF(G844&lt;N844,"Below",IF(G844&gt;P844,"Above","Within"))</f>
        <v/>
      </c>
      <c r="U844" s="17">
        <f>MAX(0,N844-G844)*F844</f>
        <v/>
      </c>
      <c r="V844" s="17">
        <f>MAX(0,G844-P844)*F844</f>
        <v/>
      </c>
      <c r="W844" s="33">
        <f>IF(T844="Above",LN(G844/P844)/LN(1+INDEX(Market!$E$6:$E$9,MATCH(B844,Market!$A$6:$A$9,0))),0)</f>
        <v/>
      </c>
    </row>
    <row r="845">
      <c r="A845" s="5" t="inlineStr">
        <is>
          <t>E01005</t>
        </is>
      </c>
      <c r="B845" s="5" t="inlineStr">
        <is>
          <t>ES</t>
        </is>
      </c>
      <c r="C845" s="5" t="inlineStr">
        <is>
          <t>Customer Service</t>
        </is>
      </c>
      <c r="D845" s="5" t="inlineStr">
        <is>
          <t>L3</t>
        </is>
      </c>
      <c r="E845" s="5" t="inlineStr">
        <is>
          <t>F</t>
        </is>
      </c>
      <c r="F845" s="5" t="n">
        <v>1</v>
      </c>
      <c r="G845" s="31" t="n">
        <v>35050</v>
      </c>
      <c r="H845" s="31" t="n">
        <v>36000</v>
      </c>
      <c r="I845" s="6">
        <f>INDEX(Roles!$J$5:$J$40,MATCH(C845&amp;"|"&amp;D845,Roles!$A$5:$A$40,0))</f>
        <v/>
      </c>
      <c r="J845" s="6">
        <f>INDEX(Roles!$K$5:$K$40,MATCH(C845&amp;"|"&amp;D845,Roles!$A$5:$A$40,0))</f>
        <v/>
      </c>
      <c r="K845" s="26">
        <f>INDEX(Market!$K$31:$K$54,MATCH(B845&amp;"|"&amp;J845,Market!$A$31:$A$54,0))</f>
        <v/>
      </c>
      <c r="L845" s="6">
        <f>INDEX(Settings!$E$13:$E$19,MATCH(I845,Settings!$B$13:$B$19,0))</f>
        <v/>
      </c>
      <c r="M845" s="25">
        <f>INDEX(Structure!$K$6:$K$12,MATCH(I845,Structure!$A$6:$A$12,0))</f>
        <v/>
      </c>
      <c r="N845" s="26">
        <f>INDEX(Structure!$G$25:$G$52,MATCH(B845&amp;"|"&amp;I845,Structure!$A$25:$A$52,0))</f>
        <v/>
      </c>
      <c r="O845" s="26">
        <f>INDEX(Structure!$H$25:$H$52,MATCH(B845&amp;"|"&amp;I845,Structure!$A$25:$A$52,0))</f>
        <v/>
      </c>
      <c r="P845" s="26">
        <f>INDEX(Structure!$I$25:$I$52,MATCH(B845&amp;"|"&amp;I845,Structure!$A$25:$A$52,0))</f>
        <v/>
      </c>
      <c r="Q845" s="20">
        <f>G845/H845</f>
        <v/>
      </c>
      <c r="R845" s="20">
        <f>G845/O845</f>
        <v/>
      </c>
      <c r="S845" s="32">
        <f>(G845-N845)/(P845-N845)</f>
        <v/>
      </c>
      <c r="T845" s="4">
        <f>IF(G845&lt;N845,"Below",IF(G845&gt;P845,"Above","Within"))</f>
        <v/>
      </c>
      <c r="U845" s="17">
        <f>MAX(0,N845-G845)*F845</f>
        <v/>
      </c>
      <c r="V845" s="17">
        <f>MAX(0,G845-P845)*F845</f>
        <v/>
      </c>
      <c r="W845" s="33">
        <f>IF(T845="Above",LN(G845/P845)/LN(1+INDEX(Market!$E$6:$E$9,MATCH(B845,Market!$A$6:$A$9,0))),0)</f>
        <v/>
      </c>
    </row>
    <row r="846">
      <c r="A846" s="5" t="inlineStr">
        <is>
          <t>E01006</t>
        </is>
      </c>
      <c r="B846" s="5" t="inlineStr">
        <is>
          <t>IT</t>
        </is>
      </c>
      <c r="C846" s="5" t="inlineStr">
        <is>
          <t>Customer Service</t>
        </is>
      </c>
      <c r="D846" s="5" t="inlineStr">
        <is>
          <t>L1</t>
        </is>
      </c>
      <c r="E846" s="5" t="inlineStr">
        <is>
          <t>M</t>
        </is>
      </c>
      <c r="F846" s="5" t="n">
        <v>1</v>
      </c>
      <c r="G846" s="31" t="n">
        <v>23250</v>
      </c>
      <c r="H846" s="31" t="n">
        <v>23400</v>
      </c>
      <c r="I846" s="6">
        <f>INDEX(Roles!$J$5:$J$40,MATCH(C846&amp;"|"&amp;D846,Roles!$A$5:$A$40,0))</f>
        <v/>
      </c>
      <c r="J846" s="6">
        <f>INDEX(Roles!$K$5:$K$40,MATCH(C846&amp;"|"&amp;D846,Roles!$A$5:$A$40,0))</f>
        <v/>
      </c>
      <c r="K846" s="26">
        <f>INDEX(Market!$K$31:$K$54,MATCH(B846&amp;"|"&amp;J846,Market!$A$31:$A$54,0))</f>
        <v/>
      </c>
      <c r="L846" s="6">
        <f>INDEX(Settings!$E$13:$E$19,MATCH(I846,Settings!$B$13:$B$19,0))</f>
        <v/>
      </c>
      <c r="M846" s="25">
        <f>INDEX(Structure!$K$6:$K$12,MATCH(I846,Structure!$A$6:$A$12,0))</f>
        <v/>
      </c>
      <c r="N846" s="26">
        <f>INDEX(Structure!$G$25:$G$52,MATCH(B846&amp;"|"&amp;I846,Structure!$A$25:$A$52,0))</f>
        <v/>
      </c>
      <c r="O846" s="26">
        <f>INDEX(Structure!$H$25:$H$52,MATCH(B846&amp;"|"&amp;I846,Structure!$A$25:$A$52,0))</f>
        <v/>
      </c>
      <c r="P846" s="26">
        <f>INDEX(Structure!$I$25:$I$52,MATCH(B846&amp;"|"&amp;I846,Structure!$A$25:$A$52,0))</f>
        <v/>
      </c>
      <c r="Q846" s="20">
        <f>G846/H846</f>
        <v/>
      </c>
      <c r="R846" s="20">
        <f>G846/O846</f>
        <v/>
      </c>
      <c r="S846" s="32">
        <f>(G846-N846)/(P846-N846)</f>
        <v/>
      </c>
      <c r="T846" s="4">
        <f>IF(G846&lt;N846,"Below",IF(G846&gt;P846,"Above","Within"))</f>
        <v/>
      </c>
      <c r="U846" s="17">
        <f>MAX(0,N846-G846)*F846</f>
        <v/>
      </c>
      <c r="V846" s="17">
        <f>MAX(0,G846-P846)*F846</f>
        <v/>
      </c>
      <c r="W846" s="33">
        <f>IF(T846="Above",LN(G846/P846)/LN(1+INDEX(Market!$E$6:$E$9,MATCH(B846,Market!$A$6:$A$9,0))),0)</f>
        <v/>
      </c>
    </row>
    <row r="847">
      <c r="A847" s="5" t="inlineStr">
        <is>
          <t>E01007</t>
        </is>
      </c>
      <c r="B847" s="5" t="inlineStr">
        <is>
          <t>ES</t>
        </is>
      </c>
      <c r="C847" s="5" t="inlineStr">
        <is>
          <t>Customer Service</t>
        </is>
      </c>
      <c r="D847" s="5" t="inlineStr">
        <is>
          <t>L3</t>
        </is>
      </c>
      <c r="E847" s="5" t="inlineStr">
        <is>
          <t>M</t>
        </is>
      </c>
      <c r="F847" s="5" t="n">
        <v>1</v>
      </c>
      <c r="G847" s="31" t="n">
        <v>33250</v>
      </c>
      <c r="H847" s="31" t="n">
        <v>36000</v>
      </c>
      <c r="I847" s="6">
        <f>INDEX(Roles!$J$5:$J$40,MATCH(C847&amp;"|"&amp;D847,Roles!$A$5:$A$40,0))</f>
        <v/>
      </c>
      <c r="J847" s="6">
        <f>INDEX(Roles!$K$5:$K$40,MATCH(C847&amp;"|"&amp;D847,Roles!$A$5:$A$40,0))</f>
        <v/>
      </c>
      <c r="K847" s="26">
        <f>INDEX(Market!$K$31:$K$54,MATCH(B847&amp;"|"&amp;J847,Market!$A$31:$A$54,0))</f>
        <v/>
      </c>
      <c r="L847" s="6">
        <f>INDEX(Settings!$E$13:$E$19,MATCH(I847,Settings!$B$13:$B$19,0))</f>
        <v/>
      </c>
      <c r="M847" s="25">
        <f>INDEX(Structure!$K$6:$K$12,MATCH(I847,Structure!$A$6:$A$12,0))</f>
        <v/>
      </c>
      <c r="N847" s="26">
        <f>INDEX(Structure!$G$25:$G$52,MATCH(B847&amp;"|"&amp;I847,Structure!$A$25:$A$52,0))</f>
        <v/>
      </c>
      <c r="O847" s="26">
        <f>INDEX(Structure!$H$25:$H$52,MATCH(B847&amp;"|"&amp;I847,Structure!$A$25:$A$52,0))</f>
        <v/>
      </c>
      <c r="P847" s="26">
        <f>INDEX(Structure!$I$25:$I$52,MATCH(B847&amp;"|"&amp;I847,Structure!$A$25:$A$52,0))</f>
        <v/>
      </c>
      <c r="Q847" s="20">
        <f>G847/H847</f>
        <v/>
      </c>
      <c r="R847" s="20">
        <f>G847/O847</f>
        <v/>
      </c>
      <c r="S847" s="32">
        <f>(G847-N847)/(P847-N847)</f>
        <v/>
      </c>
      <c r="T847" s="4">
        <f>IF(G847&lt;N847,"Below",IF(G847&gt;P847,"Above","Within"))</f>
        <v/>
      </c>
      <c r="U847" s="17">
        <f>MAX(0,N847-G847)*F847</f>
        <v/>
      </c>
      <c r="V847" s="17">
        <f>MAX(0,G847-P847)*F847</f>
        <v/>
      </c>
      <c r="W847" s="33">
        <f>IF(T847="Above",LN(G847/P847)/LN(1+INDEX(Market!$E$6:$E$9,MATCH(B847,Market!$A$6:$A$9,0))),0)</f>
        <v/>
      </c>
    </row>
    <row r="848">
      <c r="A848" s="5" t="inlineStr">
        <is>
          <t>E01008</t>
        </is>
      </c>
      <c r="B848" s="5" t="inlineStr">
        <is>
          <t>DE</t>
        </is>
      </c>
      <c r="C848" s="5" t="inlineStr">
        <is>
          <t>Customer Service</t>
        </is>
      </c>
      <c r="D848" s="5" t="inlineStr">
        <is>
          <t>L2</t>
        </is>
      </c>
      <c r="E848" s="5" t="inlineStr">
        <is>
          <t>F</t>
        </is>
      </c>
      <c r="F848" s="5" t="n">
        <v>1</v>
      </c>
      <c r="G848" s="31" t="n">
        <v>43500</v>
      </c>
      <c r="H848" s="31" t="n">
        <v>42800</v>
      </c>
      <c r="I848" s="6">
        <f>INDEX(Roles!$J$5:$J$40,MATCH(C848&amp;"|"&amp;D848,Roles!$A$5:$A$40,0))</f>
        <v/>
      </c>
      <c r="J848" s="6">
        <f>INDEX(Roles!$K$5:$K$40,MATCH(C848&amp;"|"&amp;D848,Roles!$A$5:$A$40,0))</f>
        <v/>
      </c>
      <c r="K848" s="26">
        <f>INDEX(Market!$K$31:$K$54,MATCH(B848&amp;"|"&amp;J848,Market!$A$31:$A$54,0))</f>
        <v/>
      </c>
      <c r="L848" s="6">
        <f>INDEX(Settings!$E$13:$E$19,MATCH(I848,Settings!$B$13:$B$19,0))</f>
        <v/>
      </c>
      <c r="M848" s="25">
        <f>INDEX(Structure!$K$6:$K$12,MATCH(I848,Structure!$A$6:$A$12,0))</f>
        <v/>
      </c>
      <c r="N848" s="26">
        <f>INDEX(Structure!$G$25:$G$52,MATCH(B848&amp;"|"&amp;I848,Structure!$A$25:$A$52,0))</f>
        <v/>
      </c>
      <c r="O848" s="26">
        <f>INDEX(Structure!$H$25:$H$52,MATCH(B848&amp;"|"&amp;I848,Structure!$A$25:$A$52,0))</f>
        <v/>
      </c>
      <c r="P848" s="26">
        <f>INDEX(Structure!$I$25:$I$52,MATCH(B848&amp;"|"&amp;I848,Structure!$A$25:$A$52,0))</f>
        <v/>
      </c>
      <c r="Q848" s="20">
        <f>G848/H848</f>
        <v/>
      </c>
      <c r="R848" s="20">
        <f>G848/O848</f>
        <v/>
      </c>
      <c r="S848" s="32">
        <f>(G848-N848)/(P848-N848)</f>
        <v/>
      </c>
      <c r="T848" s="4">
        <f>IF(G848&lt;N848,"Below",IF(G848&gt;P848,"Above","Within"))</f>
        <v/>
      </c>
      <c r="U848" s="17">
        <f>MAX(0,N848-G848)*F848</f>
        <v/>
      </c>
      <c r="V848" s="17">
        <f>MAX(0,G848-P848)*F848</f>
        <v/>
      </c>
      <c r="W848" s="33">
        <f>IF(T848="Above",LN(G848/P848)/LN(1+INDEX(Market!$E$6:$E$9,MATCH(B848,Market!$A$6:$A$9,0))),0)</f>
        <v/>
      </c>
    </row>
    <row r="849">
      <c r="A849" s="5" t="inlineStr">
        <is>
          <t>E01009</t>
        </is>
      </c>
      <c r="B849" s="5" t="inlineStr">
        <is>
          <t>ES</t>
        </is>
      </c>
      <c r="C849" s="5" t="inlineStr">
        <is>
          <t>Customer Service</t>
        </is>
      </c>
      <c r="D849" s="5" t="inlineStr">
        <is>
          <t>L1</t>
        </is>
      </c>
      <c r="E849" s="5" t="inlineStr">
        <is>
          <t>F</t>
        </is>
      </c>
      <c r="F849" s="5" t="n">
        <v>1</v>
      </c>
      <c r="G849" s="31" t="n">
        <v>21950</v>
      </c>
      <c r="H849" s="31" t="n">
        <v>22500</v>
      </c>
      <c r="I849" s="6">
        <f>INDEX(Roles!$J$5:$J$40,MATCH(C849&amp;"|"&amp;D849,Roles!$A$5:$A$40,0))</f>
        <v/>
      </c>
      <c r="J849" s="6">
        <f>INDEX(Roles!$K$5:$K$40,MATCH(C849&amp;"|"&amp;D849,Roles!$A$5:$A$40,0))</f>
        <v/>
      </c>
      <c r="K849" s="26">
        <f>INDEX(Market!$K$31:$K$54,MATCH(B849&amp;"|"&amp;J849,Market!$A$31:$A$54,0))</f>
        <v/>
      </c>
      <c r="L849" s="6">
        <f>INDEX(Settings!$E$13:$E$19,MATCH(I849,Settings!$B$13:$B$19,0))</f>
        <v/>
      </c>
      <c r="M849" s="25">
        <f>INDEX(Structure!$K$6:$K$12,MATCH(I849,Structure!$A$6:$A$12,0))</f>
        <v/>
      </c>
      <c r="N849" s="26">
        <f>INDEX(Structure!$G$25:$G$52,MATCH(B849&amp;"|"&amp;I849,Structure!$A$25:$A$52,0))</f>
        <v/>
      </c>
      <c r="O849" s="26">
        <f>INDEX(Structure!$H$25:$H$52,MATCH(B849&amp;"|"&amp;I849,Structure!$A$25:$A$52,0))</f>
        <v/>
      </c>
      <c r="P849" s="26">
        <f>INDEX(Structure!$I$25:$I$52,MATCH(B849&amp;"|"&amp;I849,Structure!$A$25:$A$52,0))</f>
        <v/>
      </c>
      <c r="Q849" s="20">
        <f>G849/H849</f>
        <v/>
      </c>
      <c r="R849" s="20">
        <f>G849/O849</f>
        <v/>
      </c>
      <c r="S849" s="32">
        <f>(G849-N849)/(P849-N849)</f>
        <v/>
      </c>
      <c r="T849" s="4">
        <f>IF(G849&lt;N849,"Below",IF(G849&gt;P849,"Above","Within"))</f>
        <v/>
      </c>
      <c r="U849" s="17">
        <f>MAX(0,N849-G849)*F849</f>
        <v/>
      </c>
      <c r="V849" s="17">
        <f>MAX(0,G849-P849)*F849</f>
        <v/>
      </c>
      <c r="W849" s="33">
        <f>IF(T849="Above",LN(G849/P849)/LN(1+INDEX(Market!$E$6:$E$9,MATCH(B849,Market!$A$6:$A$9,0))),0)</f>
        <v/>
      </c>
    </row>
    <row r="850">
      <c r="A850" s="5" t="inlineStr">
        <is>
          <t>E01010</t>
        </is>
      </c>
      <c r="B850" s="5" t="inlineStr">
        <is>
          <t>DE</t>
        </is>
      </c>
      <c r="C850" s="5" t="inlineStr">
        <is>
          <t>Tech</t>
        </is>
      </c>
      <c r="D850" s="5" t="inlineStr">
        <is>
          <t>L1</t>
        </is>
      </c>
      <c r="E850" s="5" t="inlineStr">
        <is>
          <t>F</t>
        </is>
      </c>
      <c r="F850" s="5" t="n">
        <v>1</v>
      </c>
      <c r="G850" s="31" t="n">
        <v>48500</v>
      </c>
      <c r="H850" s="31" t="n">
        <v>47500</v>
      </c>
      <c r="I850" s="6">
        <f>INDEX(Roles!$J$5:$J$40,MATCH(C850&amp;"|"&amp;D850,Roles!$A$5:$A$40,0))</f>
        <v/>
      </c>
      <c r="J850" s="6">
        <f>INDEX(Roles!$K$5:$K$40,MATCH(C850&amp;"|"&amp;D850,Roles!$A$5:$A$40,0))</f>
        <v/>
      </c>
      <c r="K850" s="26">
        <f>INDEX(Market!$K$31:$K$54,MATCH(B850&amp;"|"&amp;J850,Market!$A$31:$A$54,0))</f>
        <v/>
      </c>
      <c r="L850" s="6">
        <f>INDEX(Settings!$E$13:$E$19,MATCH(I850,Settings!$B$13:$B$19,0))</f>
        <v/>
      </c>
      <c r="M850" s="25">
        <f>INDEX(Structure!$K$6:$K$12,MATCH(I850,Structure!$A$6:$A$12,0))</f>
        <v/>
      </c>
      <c r="N850" s="26">
        <f>INDEX(Structure!$G$25:$G$52,MATCH(B850&amp;"|"&amp;I850,Structure!$A$25:$A$52,0))</f>
        <v/>
      </c>
      <c r="O850" s="26">
        <f>INDEX(Structure!$H$25:$H$52,MATCH(B850&amp;"|"&amp;I850,Structure!$A$25:$A$52,0))</f>
        <v/>
      </c>
      <c r="P850" s="26">
        <f>INDEX(Structure!$I$25:$I$52,MATCH(B850&amp;"|"&amp;I850,Structure!$A$25:$A$52,0))</f>
        <v/>
      </c>
      <c r="Q850" s="20">
        <f>G850/H850</f>
        <v/>
      </c>
      <c r="R850" s="20">
        <f>G850/O850</f>
        <v/>
      </c>
      <c r="S850" s="32">
        <f>(G850-N850)/(P850-N850)</f>
        <v/>
      </c>
      <c r="T850" s="4">
        <f>IF(G850&lt;N850,"Below",IF(G850&gt;P850,"Above","Within"))</f>
        <v/>
      </c>
      <c r="U850" s="17">
        <f>MAX(0,N850-G850)*F850</f>
        <v/>
      </c>
      <c r="V850" s="17">
        <f>MAX(0,G850-P850)*F850</f>
        <v/>
      </c>
      <c r="W850" s="33">
        <f>IF(T850="Above",LN(G850/P850)/LN(1+INDEX(Market!$E$6:$E$9,MATCH(B850,Market!$A$6:$A$9,0))),0)</f>
        <v/>
      </c>
    </row>
    <row r="851">
      <c r="A851" s="5" t="inlineStr">
        <is>
          <t>E01011</t>
        </is>
      </c>
      <c r="B851" s="5" t="inlineStr">
        <is>
          <t>DE</t>
        </is>
      </c>
      <c r="C851" s="5" t="inlineStr">
        <is>
          <t>Finance</t>
        </is>
      </c>
      <c r="D851" s="5" t="inlineStr">
        <is>
          <t>L3</t>
        </is>
      </c>
      <c r="E851" s="5" t="inlineStr">
        <is>
          <t>M</t>
        </is>
      </c>
      <c r="F851" s="5" t="n">
        <v>1</v>
      </c>
      <c r="G851" s="31" t="n">
        <v>58900</v>
      </c>
      <c r="H851" s="31" t="n">
        <v>66900</v>
      </c>
      <c r="I851" s="6">
        <f>INDEX(Roles!$J$5:$J$40,MATCH(C851&amp;"|"&amp;D851,Roles!$A$5:$A$40,0))</f>
        <v/>
      </c>
      <c r="J851" s="6">
        <f>INDEX(Roles!$K$5:$K$40,MATCH(C851&amp;"|"&amp;D851,Roles!$A$5:$A$40,0))</f>
        <v/>
      </c>
      <c r="K851" s="26">
        <f>INDEX(Market!$K$31:$K$54,MATCH(B851&amp;"|"&amp;J851,Market!$A$31:$A$54,0))</f>
        <v/>
      </c>
      <c r="L851" s="6">
        <f>INDEX(Settings!$E$13:$E$19,MATCH(I851,Settings!$B$13:$B$19,0))</f>
        <v/>
      </c>
      <c r="M851" s="25">
        <f>INDEX(Structure!$K$6:$K$12,MATCH(I851,Structure!$A$6:$A$12,0))</f>
        <v/>
      </c>
      <c r="N851" s="26">
        <f>INDEX(Structure!$G$25:$G$52,MATCH(B851&amp;"|"&amp;I851,Structure!$A$25:$A$52,0))</f>
        <v/>
      </c>
      <c r="O851" s="26">
        <f>INDEX(Structure!$H$25:$H$52,MATCH(B851&amp;"|"&amp;I851,Structure!$A$25:$A$52,0))</f>
        <v/>
      </c>
      <c r="P851" s="26">
        <f>INDEX(Structure!$I$25:$I$52,MATCH(B851&amp;"|"&amp;I851,Structure!$A$25:$A$52,0))</f>
        <v/>
      </c>
      <c r="Q851" s="20">
        <f>G851/H851</f>
        <v/>
      </c>
      <c r="R851" s="20">
        <f>G851/O851</f>
        <v/>
      </c>
      <c r="S851" s="32">
        <f>(G851-N851)/(P851-N851)</f>
        <v/>
      </c>
      <c r="T851" s="4">
        <f>IF(G851&lt;N851,"Below",IF(G851&gt;P851,"Above","Within"))</f>
        <v/>
      </c>
      <c r="U851" s="17">
        <f>MAX(0,N851-G851)*F851</f>
        <v/>
      </c>
      <c r="V851" s="17">
        <f>MAX(0,G851-P851)*F851</f>
        <v/>
      </c>
      <c r="W851" s="33">
        <f>IF(T851="Above",LN(G851/P851)/LN(1+INDEX(Market!$E$6:$E$9,MATCH(B851,Market!$A$6:$A$9,0))),0)</f>
        <v/>
      </c>
    </row>
    <row r="852">
      <c r="A852" s="5" t="inlineStr">
        <is>
          <t>E01012</t>
        </is>
      </c>
      <c r="B852" s="5" t="inlineStr">
        <is>
          <t>ES</t>
        </is>
      </c>
      <c r="C852" s="5" t="inlineStr">
        <is>
          <t>Customer Service</t>
        </is>
      </c>
      <c r="D852" s="5" t="inlineStr">
        <is>
          <t>L1</t>
        </is>
      </c>
      <c r="E852" s="5" t="inlineStr">
        <is>
          <t>F</t>
        </is>
      </c>
      <c r="F852" s="5" t="n">
        <v>1</v>
      </c>
      <c r="G852" s="31" t="n">
        <v>23650</v>
      </c>
      <c r="H852" s="31" t="n">
        <v>22500</v>
      </c>
      <c r="I852" s="6">
        <f>INDEX(Roles!$J$5:$J$40,MATCH(C852&amp;"|"&amp;D852,Roles!$A$5:$A$40,0))</f>
        <v/>
      </c>
      <c r="J852" s="6">
        <f>INDEX(Roles!$K$5:$K$40,MATCH(C852&amp;"|"&amp;D852,Roles!$A$5:$A$40,0))</f>
        <v/>
      </c>
      <c r="K852" s="26">
        <f>INDEX(Market!$K$31:$K$54,MATCH(B852&amp;"|"&amp;J852,Market!$A$31:$A$54,0))</f>
        <v/>
      </c>
      <c r="L852" s="6">
        <f>INDEX(Settings!$E$13:$E$19,MATCH(I852,Settings!$B$13:$B$19,0))</f>
        <v/>
      </c>
      <c r="M852" s="25">
        <f>INDEX(Structure!$K$6:$K$12,MATCH(I852,Structure!$A$6:$A$12,0))</f>
        <v/>
      </c>
      <c r="N852" s="26">
        <f>INDEX(Structure!$G$25:$G$52,MATCH(B852&amp;"|"&amp;I852,Structure!$A$25:$A$52,0))</f>
        <v/>
      </c>
      <c r="O852" s="26">
        <f>INDEX(Structure!$H$25:$H$52,MATCH(B852&amp;"|"&amp;I852,Structure!$A$25:$A$52,0))</f>
        <v/>
      </c>
      <c r="P852" s="26">
        <f>INDEX(Structure!$I$25:$I$52,MATCH(B852&amp;"|"&amp;I852,Structure!$A$25:$A$52,0))</f>
        <v/>
      </c>
      <c r="Q852" s="20">
        <f>G852/H852</f>
        <v/>
      </c>
      <c r="R852" s="20">
        <f>G852/O852</f>
        <v/>
      </c>
      <c r="S852" s="32">
        <f>(G852-N852)/(P852-N852)</f>
        <v/>
      </c>
      <c r="T852" s="4">
        <f>IF(G852&lt;N852,"Below",IF(G852&gt;P852,"Above","Within"))</f>
        <v/>
      </c>
      <c r="U852" s="17">
        <f>MAX(0,N852-G852)*F852</f>
        <v/>
      </c>
      <c r="V852" s="17">
        <f>MAX(0,G852-P852)*F852</f>
        <v/>
      </c>
      <c r="W852" s="33">
        <f>IF(T852="Above",LN(G852/P852)/LN(1+INDEX(Market!$E$6:$E$9,MATCH(B852,Market!$A$6:$A$9,0))),0)</f>
        <v/>
      </c>
    </row>
    <row r="853">
      <c r="A853" s="5" t="inlineStr">
        <is>
          <t>E01013</t>
        </is>
      </c>
      <c r="B853" s="5" t="inlineStr">
        <is>
          <t>ES</t>
        </is>
      </c>
      <c r="C853" s="5" t="inlineStr">
        <is>
          <t>Tech</t>
        </is>
      </c>
      <c r="D853" s="5" t="inlineStr">
        <is>
          <t>L2</t>
        </is>
      </c>
      <c r="E853" s="5" t="inlineStr">
        <is>
          <t>F</t>
        </is>
      </c>
      <c r="F853" s="5" t="n">
        <v>1</v>
      </c>
      <c r="G853" s="31" t="n">
        <v>35950</v>
      </c>
      <c r="H853" s="31" t="n">
        <v>39100</v>
      </c>
      <c r="I853" s="6">
        <f>INDEX(Roles!$J$5:$J$40,MATCH(C853&amp;"|"&amp;D853,Roles!$A$5:$A$40,0))</f>
        <v/>
      </c>
      <c r="J853" s="6">
        <f>INDEX(Roles!$K$5:$K$40,MATCH(C853&amp;"|"&amp;D853,Roles!$A$5:$A$40,0))</f>
        <v/>
      </c>
      <c r="K853" s="26">
        <f>INDEX(Market!$K$31:$K$54,MATCH(B853&amp;"|"&amp;J853,Market!$A$31:$A$54,0))</f>
        <v/>
      </c>
      <c r="L853" s="6">
        <f>INDEX(Settings!$E$13:$E$19,MATCH(I853,Settings!$B$13:$B$19,0))</f>
        <v/>
      </c>
      <c r="M853" s="25">
        <f>INDEX(Structure!$K$6:$K$12,MATCH(I853,Structure!$A$6:$A$12,0))</f>
        <v/>
      </c>
      <c r="N853" s="26">
        <f>INDEX(Structure!$G$25:$G$52,MATCH(B853&amp;"|"&amp;I853,Structure!$A$25:$A$52,0))</f>
        <v/>
      </c>
      <c r="O853" s="26">
        <f>INDEX(Structure!$H$25:$H$52,MATCH(B853&amp;"|"&amp;I853,Structure!$A$25:$A$52,0))</f>
        <v/>
      </c>
      <c r="P853" s="26">
        <f>INDEX(Structure!$I$25:$I$52,MATCH(B853&amp;"|"&amp;I853,Structure!$A$25:$A$52,0))</f>
        <v/>
      </c>
      <c r="Q853" s="20">
        <f>G853/H853</f>
        <v/>
      </c>
      <c r="R853" s="20">
        <f>G853/O853</f>
        <v/>
      </c>
      <c r="S853" s="32">
        <f>(G853-N853)/(P853-N853)</f>
        <v/>
      </c>
      <c r="T853" s="4">
        <f>IF(G853&lt;N853,"Below",IF(G853&gt;P853,"Above","Within"))</f>
        <v/>
      </c>
      <c r="U853" s="17">
        <f>MAX(0,N853-G853)*F853</f>
        <v/>
      </c>
      <c r="V853" s="17">
        <f>MAX(0,G853-P853)*F853</f>
        <v/>
      </c>
      <c r="W853" s="33">
        <f>IF(T853="Above",LN(G853/P853)/LN(1+INDEX(Market!$E$6:$E$9,MATCH(B853,Market!$A$6:$A$9,0))),0)</f>
        <v/>
      </c>
    </row>
    <row r="854">
      <c r="A854" s="5" t="inlineStr">
        <is>
          <t>E01014</t>
        </is>
      </c>
      <c r="B854" s="5" t="inlineStr">
        <is>
          <t>PL</t>
        </is>
      </c>
      <c r="C854" s="5" t="inlineStr">
        <is>
          <t>Tech</t>
        </is>
      </c>
      <c r="D854" s="5" t="inlineStr">
        <is>
          <t>L3</t>
        </is>
      </c>
      <c r="E854" s="5" t="inlineStr">
        <is>
          <t>M</t>
        </is>
      </c>
      <c r="F854" s="5" t="n">
        <v>1</v>
      </c>
      <c r="G854" s="31" t="n">
        <v>40550</v>
      </c>
      <c r="H854" s="31" t="n">
        <v>42000</v>
      </c>
      <c r="I854" s="6">
        <f>INDEX(Roles!$J$5:$J$40,MATCH(C854&amp;"|"&amp;D854,Roles!$A$5:$A$40,0))</f>
        <v/>
      </c>
      <c r="J854" s="6">
        <f>INDEX(Roles!$K$5:$K$40,MATCH(C854&amp;"|"&amp;D854,Roles!$A$5:$A$40,0))</f>
        <v/>
      </c>
      <c r="K854" s="26">
        <f>INDEX(Market!$K$31:$K$54,MATCH(B854&amp;"|"&amp;J854,Market!$A$31:$A$54,0))</f>
        <v/>
      </c>
      <c r="L854" s="6">
        <f>INDEX(Settings!$E$13:$E$19,MATCH(I854,Settings!$B$13:$B$19,0))</f>
        <v/>
      </c>
      <c r="M854" s="25">
        <f>INDEX(Structure!$K$6:$K$12,MATCH(I854,Structure!$A$6:$A$12,0))</f>
        <v/>
      </c>
      <c r="N854" s="26">
        <f>INDEX(Structure!$G$25:$G$52,MATCH(B854&amp;"|"&amp;I854,Structure!$A$25:$A$52,0))</f>
        <v/>
      </c>
      <c r="O854" s="26">
        <f>INDEX(Structure!$H$25:$H$52,MATCH(B854&amp;"|"&amp;I854,Structure!$A$25:$A$52,0))</f>
        <v/>
      </c>
      <c r="P854" s="26">
        <f>INDEX(Structure!$I$25:$I$52,MATCH(B854&amp;"|"&amp;I854,Structure!$A$25:$A$52,0))</f>
        <v/>
      </c>
      <c r="Q854" s="20">
        <f>G854/H854</f>
        <v/>
      </c>
      <c r="R854" s="20">
        <f>G854/O854</f>
        <v/>
      </c>
      <c r="S854" s="32">
        <f>(G854-N854)/(P854-N854)</f>
        <v/>
      </c>
      <c r="T854" s="4">
        <f>IF(G854&lt;N854,"Below",IF(G854&gt;P854,"Above","Within"))</f>
        <v/>
      </c>
      <c r="U854" s="17">
        <f>MAX(0,N854-G854)*F854</f>
        <v/>
      </c>
      <c r="V854" s="17">
        <f>MAX(0,G854-P854)*F854</f>
        <v/>
      </c>
      <c r="W854" s="33">
        <f>IF(T854="Above",LN(G854/P854)/LN(1+INDEX(Market!$E$6:$E$9,MATCH(B854,Market!$A$6:$A$9,0))),0)</f>
        <v/>
      </c>
    </row>
    <row r="855">
      <c r="A855" s="5" t="inlineStr">
        <is>
          <t>E01015</t>
        </is>
      </c>
      <c r="B855" s="5" t="inlineStr">
        <is>
          <t>ES</t>
        </is>
      </c>
      <c r="C855" s="5" t="inlineStr">
        <is>
          <t>Operations</t>
        </is>
      </c>
      <c r="D855" s="5" t="inlineStr">
        <is>
          <t>L5</t>
        </is>
      </c>
      <c r="E855" s="5" t="inlineStr">
        <is>
          <t>M</t>
        </is>
      </c>
      <c r="F855" s="5" t="n">
        <v>1</v>
      </c>
      <c r="G855" s="31" t="n">
        <v>69250</v>
      </c>
      <c r="H855" s="31" t="n">
        <v>68900</v>
      </c>
      <c r="I855" s="6">
        <f>INDEX(Roles!$J$5:$J$40,MATCH(C855&amp;"|"&amp;D855,Roles!$A$5:$A$40,0))</f>
        <v/>
      </c>
      <c r="J855" s="6">
        <f>INDEX(Roles!$K$5:$K$40,MATCH(C855&amp;"|"&amp;D855,Roles!$A$5:$A$40,0))</f>
        <v/>
      </c>
      <c r="K855" s="26">
        <f>INDEX(Market!$K$31:$K$54,MATCH(B855&amp;"|"&amp;J855,Market!$A$31:$A$54,0))</f>
        <v/>
      </c>
      <c r="L855" s="6">
        <f>INDEX(Settings!$E$13:$E$19,MATCH(I855,Settings!$B$13:$B$19,0))</f>
        <v/>
      </c>
      <c r="M855" s="25">
        <f>INDEX(Structure!$K$6:$K$12,MATCH(I855,Structure!$A$6:$A$12,0))</f>
        <v/>
      </c>
      <c r="N855" s="26">
        <f>INDEX(Structure!$G$25:$G$52,MATCH(B855&amp;"|"&amp;I855,Structure!$A$25:$A$52,0))</f>
        <v/>
      </c>
      <c r="O855" s="26">
        <f>INDEX(Structure!$H$25:$H$52,MATCH(B855&amp;"|"&amp;I855,Structure!$A$25:$A$52,0))</f>
        <v/>
      </c>
      <c r="P855" s="26">
        <f>INDEX(Structure!$I$25:$I$52,MATCH(B855&amp;"|"&amp;I855,Structure!$A$25:$A$52,0))</f>
        <v/>
      </c>
      <c r="Q855" s="20">
        <f>G855/H855</f>
        <v/>
      </c>
      <c r="R855" s="20">
        <f>G855/O855</f>
        <v/>
      </c>
      <c r="S855" s="32">
        <f>(G855-N855)/(P855-N855)</f>
        <v/>
      </c>
      <c r="T855" s="4">
        <f>IF(G855&lt;N855,"Below",IF(G855&gt;P855,"Above","Within"))</f>
        <v/>
      </c>
      <c r="U855" s="17">
        <f>MAX(0,N855-G855)*F855</f>
        <v/>
      </c>
      <c r="V855" s="17">
        <f>MAX(0,G855-P855)*F855</f>
        <v/>
      </c>
      <c r="W855" s="33">
        <f>IF(T855="Above",LN(G855/P855)/LN(1+INDEX(Market!$E$6:$E$9,MATCH(B855,Market!$A$6:$A$9,0))),0)</f>
        <v/>
      </c>
    </row>
    <row r="856">
      <c r="A856" s="5" t="inlineStr">
        <is>
          <t>E01016</t>
        </is>
      </c>
      <c r="B856" s="5" t="inlineStr">
        <is>
          <t>PL</t>
        </is>
      </c>
      <c r="C856" s="5" t="inlineStr">
        <is>
          <t>HR</t>
        </is>
      </c>
      <c r="D856" s="5" t="inlineStr">
        <is>
          <t>L2</t>
        </is>
      </c>
      <c r="E856" s="5" t="inlineStr">
        <is>
          <t>M</t>
        </is>
      </c>
      <c r="F856" s="5" t="n">
        <v>1</v>
      </c>
      <c r="G856" s="31" t="n">
        <v>23700</v>
      </c>
      <c r="H856" s="31" t="n">
        <v>26200</v>
      </c>
      <c r="I856" s="6">
        <f>INDEX(Roles!$J$5:$J$40,MATCH(C856&amp;"|"&amp;D856,Roles!$A$5:$A$40,0))</f>
        <v/>
      </c>
      <c r="J856" s="6">
        <f>INDEX(Roles!$K$5:$K$40,MATCH(C856&amp;"|"&amp;D856,Roles!$A$5:$A$40,0))</f>
        <v/>
      </c>
      <c r="K856" s="26">
        <f>INDEX(Market!$K$31:$K$54,MATCH(B856&amp;"|"&amp;J856,Market!$A$31:$A$54,0))</f>
        <v/>
      </c>
      <c r="L856" s="6">
        <f>INDEX(Settings!$E$13:$E$19,MATCH(I856,Settings!$B$13:$B$19,0))</f>
        <v/>
      </c>
      <c r="M856" s="25">
        <f>INDEX(Structure!$K$6:$K$12,MATCH(I856,Structure!$A$6:$A$12,0))</f>
        <v/>
      </c>
      <c r="N856" s="26">
        <f>INDEX(Structure!$G$25:$G$52,MATCH(B856&amp;"|"&amp;I856,Structure!$A$25:$A$52,0))</f>
        <v/>
      </c>
      <c r="O856" s="26">
        <f>INDEX(Structure!$H$25:$H$52,MATCH(B856&amp;"|"&amp;I856,Structure!$A$25:$A$52,0))</f>
        <v/>
      </c>
      <c r="P856" s="26">
        <f>INDEX(Structure!$I$25:$I$52,MATCH(B856&amp;"|"&amp;I856,Structure!$A$25:$A$52,0))</f>
        <v/>
      </c>
      <c r="Q856" s="20">
        <f>G856/H856</f>
        <v/>
      </c>
      <c r="R856" s="20">
        <f>G856/O856</f>
        <v/>
      </c>
      <c r="S856" s="32">
        <f>(G856-N856)/(P856-N856)</f>
        <v/>
      </c>
      <c r="T856" s="4">
        <f>IF(G856&lt;N856,"Below",IF(G856&gt;P856,"Above","Within"))</f>
        <v/>
      </c>
      <c r="U856" s="17">
        <f>MAX(0,N856-G856)*F856</f>
        <v/>
      </c>
      <c r="V856" s="17">
        <f>MAX(0,G856-P856)*F856</f>
        <v/>
      </c>
      <c r="W856" s="33">
        <f>IF(T856="Above",LN(G856/P856)/LN(1+INDEX(Market!$E$6:$E$9,MATCH(B856,Market!$A$6:$A$9,0))),0)</f>
        <v/>
      </c>
    </row>
    <row r="857">
      <c r="A857" s="5" t="inlineStr">
        <is>
          <t>E01017</t>
        </is>
      </c>
      <c r="B857" s="5" t="inlineStr">
        <is>
          <t>PL</t>
        </is>
      </c>
      <c r="C857" s="5" t="inlineStr">
        <is>
          <t>Sales</t>
        </is>
      </c>
      <c r="D857" s="5" t="inlineStr">
        <is>
          <t>L6</t>
        </is>
      </c>
      <c r="E857" s="5" t="inlineStr">
        <is>
          <t>M</t>
        </is>
      </c>
      <c r="F857" s="5" t="n">
        <v>1</v>
      </c>
      <c r="G857" s="31" t="n">
        <v>84200</v>
      </c>
      <c r="H857" s="31" t="n">
        <v>88200</v>
      </c>
      <c r="I857" s="6">
        <f>INDEX(Roles!$J$5:$J$40,MATCH(C857&amp;"|"&amp;D857,Roles!$A$5:$A$40,0))</f>
        <v/>
      </c>
      <c r="J857" s="6">
        <f>INDEX(Roles!$K$5:$K$40,MATCH(C857&amp;"|"&amp;D857,Roles!$A$5:$A$40,0))</f>
        <v/>
      </c>
      <c r="K857" s="26">
        <f>INDEX(Market!$K$31:$K$54,MATCH(B857&amp;"|"&amp;J857,Market!$A$31:$A$54,0))</f>
        <v/>
      </c>
      <c r="L857" s="6">
        <f>INDEX(Settings!$E$13:$E$19,MATCH(I857,Settings!$B$13:$B$19,0))</f>
        <v/>
      </c>
      <c r="M857" s="25">
        <f>INDEX(Structure!$K$6:$K$12,MATCH(I857,Structure!$A$6:$A$12,0))</f>
        <v/>
      </c>
      <c r="N857" s="26">
        <f>INDEX(Structure!$G$25:$G$52,MATCH(B857&amp;"|"&amp;I857,Structure!$A$25:$A$52,0))</f>
        <v/>
      </c>
      <c r="O857" s="26">
        <f>INDEX(Structure!$H$25:$H$52,MATCH(B857&amp;"|"&amp;I857,Structure!$A$25:$A$52,0))</f>
        <v/>
      </c>
      <c r="P857" s="26">
        <f>INDEX(Structure!$I$25:$I$52,MATCH(B857&amp;"|"&amp;I857,Structure!$A$25:$A$52,0))</f>
        <v/>
      </c>
      <c r="Q857" s="20">
        <f>G857/H857</f>
        <v/>
      </c>
      <c r="R857" s="20">
        <f>G857/O857</f>
        <v/>
      </c>
      <c r="S857" s="32">
        <f>(G857-N857)/(P857-N857)</f>
        <v/>
      </c>
      <c r="T857" s="4">
        <f>IF(G857&lt;N857,"Below",IF(G857&gt;P857,"Above","Within"))</f>
        <v/>
      </c>
      <c r="U857" s="17">
        <f>MAX(0,N857-G857)*F857</f>
        <v/>
      </c>
      <c r="V857" s="17">
        <f>MAX(0,G857-P857)*F857</f>
        <v/>
      </c>
      <c r="W857" s="33">
        <f>IF(T857="Above",LN(G857/P857)/LN(1+INDEX(Market!$E$6:$E$9,MATCH(B857,Market!$A$6:$A$9,0))),0)</f>
        <v/>
      </c>
    </row>
    <row r="858">
      <c r="A858" s="5" t="inlineStr">
        <is>
          <t>E01018</t>
        </is>
      </c>
      <c r="B858" s="5" t="inlineStr">
        <is>
          <t>IT</t>
        </is>
      </c>
      <c r="C858" s="5" t="inlineStr">
        <is>
          <t>Sales</t>
        </is>
      </c>
      <c r="D858" s="5" t="inlineStr">
        <is>
          <t>L2</t>
        </is>
      </c>
      <c r="E858" s="5" t="inlineStr">
        <is>
          <t>F</t>
        </is>
      </c>
      <c r="F858" s="5" t="n">
        <v>1</v>
      </c>
      <c r="G858" s="31" t="n">
        <v>33900</v>
      </c>
      <c r="H858" s="31" t="n">
        <v>34100</v>
      </c>
      <c r="I858" s="6">
        <f>INDEX(Roles!$J$5:$J$40,MATCH(C858&amp;"|"&amp;D858,Roles!$A$5:$A$40,0))</f>
        <v/>
      </c>
      <c r="J858" s="6">
        <f>INDEX(Roles!$K$5:$K$40,MATCH(C858&amp;"|"&amp;D858,Roles!$A$5:$A$40,0))</f>
        <v/>
      </c>
      <c r="K858" s="26">
        <f>INDEX(Market!$K$31:$K$54,MATCH(B858&amp;"|"&amp;J858,Market!$A$31:$A$54,0))</f>
        <v/>
      </c>
      <c r="L858" s="6">
        <f>INDEX(Settings!$E$13:$E$19,MATCH(I858,Settings!$B$13:$B$19,0))</f>
        <v/>
      </c>
      <c r="M858" s="25">
        <f>INDEX(Structure!$K$6:$K$12,MATCH(I858,Structure!$A$6:$A$12,0))</f>
        <v/>
      </c>
      <c r="N858" s="26">
        <f>INDEX(Structure!$G$25:$G$52,MATCH(B858&amp;"|"&amp;I858,Structure!$A$25:$A$52,0))</f>
        <v/>
      </c>
      <c r="O858" s="26">
        <f>INDEX(Structure!$H$25:$H$52,MATCH(B858&amp;"|"&amp;I858,Structure!$A$25:$A$52,0))</f>
        <v/>
      </c>
      <c r="P858" s="26">
        <f>INDEX(Structure!$I$25:$I$52,MATCH(B858&amp;"|"&amp;I858,Structure!$A$25:$A$52,0))</f>
        <v/>
      </c>
      <c r="Q858" s="20">
        <f>G858/H858</f>
        <v/>
      </c>
      <c r="R858" s="20">
        <f>G858/O858</f>
        <v/>
      </c>
      <c r="S858" s="32">
        <f>(G858-N858)/(P858-N858)</f>
        <v/>
      </c>
      <c r="T858" s="4">
        <f>IF(G858&lt;N858,"Below",IF(G858&gt;P858,"Above","Within"))</f>
        <v/>
      </c>
      <c r="U858" s="17">
        <f>MAX(0,N858-G858)*F858</f>
        <v/>
      </c>
      <c r="V858" s="17">
        <f>MAX(0,G858-P858)*F858</f>
        <v/>
      </c>
      <c r="W858" s="33">
        <f>IF(T858="Above",LN(G858/P858)/LN(1+INDEX(Market!$E$6:$E$9,MATCH(B858,Market!$A$6:$A$9,0))),0)</f>
        <v/>
      </c>
    </row>
    <row r="859">
      <c r="A859" s="5" t="inlineStr">
        <is>
          <t>E01019</t>
        </is>
      </c>
      <c r="B859" s="5" t="inlineStr">
        <is>
          <t>IT</t>
        </is>
      </c>
      <c r="C859" s="5" t="inlineStr">
        <is>
          <t>Operations</t>
        </is>
      </c>
      <c r="D859" s="5" t="inlineStr">
        <is>
          <t>L2</t>
        </is>
      </c>
      <c r="E859" s="5" t="inlineStr">
        <is>
          <t>F</t>
        </is>
      </c>
      <c r="F859" s="5" t="n">
        <v>1</v>
      </c>
      <c r="G859" s="31" t="n">
        <v>27650</v>
      </c>
      <c r="H859" s="31" t="n">
        <v>30900</v>
      </c>
      <c r="I859" s="6">
        <f>INDEX(Roles!$J$5:$J$40,MATCH(C859&amp;"|"&amp;D859,Roles!$A$5:$A$40,0))</f>
        <v/>
      </c>
      <c r="J859" s="6">
        <f>INDEX(Roles!$K$5:$K$40,MATCH(C859&amp;"|"&amp;D859,Roles!$A$5:$A$40,0))</f>
        <v/>
      </c>
      <c r="K859" s="26">
        <f>INDEX(Market!$K$31:$K$54,MATCH(B859&amp;"|"&amp;J859,Market!$A$31:$A$54,0))</f>
        <v/>
      </c>
      <c r="L859" s="6">
        <f>INDEX(Settings!$E$13:$E$19,MATCH(I859,Settings!$B$13:$B$19,0))</f>
        <v/>
      </c>
      <c r="M859" s="25">
        <f>INDEX(Structure!$K$6:$K$12,MATCH(I859,Structure!$A$6:$A$12,0))</f>
        <v/>
      </c>
      <c r="N859" s="26">
        <f>INDEX(Structure!$G$25:$G$52,MATCH(B859&amp;"|"&amp;I859,Structure!$A$25:$A$52,0))</f>
        <v/>
      </c>
      <c r="O859" s="26">
        <f>INDEX(Structure!$H$25:$H$52,MATCH(B859&amp;"|"&amp;I859,Structure!$A$25:$A$52,0))</f>
        <v/>
      </c>
      <c r="P859" s="26">
        <f>INDEX(Structure!$I$25:$I$52,MATCH(B859&amp;"|"&amp;I859,Structure!$A$25:$A$52,0))</f>
        <v/>
      </c>
      <c r="Q859" s="20">
        <f>G859/H859</f>
        <v/>
      </c>
      <c r="R859" s="20">
        <f>G859/O859</f>
        <v/>
      </c>
      <c r="S859" s="32">
        <f>(G859-N859)/(P859-N859)</f>
        <v/>
      </c>
      <c r="T859" s="4">
        <f>IF(G859&lt;N859,"Below",IF(G859&gt;P859,"Above","Within"))</f>
        <v/>
      </c>
      <c r="U859" s="17">
        <f>MAX(0,N859-G859)*F859</f>
        <v/>
      </c>
      <c r="V859" s="17">
        <f>MAX(0,G859-P859)*F859</f>
        <v/>
      </c>
      <c r="W859" s="33">
        <f>IF(T859="Above",LN(G859/P859)/LN(1+INDEX(Market!$E$6:$E$9,MATCH(B859,Market!$A$6:$A$9,0))),0)</f>
        <v/>
      </c>
    </row>
    <row r="860">
      <c r="A860" s="5" t="inlineStr">
        <is>
          <t>E01021</t>
        </is>
      </c>
      <c r="B860" s="5" t="inlineStr">
        <is>
          <t>PL</t>
        </is>
      </c>
      <c r="C860" s="5" t="inlineStr">
        <is>
          <t>Customer Service</t>
        </is>
      </c>
      <c r="D860" s="5" t="inlineStr">
        <is>
          <t>L2</t>
        </is>
      </c>
      <c r="E860" s="5" t="inlineStr">
        <is>
          <t>F</t>
        </is>
      </c>
      <c r="F860" s="5" t="n">
        <v>1</v>
      </c>
      <c r="G860" s="31" t="n">
        <v>22450</v>
      </c>
      <c r="H860" s="31" t="n">
        <v>23600</v>
      </c>
      <c r="I860" s="6">
        <f>INDEX(Roles!$J$5:$J$40,MATCH(C860&amp;"|"&amp;D860,Roles!$A$5:$A$40,0))</f>
        <v/>
      </c>
      <c r="J860" s="6">
        <f>INDEX(Roles!$K$5:$K$40,MATCH(C860&amp;"|"&amp;D860,Roles!$A$5:$A$40,0))</f>
        <v/>
      </c>
      <c r="K860" s="26">
        <f>INDEX(Market!$K$31:$K$54,MATCH(B860&amp;"|"&amp;J860,Market!$A$31:$A$54,0))</f>
        <v/>
      </c>
      <c r="L860" s="6">
        <f>INDEX(Settings!$E$13:$E$19,MATCH(I860,Settings!$B$13:$B$19,0))</f>
        <v/>
      </c>
      <c r="M860" s="25">
        <f>INDEX(Structure!$K$6:$K$12,MATCH(I860,Structure!$A$6:$A$12,0))</f>
        <v/>
      </c>
      <c r="N860" s="26">
        <f>INDEX(Structure!$G$25:$G$52,MATCH(B860&amp;"|"&amp;I860,Structure!$A$25:$A$52,0))</f>
        <v/>
      </c>
      <c r="O860" s="26">
        <f>INDEX(Structure!$H$25:$H$52,MATCH(B860&amp;"|"&amp;I860,Structure!$A$25:$A$52,0))</f>
        <v/>
      </c>
      <c r="P860" s="26">
        <f>INDEX(Structure!$I$25:$I$52,MATCH(B860&amp;"|"&amp;I860,Structure!$A$25:$A$52,0))</f>
        <v/>
      </c>
      <c r="Q860" s="20">
        <f>G860/H860</f>
        <v/>
      </c>
      <c r="R860" s="20">
        <f>G860/O860</f>
        <v/>
      </c>
      <c r="S860" s="32">
        <f>(G860-N860)/(P860-N860)</f>
        <v/>
      </c>
      <c r="T860" s="4">
        <f>IF(G860&lt;N860,"Below",IF(G860&gt;P860,"Above","Within"))</f>
        <v/>
      </c>
      <c r="U860" s="17">
        <f>MAX(0,N860-G860)*F860</f>
        <v/>
      </c>
      <c r="V860" s="17">
        <f>MAX(0,G860-P860)*F860</f>
        <v/>
      </c>
      <c r="W860" s="33">
        <f>IF(T860="Above",LN(G860/P860)/LN(1+INDEX(Market!$E$6:$E$9,MATCH(B860,Market!$A$6:$A$9,0))),0)</f>
        <v/>
      </c>
    </row>
    <row r="861">
      <c r="A861" s="5" t="inlineStr">
        <is>
          <t>E01022</t>
        </is>
      </c>
      <c r="B861" s="5" t="inlineStr">
        <is>
          <t>IT</t>
        </is>
      </c>
      <c r="C861" s="5" t="inlineStr">
        <is>
          <t>HR</t>
        </is>
      </c>
      <c r="D861" s="5" t="inlineStr">
        <is>
          <t>L2</t>
        </is>
      </c>
      <c r="E861" s="5" t="inlineStr">
        <is>
          <t>M</t>
        </is>
      </c>
      <c r="F861" s="5" t="n">
        <v>1</v>
      </c>
      <c r="G861" s="31" t="n">
        <v>27800</v>
      </c>
      <c r="H861" s="31" t="n">
        <v>32500</v>
      </c>
      <c r="I861" s="6">
        <f>INDEX(Roles!$J$5:$J$40,MATCH(C861&amp;"|"&amp;D861,Roles!$A$5:$A$40,0))</f>
        <v/>
      </c>
      <c r="J861" s="6">
        <f>INDEX(Roles!$K$5:$K$40,MATCH(C861&amp;"|"&amp;D861,Roles!$A$5:$A$40,0))</f>
        <v/>
      </c>
      <c r="K861" s="26">
        <f>INDEX(Market!$K$31:$K$54,MATCH(B861&amp;"|"&amp;J861,Market!$A$31:$A$54,0))</f>
        <v/>
      </c>
      <c r="L861" s="6">
        <f>INDEX(Settings!$E$13:$E$19,MATCH(I861,Settings!$B$13:$B$19,0))</f>
        <v/>
      </c>
      <c r="M861" s="25">
        <f>INDEX(Structure!$K$6:$K$12,MATCH(I861,Structure!$A$6:$A$12,0))</f>
        <v/>
      </c>
      <c r="N861" s="26">
        <f>INDEX(Structure!$G$25:$G$52,MATCH(B861&amp;"|"&amp;I861,Structure!$A$25:$A$52,0))</f>
        <v/>
      </c>
      <c r="O861" s="26">
        <f>INDEX(Structure!$H$25:$H$52,MATCH(B861&amp;"|"&amp;I861,Structure!$A$25:$A$52,0))</f>
        <v/>
      </c>
      <c r="P861" s="26">
        <f>INDEX(Structure!$I$25:$I$52,MATCH(B861&amp;"|"&amp;I861,Structure!$A$25:$A$52,0))</f>
        <v/>
      </c>
      <c r="Q861" s="20">
        <f>G861/H861</f>
        <v/>
      </c>
      <c r="R861" s="20">
        <f>G861/O861</f>
        <v/>
      </c>
      <c r="S861" s="32">
        <f>(G861-N861)/(P861-N861)</f>
        <v/>
      </c>
      <c r="T861" s="4">
        <f>IF(G861&lt;N861,"Below",IF(G861&gt;P861,"Above","Within"))</f>
        <v/>
      </c>
      <c r="U861" s="17">
        <f>MAX(0,N861-G861)*F861</f>
        <v/>
      </c>
      <c r="V861" s="17">
        <f>MAX(0,G861-P861)*F861</f>
        <v/>
      </c>
      <c r="W861" s="33">
        <f>IF(T861="Above",LN(G861/P861)/LN(1+INDEX(Market!$E$6:$E$9,MATCH(B861,Market!$A$6:$A$9,0))),0)</f>
        <v/>
      </c>
    </row>
    <row r="862">
      <c r="A862" s="5" t="inlineStr">
        <is>
          <t>E01023</t>
        </is>
      </c>
      <c r="B862" s="5" t="inlineStr">
        <is>
          <t>DE</t>
        </is>
      </c>
      <c r="C862" s="5" t="inlineStr">
        <is>
          <t>Operations</t>
        </is>
      </c>
      <c r="D862" s="5" t="inlineStr">
        <is>
          <t>L3</t>
        </is>
      </c>
      <c r="E862" s="5" t="inlineStr">
        <is>
          <t>F</t>
        </is>
      </c>
      <c r="F862" s="5" t="n">
        <v>1</v>
      </c>
      <c r="G862" s="31" t="n">
        <v>61450</v>
      </c>
      <c r="H862" s="31" t="n">
        <v>57800</v>
      </c>
      <c r="I862" s="6">
        <f>INDEX(Roles!$J$5:$J$40,MATCH(C862&amp;"|"&amp;D862,Roles!$A$5:$A$40,0))</f>
        <v/>
      </c>
      <c r="J862" s="6">
        <f>INDEX(Roles!$K$5:$K$40,MATCH(C862&amp;"|"&amp;D862,Roles!$A$5:$A$40,0))</f>
        <v/>
      </c>
      <c r="K862" s="26">
        <f>INDEX(Market!$K$31:$K$54,MATCH(B862&amp;"|"&amp;J862,Market!$A$31:$A$54,0))</f>
        <v/>
      </c>
      <c r="L862" s="6">
        <f>INDEX(Settings!$E$13:$E$19,MATCH(I862,Settings!$B$13:$B$19,0))</f>
        <v/>
      </c>
      <c r="M862" s="25">
        <f>INDEX(Structure!$K$6:$K$12,MATCH(I862,Structure!$A$6:$A$12,0))</f>
        <v/>
      </c>
      <c r="N862" s="26">
        <f>INDEX(Structure!$G$25:$G$52,MATCH(B862&amp;"|"&amp;I862,Structure!$A$25:$A$52,0))</f>
        <v/>
      </c>
      <c r="O862" s="26">
        <f>INDEX(Structure!$H$25:$H$52,MATCH(B862&amp;"|"&amp;I862,Structure!$A$25:$A$52,0))</f>
        <v/>
      </c>
      <c r="P862" s="26">
        <f>INDEX(Structure!$I$25:$I$52,MATCH(B862&amp;"|"&amp;I862,Structure!$A$25:$A$52,0))</f>
        <v/>
      </c>
      <c r="Q862" s="20">
        <f>G862/H862</f>
        <v/>
      </c>
      <c r="R862" s="20">
        <f>G862/O862</f>
        <v/>
      </c>
      <c r="S862" s="32">
        <f>(G862-N862)/(P862-N862)</f>
        <v/>
      </c>
      <c r="T862" s="4">
        <f>IF(G862&lt;N862,"Below",IF(G862&gt;P862,"Above","Within"))</f>
        <v/>
      </c>
      <c r="U862" s="17">
        <f>MAX(0,N862-G862)*F862</f>
        <v/>
      </c>
      <c r="V862" s="17">
        <f>MAX(0,G862-P862)*F862</f>
        <v/>
      </c>
      <c r="W862" s="33">
        <f>IF(T862="Above",LN(G862/P862)/LN(1+INDEX(Market!$E$6:$E$9,MATCH(B862,Market!$A$6:$A$9,0))),0)</f>
        <v/>
      </c>
    </row>
    <row r="863">
      <c r="A863" s="5" t="inlineStr">
        <is>
          <t>E01024</t>
        </is>
      </c>
      <c r="B863" s="5" t="inlineStr">
        <is>
          <t>PL</t>
        </is>
      </c>
      <c r="C863" s="5" t="inlineStr">
        <is>
          <t>Operations</t>
        </is>
      </c>
      <c r="D863" s="5" t="inlineStr">
        <is>
          <t>L1</t>
        </is>
      </c>
      <c r="E863" s="5" t="inlineStr">
        <is>
          <t>F</t>
        </is>
      </c>
      <c r="F863" s="5" t="n">
        <v>1</v>
      </c>
      <c r="G863" s="31" t="n">
        <v>18550</v>
      </c>
      <c r="H863" s="31" t="n">
        <v>20000</v>
      </c>
      <c r="I863" s="6">
        <f>INDEX(Roles!$J$5:$J$40,MATCH(C863&amp;"|"&amp;D863,Roles!$A$5:$A$40,0))</f>
        <v/>
      </c>
      <c r="J863" s="6">
        <f>INDEX(Roles!$K$5:$K$40,MATCH(C863&amp;"|"&amp;D863,Roles!$A$5:$A$40,0))</f>
        <v/>
      </c>
      <c r="K863" s="26">
        <f>INDEX(Market!$K$31:$K$54,MATCH(B863&amp;"|"&amp;J863,Market!$A$31:$A$54,0))</f>
        <v/>
      </c>
      <c r="L863" s="6">
        <f>INDEX(Settings!$E$13:$E$19,MATCH(I863,Settings!$B$13:$B$19,0))</f>
        <v/>
      </c>
      <c r="M863" s="25">
        <f>INDEX(Structure!$K$6:$K$12,MATCH(I863,Structure!$A$6:$A$12,0))</f>
        <v/>
      </c>
      <c r="N863" s="26">
        <f>INDEX(Structure!$G$25:$G$52,MATCH(B863&amp;"|"&amp;I863,Structure!$A$25:$A$52,0))</f>
        <v/>
      </c>
      <c r="O863" s="26">
        <f>INDEX(Structure!$H$25:$H$52,MATCH(B863&amp;"|"&amp;I863,Structure!$A$25:$A$52,0))</f>
        <v/>
      </c>
      <c r="P863" s="26">
        <f>INDEX(Structure!$I$25:$I$52,MATCH(B863&amp;"|"&amp;I863,Structure!$A$25:$A$52,0))</f>
        <v/>
      </c>
      <c r="Q863" s="20">
        <f>G863/H863</f>
        <v/>
      </c>
      <c r="R863" s="20">
        <f>G863/O863</f>
        <v/>
      </c>
      <c r="S863" s="32">
        <f>(G863-N863)/(P863-N863)</f>
        <v/>
      </c>
      <c r="T863" s="4">
        <f>IF(G863&lt;N863,"Below",IF(G863&gt;P863,"Above","Within"))</f>
        <v/>
      </c>
      <c r="U863" s="17">
        <f>MAX(0,N863-G863)*F863</f>
        <v/>
      </c>
      <c r="V863" s="17">
        <f>MAX(0,G863-P863)*F863</f>
        <v/>
      </c>
      <c r="W863" s="33">
        <f>IF(T863="Above",LN(G863/P863)/LN(1+INDEX(Market!$E$6:$E$9,MATCH(B863,Market!$A$6:$A$9,0))),0)</f>
        <v/>
      </c>
    </row>
    <row r="864">
      <c r="A864" s="5" t="inlineStr">
        <is>
          <t>E01025</t>
        </is>
      </c>
      <c r="B864" s="5" t="inlineStr">
        <is>
          <t>PL</t>
        </is>
      </c>
      <c r="C864" s="5" t="inlineStr">
        <is>
          <t>Customer Service</t>
        </is>
      </c>
      <c r="D864" s="5" t="inlineStr">
        <is>
          <t>L2</t>
        </is>
      </c>
      <c r="E864" s="5" t="inlineStr">
        <is>
          <t>F</t>
        </is>
      </c>
      <c r="F864" s="5" t="n">
        <v>1</v>
      </c>
      <c r="G864" s="31" t="n">
        <v>24650</v>
      </c>
      <c r="H864" s="31" t="n">
        <v>23600</v>
      </c>
      <c r="I864" s="6">
        <f>INDEX(Roles!$J$5:$J$40,MATCH(C864&amp;"|"&amp;D864,Roles!$A$5:$A$40,0))</f>
        <v/>
      </c>
      <c r="J864" s="6">
        <f>INDEX(Roles!$K$5:$K$40,MATCH(C864&amp;"|"&amp;D864,Roles!$A$5:$A$40,0))</f>
        <v/>
      </c>
      <c r="K864" s="26">
        <f>INDEX(Market!$K$31:$K$54,MATCH(B864&amp;"|"&amp;J864,Market!$A$31:$A$54,0))</f>
        <v/>
      </c>
      <c r="L864" s="6">
        <f>INDEX(Settings!$E$13:$E$19,MATCH(I864,Settings!$B$13:$B$19,0))</f>
        <v/>
      </c>
      <c r="M864" s="25">
        <f>INDEX(Structure!$K$6:$K$12,MATCH(I864,Structure!$A$6:$A$12,0))</f>
        <v/>
      </c>
      <c r="N864" s="26">
        <f>INDEX(Structure!$G$25:$G$52,MATCH(B864&amp;"|"&amp;I864,Structure!$A$25:$A$52,0))</f>
        <v/>
      </c>
      <c r="O864" s="26">
        <f>INDEX(Structure!$H$25:$H$52,MATCH(B864&amp;"|"&amp;I864,Structure!$A$25:$A$52,0))</f>
        <v/>
      </c>
      <c r="P864" s="26">
        <f>INDEX(Structure!$I$25:$I$52,MATCH(B864&amp;"|"&amp;I864,Structure!$A$25:$A$52,0))</f>
        <v/>
      </c>
      <c r="Q864" s="20">
        <f>G864/H864</f>
        <v/>
      </c>
      <c r="R864" s="20">
        <f>G864/O864</f>
        <v/>
      </c>
      <c r="S864" s="32">
        <f>(G864-N864)/(P864-N864)</f>
        <v/>
      </c>
      <c r="T864" s="4">
        <f>IF(G864&lt;N864,"Below",IF(G864&gt;P864,"Above","Within"))</f>
        <v/>
      </c>
      <c r="U864" s="17">
        <f>MAX(0,N864-G864)*F864</f>
        <v/>
      </c>
      <c r="V864" s="17">
        <f>MAX(0,G864-P864)*F864</f>
        <v/>
      </c>
      <c r="W864" s="33">
        <f>IF(T864="Above",LN(G864/P864)/LN(1+INDEX(Market!$E$6:$E$9,MATCH(B864,Market!$A$6:$A$9,0))),0)</f>
        <v/>
      </c>
    </row>
    <row r="865">
      <c r="A865" s="5" t="inlineStr">
        <is>
          <t>E01026</t>
        </is>
      </c>
      <c r="B865" s="5" t="inlineStr">
        <is>
          <t>PL</t>
        </is>
      </c>
      <c r="C865" s="5" t="inlineStr">
        <is>
          <t>Operations</t>
        </is>
      </c>
      <c r="D865" s="5" t="inlineStr">
        <is>
          <t>L2</t>
        </is>
      </c>
      <c r="E865" s="5" t="inlineStr">
        <is>
          <t>F</t>
        </is>
      </c>
      <c r="F865" s="5" t="n">
        <v>1</v>
      </c>
      <c r="G865" s="31" t="n">
        <v>23450</v>
      </c>
      <c r="H865" s="31" t="n">
        <v>24900</v>
      </c>
      <c r="I865" s="6">
        <f>INDEX(Roles!$J$5:$J$40,MATCH(C865&amp;"|"&amp;D865,Roles!$A$5:$A$40,0))</f>
        <v/>
      </c>
      <c r="J865" s="6">
        <f>INDEX(Roles!$K$5:$K$40,MATCH(C865&amp;"|"&amp;D865,Roles!$A$5:$A$40,0))</f>
        <v/>
      </c>
      <c r="K865" s="26">
        <f>INDEX(Market!$K$31:$K$54,MATCH(B865&amp;"|"&amp;J865,Market!$A$31:$A$54,0))</f>
        <v/>
      </c>
      <c r="L865" s="6">
        <f>INDEX(Settings!$E$13:$E$19,MATCH(I865,Settings!$B$13:$B$19,0))</f>
        <v/>
      </c>
      <c r="M865" s="25">
        <f>INDEX(Structure!$K$6:$K$12,MATCH(I865,Structure!$A$6:$A$12,0))</f>
        <v/>
      </c>
      <c r="N865" s="26">
        <f>INDEX(Structure!$G$25:$G$52,MATCH(B865&amp;"|"&amp;I865,Structure!$A$25:$A$52,0))</f>
        <v/>
      </c>
      <c r="O865" s="26">
        <f>INDEX(Structure!$H$25:$H$52,MATCH(B865&amp;"|"&amp;I865,Structure!$A$25:$A$52,0))</f>
        <v/>
      </c>
      <c r="P865" s="26">
        <f>INDEX(Structure!$I$25:$I$52,MATCH(B865&amp;"|"&amp;I865,Structure!$A$25:$A$52,0))</f>
        <v/>
      </c>
      <c r="Q865" s="20">
        <f>G865/H865</f>
        <v/>
      </c>
      <c r="R865" s="20">
        <f>G865/O865</f>
        <v/>
      </c>
      <c r="S865" s="32">
        <f>(G865-N865)/(P865-N865)</f>
        <v/>
      </c>
      <c r="T865" s="4">
        <f>IF(G865&lt;N865,"Below",IF(G865&gt;P865,"Above","Within"))</f>
        <v/>
      </c>
      <c r="U865" s="17">
        <f>MAX(0,N865-G865)*F865</f>
        <v/>
      </c>
      <c r="V865" s="17">
        <f>MAX(0,G865-P865)*F865</f>
        <v/>
      </c>
      <c r="W865" s="33">
        <f>IF(T865="Above",LN(G865/P865)/LN(1+INDEX(Market!$E$6:$E$9,MATCH(B865,Market!$A$6:$A$9,0))),0)</f>
        <v/>
      </c>
    </row>
    <row r="866">
      <c r="A866" s="5" t="inlineStr">
        <is>
          <t>E01027</t>
        </is>
      </c>
      <c r="B866" s="5" t="inlineStr">
        <is>
          <t>IT</t>
        </is>
      </c>
      <c r="C866" s="5" t="inlineStr">
        <is>
          <t>HR</t>
        </is>
      </c>
      <c r="D866" s="5" t="inlineStr">
        <is>
          <t>L3</t>
        </is>
      </c>
      <c r="E866" s="5" t="inlineStr">
        <is>
          <t>M</t>
        </is>
      </c>
      <c r="F866" s="5" t="n">
        <v>1</v>
      </c>
      <c r="G866" s="31" t="n">
        <v>34150</v>
      </c>
      <c r="H866" s="31" t="n">
        <v>41600</v>
      </c>
      <c r="I866" s="6">
        <f>INDEX(Roles!$J$5:$J$40,MATCH(C866&amp;"|"&amp;D866,Roles!$A$5:$A$40,0))</f>
        <v/>
      </c>
      <c r="J866" s="6">
        <f>INDEX(Roles!$K$5:$K$40,MATCH(C866&amp;"|"&amp;D866,Roles!$A$5:$A$40,0))</f>
        <v/>
      </c>
      <c r="K866" s="26">
        <f>INDEX(Market!$K$31:$K$54,MATCH(B866&amp;"|"&amp;J866,Market!$A$31:$A$54,0))</f>
        <v/>
      </c>
      <c r="L866" s="6">
        <f>INDEX(Settings!$E$13:$E$19,MATCH(I866,Settings!$B$13:$B$19,0))</f>
        <v/>
      </c>
      <c r="M866" s="25">
        <f>INDEX(Structure!$K$6:$K$12,MATCH(I866,Structure!$A$6:$A$12,0))</f>
        <v/>
      </c>
      <c r="N866" s="26">
        <f>INDEX(Structure!$G$25:$G$52,MATCH(B866&amp;"|"&amp;I866,Structure!$A$25:$A$52,0))</f>
        <v/>
      </c>
      <c r="O866" s="26">
        <f>INDEX(Structure!$H$25:$H$52,MATCH(B866&amp;"|"&amp;I866,Structure!$A$25:$A$52,0))</f>
        <v/>
      </c>
      <c r="P866" s="26">
        <f>INDEX(Structure!$I$25:$I$52,MATCH(B866&amp;"|"&amp;I866,Structure!$A$25:$A$52,0))</f>
        <v/>
      </c>
      <c r="Q866" s="20">
        <f>G866/H866</f>
        <v/>
      </c>
      <c r="R866" s="20">
        <f>G866/O866</f>
        <v/>
      </c>
      <c r="S866" s="32">
        <f>(G866-N866)/(P866-N866)</f>
        <v/>
      </c>
      <c r="T866" s="4">
        <f>IF(G866&lt;N866,"Below",IF(G866&gt;P866,"Above","Within"))</f>
        <v/>
      </c>
      <c r="U866" s="17">
        <f>MAX(0,N866-G866)*F866</f>
        <v/>
      </c>
      <c r="V866" s="17">
        <f>MAX(0,G866-P866)*F866</f>
        <v/>
      </c>
      <c r="W866" s="33">
        <f>IF(T866="Above",LN(G866/P866)/LN(1+INDEX(Market!$E$6:$E$9,MATCH(B866,Market!$A$6:$A$9,0))),0)</f>
        <v/>
      </c>
    </row>
    <row r="867">
      <c r="A867" s="5" t="inlineStr">
        <is>
          <t>E01028</t>
        </is>
      </c>
      <c r="B867" s="5" t="inlineStr">
        <is>
          <t>IT</t>
        </is>
      </c>
      <c r="C867" s="5" t="inlineStr">
        <is>
          <t>HR</t>
        </is>
      </c>
      <c r="D867" s="5" t="inlineStr">
        <is>
          <t>L5</t>
        </is>
      </c>
      <c r="E867" s="5" t="inlineStr">
        <is>
          <t>M</t>
        </is>
      </c>
      <c r="F867" s="5" t="n">
        <v>1</v>
      </c>
      <c r="G867" s="31" t="n">
        <v>77200</v>
      </c>
      <c r="H867" s="31" t="n">
        <v>75400</v>
      </c>
      <c r="I867" s="6">
        <f>INDEX(Roles!$J$5:$J$40,MATCH(C867&amp;"|"&amp;D867,Roles!$A$5:$A$40,0))</f>
        <v/>
      </c>
      <c r="J867" s="6">
        <f>INDEX(Roles!$K$5:$K$40,MATCH(C867&amp;"|"&amp;D867,Roles!$A$5:$A$40,0))</f>
        <v/>
      </c>
      <c r="K867" s="26">
        <f>INDEX(Market!$K$31:$K$54,MATCH(B867&amp;"|"&amp;J867,Market!$A$31:$A$54,0))</f>
        <v/>
      </c>
      <c r="L867" s="6">
        <f>INDEX(Settings!$E$13:$E$19,MATCH(I867,Settings!$B$13:$B$19,0))</f>
        <v/>
      </c>
      <c r="M867" s="25">
        <f>INDEX(Structure!$K$6:$K$12,MATCH(I867,Structure!$A$6:$A$12,0))</f>
        <v/>
      </c>
      <c r="N867" s="26">
        <f>INDEX(Structure!$G$25:$G$52,MATCH(B867&amp;"|"&amp;I867,Structure!$A$25:$A$52,0))</f>
        <v/>
      </c>
      <c r="O867" s="26">
        <f>INDEX(Structure!$H$25:$H$52,MATCH(B867&amp;"|"&amp;I867,Structure!$A$25:$A$52,0))</f>
        <v/>
      </c>
      <c r="P867" s="26">
        <f>INDEX(Structure!$I$25:$I$52,MATCH(B867&amp;"|"&amp;I867,Structure!$A$25:$A$52,0))</f>
        <v/>
      </c>
      <c r="Q867" s="20">
        <f>G867/H867</f>
        <v/>
      </c>
      <c r="R867" s="20">
        <f>G867/O867</f>
        <v/>
      </c>
      <c r="S867" s="32">
        <f>(G867-N867)/(P867-N867)</f>
        <v/>
      </c>
      <c r="T867" s="4">
        <f>IF(G867&lt;N867,"Below",IF(G867&gt;P867,"Above","Within"))</f>
        <v/>
      </c>
      <c r="U867" s="17">
        <f>MAX(0,N867-G867)*F867</f>
        <v/>
      </c>
      <c r="V867" s="17">
        <f>MAX(0,G867-P867)*F867</f>
        <v/>
      </c>
      <c r="W867" s="33">
        <f>IF(T867="Above",LN(G867/P867)/LN(1+INDEX(Market!$E$6:$E$9,MATCH(B867,Market!$A$6:$A$9,0))),0)</f>
        <v/>
      </c>
    </row>
    <row r="868">
      <c r="A868" s="5" t="inlineStr">
        <is>
          <t>E01030</t>
        </is>
      </c>
      <c r="B868" s="5" t="inlineStr">
        <is>
          <t>ES</t>
        </is>
      </c>
      <c r="C868" s="5" t="inlineStr">
        <is>
          <t>Customer Service</t>
        </is>
      </c>
      <c r="D868" s="5" t="inlineStr">
        <is>
          <t>L4</t>
        </is>
      </c>
      <c r="E868" s="5" t="inlineStr">
        <is>
          <t>F</t>
        </is>
      </c>
      <c r="F868" s="5" t="n">
        <v>0.8</v>
      </c>
      <c r="G868" s="31" t="n">
        <v>43900</v>
      </c>
      <c r="H868" s="31" t="n">
        <v>47200</v>
      </c>
      <c r="I868" s="6">
        <f>INDEX(Roles!$J$5:$J$40,MATCH(C868&amp;"|"&amp;D868,Roles!$A$5:$A$40,0))</f>
        <v/>
      </c>
      <c r="J868" s="6">
        <f>INDEX(Roles!$K$5:$K$40,MATCH(C868&amp;"|"&amp;D868,Roles!$A$5:$A$40,0))</f>
        <v/>
      </c>
      <c r="K868" s="26">
        <f>INDEX(Market!$K$31:$K$54,MATCH(B868&amp;"|"&amp;J868,Market!$A$31:$A$54,0))</f>
        <v/>
      </c>
      <c r="L868" s="6">
        <f>INDEX(Settings!$E$13:$E$19,MATCH(I868,Settings!$B$13:$B$19,0))</f>
        <v/>
      </c>
      <c r="M868" s="25">
        <f>INDEX(Structure!$K$6:$K$12,MATCH(I868,Structure!$A$6:$A$12,0))</f>
        <v/>
      </c>
      <c r="N868" s="26">
        <f>INDEX(Structure!$G$25:$G$52,MATCH(B868&amp;"|"&amp;I868,Structure!$A$25:$A$52,0))</f>
        <v/>
      </c>
      <c r="O868" s="26">
        <f>INDEX(Structure!$H$25:$H$52,MATCH(B868&amp;"|"&amp;I868,Structure!$A$25:$A$52,0))</f>
        <v/>
      </c>
      <c r="P868" s="26">
        <f>INDEX(Structure!$I$25:$I$52,MATCH(B868&amp;"|"&amp;I868,Structure!$A$25:$A$52,0))</f>
        <v/>
      </c>
      <c r="Q868" s="20">
        <f>G868/H868</f>
        <v/>
      </c>
      <c r="R868" s="20">
        <f>G868/O868</f>
        <v/>
      </c>
      <c r="S868" s="32">
        <f>(G868-N868)/(P868-N868)</f>
        <v/>
      </c>
      <c r="T868" s="4">
        <f>IF(G868&lt;N868,"Below",IF(G868&gt;P868,"Above","Within"))</f>
        <v/>
      </c>
      <c r="U868" s="17">
        <f>MAX(0,N868-G868)*F868</f>
        <v/>
      </c>
      <c r="V868" s="17">
        <f>MAX(0,G868-P868)*F868</f>
        <v/>
      </c>
      <c r="W868" s="33">
        <f>IF(T868="Above",LN(G868/P868)/LN(1+INDEX(Market!$E$6:$E$9,MATCH(B868,Market!$A$6:$A$9,0))),0)</f>
        <v/>
      </c>
    </row>
    <row r="869">
      <c r="A869" s="5" t="inlineStr">
        <is>
          <t>E01031</t>
        </is>
      </c>
      <c r="B869" s="5" t="inlineStr">
        <is>
          <t>DE</t>
        </is>
      </c>
      <c r="C869" s="5" t="inlineStr">
        <is>
          <t>Customer Service</t>
        </is>
      </c>
      <c r="D869" s="5" t="inlineStr">
        <is>
          <t>L2</t>
        </is>
      </c>
      <c r="E869" s="5" t="inlineStr">
        <is>
          <t>F</t>
        </is>
      </c>
      <c r="F869" s="5" t="n">
        <v>1</v>
      </c>
      <c r="G869" s="31" t="n">
        <v>36250</v>
      </c>
      <c r="H869" s="31" t="n">
        <v>42800</v>
      </c>
      <c r="I869" s="6">
        <f>INDEX(Roles!$J$5:$J$40,MATCH(C869&amp;"|"&amp;D869,Roles!$A$5:$A$40,0))</f>
        <v/>
      </c>
      <c r="J869" s="6">
        <f>INDEX(Roles!$K$5:$K$40,MATCH(C869&amp;"|"&amp;D869,Roles!$A$5:$A$40,0))</f>
        <v/>
      </c>
      <c r="K869" s="26">
        <f>INDEX(Market!$K$31:$K$54,MATCH(B869&amp;"|"&amp;J869,Market!$A$31:$A$54,0))</f>
        <v/>
      </c>
      <c r="L869" s="6">
        <f>INDEX(Settings!$E$13:$E$19,MATCH(I869,Settings!$B$13:$B$19,0))</f>
        <v/>
      </c>
      <c r="M869" s="25">
        <f>INDEX(Structure!$K$6:$K$12,MATCH(I869,Structure!$A$6:$A$12,0))</f>
        <v/>
      </c>
      <c r="N869" s="26">
        <f>INDEX(Structure!$G$25:$G$52,MATCH(B869&amp;"|"&amp;I869,Structure!$A$25:$A$52,0))</f>
        <v/>
      </c>
      <c r="O869" s="26">
        <f>INDEX(Structure!$H$25:$H$52,MATCH(B869&amp;"|"&amp;I869,Structure!$A$25:$A$52,0))</f>
        <v/>
      </c>
      <c r="P869" s="26">
        <f>INDEX(Structure!$I$25:$I$52,MATCH(B869&amp;"|"&amp;I869,Structure!$A$25:$A$52,0))</f>
        <v/>
      </c>
      <c r="Q869" s="20">
        <f>G869/H869</f>
        <v/>
      </c>
      <c r="R869" s="20">
        <f>G869/O869</f>
        <v/>
      </c>
      <c r="S869" s="32">
        <f>(G869-N869)/(P869-N869)</f>
        <v/>
      </c>
      <c r="T869" s="4">
        <f>IF(G869&lt;N869,"Below",IF(G869&gt;P869,"Above","Within"))</f>
        <v/>
      </c>
      <c r="U869" s="17">
        <f>MAX(0,N869-G869)*F869</f>
        <v/>
      </c>
      <c r="V869" s="17">
        <f>MAX(0,G869-P869)*F869</f>
        <v/>
      </c>
      <c r="W869" s="33">
        <f>IF(T869="Above",LN(G869/P869)/LN(1+INDEX(Market!$E$6:$E$9,MATCH(B869,Market!$A$6:$A$9,0))),0)</f>
        <v/>
      </c>
    </row>
    <row r="870">
      <c r="A870" s="5" t="inlineStr">
        <is>
          <t>E01032</t>
        </is>
      </c>
      <c r="B870" s="5" t="inlineStr">
        <is>
          <t>IT</t>
        </is>
      </c>
      <c r="C870" s="5" t="inlineStr">
        <is>
          <t>Tech</t>
        </is>
      </c>
      <c r="D870" s="5" t="inlineStr">
        <is>
          <t>L1</t>
        </is>
      </c>
      <c r="E870" s="5" t="inlineStr">
        <is>
          <t>F</t>
        </is>
      </c>
      <c r="F870" s="5" t="n">
        <v>1</v>
      </c>
      <c r="G870" s="31" t="n">
        <v>31550</v>
      </c>
      <c r="H870" s="31" t="n">
        <v>32500</v>
      </c>
      <c r="I870" s="6">
        <f>INDEX(Roles!$J$5:$J$40,MATCH(C870&amp;"|"&amp;D870,Roles!$A$5:$A$40,0))</f>
        <v/>
      </c>
      <c r="J870" s="6">
        <f>INDEX(Roles!$K$5:$K$40,MATCH(C870&amp;"|"&amp;D870,Roles!$A$5:$A$40,0))</f>
        <v/>
      </c>
      <c r="K870" s="26">
        <f>INDEX(Market!$K$31:$K$54,MATCH(B870&amp;"|"&amp;J870,Market!$A$31:$A$54,0))</f>
        <v/>
      </c>
      <c r="L870" s="6">
        <f>INDEX(Settings!$E$13:$E$19,MATCH(I870,Settings!$B$13:$B$19,0))</f>
        <v/>
      </c>
      <c r="M870" s="25">
        <f>INDEX(Structure!$K$6:$K$12,MATCH(I870,Structure!$A$6:$A$12,0))</f>
        <v/>
      </c>
      <c r="N870" s="26">
        <f>INDEX(Structure!$G$25:$G$52,MATCH(B870&amp;"|"&amp;I870,Structure!$A$25:$A$52,0))</f>
        <v/>
      </c>
      <c r="O870" s="26">
        <f>INDEX(Structure!$H$25:$H$52,MATCH(B870&amp;"|"&amp;I870,Structure!$A$25:$A$52,0))</f>
        <v/>
      </c>
      <c r="P870" s="26">
        <f>INDEX(Structure!$I$25:$I$52,MATCH(B870&amp;"|"&amp;I870,Structure!$A$25:$A$52,0))</f>
        <v/>
      </c>
      <c r="Q870" s="20">
        <f>G870/H870</f>
        <v/>
      </c>
      <c r="R870" s="20">
        <f>G870/O870</f>
        <v/>
      </c>
      <c r="S870" s="32">
        <f>(G870-N870)/(P870-N870)</f>
        <v/>
      </c>
      <c r="T870" s="4">
        <f>IF(G870&lt;N870,"Below",IF(G870&gt;P870,"Above","Within"))</f>
        <v/>
      </c>
      <c r="U870" s="17">
        <f>MAX(0,N870-G870)*F870</f>
        <v/>
      </c>
      <c r="V870" s="17">
        <f>MAX(0,G870-P870)*F870</f>
        <v/>
      </c>
      <c r="W870" s="33">
        <f>IF(T870="Above",LN(G870/P870)/LN(1+INDEX(Market!$E$6:$E$9,MATCH(B870,Market!$A$6:$A$9,0))),0)</f>
        <v/>
      </c>
    </row>
    <row r="871">
      <c r="A871" s="5" t="inlineStr">
        <is>
          <t>E01033</t>
        </is>
      </c>
      <c r="B871" s="5" t="inlineStr">
        <is>
          <t>PL</t>
        </is>
      </c>
      <c r="C871" s="5" t="inlineStr">
        <is>
          <t>Operations</t>
        </is>
      </c>
      <c r="D871" s="5" t="inlineStr">
        <is>
          <t>L1</t>
        </is>
      </c>
      <c r="E871" s="5" t="inlineStr">
        <is>
          <t>F</t>
        </is>
      </c>
      <c r="F871" s="5" t="n">
        <v>1</v>
      </c>
      <c r="G871" s="31" t="n">
        <v>17850</v>
      </c>
      <c r="H871" s="31" t="n">
        <v>20000</v>
      </c>
      <c r="I871" s="6">
        <f>INDEX(Roles!$J$5:$J$40,MATCH(C871&amp;"|"&amp;D871,Roles!$A$5:$A$40,0))</f>
        <v/>
      </c>
      <c r="J871" s="6">
        <f>INDEX(Roles!$K$5:$K$40,MATCH(C871&amp;"|"&amp;D871,Roles!$A$5:$A$40,0))</f>
        <v/>
      </c>
      <c r="K871" s="26">
        <f>INDEX(Market!$K$31:$K$54,MATCH(B871&amp;"|"&amp;J871,Market!$A$31:$A$54,0))</f>
        <v/>
      </c>
      <c r="L871" s="6">
        <f>INDEX(Settings!$E$13:$E$19,MATCH(I871,Settings!$B$13:$B$19,0))</f>
        <v/>
      </c>
      <c r="M871" s="25">
        <f>INDEX(Structure!$K$6:$K$12,MATCH(I871,Structure!$A$6:$A$12,0))</f>
        <v/>
      </c>
      <c r="N871" s="26">
        <f>INDEX(Structure!$G$25:$G$52,MATCH(B871&amp;"|"&amp;I871,Structure!$A$25:$A$52,0))</f>
        <v/>
      </c>
      <c r="O871" s="26">
        <f>INDEX(Structure!$H$25:$H$52,MATCH(B871&amp;"|"&amp;I871,Structure!$A$25:$A$52,0))</f>
        <v/>
      </c>
      <c r="P871" s="26">
        <f>INDEX(Structure!$I$25:$I$52,MATCH(B871&amp;"|"&amp;I871,Structure!$A$25:$A$52,0))</f>
        <v/>
      </c>
      <c r="Q871" s="20">
        <f>G871/H871</f>
        <v/>
      </c>
      <c r="R871" s="20">
        <f>G871/O871</f>
        <v/>
      </c>
      <c r="S871" s="32">
        <f>(G871-N871)/(P871-N871)</f>
        <v/>
      </c>
      <c r="T871" s="4">
        <f>IF(G871&lt;N871,"Below",IF(G871&gt;P871,"Above","Within"))</f>
        <v/>
      </c>
      <c r="U871" s="17">
        <f>MAX(0,N871-G871)*F871</f>
        <v/>
      </c>
      <c r="V871" s="17">
        <f>MAX(0,G871-P871)*F871</f>
        <v/>
      </c>
      <c r="W871" s="33">
        <f>IF(T871="Above",LN(G871/P871)/LN(1+INDEX(Market!$E$6:$E$9,MATCH(B871,Market!$A$6:$A$9,0))),0)</f>
        <v/>
      </c>
    </row>
    <row r="872">
      <c r="A872" s="5" t="inlineStr">
        <is>
          <t>E01034</t>
        </is>
      </c>
      <c r="B872" s="5" t="inlineStr">
        <is>
          <t>DE</t>
        </is>
      </c>
      <c r="C872" s="5" t="inlineStr">
        <is>
          <t>Operations</t>
        </is>
      </c>
      <c r="D872" s="5" t="inlineStr">
        <is>
          <t>L5</t>
        </is>
      </c>
      <c r="E872" s="5" t="inlineStr">
        <is>
          <t>M</t>
        </is>
      </c>
      <c r="F872" s="5" t="n">
        <v>1</v>
      </c>
      <c r="G872" s="31" t="n">
        <v>105000</v>
      </c>
      <c r="H872" s="31" t="n">
        <v>104700</v>
      </c>
      <c r="I872" s="6">
        <f>INDEX(Roles!$J$5:$J$40,MATCH(C872&amp;"|"&amp;D872,Roles!$A$5:$A$40,0))</f>
        <v/>
      </c>
      <c r="J872" s="6">
        <f>INDEX(Roles!$K$5:$K$40,MATCH(C872&amp;"|"&amp;D872,Roles!$A$5:$A$40,0))</f>
        <v/>
      </c>
      <c r="K872" s="26">
        <f>INDEX(Market!$K$31:$K$54,MATCH(B872&amp;"|"&amp;J872,Market!$A$31:$A$54,0))</f>
        <v/>
      </c>
      <c r="L872" s="6">
        <f>INDEX(Settings!$E$13:$E$19,MATCH(I872,Settings!$B$13:$B$19,0))</f>
        <v/>
      </c>
      <c r="M872" s="25">
        <f>INDEX(Structure!$K$6:$K$12,MATCH(I872,Structure!$A$6:$A$12,0))</f>
        <v/>
      </c>
      <c r="N872" s="26">
        <f>INDEX(Structure!$G$25:$G$52,MATCH(B872&amp;"|"&amp;I872,Structure!$A$25:$A$52,0))</f>
        <v/>
      </c>
      <c r="O872" s="26">
        <f>INDEX(Structure!$H$25:$H$52,MATCH(B872&amp;"|"&amp;I872,Structure!$A$25:$A$52,0))</f>
        <v/>
      </c>
      <c r="P872" s="26">
        <f>INDEX(Structure!$I$25:$I$52,MATCH(B872&amp;"|"&amp;I872,Structure!$A$25:$A$52,0))</f>
        <v/>
      </c>
      <c r="Q872" s="20">
        <f>G872/H872</f>
        <v/>
      </c>
      <c r="R872" s="20">
        <f>G872/O872</f>
        <v/>
      </c>
      <c r="S872" s="32">
        <f>(G872-N872)/(P872-N872)</f>
        <v/>
      </c>
      <c r="T872" s="4">
        <f>IF(G872&lt;N872,"Below",IF(G872&gt;P872,"Above","Within"))</f>
        <v/>
      </c>
      <c r="U872" s="17">
        <f>MAX(0,N872-G872)*F872</f>
        <v/>
      </c>
      <c r="V872" s="17">
        <f>MAX(0,G872-P872)*F872</f>
        <v/>
      </c>
      <c r="W872" s="33">
        <f>IF(T872="Above",LN(G872/P872)/LN(1+INDEX(Market!$E$6:$E$9,MATCH(B872,Market!$A$6:$A$9,0))),0)</f>
        <v/>
      </c>
    </row>
    <row r="873">
      <c r="A873" s="5" t="inlineStr">
        <is>
          <t>E01035</t>
        </is>
      </c>
      <c r="B873" s="5" t="inlineStr">
        <is>
          <t>PL</t>
        </is>
      </c>
      <c r="C873" s="5" t="inlineStr">
        <is>
          <t>Sales</t>
        </is>
      </c>
      <c r="D873" s="5" t="inlineStr">
        <is>
          <t>L2</t>
        </is>
      </c>
      <c r="E873" s="5" t="inlineStr">
        <is>
          <t>F</t>
        </is>
      </c>
      <c r="F873" s="5" t="n">
        <v>1</v>
      </c>
      <c r="G873" s="31" t="n">
        <v>27250</v>
      </c>
      <c r="H873" s="31" t="n">
        <v>27600</v>
      </c>
      <c r="I873" s="6">
        <f>INDEX(Roles!$J$5:$J$40,MATCH(C873&amp;"|"&amp;D873,Roles!$A$5:$A$40,0))</f>
        <v/>
      </c>
      <c r="J873" s="6">
        <f>INDEX(Roles!$K$5:$K$40,MATCH(C873&amp;"|"&amp;D873,Roles!$A$5:$A$40,0))</f>
        <v/>
      </c>
      <c r="K873" s="26">
        <f>INDEX(Market!$K$31:$K$54,MATCH(B873&amp;"|"&amp;J873,Market!$A$31:$A$54,0))</f>
        <v/>
      </c>
      <c r="L873" s="6">
        <f>INDEX(Settings!$E$13:$E$19,MATCH(I873,Settings!$B$13:$B$19,0))</f>
        <v/>
      </c>
      <c r="M873" s="25">
        <f>INDEX(Structure!$K$6:$K$12,MATCH(I873,Structure!$A$6:$A$12,0))</f>
        <v/>
      </c>
      <c r="N873" s="26">
        <f>INDEX(Structure!$G$25:$G$52,MATCH(B873&amp;"|"&amp;I873,Structure!$A$25:$A$52,0))</f>
        <v/>
      </c>
      <c r="O873" s="26">
        <f>INDEX(Structure!$H$25:$H$52,MATCH(B873&amp;"|"&amp;I873,Structure!$A$25:$A$52,0))</f>
        <v/>
      </c>
      <c r="P873" s="26">
        <f>INDEX(Structure!$I$25:$I$52,MATCH(B873&amp;"|"&amp;I873,Structure!$A$25:$A$52,0))</f>
        <v/>
      </c>
      <c r="Q873" s="20">
        <f>G873/H873</f>
        <v/>
      </c>
      <c r="R873" s="20">
        <f>G873/O873</f>
        <v/>
      </c>
      <c r="S873" s="32">
        <f>(G873-N873)/(P873-N873)</f>
        <v/>
      </c>
      <c r="T873" s="4">
        <f>IF(G873&lt;N873,"Below",IF(G873&gt;P873,"Above","Within"))</f>
        <v/>
      </c>
      <c r="U873" s="17">
        <f>MAX(0,N873-G873)*F873</f>
        <v/>
      </c>
      <c r="V873" s="17">
        <f>MAX(0,G873-P873)*F873</f>
        <v/>
      </c>
      <c r="W873" s="33">
        <f>IF(T873="Above",LN(G873/P873)/LN(1+INDEX(Market!$E$6:$E$9,MATCH(B873,Market!$A$6:$A$9,0))),0)</f>
        <v/>
      </c>
    </row>
    <row r="874">
      <c r="A874" s="5" t="inlineStr">
        <is>
          <t>E01036</t>
        </is>
      </c>
      <c r="B874" s="5" t="inlineStr">
        <is>
          <t>IT</t>
        </is>
      </c>
      <c r="C874" s="5" t="inlineStr">
        <is>
          <t>Sales</t>
        </is>
      </c>
      <c r="D874" s="5" t="inlineStr">
        <is>
          <t>L2</t>
        </is>
      </c>
      <c r="E874" s="5" t="inlineStr">
        <is>
          <t>F</t>
        </is>
      </c>
      <c r="F874" s="5" t="n">
        <v>1</v>
      </c>
      <c r="G874" s="31" t="n">
        <v>36250</v>
      </c>
      <c r="H874" s="31" t="n">
        <v>34100</v>
      </c>
      <c r="I874" s="6">
        <f>INDEX(Roles!$J$5:$J$40,MATCH(C874&amp;"|"&amp;D874,Roles!$A$5:$A$40,0))</f>
        <v/>
      </c>
      <c r="J874" s="6">
        <f>INDEX(Roles!$K$5:$K$40,MATCH(C874&amp;"|"&amp;D874,Roles!$A$5:$A$40,0))</f>
        <v/>
      </c>
      <c r="K874" s="26">
        <f>INDEX(Market!$K$31:$K$54,MATCH(B874&amp;"|"&amp;J874,Market!$A$31:$A$54,0))</f>
        <v/>
      </c>
      <c r="L874" s="6">
        <f>INDEX(Settings!$E$13:$E$19,MATCH(I874,Settings!$B$13:$B$19,0))</f>
        <v/>
      </c>
      <c r="M874" s="25">
        <f>INDEX(Structure!$K$6:$K$12,MATCH(I874,Structure!$A$6:$A$12,0))</f>
        <v/>
      </c>
      <c r="N874" s="26">
        <f>INDEX(Structure!$G$25:$G$52,MATCH(B874&amp;"|"&amp;I874,Structure!$A$25:$A$52,0))</f>
        <v/>
      </c>
      <c r="O874" s="26">
        <f>INDEX(Structure!$H$25:$H$52,MATCH(B874&amp;"|"&amp;I874,Structure!$A$25:$A$52,0))</f>
        <v/>
      </c>
      <c r="P874" s="26">
        <f>INDEX(Structure!$I$25:$I$52,MATCH(B874&amp;"|"&amp;I874,Structure!$A$25:$A$52,0))</f>
        <v/>
      </c>
      <c r="Q874" s="20">
        <f>G874/H874</f>
        <v/>
      </c>
      <c r="R874" s="20">
        <f>G874/O874</f>
        <v/>
      </c>
      <c r="S874" s="32">
        <f>(G874-N874)/(P874-N874)</f>
        <v/>
      </c>
      <c r="T874" s="4">
        <f>IF(G874&lt;N874,"Below",IF(G874&gt;P874,"Above","Within"))</f>
        <v/>
      </c>
      <c r="U874" s="17">
        <f>MAX(0,N874-G874)*F874</f>
        <v/>
      </c>
      <c r="V874" s="17">
        <f>MAX(0,G874-P874)*F874</f>
        <v/>
      </c>
      <c r="W874" s="33">
        <f>IF(T874="Above",LN(G874/P874)/LN(1+INDEX(Market!$E$6:$E$9,MATCH(B874,Market!$A$6:$A$9,0))),0)</f>
        <v/>
      </c>
    </row>
    <row r="875">
      <c r="A875" s="5" t="inlineStr">
        <is>
          <t>E01037</t>
        </is>
      </c>
      <c r="B875" s="5" t="inlineStr">
        <is>
          <t>IT</t>
        </is>
      </c>
      <c r="C875" s="5" t="inlineStr">
        <is>
          <t>Tech</t>
        </is>
      </c>
      <c r="D875" s="5" t="inlineStr">
        <is>
          <t>L4</t>
        </is>
      </c>
      <c r="E875" s="5" t="inlineStr">
        <is>
          <t>F</t>
        </is>
      </c>
      <c r="F875" s="5" t="n">
        <v>1</v>
      </c>
      <c r="G875" s="31" t="n">
        <v>61050</v>
      </c>
      <c r="H875" s="31" t="n">
        <v>68200</v>
      </c>
      <c r="I875" s="6">
        <f>INDEX(Roles!$J$5:$J$40,MATCH(C875&amp;"|"&amp;D875,Roles!$A$5:$A$40,0))</f>
        <v/>
      </c>
      <c r="J875" s="6">
        <f>INDEX(Roles!$K$5:$K$40,MATCH(C875&amp;"|"&amp;D875,Roles!$A$5:$A$40,0))</f>
        <v/>
      </c>
      <c r="K875" s="26">
        <f>INDEX(Market!$K$31:$K$54,MATCH(B875&amp;"|"&amp;J875,Market!$A$31:$A$54,0))</f>
        <v/>
      </c>
      <c r="L875" s="6">
        <f>INDEX(Settings!$E$13:$E$19,MATCH(I875,Settings!$B$13:$B$19,0))</f>
        <v/>
      </c>
      <c r="M875" s="25">
        <f>INDEX(Structure!$K$6:$K$12,MATCH(I875,Structure!$A$6:$A$12,0))</f>
        <v/>
      </c>
      <c r="N875" s="26">
        <f>INDEX(Structure!$G$25:$G$52,MATCH(B875&amp;"|"&amp;I875,Structure!$A$25:$A$52,0))</f>
        <v/>
      </c>
      <c r="O875" s="26">
        <f>INDEX(Structure!$H$25:$H$52,MATCH(B875&amp;"|"&amp;I875,Structure!$A$25:$A$52,0))</f>
        <v/>
      </c>
      <c r="P875" s="26">
        <f>INDEX(Structure!$I$25:$I$52,MATCH(B875&amp;"|"&amp;I875,Structure!$A$25:$A$52,0))</f>
        <v/>
      </c>
      <c r="Q875" s="20">
        <f>G875/H875</f>
        <v/>
      </c>
      <c r="R875" s="20">
        <f>G875/O875</f>
        <v/>
      </c>
      <c r="S875" s="32">
        <f>(G875-N875)/(P875-N875)</f>
        <v/>
      </c>
      <c r="T875" s="4">
        <f>IF(G875&lt;N875,"Below",IF(G875&gt;P875,"Above","Within"))</f>
        <v/>
      </c>
      <c r="U875" s="17">
        <f>MAX(0,N875-G875)*F875</f>
        <v/>
      </c>
      <c r="V875" s="17">
        <f>MAX(0,G875-P875)*F875</f>
        <v/>
      </c>
      <c r="W875" s="33">
        <f>IF(T875="Above",LN(G875/P875)/LN(1+INDEX(Market!$E$6:$E$9,MATCH(B875,Market!$A$6:$A$9,0))),0)</f>
        <v/>
      </c>
    </row>
    <row r="876">
      <c r="A876" s="5" t="inlineStr">
        <is>
          <t>E01038</t>
        </is>
      </c>
      <c r="B876" s="5" t="inlineStr">
        <is>
          <t>PL</t>
        </is>
      </c>
      <c r="C876" s="5" t="inlineStr">
        <is>
          <t>Customer Service</t>
        </is>
      </c>
      <c r="D876" s="5" t="inlineStr">
        <is>
          <t>L4</t>
        </is>
      </c>
      <c r="E876" s="5" t="inlineStr">
        <is>
          <t>F</t>
        </is>
      </c>
      <c r="F876" s="5" t="n">
        <v>1</v>
      </c>
      <c r="G876" s="31" t="n">
        <v>41800</v>
      </c>
      <c r="H876" s="31" t="n">
        <v>39700</v>
      </c>
      <c r="I876" s="6">
        <f>INDEX(Roles!$J$5:$J$40,MATCH(C876&amp;"|"&amp;D876,Roles!$A$5:$A$40,0))</f>
        <v/>
      </c>
      <c r="J876" s="6">
        <f>INDEX(Roles!$K$5:$K$40,MATCH(C876&amp;"|"&amp;D876,Roles!$A$5:$A$40,0))</f>
        <v/>
      </c>
      <c r="K876" s="26">
        <f>INDEX(Market!$K$31:$K$54,MATCH(B876&amp;"|"&amp;J876,Market!$A$31:$A$54,0))</f>
        <v/>
      </c>
      <c r="L876" s="6">
        <f>INDEX(Settings!$E$13:$E$19,MATCH(I876,Settings!$B$13:$B$19,0))</f>
        <v/>
      </c>
      <c r="M876" s="25">
        <f>INDEX(Structure!$K$6:$K$12,MATCH(I876,Structure!$A$6:$A$12,0))</f>
        <v/>
      </c>
      <c r="N876" s="26">
        <f>INDEX(Structure!$G$25:$G$52,MATCH(B876&amp;"|"&amp;I876,Structure!$A$25:$A$52,0))</f>
        <v/>
      </c>
      <c r="O876" s="26">
        <f>INDEX(Structure!$H$25:$H$52,MATCH(B876&amp;"|"&amp;I876,Structure!$A$25:$A$52,0))</f>
        <v/>
      </c>
      <c r="P876" s="26">
        <f>INDEX(Structure!$I$25:$I$52,MATCH(B876&amp;"|"&amp;I876,Structure!$A$25:$A$52,0))</f>
        <v/>
      </c>
      <c r="Q876" s="20">
        <f>G876/H876</f>
        <v/>
      </c>
      <c r="R876" s="20">
        <f>G876/O876</f>
        <v/>
      </c>
      <c r="S876" s="32">
        <f>(G876-N876)/(P876-N876)</f>
        <v/>
      </c>
      <c r="T876" s="4">
        <f>IF(G876&lt;N876,"Below",IF(G876&gt;P876,"Above","Within"))</f>
        <v/>
      </c>
      <c r="U876" s="17">
        <f>MAX(0,N876-G876)*F876</f>
        <v/>
      </c>
      <c r="V876" s="17">
        <f>MAX(0,G876-P876)*F876</f>
        <v/>
      </c>
      <c r="W876" s="33">
        <f>IF(T876="Above",LN(G876/P876)/LN(1+INDEX(Market!$E$6:$E$9,MATCH(B876,Market!$A$6:$A$9,0))),0)</f>
        <v/>
      </c>
    </row>
    <row r="877">
      <c r="A877" s="5" t="inlineStr">
        <is>
          <t>E01040</t>
        </is>
      </c>
      <c r="B877" s="5" t="inlineStr">
        <is>
          <t>DE</t>
        </is>
      </c>
      <c r="C877" s="5" t="inlineStr">
        <is>
          <t>Operations</t>
        </is>
      </c>
      <c r="D877" s="5" t="inlineStr">
        <is>
          <t>L1</t>
        </is>
      </c>
      <c r="E877" s="5" t="inlineStr">
        <is>
          <t>F</t>
        </is>
      </c>
      <c r="F877" s="5" t="n">
        <v>1</v>
      </c>
      <c r="G877" s="31" t="n">
        <v>32850</v>
      </c>
      <c r="H877" s="31" t="n">
        <v>36100</v>
      </c>
      <c r="I877" s="6">
        <f>INDEX(Roles!$J$5:$J$40,MATCH(C877&amp;"|"&amp;D877,Roles!$A$5:$A$40,0))</f>
        <v/>
      </c>
      <c r="J877" s="6">
        <f>INDEX(Roles!$K$5:$K$40,MATCH(C877&amp;"|"&amp;D877,Roles!$A$5:$A$40,0))</f>
        <v/>
      </c>
      <c r="K877" s="26">
        <f>INDEX(Market!$K$31:$K$54,MATCH(B877&amp;"|"&amp;J877,Market!$A$31:$A$54,0))</f>
        <v/>
      </c>
      <c r="L877" s="6">
        <f>INDEX(Settings!$E$13:$E$19,MATCH(I877,Settings!$B$13:$B$19,0))</f>
        <v/>
      </c>
      <c r="M877" s="25">
        <f>INDEX(Structure!$K$6:$K$12,MATCH(I877,Structure!$A$6:$A$12,0))</f>
        <v/>
      </c>
      <c r="N877" s="26">
        <f>INDEX(Structure!$G$25:$G$52,MATCH(B877&amp;"|"&amp;I877,Structure!$A$25:$A$52,0))</f>
        <v/>
      </c>
      <c r="O877" s="26">
        <f>INDEX(Structure!$H$25:$H$52,MATCH(B877&amp;"|"&amp;I877,Structure!$A$25:$A$52,0))</f>
        <v/>
      </c>
      <c r="P877" s="26">
        <f>INDEX(Structure!$I$25:$I$52,MATCH(B877&amp;"|"&amp;I877,Structure!$A$25:$A$52,0))</f>
        <v/>
      </c>
      <c r="Q877" s="20">
        <f>G877/H877</f>
        <v/>
      </c>
      <c r="R877" s="20">
        <f>G877/O877</f>
        <v/>
      </c>
      <c r="S877" s="32">
        <f>(G877-N877)/(P877-N877)</f>
        <v/>
      </c>
      <c r="T877" s="4">
        <f>IF(G877&lt;N877,"Below",IF(G877&gt;P877,"Above","Within"))</f>
        <v/>
      </c>
      <c r="U877" s="17">
        <f>MAX(0,N877-G877)*F877</f>
        <v/>
      </c>
      <c r="V877" s="17">
        <f>MAX(0,G877-P877)*F877</f>
        <v/>
      </c>
      <c r="W877" s="33">
        <f>IF(T877="Above",LN(G877/P877)/LN(1+INDEX(Market!$E$6:$E$9,MATCH(B877,Market!$A$6:$A$9,0))),0)</f>
        <v/>
      </c>
    </row>
    <row r="878">
      <c r="A878" s="5" t="inlineStr">
        <is>
          <t>E01041</t>
        </is>
      </c>
      <c r="B878" s="5" t="inlineStr">
        <is>
          <t>ES</t>
        </is>
      </c>
      <c r="C878" s="5" t="inlineStr">
        <is>
          <t>HR</t>
        </is>
      </c>
      <c r="D878" s="5" t="inlineStr">
        <is>
          <t>L3</t>
        </is>
      </c>
      <c r="E878" s="5" t="inlineStr">
        <is>
          <t>F</t>
        </is>
      </c>
      <c r="F878" s="5" t="n">
        <v>1</v>
      </c>
      <c r="G878" s="31" t="n">
        <v>41900</v>
      </c>
      <c r="H878" s="31" t="n">
        <v>40000</v>
      </c>
      <c r="I878" s="6">
        <f>INDEX(Roles!$J$5:$J$40,MATCH(C878&amp;"|"&amp;D878,Roles!$A$5:$A$40,0))</f>
        <v/>
      </c>
      <c r="J878" s="6">
        <f>INDEX(Roles!$K$5:$K$40,MATCH(C878&amp;"|"&amp;D878,Roles!$A$5:$A$40,0))</f>
        <v/>
      </c>
      <c r="K878" s="26">
        <f>INDEX(Market!$K$31:$K$54,MATCH(B878&amp;"|"&amp;J878,Market!$A$31:$A$54,0))</f>
        <v/>
      </c>
      <c r="L878" s="6">
        <f>INDEX(Settings!$E$13:$E$19,MATCH(I878,Settings!$B$13:$B$19,0))</f>
        <v/>
      </c>
      <c r="M878" s="25">
        <f>INDEX(Structure!$K$6:$K$12,MATCH(I878,Structure!$A$6:$A$12,0))</f>
        <v/>
      </c>
      <c r="N878" s="26">
        <f>INDEX(Structure!$G$25:$G$52,MATCH(B878&amp;"|"&amp;I878,Structure!$A$25:$A$52,0))</f>
        <v/>
      </c>
      <c r="O878" s="26">
        <f>INDEX(Structure!$H$25:$H$52,MATCH(B878&amp;"|"&amp;I878,Structure!$A$25:$A$52,0))</f>
        <v/>
      </c>
      <c r="P878" s="26">
        <f>INDEX(Structure!$I$25:$I$52,MATCH(B878&amp;"|"&amp;I878,Structure!$A$25:$A$52,0))</f>
        <v/>
      </c>
      <c r="Q878" s="20">
        <f>G878/H878</f>
        <v/>
      </c>
      <c r="R878" s="20">
        <f>G878/O878</f>
        <v/>
      </c>
      <c r="S878" s="32">
        <f>(G878-N878)/(P878-N878)</f>
        <v/>
      </c>
      <c r="T878" s="4">
        <f>IF(G878&lt;N878,"Below",IF(G878&gt;P878,"Above","Within"))</f>
        <v/>
      </c>
      <c r="U878" s="17">
        <f>MAX(0,N878-G878)*F878</f>
        <v/>
      </c>
      <c r="V878" s="17">
        <f>MAX(0,G878-P878)*F878</f>
        <v/>
      </c>
      <c r="W878" s="33">
        <f>IF(T878="Above",LN(G878/P878)/LN(1+INDEX(Market!$E$6:$E$9,MATCH(B878,Market!$A$6:$A$9,0))),0)</f>
        <v/>
      </c>
    </row>
    <row r="879">
      <c r="A879" s="5" t="inlineStr">
        <is>
          <t>E01042</t>
        </is>
      </c>
      <c r="B879" s="5" t="inlineStr">
        <is>
          <t>ES</t>
        </is>
      </c>
      <c r="C879" s="5" t="inlineStr">
        <is>
          <t>Finance</t>
        </is>
      </c>
      <c r="D879" s="5" t="inlineStr">
        <is>
          <t>L2</t>
        </is>
      </c>
      <c r="E879" s="5" t="inlineStr">
        <is>
          <t>F</t>
        </is>
      </c>
      <c r="F879" s="5" t="n">
        <v>1</v>
      </c>
      <c r="G879" s="31" t="n">
        <v>38600</v>
      </c>
      <c r="H879" s="31" t="n">
        <v>34400</v>
      </c>
      <c r="I879" s="6">
        <f>INDEX(Roles!$J$5:$J$40,MATCH(C879&amp;"|"&amp;D879,Roles!$A$5:$A$40,0))</f>
        <v/>
      </c>
      <c r="J879" s="6">
        <f>INDEX(Roles!$K$5:$K$40,MATCH(C879&amp;"|"&amp;D879,Roles!$A$5:$A$40,0))</f>
        <v/>
      </c>
      <c r="K879" s="26">
        <f>INDEX(Market!$K$31:$K$54,MATCH(B879&amp;"|"&amp;J879,Market!$A$31:$A$54,0))</f>
        <v/>
      </c>
      <c r="L879" s="6">
        <f>INDEX(Settings!$E$13:$E$19,MATCH(I879,Settings!$B$13:$B$19,0))</f>
        <v/>
      </c>
      <c r="M879" s="25">
        <f>INDEX(Structure!$K$6:$K$12,MATCH(I879,Structure!$A$6:$A$12,0))</f>
        <v/>
      </c>
      <c r="N879" s="26">
        <f>INDEX(Structure!$G$25:$G$52,MATCH(B879&amp;"|"&amp;I879,Structure!$A$25:$A$52,0))</f>
        <v/>
      </c>
      <c r="O879" s="26">
        <f>INDEX(Structure!$H$25:$H$52,MATCH(B879&amp;"|"&amp;I879,Structure!$A$25:$A$52,0))</f>
        <v/>
      </c>
      <c r="P879" s="26">
        <f>INDEX(Structure!$I$25:$I$52,MATCH(B879&amp;"|"&amp;I879,Structure!$A$25:$A$52,0))</f>
        <v/>
      </c>
      <c r="Q879" s="20">
        <f>G879/H879</f>
        <v/>
      </c>
      <c r="R879" s="20">
        <f>G879/O879</f>
        <v/>
      </c>
      <c r="S879" s="32">
        <f>(G879-N879)/(P879-N879)</f>
        <v/>
      </c>
      <c r="T879" s="4">
        <f>IF(G879&lt;N879,"Below",IF(G879&gt;P879,"Above","Within"))</f>
        <v/>
      </c>
      <c r="U879" s="17">
        <f>MAX(0,N879-G879)*F879</f>
        <v/>
      </c>
      <c r="V879" s="17">
        <f>MAX(0,G879-P879)*F879</f>
        <v/>
      </c>
      <c r="W879" s="33">
        <f>IF(T879="Above",LN(G879/P879)/LN(1+INDEX(Market!$E$6:$E$9,MATCH(B879,Market!$A$6:$A$9,0))),0)</f>
        <v/>
      </c>
    </row>
    <row r="880">
      <c r="A880" s="5" t="inlineStr">
        <is>
          <t>E01043</t>
        </is>
      </c>
      <c r="B880" s="5" t="inlineStr">
        <is>
          <t>ES</t>
        </is>
      </c>
      <c r="C880" s="5" t="inlineStr">
        <is>
          <t>Tech</t>
        </is>
      </c>
      <c r="D880" s="5" t="inlineStr">
        <is>
          <t>L5</t>
        </is>
      </c>
      <c r="E880" s="5" t="inlineStr">
        <is>
          <t>F</t>
        </is>
      </c>
      <c r="F880" s="5" t="n">
        <v>1</v>
      </c>
      <c r="G880" s="31" t="n">
        <v>93100</v>
      </c>
      <c r="H880" s="31" t="n">
        <v>90600</v>
      </c>
      <c r="I880" s="6">
        <f>INDEX(Roles!$J$5:$J$40,MATCH(C880&amp;"|"&amp;D880,Roles!$A$5:$A$40,0))</f>
        <v/>
      </c>
      <c r="J880" s="6">
        <f>INDEX(Roles!$K$5:$K$40,MATCH(C880&amp;"|"&amp;D880,Roles!$A$5:$A$40,0))</f>
        <v/>
      </c>
      <c r="K880" s="26">
        <f>INDEX(Market!$K$31:$K$54,MATCH(B880&amp;"|"&amp;J880,Market!$A$31:$A$54,0))</f>
        <v/>
      </c>
      <c r="L880" s="6">
        <f>INDEX(Settings!$E$13:$E$19,MATCH(I880,Settings!$B$13:$B$19,0))</f>
        <v/>
      </c>
      <c r="M880" s="25">
        <f>INDEX(Structure!$K$6:$K$12,MATCH(I880,Structure!$A$6:$A$12,0))</f>
        <v/>
      </c>
      <c r="N880" s="26">
        <f>INDEX(Structure!$G$25:$G$52,MATCH(B880&amp;"|"&amp;I880,Structure!$A$25:$A$52,0))</f>
        <v/>
      </c>
      <c r="O880" s="26">
        <f>INDEX(Structure!$H$25:$H$52,MATCH(B880&amp;"|"&amp;I880,Structure!$A$25:$A$52,0))</f>
        <v/>
      </c>
      <c r="P880" s="26">
        <f>INDEX(Structure!$I$25:$I$52,MATCH(B880&amp;"|"&amp;I880,Structure!$A$25:$A$52,0))</f>
        <v/>
      </c>
      <c r="Q880" s="20">
        <f>G880/H880</f>
        <v/>
      </c>
      <c r="R880" s="20">
        <f>G880/O880</f>
        <v/>
      </c>
      <c r="S880" s="32">
        <f>(G880-N880)/(P880-N880)</f>
        <v/>
      </c>
      <c r="T880" s="4">
        <f>IF(G880&lt;N880,"Below",IF(G880&gt;P880,"Above","Within"))</f>
        <v/>
      </c>
      <c r="U880" s="17">
        <f>MAX(0,N880-G880)*F880</f>
        <v/>
      </c>
      <c r="V880" s="17">
        <f>MAX(0,G880-P880)*F880</f>
        <v/>
      </c>
      <c r="W880" s="33">
        <f>IF(T880="Above",LN(G880/P880)/LN(1+INDEX(Market!$E$6:$E$9,MATCH(B880,Market!$A$6:$A$9,0))),0)</f>
        <v/>
      </c>
    </row>
    <row r="881">
      <c r="A881" s="5" t="inlineStr">
        <is>
          <t>E01044</t>
        </is>
      </c>
      <c r="B881" s="5" t="inlineStr">
        <is>
          <t>PL</t>
        </is>
      </c>
      <c r="C881" s="5" t="inlineStr">
        <is>
          <t>Sales</t>
        </is>
      </c>
      <c r="D881" s="5" t="inlineStr">
        <is>
          <t>L2</t>
        </is>
      </c>
      <c r="E881" s="5" t="inlineStr">
        <is>
          <t>F</t>
        </is>
      </c>
      <c r="F881" s="5" t="n">
        <v>0.8</v>
      </c>
      <c r="G881" s="31" t="n">
        <v>28000</v>
      </c>
      <c r="H881" s="31" t="n">
        <v>27600</v>
      </c>
      <c r="I881" s="6">
        <f>INDEX(Roles!$J$5:$J$40,MATCH(C881&amp;"|"&amp;D881,Roles!$A$5:$A$40,0))</f>
        <v/>
      </c>
      <c r="J881" s="6">
        <f>INDEX(Roles!$K$5:$K$40,MATCH(C881&amp;"|"&amp;D881,Roles!$A$5:$A$40,0))</f>
        <v/>
      </c>
      <c r="K881" s="26">
        <f>INDEX(Market!$K$31:$K$54,MATCH(B881&amp;"|"&amp;J881,Market!$A$31:$A$54,0))</f>
        <v/>
      </c>
      <c r="L881" s="6">
        <f>INDEX(Settings!$E$13:$E$19,MATCH(I881,Settings!$B$13:$B$19,0))</f>
        <v/>
      </c>
      <c r="M881" s="25">
        <f>INDEX(Structure!$K$6:$K$12,MATCH(I881,Structure!$A$6:$A$12,0))</f>
        <v/>
      </c>
      <c r="N881" s="26">
        <f>INDEX(Structure!$G$25:$G$52,MATCH(B881&amp;"|"&amp;I881,Structure!$A$25:$A$52,0))</f>
        <v/>
      </c>
      <c r="O881" s="26">
        <f>INDEX(Structure!$H$25:$H$52,MATCH(B881&amp;"|"&amp;I881,Structure!$A$25:$A$52,0))</f>
        <v/>
      </c>
      <c r="P881" s="26">
        <f>INDEX(Structure!$I$25:$I$52,MATCH(B881&amp;"|"&amp;I881,Structure!$A$25:$A$52,0))</f>
        <v/>
      </c>
      <c r="Q881" s="20">
        <f>G881/H881</f>
        <v/>
      </c>
      <c r="R881" s="20">
        <f>G881/O881</f>
        <v/>
      </c>
      <c r="S881" s="32">
        <f>(G881-N881)/(P881-N881)</f>
        <v/>
      </c>
      <c r="T881" s="4">
        <f>IF(G881&lt;N881,"Below",IF(G881&gt;P881,"Above","Within"))</f>
        <v/>
      </c>
      <c r="U881" s="17">
        <f>MAX(0,N881-G881)*F881</f>
        <v/>
      </c>
      <c r="V881" s="17">
        <f>MAX(0,G881-P881)*F881</f>
        <v/>
      </c>
      <c r="W881" s="33">
        <f>IF(T881="Above",LN(G881/P881)/LN(1+INDEX(Market!$E$6:$E$9,MATCH(B881,Market!$A$6:$A$9,0))),0)</f>
        <v/>
      </c>
    </row>
    <row r="882">
      <c r="A882" s="5" t="inlineStr">
        <is>
          <t>E01045</t>
        </is>
      </c>
      <c r="B882" s="5" t="inlineStr">
        <is>
          <t>IT</t>
        </is>
      </c>
      <c r="C882" s="5" t="inlineStr">
        <is>
          <t>Finance</t>
        </is>
      </c>
      <c r="D882" s="5" t="inlineStr">
        <is>
          <t>L4</t>
        </is>
      </c>
      <c r="E882" s="5" t="inlineStr">
        <is>
          <t>F</t>
        </is>
      </c>
      <c r="F882" s="5" t="n">
        <v>1</v>
      </c>
      <c r="G882" s="31" t="n">
        <v>52700</v>
      </c>
      <c r="H882" s="31" t="n">
        <v>60100</v>
      </c>
      <c r="I882" s="6">
        <f>INDEX(Roles!$J$5:$J$40,MATCH(C882&amp;"|"&amp;D882,Roles!$A$5:$A$40,0))</f>
        <v/>
      </c>
      <c r="J882" s="6">
        <f>INDEX(Roles!$K$5:$K$40,MATCH(C882&amp;"|"&amp;D882,Roles!$A$5:$A$40,0))</f>
        <v/>
      </c>
      <c r="K882" s="26">
        <f>INDEX(Market!$K$31:$K$54,MATCH(B882&amp;"|"&amp;J882,Market!$A$31:$A$54,0))</f>
        <v/>
      </c>
      <c r="L882" s="6">
        <f>INDEX(Settings!$E$13:$E$19,MATCH(I882,Settings!$B$13:$B$19,0))</f>
        <v/>
      </c>
      <c r="M882" s="25">
        <f>INDEX(Structure!$K$6:$K$12,MATCH(I882,Structure!$A$6:$A$12,0))</f>
        <v/>
      </c>
      <c r="N882" s="26">
        <f>INDEX(Structure!$G$25:$G$52,MATCH(B882&amp;"|"&amp;I882,Structure!$A$25:$A$52,0))</f>
        <v/>
      </c>
      <c r="O882" s="26">
        <f>INDEX(Structure!$H$25:$H$52,MATCH(B882&amp;"|"&amp;I882,Structure!$A$25:$A$52,0))</f>
        <v/>
      </c>
      <c r="P882" s="26">
        <f>INDEX(Structure!$I$25:$I$52,MATCH(B882&amp;"|"&amp;I882,Structure!$A$25:$A$52,0))</f>
        <v/>
      </c>
      <c r="Q882" s="20">
        <f>G882/H882</f>
        <v/>
      </c>
      <c r="R882" s="20">
        <f>G882/O882</f>
        <v/>
      </c>
      <c r="S882" s="32">
        <f>(G882-N882)/(P882-N882)</f>
        <v/>
      </c>
      <c r="T882" s="4">
        <f>IF(G882&lt;N882,"Below",IF(G882&gt;P882,"Above","Within"))</f>
        <v/>
      </c>
      <c r="U882" s="17">
        <f>MAX(0,N882-G882)*F882</f>
        <v/>
      </c>
      <c r="V882" s="17">
        <f>MAX(0,G882-P882)*F882</f>
        <v/>
      </c>
      <c r="W882" s="33">
        <f>IF(T882="Above",LN(G882/P882)/LN(1+INDEX(Market!$E$6:$E$9,MATCH(B882,Market!$A$6:$A$9,0))),0)</f>
        <v/>
      </c>
    </row>
    <row r="883">
      <c r="A883" s="5" t="inlineStr">
        <is>
          <t>E01046</t>
        </is>
      </c>
      <c r="B883" s="5" t="inlineStr">
        <is>
          <t>PL</t>
        </is>
      </c>
      <c r="C883" s="5" t="inlineStr">
        <is>
          <t>Operations</t>
        </is>
      </c>
      <c r="D883" s="5" t="inlineStr">
        <is>
          <t>L4</t>
        </is>
      </c>
      <c r="E883" s="5" t="inlineStr">
        <is>
          <t>M</t>
        </is>
      </c>
      <c r="F883" s="5" t="n">
        <v>0.8</v>
      </c>
      <c r="G883" s="31" t="n">
        <v>42400</v>
      </c>
      <c r="H883" s="31" t="n">
        <v>41900</v>
      </c>
      <c r="I883" s="6">
        <f>INDEX(Roles!$J$5:$J$40,MATCH(C883&amp;"|"&amp;D883,Roles!$A$5:$A$40,0))</f>
        <v/>
      </c>
      <c r="J883" s="6">
        <f>INDEX(Roles!$K$5:$K$40,MATCH(C883&amp;"|"&amp;D883,Roles!$A$5:$A$40,0))</f>
        <v/>
      </c>
      <c r="K883" s="26">
        <f>INDEX(Market!$K$31:$K$54,MATCH(B883&amp;"|"&amp;J883,Market!$A$31:$A$54,0))</f>
        <v/>
      </c>
      <c r="L883" s="6">
        <f>INDEX(Settings!$E$13:$E$19,MATCH(I883,Settings!$B$13:$B$19,0))</f>
        <v/>
      </c>
      <c r="M883" s="25">
        <f>INDEX(Structure!$K$6:$K$12,MATCH(I883,Structure!$A$6:$A$12,0))</f>
        <v/>
      </c>
      <c r="N883" s="26">
        <f>INDEX(Structure!$G$25:$G$52,MATCH(B883&amp;"|"&amp;I883,Structure!$A$25:$A$52,0))</f>
        <v/>
      </c>
      <c r="O883" s="26">
        <f>INDEX(Structure!$H$25:$H$52,MATCH(B883&amp;"|"&amp;I883,Structure!$A$25:$A$52,0))</f>
        <v/>
      </c>
      <c r="P883" s="26">
        <f>INDEX(Structure!$I$25:$I$52,MATCH(B883&amp;"|"&amp;I883,Structure!$A$25:$A$52,0))</f>
        <v/>
      </c>
      <c r="Q883" s="20">
        <f>G883/H883</f>
        <v/>
      </c>
      <c r="R883" s="20">
        <f>G883/O883</f>
        <v/>
      </c>
      <c r="S883" s="32">
        <f>(G883-N883)/(P883-N883)</f>
        <v/>
      </c>
      <c r="T883" s="4">
        <f>IF(G883&lt;N883,"Below",IF(G883&gt;P883,"Above","Within"))</f>
        <v/>
      </c>
      <c r="U883" s="17">
        <f>MAX(0,N883-G883)*F883</f>
        <v/>
      </c>
      <c r="V883" s="17">
        <f>MAX(0,G883-P883)*F883</f>
        <v/>
      </c>
      <c r="W883" s="33">
        <f>IF(T883="Above",LN(G883/P883)/LN(1+INDEX(Market!$E$6:$E$9,MATCH(B883,Market!$A$6:$A$9,0))),0)</f>
        <v/>
      </c>
    </row>
    <row r="884">
      <c r="A884" s="5" t="inlineStr">
        <is>
          <t>E01047</t>
        </is>
      </c>
      <c r="B884" s="5" t="inlineStr">
        <is>
          <t>IT</t>
        </is>
      </c>
      <c r="C884" s="5" t="inlineStr">
        <is>
          <t>Finance</t>
        </is>
      </c>
      <c r="D884" s="5" t="inlineStr">
        <is>
          <t>L1</t>
        </is>
      </c>
      <c r="E884" s="5" t="inlineStr">
        <is>
          <t>F</t>
        </is>
      </c>
      <c r="F884" s="5" t="n">
        <v>1</v>
      </c>
      <c r="G884" s="31" t="n">
        <v>31400</v>
      </c>
      <c r="H884" s="31" t="n">
        <v>28600</v>
      </c>
      <c r="I884" s="6">
        <f>INDEX(Roles!$J$5:$J$40,MATCH(C884&amp;"|"&amp;D884,Roles!$A$5:$A$40,0))</f>
        <v/>
      </c>
      <c r="J884" s="6">
        <f>INDEX(Roles!$K$5:$K$40,MATCH(C884&amp;"|"&amp;D884,Roles!$A$5:$A$40,0))</f>
        <v/>
      </c>
      <c r="K884" s="26">
        <f>INDEX(Market!$K$31:$K$54,MATCH(B884&amp;"|"&amp;J884,Market!$A$31:$A$54,0))</f>
        <v/>
      </c>
      <c r="L884" s="6">
        <f>INDEX(Settings!$E$13:$E$19,MATCH(I884,Settings!$B$13:$B$19,0))</f>
        <v/>
      </c>
      <c r="M884" s="25">
        <f>INDEX(Structure!$K$6:$K$12,MATCH(I884,Structure!$A$6:$A$12,0))</f>
        <v/>
      </c>
      <c r="N884" s="26">
        <f>INDEX(Structure!$G$25:$G$52,MATCH(B884&amp;"|"&amp;I884,Structure!$A$25:$A$52,0))</f>
        <v/>
      </c>
      <c r="O884" s="26">
        <f>INDEX(Structure!$H$25:$H$52,MATCH(B884&amp;"|"&amp;I884,Structure!$A$25:$A$52,0))</f>
        <v/>
      </c>
      <c r="P884" s="26">
        <f>INDEX(Structure!$I$25:$I$52,MATCH(B884&amp;"|"&amp;I884,Structure!$A$25:$A$52,0))</f>
        <v/>
      </c>
      <c r="Q884" s="20">
        <f>G884/H884</f>
        <v/>
      </c>
      <c r="R884" s="20">
        <f>G884/O884</f>
        <v/>
      </c>
      <c r="S884" s="32">
        <f>(G884-N884)/(P884-N884)</f>
        <v/>
      </c>
      <c r="T884" s="4">
        <f>IF(G884&lt;N884,"Below",IF(G884&gt;P884,"Above","Within"))</f>
        <v/>
      </c>
      <c r="U884" s="17">
        <f>MAX(0,N884-G884)*F884</f>
        <v/>
      </c>
      <c r="V884" s="17">
        <f>MAX(0,G884-P884)*F884</f>
        <v/>
      </c>
      <c r="W884" s="33">
        <f>IF(T884="Above",LN(G884/P884)/LN(1+INDEX(Market!$E$6:$E$9,MATCH(B884,Market!$A$6:$A$9,0))),0)</f>
        <v/>
      </c>
    </row>
    <row r="885">
      <c r="A885" s="5" t="inlineStr">
        <is>
          <t>E01048</t>
        </is>
      </c>
      <c r="B885" s="5" t="inlineStr">
        <is>
          <t>DE</t>
        </is>
      </c>
      <c r="C885" s="5" t="inlineStr">
        <is>
          <t>Sales</t>
        </is>
      </c>
      <c r="D885" s="5" t="inlineStr">
        <is>
          <t>L2</t>
        </is>
      </c>
      <c r="E885" s="5" t="inlineStr">
        <is>
          <t>M</t>
        </is>
      </c>
      <c r="F885" s="5" t="n">
        <v>1</v>
      </c>
      <c r="G885" s="31" t="n">
        <v>50250</v>
      </c>
      <c r="H885" s="31" t="n">
        <v>49900</v>
      </c>
      <c r="I885" s="6">
        <f>INDEX(Roles!$J$5:$J$40,MATCH(C885&amp;"|"&amp;D885,Roles!$A$5:$A$40,0))</f>
        <v/>
      </c>
      <c r="J885" s="6">
        <f>INDEX(Roles!$K$5:$K$40,MATCH(C885&amp;"|"&amp;D885,Roles!$A$5:$A$40,0))</f>
        <v/>
      </c>
      <c r="K885" s="26">
        <f>INDEX(Market!$K$31:$K$54,MATCH(B885&amp;"|"&amp;J885,Market!$A$31:$A$54,0))</f>
        <v/>
      </c>
      <c r="L885" s="6">
        <f>INDEX(Settings!$E$13:$E$19,MATCH(I885,Settings!$B$13:$B$19,0))</f>
        <v/>
      </c>
      <c r="M885" s="25">
        <f>INDEX(Structure!$K$6:$K$12,MATCH(I885,Structure!$A$6:$A$12,0))</f>
        <v/>
      </c>
      <c r="N885" s="26">
        <f>INDEX(Structure!$G$25:$G$52,MATCH(B885&amp;"|"&amp;I885,Structure!$A$25:$A$52,0))</f>
        <v/>
      </c>
      <c r="O885" s="26">
        <f>INDEX(Structure!$H$25:$H$52,MATCH(B885&amp;"|"&amp;I885,Structure!$A$25:$A$52,0))</f>
        <v/>
      </c>
      <c r="P885" s="26">
        <f>INDEX(Structure!$I$25:$I$52,MATCH(B885&amp;"|"&amp;I885,Structure!$A$25:$A$52,0))</f>
        <v/>
      </c>
      <c r="Q885" s="20">
        <f>G885/H885</f>
        <v/>
      </c>
      <c r="R885" s="20">
        <f>G885/O885</f>
        <v/>
      </c>
      <c r="S885" s="32">
        <f>(G885-N885)/(P885-N885)</f>
        <v/>
      </c>
      <c r="T885" s="4">
        <f>IF(G885&lt;N885,"Below",IF(G885&gt;P885,"Above","Within"))</f>
        <v/>
      </c>
      <c r="U885" s="17">
        <f>MAX(0,N885-G885)*F885</f>
        <v/>
      </c>
      <c r="V885" s="17">
        <f>MAX(0,G885-P885)*F885</f>
        <v/>
      </c>
      <c r="W885" s="33">
        <f>IF(T885="Above",LN(G885/P885)/LN(1+INDEX(Market!$E$6:$E$9,MATCH(B885,Market!$A$6:$A$9,0))),0)</f>
        <v/>
      </c>
    </row>
    <row r="886">
      <c r="A886" s="5" t="inlineStr">
        <is>
          <t>E01049</t>
        </is>
      </c>
      <c r="B886" s="5" t="inlineStr">
        <is>
          <t>DE</t>
        </is>
      </c>
      <c r="C886" s="5" t="inlineStr">
        <is>
          <t>HR</t>
        </is>
      </c>
      <c r="D886" s="5" t="inlineStr">
        <is>
          <t>L2</t>
        </is>
      </c>
      <c r="E886" s="5" t="inlineStr">
        <is>
          <t>F</t>
        </is>
      </c>
      <c r="F886" s="5" t="n">
        <v>1</v>
      </c>
      <c r="G886" s="31" t="n">
        <v>46350</v>
      </c>
      <c r="H886" s="31" t="n">
        <v>47500</v>
      </c>
      <c r="I886" s="6">
        <f>INDEX(Roles!$J$5:$J$40,MATCH(C886&amp;"|"&amp;D886,Roles!$A$5:$A$40,0))</f>
        <v/>
      </c>
      <c r="J886" s="6">
        <f>INDEX(Roles!$K$5:$K$40,MATCH(C886&amp;"|"&amp;D886,Roles!$A$5:$A$40,0))</f>
        <v/>
      </c>
      <c r="K886" s="26">
        <f>INDEX(Market!$K$31:$K$54,MATCH(B886&amp;"|"&amp;J886,Market!$A$31:$A$54,0))</f>
        <v/>
      </c>
      <c r="L886" s="6">
        <f>INDEX(Settings!$E$13:$E$19,MATCH(I886,Settings!$B$13:$B$19,0))</f>
        <v/>
      </c>
      <c r="M886" s="25">
        <f>INDEX(Structure!$K$6:$K$12,MATCH(I886,Structure!$A$6:$A$12,0))</f>
        <v/>
      </c>
      <c r="N886" s="26">
        <f>INDEX(Structure!$G$25:$G$52,MATCH(B886&amp;"|"&amp;I886,Structure!$A$25:$A$52,0))</f>
        <v/>
      </c>
      <c r="O886" s="26">
        <f>INDEX(Structure!$H$25:$H$52,MATCH(B886&amp;"|"&amp;I886,Structure!$A$25:$A$52,0))</f>
        <v/>
      </c>
      <c r="P886" s="26">
        <f>INDEX(Structure!$I$25:$I$52,MATCH(B886&amp;"|"&amp;I886,Structure!$A$25:$A$52,0))</f>
        <v/>
      </c>
      <c r="Q886" s="20">
        <f>G886/H886</f>
        <v/>
      </c>
      <c r="R886" s="20">
        <f>G886/O886</f>
        <v/>
      </c>
      <c r="S886" s="32">
        <f>(G886-N886)/(P886-N886)</f>
        <v/>
      </c>
      <c r="T886" s="4">
        <f>IF(G886&lt;N886,"Below",IF(G886&gt;P886,"Above","Within"))</f>
        <v/>
      </c>
      <c r="U886" s="17">
        <f>MAX(0,N886-G886)*F886</f>
        <v/>
      </c>
      <c r="V886" s="17">
        <f>MAX(0,G886-P886)*F886</f>
        <v/>
      </c>
      <c r="W886" s="33">
        <f>IF(T886="Above",LN(G886/P886)/LN(1+INDEX(Market!$E$6:$E$9,MATCH(B886,Market!$A$6:$A$9,0))),0)</f>
        <v/>
      </c>
    </row>
    <row r="887">
      <c r="A887" s="5" t="inlineStr">
        <is>
          <t>E01050</t>
        </is>
      </c>
      <c r="B887" s="5" t="inlineStr">
        <is>
          <t>PL</t>
        </is>
      </c>
      <c r="C887" s="5" t="inlineStr">
        <is>
          <t>Customer Service</t>
        </is>
      </c>
      <c r="D887" s="5" t="inlineStr">
        <is>
          <t>L3</t>
        </is>
      </c>
      <c r="E887" s="5" t="inlineStr">
        <is>
          <t>M</t>
        </is>
      </c>
      <c r="F887" s="5" t="n">
        <v>1</v>
      </c>
      <c r="G887" s="31" t="n">
        <v>30900</v>
      </c>
      <c r="H887" s="31" t="n">
        <v>30200</v>
      </c>
      <c r="I887" s="6">
        <f>INDEX(Roles!$J$5:$J$40,MATCH(C887&amp;"|"&amp;D887,Roles!$A$5:$A$40,0))</f>
        <v/>
      </c>
      <c r="J887" s="6">
        <f>INDEX(Roles!$K$5:$K$40,MATCH(C887&amp;"|"&amp;D887,Roles!$A$5:$A$40,0))</f>
        <v/>
      </c>
      <c r="K887" s="26">
        <f>INDEX(Market!$K$31:$K$54,MATCH(B887&amp;"|"&amp;J887,Market!$A$31:$A$54,0))</f>
        <v/>
      </c>
      <c r="L887" s="6">
        <f>INDEX(Settings!$E$13:$E$19,MATCH(I887,Settings!$B$13:$B$19,0))</f>
        <v/>
      </c>
      <c r="M887" s="25">
        <f>INDEX(Structure!$K$6:$K$12,MATCH(I887,Structure!$A$6:$A$12,0))</f>
        <v/>
      </c>
      <c r="N887" s="26">
        <f>INDEX(Structure!$G$25:$G$52,MATCH(B887&amp;"|"&amp;I887,Structure!$A$25:$A$52,0))</f>
        <v/>
      </c>
      <c r="O887" s="26">
        <f>INDEX(Structure!$H$25:$H$52,MATCH(B887&amp;"|"&amp;I887,Structure!$A$25:$A$52,0))</f>
        <v/>
      </c>
      <c r="P887" s="26">
        <f>INDEX(Structure!$I$25:$I$52,MATCH(B887&amp;"|"&amp;I887,Structure!$A$25:$A$52,0))</f>
        <v/>
      </c>
      <c r="Q887" s="20">
        <f>G887/H887</f>
        <v/>
      </c>
      <c r="R887" s="20">
        <f>G887/O887</f>
        <v/>
      </c>
      <c r="S887" s="32">
        <f>(G887-N887)/(P887-N887)</f>
        <v/>
      </c>
      <c r="T887" s="4">
        <f>IF(G887&lt;N887,"Below",IF(G887&gt;P887,"Above","Within"))</f>
        <v/>
      </c>
      <c r="U887" s="17">
        <f>MAX(0,N887-G887)*F887</f>
        <v/>
      </c>
      <c r="V887" s="17">
        <f>MAX(0,G887-P887)*F887</f>
        <v/>
      </c>
      <c r="W887" s="33">
        <f>IF(T887="Above",LN(G887/P887)/LN(1+INDEX(Market!$E$6:$E$9,MATCH(B887,Market!$A$6:$A$9,0))),0)</f>
        <v/>
      </c>
    </row>
    <row r="888">
      <c r="A888" s="5" t="inlineStr">
        <is>
          <t>E01051</t>
        </is>
      </c>
      <c r="B888" s="5" t="inlineStr">
        <is>
          <t>IT</t>
        </is>
      </c>
      <c r="C888" s="5" t="inlineStr">
        <is>
          <t>Customer Service</t>
        </is>
      </c>
      <c r="D888" s="5" t="inlineStr">
        <is>
          <t>L1</t>
        </is>
      </c>
      <c r="E888" s="5" t="inlineStr">
        <is>
          <t>F</t>
        </is>
      </c>
      <c r="F888" s="5" t="n">
        <v>1</v>
      </c>
      <c r="G888" s="31" t="n">
        <v>24350</v>
      </c>
      <c r="H888" s="31" t="n">
        <v>23400</v>
      </c>
      <c r="I888" s="6">
        <f>INDEX(Roles!$J$5:$J$40,MATCH(C888&amp;"|"&amp;D888,Roles!$A$5:$A$40,0))</f>
        <v/>
      </c>
      <c r="J888" s="6">
        <f>INDEX(Roles!$K$5:$K$40,MATCH(C888&amp;"|"&amp;D888,Roles!$A$5:$A$40,0))</f>
        <v/>
      </c>
      <c r="K888" s="26">
        <f>INDEX(Market!$K$31:$K$54,MATCH(B888&amp;"|"&amp;J888,Market!$A$31:$A$54,0))</f>
        <v/>
      </c>
      <c r="L888" s="6">
        <f>INDEX(Settings!$E$13:$E$19,MATCH(I888,Settings!$B$13:$B$19,0))</f>
        <v/>
      </c>
      <c r="M888" s="25">
        <f>INDEX(Structure!$K$6:$K$12,MATCH(I888,Structure!$A$6:$A$12,0))</f>
        <v/>
      </c>
      <c r="N888" s="26">
        <f>INDEX(Structure!$G$25:$G$52,MATCH(B888&amp;"|"&amp;I888,Structure!$A$25:$A$52,0))</f>
        <v/>
      </c>
      <c r="O888" s="26">
        <f>INDEX(Structure!$H$25:$H$52,MATCH(B888&amp;"|"&amp;I888,Structure!$A$25:$A$52,0))</f>
        <v/>
      </c>
      <c r="P888" s="26">
        <f>INDEX(Structure!$I$25:$I$52,MATCH(B888&amp;"|"&amp;I888,Structure!$A$25:$A$52,0))</f>
        <v/>
      </c>
      <c r="Q888" s="20">
        <f>G888/H888</f>
        <v/>
      </c>
      <c r="R888" s="20">
        <f>G888/O888</f>
        <v/>
      </c>
      <c r="S888" s="32">
        <f>(G888-N888)/(P888-N888)</f>
        <v/>
      </c>
      <c r="T888" s="4">
        <f>IF(G888&lt;N888,"Below",IF(G888&gt;P888,"Above","Within"))</f>
        <v/>
      </c>
      <c r="U888" s="17">
        <f>MAX(0,N888-G888)*F888</f>
        <v/>
      </c>
      <c r="V888" s="17">
        <f>MAX(0,G888-P888)*F888</f>
        <v/>
      </c>
      <c r="W888" s="33">
        <f>IF(T888="Above",LN(G888/P888)/LN(1+INDEX(Market!$E$6:$E$9,MATCH(B888,Market!$A$6:$A$9,0))),0)</f>
        <v/>
      </c>
    </row>
    <row r="889">
      <c r="A889" s="5" t="inlineStr">
        <is>
          <t>E01052</t>
        </is>
      </c>
      <c r="B889" s="5" t="inlineStr">
        <is>
          <t>ES</t>
        </is>
      </c>
      <c r="C889" s="5" t="inlineStr">
        <is>
          <t>Customer Service</t>
        </is>
      </c>
      <c r="D889" s="5" t="inlineStr">
        <is>
          <t>L2</t>
        </is>
      </c>
      <c r="E889" s="5" t="inlineStr">
        <is>
          <t>F</t>
        </is>
      </c>
      <c r="F889" s="5" t="n">
        <v>1</v>
      </c>
      <c r="G889" s="31" t="n">
        <v>22550</v>
      </c>
      <c r="H889" s="31" t="n">
        <v>28100</v>
      </c>
      <c r="I889" s="6">
        <f>INDEX(Roles!$J$5:$J$40,MATCH(C889&amp;"|"&amp;D889,Roles!$A$5:$A$40,0))</f>
        <v/>
      </c>
      <c r="J889" s="6">
        <f>INDEX(Roles!$K$5:$K$40,MATCH(C889&amp;"|"&amp;D889,Roles!$A$5:$A$40,0))</f>
        <v/>
      </c>
      <c r="K889" s="26">
        <f>INDEX(Market!$K$31:$K$54,MATCH(B889&amp;"|"&amp;J889,Market!$A$31:$A$54,0))</f>
        <v/>
      </c>
      <c r="L889" s="6">
        <f>INDEX(Settings!$E$13:$E$19,MATCH(I889,Settings!$B$13:$B$19,0))</f>
        <v/>
      </c>
      <c r="M889" s="25">
        <f>INDEX(Structure!$K$6:$K$12,MATCH(I889,Structure!$A$6:$A$12,0))</f>
        <v/>
      </c>
      <c r="N889" s="26">
        <f>INDEX(Structure!$G$25:$G$52,MATCH(B889&amp;"|"&amp;I889,Structure!$A$25:$A$52,0))</f>
        <v/>
      </c>
      <c r="O889" s="26">
        <f>INDEX(Structure!$H$25:$H$52,MATCH(B889&amp;"|"&amp;I889,Structure!$A$25:$A$52,0))</f>
        <v/>
      </c>
      <c r="P889" s="26">
        <f>INDEX(Structure!$I$25:$I$52,MATCH(B889&amp;"|"&amp;I889,Structure!$A$25:$A$52,0))</f>
        <v/>
      </c>
      <c r="Q889" s="20">
        <f>G889/H889</f>
        <v/>
      </c>
      <c r="R889" s="20">
        <f>G889/O889</f>
        <v/>
      </c>
      <c r="S889" s="32">
        <f>(G889-N889)/(P889-N889)</f>
        <v/>
      </c>
      <c r="T889" s="4">
        <f>IF(G889&lt;N889,"Below",IF(G889&gt;P889,"Above","Within"))</f>
        <v/>
      </c>
      <c r="U889" s="17">
        <f>MAX(0,N889-G889)*F889</f>
        <v/>
      </c>
      <c r="V889" s="17">
        <f>MAX(0,G889-P889)*F889</f>
        <v/>
      </c>
      <c r="W889" s="33">
        <f>IF(T889="Above",LN(G889/P889)/LN(1+INDEX(Market!$E$6:$E$9,MATCH(B889,Market!$A$6:$A$9,0))),0)</f>
        <v/>
      </c>
    </row>
    <row r="890">
      <c r="A890" s="5" t="inlineStr">
        <is>
          <t>E01053</t>
        </is>
      </c>
      <c r="B890" s="5" t="inlineStr">
        <is>
          <t>IT</t>
        </is>
      </c>
      <c r="C890" s="5" t="inlineStr">
        <is>
          <t>Customer Service</t>
        </is>
      </c>
      <c r="D890" s="5" t="inlineStr">
        <is>
          <t>L1</t>
        </is>
      </c>
      <c r="E890" s="5" t="inlineStr">
        <is>
          <t>M</t>
        </is>
      </c>
      <c r="F890" s="5" t="n">
        <v>1</v>
      </c>
      <c r="G890" s="31" t="n">
        <v>24450</v>
      </c>
      <c r="H890" s="31" t="n">
        <v>23400</v>
      </c>
      <c r="I890" s="6">
        <f>INDEX(Roles!$J$5:$J$40,MATCH(C890&amp;"|"&amp;D890,Roles!$A$5:$A$40,0))</f>
        <v/>
      </c>
      <c r="J890" s="6">
        <f>INDEX(Roles!$K$5:$K$40,MATCH(C890&amp;"|"&amp;D890,Roles!$A$5:$A$40,0))</f>
        <v/>
      </c>
      <c r="K890" s="26">
        <f>INDEX(Market!$K$31:$K$54,MATCH(B890&amp;"|"&amp;J890,Market!$A$31:$A$54,0))</f>
        <v/>
      </c>
      <c r="L890" s="6">
        <f>INDEX(Settings!$E$13:$E$19,MATCH(I890,Settings!$B$13:$B$19,0))</f>
        <v/>
      </c>
      <c r="M890" s="25">
        <f>INDEX(Structure!$K$6:$K$12,MATCH(I890,Structure!$A$6:$A$12,0))</f>
        <v/>
      </c>
      <c r="N890" s="26">
        <f>INDEX(Structure!$G$25:$G$52,MATCH(B890&amp;"|"&amp;I890,Structure!$A$25:$A$52,0))</f>
        <v/>
      </c>
      <c r="O890" s="26">
        <f>INDEX(Structure!$H$25:$H$52,MATCH(B890&amp;"|"&amp;I890,Structure!$A$25:$A$52,0))</f>
        <v/>
      </c>
      <c r="P890" s="26">
        <f>INDEX(Structure!$I$25:$I$52,MATCH(B890&amp;"|"&amp;I890,Structure!$A$25:$A$52,0))</f>
        <v/>
      </c>
      <c r="Q890" s="20">
        <f>G890/H890</f>
        <v/>
      </c>
      <c r="R890" s="20">
        <f>G890/O890</f>
        <v/>
      </c>
      <c r="S890" s="32">
        <f>(G890-N890)/(P890-N890)</f>
        <v/>
      </c>
      <c r="T890" s="4">
        <f>IF(G890&lt;N890,"Below",IF(G890&gt;P890,"Above","Within"))</f>
        <v/>
      </c>
      <c r="U890" s="17">
        <f>MAX(0,N890-G890)*F890</f>
        <v/>
      </c>
      <c r="V890" s="17">
        <f>MAX(0,G890-P890)*F890</f>
        <v/>
      </c>
      <c r="W890" s="33">
        <f>IF(T890="Above",LN(G890/P890)/LN(1+INDEX(Market!$E$6:$E$9,MATCH(B890,Market!$A$6:$A$9,0))),0)</f>
        <v/>
      </c>
    </row>
    <row r="891">
      <c r="A891" s="5" t="inlineStr">
        <is>
          <t>E01054</t>
        </is>
      </c>
      <c r="B891" s="5" t="inlineStr">
        <is>
          <t>ES</t>
        </is>
      </c>
      <c r="C891" s="5" t="inlineStr">
        <is>
          <t>Customer Service</t>
        </is>
      </c>
      <c r="D891" s="5" t="inlineStr">
        <is>
          <t>L4</t>
        </is>
      </c>
      <c r="E891" s="5" t="inlineStr">
        <is>
          <t>M</t>
        </is>
      </c>
      <c r="F891" s="5" t="n">
        <v>1</v>
      </c>
      <c r="G891" s="31" t="n">
        <v>45300</v>
      </c>
      <c r="H891" s="31" t="n">
        <v>47200</v>
      </c>
      <c r="I891" s="6">
        <f>INDEX(Roles!$J$5:$J$40,MATCH(C891&amp;"|"&amp;D891,Roles!$A$5:$A$40,0))</f>
        <v/>
      </c>
      <c r="J891" s="6">
        <f>INDEX(Roles!$K$5:$K$40,MATCH(C891&amp;"|"&amp;D891,Roles!$A$5:$A$40,0))</f>
        <v/>
      </c>
      <c r="K891" s="26">
        <f>INDEX(Market!$K$31:$K$54,MATCH(B891&amp;"|"&amp;J891,Market!$A$31:$A$54,0))</f>
        <v/>
      </c>
      <c r="L891" s="6">
        <f>INDEX(Settings!$E$13:$E$19,MATCH(I891,Settings!$B$13:$B$19,0))</f>
        <v/>
      </c>
      <c r="M891" s="25">
        <f>INDEX(Structure!$K$6:$K$12,MATCH(I891,Structure!$A$6:$A$12,0))</f>
        <v/>
      </c>
      <c r="N891" s="26">
        <f>INDEX(Structure!$G$25:$G$52,MATCH(B891&amp;"|"&amp;I891,Structure!$A$25:$A$52,0))</f>
        <v/>
      </c>
      <c r="O891" s="26">
        <f>INDEX(Structure!$H$25:$H$52,MATCH(B891&amp;"|"&amp;I891,Structure!$A$25:$A$52,0))</f>
        <v/>
      </c>
      <c r="P891" s="26">
        <f>INDEX(Structure!$I$25:$I$52,MATCH(B891&amp;"|"&amp;I891,Structure!$A$25:$A$52,0))</f>
        <v/>
      </c>
      <c r="Q891" s="20">
        <f>G891/H891</f>
        <v/>
      </c>
      <c r="R891" s="20">
        <f>G891/O891</f>
        <v/>
      </c>
      <c r="S891" s="32">
        <f>(G891-N891)/(P891-N891)</f>
        <v/>
      </c>
      <c r="T891" s="4">
        <f>IF(G891&lt;N891,"Below",IF(G891&gt;P891,"Above","Within"))</f>
        <v/>
      </c>
      <c r="U891" s="17">
        <f>MAX(0,N891-G891)*F891</f>
        <v/>
      </c>
      <c r="V891" s="17">
        <f>MAX(0,G891-P891)*F891</f>
        <v/>
      </c>
      <c r="W891" s="33">
        <f>IF(T891="Above",LN(G891/P891)/LN(1+INDEX(Market!$E$6:$E$9,MATCH(B891,Market!$A$6:$A$9,0))),0)</f>
        <v/>
      </c>
    </row>
    <row r="892">
      <c r="A892" s="5" t="inlineStr">
        <is>
          <t>E01055</t>
        </is>
      </c>
      <c r="B892" s="5" t="inlineStr">
        <is>
          <t>PL</t>
        </is>
      </c>
      <c r="C892" s="5" t="inlineStr">
        <is>
          <t>Operations</t>
        </is>
      </c>
      <c r="D892" s="5" t="inlineStr">
        <is>
          <t>L5</t>
        </is>
      </c>
      <c r="E892" s="5" t="inlineStr">
        <is>
          <t>F</t>
        </is>
      </c>
      <c r="F892" s="5" t="n">
        <v>1</v>
      </c>
      <c r="G892" s="31" t="n">
        <v>57100</v>
      </c>
      <c r="H892" s="31" t="n">
        <v>57900</v>
      </c>
      <c r="I892" s="6">
        <f>INDEX(Roles!$J$5:$J$40,MATCH(C892&amp;"|"&amp;D892,Roles!$A$5:$A$40,0))</f>
        <v/>
      </c>
      <c r="J892" s="6">
        <f>INDEX(Roles!$K$5:$K$40,MATCH(C892&amp;"|"&amp;D892,Roles!$A$5:$A$40,0))</f>
        <v/>
      </c>
      <c r="K892" s="26">
        <f>INDEX(Market!$K$31:$K$54,MATCH(B892&amp;"|"&amp;J892,Market!$A$31:$A$54,0))</f>
        <v/>
      </c>
      <c r="L892" s="6">
        <f>INDEX(Settings!$E$13:$E$19,MATCH(I892,Settings!$B$13:$B$19,0))</f>
        <v/>
      </c>
      <c r="M892" s="25">
        <f>INDEX(Structure!$K$6:$K$12,MATCH(I892,Structure!$A$6:$A$12,0))</f>
        <v/>
      </c>
      <c r="N892" s="26">
        <f>INDEX(Structure!$G$25:$G$52,MATCH(B892&amp;"|"&amp;I892,Structure!$A$25:$A$52,0))</f>
        <v/>
      </c>
      <c r="O892" s="26">
        <f>INDEX(Structure!$H$25:$H$52,MATCH(B892&amp;"|"&amp;I892,Structure!$A$25:$A$52,0))</f>
        <v/>
      </c>
      <c r="P892" s="26">
        <f>INDEX(Structure!$I$25:$I$52,MATCH(B892&amp;"|"&amp;I892,Structure!$A$25:$A$52,0))</f>
        <v/>
      </c>
      <c r="Q892" s="20">
        <f>G892/H892</f>
        <v/>
      </c>
      <c r="R892" s="20">
        <f>G892/O892</f>
        <v/>
      </c>
      <c r="S892" s="32">
        <f>(G892-N892)/(P892-N892)</f>
        <v/>
      </c>
      <c r="T892" s="4">
        <f>IF(G892&lt;N892,"Below",IF(G892&gt;P892,"Above","Within"))</f>
        <v/>
      </c>
      <c r="U892" s="17">
        <f>MAX(0,N892-G892)*F892</f>
        <v/>
      </c>
      <c r="V892" s="17">
        <f>MAX(0,G892-P892)*F892</f>
        <v/>
      </c>
      <c r="W892" s="33">
        <f>IF(T892="Above",LN(G892/P892)/LN(1+INDEX(Market!$E$6:$E$9,MATCH(B892,Market!$A$6:$A$9,0))),0)</f>
        <v/>
      </c>
    </row>
    <row r="893">
      <c r="A893" s="5" t="inlineStr">
        <is>
          <t>E01056</t>
        </is>
      </c>
      <c r="B893" s="5" t="inlineStr">
        <is>
          <t>ES</t>
        </is>
      </c>
      <c r="C893" s="5" t="inlineStr">
        <is>
          <t>Sales</t>
        </is>
      </c>
      <c r="D893" s="5" t="inlineStr">
        <is>
          <t>L1</t>
        </is>
      </c>
      <c r="E893" s="5" t="inlineStr">
        <is>
          <t>F</t>
        </is>
      </c>
      <c r="F893" s="5" t="n">
        <v>1</v>
      </c>
      <c r="G893" s="31" t="n">
        <v>25100</v>
      </c>
      <c r="H893" s="31" t="n">
        <v>26200</v>
      </c>
      <c r="I893" s="6">
        <f>INDEX(Roles!$J$5:$J$40,MATCH(C893&amp;"|"&amp;D893,Roles!$A$5:$A$40,0))</f>
        <v/>
      </c>
      <c r="J893" s="6">
        <f>INDEX(Roles!$K$5:$K$40,MATCH(C893&amp;"|"&amp;D893,Roles!$A$5:$A$40,0))</f>
        <v/>
      </c>
      <c r="K893" s="26">
        <f>INDEX(Market!$K$31:$K$54,MATCH(B893&amp;"|"&amp;J893,Market!$A$31:$A$54,0))</f>
        <v/>
      </c>
      <c r="L893" s="6">
        <f>INDEX(Settings!$E$13:$E$19,MATCH(I893,Settings!$B$13:$B$19,0))</f>
        <v/>
      </c>
      <c r="M893" s="25">
        <f>INDEX(Structure!$K$6:$K$12,MATCH(I893,Structure!$A$6:$A$12,0))</f>
        <v/>
      </c>
      <c r="N893" s="26">
        <f>INDEX(Structure!$G$25:$G$52,MATCH(B893&amp;"|"&amp;I893,Structure!$A$25:$A$52,0))</f>
        <v/>
      </c>
      <c r="O893" s="26">
        <f>INDEX(Structure!$H$25:$H$52,MATCH(B893&amp;"|"&amp;I893,Structure!$A$25:$A$52,0))</f>
        <v/>
      </c>
      <c r="P893" s="26">
        <f>INDEX(Structure!$I$25:$I$52,MATCH(B893&amp;"|"&amp;I893,Structure!$A$25:$A$52,0))</f>
        <v/>
      </c>
      <c r="Q893" s="20">
        <f>G893/H893</f>
        <v/>
      </c>
      <c r="R893" s="20">
        <f>G893/O893</f>
        <v/>
      </c>
      <c r="S893" s="32">
        <f>(G893-N893)/(P893-N893)</f>
        <v/>
      </c>
      <c r="T893" s="4">
        <f>IF(G893&lt;N893,"Below",IF(G893&gt;P893,"Above","Within"))</f>
        <v/>
      </c>
      <c r="U893" s="17">
        <f>MAX(0,N893-G893)*F893</f>
        <v/>
      </c>
      <c r="V893" s="17">
        <f>MAX(0,G893-P893)*F893</f>
        <v/>
      </c>
      <c r="W893" s="33">
        <f>IF(T893="Above",LN(G893/P893)/LN(1+INDEX(Market!$E$6:$E$9,MATCH(B893,Market!$A$6:$A$9,0))),0)</f>
        <v/>
      </c>
    </row>
    <row r="894">
      <c r="A894" s="5" t="inlineStr">
        <is>
          <t>E01057</t>
        </is>
      </c>
      <c r="B894" s="5" t="inlineStr">
        <is>
          <t>ES</t>
        </is>
      </c>
      <c r="C894" s="5" t="inlineStr">
        <is>
          <t>Tech</t>
        </is>
      </c>
      <c r="D894" s="5" t="inlineStr">
        <is>
          <t>L4</t>
        </is>
      </c>
      <c r="E894" s="5" t="inlineStr">
        <is>
          <t>M</t>
        </is>
      </c>
      <c r="F894" s="5" t="n">
        <v>1</v>
      </c>
      <c r="G894" s="31" t="n">
        <v>64000</v>
      </c>
      <c r="H894" s="31" t="n">
        <v>65600</v>
      </c>
      <c r="I894" s="6">
        <f>INDEX(Roles!$J$5:$J$40,MATCH(C894&amp;"|"&amp;D894,Roles!$A$5:$A$40,0))</f>
        <v/>
      </c>
      <c r="J894" s="6">
        <f>INDEX(Roles!$K$5:$K$40,MATCH(C894&amp;"|"&amp;D894,Roles!$A$5:$A$40,0))</f>
        <v/>
      </c>
      <c r="K894" s="26">
        <f>INDEX(Market!$K$31:$K$54,MATCH(B894&amp;"|"&amp;J894,Market!$A$31:$A$54,0))</f>
        <v/>
      </c>
      <c r="L894" s="6">
        <f>INDEX(Settings!$E$13:$E$19,MATCH(I894,Settings!$B$13:$B$19,0))</f>
        <v/>
      </c>
      <c r="M894" s="25">
        <f>INDEX(Structure!$K$6:$K$12,MATCH(I894,Structure!$A$6:$A$12,0))</f>
        <v/>
      </c>
      <c r="N894" s="26">
        <f>INDEX(Structure!$G$25:$G$52,MATCH(B894&amp;"|"&amp;I894,Structure!$A$25:$A$52,0))</f>
        <v/>
      </c>
      <c r="O894" s="26">
        <f>INDEX(Structure!$H$25:$H$52,MATCH(B894&amp;"|"&amp;I894,Structure!$A$25:$A$52,0))</f>
        <v/>
      </c>
      <c r="P894" s="26">
        <f>INDEX(Structure!$I$25:$I$52,MATCH(B894&amp;"|"&amp;I894,Structure!$A$25:$A$52,0))</f>
        <v/>
      </c>
      <c r="Q894" s="20">
        <f>G894/H894</f>
        <v/>
      </c>
      <c r="R894" s="20">
        <f>G894/O894</f>
        <v/>
      </c>
      <c r="S894" s="32">
        <f>(G894-N894)/(P894-N894)</f>
        <v/>
      </c>
      <c r="T894" s="4">
        <f>IF(G894&lt;N894,"Below",IF(G894&gt;P894,"Above","Within"))</f>
        <v/>
      </c>
      <c r="U894" s="17">
        <f>MAX(0,N894-G894)*F894</f>
        <v/>
      </c>
      <c r="V894" s="17">
        <f>MAX(0,G894-P894)*F894</f>
        <v/>
      </c>
      <c r="W894" s="33">
        <f>IF(T894="Above",LN(G894/P894)/LN(1+INDEX(Market!$E$6:$E$9,MATCH(B894,Market!$A$6:$A$9,0))),0)</f>
        <v/>
      </c>
    </row>
    <row r="895">
      <c r="A895" s="5" t="inlineStr">
        <is>
          <t>E01058</t>
        </is>
      </c>
      <c r="B895" s="5" t="inlineStr">
        <is>
          <t>PL</t>
        </is>
      </c>
      <c r="C895" s="5" t="inlineStr">
        <is>
          <t>Sales</t>
        </is>
      </c>
      <c r="D895" s="5" t="inlineStr">
        <is>
          <t>L1</t>
        </is>
      </c>
      <c r="E895" s="5" t="inlineStr">
        <is>
          <t>F</t>
        </is>
      </c>
      <c r="F895" s="5" t="n">
        <v>1</v>
      </c>
      <c r="G895" s="31" t="n">
        <v>25800</v>
      </c>
      <c r="H895" s="31" t="n">
        <v>22000</v>
      </c>
      <c r="I895" s="6">
        <f>INDEX(Roles!$J$5:$J$40,MATCH(C895&amp;"|"&amp;D895,Roles!$A$5:$A$40,0))</f>
        <v/>
      </c>
      <c r="J895" s="6">
        <f>INDEX(Roles!$K$5:$K$40,MATCH(C895&amp;"|"&amp;D895,Roles!$A$5:$A$40,0))</f>
        <v/>
      </c>
      <c r="K895" s="26">
        <f>INDEX(Market!$K$31:$K$54,MATCH(B895&amp;"|"&amp;J895,Market!$A$31:$A$54,0))</f>
        <v/>
      </c>
      <c r="L895" s="6">
        <f>INDEX(Settings!$E$13:$E$19,MATCH(I895,Settings!$B$13:$B$19,0))</f>
        <v/>
      </c>
      <c r="M895" s="25">
        <f>INDEX(Structure!$K$6:$K$12,MATCH(I895,Structure!$A$6:$A$12,0))</f>
        <v/>
      </c>
      <c r="N895" s="26">
        <f>INDEX(Structure!$G$25:$G$52,MATCH(B895&amp;"|"&amp;I895,Structure!$A$25:$A$52,0))</f>
        <v/>
      </c>
      <c r="O895" s="26">
        <f>INDEX(Structure!$H$25:$H$52,MATCH(B895&amp;"|"&amp;I895,Structure!$A$25:$A$52,0))</f>
        <v/>
      </c>
      <c r="P895" s="26">
        <f>INDEX(Structure!$I$25:$I$52,MATCH(B895&amp;"|"&amp;I895,Structure!$A$25:$A$52,0))</f>
        <v/>
      </c>
      <c r="Q895" s="20">
        <f>G895/H895</f>
        <v/>
      </c>
      <c r="R895" s="20">
        <f>G895/O895</f>
        <v/>
      </c>
      <c r="S895" s="32">
        <f>(G895-N895)/(P895-N895)</f>
        <v/>
      </c>
      <c r="T895" s="4">
        <f>IF(G895&lt;N895,"Below",IF(G895&gt;P895,"Above","Within"))</f>
        <v/>
      </c>
      <c r="U895" s="17">
        <f>MAX(0,N895-G895)*F895</f>
        <v/>
      </c>
      <c r="V895" s="17">
        <f>MAX(0,G895-P895)*F895</f>
        <v/>
      </c>
      <c r="W895" s="33">
        <f>IF(T895="Above",LN(G895/P895)/LN(1+INDEX(Market!$E$6:$E$9,MATCH(B895,Market!$A$6:$A$9,0))),0)</f>
        <v/>
      </c>
    </row>
    <row r="896">
      <c r="A896" s="5" t="inlineStr">
        <is>
          <t>E01059</t>
        </is>
      </c>
      <c r="B896" s="5" t="inlineStr">
        <is>
          <t>IT</t>
        </is>
      </c>
      <c r="C896" s="5" t="inlineStr">
        <is>
          <t>Customer Service</t>
        </is>
      </c>
      <c r="D896" s="5" t="inlineStr">
        <is>
          <t>L1</t>
        </is>
      </c>
      <c r="E896" s="5" t="inlineStr">
        <is>
          <t>M</t>
        </is>
      </c>
      <c r="F896" s="5" t="n">
        <v>1</v>
      </c>
      <c r="G896" s="31" t="n">
        <v>22950</v>
      </c>
      <c r="H896" s="31" t="n">
        <v>23400</v>
      </c>
      <c r="I896" s="6">
        <f>INDEX(Roles!$J$5:$J$40,MATCH(C896&amp;"|"&amp;D896,Roles!$A$5:$A$40,0))</f>
        <v/>
      </c>
      <c r="J896" s="6">
        <f>INDEX(Roles!$K$5:$K$40,MATCH(C896&amp;"|"&amp;D896,Roles!$A$5:$A$40,0))</f>
        <v/>
      </c>
      <c r="K896" s="26">
        <f>INDEX(Market!$K$31:$K$54,MATCH(B896&amp;"|"&amp;J896,Market!$A$31:$A$54,0))</f>
        <v/>
      </c>
      <c r="L896" s="6">
        <f>INDEX(Settings!$E$13:$E$19,MATCH(I896,Settings!$B$13:$B$19,0))</f>
        <v/>
      </c>
      <c r="M896" s="25">
        <f>INDEX(Structure!$K$6:$K$12,MATCH(I896,Structure!$A$6:$A$12,0))</f>
        <v/>
      </c>
      <c r="N896" s="26">
        <f>INDEX(Structure!$G$25:$G$52,MATCH(B896&amp;"|"&amp;I896,Structure!$A$25:$A$52,0))</f>
        <v/>
      </c>
      <c r="O896" s="26">
        <f>INDEX(Structure!$H$25:$H$52,MATCH(B896&amp;"|"&amp;I896,Structure!$A$25:$A$52,0))</f>
        <v/>
      </c>
      <c r="P896" s="26">
        <f>INDEX(Structure!$I$25:$I$52,MATCH(B896&amp;"|"&amp;I896,Structure!$A$25:$A$52,0))</f>
        <v/>
      </c>
      <c r="Q896" s="20">
        <f>G896/H896</f>
        <v/>
      </c>
      <c r="R896" s="20">
        <f>G896/O896</f>
        <v/>
      </c>
      <c r="S896" s="32">
        <f>(G896-N896)/(P896-N896)</f>
        <v/>
      </c>
      <c r="T896" s="4">
        <f>IF(G896&lt;N896,"Below",IF(G896&gt;P896,"Above","Within"))</f>
        <v/>
      </c>
      <c r="U896" s="17">
        <f>MAX(0,N896-G896)*F896</f>
        <v/>
      </c>
      <c r="V896" s="17">
        <f>MAX(0,G896-P896)*F896</f>
        <v/>
      </c>
      <c r="W896" s="33">
        <f>IF(T896="Above",LN(G896/P896)/LN(1+INDEX(Market!$E$6:$E$9,MATCH(B896,Market!$A$6:$A$9,0))),0)</f>
        <v/>
      </c>
    </row>
    <row r="897">
      <c r="A897" s="5" t="inlineStr">
        <is>
          <t>E01060</t>
        </is>
      </c>
      <c r="B897" s="5" t="inlineStr">
        <is>
          <t>IT</t>
        </is>
      </c>
      <c r="C897" s="5" t="inlineStr">
        <is>
          <t>Operations</t>
        </is>
      </c>
      <c r="D897" s="5" t="inlineStr">
        <is>
          <t>L2</t>
        </is>
      </c>
      <c r="E897" s="5" t="inlineStr">
        <is>
          <t>F</t>
        </is>
      </c>
      <c r="F897" s="5" t="n">
        <v>1</v>
      </c>
      <c r="G897" s="31" t="n">
        <v>30800</v>
      </c>
      <c r="H897" s="31" t="n">
        <v>30900</v>
      </c>
      <c r="I897" s="6">
        <f>INDEX(Roles!$J$5:$J$40,MATCH(C897&amp;"|"&amp;D897,Roles!$A$5:$A$40,0))</f>
        <v/>
      </c>
      <c r="J897" s="6">
        <f>INDEX(Roles!$K$5:$K$40,MATCH(C897&amp;"|"&amp;D897,Roles!$A$5:$A$40,0))</f>
        <v/>
      </c>
      <c r="K897" s="26">
        <f>INDEX(Market!$K$31:$K$54,MATCH(B897&amp;"|"&amp;J897,Market!$A$31:$A$54,0))</f>
        <v/>
      </c>
      <c r="L897" s="6">
        <f>INDEX(Settings!$E$13:$E$19,MATCH(I897,Settings!$B$13:$B$19,0))</f>
        <v/>
      </c>
      <c r="M897" s="25">
        <f>INDEX(Structure!$K$6:$K$12,MATCH(I897,Structure!$A$6:$A$12,0))</f>
        <v/>
      </c>
      <c r="N897" s="26">
        <f>INDEX(Structure!$G$25:$G$52,MATCH(B897&amp;"|"&amp;I897,Structure!$A$25:$A$52,0))</f>
        <v/>
      </c>
      <c r="O897" s="26">
        <f>INDEX(Structure!$H$25:$H$52,MATCH(B897&amp;"|"&amp;I897,Structure!$A$25:$A$52,0))</f>
        <v/>
      </c>
      <c r="P897" s="26">
        <f>INDEX(Structure!$I$25:$I$52,MATCH(B897&amp;"|"&amp;I897,Structure!$A$25:$A$52,0))</f>
        <v/>
      </c>
      <c r="Q897" s="20">
        <f>G897/H897</f>
        <v/>
      </c>
      <c r="R897" s="20">
        <f>G897/O897</f>
        <v/>
      </c>
      <c r="S897" s="32">
        <f>(G897-N897)/(P897-N897)</f>
        <v/>
      </c>
      <c r="T897" s="4">
        <f>IF(G897&lt;N897,"Below",IF(G897&gt;P897,"Above","Within"))</f>
        <v/>
      </c>
      <c r="U897" s="17">
        <f>MAX(0,N897-G897)*F897</f>
        <v/>
      </c>
      <c r="V897" s="17">
        <f>MAX(0,G897-P897)*F897</f>
        <v/>
      </c>
      <c r="W897" s="33">
        <f>IF(T897="Above",LN(G897/P897)/LN(1+INDEX(Market!$E$6:$E$9,MATCH(B897,Market!$A$6:$A$9,0))),0)</f>
        <v/>
      </c>
    </row>
    <row r="898">
      <c r="A898" s="5" t="inlineStr">
        <is>
          <t>E01061</t>
        </is>
      </c>
      <c r="B898" s="5" t="inlineStr">
        <is>
          <t>PL</t>
        </is>
      </c>
      <c r="C898" s="5" t="inlineStr">
        <is>
          <t>Customer Service</t>
        </is>
      </c>
      <c r="D898" s="5" t="inlineStr">
        <is>
          <t>L3</t>
        </is>
      </c>
      <c r="E898" s="5" t="inlineStr">
        <is>
          <t>F</t>
        </is>
      </c>
      <c r="F898" s="5" t="n">
        <v>1</v>
      </c>
      <c r="G898" s="31" t="n">
        <v>28800</v>
      </c>
      <c r="H898" s="31" t="n">
        <v>30200</v>
      </c>
      <c r="I898" s="6">
        <f>INDEX(Roles!$J$5:$J$40,MATCH(C898&amp;"|"&amp;D898,Roles!$A$5:$A$40,0))</f>
        <v/>
      </c>
      <c r="J898" s="6">
        <f>INDEX(Roles!$K$5:$K$40,MATCH(C898&amp;"|"&amp;D898,Roles!$A$5:$A$40,0))</f>
        <v/>
      </c>
      <c r="K898" s="26">
        <f>INDEX(Market!$K$31:$K$54,MATCH(B898&amp;"|"&amp;J898,Market!$A$31:$A$54,0))</f>
        <v/>
      </c>
      <c r="L898" s="6">
        <f>INDEX(Settings!$E$13:$E$19,MATCH(I898,Settings!$B$13:$B$19,0))</f>
        <v/>
      </c>
      <c r="M898" s="25">
        <f>INDEX(Structure!$K$6:$K$12,MATCH(I898,Structure!$A$6:$A$12,0))</f>
        <v/>
      </c>
      <c r="N898" s="26">
        <f>INDEX(Structure!$G$25:$G$52,MATCH(B898&amp;"|"&amp;I898,Structure!$A$25:$A$52,0))</f>
        <v/>
      </c>
      <c r="O898" s="26">
        <f>INDEX(Structure!$H$25:$H$52,MATCH(B898&amp;"|"&amp;I898,Structure!$A$25:$A$52,0))</f>
        <v/>
      </c>
      <c r="P898" s="26">
        <f>INDEX(Structure!$I$25:$I$52,MATCH(B898&amp;"|"&amp;I898,Structure!$A$25:$A$52,0))</f>
        <v/>
      </c>
      <c r="Q898" s="20">
        <f>G898/H898</f>
        <v/>
      </c>
      <c r="R898" s="20">
        <f>G898/O898</f>
        <v/>
      </c>
      <c r="S898" s="32">
        <f>(G898-N898)/(P898-N898)</f>
        <v/>
      </c>
      <c r="T898" s="4">
        <f>IF(G898&lt;N898,"Below",IF(G898&gt;P898,"Above","Within"))</f>
        <v/>
      </c>
      <c r="U898" s="17">
        <f>MAX(0,N898-G898)*F898</f>
        <v/>
      </c>
      <c r="V898" s="17">
        <f>MAX(0,G898-P898)*F898</f>
        <v/>
      </c>
      <c r="W898" s="33">
        <f>IF(T898="Above",LN(G898/P898)/LN(1+INDEX(Market!$E$6:$E$9,MATCH(B898,Market!$A$6:$A$9,0))),0)</f>
        <v/>
      </c>
    </row>
    <row r="899">
      <c r="A899" s="5" t="inlineStr">
        <is>
          <t>E01062</t>
        </is>
      </c>
      <c r="B899" s="5" t="inlineStr">
        <is>
          <t>PL</t>
        </is>
      </c>
      <c r="C899" s="5" t="inlineStr">
        <is>
          <t>Finance</t>
        </is>
      </c>
      <c r="D899" s="5" t="inlineStr">
        <is>
          <t>L2</t>
        </is>
      </c>
      <c r="E899" s="5" t="inlineStr">
        <is>
          <t>F</t>
        </is>
      </c>
      <c r="F899" s="5" t="n">
        <v>0.8</v>
      </c>
      <c r="G899" s="31" t="n">
        <v>27750</v>
      </c>
      <c r="H899" s="31" t="n">
        <v>28900</v>
      </c>
      <c r="I899" s="6">
        <f>INDEX(Roles!$J$5:$J$40,MATCH(C899&amp;"|"&amp;D899,Roles!$A$5:$A$40,0))</f>
        <v/>
      </c>
      <c r="J899" s="6">
        <f>INDEX(Roles!$K$5:$K$40,MATCH(C899&amp;"|"&amp;D899,Roles!$A$5:$A$40,0))</f>
        <v/>
      </c>
      <c r="K899" s="26">
        <f>INDEX(Market!$K$31:$K$54,MATCH(B899&amp;"|"&amp;J899,Market!$A$31:$A$54,0))</f>
        <v/>
      </c>
      <c r="L899" s="6">
        <f>INDEX(Settings!$E$13:$E$19,MATCH(I899,Settings!$B$13:$B$19,0))</f>
        <v/>
      </c>
      <c r="M899" s="25">
        <f>INDEX(Structure!$K$6:$K$12,MATCH(I899,Structure!$A$6:$A$12,0))</f>
        <v/>
      </c>
      <c r="N899" s="26">
        <f>INDEX(Structure!$G$25:$G$52,MATCH(B899&amp;"|"&amp;I899,Structure!$A$25:$A$52,0))</f>
        <v/>
      </c>
      <c r="O899" s="26">
        <f>INDEX(Structure!$H$25:$H$52,MATCH(B899&amp;"|"&amp;I899,Structure!$A$25:$A$52,0))</f>
        <v/>
      </c>
      <c r="P899" s="26">
        <f>INDEX(Structure!$I$25:$I$52,MATCH(B899&amp;"|"&amp;I899,Structure!$A$25:$A$52,0))</f>
        <v/>
      </c>
      <c r="Q899" s="20">
        <f>G899/H899</f>
        <v/>
      </c>
      <c r="R899" s="20">
        <f>G899/O899</f>
        <v/>
      </c>
      <c r="S899" s="32">
        <f>(G899-N899)/(P899-N899)</f>
        <v/>
      </c>
      <c r="T899" s="4">
        <f>IF(G899&lt;N899,"Below",IF(G899&gt;P899,"Above","Within"))</f>
        <v/>
      </c>
      <c r="U899" s="17">
        <f>MAX(0,N899-G899)*F899</f>
        <v/>
      </c>
      <c r="V899" s="17">
        <f>MAX(0,G899-P899)*F899</f>
        <v/>
      </c>
      <c r="W899" s="33">
        <f>IF(T899="Above",LN(G899/P899)/LN(1+INDEX(Market!$E$6:$E$9,MATCH(B899,Market!$A$6:$A$9,0))),0)</f>
        <v/>
      </c>
    </row>
    <row r="900">
      <c r="A900" s="5" t="inlineStr">
        <is>
          <t>E01063</t>
        </is>
      </c>
      <c r="B900" s="5" t="inlineStr">
        <is>
          <t>PL</t>
        </is>
      </c>
      <c r="C900" s="5" t="inlineStr">
        <is>
          <t>Operations</t>
        </is>
      </c>
      <c r="D900" s="5" t="inlineStr">
        <is>
          <t>L3</t>
        </is>
      </c>
      <c r="E900" s="5" t="inlineStr">
        <is>
          <t>M</t>
        </is>
      </c>
      <c r="F900" s="5" t="n">
        <v>1</v>
      </c>
      <c r="G900" s="31" t="n">
        <v>32600</v>
      </c>
      <c r="H900" s="31" t="n">
        <v>31900</v>
      </c>
      <c r="I900" s="6">
        <f>INDEX(Roles!$J$5:$J$40,MATCH(C900&amp;"|"&amp;D900,Roles!$A$5:$A$40,0))</f>
        <v/>
      </c>
      <c r="J900" s="6">
        <f>INDEX(Roles!$K$5:$K$40,MATCH(C900&amp;"|"&amp;D900,Roles!$A$5:$A$40,0))</f>
        <v/>
      </c>
      <c r="K900" s="26">
        <f>INDEX(Market!$K$31:$K$54,MATCH(B900&amp;"|"&amp;J900,Market!$A$31:$A$54,0))</f>
        <v/>
      </c>
      <c r="L900" s="6">
        <f>INDEX(Settings!$E$13:$E$19,MATCH(I900,Settings!$B$13:$B$19,0))</f>
        <v/>
      </c>
      <c r="M900" s="25">
        <f>INDEX(Structure!$K$6:$K$12,MATCH(I900,Structure!$A$6:$A$12,0))</f>
        <v/>
      </c>
      <c r="N900" s="26">
        <f>INDEX(Structure!$G$25:$G$52,MATCH(B900&amp;"|"&amp;I900,Structure!$A$25:$A$52,0))</f>
        <v/>
      </c>
      <c r="O900" s="26">
        <f>INDEX(Structure!$H$25:$H$52,MATCH(B900&amp;"|"&amp;I900,Structure!$A$25:$A$52,0))</f>
        <v/>
      </c>
      <c r="P900" s="26">
        <f>INDEX(Structure!$I$25:$I$52,MATCH(B900&amp;"|"&amp;I900,Structure!$A$25:$A$52,0))</f>
        <v/>
      </c>
      <c r="Q900" s="20">
        <f>G900/H900</f>
        <v/>
      </c>
      <c r="R900" s="20">
        <f>G900/O900</f>
        <v/>
      </c>
      <c r="S900" s="32">
        <f>(G900-N900)/(P900-N900)</f>
        <v/>
      </c>
      <c r="T900" s="4">
        <f>IF(G900&lt;N900,"Below",IF(G900&gt;P900,"Above","Within"))</f>
        <v/>
      </c>
      <c r="U900" s="17">
        <f>MAX(0,N900-G900)*F900</f>
        <v/>
      </c>
      <c r="V900" s="17">
        <f>MAX(0,G900-P900)*F900</f>
        <v/>
      </c>
      <c r="W900" s="33">
        <f>IF(T900="Above",LN(G900/P900)/LN(1+INDEX(Market!$E$6:$E$9,MATCH(B900,Market!$A$6:$A$9,0))),0)</f>
        <v/>
      </c>
    </row>
    <row r="901">
      <c r="A901" s="5" t="inlineStr">
        <is>
          <t>E01064</t>
        </is>
      </c>
      <c r="B901" s="5" t="inlineStr">
        <is>
          <t>PL</t>
        </is>
      </c>
      <c r="C901" s="5" t="inlineStr">
        <is>
          <t>Tech</t>
        </is>
      </c>
      <c r="D901" s="5" t="inlineStr">
        <is>
          <t>L2</t>
        </is>
      </c>
      <c r="E901" s="5" t="inlineStr">
        <is>
          <t>F</t>
        </is>
      </c>
      <c r="F901" s="5" t="n">
        <v>1</v>
      </c>
      <c r="G901" s="31" t="n">
        <v>29500</v>
      </c>
      <c r="H901" s="31" t="n">
        <v>32800</v>
      </c>
      <c r="I901" s="6">
        <f>INDEX(Roles!$J$5:$J$40,MATCH(C901&amp;"|"&amp;D901,Roles!$A$5:$A$40,0))</f>
        <v/>
      </c>
      <c r="J901" s="6">
        <f>INDEX(Roles!$K$5:$K$40,MATCH(C901&amp;"|"&amp;D901,Roles!$A$5:$A$40,0))</f>
        <v/>
      </c>
      <c r="K901" s="26">
        <f>INDEX(Market!$K$31:$K$54,MATCH(B901&amp;"|"&amp;J901,Market!$A$31:$A$54,0))</f>
        <v/>
      </c>
      <c r="L901" s="6">
        <f>INDEX(Settings!$E$13:$E$19,MATCH(I901,Settings!$B$13:$B$19,0))</f>
        <v/>
      </c>
      <c r="M901" s="25">
        <f>INDEX(Structure!$K$6:$K$12,MATCH(I901,Structure!$A$6:$A$12,0))</f>
        <v/>
      </c>
      <c r="N901" s="26">
        <f>INDEX(Structure!$G$25:$G$52,MATCH(B901&amp;"|"&amp;I901,Structure!$A$25:$A$52,0))</f>
        <v/>
      </c>
      <c r="O901" s="26">
        <f>INDEX(Structure!$H$25:$H$52,MATCH(B901&amp;"|"&amp;I901,Structure!$A$25:$A$52,0))</f>
        <v/>
      </c>
      <c r="P901" s="26">
        <f>INDEX(Structure!$I$25:$I$52,MATCH(B901&amp;"|"&amp;I901,Structure!$A$25:$A$52,0))</f>
        <v/>
      </c>
      <c r="Q901" s="20">
        <f>G901/H901</f>
        <v/>
      </c>
      <c r="R901" s="20">
        <f>G901/O901</f>
        <v/>
      </c>
      <c r="S901" s="32">
        <f>(G901-N901)/(P901-N901)</f>
        <v/>
      </c>
      <c r="T901" s="4">
        <f>IF(G901&lt;N901,"Below",IF(G901&gt;P901,"Above","Within"))</f>
        <v/>
      </c>
      <c r="U901" s="17">
        <f>MAX(0,N901-G901)*F901</f>
        <v/>
      </c>
      <c r="V901" s="17">
        <f>MAX(0,G901-P901)*F901</f>
        <v/>
      </c>
      <c r="W901" s="33">
        <f>IF(T901="Above",LN(G901/P901)/LN(1+INDEX(Market!$E$6:$E$9,MATCH(B901,Market!$A$6:$A$9,0))),0)</f>
        <v/>
      </c>
    </row>
    <row r="902">
      <c r="A902" s="5" t="inlineStr">
        <is>
          <t>E01065</t>
        </is>
      </c>
      <c r="B902" s="5" t="inlineStr">
        <is>
          <t>ES</t>
        </is>
      </c>
      <c r="C902" s="5" t="inlineStr">
        <is>
          <t>Customer Service</t>
        </is>
      </c>
      <c r="D902" s="5" t="inlineStr">
        <is>
          <t>L1</t>
        </is>
      </c>
      <c r="E902" s="5" t="inlineStr">
        <is>
          <t>M</t>
        </is>
      </c>
      <c r="F902" s="5" t="n">
        <v>1</v>
      </c>
      <c r="G902" s="31" t="n">
        <v>22250</v>
      </c>
      <c r="H902" s="31" t="n">
        <v>22500</v>
      </c>
      <c r="I902" s="6">
        <f>INDEX(Roles!$J$5:$J$40,MATCH(C902&amp;"|"&amp;D902,Roles!$A$5:$A$40,0))</f>
        <v/>
      </c>
      <c r="J902" s="6">
        <f>INDEX(Roles!$K$5:$K$40,MATCH(C902&amp;"|"&amp;D902,Roles!$A$5:$A$40,0))</f>
        <v/>
      </c>
      <c r="K902" s="26">
        <f>INDEX(Market!$K$31:$K$54,MATCH(B902&amp;"|"&amp;J902,Market!$A$31:$A$54,0))</f>
        <v/>
      </c>
      <c r="L902" s="6">
        <f>INDEX(Settings!$E$13:$E$19,MATCH(I902,Settings!$B$13:$B$19,0))</f>
        <v/>
      </c>
      <c r="M902" s="25">
        <f>INDEX(Structure!$K$6:$K$12,MATCH(I902,Structure!$A$6:$A$12,0))</f>
        <v/>
      </c>
      <c r="N902" s="26">
        <f>INDEX(Structure!$G$25:$G$52,MATCH(B902&amp;"|"&amp;I902,Structure!$A$25:$A$52,0))</f>
        <v/>
      </c>
      <c r="O902" s="26">
        <f>INDEX(Structure!$H$25:$H$52,MATCH(B902&amp;"|"&amp;I902,Structure!$A$25:$A$52,0))</f>
        <v/>
      </c>
      <c r="P902" s="26">
        <f>INDEX(Structure!$I$25:$I$52,MATCH(B902&amp;"|"&amp;I902,Structure!$A$25:$A$52,0))</f>
        <v/>
      </c>
      <c r="Q902" s="20">
        <f>G902/H902</f>
        <v/>
      </c>
      <c r="R902" s="20">
        <f>G902/O902</f>
        <v/>
      </c>
      <c r="S902" s="32">
        <f>(G902-N902)/(P902-N902)</f>
        <v/>
      </c>
      <c r="T902" s="4">
        <f>IF(G902&lt;N902,"Below",IF(G902&gt;P902,"Above","Within"))</f>
        <v/>
      </c>
      <c r="U902" s="17">
        <f>MAX(0,N902-G902)*F902</f>
        <v/>
      </c>
      <c r="V902" s="17">
        <f>MAX(0,G902-P902)*F902</f>
        <v/>
      </c>
      <c r="W902" s="33">
        <f>IF(T902="Above",LN(G902/P902)/LN(1+INDEX(Market!$E$6:$E$9,MATCH(B902,Market!$A$6:$A$9,0))),0)</f>
        <v/>
      </c>
    </row>
    <row r="903">
      <c r="A903" s="5" t="inlineStr">
        <is>
          <t>E01066</t>
        </is>
      </c>
      <c r="B903" s="5" t="inlineStr">
        <is>
          <t>PL</t>
        </is>
      </c>
      <c r="C903" s="5" t="inlineStr">
        <is>
          <t>Customer Service</t>
        </is>
      </c>
      <c r="D903" s="5" t="inlineStr">
        <is>
          <t>L2</t>
        </is>
      </c>
      <c r="E903" s="5" t="inlineStr">
        <is>
          <t>F</t>
        </is>
      </c>
      <c r="F903" s="5" t="n">
        <v>1</v>
      </c>
      <c r="G903" s="31" t="n">
        <v>23600</v>
      </c>
      <c r="H903" s="31" t="n">
        <v>23600</v>
      </c>
      <c r="I903" s="6">
        <f>INDEX(Roles!$J$5:$J$40,MATCH(C903&amp;"|"&amp;D903,Roles!$A$5:$A$40,0))</f>
        <v/>
      </c>
      <c r="J903" s="6">
        <f>INDEX(Roles!$K$5:$K$40,MATCH(C903&amp;"|"&amp;D903,Roles!$A$5:$A$40,0))</f>
        <v/>
      </c>
      <c r="K903" s="26">
        <f>INDEX(Market!$K$31:$K$54,MATCH(B903&amp;"|"&amp;J903,Market!$A$31:$A$54,0))</f>
        <v/>
      </c>
      <c r="L903" s="6">
        <f>INDEX(Settings!$E$13:$E$19,MATCH(I903,Settings!$B$13:$B$19,0))</f>
        <v/>
      </c>
      <c r="M903" s="25">
        <f>INDEX(Structure!$K$6:$K$12,MATCH(I903,Structure!$A$6:$A$12,0))</f>
        <v/>
      </c>
      <c r="N903" s="26">
        <f>INDEX(Structure!$G$25:$G$52,MATCH(B903&amp;"|"&amp;I903,Structure!$A$25:$A$52,0))</f>
        <v/>
      </c>
      <c r="O903" s="26">
        <f>INDEX(Structure!$H$25:$H$52,MATCH(B903&amp;"|"&amp;I903,Structure!$A$25:$A$52,0))</f>
        <v/>
      </c>
      <c r="P903" s="26">
        <f>INDEX(Structure!$I$25:$I$52,MATCH(B903&amp;"|"&amp;I903,Structure!$A$25:$A$52,0))</f>
        <v/>
      </c>
      <c r="Q903" s="20">
        <f>G903/H903</f>
        <v/>
      </c>
      <c r="R903" s="20">
        <f>G903/O903</f>
        <v/>
      </c>
      <c r="S903" s="32">
        <f>(G903-N903)/(P903-N903)</f>
        <v/>
      </c>
      <c r="T903" s="4">
        <f>IF(G903&lt;N903,"Below",IF(G903&gt;P903,"Above","Within"))</f>
        <v/>
      </c>
      <c r="U903" s="17">
        <f>MAX(0,N903-G903)*F903</f>
        <v/>
      </c>
      <c r="V903" s="17">
        <f>MAX(0,G903-P903)*F903</f>
        <v/>
      </c>
      <c r="W903" s="33">
        <f>IF(T903="Above",LN(G903/P903)/LN(1+INDEX(Market!$E$6:$E$9,MATCH(B903,Market!$A$6:$A$9,0))),0)</f>
        <v/>
      </c>
    </row>
    <row r="904">
      <c r="A904" s="5" t="inlineStr">
        <is>
          <t>E01067</t>
        </is>
      </c>
      <c r="B904" s="5" t="inlineStr">
        <is>
          <t>PL</t>
        </is>
      </c>
      <c r="C904" s="5" t="inlineStr">
        <is>
          <t>Operations</t>
        </is>
      </c>
      <c r="D904" s="5" t="inlineStr">
        <is>
          <t>L5</t>
        </is>
      </c>
      <c r="E904" s="5" t="inlineStr">
        <is>
          <t>M</t>
        </is>
      </c>
      <c r="F904" s="5" t="n">
        <v>1</v>
      </c>
      <c r="G904" s="31" t="n">
        <v>60050</v>
      </c>
      <c r="H904" s="31" t="n">
        <v>57900</v>
      </c>
      <c r="I904" s="6">
        <f>INDEX(Roles!$J$5:$J$40,MATCH(C904&amp;"|"&amp;D904,Roles!$A$5:$A$40,0))</f>
        <v/>
      </c>
      <c r="J904" s="6">
        <f>INDEX(Roles!$K$5:$K$40,MATCH(C904&amp;"|"&amp;D904,Roles!$A$5:$A$40,0))</f>
        <v/>
      </c>
      <c r="K904" s="26">
        <f>INDEX(Market!$K$31:$K$54,MATCH(B904&amp;"|"&amp;J904,Market!$A$31:$A$54,0))</f>
        <v/>
      </c>
      <c r="L904" s="6">
        <f>INDEX(Settings!$E$13:$E$19,MATCH(I904,Settings!$B$13:$B$19,0))</f>
        <v/>
      </c>
      <c r="M904" s="25">
        <f>INDEX(Structure!$K$6:$K$12,MATCH(I904,Structure!$A$6:$A$12,0))</f>
        <v/>
      </c>
      <c r="N904" s="26">
        <f>INDEX(Structure!$G$25:$G$52,MATCH(B904&amp;"|"&amp;I904,Structure!$A$25:$A$52,0))</f>
        <v/>
      </c>
      <c r="O904" s="26">
        <f>INDEX(Structure!$H$25:$H$52,MATCH(B904&amp;"|"&amp;I904,Structure!$A$25:$A$52,0))</f>
        <v/>
      </c>
      <c r="P904" s="26">
        <f>INDEX(Structure!$I$25:$I$52,MATCH(B904&amp;"|"&amp;I904,Structure!$A$25:$A$52,0))</f>
        <v/>
      </c>
      <c r="Q904" s="20">
        <f>G904/H904</f>
        <v/>
      </c>
      <c r="R904" s="20">
        <f>G904/O904</f>
        <v/>
      </c>
      <c r="S904" s="32">
        <f>(G904-N904)/(P904-N904)</f>
        <v/>
      </c>
      <c r="T904" s="4">
        <f>IF(G904&lt;N904,"Below",IF(G904&gt;P904,"Above","Within"))</f>
        <v/>
      </c>
      <c r="U904" s="17">
        <f>MAX(0,N904-G904)*F904</f>
        <v/>
      </c>
      <c r="V904" s="17">
        <f>MAX(0,G904-P904)*F904</f>
        <v/>
      </c>
      <c r="W904" s="33">
        <f>IF(T904="Above",LN(G904/P904)/LN(1+INDEX(Market!$E$6:$E$9,MATCH(B904,Market!$A$6:$A$9,0))),0)</f>
        <v/>
      </c>
    </row>
    <row r="905">
      <c r="A905" s="5" t="inlineStr">
        <is>
          <t>E01068</t>
        </is>
      </c>
      <c r="B905" s="5" t="inlineStr">
        <is>
          <t>IT</t>
        </is>
      </c>
      <c r="C905" s="5" t="inlineStr">
        <is>
          <t>Customer Service</t>
        </is>
      </c>
      <c r="D905" s="5" t="inlineStr">
        <is>
          <t>L3</t>
        </is>
      </c>
      <c r="E905" s="5" t="inlineStr">
        <is>
          <t>M</t>
        </is>
      </c>
      <c r="F905" s="5" t="n">
        <v>1</v>
      </c>
      <c r="G905" s="31" t="n">
        <v>38050</v>
      </c>
      <c r="H905" s="31" t="n">
        <v>37400</v>
      </c>
      <c r="I905" s="6">
        <f>INDEX(Roles!$J$5:$J$40,MATCH(C905&amp;"|"&amp;D905,Roles!$A$5:$A$40,0))</f>
        <v/>
      </c>
      <c r="J905" s="6">
        <f>INDEX(Roles!$K$5:$K$40,MATCH(C905&amp;"|"&amp;D905,Roles!$A$5:$A$40,0))</f>
        <v/>
      </c>
      <c r="K905" s="26">
        <f>INDEX(Market!$K$31:$K$54,MATCH(B905&amp;"|"&amp;J905,Market!$A$31:$A$54,0))</f>
        <v/>
      </c>
      <c r="L905" s="6">
        <f>INDEX(Settings!$E$13:$E$19,MATCH(I905,Settings!$B$13:$B$19,0))</f>
        <v/>
      </c>
      <c r="M905" s="25">
        <f>INDEX(Structure!$K$6:$K$12,MATCH(I905,Structure!$A$6:$A$12,0))</f>
        <v/>
      </c>
      <c r="N905" s="26">
        <f>INDEX(Structure!$G$25:$G$52,MATCH(B905&amp;"|"&amp;I905,Structure!$A$25:$A$52,0))</f>
        <v/>
      </c>
      <c r="O905" s="26">
        <f>INDEX(Structure!$H$25:$H$52,MATCH(B905&amp;"|"&amp;I905,Structure!$A$25:$A$52,0))</f>
        <v/>
      </c>
      <c r="P905" s="26">
        <f>INDEX(Structure!$I$25:$I$52,MATCH(B905&amp;"|"&amp;I905,Structure!$A$25:$A$52,0))</f>
        <v/>
      </c>
      <c r="Q905" s="20">
        <f>G905/H905</f>
        <v/>
      </c>
      <c r="R905" s="20">
        <f>G905/O905</f>
        <v/>
      </c>
      <c r="S905" s="32">
        <f>(G905-N905)/(P905-N905)</f>
        <v/>
      </c>
      <c r="T905" s="4">
        <f>IF(G905&lt;N905,"Below",IF(G905&gt;P905,"Above","Within"))</f>
        <v/>
      </c>
      <c r="U905" s="17">
        <f>MAX(0,N905-G905)*F905</f>
        <v/>
      </c>
      <c r="V905" s="17">
        <f>MAX(0,G905-P905)*F905</f>
        <v/>
      </c>
      <c r="W905" s="33">
        <f>IF(T905="Above",LN(G905/P905)/LN(1+INDEX(Market!$E$6:$E$9,MATCH(B905,Market!$A$6:$A$9,0))),0)</f>
        <v/>
      </c>
    </row>
    <row r="906">
      <c r="A906" s="5" t="inlineStr">
        <is>
          <t>E01069</t>
        </is>
      </c>
      <c r="B906" s="5" t="inlineStr">
        <is>
          <t>PL</t>
        </is>
      </c>
      <c r="C906" s="5" t="inlineStr">
        <is>
          <t>Tech</t>
        </is>
      </c>
      <c r="D906" s="5" t="inlineStr">
        <is>
          <t>L3</t>
        </is>
      </c>
      <c r="E906" s="5" t="inlineStr">
        <is>
          <t>M</t>
        </is>
      </c>
      <c r="F906" s="5" t="n">
        <v>0.8</v>
      </c>
      <c r="G906" s="31" t="n">
        <v>46150</v>
      </c>
      <c r="H906" s="31" t="n">
        <v>42000</v>
      </c>
      <c r="I906" s="6">
        <f>INDEX(Roles!$J$5:$J$40,MATCH(C906&amp;"|"&amp;D906,Roles!$A$5:$A$40,0))</f>
        <v/>
      </c>
      <c r="J906" s="6">
        <f>INDEX(Roles!$K$5:$K$40,MATCH(C906&amp;"|"&amp;D906,Roles!$A$5:$A$40,0))</f>
        <v/>
      </c>
      <c r="K906" s="26">
        <f>INDEX(Market!$K$31:$K$54,MATCH(B906&amp;"|"&amp;J906,Market!$A$31:$A$54,0))</f>
        <v/>
      </c>
      <c r="L906" s="6">
        <f>INDEX(Settings!$E$13:$E$19,MATCH(I906,Settings!$B$13:$B$19,0))</f>
        <v/>
      </c>
      <c r="M906" s="25">
        <f>INDEX(Structure!$K$6:$K$12,MATCH(I906,Structure!$A$6:$A$12,0))</f>
        <v/>
      </c>
      <c r="N906" s="26">
        <f>INDEX(Structure!$G$25:$G$52,MATCH(B906&amp;"|"&amp;I906,Structure!$A$25:$A$52,0))</f>
        <v/>
      </c>
      <c r="O906" s="26">
        <f>INDEX(Structure!$H$25:$H$52,MATCH(B906&amp;"|"&amp;I906,Structure!$A$25:$A$52,0))</f>
        <v/>
      </c>
      <c r="P906" s="26">
        <f>INDEX(Structure!$I$25:$I$52,MATCH(B906&amp;"|"&amp;I906,Structure!$A$25:$A$52,0))</f>
        <v/>
      </c>
      <c r="Q906" s="20">
        <f>G906/H906</f>
        <v/>
      </c>
      <c r="R906" s="20">
        <f>G906/O906</f>
        <v/>
      </c>
      <c r="S906" s="32">
        <f>(G906-N906)/(P906-N906)</f>
        <v/>
      </c>
      <c r="T906" s="4">
        <f>IF(G906&lt;N906,"Below",IF(G906&gt;P906,"Above","Within"))</f>
        <v/>
      </c>
      <c r="U906" s="17">
        <f>MAX(0,N906-G906)*F906</f>
        <v/>
      </c>
      <c r="V906" s="17">
        <f>MAX(0,G906-P906)*F906</f>
        <v/>
      </c>
      <c r="W906" s="33">
        <f>IF(T906="Above",LN(G906/P906)/LN(1+INDEX(Market!$E$6:$E$9,MATCH(B906,Market!$A$6:$A$9,0))),0)</f>
        <v/>
      </c>
    </row>
    <row r="907">
      <c r="A907" s="5" t="inlineStr">
        <is>
          <t>E01070</t>
        </is>
      </c>
      <c r="B907" s="5" t="inlineStr">
        <is>
          <t>ES</t>
        </is>
      </c>
      <c r="C907" s="5" t="inlineStr">
        <is>
          <t>Sales</t>
        </is>
      </c>
      <c r="D907" s="5" t="inlineStr">
        <is>
          <t>L2</t>
        </is>
      </c>
      <c r="E907" s="5" t="inlineStr">
        <is>
          <t>F</t>
        </is>
      </c>
      <c r="F907" s="5" t="n">
        <v>1</v>
      </c>
      <c r="G907" s="31" t="n">
        <v>34150</v>
      </c>
      <c r="H907" s="31" t="n">
        <v>32800</v>
      </c>
      <c r="I907" s="6">
        <f>INDEX(Roles!$J$5:$J$40,MATCH(C907&amp;"|"&amp;D907,Roles!$A$5:$A$40,0))</f>
        <v/>
      </c>
      <c r="J907" s="6">
        <f>INDEX(Roles!$K$5:$K$40,MATCH(C907&amp;"|"&amp;D907,Roles!$A$5:$A$40,0))</f>
        <v/>
      </c>
      <c r="K907" s="26">
        <f>INDEX(Market!$K$31:$K$54,MATCH(B907&amp;"|"&amp;J907,Market!$A$31:$A$54,0))</f>
        <v/>
      </c>
      <c r="L907" s="6">
        <f>INDEX(Settings!$E$13:$E$19,MATCH(I907,Settings!$B$13:$B$19,0))</f>
        <v/>
      </c>
      <c r="M907" s="25">
        <f>INDEX(Structure!$K$6:$K$12,MATCH(I907,Structure!$A$6:$A$12,0))</f>
        <v/>
      </c>
      <c r="N907" s="26">
        <f>INDEX(Structure!$G$25:$G$52,MATCH(B907&amp;"|"&amp;I907,Structure!$A$25:$A$52,0))</f>
        <v/>
      </c>
      <c r="O907" s="26">
        <f>INDEX(Structure!$H$25:$H$52,MATCH(B907&amp;"|"&amp;I907,Structure!$A$25:$A$52,0))</f>
        <v/>
      </c>
      <c r="P907" s="26">
        <f>INDEX(Structure!$I$25:$I$52,MATCH(B907&amp;"|"&amp;I907,Structure!$A$25:$A$52,0))</f>
        <v/>
      </c>
      <c r="Q907" s="20">
        <f>G907/H907</f>
        <v/>
      </c>
      <c r="R907" s="20">
        <f>G907/O907</f>
        <v/>
      </c>
      <c r="S907" s="32">
        <f>(G907-N907)/(P907-N907)</f>
        <v/>
      </c>
      <c r="T907" s="4">
        <f>IF(G907&lt;N907,"Below",IF(G907&gt;P907,"Above","Within"))</f>
        <v/>
      </c>
      <c r="U907" s="17">
        <f>MAX(0,N907-G907)*F907</f>
        <v/>
      </c>
      <c r="V907" s="17">
        <f>MAX(0,G907-P907)*F907</f>
        <v/>
      </c>
      <c r="W907" s="33">
        <f>IF(T907="Above",LN(G907/P907)/LN(1+INDEX(Market!$E$6:$E$9,MATCH(B907,Market!$A$6:$A$9,0))),0)</f>
        <v/>
      </c>
    </row>
    <row r="908">
      <c r="A908" s="5" t="inlineStr">
        <is>
          <t>E01071</t>
        </is>
      </c>
      <c r="B908" s="5" t="inlineStr">
        <is>
          <t>DE</t>
        </is>
      </c>
      <c r="C908" s="5" t="inlineStr">
        <is>
          <t>Tech</t>
        </is>
      </c>
      <c r="D908" s="5" t="inlineStr">
        <is>
          <t>L3</t>
        </is>
      </c>
      <c r="E908" s="5" t="inlineStr">
        <is>
          <t>M</t>
        </is>
      </c>
      <c r="F908" s="5" t="n">
        <v>1</v>
      </c>
      <c r="G908" s="31" t="n">
        <v>83250</v>
      </c>
      <c r="H908" s="31" t="n">
        <v>76000</v>
      </c>
      <c r="I908" s="6">
        <f>INDEX(Roles!$J$5:$J$40,MATCH(C908&amp;"|"&amp;D908,Roles!$A$5:$A$40,0))</f>
        <v/>
      </c>
      <c r="J908" s="6">
        <f>INDEX(Roles!$K$5:$K$40,MATCH(C908&amp;"|"&amp;D908,Roles!$A$5:$A$40,0))</f>
        <v/>
      </c>
      <c r="K908" s="26">
        <f>INDEX(Market!$K$31:$K$54,MATCH(B908&amp;"|"&amp;J908,Market!$A$31:$A$54,0))</f>
        <v/>
      </c>
      <c r="L908" s="6">
        <f>INDEX(Settings!$E$13:$E$19,MATCH(I908,Settings!$B$13:$B$19,0))</f>
        <v/>
      </c>
      <c r="M908" s="25">
        <f>INDEX(Structure!$K$6:$K$12,MATCH(I908,Structure!$A$6:$A$12,0))</f>
        <v/>
      </c>
      <c r="N908" s="26">
        <f>INDEX(Structure!$G$25:$G$52,MATCH(B908&amp;"|"&amp;I908,Structure!$A$25:$A$52,0))</f>
        <v/>
      </c>
      <c r="O908" s="26">
        <f>INDEX(Structure!$H$25:$H$52,MATCH(B908&amp;"|"&amp;I908,Structure!$A$25:$A$52,0))</f>
        <v/>
      </c>
      <c r="P908" s="26">
        <f>INDEX(Structure!$I$25:$I$52,MATCH(B908&amp;"|"&amp;I908,Structure!$A$25:$A$52,0))</f>
        <v/>
      </c>
      <c r="Q908" s="20">
        <f>G908/H908</f>
        <v/>
      </c>
      <c r="R908" s="20">
        <f>G908/O908</f>
        <v/>
      </c>
      <c r="S908" s="32">
        <f>(G908-N908)/(P908-N908)</f>
        <v/>
      </c>
      <c r="T908" s="4">
        <f>IF(G908&lt;N908,"Below",IF(G908&gt;P908,"Above","Within"))</f>
        <v/>
      </c>
      <c r="U908" s="17">
        <f>MAX(0,N908-G908)*F908</f>
        <v/>
      </c>
      <c r="V908" s="17">
        <f>MAX(0,G908-P908)*F908</f>
        <v/>
      </c>
      <c r="W908" s="33">
        <f>IF(T908="Above",LN(G908/P908)/LN(1+INDEX(Market!$E$6:$E$9,MATCH(B908,Market!$A$6:$A$9,0))),0)</f>
        <v/>
      </c>
    </row>
    <row r="909">
      <c r="A909" s="5" t="inlineStr">
        <is>
          <t>E01072</t>
        </is>
      </c>
      <c r="B909" s="5" t="inlineStr">
        <is>
          <t>ES</t>
        </is>
      </c>
      <c r="C909" s="5" t="inlineStr">
        <is>
          <t>Tech</t>
        </is>
      </c>
      <c r="D909" s="5" t="inlineStr">
        <is>
          <t>L4</t>
        </is>
      </c>
      <c r="E909" s="5" t="inlineStr">
        <is>
          <t>F</t>
        </is>
      </c>
      <c r="F909" s="5" t="n">
        <v>1</v>
      </c>
      <c r="G909" s="31" t="n">
        <v>68550</v>
      </c>
      <c r="H909" s="31" t="n">
        <v>65600</v>
      </c>
      <c r="I909" s="6">
        <f>INDEX(Roles!$J$5:$J$40,MATCH(C909&amp;"|"&amp;D909,Roles!$A$5:$A$40,0))</f>
        <v/>
      </c>
      <c r="J909" s="6">
        <f>INDEX(Roles!$K$5:$K$40,MATCH(C909&amp;"|"&amp;D909,Roles!$A$5:$A$40,0))</f>
        <v/>
      </c>
      <c r="K909" s="26">
        <f>INDEX(Market!$K$31:$K$54,MATCH(B909&amp;"|"&amp;J909,Market!$A$31:$A$54,0))</f>
        <v/>
      </c>
      <c r="L909" s="6">
        <f>INDEX(Settings!$E$13:$E$19,MATCH(I909,Settings!$B$13:$B$19,0))</f>
        <v/>
      </c>
      <c r="M909" s="25">
        <f>INDEX(Structure!$K$6:$K$12,MATCH(I909,Structure!$A$6:$A$12,0))</f>
        <v/>
      </c>
      <c r="N909" s="26">
        <f>INDEX(Structure!$G$25:$G$52,MATCH(B909&amp;"|"&amp;I909,Structure!$A$25:$A$52,0))</f>
        <v/>
      </c>
      <c r="O909" s="26">
        <f>INDEX(Structure!$H$25:$H$52,MATCH(B909&amp;"|"&amp;I909,Structure!$A$25:$A$52,0))</f>
        <v/>
      </c>
      <c r="P909" s="26">
        <f>INDEX(Structure!$I$25:$I$52,MATCH(B909&amp;"|"&amp;I909,Structure!$A$25:$A$52,0))</f>
        <v/>
      </c>
      <c r="Q909" s="20">
        <f>G909/H909</f>
        <v/>
      </c>
      <c r="R909" s="20">
        <f>G909/O909</f>
        <v/>
      </c>
      <c r="S909" s="32">
        <f>(G909-N909)/(P909-N909)</f>
        <v/>
      </c>
      <c r="T909" s="4">
        <f>IF(G909&lt;N909,"Below",IF(G909&gt;P909,"Above","Within"))</f>
        <v/>
      </c>
      <c r="U909" s="17">
        <f>MAX(0,N909-G909)*F909</f>
        <v/>
      </c>
      <c r="V909" s="17">
        <f>MAX(0,G909-P909)*F909</f>
        <v/>
      </c>
      <c r="W909" s="33">
        <f>IF(T909="Above",LN(G909/P909)/LN(1+INDEX(Market!$E$6:$E$9,MATCH(B909,Market!$A$6:$A$9,0))),0)</f>
        <v/>
      </c>
    </row>
    <row r="910">
      <c r="A910" s="5" t="inlineStr">
        <is>
          <t>E01073</t>
        </is>
      </c>
      <c r="B910" s="5" t="inlineStr">
        <is>
          <t>PL</t>
        </is>
      </c>
      <c r="C910" s="5" t="inlineStr">
        <is>
          <t>Sales</t>
        </is>
      </c>
      <c r="D910" s="5" t="inlineStr">
        <is>
          <t>L1</t>
        </is>
      </c>
      <c r="E910" s="5" t="inlineStr">
        <is>
          <t>F</t>
        </is>
      </c>
      <c r="F910" s="5" t="n">
        <v>1</v>
      </c>
      <c r="G910" s="31" t="n">
        <v>22750</v>
      </c>
      <c r="H910" s="31" t="n">
        <v>22000</v>
      </c>
      <c r="I910" s="6">
        <f>INDEX(Roles!$J$5:$J$40,MATCH(C910&amp;"|"&amp;D910,Roles!$A$5:$A$40,0))</f>
        <v/>
      </c>
      <c r="J910" s="6">
        <f>INDEX(Roles!$K$5:$K$40,MATCH(C910&amp;"|"&amp;D910,Roles!$A$5:$A$40,0))</f>
        <v/>
      </c>
      <c r="K910" s="26">
        <f>INDEX(Market!$K$31:$K$54,MATCH(B910&amp;"|"&amp;J910,Market!$A$31:$A$54,0))</f>
        <v/>
      </c>
      <c r="L910" s="6">
        <f>INDEX(Settings!$E$13:$E$19,MATCH(I910,Settings!$B$13:$B$19,0))</f>
        <v/>
      </c>
      <c r="M910" s="25">
        <f>INDEX(Structure!$K$6:$K$12,MATCH(I910,Structure!$A$6:$A$12,0))</f>
        <v/>
      </c>
      <c r="N910" s="26">
        <f>INDEX(Structure!$G$25:$G$52,MATCH(B910&amp;"|"&amp;I910,Structure!$A$25:$A$52,0))</f>
        <v/>
      </c>
      <c r="O910" s="26">
        <f>INDEX(Structure!$H$25:$H$52,MATCH(B910&amp;"|"&amp;I910,Structure!$A$25:$A$52,0))</f>
        <v/>
      </c>
      <c r="P910" s="26">
        <f>INDEX(Structure!$I$25:$I$52,MATCH(B910&amp;"|"&amp;I910,Structure!$A$25:$A$52,0))</f>
        <v/>
      </c>
      <c r="Q910" s="20">
        <f>G910/H910</f>
        <v/>
      </c>
      <c r="R910" s="20">
        <f>G910/O910</f>
        <v/>
      </c>
      <c r="S910" s="32">
        <f>(G910-N910)/(P910-N910)</f>
        <v/>
      </c>
      <c r="T910" s="4">
        <f>IF(G910&lt;N910,"Below",IF(G910&gt;P910,"Above","Within"))</f>
        <v/>
      </c>
      <c r="U910" s="17">
        <f>MAX(0,N910-G910)*F910</f>
        <v/>
      </c>
      <c r="V910" s="17">
        <f>MAX(0,G910-P910)*F910</f>
        <v/>
      </c>
      <c r="W910" s="33">
        <f>IF(T910="Above",LN(G910/P910)/LN(1+INDEX(Market!$E$6:$E$9,MATCH(B910,Market!$A$6:$A$9,0))),0)</f>
        <v/>
      </c>
    </row>
    <row r="911">
      <c r="A911" s="5" t="inlineStr">
        <is>
          <t>E01074</t>
        </is>
      </c>
      <c r="B911" s="5" t="inlineStr">
        <is>
          <t>DE</t>
        </is>
      </c>
      <c r="C911" s="5" t="inlineStr">
        <is>
          <t>Customer Service</t>
        </is>
      </c>
      <c r="D911" s="5" t="inlineStr">
        <is>
          <t>L2</t>
        </is>
      </c>
      <c r="E911" s="5" t="inlineStr">
        <is>
          <t>M</t>
        </is>
      </c>
      <c r="F911" s="5" t="n">
        <v>1</v>
      </c>
      <c r="G911" s="31" t="n">
        <v>41500</v>
      </c>
      <c r="H911" s="31" t="n">
        <v>42800</v>
      </c>
      <c r="I911" s="6">
        <f>INDEX(Roles!$J$5:$J$40,MATCH(C911&amp;"|"&amp;D911,Roles!$A$5:$A$40,0))</f>
        <v/>
      </c>
      <c r="J911" s="6">
        <f>INDEX(Roles!$K$5:$K$40,MATCH(C911&amp;"|"&amp;D911,Roles!$A$5:$A$40,0))</f>
        <v/>
      </c>
      <c r="K911" s="26">
        <f>INDEX(Market!$K$31:$K$54,MATCH(B911&amp;"|"&amp;J911,Market!$A$31:$A$54,0))</f>
        <v/>
      </c>
      <c r="L911" s="6">
        <f>INDEX(Settings!$E$13:$E$19,MATCH(I911,Settings!$B$13:$B$19,0))</f>
        <v/>
      </c>
      <c r="M911" s="25">
        <f>INDEX(Structure!$K$6:$K$12,MATCH(I911,Structure!$A$6:$A$12,0))</f>
        <v/>
      </c>
      <c r="N911" s="26">
        <f>INDEX(Structure!$G$25:$G$52,MATCH(B911&amp;"|"&amp;I911,Structure!$A$25:$A$52,0))</f>
        <v/>
      </c>
      <c r="O911" s="26">
        <f>INDEX(Structure!$H$25:$H$52,MATCH(B911&amp;"|"&amp;I911,Structure!$A$25:$A$52,0))</f>
        <v/>
      </c>
      <c r="P911" s="26">
        <f>INDEX(Structure!$I$25:$I$52,MATCH(B911&amp;"|"&amp;I911,Structure!$A$25:$A$52,0))</f>
        <v/>
      </c>
      <c r="Q911" s="20">
        <f>G911/H911</f>
        <v/>
      </c>
      <c r="R911" s="20">
        <f>G911/O911</f>
        <v/>
      </c>
      <c r="S911" s="32">
        <f>(G911-N911)/(P911-N911)</f>
        <v/>
      </c>
      <c r="T911" s="4">
        <f>IF(G911&lt;N911,"Below",IF(G911&gt;P911,"Above","Within"))</f>
        <v/>
      </c>
      <c r="U911" s="17">
        <f>MAX(0,N911-G911)*F911</f>
        <v/>
      </c>
      <c r="V911" s="17">
        <f>MAX(0,G911-P911)*F911</f>
        <v/>
      </c>
      <c r="W911" s="33">
        <f>IF(T911="Above",LN(G911/P911)/LN(1+INDEX(Market!$E$6:$E$9,MATCH(B911,Market!$A$6:$A$9,0))),0)</f>
        <v/>
      </c>
    </row>
    <row r="912">
      <c r="A912" s="5" t="inlineStr">
        <is>
          <t>E01075</t>
        </is>
      </c>
      <c r="B912" s="5" t="inlineStr">
        <is>
          <t>PL</t>
        </is>
      </c>
      <c r="C912" s="5" t="inlineStr">
        <is>
          <t>Finance</t>
        </is>
      </c>
      <c r="D912" s="5" t="inlineStr">
        <is>
          <t>L4</t>
        </is>
      </c>
      <c r="E912" s="5" t="inlineStr">
        <is>
          <t>F</t>
        </is>
      </c>
      <c r="F912" s="5" t="n">
        <v>1</v>
      </c>
      <c r="G912" s="31" t="n">
        <v>45750</v>
      </c>
      <c r="H912" s="31" t="n">
        <v>48500</v>
      </c>
      <c r="I912" s="6">
        <f>INDEX(Roles!$J$5:$J$40,MATCH(C912&amp;"|"&amp;D912,Roles!$A$5:$A$40,0))</f>
        <v/>
      </c>
      <c r="J912" s="6">
        <f>INDEX(Roles!$K$5:$K$40,MATCH(C912&amp;"|"&amp;D912,Roles!$A$5:$A$40,0))</f>
        <v/>
      </c>
      <c r="K912" s="26">
        <f>INDEX(Market!$K$31:$K$54,MATCH(B912&amp;"|"&amp;J912,Market!$A$31:$A$54,0))</f>
        <v/>
      </c>
      <c r="L912" s="6">
        <f>INDEX(Settings!$E$13:$E$19,MATCH(I912,Settings!$B$13:$B$19,0))</f>
        <v/>
      </c>
      <c r="M912" s="25">
        <f>INDEX(Structure!$K$6:$K$12,MATCH(I912,Structure!$A$6:$A$12,0))</f>
        <v/>
      </c>
      <c r="N912" s="26">
        <f>INDEX(Structure!$G$25:$G$52,MATCH(B912&amp;"|"&amp;I912,Structure!$A$25:$A$52,0))</f>
        <v/>
      </c>
      <c r="O912" s="26">
        <f>INDEX(Structure!$H$25:$H$52,MATCH(B912&amp;"|"&amp;I912,Structure!$A$25:$A$52,0))</f>
        <v/>
      </c>
      <c r="P912" s="26">
        <f>INDEX(Structure!$I$25:$I$52,MATCH(B912&amp;"|"&amp;I912,Structure!$A$25:$A$52,0))</f>
        <v/>
      </c>
      <c r="Q912" s="20">
        <f>G912/H912</f>
        <v/>
      </c>
      <c r="R912" s="20">
        <f>G912/O912</f>
        <v/>
      </c>
      <c r="S912" s="32">
        <f>(G912-N912)/(P912-N912)</f>
        <v/>
      </c>
      <c r="T912" s="4">
        <f>IF(G912&lt;N912,"Below",IF(G912&gt;P912,"Above","Within"))</f>
        <v/>
      </c>
      <c r="U912" s="17">
        <f>MAX(0,N912-G912)*F912</f>
        <v/>
      </c>
      <c r="V912" s="17">
        <f>MAX(0,G912-P912)*F912</f>
        <v/>
      </c>
      <c r="W912" s="33">
        <f>IF(T912="Above",LN(G912/P912)/LN(1+INDEX(Market!$E$6:$E$9,MATCH(B912,Market!$A$6:$A$9,0))),0)</f>
        <v/>
      </c>
    </row>
    <row r="913">
      <c r="A913" s="5" t="inlineStr">
        <is>
          <t>E01077</t>
        </is>
      </c>
      <c r="B913" s="5" t="inlineStr">
        <is>
          <t>PL</t>
        </is>
      </c>
      <c r="C913" s="5" t="inlineStr">
        <is>
          <t>Tech</t>
        </is>
      </c>
      <c r="D913" s="5" t="inlineStr">
        <is>
          <t>L5</t>
        </is>
      </c>
      <c r="E913" s="5" t="inlineStr">
        <is>
          <t>M</t>
        </is>
      </c>
      <c r="F913" s="5" t="n">
        <v>1</v>
      </c>
      <c r="G913" s="31" t="n">
        <v>72650</v>
      </c>
      <c r="H913" s="31" t="n">
        <v>76100</v>
      </c>
      <c r="I913" s="6">
        <f>INDEX(Roles!$J$5:$J$40,MATCH(C913&amp;"|"&amp;D913,Roles!$A$5:$A$40,0))</f>
        <v/>
      </c>
      <c r="J913" s="6">
        <f>INDEX(Roles!$K$5:$K$40,MATCH(C913&amp;"|"&amp;D913,Roles!$A$5:$A$40,0))</f>
        <v/>
      </c>
      <c r="K913" s="26">
        <f>INDEX(Market!$K$31:$K$54,MATCH(B913&amp;"|"&amp;J913,Market!$A$31:$A$54,0))</f>
        <v/>
      </c>
      <c r="L913" s="6">
        <f>INDEX(Settings!$E$13:$E$19,MATCH(I913,Settings!$B$13:$B$19,0))</f>
        <v/>
      </c>
      <c r="M913" s="25">
        <f>INDEX(Structure!$K$6:$K$12,MATCH(I913,Structure!$A$6:$A$12,0))</f>
        <v/>
      </c>
      <c r="N913" s="26">
        <f>INDEX(Structure!$G$25:$G$52,MATCH(B913&amp;"|"&amp;I913,Structure!$A$25:$A$52,0))</f>
        <v/>
      </c>
      <c r="O913" s="26">
        <f>INDEX(Structure!$H$25:$H$52,MATCH(B913&amp;"|"&amp;I913,Structure!$A$25:$A$52,0))</f>
        <v/>
      </c>
      <c r="P913" s="26">
        <f>INDEX(Structure!$I$25:$I$52,MATCH(B913&amp;"|"&amp;I913,Structure!$A$25:$A$52,0))</f>
        <v/>
      </c>
      <c r="Q913" s="20">
        <f>G913/H913</f>
        <v/>
      </c>
      <c r="R913" s="20">
        <f>G913/O913</f>
        <v/>
      </c>
      <c r="S913" s="32">
        <f>(G913-N913)/(P913-N913)</f>
        <v/>
      </c>
      <c r="T913" s="4">
        <f>IF(G913&lt;N913,"Below",IF(G913&gt;P913,"Above","Within"))</f>
        <v/>
      </c>
      <c r="U913" s="17">
        <f>MAX(0,N913-G913)*F913</f>
        <v/>
      </c>
      <c r="V913" s="17">
        <f>MAX(0,G913-P913)*F913</f>
        <v/>
      </c>
      <c r="W913" s="33">
        <f>IF(T913="Above",LN(G913/P913)/LN(1+INDEX(Market!$E$6:$E$9,MATCH(B913,Market!$A$6:$A$9,0))),0)</f>
        <v/>
      </c>
    </row>
    <row r="914">
      <c r="A914" s="5" t="inlineStr">
        <is>
          <t>E01078</t>
        </is>
      </c>
      <c r="B914" s="5" t="inlineStr">
        <is>
          <t>PL</t>
        </is>
      </c>
      <c r="C914" s="5" t="inlineStr">
        <is>
          <t>Tech</t>
        </is>
      </c>
      <c r="D914" s="5" t="inlineStr">
        <is>
          <t>L6</t>
        </is>
      </c>
      <c r="E914" s="5" t="inlineStr">
        <is>
          <t>F</t>
        </is>
      </c>
      <c r="F914" s="5" t="n">
        <v>1</v>
      </c>
      <c r="G914" s="31" t="n">
        <v>104950</v>
      </c>
      <c r="H914" s="31" t="n">
        <v>105000</v>
      </c>
      <c r="I914" s="6">
        <f>INDEX(Roles!$J$5:$J$40,MATCH(C914&amp;"|"&amp;D914,Roles!$A$5:$A$40,0))</f>
        <v/>
      </c>
      <c r="J914" s="6">
        <f>INDEX(Roles!$K$5:$K$40,MATCH(C914&amp;"|"&amp;D914,Roles!$A$5:$A$40,0))</f>
        <v/>
      </c>
      <c r="K914" s="26">
        <f>INDEX(Market!$K$31:$K$54,MATCH(B914&amp;"|"&amp;J914,Market!$A$31:$A$54,0))</f>
        <v/>
      </c>
      <c r="L914" s="6">
        <f>INDEX(Settings!$E$13:$E$19,MATCH(I914,Settings!$B$13:$B$19,0))</f>
        <v/>
      </c>
      <c r="M914" s="25">
        <f>INDEX(Structure!$K$6:$K$12,MATCH(I914,Structure!$A$6:$A$12,0))</f>
        <v/>
      </c>
      <c r="N914" s="26">
        <f>INDEX(Structure!$G$25:$G$52,MATCH(B914&amp;"|"&amp;I914,Structure!$A$25:$A$52,0))</f>
        <v/>
      </c>
      <c r="O914" s="26">
        <f>INDEX(Structure!$H$25:$H$52,MATCH(B914&amp;"|"&amp;I914,Structure!$A$25:$A$52,0))</f>
        <v/>
      </c>
      <c r="P914" s="26">
        <f>INDEX(Structure!$I$25:$I$52,MATCH(B914&amp;"|"&amp;I914,Structure!$A$25:$A$52,0))</f>
        <v/>
      </c>
      <c r="Q914" s="20">
        <f>G914/H914</f>
        <v/>
      </c>
      <c r="R914" s="20">
        <f>G914/O914</f>
        <v/>
      </c>
      <c r="S914" s="32">
        <f>(G914-N914)/(P914-N914)</f>
        <v/>
      </c>
      <c r="T914" s="4">
        <f>IF(G914&lt;N914,"Below",IF(G914&gt;P914,"Above","Within"))</f>
        <v/>
      </c>
      <c r="U914" s="17">
        <f>MAX(0,N914-G914)*F914</f>
        <v/>
      </c>
      <c r="V914" s="17">
        <f>MAX(0,G914-P914)*F914</f>
        <v/>
      </c>
      <c r="W914" s="33">
        <f>IF(T914="Above",LN(G914/P914)/LN(1+INDEX(Market!$E$6:$E$9,MATCH(B914,Market!$A$6:$A$9,0))),0)</f>
        <v/>
      </c>
    </row>
    <row r="915">
      <c r="A915" s="5" t="inlineStr">
        <is>
          <t>E01080</t>
        </is>
      </c>
      <c r="B915" s="5" t="inlineStr">
        <is>
          <t>PL</t>
        </is>
      </c>
      <c r="C915" s="5" t="inlineStr">
        <is>
          <t>Sales</t>
        </is>
      </c>
      <c r="D915" s="5" t="inlineStr">
        <is>
          <t>L1</t>
        </is>
      </c>
      <c r="E915" s="5" t="inlineStr">
        <is>
          <t>M</t>
        </is>
      </c>
      <c r="F915" s="5" t="n">
        <v>0.8</v>
      </c>
      <c r="G915" s="31" t="n">
        <v>25300</v>
      </c>
      <c r="H915" s="31" t="n">
        <v>22000</v>
      </c>
      <c r="I915" s="6">
        <f>INDEX(Roles!$J$5:$J$40,MATCH(C915&amp;"|"&amp;D915,Roles!$A$5:$A$40,0))</f>
        <v/>
      </c>
      <c r="J915" s="6">
        <f>INDEX(Roles!$K$5:$K$40,MATCH(C915&amp;"|"&amp;D915,Roles!$A$5:$A$40,0))</f>
        <v/>
      </c>
      <c r="K915" s="26">
        <f>INDEX(Market!$K$31:$K$54,MATCH(B915&amp;"|"&amp;J915,Market!$A$31:$A$54,0))</f>
        <v/>
      </c>
      <c r="L915" s="6">
        <f>INDEX(Settings!$E$13:$E$19,MATCH(I915,Settings!$B$13:$B$19,0))</f>
        <v/>
      </c>
      <c r="M915" s="25">
        <f>INDEX(Structure!$K$6:$K$12,MATCH(I915,Structure!$A$6:$A$12,0))</f>
        <v/>
      </c>
      <c r="N915" s="26">
        <f>INDEX(Structure!$G$25:$G$52,MATCH(B915&amp;"|"&amp;I915,Structure!$A$25:$A$52,0))</f>
        <v/>
      </c>
      <c r="O915" s="26">
        <f>INDEX(Structure!$H$25:$H$52,MATCH(B915&amp;"|"&amp;I915,Structure!$A$25:$A$52,0))</f>
        <v/>
      </c>
      <c r="P915" s="26">
        <f>INDEX(Structure!$I$25:$I$52,MATCH(B915&amp;"|"&amp;I915,Structure!$A$25:$A$52,0))</f>
        <v/>
      </c>
      <c r="Q915" s="20">
        <f>G915/H915</f>
        <v/>
      </c>
      <c r="R915" s="20">
        <f>G915/O915</f>
        <v/>
      </c>
      <c r="S915" s="32">
        <f>(G915-N915)/(P915-N915)</f>
        <v/>
      </c>
      <c r="T915" s="4">
        <f>IF(G915&lt;N915,"Below",IF(G915&gt;P915,"Above","Within"))</f>
        <v/>
      </c>
      <c r="U915" s="17">
        <f>MAX(0,N915-G915)*F915</f>
        <v/>
      </c>
      <c r="V915" s="17">
        <f>MAX(0,G915-P915)*F915</f>
        <v/>
      </c>
      <c r="W915" s="33">
        <f>IF(T915="Above",LN(G915/P915)/LN(1+INDEX(Market!$E$6:$E$9,MATCH(B915,Market!$A$6:$A$9,0))),0)</f>
        <v/>
      </c>
    </row>
    <row r="916">
      <c r="A916" s="5" t="inlineStr">
        <is>
          <t>E01081</t>
        </is>
      </c>
      <c r="B916" s="5" t="inlineStr">
        <is>
          <t>PL</t>
        </is>
      </c>
      <c r="C916" s="5" t="inlineStr">
        <is>
          <t>Customer Service</t>
        </is>
      </c>
      <c r="D916" s="5" t="inlineStr">
        <is>
          <t>L4</t>
        </is>
      </c>
      <c r="E916" s="5" t="inlineStr">
        <is>
          <t>F</t>
        </is>
      </c>
      <c r="F916" s="5" t="n">
        <v>1</v>
      </c>
      <c r="G916" s="31" t="n">
        <v>34650</v>
      </c>
      <c r="H916" s="31" t="n">
        <v>39700</v>
      </c>
      <c r="I916" s="6">
        <f>INDEX(Roles!$J$5:$J$40,MATCH(C916&amp;"|"&amp;D916,Roles!$A$5:$A$40,0))</f>
        <v/>
      </c>
      <c r="J916" s="6">
        <f>INDEX(Roles!$K$5:$K$40,MATCH(C916&amp;"|"&amp;D916,Roles!$A$5:$A$40,0))</f>
        <v/>
      </c>
      <c r="K916" s="26">
        <f>INDEX(Market!$K$31:$K$54,MATCH(B916&amp;"|"&amp;J916,Market!$A$31:$A$54,0))</f>
        <v/>
      </c>
      <c r="L916" s="6">
        <f>INDEX(Settings!$E$13:$E$19,MATCH(I916,Settings!$B$13:$B$19,0))</f>
        <v/>
      </c>
      <c r="M916" s="25">
        <f>INDEX(Structure!$K$6:$K$12,MATCH(I916,Structure!$A$6:$A$12,0))</f>
        <v/>
      </c>
      <c r="N916" s="26">
        <f>INDEX(Structure!$G$25:$G$52,MATCH(B916&amp;"|"&amp;I916,Structure!$A$25:$A$52,0))</f>
        <v/>
      </c>
      <c r="O916" s="26">
        <f>INDEX(Structure!$H$25:$H$52,MATCH(B916&amp;"|"&amp;I916,Structure!$A$25:$A$52,0))</f>
        <v/>
      </c>
      <c r="P916" s="26">
        <f>INDEX(Structure!$I$25:$I$52,MATCH(B916&amp;"|"&amp;I916,Structure!$A$25:$A$52,0))</f>
        <v/>
      </c>
      <c r="Q916" s="20">
        <f>G916/H916</f>
        <v/>
      </c>
      <c r="R916" s="20">
        <f>G916/O916</f>
        <v/>
      </c>
      <c r="S916" s="32">
        <f>(G916-N916)/(P916-N916)</f>
        <v/>
      </c>
      <c r="T916" s="4">
        <f>IF(G916&lt;N916,"Below",IF(G916&gt;P916,"Above","Within"))</f>
        <v/>
      </c>
      <c r="U916" s="17">
        <f>MAX(0,N916-G916)*F916</f>
        <v/>
      </c>
      <c r="V916" s="17">
        <f>MAX(0,G916-P916)*F916</f>
        <v/>
      </c>
      <c r="W916" s="33">
        <f>IF(T916="Above",LN(G916/P916)/LN(1+INDEX(Market!$E$6:$E$9,MATCH(B916,Market!$A$6:$A$9,0))),0)</f>
        <v/>
      </c>
    </row>
    <row r="917">
      <c r="A917" s="5" t="inlineStr">
        <is>
          <t>E01082</t>
        </is>
      </c>
      <c r="B917" s="5" t="inlineStr">
        <is>
          <t>DE</t>
        </is>
      </c>
      <c r="C917" s="5" t="inlineStr">
        <is>
          <t>Sales</t>
        </is>
      </c>
      <c r="D917" s="5" t="inlineStr">
        <is>
          <t>L1</t>
        </is>
      </c>
      <c r="E917" s="5" t="inlineStr">
        <is>
          <t>F</t>
        </is>
      </c>
      <c r="F917" s="5" t="n">
        <v>1</v>
      </c>
      <c r="G917" s="31" t="n">
        <v>41300</v>
      </c>
      <c r="H917" s="31" t="n">
        <v>39900</v>
      </c>
      <c r="I917" s="6">
        <f>INDEX(Roles!$J$5:$J$40,MATCH(C917&amp;"|"&amp;D917,Roles!$A$5:$A$40,0))</f>
        <v/>
      </c>
      <c r="J917" s="6">
        <f>INDEX(Roles!$K$5:$K$40,MATCH(C917&amp;"|"&amp;D917,Roles!$A$5:$A$40,0))</f>
        <v/>
      </c>
      <c r="K917" s="26">
        <f>INDEX(Market!$K$31:$K$54,MATCH(B917&amp;"|"&amp;J917,Market!$A$31:$A$54,0))</f>
        <v/>
      </c>
      <c r="L917" s="6">
        <f>INDEX(Settings!$E$13:$E$19,MATCH(I917,Settings!$B$13:$B$19,0))</f>
        <v/>
      </c>
      <c r="M917" s="25">
        <f>INDEX(Structure!$K$6:$K$12,MATCH(I917,Structure!$A$6:$A$12,0))</f>
        <v/>
      </c>
      <c r="N917" s="26">
        <f>INDEX(Structure!$G$25:$G$52,MATCH(B917&amp;"|"&amp;I917,Structure!$A$25:$A$52,0))</f>
        <v/>
      </c>
      <c r="O917" s="26">
        <f>INDEX(Structure!$H$25:$H$52,MATCH(B917&amp;"|"&amp;I917,Structure!$A$25:$A$52,0))</f>
        <v/>
      </c>
      <c r="P917" s="26">
        <f>INDEX(Structure!$I$25:$I$52,MATCH(B917&amp;"|"&amp;I917,Structure!$A$25:$A$52,0))</f>
        <v/>
      </c>
      <c r="Q917" s="20">
        <f>G917/H917</f>
        <v/>
      </c>
      <c r="R917" s="20">
        <f>G917/O917</f>
        <v/>
      </c>
      <c r="S917" s="32">
        <f>(G917-N917)/(P917-N917)</f>
        <v/>
      </c>
      <c r="T917" s="4">
        <f>IF(G917&lt;N917,"Below",IF(G917&gt;P917,"Above","Within"))</f>
        <v/>
      </c>
      <c r="U917" s="17">
        <f>MAX(0,N917-G917)*F917</f>
        <v/>
      </c>
      <c r="V917" s="17">
        <f>MAX(0,G917-P917)*F917</f>
        <v/>
      </c>
      <c r="W917" s="33">
        <f>IF(T917="Above",LN(G917/P917)/LN(1+INDEX(Market!$E$6:$E$9,MATCH(B917,Market!$A$6:$A$9,0))),0)</f>
        <v/>
      </c>
    </row>
    <row r="918">
      <c r="A918" s="5" t="inlineStr">
        <is>
          <t>E01083</t>
        </is>
      </c>
      <c r="B918" s="5" t="inlineStr">
        <is>
          <t>ES</t>
        </is>
      </c>
      <c r="C918" s="5" t="inlineStr">
        <is>
          <t>Sales</t>
        </is>
      </c>
      <c r="D918" s="5" t="inlineStr">
        <is>
          <t>L2</t>
        </is>
      </c>
      <c r="E918" s="5" t="inlineStr">
        <is>
          <t>F</t>
        </is>
      </c>
      <c r="F918" s="5" t="n">
        <v>1</v>
      </c>
      <c r="G918" s="31" t="n">
        <v>31400</v>
      </c>
      <c r="H918" s="31" t="n">
        <v>32800</v>
      </c>
      <c r="I918" s="6">
        <f>INDEX(Roles!$J$5:$J$40,MATCH(C918&amp;"|"&amp;D918,Roles!$A$5:$A$40,0))</f>
        <v/>
      </c>
      <c r="J918" s="6">
        <f>INDEX(Roles!$K$5:$K$40,MATCH(C918&amp;"|"&amp;D918,Roles!$A$5:$A$40,0))</f>
        <v/>
      </c>
      <c r="K918" s="26">
        <f>INDEX(Market!$K$31:$K$54,MATCH(B918&amp;"|"&amp;J918,Market!$A$31:$A$54,0))</f>
        <v/>
      </c>
      <c r="L918" s="6">
        <f>INDEX(Settings!$E$13:$E$19,MATCH(I918,Settings!$B$13:$B$19,0))</f>
        <v/>
      </c>
      <c r="M918" s="25">
        <f>INDEX(Structure!$K$6:$K$12,MATCH(I918,Structure!$A$6:$A$12,0))</f>
        <v/>
      </c>
      <c r="N918" s="26">
        <f>INDEX(Structure!$G$25:$G$52,MATCH(B918&amp;"|"&amp;I918,Structure!$A$25:$A$52,0))</f>
        <v/>
      </c>
      <c r="O918" s="26">
        <f>INDEX(Structure!$H$25:$H$52,MATCH(B918&amp;"|"&amp;I918,Structure!$A$25:$A$52,0))</f>
        <v/>
      </c>
      <c r="P918" s="26">
        <f>INDEX(Structure!$I$25:$I$52,MATCH(B918&amp;"|"&amp;I918,Structure!$A$25:$A$52,0))</f>
        <v/>
      </c>
      <c r="Q918" s="20">
        <f>G918/H918</f>
        <v/>
      </c>
      <c r="R918" s="20">
        <f>G918/O918</f>
        <v/>
      </c>
      <c r="S918" s="32">
        <f>(G918-N918)/(P918-N918)</f>
        <v/>
      </c>
      <c r="T918" s="4">
        <f>IF(G918&lt;N918,"Below",IF(G918&gt;P918,"Above","Within"))</f>
        <v/>
      </c>
      <c r="U918" s="17">
        <f>MAX(0,N918-G918)*F918</f>
        <v/>
      </c>
      <c r="V918" s="17">
        <f>MAX(0,G918-P918)*F918</f>
        <v/>
      </c>
      <c r="W918" s="33">
        <f>IF(T918="Above",LN(G918/P918)/LN(1+INDEX(Market!$E$6:$E$9,MATCH(B918,Market!$A$6:$A$9,0))),0)</f>
        <v/>
      </c>
    </row>
    <row r="919">
      <c r="A919" s="5" t="inlineStr">
        <is>
          <t>E01084</t>
        </is>
      </c>
      <c r="B919" s="5" t="inlineStr">
        <is>
          <t>PL</t>
        </is>
      </c>
      <c r="C919" s="5" t="inlineStr">
        <is>
          <t>Sales</t>
        </is>
      </c>
      <c r="D919" s="5" t="inlineStr">
        <is>
          <t>L1</t>
        </is>
      </c>
      <c r="E919" s="5" t="inlineStr">
        <is>
          <t>F</t>
        </is>
      </c>
      <c r="F919" s="5" t="n">
        <v>1</v>
      </c>
      <c r="G919" s="31" t="n">
        <v>22600</v>
      </c>
      <c r="H919" s="31" t="n">
        <v>22000</v>
      </c>
      <c r="I919" s="6">
        <f>INDEX(Roles!$J$5:$J$40,MATCH(C919&amp;"|"&amp;D919,Roles!$A$5:$A$40,0))</f>
        <v/>
      </c>
      <c r="J919" s="6">
        <f>INDEX(Roles!$K$5:$K$40,MATCH(C919&amp;"|"&amp;D919,Roles!$A$5:$A$40,0))</f>
        <v/>
      </c>
      <c r="K919" s="26">
        <f>INDEX(Market!$K$31:$K$54,MATCH(B919&amp;"|"&amp;J919,Market!$A$31:$A$54,0))</f>
        <v/>
      </c>
      <c r="L919" s="6">
        <f>INDEX(Settings!$E$13:$E$19,MATCH(I919,Settings!$B$13:$B$19,0))</f>
        <v/>
      </c>
      <c r="M919" s="25">
        <f>INDEX(Structure!$K$6:$K$12,MATCH(I919,Structure!$A$6:$A$12,0))</f>
        <v/>
      </c>
      <c r="N919" s="26">
        <f>INDEX(Structure!$G$25:$G$52,MATCH(B919&amp;"|"&amp;I919,Structure!$A$25:$A$52,0))</f>
        <v/>
      </c>
      <c r="O919" s="26">
        <f>INDEX(Structure!$H$25:$H$52,MATCH(B919&amp;"|"&amp;I919,Structure!$A$25:$A$52,0))</f>
        <v/>
      </c>
      <c r="P919" s="26">
        <f>INDEX(Structure!$I$25:$I$52,MATCH(B919&amp;"|"&amp;I919,Structure!$A$25:$A$52,0))</f>
        <v/>
      </c>
      <c r="Q919" s="20">
        <f>G919/H919</f>
        <v/>
      </c>
      <c r="R919" s="20">
        <f>G919/O919</f>
        <v/>
      </c>
      <c r="S919" s="32">
        <f>(G919-N919)/(P919-N919)</f>
        <v/>
      </c>
      <c r="T919" s="4">
        <f>IF(G919&lt;N919,"Below",IF(G919&gt;P919,"Above","Within"))</f>
        <v/>
      </c>
      <c r="U919" s="17">
        <f>MAX(0,N919-G919)*F919</f>
        <v/>
      </c>
      <c r="V919" s="17">
        <f>MAX(0,G919-P919)*F919</f>
        <v/>
      </c>
      <c r="W919" s="33">
        <f>IF(T919="Above",LN(G919/P919)/LN(1+INDEX(Market!$E$6:$E$9,MATCH(B919,Market!$A$6:$A$9,0))),0)</f>
        <v/>
      </c>
    </row>
    <row r="920">
      <c r="A920" s="5" t="inlineStr">
        <is>
          <t>E01085</t>
        </is>
      </c>
      <c r="B920" s="5" t="inlineStr">
        <is>
          <t>PL</t>
        </is>
      </c>
      <c r="C920" s="5" t="inlineStr">
        <is>
          <t>HR</t>
        </is>
      </c>
      <c r="D920" s="5" t="inlineStr">
        <is>
          <t>L2</t>
        </is>
      </c>
      <c r="E920" s="5" t="inlineStr">
        <is>
          <t>F</t>
        </is>
      </c>
      <c r="F920" s="5" t="n">
        <v>1</v>
      </c>
      <c r="G920" s="31" t="n">
        <v>26600</v>
      </c>
      <c r="H920" s="31" t="n">
        <v>26200</v>
      </c>
      <c r="I920" s="6">
        <f>INDEX(Roles!$J$5:$J$40,MATCH(C920&amp;"|"&amp;D920,Roles!$A$5:$A$40,0))</f>
        <v/>
      </c>
      <c r="J920" s="6">
        <f>INDEX(Roles!$K$5:$K$40,MATCH(C920&amp;"|"&amp;D920,Roles!$A$5:$A$40,0))</f>
        <v/>
      </c>
      <c r="K920" s="26">
        <f>INDEX(Market!$K$31:$K$54,MATCH(B920&amp;"|"&amp;J920,Market!$A$31:$A$54,0))</f>
        <v/>
      </c>
      <c r="L920" s="6">
        <f>INDEX(Settings!$E$13:$E$19,MATCH(I920,Settings!$B$13:$B$19,0))</f>
        <v/>
      </c>
      <c r="M920" s="25">
        <f>INDEX(Structure!$K$6:$K$12,MATCH(I920,Structure!$A$6:$A$12,0))</f>
        <v/>
      </c>
      <c r="N920" s="26">
        <f>INDEX(Structure!$G$25:$G$52,MATCH(B920&amp;"|"&amp;I920,Structure!$A$25:$A$52,0))</f>
        <v/>
      </c>
      <c r="O920" s="26">
        <f>INDEX(Structure!$H$25:$H$52,MATCH(B920&amp;"|"&amp;I920,Structure!$A$25:$A$52,0))</f>
        <v/>
      </c>
      <c r="P920" s="26">
        <f>INDEX(Structure!$I$25:$I$52,MATCH(B920&amp;"|"&amp;I920,Structure!$A$25:$A$52,0))</f>
        <v/>
      </c>
      <c r="Q920" s="20">
        <f>G920/H920</f>
        <v/>
      </c>
      <c r="R920" s="20">
        <f>G920/O920</f>
        <v/>
      </c>
      <c r="S920" s="32">
        <f>(G920-N920)/(P920-N920)</f>
        <v/>
      </c>
      <c r="T920" s="4">
        <f>IF(G920&lt;N920,"Below",IF(G920&gt;P920,"Above","Within"))</f>
        <v/>
      </c>
      <c r="U920" s="17">
        <f>MAX(0,N920-G920)*F920</f>
        <v/>
      </c>
      <c r="V920" s="17">
        <f>MAX(0,G920-P920)*F920</f>
        <v/>
      </c>
      <c r="W920" s="33">
        <f>IF(T920="Above",LN(G920/P920)/LN(1+INDEX(Market!$E$6:$E$9,MATCH(B920,Market!$A$6:$A$9,0))),0)</f>
        <v/>
      </c>
    </row>
    <row r="921">
      <c r="A921" s="5" t="inlineStr">
        <is>
          <t>E01086</t>
        </is>
      </c>
      <c r="B921" s="5" t="inlineStr">
        <is>
          <t>PL</t>
        </is>
      </c>
      <c r="C921" s="5" t="inlineStr">
        <is>
          <t>Operations</t>
        </is>
      </c>
      <c r="D921" s="5" t="inlineStr">
        <is>
          <t>L1</t>
        </is>
      </c>
      <c r="E921" s="5" t="inlineStr">
        <is>
          <t>M</t>
        </is>
      </c>
      <c r="F921" s="5" t="n">
        <v>1</v>
      </c>
      <c r="G921" s="31" t="n">
        <v>17950</v>
      </c>
      <c r="H921" s="31" t="n">
        <v>20000</v>
      </c>
      <c r="I921" s="6">
        <f>INDEX(Roles!$J$5:$J$40,MATCH(C921&amp;"|"&amp;D921,Roles!$A$5:$A$40,0))</f>
        <v/>
      </c>
      <c r="J921" s="6">
        <f>INDEX(Roles!$K$5:$K$40,MATCH(C921&amp;"|"&amp;D921,Roles!$A$5:$A$40,0))</f>
        <v/>
      </c>
      <c r="K921" s="26">
        <f>INDEX(Market!$K$31:$K$54,MATCH(B921&amp;"|"&amp;J921,Market!$A$31:$A$54,0))</f>
        <v/>
      </c>
      <c r="L921" s="6">
        <f>INDEX(Settings!$E$13:$E$19,MATCH(I921,Settings!$B$13:$B$19,0))</f>
        <v/>
      </c>
      <c r="M921" s="25">
        <f>INDEX(Structure!$K$6:$K$12,MATCH(I921,Structure!$A$6:$A$12,0))</f>
        <v/>
      </c>
      <c r="N921" s="26">
        <f>INDEX(Structure!$G$25:$G$52,MATCH(B921&amp;"|"&amp;I921,Structure!$A$25:$A$52,0))</f>
        <v/>
      </c>
      <c r="O921" s="26">
        <f>INDEX(Structure!$H$25:$H$52,MATCH(B921&amp;"|"&amp;I921,Structure!$A$25:$A$52,0))</f>
        <v/>
      </c>
      <c r="P921" s="26">
        <f>INDEX(Structure!$I$25:$I$52,MATCH(B921&amp;"|"&amp;I921,Structure!$A$25:$A$52,0))</f>
        <v/>
      </c>
      <c r="Q921" s="20">
        <f>G921/H921</f>
        <v/>
      </c>
      <c r="R921" s="20">
        <f>G921/O921</f>
        <v/>
      </c>
      <c r="S921" s="32">
        <f>(G921-N921)/(P921-N921)</f>
        <v/>
      </c>
      <c r="T921" s="4">
        <f>IF(G921&lt;N921,"Below",IF(G921&gt;P921,"Above","Within"))</f>
        <v/>
      </c>
      <c r="U921" s="17">
        <f>MAX(0,N921-G921)*F921</f>
        <v/>
      </c>
      <c r="V921" s="17">
        <f>MAX(0,G921-P921)*F921</f>
        <v/>
      </c>
      <c r="W921" s="33">
        <f>IF(T921="Above",LN(G921/P921)/LN(1+INDEX(Market!$E$6:$E$9,MATCH(B921,Market!$A$6:$A$9,0))),0)</f>
        <v/>
      </c>
    </row>
    <row r="922">
      <c r="A922" s="5" t="inlineStr">
        <is>
          <t>E01087</t>
        </is>
      </c>
      <c r="B922" s="5" t="inlineStr">
        <is>
          <t>DE</t>
        </is>
      </c>
      <c r="C922" s="5" t="inlineStr">
        <is>
          <t>Operations</t>
        </is>
      </c>
      <c r="D922" s="5" t="inlineStr">
        <is>
          <t>L1</t>
        </is>
      </c>
      <c r="E922" s="5" t="inlineStr">
        <is>
          <t>F</t>
        </is>
      </c>
      <c r="F922" s="5" t="n">
        <v>1</v>
      </c>
      <c r="G922" s="31" t="n">
        <v>33850</v>
      </c>
      <c r="H922" s="31" t="n">
        <v>36100</v>
      </c>
      <c r="I922" s="6">
        <f>INDEX(Roles!$J$5:$J$40,MATCH(C922&amp;"|"&amp;D922,Roles!$A$5:$A$40,0))</f>
        <v/>
      </c>
      <c r="J922" s="6">
        <f>INDEX(Roles!$K$5:$K$40,MATCH(C922&amp;"|"&amp;D922,Roles!$A$5:$A$40,0))</f>
        <v/>
      </c>
      <c r="K922" s="26">
        <f>INDEX(Market!$K$31:$K$54,MATCH(B922&amp;"|"&amp;J922,Market!$A$31:$A$54,0))</f>
        <v/>
      </c>
      <c r="L922" s="6">
        <f>INDEX(Settings!$E$13:$E$19,MATCH(I922,Settings!$B$13:$B$19,0))</f>
        <v/>
      </c>
      <c r="M922" s="25">
        <f>INDEX(Structure!$K$6:$K$12,MATCH(I922,Structure!$A$6:$A$12,0))</f>
        <v/>
      </c>
      <c r="N922" s="26">
        <f>INDEX(Structure!$G$25:$G$52,MATCH(B922&amp;"|"&amp;I922,Structure!$A$25:$A$52,0))</f>
        <v/>
      </c>
      <c r="O922" s="26">
        <f>INDEX(Structure!$H$25:$H$52,MATCH(B922&amp;"|"&amp;I922,Structure!$A$25:$A$52,0))</f>
        <v/>
      </c>
      <c r="P922" s="26">
        <f>INDEX(Structure!$I$25:$I$52,MATCH(B922&amp;"|"&amp;I922,Structure!$A$25:$A$52,0))</f>
        <v/>
      </c>
      <c r="Q922" s="20">
        <f>G922/H922</f>
        <v/>
      </c>
      <c r="R922" s="20">
        <f>G922/O922</f>
        <v/>
      </c>
      <c r="S922" s="32">
        <f>(G922-N922)/(P922-N922)</f>
        <v/>
      </c>
      <c r="T922" s="4">
        <f>IF(G922&lt;N922,"Below",IF(G922&gt;P922,"Above","Within"))</f>
        <v/>
      </c>
      <c r="U922" s="17">
        <f>MAX(0,N922-G922)*F922</f>
        <v/>
      </c>
      <c r="V922" s="17">
        <f>MAX(0,G922-P922)*F922</f>
        <v/>
      </c>
      <c r="W922" s="33">
        <f>IF(T922="Above",LN(G922/P922)/LN(1+INDEX(Market!$E$6:$E$9,MATCH(B922,Market!$A$6:$A$9,0))),0)</f>
        <v/>
      </c>
    </row>
    <row r="923">
      <c r="A923" s="5" t="inlineStr">
        <is>
          <t>E01088</t>
        </is>
      </c>
      <c r="B923" s="5" t="inlineStr">
        <is>
          <t>IT</t>
        </is>
      </c>
      <c r="C923" s="5" t="inlineStr">
        <is>
          <t>Sales</t>
        </is>
      </c>
      <c r="D923" s="5" t="inlineStr">
        <is>
          <t>L2</t>
        </is>
      </c>
      <c r="E923" s="5" t="inlineStr">
        <is>
          <t>M</t>
        </is>
      </c>
      <c r="F923" s="5" t="n">
        <v>1</v>
      </c>
      <c r="G923" s="31" t="n">
        <v>33050</v>
      </c>
      <c r="H923" s="31" t="n">
        <v>34100</v>
      </c>
      <c r="I923" s="6">
        <f>INDEX(Roles!$J$5:$J$40,MATCH(C923&amp;"|"&amp;D923,Roles!$A$5:$A$40,0))</f>
        <v/>
      </c>
      <c r="J923" s="6">
        <f>INDEX(Roles!$K$5:$K$40,MATCH(C923&amp;"|"&amp;D923,Roles!$A$5:$A$40,0))</f>
        <v/>
      </c>
      <c r="K923" s="26">
        <f>INDEX(Market!$K$31:$K$54,MATCH(B923&amp;"|"&amp;J923,Market!$A$31:$A$54,0))</f>
        <v/>
      </c>
      <c r="L923" s="6">
        <f>INDEX(Settings!$E$13:$E$19,MATCH(I923,Settings!$B$13:$B$19,0))</f>
        <v/>
      </c>
      <c r="M923" s="25">
        <f>INDEX(Structure!$K$6:$K$12,MATCH(I923,Structure!$A$6:$A$12,0))</f>
        <v/>
      </c>
      <c r="N923" s="26">
        <f>INDEX(Structure!$G$25:$G$52,MATCH(B923&amp;"|"&amp;I923,Structure!$A$25:$A$52,0))</f>
        <v/>
      </c>
      <c r="O923" s="26">
        <f>INDEX(Structure!$H$25:$H$52,MATCH(B923&amp;"|"&amp;I923,Structure!$A$25:$A$52,0))</f>
        <v/>
      </c>
      <c r="P923" s="26">
        <f>INDEX(Structure!$I$25:$I$52,MATCH(B923&amp;"|"&amp;I923,Structure!$A$25:$A$52,0))</f>
        <v/>
      </c>
      <c r="Q923" s="20">
        <f>G923/H923</f>
        <v/>
      </c>
      <c r="R923" s="20">
        <f>G923/O923</f>
        <v/>
      </c>
      <c r="S923" s="32">
        <f>(G923-N923)/(P923-N923)</f>
        <v/>
      </c>
      <c r="T923" s="4">
        <f>IF(G923&lt;N923,"Below",IF(G923&gt;P923,"Above","Within"))</f>
        <v/>
      </c>
      <c r="U923" s="17">
        <f>MAX(0,N923-G923)*F923</f>
        <v/>
      </c>
      <c r="V923" s="17">
        <f>MAX(0,G923-P923)*F923</f>
        <v/>
      </c>
      <c r="W923" s="33">
        <f>IF(T923="Above",LN(G923/P923)/LN(1+INDEX(Market!$E$6:$E$9,MATCH(B923,Market!$A$6:$A$9,0))),0)</f>
        <v/>
      </c>
    </row>
    <row r="924">
      <c r="A924" s="5" t="inlineStr">
        <is>
          <t>E01089</t>
        </is>
      </c>
      <c r="B924" s="5" t="inlineStr">
        <is>
          <t>PL</t>
        </is>
      </c>
      <c r="C924" s="5" t="inlineStr">
        <is>
          <t>Tech</t>
        </is>
      </c>
      <c r="D924" s="5" t="inlineStr">
        <is>
          <t>L3</t>
        </is>
      </c>
      <c r="E924" s="5" t="inlineStr">
        <is>
          <t>F</t>
        </is>
      </c>
      <c r="F924" s="5" t="n">
        <v>1</v>
      </c>
      <c r="G924" s="31" t="n">
        <v>36950</v>
      </c>
      <c r="H924" s="31" t="n">
        <v>42000</v>
      </c>
      <c r="I924" s="6">
        <f>INDEX(Roles!$J$5:$J$40,MATCH(C924&amp;"|"&amp;D924,Roles!$A$5:$A$40,0))</f>
        <v/>
      </c>
      <c r="J924" s="6">
        <f>INDEX(Roles!$K$5:$K$40,MATCH(C924&amp;"|"&amp;D924,Roles!$A$5:$A$40,0))</f>
        <v/>
      </c>
      <c r="K924" s="26">
        <f>INDEX(Market!$K$31:$K$54,MATCH(B924&amp;"|"&amp;J924,Market!$A$31:$A$54,0))</f>
        <v/>
      </c>
      <c r="L924" s="6">
        <f>INDEX(Settings!$E$13:$E$19,MATCH(I924,Settings!$B$13:$B$19,0))</f>
        <v/>
      </c>
      <c r="M924" s="25">
        <f>INDEX(Structure!$K$6:$K$12,MATCH(I924,Structure!$A$6:$A$12,0))</f>
        <v/>
      </c>
      <c r="N924" s="26">
        <f>INDEX(Structure!$G$25:$G$52,MATCH(B924&amp;"|"&amp;I924,Structure!$A$25:$A$52,0))</f>
        <v/>
      </c>
      <c r="O924" s="26">
        <f>INDEX(Structure!$H$25:$H$52,MATCH(B924&amp;"|"&amp;I924,Structure!$A$25:$A$52,0))</f>
        <v/>
      </c>
      <c r="P924" s="26">
        <f>INDEX(Structure!$I$25:$I$52,MATCH(B924&amp;"|"&amp;I924,Structure!$A$25:$A$52,0))</f>
        <v/>
      </c>
      <c r="Q924" s="20">
        <f>G924/H924</f>
        <v/>
      </c>
      <c r="R924" s="20">
        <f>G924/O924</f>
        <v/>
      </c>
      <c r="S924" s="32">
        <f>(G924-N924)/(P924-N924)</f>
        <v/>
      </c>
      <c r="T924" s="4">
        <f>IF(G924&lt;N924,"Below",IF(G924&gt;P924,"Above","Within"))</f>
        <v/>
      </c>
      <c r="U924" s="17">
        <f>MAX(0,N924-G924)*F924</f>
        <v/>
      </c>
      <c r="V924" s="17">
        <f>MAX(0,G924-P924)*F924</f>
        <v/>
      </c>
      <c r="W924" s="33">
        <f>IF(T924="Above",LN(G924/P924)/LN(1+INDEX(Market!$E$6:$E$9,MATCH(B924,Market!$A$6:$A$9,0))),0)</f>
        <v/>
      </c>
    </row>
    <row r="925">
      <c r="A925" s="5" t="inlineStr">
        <is>
          <t>E01090</t>
        </is>
      </c>
      <c r="B925" s="5" t="inlineStr">
        <is>
          <t>IT</t>
        </is>
      </c>
      <c r="C925" s="5" t="inlineStr">
        <is>
          <t>Finance</t>
        </is>
      </c>
      <c r="D925" s="5" t="inlineStr">
        <is>
          <t>L1</t>
        </is>
      </c>
      <c r="E925" s="5" t="inlineStr">
        <is>
          <t>F</t>
        </is>
      </c>
      <c r="F925" s="5" t="n">
        <v>1</v>
      </c>
      <c r="G925" s="31" t="n">
        <v>28100</v>
      </c>
      <c r="H925" s="31" t="n">
        <v>28600</v>
      </c>
      <c r="I925" s="6">
        <f>INDEX(Roles!$J$5:$J$40,MATCH(C925&amp;"|"&amp;D925,Roles!$A$5:$A$40,0))</f>
        <v/>
      </c>
      <c r="J925" s="6">
        <f>INDEX(Roles!$K$5:$K$40,MATCH(C925&amp;"|"&amp;D925,Roles!$A$5:$A$40,0))</f>
        <v/>
      </c>
      <c r="K925" s="26">
        <f>INDEX(Market!$K$31:$K$54,MATCH(B925&amp;"|"&amp;J925,Market!$A$31:$A$54,0))</f>
        <v/>
      </c>
      <c r="L925" s="6">
        <f>INDEX(Settings!$E$13:$E$19,MATCH(I925,Settings!$B$13:$B$19,0))</f>
        <v/>
      </c>
      <c r="M925" s="25">
        <f>INDEX(Structure!$K$6:$K$12,MATCH(I925,Structure!$A$6:$A$12,0))</f>
        <v/>
      </c>
      <c r="N925" s="26">
        <f>INDEX(Structure!$G$25:$G$52,MATCH(B925&amp;"|"&amp;I925,Structure!$A$25:$A$52,0))</f>
        <v/>
      </c>
      <c r="O925" s="26">
        <f>INDEX(Structure!$H$25:$H$52,MATCH(B925&amp;"|"&amp;I925,Structure!$A$25:$A$52,0))</f>
        <v/>
      </c>
      <c r="P925" s="26">
        <f>INDEX(Structure!$I$25:$I$52,MATCH(B925&amp;"|"&amp;I925,Structure!$A$25:$A$52,0))</f>
        <v/>
      </c>
      <c r="Q925" s="20">
        <f>G925/H925</f>
        <v/>
      </c>
      <c r="R925" s="20">
        <f>G925/O925</f>
        <v/>
      </c>
      <c r="S925" s="32">
        <f>(G925-N925)/(P925-N925)</f>
        <v/>
      </c>
      <c r="T925" s="4">
        <f>IF(G925&lt;N925,"Below",IF(G925&gt;P925,"Above","Within"))</f>
        <v/>
      </c>
      <c r="U925" s="17">
        <f>MAX(0,N925-G925)*F925</f>
        <v/>
      </c>
      <c r="V925" s="17">
        <f>MAX(0,G925-P925)*F925</f>
        <v/>
      </c>
      <c r="W925" s="33">
        <f>IF(T925="Above",LN(G925/P925)/LN(1+INDEX(Market!$E$6:$E$9,MATCH(B925,Market!$A$6:$A$9,0))),0)</f>
        <v/>
      </c>
    </row>
    <row r="926">
      <c r="A926" s="5" t="inlineStr">
        <is>
          <t>E01091</t>
        </is>
      </c>
      <c r="B926" s="5" t="inlineStr">
        <is>
          <t>DE</t>
        </is>
      </c>
      <c r="C926" s="5" t="inlineStr">
        <is>
          <t>Finance</t>
        </is>
      </c>
      <c r="D926" s="5" t="inlineStr">
        <is>
          <t>L1</t>
        </is>
      </c>
      <c r="E926" s="5" t="inlineStr">
        <is>
          <t>F</t>
        </is>
      </c>
      <c r="F926" s="5" t="n">
        <v>1</v>
      </c>
      <c r="G926" s="31" t="n">
        <v>49600</v>
      </c>
      <c r="H926" s="31" t="n">
        <v>41800</v>
      </c>
      <c r="I926" s="6">
        <f>INDEX(Roles!$J$5:$J$40,MATCH(C926&amp;"|"&amp;D926,Roles!$A$5:$A$40,0))</f>
        <v/>
      </c>
      <c r="J926" s="6">
        <f>INDEX(Roles!$K$5:$K$40,MATCH(C926&amp;"|"&amp;D926,Roles!$A$5:$A$40,0))</f>
        <v/>
      </c>
      <c r="K926" s="26">
        <f>INDEX(Market!$K$31:$K$54,MATCH(B926&amp;"|"&amp;J926,Market!$A$31:$A$54,0))</f>
        <v/>
      </c>
      <c r="L926" s="6">
        <f>INDEX(Settings!$E$13:$E$19,MATCH(I926,Settings!$B$13:$B$19,0))</f>
        <v/>
      </c>
      <c r="M926" s="25">
        <f>INDEX(Structure!$K$6:$K$12,MATCH(I926,Structure!$A$6:$A$12,0))</f>
        <v/>
      </c>
      <c r="N926" s="26">
        <f>INDEX(Structure!$G$25:$G$52,MATCH(B926&amp;"|"&amp;I926,Structure!$A$25:$A$52,0))</f>
        <v/>
      </c>
      <c r="O926" s="26">
        <f>INDEX(Structure!$H$25:$H$52,MATCH(B926&amp;"|"&amp;I926,Structure!$A$25:$A$52,0))</f>
        <v/>
      </c>
      <c r="P926" s="26">
        <f>INDEX(Structure!$I$25:$I$52,MATCH(B926&amp;"|"&amp;I926,Structure!$A$25:$A$52,0))</f>
        <v/>
      </c>
      <c r="Q926" s="20">
        <f>G926/H926</f>
        <v/>
      </c>
      <c r="R926" s="20">
        <f>G926/O926</f>
        <v/>
      </c>
      <c r="S926" s="32">
        <f>(G926-N926)/(P926-N926)</f>
        <v/>
      </c>
      <c r="T926" s="4">
        <f>IF(G926&lt;N926,"Below",IF(G926&gt;P926,"Above","Within"))</f>
        <v/>
      </c>
      <c r="U926" s="17">
        <f>MAX(0,N926-G926)*F926</f>
        <v/>
      </c>
      <c r="V926" s="17">
        <f>MAX(0,G926-P926)*F926</f>
        <v/>
      </c>
      <c r="W926" s="33">
        <f>IF(T926="Above",LN(G926/P926)/LN(1+INDEX(Market!$E$6:$E$9,MATCH(B926,Market!$A$6:$A$9,0))),0)</f>
        <v/>
      </c>
    </row>
    <row r="927">
      <c r="A927" s="5" t="inlineStr">
        <is>
          <t>E01092</t>
        </is>
      </c>
      <c r="B927" s="5" t="inlineStr">
        <is>
          <t>DE</t>
        </is>
      </c>
      <c r="C927" s="5" t="inlineStr">
        <is>
          <t>Tech</t>
        </is>
      </c>
      <c r="D927" s="5" t="inlineStr">
        <is>
          <t>L1</t>
        </is>
      </c>
      <c r="E927" s="5" t="inlineStr">
        <is>
          <t>M</t>
        </is>
      </c>
      <c r="F927" s="5" t="n">
        <v>1</v>
      </c>
      <c r="G927" s="31" t="n">
        <v>48550</v>
      </c>
      <c r="H927" s="31" t="n">
        <v>47500</v>
      </c>
      <c r="I927" s="6">
        <f>INDEX(Roles!$J$5:$J$40,MATCH(C927&amp;"|"&amp;D927,Roles!$A$5:$A$40,0))</f>
        <v/>
      </c>
      <c r="J927" s="6">
        <f>INDEX(Roles!$K$5:$K$40,MATCH(C927&amp;"|"&amp;D927,Roles!$A$5:$A$40,0))</f>
        <v/>
      </c>
      <c r="K927" s="26">
        <f>INDEX(Market!$K$31:$K$54,MATCH(B927&amp;"|"&amp;J927,Market!$A$31:$A$54,0))</f>
        <v/>
      </c>
      <c r="L927" s="6">
        <f>INDEX(Settings!$E$13:$E$19,MATCH(I927,Settings!$B$13:$B$19,0))</f>
        <v/>
      </c>
      <c r="M927" s="25">
        <f>INDEX(Structure!$K$6:$K$12,MATCH(I927,Structure!$A$6:$A$12,0))</f>
        <v/>
      </c>
      <c r="N927" s="26">
        <f>INDEX(Structure!$G$25:$G$52,MATCH(B927&amp;"|"&amp;I927,Structure!$A$25:$A$52,0))</f>
        <v/>
      </c>
      <c r="O927" s="26">
        <f>INDEX(Structure!$H$25:$H$52,MATCH(B927&amp;"|"&amp;I927,Structure!$A$25:$A$52,0))</f>
        <v/>
      </c>
      <c r="P927" s="26">
        <f>INDEX(Structure!$I$25:$I$52,MATCH(B927&amp;"|"&amp;I927,Structure!$A$25:$A$52,0))</f>
        <v/>
      </c>
      <c r="Q927" s="20">
        <f>G927/H927</f>
        <v/>
      </c>
      <c r="R927" s="20">
        <f>G927/O927</f>
        <v/>
      </c>
      <c r="S927" s="32">
        <f>(G927-N927)/(P927-N927)</f>
        <v/>
      </c>
      <c r="T927" s="4">
        <f>IF(G927&lt;N927,"Below",IF(G927&gt;P927,"Above","Within"))</f>
        <v/>
      </c>
      <c r="U927" s="17">
        <f>MAX(0,N927-G927)*F927</f>
        <v/>
      </c>
      <c r="V927" s="17">
        <f>MAX(0,G927-P927)*F927</f>
        <v/>
      </c>
      <c r="W927" s="33">
        <f>IF(T927="Above",LN(G927/P927)/LN(1+INDEX(Market!$E$6:$E$9,MATCH(B927,Market!$A$6:$A$9,0))),0)</f>
        <v/>
      </c>
    </row>
    <row r="928">
      <c r="A928" s="5" t="inlineStr">
        <is>
          <t>E01093</t>
        </is>
      </c>
      <c r="B928" s="5" t="inlineStr">
        <is>
          <t>PL</t>
        </is>
      </c>
      <c r="C928" s="5" t="inlineStr">
        <is>
          <t>Customer Service</t>
        </is>
      </c>
      <c r="D928" s="5" t="inlineStr">
        <is>
          <t>L3</t>
        </is>
      </c>
      <c r="E928" s="5" t="inlineStr">
        <is>
          <t>F</t>
        </is>
      </c>
      <c r="F928" s="5" t="n">
        <v>1</v>
      </c>
      <c r="G928" s="31" t="n">
        <v>22650</v>
      </c>
      <c r="H928" s="31" t="n">
        <v>30200</v>
      </c>
      <c r="I928" s="6">
        <f>INDEX(Roles!$J$5:$J$40,MATCH(C928&amp;"|"&amp;D928,Roles!$A$5:$A$40,0))</f>
        <v/>
      </c>
      <c r="J928" s="6">
        <f>INDEX(Roles!$K$5:$K$40,MATCH(C928&amp;"|"&amp;D928,Roles!$A$5:$A$40,0))</f>
        <v/>
      </c>
      <c r="K928" s="26">
        <f>INDEX(Market!$K$31:$K$54,MATCH(B928&amp;"|"&amp;J928,Market!$A$31:$A$54,0))</f>
        <v/>
      </c>
      <c r="L928" s="6">
        <f>INDEX(Settings!$E$13:$E$19,MATCH(I928,Settings!$B$13:$B$19,0))</f>
        <v/>
      </c>
      <c r="M928" s="25">
        <f>INDEX(Structure!$K$6:$K$12,MATCH(I928,Structure!$A$6:$A$12,0))</f>
        <v/>
      </c>
      <c r="N928" s="26">
        <f>INDEX(Structure!$G$25:$G$52,MATCH(B928&amp;"|"&amp;I928,Structure!$A$25:$A$52,0))</f>
        <v/>
      </c>
      <c r="O928" s="26">
        <f>INDEX(Structure!$H$25:$H$52,MATCH(B928&amp;"|"&amp;I928,Structure!$A$25:$A$52,0))</f>
        <v/>
      </c>
      <c r="P928" s="26">
        <f>INDEX(Structure!$I$25:$I$52,MATCH(B928&amp;"|"&amp;I928,Structure!$A$25:$A$52,0))</f>
        <v/>
      </c>
      <c r="Q928" s="20">
        <f>G928/H928</f>
        <v/>
      </c>
      <c r="R928" s="20">
        <f>G928/O928</f>
        <v/>
      </c>
      <c r="S928" s="32">
        <f>(G928-N928)/(P928-N928)</f>
        <v/>
      </c>
      <c r="T928" s="4">
        <f>IF(G928&lt;N928,"Below",IF(G928&gt;P928,"Above","Within"))</f>
        <v/>
      </c>
      <c r="U928" s="17">
        <f>MAX(0,N928-G928)*F928</f>
        <v/>
      </c>
      <c r="V928" s="17">
        <f>MAX(0,G928-P928)*F928</f>
        <v/>
      </c>
      <c r="W928" s="33">
        <f>IF(T928="Above",LN(G928/P928)/LN(1+INDEX(Market!$E$6:$E$9,MATCH(B928,Market!$A$6:$A$9,0))),0)</f>
        <v/>
      </c>
    </row>
    <row r="929">
      <c r="A929" s="5" t="inlineStr">
        <is>
          <t>E01094</t>
        </is>
      </c>
      <c r="B929" s="5" t="inlineStr">
        <is>
          <t>PL</t>
        </is>
      </c>
      <c r="C929" s="5" t="inlineStr">
        <is>
          <t>Customer Service</t>
        </is>
      </c>
      <c r="D929" s="5" t="inlineStr">
        <is>
          <t>L4</t>
        </is>
      </c>
      <c r="E929" s="5" t="inlineStr">
        <is>
          <t>M</t>
        </is>
      </c>
      <c r="F929" s="5" t="n">
        <v>1</v>
      </c>
      <c r="G929" s="31" t="n">
        <v>39050</v>
      </c>
      <c r="H929" s="31" t="n">
        <v>39700</v>
      </c>
      <c r="I929" s="6">
        <f>INDEX(Roles!$J$5:$J$40,MATCH(C929&amp;"|"&amp;D929,Roles!$A$5:$A$40,0))</f>
        <v/>
      </c>
      <c r="J929" s="6">
        <f>INDEX(Roles!$K$5:$K$40,MATCH(C929&amp;"|"&amp;D929,Roles!$A$5:$A$40,0))</f>
        <v/>
      </c>
      <c r="K929" s="26">
        <f>INDEX(Market!$K$31:$K$54,MATCH(B929&amp;"|"&amp;J929,Market!$A$31:$A$54,0))</f>
        <v/>
      </c>
      <c r="L929" s="6">
        <f>INDEX(Settings!$E$13:$E$19,MATCH(I929,Settings!$B$13:$B$19,0))</f>
        <v/>
      </c>
      <c r="M929" s="25">
        <f>INDEX(Structure!$K$6:$K$12,MATCH(I929,Structure!$A$6:$A$12,0))</f>
        <v/>
      </c>
      <c r="N929" s="26">
        <f>INDEX(Structure!$G$25:$G$52,MATCH(B929&amp;"|"&amp;I929,Structure!$A$25:$A$52,0))</f>
        <v/>
      </c>
      <c r="O929" s="26">
        <f>INDEX(Structure!$H$25:$H$52,MATCH(B929&amp;"|"&amp;I929,Structure!$A$25:$A$52,0))</f>
        <v/>
      </c>
      <c r="P929" s="26">
        <f>INDEX(Structure!$I$25:$I$52,MATCH(B929&amp;"|"&amp;I929,Structure!$A$25:$A$52,0))</f>
        <v/>
      </c>
      <c r="Q929" s="20">
        <f>G929/H929</f>
        <v/>
      </c>
      <c r="R929" s="20">
        <f>G929/O929</f>
        <v/>
      </c>
      <c r="S929" s="32">
        <f>(G929-N929)/(P929-N929)</f>
        <v/>
      </c>
      <c r="T929" s="4">
        <f>IF(G929&lt;N929,"Below",IF(G929&gt;P929,"Above","Within"))</f>
        <v/>
      </c>
      <c r="U929" s="17">
        <f>MAX(0,N929-G929)*F929</f>
        <v/>
      </c>
      <c r="V929" s="17">
        <f>MAX(0,G929-P929)*F929</f>
        <v/>
      </c>
      <c r="W929" s="33">
        <f>IF(T929="Above",LN(G929/P929)/LN(1+INDEX(Market!$E$6:$E$9,MATCH(B929,Market!$A$6:$A$9,0))),0)</f>
        <v/>
      </c>
    </row>
    <row r="930">
      <c r="A930" s="5" t="inlineStr">
        <is>
          <t>E01095</t>
        </is>
      </c>
      <c r="B930" s="5" t="inlineStr">
        <is>
          <t>PL</t>
        </is>
      </c>
      <c r="C930" s="5" t="inlineStr">
        <is>
          <t>Sales</t>
        </is>
      </c>
      <c r="D930" s="5" t="inlineStr">
        <is>
          <t>L2</t>
        </is>
      </c>
      <c r="E930" s="5" t="inlineStr">
        <is>
          <t>M</t>
        </is>
      </c>
      <c r="F930" s="5" t="n">
        <v>1</v>
      </c>
      <c r="G930" s="31" t="n">
        <v>24250</v>
      </c>
      <c r="H930" s="31" t="n">
        <v>27600</v>
      </c>
      <c r="I930" s="6">
        <f>INDEX(Roles!$J$5:$J$40,MATCH(C930&amp;"|"&amp;D930,Roles!$A$5:$A$40,0))</f>
        <v/>
      </c>
      <c r="J930" s="6">
        <f>INDEX(Roles!$K$5:$K$40,MATCH(C930&amp;"|"&amp;D930,Roles!$A$5:$A$40,0))</f>
        <v/>
      </c>
      <c r="K930" s="26">
        <f>INDEX(Market!$K$31:$K$54,MATCH(B930&amp;"|"&amp;J930,Market!$A$31:$A$54,0))</f>
        <v/>
      </c>
      <c r="L930" s="6">
        <f>INDEX(Settings!$E$13:$E$19,MATCH(I930,Settings!$B$13:$B$19,0))</f>
        <v/>
      </c>
      <c r="M930" s="25">
        <f>INDEX(Structure!$K$6:$K$12,MATCH(I930,Structure!$A$6:$A$12,0))</f>
        <v/>
      </c>
      <c r="N930" s="26">
        <f>INDEX(Structure!$G$25:$G$52,MATCH(B930&amp;"|"&amp;I930,Structure!$A$25:$A$52,0))</f>
        <v/>
      </c>
      <c r="O930" s="26">
        <f>INDEX(Structure!$H$25:$H$52,MATCH(B930&amp;"|"&amp;I930,Structure!$A$25:$A$52,0))</f>
        <v/>
      </c>
      <c r="P930" s="26">
        <f>INDEX(Structure!$I$25:$I$52,MATCH(B930&amp;"|"&amp;I930,Structure!$A$25:$A$52,0))</f>
        <v/>
      </c>
      <c r="Q930" s="20">
        <f>G930/H930</f>
        <v/>
      </c>
      <c r="R930" s="20">
        <f>G930/O930</f>
        <v/>
      </c>
      <c r="S930" s="32">
        <f>(G930-N930)/(P930-N930)</f>
        <v/>
      </c>
      <c r="T930" s="4">
        <f>IF(G930&lt;N930,"Below",IF(G930&gt;P930,"Above","Within"))</f>
        <v/>
      </c>
      <c r="U930" s="17">
        <f>MAX(0,N930-G930)*F930</f>
        <v/>
      </c>
      <c r="V930" s="17">
        <f>MAX(0,G930-P930)*F930</f>
        <v/>
      </c>
      <c r="W930" s="33">
        <f>IF(T930="Above",LN(G930/P930)/LN(1+INDEX(Market!$E$6:$E$9,MATCH(B930,Market!$A$6:$A$9,0))),0)</f>
        <v/>
      </c>
    </row>
    <row r="931">
      <c r="A931" s="5" t="inlineStr">
        <is>
          <t>E01096</t>
        </is>
      </c>
      <c r="B931" s="5" t="inlineStr">
        <is>
          <t>IT</t>
        </is>
      </c>
      <c r="C931" s="5" t="inlineStr">
        <is>
          <t>Sales</t>
        </is>
      </c>
      <c r="D931" s="5" t="inlineStr">
        <is>
          <t>L2</t>
        </is>
      </c>
      <c r="E931" s="5" t="inlineStr">
        <is>
          <t>F</t>
        </is>
      </c>
      <c r="F931" s="5" t="n">
        <v>1</v>
      </c>
      <c r="G931" s="31" t="n">
        <v>37450</v>
      </c>
      <c r="H931" s="31" t="n">
        <v>34100</v>
      </c>
      <c r="I931" s="6">
        <f>INDEX(Roles!$J$5:$J$40,MATCH(C931&amp;"|"&amp;D931,Roles!$A$5:$A$40,0))</f>
        <v/>
      </c>
      <c r="J931" s="6">
        <f>INDEX(Roles!$K$5:$K$40,MATCH(C931&amp;"|"&amp;D931,Roles!$A$5:$A$40,0))</f>
        <v/>
      </c>
      <c r="K931" s="26">
        <f>INDEX(Market!$K$31:$K$54,MATCH(B931&amp;"|"&amp;J931,Market!$A$31:$A$54,0))</f>
        <v/>
      </c>
      <c r="L931" s="6">
        <f>INDEX(Settings!$E$13:$E$19,MATCH(I931,Settings!$B$13:$B$19,0))</f>
        <v/>
      </c>
      <c r="M931" s="25">
        <f>INDEX(Structure!$K$6:$K$12,MATCH(I931,Structure!$A$6:$A$12,0))</f>
        <v/>
      </c>
      <c r="N931" s="26">
        <f>INDEX(Structure!$G$25:$G$52,MATCH(B931&amp;"|"&amp;I931,Structure!$A$25:$A$52,0))</f>
        <v/>
      </c>
      <c r="O931" s="26">
        <f>INDEX(Structure!$H$25:$H$52,MATCH(B931&amp;"|"&amp;I931,Structure!$A$25:$A$52,0))</f>
        <v/>
      </c>
      <c r="P931" s="26">
        <f>INDEX(Structure!$I$25:$I$52,MATCH(B931&amp;"|"&amp;I931,Structure!$A$25:$A$52,0))</f>
        <v/>
      </c>
      <c r="Q931" s="20">
        <f>G931/H931</f>
        <v/>
      </c>
      <c r="R931" s="20">
        <f>G931/O931</f>
        <v/>
      </c>
      <c r="S931" s="32">
        <f>(G931-N931)/(P931-N931)</f>
        <v/>
      </c>
      <c r="T931" s="4">
        <f>IF(G931&lt;N931,"Below",IF(G931&gt;P931,"Above","Within"))</f>
        <v/>
      </c>
      <c r="U931" s="17">
        <f>MAX(0,N931-G931)*F931</f>
        <v/>
      </c>
      <c r="V931" s="17">
        <f>MAX(0,G931-P931)*F931</f>
        <v/>
      </c>
      <c r="W931" s="33">
        <f>IF(T931="Above",LN(G931/P931)/LN(1+INDEX(Market!$E$6:$E$9,MATCH(B931,Market!$A$6:$A$9,0))),0)</f>
        <v/>
      </c>
    </row>
    <row r="932">
      <c r="A932" s="5" t="inlineStr">
        <is>
          <t>E01097</t>
        </is>
      </c>
      <c r="B932" s="5" t="inlineStr">
        <is>
          <t>IT</t>
        </is>
      </c>
      <c r="C932" s="5" t="inlineStr">
        <is>
          <t>Finance</t>
        </is>
      </c>
      <c r="D932" s="5" t="inlineStr">
        <is>
          <t>L2</t>
        </is>
      </c>
      <c r="E932" s="5" t="inlineStr">
        <is>
          <t>M</t>
        </is>
      </c>
      <c r="F932" s="5" t="n">
        <v>1</v>
      </c>
      <c r="G932" s="31" t="n">
        <v>35950</v>
      </c>
      <c r="H932" s="31" t="n">
        <v>35800</v>
      </c>
      <c r="I932" s="6">
        <f>INDEX(Roles!$J$5:$J$40,MATCH(C932&amp;"|"&amp;D932,Roles!$A$5:$A$40,0))</f>
        <v/>
      </c>
      <c r="J932" s="6">
        <f>INDEX(Roles!$K$5:$K$40,MATCH(C932&amp;"|"&amp;D932,Roles!$A$5:$A$40,0))</f>
        <v/>
      </c>
      <c r="K932" s="26">
        <f>INDEX(Market!$K$31:$K$54,MATCH(B932&amp;"|"&amp;J932,Market!$A$31:$A$54,0))</f>
        <v/>
      </c>
      <c r="L932" s="6">
        <f>INDEX(Settings!$E$13:$E$19,MATCH(I932,Settings!$B$13:$B$19,0))</f>
        <v/>
      </c>
      <c r="M932" s="25">
        <f>INDEX(Structure!$K$6:$K$12,MATCH(I932,Structure!$A$6:$A$12,0))</f>
        <v/>
      </c>
      <c r="N932" s="26">
        <f>INDEX(Structure!$G$25:$G$52,MATCH(B932&amp;"|"&amp;I932,Structure!$A$25:$A$52,0))</f>
        <v/>
      </c>
      <c r="O932" s="26">
        <f>INDEX(Structure!$H$25:$H$52,MATCH(B932&amp;"|"&amp;I932,Structure!$A$25:$A$52,0))</f>
        <v/>
      </c>
      <c r="P932" s="26">
        <f>INDEX(Structure!$I$25:$I$52,MATCH(B932&amp;"|"&amp;I932,Structure!$A$25:$A$52,0))</f>
        <v/>
      </c>
      <c r="Q932" s="20">
        <f>G932/H932</f>
        <v/>
      </c>
      <c r="R932" s="20">
        <f>G932/O932</f>
        <v/>
      </c>
      <c r="S932" s="32">
        <f>(G932-N932)/(P932-N932)</f>
        <v/>
      </c>
      <c r="T932" s="4">
        <f>IF(G932&lt;N932,"Below",IF(G932&gt;P932,"Above","Within"))</f>
        <v/>
      </c>
      <c r="U932" s="17">
        <f>MAX(0,N932-G932)*F932</f>
        <v/>
      </c>
      <c r="V932" s="17">
        <f>MAX(0,G932-P932)*F932</f>
        <v/>
      </c>
      <c r="W932" s="33">
        <f>IF(T932="Above",LN(G932/P932)/LN(1+INDEX(Market!$E$6:$E$9,MATCH(B932,Market!$A$6:$A$9,0))),0)</f>
        <v/>
      </c>
    </row>
    <row r="933">
      <c r="A933" s="5" t="inlineStr">
        <is>
          <t>E01098</t>
        </is>
      </c>
      <c r="B933" s="5" t="inlineStr">
        <is>
          <t>PL</t>
        </is>
      </c>
      <c r="C933" s="5" t="inlineStr">
        <is>
          <t>Finance</t>
        </is>
      </c>
      <c r="D933" s="5" t="inlineStr">
        <is>
          <t>L4</t>
        </is>
      </c>
      <c r="E933" s="5" t="inlineStr">
        <is>
          <t>M</t>
        </is>
      </c>
      <c r="F933" s="5" t="n">
        <v>1</v>
      </c>
      <c r="G933" s="31" t="n">
        <v>44800</v>
      </c>
      <c r="H933" s="31" t="n">
        <v>48500</v>
      </c>
      <c r="I933" s="6">
        <f>INDEX(Roles!$J$5:$J$40,MATCH(C933&amp;"|"&amp;D933,Roles!$A$5:$A$40,0))</f>
        <v/>
      </c>
      <c r="J933" s="6">
        <f>INDEX(Roles!$K$5:$K$40,MATCH(C933&amp;"|"&amp;D933,Roles!$A$5:$A$40,0))</f>
        <v/>
      </c>
      <c r="K933" s="26">
        <f>INDEX(Market!$K$31:$K$54,MATCH(B933&amp;"|"&amp;J933,Market!$A$31:$A$54,0))</f>
        <v/>
      </c>
      <c r="L933" s="6">
        <f>INDEX(Settings!$E$13:$E$19,MATCH(I933,Settings!$B$13:$B$19,0))</f>
        <v/>
      </c>
      <c r="M933" s="25">
        <f>INDEX(Structure!$K$6:$K$12,MATCH(I933,Structure!$A$6:$A$12,0))</f>
        <v/>
      </c>
      <c r="N933" s="26">
        <f>INDEX(Structure!$G$25:$G$52,MATCH(B933&amp;"|"&amp;I933,Structure!$A$25:$A$52,0))</f>
        <v/>
      </c>
      <c r="O933" s="26">
        <f>INDEX(Structure!$H$25:$H$52,MATCH(B933&amp;"|"&amp;I933,Structure!$A$25:$A$52,0))</f>
        <v/>
      </c>
      <c r="P933" s="26">
        <f>INDEX(Structure!$I$25:$I$52,MATCH(B933&amp;"|"&amp;I933,Structure!$A$25:$A$52,0))</f>
        <v/>
      </c>
      <c r="Q933" s="20">
        <f>G933/H933</f>
        <v/>
      </c>
      <c r="R933" s="20">
        <f>G933/O933</f>
        <v/>
      </c>
      <c r="S933" s="32">
        <f>(G933-N933)/(P933-N933)</f>
        <v/>
      </c>
      <c r="T933" s="4">
        <f>IF(G933&lt;N933,"Below",IF(G933&gt;P933,"Above","Within"))</f>
        <v/>
      </c>
      <c r="U933" s="17">
        <f>MAX(0,N933-G933)*F933</f>
        <v/>
      </c>
      <c r="V933" s="17">
        <f>MAX(0,G933-P933)*F933</f>
        <v/>
      </c>
      <c r="W933" s="33">
        <f>IF(T933="Above",LN(G933/P933)/LN(1+INDEX(Market!$E$6:$E$9,MATCH(B933,Market!$A$6:$A$9,0))),0)</f>
        <v/>
      </c>
    </row>
    <row r="934">
      <c r="A934" s="5" t="inlineStr">
        <is>
          <t>E01099</t>
        </is>
      </c>
      <c r="B934" s="5" t="inlineStr">
        <is>
          <t>IT</t>
        </is>
      </c>
      <c r="C934" s="5" t="inlineStr">
        <is>
          <t>Customer Service</t>
        </is>
      </c>
      <c r="D934" s="5" t="inlineStr">
        <is>
          <t>L5</t>
        </is>
      </c>
      <c r="E934" s="5" t="inlineStr">
        <is>
          <t>M</t>
        </is>
      </c>
      <c r="F934" s="5" t="n">
        <v>1</v>
      </c>
      <c r="G934" s="31" t="n">
        <v>72200</v>
      </c>
      <c r="H934" s="31" t="n">
        <v>67900</v>
      </c>
      <c r="I934" s="6">
        <f>INDEX(Roles!$J$5:$J$40,MATCH(C934&amp;"|"&amp;D934,Roles!$A$5:$A$40,0))</f>
        <v/>
      </c>
      <c r="J934" s="6">
        <f>INDEX(Roles!$K$5:$K$40,MATCH(C934&amp;"|"&amp;D934,Roles!$A$5:$A$40,0))</f>
        <v/>
      </c>
      <c r="K934" s="26">
        <f>INDEX(Market!$K$31:$K$54,MATCH(B934&amp;"|"&amp;J934,Market!$A$31:$A$54,0))</f>
        <v/>
      </c>
      <c r="L934" s="6">
        <f>INDEX(Settings!$E$13:$E$19,MATCH(I934,Settings!$B$13:$B$19,0))</f>
        <v/>
      </c>
      <c r="M934" s="25">
        <f>INDEX(Structure!$K$6:$K$12,MATCH(I934,Structure!$A$6:$A$12,0))</f>
        <v/>
      </c>
      <c r="N934" s="26">
        <f>INDEX(Structure!$G$25:$G$52,MATCH(B934&amp;"|"&amp;I934,Structure!$A$25:$A$52,0))</f>
        <v/>
      </c>
      <c r="O934" s="26">
        <f>INDEX(Structure!$H$25:$H$52,MATCH(B934&amp;"|"&amp;I934,Structure!$A$25:$A$52,0))</f>
        <v/>
      </c>
      <c r="P934" s="26">
        <f>INDEX(Structure!$I$25:$I$52,MATCH(B934&amp;"|"&amp;I934,Structure!$A$25:$A$52,0))</f>
        <v/>
      </c>
      <c r="Q934" s="20">
        <f>G934/H934</f>
        <v/>
      </c>
      <c r="R934" s="20">
        <f>G934/O934</f>
        <v/>
      </c>
      <c r="S934" s="32">
        <f>(G934-N934)/(P934-N934)</f>
        <v/>
      </c>
      <c r="T934" s="4">
        <f>IF(G934&lt;N934,"Below",IF(G934&gt;P934,"Above","Within"))</f>
        <v/>
      </c>
      <c r="U934" s="17">
        <f>MAX(0,N934-G934)*F934</f>
        <v/>
      </c>
      <c r="V934" s="17">
        <f>MAX(0,G934-P934)*F934</f>
        <v/>
      </c>
      <c r="W934" s="33">
        <f>IF(T934="Above",LN(G934/P934)/LN(1+INDEX(Market!$E$6:$E$9,MATCH(B934,Market!$A$6:$A$9,0))),0)</f>
        <v/>
      </c>
    </row>
    <row r="935">
      <c r="A935" s="5" t="inlineStr">
        <is>
          <t>E01100</t>
        </is>
      </c>
      <c r="B935" s="5" t="inlineStr">
        <is>
          <t>PL</t>
        </is>
      </c>
      <c r="C935" s="5" t="inlineStr">
        <is>
          <t>HR</t>
        </is>
      </c>
      <c r="D935" s="5" t="inlineStr">
        <is>
          <t>L4</t>
        </is>
      </c>
      <c r="E935" s="5" t="inlineStr">
        <is>
          <t>F</t>
        </is>
      </c>
      <c r="F935" s="5" t="n">
        <v>1</v>
      </c>
      <c r="G935" s="31" t="n">
        <v>45450</v>
      </c>
      <c r="H935" s="31" t="n">
        <v>44100</v>
      </c>
      <c r="I935" s="6">
        <f>INDEX(Roles!$J$5:$J$40,MATCH(C935&amp;"|"&amp;D935,Roles!$A$5:$A$40,0))</f>
        <v/>
      </c>
      <c r="J935" s="6">
        <f>INDEX(Roles!$K$5:$K$40,MATCH(C935&amp;"|"&amp;D935,Roles!$A$5:$A$40,0))</f>
        <v/>
      </c>
      <c r="K935" s="26">
        <f>INDEX(Market!$K$31:$K$54,MATCH(B935&amp;"|"&amp;J935,Market!$A$31:$A$54,0))</f>
        <v/>
      </c>
      <c r="L935" s="6">
        <f>INDEX(Settings!$E$13:$E$19,MATCH(I935,Settings!$B$13:$B$19,0))</f>
        <v/>
      </c>
      <c r="M935" s="25">
        <f>INDEX(Structure!$K$6:$K$12,MATCH(I935,Structure!$A$6:$A$12,0))</f>
        <v/>
      </c>
      <c r="N935" s="26">
        <f>INDEX(Structure!$G$25:$G$52,MATCH(B935&amp;"|"&amp;I935,Structure!$A$25:$A$52,0))</f>
        <v/>
      </c>
      <c r="O935" s="26">
        <f>INDEX(Structure!$H$25:$H$52,MATCH(B935&amp;"|"&amp;I935,Structure!$A$25:$A$52,0))</f>
        <v/>
      </c>
      <c r="P935" s="26">
        <f>INDEX(Structure!$I$25:$I$52,MATCH(B935&amp;"|"&amp;I935,Structure!$A$25:$A$52,0))</f>
        <v/>
      </c>
      <c r="Q935" s="20">
        <f>G935/H935</f>
        <v/>
      </c>
      <c r="R935" s="20">
        <f>G935/O935</f>
        <v/>
      </c>
      <c r="S935" s="32">
        <f>(G935-N935)/(P935-N935)</f>
        <v/>
      </c>
      <c r="T935" s="4">
        <f>IF(G935&lt;N935,"Below",IF(G935&gt;P935,"Above","Within"))</f>
        <v/>
      </c>
      <c r="U935" s="17">
        <f>MAX(0,N935-G935)*F935</f>
        <v/>
      </c>
      <c r="V935" s="17">
        <f>MAX(0,G935-P935)*F935</f>
        <v/>
      </c>
      <c r="W935" s="33">
        <f>IF(T935="Above",LN(G935/P935)/LN(1+INDEX(Market!$E$6:$E$9,MATCH(B935,Market!$A$6:$A$9,0))),0)</f>
        <v/>
      </c>
    </row>
    <row r="936">
      <c r="A936" s="5" t="inlineStr">
        <is>
          <t>E01101</t>
        </is>
      </c>
      <c r="B936" s="5" t="inlineStr">
        <is>
          <t>PL</t>
        </is>
      </c>
      <c r="C936" s="5" t="inlineStr">
        <is>
          <t>Customer Service</t>
        </is>
      </c>
      <c r="D936" s="5" t="inlineStr">
        <is>
          <t>L4</t>
        </is>
      </c>
      <c r="E936" s="5" t="inlineStr">
        <is>
          <t>M</t>
        </is>
      </c>
      <c r="F936" s="5" t="n">
        <v>1</v>
      </c>
      <c r="G936" s="31" t="n">
        <v>37350</v>
      </c>
      <c r="H936" s="31" t="n">
        <v>39700</v>
      </c>
      <c r="I936" s="6">
        <f>INDEX(Roles!$J$5:$J$40,MATCH(C936&amp;"|"&amp;D936,Roles!$A$5:$A$40,0))</f>
        <v/>
      </c>
      <c r="J936" s="6">
        <f>INDEX(Roles!$K$5:$K$40,MATCH(C936&amp;"|"&amp;D936,Roles!$A$5:$A$40,0))</f>
        <v/>
      </c>
      <c r="K936" s="26">
        <f>INDEX(Market!$K$31:$K$54,MATCH(B936&amp;"|"&amp;J936,Market!$A$31:$A$54,0))</f>
        <v/>
      </c>
      <c r="L936" s="6">
        <f>INDEX(Settings!$E$13:$E$19,MATCH(I936,Settings!$B$13:$B$19,0))</f>
        <v/>
      </c>
      <c r="M936" s="25">
        <f>INDEX(Structure!$K$6:$K$12,MATCH(I936,Structure!$A$6:$A$12,0))</f>
        <v/>
      </c>
      <c r="N936" s="26">
        <f>INDEX(Structure!$G$25:$G$52,MATCH(B936&amp;"|"&amp;I936,Structure!$A$25:$A$52,0))</f>
        <v/>
      </c>
      <c r="O936" s="26">
        <f>INDEX(Structure!$H$25:$H$52,MATCH(B936&amp;"|"&amp;I936,Structure!$A$25:$A$52,0))</f>
        <v/>
      </c>
      <c r="P936" s="26">
        <f>INDEX(Structure!$I$25:$I$52,MATCH(B936&amp;"|"&amp;I936,Structure!$A$25:$A$52,0))</f>
        <v/>
      </c>
      <c r="Q936" s="20">
        <f>G936/H936</f>
        <v/>
      </c>
      <c r="R936" s="20">
        <f>G936/O936</f>
        <v/>
      </c>
      <c r="S936" s="32">
        <f>(G936-N936)/(P936-N936)</f>
        <v/>
      </c>
      <c r="T936" s="4">
        <f>IF(G936&lt;N936,"Below",IF(G936&gt;P936,"Above","Within"))</f>
        <v/>
      </c>
      <c r="U936" s="17">
        <f>MAX(0,N936-G936)*F936</f>
        <v/>
      </c>
      <c r="V936" s="17">
        <f>MAX(0,G936-P936)*F936</f>
        <v/>
      </c>
      <c r="W936" s="33">
        <f>IF(T936="Above",LN(G936/P936)/LN(1+INDEX(Market!$E$6:$E$9,MATCH(B936,Market!$A$6:$A$9,0))),0)</f>
        <v/>
      </c>
    </row>
    <row r="937">
      <c r="A937" s="5" t="inlineStr">
        <is>
          <t>E01102</t>
        </is>
      </c>
      <c r="B937" s="5" t="inlineStr">
        <is>
          <t>PL</t>
        </is>
      </c>
      <c r="C937" s="5" t="inlineStr">
        <is>
          <t>Customer Service</t>
        </is>
      </c>
      <c r="D937" s="5" t="inlineStr">
        <is>
          <t>L2</t>
        </is>
      </c>
      <c r="E937" s="5" t="inlineStr">
        <is>
          <t>M</t>
        </is>
      </c>
      <c r="F937" s="5" t="n">
        <v>1</v>
      </c>
      <c r="G937" s="31" t="n">
        <v>22300</v>
      </c>
      <c r="H937" s="31" t="n">
        <v>23600</v>
      </c>
      <c r="I937" s="6">
        <f>INDEX(Roles!$J$5:$J$40,MATCH(C937&amp;"|"&amp;D937,Roles!$A$5:$A$40,0))</f>
        <v/>
      </c>
      <c r="J937" s="6">
        <f>INDEX(Roles!$K$5:$K$40,MATCH(C937&amp;"|"&amp;D937,Roles!$A$5:$A$40,0))</f>
        <v/>
      </c>
      <c r="K937" s="26">
        <f>INDEX(Market!$K$31:$K$54,MATCH(B937&amp;"|"&amp;J937,Market!$A$31:$A$54,0))</f>
        <v/>
      </c>
      <c r="L937" s="6">
        <f>INDEX(Settings!$E$13:$E$19,MATCH(I937,Settings!$B$13:$B$19,0))</f>
        <v/>
      </c>
      <c r="M937" s="25">
        <f>INDEX(Structure!$K$6:$K$12,MATCH(I937,Structure!$A$6:$A$12,0))</f>
        <v/>
      </c>
      <c r="N937" s="26">
        <f>INDEX(Structure!$G$25:$G$52,MATCH(B937&amp;"|"&amp;I937,Structure!$A$25:$A$52,0))</f>
        <v/>
      </c>
      <c r="O937" s="26">
        <f>INDEX(Structure!$H$25:$H$52,MATCH(B937&amp;"|"&amp;I937,Structure!$A$25:$A$52,0))</f>
        <v/>
      </c>
      <c r="P937" s="26">
        <f>INDEX(Structure!$I$25:$I$52,MATCH(B937&amp;"|"&amp;I937,Structure!$A$25:$A$52,0))</f>
        <v/>
      </c>
      <c r="Q937" s="20">
        <f>G937/H937</f>
        <v/>
      </c>
      <c r="R937" s="20">
        <f>G937/O937</f>
        <v/>
      </c>
      <c r="S937" s="32">
        <f>(G937-N937)/(P937-N937)</f>
        <v/>
      </c>
      <c r="T937" s="4">
        <f>IF(G937&lt;N937,"Below",IF(G937&gt;P937,"Above","Within"))</f>
        <v/>
      </c>
      <c r="U937" s="17">
        <f>MAX(0,N937-G937)*F937</f>
        <v/>
      </c>
      <c r="V937" s="17">
        <f>MAX(0,G937-P937)*F937</f>
        <v/>
      </c>
      <c r="W937" s="33">
        <f>IF(T937="Above",LN(G937/P937)/LN(1+INDEX(Market!$E$6:$E$9,MATCH(B937,Market!$A$6:$A$9,0))),0)</f>
        <v/>
      </c>
    </row>
    <row r="938">
      <c r="A938" s="5" t="inlineStr">
        <is>
          <t>E01103</t>
        </is>
      </c>
      <c r="B938" s="5" t="inlineStr">
        <is>
          <t>IT</t>
        </is>
      </c>
      <c r="C938" s="5" t="inlineStr">
        <is>
          <t>Customer Service</t>
        </is>
      </c>
      <c r="D938" s="5" t="inlineStr">
        <is>
          <t>L2</t>
        </is>
      </c>
      <c r="E938" s="5" t="inlineStr">
        <is>
          <t>M</t>
        </is>
      </c>
      <c r="F938" s="5" t="n">
        <v>1</v>
      </c>
      <c r="G938" s="31" t="n">
        <v>30950</v>
      </c>
      <c r="H938" s="31" t="n">
        <v>29200</v>
      </c>
      <c r="I938" s="6">
        <f>INDEX(Roles!$J$5:$J$40,MATCH(C938&amp;"|"&amp;D938,Roles!$A$5:$A$40,0))</f>
        <v/>
      </c>
      <c r="J938" s="6">
        <f>INDEX(Roles!$K$5:$K$40,MATCH(C938&amp;"|"&amp;D938,Roles!$A$5:$A$40,0))</f>
        <v/>
      </c>
      <c r="K938" s="26">
        <f>INDEX(Market!$K$31:$K$54,MATCH(B938&amp;"|"&amp;J938,Market!$A$31:$A$54,0))</f>
        <v/>
      </c>
      <c r="L938" s="6">
        <f>INDEX(Settings!$E$13:$E$19,MATCH(I938,Settings!$B$13:$B$19,0))</f>
        <v/>
      </c>
      <c r="M938" s="25">
        <f>INDEX(Structure!$K$6:$K$12,MATCH(I938,Structure!$A$6:$A$12,0))</f>
        <v/>
      </c>
      <c r="N938" s="26">
        <f>INDEX(Structure!$G$25:$G$52,MATCH(B938&amp;"|"&amp;I938,Structure!$A$25:$A$52,0))</f>
        <v/>
      </c>
      <c r="O938" s="26">
        <f>INDEX(Structure!$H$25:$H$52,MATCH(B938&amp;"|"&amp;I938,Structure!$A$25:$A$52,0))</f>
        <v/>
      </c>
      <c r="P938" s="26">
        <f>INDEX(Structure!$I$25:$I$52,MATCH(B938&amp;"|"&amp;I938,Structure!$A$25:$A$52,0))</f>
        <v/>
      </c>
      <c r="Q938" s="20">
        <f>G938/H938</f>
        <v/>
      </c>
      <c r="R938" s="20">
        <f>G938/O938</f>
        <v/>
      </c>
      <c r="S938" s="32">
        <f>(G938-N938)/(P938-N938)</f>
        <v/>
      </c>
      <c r="T938" s="4">
        <f>IF(G938&lt;N938,"Below",IF(G938&gt;P938,"Above","Within"))</f>
        <v/>
      </c>
      <c r="U938" s="17">
        <f>MAX(0,N938-G938)*F938</f>
        <v/>
      </c>
      <c r="V938" s="17">
        <f>MAX(0,G938-P938)*F938</f>
        <v/>
      </c>
      <c r="W938" s="33">
        <f>IF(T938="Above",LN(G938/P938)/LN(1+INDEX(Market!$E$6:$E$9,MATCH(B938,Market!$A$6:$A$9,0))),0)</f>
        <v/>
      </c>
    </row>
    <row r="939">
      <c r="A939" s="5" t="inlineStr">
        <is>
          <t>E01105</t>
        </is>
      </c>
      <c r="B939" s="5" t="inlineStr">
        <is>
          <t>DE</t>
        </is>
      </c>
      <c r="C939" s="5" t="inlineStr">
        <is>
          <t>Operations</t>
        </is>
      </c>
      <c r="D939" s="5" t="inlineStr">
        <is>
          <t>L2</t>
        </is>
      </c>
      <c r="E939" s="5" t="inlineStr">
        <is>
          <t>M</t>
        </is>
      </c>
      <c r="F939" s="5" t="n">
        <v>1</v>
      </c>
      <c r="G939" s="31" t="n">
        <v>48100</v>
      </c>
      <c r="H939" s="31" t="n">
        <v>45100</v>
      </c>
      <c r="I939" s="6">
        <f>INDEX(Roles!$J$5:$J$40,MATCH(C939&amp;"|"&amp;D939,Roles!$A$5:$A$40,0))</f>
        <v/>
      </c>
      <c r="J939" s="6">
        <f>INDEX(Roles!$K$5:$K$40,MATCH(C939&amp;"|"&amp;D939,Roles!$A$5:$A$40,0))</f>
        <v/>
      </c>
      <c r="K939" s="26">
        <f>INDEX(Market!$K$31:$K$54,MATCH(B939&amp;"|"&amp;J939,Market!$A$31:$A$54,0))</f>
        <v/>
      </c>
      <c r="L939" s="6">
        <f>INDEX(Settings!$E$13:$E$19,MATCH(I939,Settings!$B$13:$B$19,0))</f>
        <v/>
      </c>
      <c r="M939" s="25">
        <f>INDEX(Structure!$K$6:$K$12,MATCH(I939,Structure!$A$6:$A$12,0))</f>
        <v/>
      </c>
      <c r="N939" s="26">
        <f>INDEX(Structure!$G$25:$G$52,MATCH(B939&amp;"|"&amp;I939,Structure!$A$25:$A$52,0))</f>
        <v/>
      </c>
      <c r="O939" s="26">
        <f>INDEX(Structure!$H$25:$H$52,MATCH(B939&amp;"|"&amp;I939,Structure!$A$25:$A$52,0))</f>
        <v/>
      </c>
      <c r="P939" s="26">
        <f>INDEX(Structure!$I$25:$I$52,MATCH(B939&amp;"|"&amp;I939,Structure!$A$25:$A$52,0))</f>
        <v/>
      </c>
      <c r="Q939" s="20">
        <f>G939/H939</f>
        <v/>
      </c>
      <c r="R939" s="20">
        <f>G939/O939</f>
        <v/>
      </c>
      <c r="S939" s="32">
        <f>(G939-N939)/(P939-N939)</f>
        <v/>
      </c>
      <c r="T939" s="4">
        <f>IF(G939&lt;N939,"Below",IF(G939&gt;P939,"Above","Within"))</f>
        <v/>
      </c>
      <c r="U939" s="17">
        <f>MAX(0,N939-G939)*F939</f>
        <v/>
      </c>
      <c r="V939" s="17">
        <f>MAX(0,G939-P939)*F939</f>
        <v/>
      </c>
      <c r="W939" s="33">
        <f>IF(T939="Above",LN(G939/P939)/LN(1+INDEX(Market!$E$6:$E$9,MATCH(B939,Market!$A$6:$A$9,0))),0)</f>
        <v/>
      </c>
    </row>
    <row r="940">
      <c r="A940" s="5" t="inlineStr">
        <is>
          <t>E01106</t>
        </is>
      </c>
      <c r="B940" s="5" t="inlineStr">
        <is>
          <t>ES</t>
        </is>
      </c>
      <c r="C940" s="5" t="inlineStr">
        <is>
          <t>Tech</t>
        </is>
      </c>
      <c r="D940" s="5" t="inlineStr">
        <is>
          <t>L3</t>
        </is>
      </c>
      <c r="E940" s="5" t="inlineStr">
        <is>
          <t>M</t>
        </is>
      </c>
      <c r="F940" s="5" t="n">
        <v>1</v>
      </c>
      <c r="G940" s="31" t="n">
        <v>47300</v>
      </c>
      <c r="H940" s="31" t="n">
        <v>50000</v>
      </c>
      <c r="I940" s="6">
        <f>INDEX(Roles!$J$5:$J$40,MATCH(C940&amp;"|"&amp;D940,Roles!$A$5:$A$40,0))</f>
        <v/>
      </c>
      <c r="J940" s="6">
        <f>INDEX(Roles!$K$5:$K$40,MATCH(C940&amp;"|"&amp;D940,Roles!$A$5:$A$40,0))</f>
        <v/>
      </c>
      <c r="K940" s="26">
        <f>INDEX(Market!$K$31:$K$54,MATCH(B940&amp;"|"&amp;J940,Market!$A$31:$A$54,0))</f>
        <v/>
      </c>
      <c r="L940" s="6">
        <f>INDEX(Settings!$E$13:$E$19,MATCH(I940,Settings!$B$13:$B$19,0))</f>
        <v/>
      </c>
      <c r="M940" s="25">
        <f>INDEX(Structure!$K$6:$K$12,MATCH(I940,Structure!$A$6:$A$12,0))</f>
        <v/>
      </c>
      <c r="N940" s="26">
        <f>INDEX(Structure!$G$25:$G$52,MATCH(B940&amp;"|"&amp;I940,Structure!$A$25:$A$52,0))</f>
        <v/>
      </c>
      <c r="O940" s="26">
        <f>INDEX(Structure!$H$25:$H$52,MATCH(B940&amp;"|"&amp;I940,Structure!$A$25:$A$52,0))</f>
        <v/>
      </c>
      <c r="P940" s="26">
        <f>INDEX(Structure!$I$25:$I$52,MATCH(B940&amp;"|"&amp;I940,Structure!$A$25:$A$52,0))</f>
        <v/>
      </c>
      <c r="Q940" s="20">
        <f>G940/H940</f>
        <v/>
      </c>
      <c r="R940" s="20">
        <f>G940/O940</f>
        <v/>
      </c>
      <c r="S940" s="32">
        <f>(G940-N940)/(P940-N940)</f>
        <v/>
      </c>
      <c r="T940" s="4">
        <f>IF(G940&lt;N940,"Below",IF(G940&gt;P940,"Above","Within"))</f>
        <v/>
      </c>
      <c r="U940" s="17">
        <f>MAX(0,N940-G940)*F940</f>
        <v/>
      </c>
      <c r="V940" s="17">
        <f>MAX(0,G940-P940)*F940</f>
        <v/>
      </c>
      <c r="W940" s="33">
        <f>IF(T940="Above",LN(G940/P940)/LN(1+INDEX(Market!$E$6:$E$9,MATCH(B940,Market!$A$6:$A$9,0))),0)</f>
        <v/>
      </c>
    </row>
    <row r="941">
      <c r="A941" s="5" t="inlineStr">
        <is>
          <t>E01107</t>
        </is>
      </c>
      <c r="B941" s="5" t="inlineStr">
        <is>
          <t>PL</t>
        </is>
      </c>
      <c r="C941" s="5" t="inlineStr">
        <is>
          <t>Customer Service</t>
        </is>
      </c>
      <c r="D941" s="5" t="inlineStr">
        <is>
          <t>L1</t>
        </is>
      </c>
      <c r="E941" s="5" t="inlineStr">
        <is>
          <t>M</t>
        </is>
      </c>
      <c r="F941" s="5" t="n">
        <v>1</v>
      </c>
      <c r="G941" s="31" t="n">
        <v>14950</v>
      </c>
      <c r="H941" s="31" t="n">
        <v>18900</v>
      </c>
      <c r="I941" s="6">
        <f>INDEX(Roles!$J$5:$J$40,MATCH(C941&amp;"|"&amp;D941,Roles!$A$5:$A$40,0))</f>
        <v/>
      </c>
      <c r="J941" s="6">
        <f>INDEX(Roles!$K$5:$K$40,MATCH(C941&amp;"|"&amp;D941,Roles!$A$5:$A$40,0))</f>
        <v/>
      </c>
      <c r="K941" s="26">
        <f>INDEX(Market!$K$31:$K$54,MATCH(B941&amp;"|"&amp;J941,Market!$A$31:$A$54,0))</f>
        <v/>
      </c>
      <c r="L941" s="6">
        <f>INDEX(Settings!$E$13:$E$19,MATCH(I941,Settings!$B$13:$B$19,0))</f>
        <v/>
      </c>
      <c r="M941" s="25">
        <f>INDEX(Structure!$K$6:$K$12,MATCH(I941,Structure!$A$6:$A$12,0))</f>
        <v/>
      </c>
      <c r="N941" s="26">
        <f>INDEX(Structure!$G$25:$G$52,MATCH(B941&amp;"|"&amp;I941,Structure!$A$25:$A$52,0))</f>
        <v/>
      </c>
      <c r="O941" s="26">
        <f>INDEX(Structure!$H$25:$H$52,MATCH(B941&amp;"|"&amp;I941,Structure!$A$25:$A$52,0))</f>
        <v/>
      </c>
      <c r="P941" s="26">
        <f>INDEX(Structure!$I$25:$I$52,MATCH(B941&amp;"|"&amp;I941,Structure!$A$25:$A$52,0))</f>
        <v/>
      </c>
      <c r="Q941" s="20">
        <f>G941/H941</f>
        <v/>
      </c>
      <c r="R941" s="20">
        <f>G941/O941</f>
        <v/>
      </c>
      <c r="S941" s="32">
        <f>(G941-N941)/(P941-N941)</f>
        <v/>
      </c>
      <c r="T941" s="4">
        <f>IF(G941&lt;N941,"Below",IF(G941&gt;P941,"Above","Within"))</f>
        <v/>
      </c>
      <c r="U941" s="17">
        <f>MAX(0,N941-G941)*F941</f>
        <v/>
      </c>
      <c r="V941" s="17">
        <f>MAX(0,G941-P941)*F941</f>
        <v/>
      </c>
      <c r="W941" s="33">
        <f>IF(T941="Above",LN(G941/P941)/LN(1+INDEX(Market!$E$6:$E$9,MATCH(B941,Market!$A$6:$A$9,0))),0)</f>
        <v/>
      </c>
    </row>
    <row r="942">
      <c r="A942" s="5" t="inlineStr">
        <is>
          <t>E01108</t>
        </is>
      </c>
      <c r="B942" s="5" t="inlineStr">
        <is>
          <t>IT</t>
        </is>
      </c>
      <c r="C942" s="5" t="inlineStr">
        <is>
          <t>Operations</t>
        </is>
      </c>
      <c r="D942" s="5" t="inlineStr">
        <is>
          <t>L1</t>
        </is>
      </c>
      <c r="E942" s="5" t="inlineStr">
        <is>
          <t>F</t>
        </is>
      </c>
      <c r="F942" s="5" t="n">
        <v>1</v>
      </c>
      <c r="G942" s="31" t="n">
        <v>25000</v>
      </c>
      <c r="H942" s="31" t="n">
        <v>24700</v>
      </c>
      <c r="I942" s="6">
        <f>INDEX(Roles!$J$5:$J$40,MATCH(C942&amp;"|"&amp;D942,Roles!$A$5:$A$40,0))</f>
        <v/>
      </c>
      <c r="J942" s="6">
        <f>INDEX(Roles!$K$5:$K$40,MATCH(C942&amp;"|"&amp;D942,Roles!$A$5:$A$40,0))</f>
        <v/>
      </c>
      <c r="K942" s="26">
        <f>INDEX(Market!$K$31:$K$54,MATCH(B942&amp;"|"&amp;J942,Market!$A$31:$A$54,0))</f>
        <v/>
      </c>
      <c r="L942" s="6">
        <f>INDEX(Settings!$E$13:$E$19,MATCH(I942,Settings!$B$13:$B$19,0))</f>
        <v/>
      </c>
      <c r="M942" s="25">
        <f>INDEX(Structure!$K$6:$K$12,MATCH(I942,Structure!$A$6:$A$12,0))</f>
        <v/>
      </c>
      <c r="N942" s="26">
        <f>INDEX(Structure!$G$25:$G$52,MATCH(B942&amp;"|"&amp;I942,Structure!$A$25:$A$52,0))</f>
        <v/>
      </c>
      <c r="O942" s="26">
        <f>INDEX(Structure!$H$25:$H$52,MATCH(B942&amp;"|"&amp;I942,Structure!$A$25:$A$52,0))</f>
        <v/>
      </c>
      <c r="P942" s="26">
        <f>INDEX(Structure!$I$25:$I$52,MATCH(B942&amp;"|"&amp;I942,Structure!$A$25:$A$52,0))</f>
        <v/>
      </c>
      <c r="Q942" s="20">
        <f>G942/H942</f>
        <v/>
      </c>
      <c r="R942" s="20">
        <f>G942/O942</f>
        <v/>
      </c>
      <c r="S942" s="32">
        <f>(G942-N942)/(P942-N942)</f>
        <v/>
      </c>
      <c r="T942" s="4">
        <f>IF(G942&lt;N942,"Below",IF(G942&gt;P942,"Above","Within"))</f>
        <v/>
      </c>
      <c r="U942" s="17">
        <f>MAX(0,N942-G942)*F942</f>
        <v/>
      </c>
      <c r="V942" s="17">
        <f>MAX(0,G942-P942)*F942</f>
        <v/>
      </c>
      <c r="W942" s="33">
        <f>IF(T942="Above",LN(G942/P942)/LN(1+INDEX(Market!$E$6:$E$9,MATCH(B942,Market!$A$6:$A$9,0))),0)</f>
        <v/>
      </c>
    </row>
    <row r="943">
      <c r="A943" s="5" t="inlineStr">
        <is>
          <t>E01109</t>
        </is>
      </c>
      <c r="B943" s="5" t="inlineStr">
        <is>
          <t>PL</t>
        </is>
      </c>
      <c r="C943" s="5" t="inlineStr">
        <is>
          <t>Tech</t>
        </is>
      </c>
      <c r="D943" s="5" t="inlineStr">
        <is>
          <t>L3</t>
        </is>
      </c>
      <c r="E943" s="5" t="inlineStr">
        <is>
          <t>M</t>
        </is>
      </c>
      <c r="F943" s="5" t="n">
        <v>1</v>
      </c>
      <c r="G943" s="31" t="n">
        <v>45050</v>
      </c>
      <c r="H943" s="31" t="n">
        <v>42000</v>
      </c>
      <c r="I943" s="6">
        <f>INDEX(Roles!$J$5:$J$40,MATCH(C943&amp;"|"&amp;D943,Roles!$A$5:$A$40,0))</f>
        <v/>
      </c>
      <c r="J943" s="6">
        <f>INDEX(Roles!$K$5:$K$40,MATCH(C943&amp;"|"&amp;D943,Roles!$A$5:$A$40,0))</f>
        <v/>
      </c>
      <c r="K943" s="26">
        <f>INDEX(Market!$K$31:$K$54,MATCH(B943&amp;"|"&amp;J943,Market!$A$31:$A$54,0))</f>
        <v/>
      </c>
      <c r="L943" s="6">
        <f>INDEX(Settings!$E$13:$E$19,MATCH(I943,Settings!$B$13:$B$19,0))</f>
        <v/>
      </c>
      <c r="M943" s="25">
        <f>INDEX(Structure!$K$6:$K$12,MATCH(I943,Structure!$A$6:$A$12,0))</f>
        <v/>
      </c>
      <c r="N943" s="26">
        <f>INDEX(Structure!$G$25:$G$52,MATCH(B943&amp;"|"&amp;I943,Structure!$A$25:$A$52,0))</f>
        <v/>
      </c>
      <c r="O943" s="26">
        <f>INDEX(Structure!$H$25:$H$52,MATCH(B943&amp;"|"&amp;I943,Structure!$A$25:$A$52,0))</f>
        <v/>
      </c>
      <c r="P943" s="26">
        <f>INDEX(Structure!$I$25:$I$52,MATCH(B943&amp;"|"&amp;I943,Structure!$A$25:$A$52,0))</f>
        <v/>
      </c>
      <c r="Q943" s="20">
        <f>G943/H943</f>
        <v/>
      </c>
      <c r="R943" s="20">
        <f>G943/O943</f>
        <v/>
      </c>
      <c r="S943" s="32">
        <f>(G943-N943)/(P943-N943)</f>
        <v/>
      </c>
      <c r="T943" s="4">
        <f>IF(G943&lt;N943,"Below",IF(G943&gt;P943,"Above","Within"))</f>
        <v/>
      </c>
      <c r="U943" s="17">
        <f>MAX(0,N943-G943)*F943</f>
        <v/>
      </c>
      <c r="V943" s="17">
        <f>MAX(0,G943-P943)*F943</f>
        <v/>
      </c>
      <c r="W943" s="33">
        <f>IF(T943="Above",LN(G943/P943)/LN(1+INDEX(Market!$E$6:$E$9,MATCH(B943,Market!$A$6:$A$9,0))),0)</f>
        <v/>
      </c>
    </row>
    <row r="944">
      <c r="A944" s="5" t="inlineStr">
        <is>
          <t>E01110</t>
        </is>
      </c>
      <c r="B944" s="5" t="inlineStr">
        <is>
          <t>PL</t>
        </is>
      </c>
      <c r="C944" s="5" t="inlineStr">
        <is>
          <t>Finance</t>
        </is>
      </c>
      <c r="D944" s="5" t="inlineStr">
        <is>
          <t>L5</t>
        </is>
      </c>
      <c r="E944" s="5" t="inlineStr">
        <is>
          <t>M</t>
        </is>
      </c>
      <c r="F944" s="5" t="n">
        <v>1</v>
      </c>
      <c r="G944" s="31" t="n">
        <v>74800</v>
      </c>
      <c r="H944" s="31" t="n">
        <v>67000</v>
      </c>
      <c r="I944" s="6">
        <f>INDEX(Roles!$J$5:$J$40,MATCH(C944&amp;"|"&amp;D944,Roles!$A$5:$A$40,0))</f>
        <v/>
      </c>
      <c r="J944" s="6">
        <f>INDEX(Roles!$K$5:$K$40,MATCH(C944&amp;"|"&amp;D944,Roles!$A$5:$A$40,0))</f>
        <v/>
      </c>
      <c r="K944" s="26">
        <f>INDEX(Market!$K$31:$K$54,MATCH(B944&amp;"|"&amp;J944,Market!$A$31:$A$54,0))</f>
        <v/>
      </c>
      <c r="L944" s="6">
        <f>INDEX(Settings!$E$13:$E$19,MATCH(I944,Settings!$B$13:$B$19,0))</f>
        <v/>
      </c>
      <c r="M944" s="25">
        <f>INDEX(Structure!$K$6:$K$12,MATCH(I944,Structure!$A$6:$A$12,0))</f>
        <v/>
      </c>
      <c r="N944" s="26">
        <f>INDEX(Structure!$G$25:$G$52,MATCH(B944&amp;"|"&amp;I944,Structure!$A$25:$A$52,0))</f>
        <v/>
      </c>
      <c r="O944" s="26">
        <f>INDEX(Structure!$H$25:$H$52,MATCH(B944&amp;"|"&amp;I944,Structure!$A$25:$A$52,0))</f>
        <v/>
      </c>
      <c r="P944" s="26">
        <f>INDEX(Structure!$I$25:$I$52,MATCH(B944&amp;"|"&amp;I944,Structure!$A$25:$A$52,0))</f>
        <v/>
      </c>
      <c r="Q944" s="20">
        <f>G944/H944</f>
        <v/>
      </c>
      <c r="R944" s="20">
        <f>G944/O944</f>
        <v/>
      </c>
      <c r="S944" s="32">
        <f>(G944-N944)/(P944-N944)</f>
        <v/>
      </c>
      <c r="T944" s="4">
        <f>IF(G944&lt;N944,"Below",IF(G944&gt;P944,"Above","Within"))</f>
        <v/>
      </c>
      <c r="U944" s="17">
        <f>MAX(0,N944-G944)*F944</f>
        <v/>
      </c>
      <c r="V944" s="17">
        <f>MAX(0,G944-P944)*F944</f>
        <v/>
      </c>
      <c r="W944" s="33">
        <f>IF(T944="Above",LN(G944/P944)/LN(1+INDEX(Market!$E$6:$E$9,MATCH(B944,Market!$A$6:$A$9,0))),0)</f>
        <v/>
      </c>
    </row>
    <row r="945">
      <c r="A945" s="5" t="inlineStr">
        <is>
          <t>E01111</t>
        </is>
      </c>
      <c r="B945" s="5" t="inlineStr">
        <is>
          <t>IT</t>
        </is>
      </c>
      <c r="C945" s="5" t="inlineStr">
        <is>
          <t>HR</t>
        </is>
      </c>
      <c r="D945" s="5" t="inlineStr">
        <is>
          <t>L4</t>
        </is>
      </c>
      <c r="E945" s="5" t="inlineStr">
        <is>
          <t>M</t>
        </is>
      </c>
      <c r="F945" s="5" t="n">
        <v>1</v>
      </c>
      <c r="G945" s="31" t="n">
        <v>53050</v>
      </c>
      <c r="H945" s="31" t="n">
        <v>54600</v>
      </c>
      <c r="I945" s="6">
        <f>INDEX(Roles!$J$5:$J$40,MATCH(C945&amp;"|"&amp;D945,Roles!$A$5:$A$40,0))</f>
        <v/>
      </c>
      <c r="J945" s="6">
        <f>INDEX(Roles!$K$5:$K$40,MATCH(C945&amp;"|"&amp;D945,Roles!$A$5:$A$40,0))</f>
        <v/>
      </c>
      <c r="K945" s="26">
        <f>INDEX(Market!$K$31:$K$54,MATCH(B945&amp;"|"&amp;J945,Market!$A$31:$A$54,0))</f>
        <v/>
      </c>
      <c r="L945" s="6">
        <f>INDEX(Settings!$E$13:$E$19,MATCH(I945,Settings!$B$13:$B$19,0))</f>
        <v/>
      </c>
      <c r="M945" s="25">
        <f>INDEX(Structure!$K$6:$K$12,MATCH(I945,Structure!$A$6:$A$12,0))</f>
        <v/>
      </c>
      <c r="N945" s="26">
        <f>INDEX(Structure!$G$25:$G$52,MATCH(B945&amp;"|"&amp;I945,Structure!$A$25:$A$52,0))</f>
        <v/>
      </c>
      <c r="O945" s="26">
        <f>INDEX(Structure!$H$25:$H$52,MATCH(B945&amp;"|"&amp;I945,Structure!$A$25:$A$52,0))</f>
        <v/>
      </c>
      <c r="P945" s="26">
        <f>INDEX(Structure!$I$25:$I$52,MATCH(B945&amp;"|"&amp;I945,Structure!$A$25:$A$52,0))</f>
        <v/>
      </c>
      <c r="Q945" s="20">
        <f>G945/H945</f>
        <v/>
      </c>
      <c r="R945" s="20">
        <f>G945/O945</f>
        <v/>
      </c>
      <c r="S945" s="32">
        <f>(G945-N945)/(P945-N945)</f>
        <v/>
      </c>
      <c r="T945" s="4">
        <f>IF(G945&lt;N945,"Below",IF(G945&gt;P945,"Above","Within"))</f>
        <v/>
      </c>
      <c r="U945" s="17">
        <f>MAX(0,N945-G945)*F945</f>
        <v/>
      </c>
      <c r="V945" s="17">
        <f>MAX(0,G945-P945)*F945</f>
        <v/>
      </c>
      <c r="W945" s="33">
        <f>IF(T945="Above",LN(G945/P945)/LN(1+INDEX(Market!$E$6:$E$9,MATCH(B945,Market!$A$6:$A$9,0))),0)</f>
        <v/>
      </c>
    </row>
    <row r="946">
      <c r="A946" s="5" t="inlineStr">
        <is>
          <t>E01112</t>
        </is>
      </c>
      <c r="B946" s="5" t="inlineStr">
        <is>
          <t>PL</t>
        </is>
      </c>
      <c r="C946" s="5" t="inlineStr">
        <is>
          <t>Customer Service</t>
        </is>
      </c>
      <c r="D946" s="5" t="inlineStr">
        <is>
          <t>L2</t>
        </is>
      </c>
      <c r="E946" s="5" t="inlineStr">
        <is>
          <t>M</t>
        </is>
      </c>
      <c r="F946" s="5" t="n">
        <v>1</v>
      </c>
      <c r="G946" s="31" t="n">
        <v>25300</v>
      </c>
      <c r="H946" s="31" t="n">
        <v>23600</v>
      </c>
      <c r="I946" s="6">
        <f>INDEX(Roles!$J$5:$J$40,MATCH(C946&amp;"|"&amp;D946,Roles!$A$5:$A$40,0))</f>
        <v/>
      </c>
      <c r="J946" s="6">
        <f>INDEX(Roles!$K$5:$K$40,MATCH(C946&amp;"|"&amp;D946,Roles!$A$5:$A$40,0))</f>
        <v/>
      </c>
      <c r="K946" s="26">
        <f>INDEX(Market!$K$31:$K$54,MATCH(B946&amp;"|"&amp;J946,Market!$A$31:$A$54,0))</f>
        <v/>
      </c>
      <c r="L946" s="6">
        <f>INDEX(Settings!$E$13:$E$19,MATCH(I946,Settings!$B$13:$B$19,0))</f>
        <v/>
      </c>
      <c r="M946" s="25">
        <f>INDEX(Structure!$K$6:$K$12,MATCH(I946,Structure!$A$6:$A$12,0))</f>
        <v/>
      </c>
      <c r="N946" s="26">
        <f>INDEX(Structure!$G$25:$G$52,MATCH(B946&amp;"|"&amp;I946,Structure!$A$25:$A$52,0))</f>
        <v/>
      </c>
      <c r="O946" s="26">
        <f>INDEX(Structure!$H$25:$H$52,MATCH(B946&amp;"|"&amp;I946,Structure!$A$25:$A$52,0))</f>
        <v/>
      </c>
      <c r="P946" s="26">
        <f>INDEX(Structure!$I$25:$I$52,MATCH(B946&amp;"|"&amp;I946,Structure!$A$25:$A$52,0))</f>
        <v/>
      </c>
      <c r="Q946" s="20">
        <f>G946/H946</f>
        <v/>
      </c>
      <c r="R946" s="20">
        <f>G946/O946</f>
        <v/>
      </c>
      <c r="S946" s="32">
        <f>(G946-N946)/(P946-N946)</f>
        <v/>
      </c>
      <c r="T946" s="4">
        <f>IF(G946&lt;N946,"Below",IF(G946&gt;P946,"Above","Within"))</f>
        <v/>
      </c>
      <c r="U946" s="17">
        <f>MAX(0,N946-G946)*F946</f>
        <v/>
      </c>
      <c r="V946" s="17">
        <f>MAX(0,G946-P946)*F946</f>
        <v/>
      </c>
      <c r="W946" s="33">
        <f>IF(T946="Above",LN(G946/P946)/LN(1+INDEX(Market!$E$6:$E$9,MATCH(B946,Market!$A$6:$A$9,0))),0)</f>
        <v/>
      </c>
    </row>
    <row r="947">
      <c r="A947" s="5" t="inlineStr">
        <is>
          <t>E01113</t>
        </is>
      </c>
      <c r="B947" s="5" t="inlineStr">
        <is>
          <t>ES</t>
        </is>
      </c>
      <c r="C947" s="5" t="inlineStr">
        <is>
          <t>Customer Service</t>
        </is>
      </c>
      <c r="D947" s="5" t="inlineStr">
        <is>
          <t>L4</t>
        </is>
      </c>
      <c r="E947" s="5" t="inlineStr">
        <is>
          <t>M</t>
        </is>
      </c>
      <c r="F947" s="5" t="n">
        <v>1</v>
      </c>
      <c r="G947" s="31" t="n">
        <v>54350</v>
      </c>
      <c r="H947" s="31" t="n">
        <v>47200</v>
      </c>
      <c r="I947" s="6">
        <f>INDEX(Roles!$J$5:$J$40,MATCH(C947&amp;"|"&amp;D947,Roles!$A$5:$A$40,0))</f>
        <v/>
      </c>
      <c r="J947" s="6">
        <f>INDEX(Roles!$K$5:$K$40,MATCH(C947&amp;"|"&amp;D947,Roles!$A$5:$A$40,0))</f>
        <v/>
      </c>
      <c r="K947" s="26">
        <f>INDEX(Market!$K$31:$K$54,MATCH(B947&amp;"|"&amp;J947,Market!$A$31:$A$54,0))</f>
        <v/>
      </c>
      <c r="L947" s="6">
        <f>INDEX(Settings!$E$13:$E$19,MATCH(I947,Settings!$B$13:$B$19,0))</f>
        <v/>
      </c>
      <c r="M947" s="25">
        <f>INDEX(Structure!$K$6:$K$12,MATCH(I947,Structure!$A$6:$A$12,0))</f>
        <v/>
      </c>
      <c r="N947" s="26">
        <f>INDEX(Structure!$G$25:$G$52,MATCH(B947&amp;"|"&amp;I947,Structure!$A$25:$A$52,0))</f>
        <v/>
      </c>
      <c r="O947" s="26">
        <f>INDEX(Structure!$H$25:$H$52,MATCH(B947&amp;"|"&amp;I947,Structure!$A$25:$A$52,0))</f>
        <v/>
      </c>
      <c r="P947" s="26">
        <f>INDEX(Structure!$I$25:$I$52,MATCH(B947&amp;"|"&amp;I947,Structure!$A$25:$A$52,0))</f>
        <v/>
      </c>
      <c r="Q947" s="20">
        <f>G947/H947</f>
        <v/>
      </c>
      <c r="R947" s="20">
        <f>G947/O947</f>
        <v/>
      </c>
      <c r="S947" s="32">
        <f>(G947-N947)/(P947-N947)</f>
        <v/>
      </c>
      <c r="T947" s="4">
        <f>IF(G947&lt;N947,"Below",IF(G947&gt;P947,"Above","Within"))</f>
        <v/>
      </c>
      <c r="U947" s="17">
        <f>MAX(0,N947-G947)*F947</f>
        <v/>
      </c>
      <c r="V947" s="17">
        <f>MAX(0,G947-P947)*F947</f>
        <v/>
      </c>
      <c r="W947" s="33">
        <f>IF(T947="Above",LN(G947/P947)/LN(1+INDEX(Market!$E$6:$E$9,MATCH(B947,Market!$A$6:$A$9,0))),0)</f>
        <v/>
      </c>
    </row>
    <row r="948">
      <c r="A948" s="5" t="inlineStr">
        <is>
          <t>E01115</t>
        </is>
      </c>
      <c r="B948" s="5" t="inlineStr">
        <is>
          <t>IT</t>
        </is>
      </c>
      <c r="C948" s="5" t="inlineStr">
        <is>
          <t>Operations</t>
        </is>
      </c>
      <c r="D948" s="5" t="inlineStr">
        <is>
          <t>L3</t>
        </is>
      </c>
      <c r="E948" s="5" t="inlineStr">
        <is>
          <t>F</t>
        </is>
      </c>
      <c r="F948" s="5" t="n">
        <v>1</v>
      </c>
      <c r="G948" s="31" t="n">
        <v>39600</v>
      </c>
      <c r="H948" s="31" t="n">
        <v>39500</v>
      </c>
      <c r="I948" s="6">
        <f>INDEX(Roles!$J$5:$J$40,MATCH(C948&amp;"|"&amp;D948,Roles!$A$5:$A$40,0))</f>
        <v/>
      </c>
      <c r="J948" s="6">
        <f>INDEX(Roles!$K$5:$K$40,MATCH(C948&amp;"|"&amp;D948,Roles!$A$5:$A$40,0))</f>
        <v/>
      </c>
      <c r="K948" s="26">
        <f>INDEX(Market!$K$31:$K$54,MATCH(B948&amp;"|"&amp;J948,Market!$A$31:$A$54,0))</f>
        <v/>
      </c>
      <c r="L948" s="6">
        <f>INDEX(Settings!$E$13:$E$19,MATCH(I948,Settings!$B$13:$B$19,0))</f>
        <v/>
      </c>
      <c r="M948" s="25">
        <f>INDEX(Structure!$K$6:$K$12,MATCH(I948,Structure!$A$6:$A$12,0))</f>
        <v/>
      </c>
      <c r="N948" s="26">
        <f>INDEX(Structure!$G$25:$G$52,MATCH(B948&amp;"|"&amp;I948,Structure!$A$25:$A$52,0))</f>
        <v/>
      </c>
      <c r="O948" s="26">
        <f>INDEX(Structure!$H$25:$H$52,MATCH(B948&amp;"|"&amp;I948,Structure!$A$25:$A$52,0))</f>
        <v/>
      </c>
      <c r="P948" s="26">
        <f>INDEX(Structure!$I$25:$I$52,MATCH(B948&amp;"|"&amp;I948,Structure!$A$25:$A$52,0))</f>
        <v/>
      </c>
      <c r="Q948" s="20">
        <f>G948/H948</f>
        <v/>
      </c>
      <c r="R948" s="20">
        <f>G948/O948</f>
        <v/>
      </c>
      <c r="S948" s="32">
        <f>(G948-N948)/(P948-N948)</f>
        <v/>
      </c>
      <c r="T948" s="4">
        <f>IF(G948&lt;N948,"Below",IF(G948&gt;P948,"Above","Within"))</f>
        <v/>
      </c>
      <c r="U948" s="17">
        <f>MAX(0,N948-G948)*F948</f>
        <v/>
      </c>
      <c r="V948" s="17">
        <f>MAX(0,G948-P948)*F948</f>
        <v/>
      </c>
      <c r="W948" s="33">
        <f>IF(T948="Above",LN(G948/P948)/LN(1+INDEX(Market!$E$6:$E$9,MATCH(B948,Market!$A$6:$A$9,0))),0)</f>
        <v/>
      </c>
    </row>
    <row r="949">
      <c r="A949" s="5" t="inlineStr">
        <is>
          <t>E01116</t>
        </is>
      </c>
      <c r="B949" s="5" t="inlineStr">
        <is>
          <t>IT</t>
        </is>
      </c>
      <c r="C949" s="5" t="inlineStr">
        <is>
          <t>Operations</t>
        </is>
      </c>
      <c r="D949" s="5" t="inlineStr">
        <is>
          <t>L6</t>
        </is>
      </c>
      <c r="E949" s="5" t="inlineStr">
        <is>
          <t>M</t>
        </is>
      </c>
      <c r="F949" s="5" t="n">
        <v>1</v>
      </c>
      <c r="G949" s="31" t="n">
        <v>94050</v>
      </c>
      <c r="H949" s="31" t="n">
        <v>98800</v>
      </c>
      <c r="I949" s="6">
        <f>INDEX(Roles!$J$5:$J$40,MATCH(C949&amp;"|"&amp;D949,Roles!$A$5:$A$40,0))</f>
        <v/>
      </c>
      <c r="J949" s="6">
        <f>INDEX(Roles!$K$5:$K$40,MATCH(C949&amp;"|"&amp;D949,Roles!$A$5:$A$40,0))</f>
        <v/>
      </c>
      <c r="K949" s="26">
        <f>INDEX(Market!$K$31:$K$54,MATCH(B949&amp;"|"&amp;J949,Market!$A$31:$A$54,0))</f>
        <v/>
      </c>
      <c r="L949" s="6">
        <f>INDEX(Settings!$E$13:$E$19,MATCH(I949,Settings!$B$13:$B$19,0))</f>
        <v/>
      </c>
      <c r="M949" s="25">
        <f>INDEX(Structure!$K$6:$K$12,MATCH(I949,Structure!$A$6:$A$12,0))</f>
        <v/>
      </c>
      <c r="N949" s="26">
        <f>INDEX(Structure!$G$25:$G$52,MATCH(B949&amp;"|"&amp;I949,Structure!$A$25:$A$52,0))</f>
        <v/>
      </c>
      <c r="O949" s="26">
        <f>INDEX(Structure!$H$25:$H$52,MATCH(B949&amp;"|"&amp;I949,Structure!$A$25:$A$52,0))</f>
        <v/>
      </c>
      <c r="P949" s="26">
        <f>INDEX(Structure!$I$25:$I$52,MATCH(B949&amp;"|"&amp;I949,Structure!$A$25:$A$52,0))</f>
        <v/>
      </c>
      <c r="Q949" s="20">
        <f>G949/H949</f>
        <v/>
      </c>
      <c r="R949" s="20">
        <f>G949/O949</f>
        <v/>
      </c>
      <c r="S949" s="32">
        <f>(G949-N949)/(P949-N949)</f>
        <v/>
      </c>
      <c r="T949" s="4">
        <f>IF(G949&lt;N949,"Below",IF(G949&gt;P949,"Above","Within"))</f>
        <v/>
      </c>
      <c r="U949" s="17">
        <f>MAX(0,N949-G949)*F949</f>
        <v/>
      </c>
      <c r="V949" s="17">
        <f>MAX(0,G949-P949)*F949</f>
        <v/>
      </c>
      <c r="W949" s="33">
        <f>IF(T949="Above",LN(G949/P949)/LN(1+INDEX(Market!$E$6:$E$9,MATCH(B949,Market!$A$6:$A$9,0))),0)</f>
        <v/>
      </c>
    </row>
    <row r="950">
      <c r="A950" s="5" t="inlineStr">
        <is>
          <t>E01117</t>
        </is>
      </c>
      <c r="B950" s="5" t="inlineStr">
        <is>
          <t>PL</t>
        </is>
      </c>
      <c r="C950" s="5" t="inlineStr">
        <is>
          <t>Tech</t>
        </is>
      </c>
      <c r="D950" s="5" t="inlineStr">
        <is>
          <t>L1</t>
        </is>
      </c>
      <c r="E950" s="5" t="inlineStr">
        <is>
          <t>F</t>
        </is>
      </c>
      <c r="F950" s="5" t="n">
        <v>1</v>
      </c>
      <c r="G950" s="31" t="n">
        <v>25750</v>
      </c>
      <c r="H950" s="31" t="n">
        <v>26200</v>
      </c>
      <c r="I950" s="6">
        <f>INDEX(Roles!$J$5:$J$40,MATCH(C950&amp;"|"&amp;D950,Roles!$A$5:$A$40,0))</f>
        <v/>
      </c>
      <c r="J950" s="6">
        <f>INDEX(Roles!$K$5:$K$40,MATCH(C950&amp;"|"&amp;D950,Roles!$A$5:$A$40,0))</f>
        <v/>
      </c>
      <c r="K950" s="26">
        <f>INDEX(Market!$K$31:$K$54,MATCH(B950&amp;"|"&amp;J950,Market!$A$31:$A$54,0))</f>
        <v/>
      </c>
      <c r="L950" s="6">
        <f>INDEX(Settings!$E$13:$E$19,MATCH(I950,Settings!$B$13:$B$19,0))</f>
        <v/>
      </c>
      <c r="M950" s="25">
        <f>INDEX(Structure!$K$6:$K$12,MATCH(I950,Structure!$A$6:$A$12,0))</f>
        <v/>
      </c>
      <c r="N950" s="26">
        <f>INDEX(Structure!$G$25:$G$52,MATCH(B950&amp;"|"&amp;I950,Structure!$A$25:$A$52,0))</f>
        <v/>
      </c>
      <c r="O950" s="26">
        <f>INDEX(Structure!$H$25:$H$52,MATCH(B950&amp;"|"&amp;I950,Structure!$A$25:$A$52,0))</f>
        <v/>
      </c>
      <c r="P950" s="26">
        <f>INDEX(Structure!$I$25:$I$52,MATCH(B950&amp;"|"&amp;I950,Structure!$A$25:$A$52,0))</f>
        <v/>
      </c>
      <c r="Q950" s="20">
        <f>G950/H950</f>
        <v/>
      </c>
      <c r="R950" s="20">
        <f>G950/O950</f>
        <v/>
      </c>
      <c r="S950" s="32">
        <f>(G950-N950)/(P950-N950)</f>
        <v/>
      </c>
      <c r="T950" s="4">
        <f>IF(G950&lt;N950,"Below",IF(G950&gt;P950,"Above","Within"))</f>
        <v/>
      </c>
      <c r="U950" s="17">
        <f>MAX(0,N950-G950)*F950</f>
        <v/>
      </c>
      <c r="V950" s="17">
        <f>MAX(0,G950-P950)*F950</f>
        <v/>
      </c>
      <c r="W950" s="33">
        <f>IF(T950="Above",LN(G950/P950)/LN(1+INDEX(Market!$E$6:$E$9,MATCH(B950,Market!$A$6:$A$9,0))),0)</f>
        <v/>
      </c>
    </row>
    <row r="951">
      <c r="A951" s="5" t="inlineStr">
        <is>
          <t>E01118</t>
        </is>
      </c>
      <c r="B951" s="5" t="inlineStr">
        <is>
          <t>PL</t>
        </is>
      </c>
      <c r="C951" s="5" t="inlineStr">
        <is>
          <t>Operations</t>
        </is>
      </c>
      <c r="D951" s="5" t="inlineStr">
        <is>
          <t>L2</t>
        </is>
      </c>
      <c r="E951" s="5" t="inlineStr">
        <is>
          <t>F</t>
        </is>
      </c>
      <c r="F951" s="5" t="n">
        <v>1</v>
      </c>
      <c r="G951" s="31" t="n">
        <v>24900</v>
      </c>
      <c r="H951" s="31" t="n">
        <v>24900</v>
      </c>
      <c r="I951" s="6">
        <f>INDEX(Roles!$J$5:$J$40,MATCH(C951&amp;"|"&amp;D951,Roles!$A$5:$A$40,0))</f>
        <v/>
      </c>
      <c r="J951" s="6">
        <f>INDEX(Roles!$K$5:$K$40,MATCH(C951&amp;"|"&amp;D951,Roles!$A$5:$A$40,0))</f>
        <v/>
      </c>
      <c r="K951" s="26">
        <f>INDEX(Market!$K$31:$K$54,MATCH(B951&amp;"|"&amp;J951,Market!$A$31:$A$54,0))</f>
        <v/>
      </c>
      <c r="L951" s="6">
        <f>INDEX(Settings!$E$13:$E$19,MATCH(I951,Settings!$B$13:$B$19,0))</f>
        <v/>
      </c>
      <c r="M951" s="25">
        <f>INDEX(Structure!$K$6:$K$12,MATCH(I951,Structure!$A$6:$A$12,0))</f>
        <v/>
      </c>
      <c r="N951" s="26">
        <f>INDEX(Structure!$G$25:$G$52,MATCH(B951&amp;"|"&amp;I951,Structure!$A$25:$A$52,0))</f>
        <v/>
      </c>
      <c r="O951" s="26">
        <f>INDEX(Structure!$H$25:$H$52,MATCH(B951&amp;"|"&amp;I951,Structure!$A$25:$A$52,0))</f>
        <v/>
      </c>
      <c r="P951" s="26">
        <f>INDEX(Structure!$I$25:$I$52,MATCH(B951&amp;"|"&amp;I951,Structure!$A$25:$A$52,0))</f>
        <v/>
      </c>
      <c r="Q951" s="20">
        <f>G951/H951</f>
        <v/>
      </c>
      <c r="R951" s="20">
        <f>G951/O951</f>
        <v/>
      </c>
      <c r="S951" s="32">
        <f>(G951-N951)/(P951-N951)</f>
        <v/>
      </c>
      <c r="T951" s="4">
        <f>IF(G951&lt;N951,"Below",IF(G951&gt;P951,"Above","Within"))</f>
        <v/>
      </c>
      <c r="U951" s="17">
        <f>MAX(0,N951-G951)*F951</f>
        <v/>
      </c>
      <c r="V951" s="17">
        <f>MAX(0,G951-P951)*F951</f>
        <v/>
      </c>
      <c r="W951" s="33">
        <f>IF(T951="Above",LN(G951/P951)/LN(1+INDEX(Market!$E$6:$E$9,MATCH(B951,Market!$A$6:$A$9,0))),0)</f>
        <v/>
      </c>
    </row>
    <row r="952">
      <c r="A952" s="5" t="inlineStr">
        <is>
          <t>E01119</t>
        </is>
      </c>
      <c r="B952" s="5" t="inlineStr">
        <is>
          <t>IT</t>
        </is>
      </c>
      <c r="C952" s="5" t="inlineStr">
        <is>
          <t>Operations</t>
        </is>
      </c>
      <c r="D952" s="5" t="inlineStr">
        <is>
          <t>L1</t>
        </is>
      </c>
      <c r="E952" s="5" t="inlineStr">
        <is>
          <t>F</t>
        </is>
      </c>
      <c r="F952" s="5" t="n">
        <v>1</v>
      </c>
      <c r="G952" s="31" t="n">
        <v>25050</v>
      </c>
      <c r="H952" s="31" t="n">
        <v>24700</v>
      </c>
      <c r="I952" s="6">
        <f>INDEX(Roles!$J$5:$J$40,MATCH(C952&amp;"|"&amp;D952,Roles!$A$5:$A$40,0))</f>
        <v/>
      </c>
      <c r="J952" s="6">
        <f>INDEX(Roles!$K$5:$K$40,MATCH(C952&amp;"|"&amp;D952,Roles!$A$5:$A$40,0))</f>
        <v/>
      </c>
      <c r="K952" s="26">
        <f>INDEX(Market!$K$31:$K$54,MATCH(B952&amp;"|"&amp;J952,Market!$A$31:$A$54,0))</f>
        <v/>
      </c>
      <c r="L952" s="6">
        <f>INDEX(Settings!$E$13:$E$19,MATCH(I952,Settings!$B$13:$B$19,0))</f>
        <v/>
      </c>
      <c r="M952" s="25">
        <f>INDEX(Structure!$K$6:$K$12,MATCH(I952,Structure!$A$6:$A$12,0))</f>
        <v/>
      </c>
      <c r="N952" s="26">
        <f>INDEX(Structure!$G$25:$G$52,MATCH(B952&amp;"|"&amp;I952,Structure!$A$25:$A$52,0))</f>
        <v/>
      </c>
      <c r="O952" s="26">
        <f>INDEX(Structure!$H$25:$H$52,MATCH(B952&amp;"|"&amp;I952,Structure!$A$25:$A$52,0))</f>
        <v/>
      </c>
      <c r="P952" s="26">
        <f>INDEX(Structure!$I$25:$I$52,MATCH(B952&amp;"|"&amp;I952,Structure!$A$25:$A$52,0))</f>
        <v/>
      </c>
      <c r="Q952" s="20">
        <f>G952/H952</f>
        <v/>
      </c>
      <c r="R952" s="20">
        <f>G952/O952</f>
        <v/>
      </c>
      <c r="S952" s="32">
        <f>(G952-N952)/(P952-N952)</f>
        <v/>
      </c>
      <c r="T952" s="4">
        <f>IF(G952&lt;N952,"Below",IF(G952&gt;P952,"Above","Within"))</f>
        <v/>
      </c>
      <c r="U952" s="17">
        <f>MAX(0,N952-G952)*F952</f>
        <v/>
      </c>
      <c r="V952" s="17">
        <f>MAX(0,G952-P952)*F952</f>
        <v/>
      </c>
      <c r="W952" s="33">
        <f>IF(T952="Above",LN(G952/P952)/LN(1+INDEX(Market!$E$6:$E$9,MATCH(B952,Market!$A$6:$A$9,0))),0)</f>
        <v/>
      </c>
    </row>
    <row r="953">
      <c r="A953" s="5" t="inlineStr">
        <is>
          <t>E01120</t>
        </is>
      </c>
      <c r="B953" s="5" t="inlineStr">
        <is>
          <t>IT</t>
        </is>
      </c>
      <c r="C953" s="5" t="inlineStr">
        <is>
          <t>Operations</t>
        </is>
      </c>
      <c r="D953" s="5" t="inlineStr">
        <is>
          <t>L1</t>
        </is>
      </c>
      <c r="E953" s="5" t="inlineStr">
        <is>
          <t>F</t>
        </is>
      </c>
      <c r="F953" s="5" t="n">
        <v>1</v>
      </c>
      <c r="G953" s="31" t="n">
        <v>25000</v>
      </c>
      <c r="H953" s="31" t="n">
        <v>24700</v>
      </c>
      <c r="I953" s="6">
        <f>INDEX(Roles!$J$5:$J$40,MATCH(C953&amp;"|"&amp;D953,Roles!$A$5:$A$40,0))</f>
        <v/>
      </c>
      <c r="J953" s="6">
        <f>INDEX(Roles!$K$5:$K$40,MATCH(C953&amp;"|"&amp;D953,Roles!$A$5:$A$40,0))</f>
        <v/>
      </c>
      <c r="K953" s="26">
        <f>INDEX(Market!$K$31:$K$54,MATCH(B953&amp;"|"&amp;J953,Market!$A$31:$A$54,0))</f>
        <v/>
      </c>
      <c r="L953" s="6">
        <f>INDEX(Settings!$E$13:$E$19,MATCH(I953,Settings!$B$13:$B$19,0))</f>
        <v/>
      </c>
      <c r="M953" s="25">
        <f>INDEX(Structure!$K$6:$K$12,MATCH(I953,Structure!$A$6:$A$12,0))</f>
        <v/>
      </c>
      <c r="N953" s="26">
        <f>INDEX(Structure!$G$25:$G$52,MATCH(B953&amp;"|"&amp;I953,Structure!$A$25:$A$52,0))</f>
        <v/>
      </c>
      <c r="O953" s="26">
        <f>INDEX(Structure!$H$25:$H$52,MATCH(B953&amp;"|"&amp;I953,Structure!$A$25:$A$52,0))</f>
        <v/>
      </c>
      <c r="P953" s="26">
        <f>INDEX(Structure!$I$25:$I$52,MATCH(B953&amp;"|"&amp;I953,Structure!$A$25:$A$52,0))</f>
        <v/>
      </c>
      <c r="Q953" s="20">
        <f>G953/H953</f>
        <v/>
      </c>
      <c r="R953" s="20">
        <f>G953/O953</f>
        <v/>
      </c>
      <c r="S953" s="32">
        <f>(G953-N953)/(P953-N953)</f>
        <v/>
      </c>
      <c r="T953" s="4">
        <f>IF(G953&lt;N953,"Below",IF(G953&gt;P953,"Above","Within"))</f>
        <v/>
      </c>
      <c r="U953" s="17">
        <f>MAX(0,N953-G953)*F953</f>
        <v/>
      </c>
      <c r="V953" s="17">
        <f>MAX(0,G953-P953)*F953</f>
        <v/>
      </c>
      <c r="W953" s="33">
        <f>IF(T953="Above",LN(G953/P953)/LN(1+INDEX(Market!$E$6:$E$9,MATCH(B953,Market!$A$6:$A$9,0))),0)</f>
        <v/>
      </c>
    </row>
    <row r="954">
      <c r="A954" s="5" t="inlineStr">
        <is>
          <t>E01121</t>
        </is>
      </c>
      <c r="B954" s="5" t="inlineStr">
        <is>
          <t>IT</t>
        </is>
      </c>
      <c r="C954" s="5" t="inlineStr">
        <is>
          <t>Customer Service</t>
        </is>
      </c>
      <c r="D954" s="5" t="inlineStr">
        <is>
          <t>L3</t>
        </is>
      </c>
      <c r="E954" s="5" t="inlineStr">
        <is>
          <t>F</t>
        </is>
      </c>
      <c r="F954" s="5" t="n">
        <v>1</v>
      </c>
      <c r="G954" s="31" t="n">
        <v>39650</v>
      </c>
      <c r="H954" s="31" t="n">
        <v>37400</v>
      </c>
      <c r="I954" s="6">
        <f>INDEX(Roles!$J$5:$J$40,MATCH(C954&amp;"|"&amp;D954,Roles!$A$5:$A$40,0))</f>
        <v/>
      </c>
      <c r="J954" s="6">
        <f>INDEX(Roles!$K$5:$K$40,MATCH(C954&amp;"|"&amp;D954,Roles!$A$5:$A$40,0))</f>
        <v/>
      </c>
      <c r="K954" s="26">
        <f>INDEX(Market!$K$31:$K$54,MATCH(B954&amp;"|"&amp;J954,Market!$A$31:$A$54,0))</f>
        <v/>
      </c>
      <c r="L954" s="6">
        <f>INDEX(Settings!$E$13:$E$19,MATCH(I954,Settings!$B$13:$B$19,0))</f>
        <v/>
      </c>
      <c r="M954" s="25">
        <f>INDEX(Structure!$K$6:$K$12,MATCH(I954,Structure!$A$6:$A$12,0))</f>
        <v/>
      </c>
      <c r="N954" s="26">
        <f>INDEX(Structure!$G$25:$G$52,MATCH(B954&amp;"|"&amp;I954,Structure!$A$25:$A$52,0))</f>
        <v/>
      </c>
      <c r="O954" s="26">
        <f>INDEX(Structure!$H$25:$H$52,MATCH(B954&amp;"|"&amp;I954,Structure!$A$25:$A$52,0))</f>
        <v/>
      </c>
      <c r="P954" s="26">
        <f>INDEX(Structure!$I$25:$I$52,MATCH(B954&amp;"|"&amp;I954,Structure!$A$25:$A$52,0))</f>
        <v/>
      </c>
      <c r="Q954" s="20">
        <f>G954/H954</f>
        <v/>
      </c>
      <c r="R954" s="20">
        <f>G954/O954</f>
        <v/>
      </c>
      <c r="S954" s="32">
        <f>(G954-N954)/(P954-N954)</f>
        <v/>
      </c>
      <c r="T954" s="4">
        <f>IF(G954&lt;N954,"Below",IF(G954&gt;P954,"Above","Within"))</f>
        <v/>
      </c>
      <c r="U954" s="17">
        <f>MAX(0,N954-G954)*F954</f>
        <v/>
      </c>
      <c r="V954" s="17">
        <f>MAX(0,G954-P954)*F954</f>
        <v/>
      </c>
      <c r="W954" s="33">
        <f>IF(T954="Above",LN(G954/P954)/LN(1+INDEX(Market!$E$6:$E$9,MATCH(B954,Market!$A$6:$A$9,0))),0)</f>
        <v/>
      </c>
    </row>
    <row r="955">
      <c r="A955" s="5" t="inlineStr">
        <is>
          <t>E01122</t>
        </is>
      </c>
      <c r="B955" s="5" t="inlineStr">
        <is>
          <t>PL</t>
        </is>
      </c>
      <c r="C955" s="5" t="inlineStr">
        <is>
          <t>Customer Service</t>
        </is>
      </c>
      <c r="D955" s="5" t="inlineStr">
        <is>
          <t>L3</t>
        </is>
      </c>
      <c r="E955" s="5" t="inlineStr">
        <is>
          <t>F</t>
        </is>
      </c>
      <c r="F955" s="5" t="n">
        <v>1</v>
      </c>
      <c r="G955" s="31" t="n">
        <v>30650</v>
      </c>
      <c r="H955" s="31" t="n">
        <v>30200</v>
      </c>
      <c r="I955" s="6">
        <f>INDEX(Roles!$J$5:$J$40,MATCH(C955&amp;"|"&amp;D955,Roles!$A$5:$A$40,0))</f>
        <v/>
      </c>
      <c r="J955" s="6">
        <f>INDEX(Roles!$K$5:$K$40,MATCH(C955&amp;"|"&amp;D955,Roles!$A$5:$A$40,0))</f>
        <v/>
      </c>
      <c r="K955" s="26">
        <f>INDEX(Market!$K$31:$K$54,MATCH(B955&amp;"|"&amp;J955,Market!$A$31:$A$54,0))</f>
        <v/>
      </c>
      <c r="L955" s="6">
        <f>INDEX(Settings!$E$13:$E$19,MATCH(I955,Settings!$B$13:$B$19,0))</f>
        <v/>
      </c>
      <c r="M955" s="25">
        <f>INDEX(Structure!$K$6:$K$12,MATCH(I955,Structure!$A$6:$A$12,0))</f>
        <v/>
      </c>
      <c r="N955" s="26">
        <f>INDEX(Structure!$G$25:$G$52,MATCH(B955&amp;"|"&amp;I955,Structure!$A$25:$A$52,0))</f>
        <v/>
      </c>
      <c r="O955" s="26">
        <f>INDEX(Structure!$H$25:$H$52,MATCH(B955&amp;"|"&amp;I955,Structure!$A$25:$A$52,0))</f>
        <v/>
      </c>
      <c r="P955" s="26">
        <f>INDEX(Structure!$I$25:$I$52,MATCH(B955&amp;"|"&amp;I955,Structure!$A$25:$A$52,0))</f>
        <v/>
      </c>
      <c r="Q955" s="20">
        <f>G955/H955</f>
        <v/>
      </c>
      <c r="R955" s="20">
        <f>G955/O955</f>
        <v/>
      </c>
      <c r="S955" s="32">
        <f>(G955-N955)/(P955-N955)</f>
        <v/>
      </c>
      <c r="T955" s="4">
        <f>IF(G955&lt;N955,"Below",IF(G955&gt;P955,"Above","Within"))</f>
        <v/>
      </c>
      <c r="U955" s="17">
        <f>MAX(0,N955-G955)*F955</f>
        <v/>
      </c>
      <c r="V955" s="17">
        <f>MAX(0,G955-P955)*F955</f>
        <v/>
      </c>
      <c r="W955" s="33">
        <f>IF(T955="Above",LN(G955/P955)/LN(1+INDEX(Market!$E$6:$E$9,MATCH(B955,Market!$A$6:$A$9,0))),0)</f>
        <v/>
      </c>
    </row>
    <row r="956">
      <c r="A956" s="5" t="inlineStr">
        <is>
          <t>E01123</t>
        </is>
      </c>
      <c r="B956" s="5" t="inlineStr">
        <is>
          <t>PL</t>
        </is>
      </c>
      <c r="C956" s="5" t="inlineStr">
        <is>
          <t>Tech</t>
        </is>
      </c>
      <c r="D956" s="5" t="inlineStr">
        <is>
          <t>L1</t>
        </is>
      </c>
      <c r="E956" s="5" t="inlineStr">
        <is>
          <t>F</t>
        </is>
      </c>
      <c r="F956" s="5" t="n">
        <v>1</v>
      </c>
      <c r="G956" s="31" t="n">
        <v>22600</v>
      </c>
      <c r="H956" s="31" t="n">
        <v>26200</v>
      </c>
      <c r="I956" s="6">
        <f>INDEX(Roles!$J$5:$J$40,MATCH(C956&amp;"|"&amp;D956,Roles!$A$5:$A$40,0))</f>
        <v/>
      </c>
      <c r="J956" s="6">
        <f>INDEX(Roles!$K$5:$K$40,MATCH(C956&amp;"|"&amp;D956,Roles!$A$5:$A$40,0))</f>
        <v/>
      </c>
      <c r="K956" s="26">
        <f>INDEX(Market!$K$31:$K$54,MATCH(B956&amp;"|"&amp;J956,Market!$A$31:$A$54,0))</f>
        <v/>
      </c>
      <c r="L956" s="6">
        <f>INDEX(Settings!$E$13:$E$19,MATCH(I956,Settings!$B$13:$B$19,0))</f>
        <v/>
      </c>
      <c r="M956" s="25">
        <f>INDEX(Structure!$K$6:$K$12,MATCH(I956,Structure!$A$6:$A$12,0))</f>
        <v/>
      </c>
      <c r="N956" s="26">
        <f>INDEX(Structure!$G$25:$G$52,MATCH(B956&amp;"|"&amp;I956,Structure!$A$25:$A$52,0))</f>
        <v/>
      </c>
      <c r="O956" s="26">
        <f>INDEX(Structure!$H$25:$H$52,MATCH(B956&amp;"|"&amp;I956,Structure!$A$25:$A$52,0))</f>
        <v/>
      </c>
      <c r="P956" s="26">
        <f>INDEX(Structure!$I$25:$I$52,MATCH(B956&amp;"|"&amp;I956,Structure!$A$25:$A$52,0))</f>
        <v/>
      </c>
      <c r="Q956" s="20">
        <f>G956/H956</f>
        <v/>
      </c>
      <c r="R956" s="20">
        <f>G956/O956</f>
        <v/>
      </c>
      <c r="S956" s="32">
        <f>(G956-N956)/(P956-N956)</f>
        <v/>
      </c>
      <c r="T956" s="4">
        <f>IF(G956&lt;N956,"Below",IF(G956&gt;P956,"Above","Within"))</f>
        <v/>
      </c>
      <c r="U956" s="17">
        <f>MAX(0,N956-G956)*F956</f>
        <v/>
      </c>
      <c r="V956" s="17">
        <f>MAX(0,G956-P956)*F956</f>
        <v/>
      </c>
      <c r="W956" s="33">
        <f>IF(T956="Above",LN(G956/P956)/LN(1+INDEX(Market!$E$6:$E$9,MATCH(B956,Market!$A$6:$A$9,0))),0)</f>
        <v/>
      </c>
    </row>
    <row r="957">
      <c r="A957" s="5" t="inlineStr">
        <is>
          <t>E01124</t>
        </is>
      </c>
      <c r="B957" s="5" t="inlineStr">
        <is>
          <t>ES</t>
        </is>
      </c>
      <c r="C957" s="5" t="inlineStr">
        <is>
          <t>Customer Service</t>
        </is>
      </c>
      <c r="D957" s="5" t="inlineStr">
        <is>
          <t>L2</t>
        </is>
      </c>
      <c r="E957" s="5" t="inlineStr">
        <is>
          <t>M</t>
        </is>
      </c>
      <c r="F957" s="5" t="n">
        <v>1</v>
      </c>
      <c r="G957" s="31" t="n">
        <v>31000</v>
      </c>
      <c r="H957" s="31" t="n">
        <v>28100</v>
      </c>
      <c r="I957" s="6">
        <f>INDEX(Roles!$J$5:$J$40,MATCH(C957&amp;"|"&amp;D957,Roles!$A$5:$A$40,0))</f>
        <v/>
      </c>
      <c r="J957" s="6">
        <f>INDEX(Roles!$K$5:$K$40,MATCH(C957&amp;"|"&amp;D957,Roles!$A$5:$A$40,0))</f>
        <v/>
      </c>
      <c r="K957" s="26">
        <f>INDEX(Market!$K$31:$K$54,MATCH(B957&amp;"|"&amp;J957,Market!$A$31:$A$54,0))</f>
        <v/>
      </c>
      <c r="L957" s="6">
        <f>INDEX(Settings!$E$13:$E$19,MATCH(I957,Settings!$B$13:$B$19,0))</f>
        <v/>
      </c>
      <c r="M957" s="25">
        <f>INDEX(Structure!$K$6:$K$12,MATCH(I957,Structure!$A$6:$A$12,0))</f>
        <v/>
      </c>
      <c r="N957" s="26">
        <f>INDEX(Structure!$G$25:$G$52,MATCH(B957&amp;"|"&amp;I957,Structure!$A$25:$A$52,0))</f>
        <v/>
      </c>
      <c r="O957" s="26">
        <f>INDEX(Structure!$H$25:$H$52,MATCH(B957&amp;"|"&amp;I957,Structure!$A$25:$A$52,0))</f>
        <v/>
      </c>
      <c r="P957" s="26">
        <f>INDEX(Structure!$I$25:$I$52,MATCH(B957&amp;"|"&amp;I957,Structure!$A$25:$A$52,0))</f>
        <v/>
      </c>
      <c r="Q957" s="20">
        <f>G957/H957</f>
        <v/>
      </c>
      <c r="R957" s="20">
        <f>G957/O957</f>
        <v/>
      </c>
      <c r="S957" s="32">
        <f>(G957-N957)/(P957-N957)</f>
        <v/>
      </c>
      <c r="T957" s="4">
        <f>IF(G957&lt;N957,"Below",IF(G957&gt;P957,"Above","Within"))</f>
        <v/>
      </c>
      <c r="U957" s="17">
        <f>MAX(0,N957-G957)*F957</f>
        <v/>
      </c>
      <c r="V957" s="17">
        <f>MAX(0,G957-P957)*F957</f>
        <v/>
      </c>
      <c r="W957" s="33">
        <f>IF(T957="Above",LN(G957/P957)/LN(1+INDEX(Market!$E$6:$E$9,MATCH(B957,Market!$A$6:$A$9,0))),0)</f>
        <v/>
      </c>
    </row>
    <row r="958">
      <c r="A958" s="5" t="inlineStr">
        <is>
          <t>E01125</t>
        </is>
      </c>
      <c r="B958" s="5" t="inlineStr">
        <is>
          <t>DE</t>
        </is>
      </c>
      <c r="C958" s="5" t="inlineStr">
        <is>
          <t>HR</t>
        </is>
      </c>
      <c r="D958" s="5" t="inlineStr">
        <is>
          <t>L5</t>
        </is>
      </c>
      <c r="E958" s="5" t="inlineStr">
        <is>
          <t>F</t>
        </is>
      </c>
      <c r="F958" s="5" t="n">
        <v>1</v>
      </c>
      <c r="G958" s="31" t="n">
        <v>101900</v>
      </c>
      <c r="H958" s="31" t="n">
        <v>110200</v>
      </c>
      <c r="I958" s="6">
        <f>INDEX(Roles!$J$5:$J$40,MATCH(C958&amp;"|"&amp;D958,Roles!$A$5:$A$40,0))</f>
        <v/>
      </c>
      <c r="J958" s="6">
        <f>INDEX(Roles!$K$5:$K$40,MATCH(C958&amp;"|"&amp;D958,Roles!$A$5:$A$40,0))</f>
        <v/>
      </c>
      <c r="K958" s="26">
        <f>INDEX(Market!$K$31:$K$54,MATCH(B958&amp;"|"&amp;J958,Market!$A$31:$A$54,0))</f>
        <v/>
      </c>
      <c r="L958" s="6">
        <f>INDEX(Settings!$E$13:$E$19,MATCH(I958,Settings!$B$13:$B$19,0))</f>
        <v/>
      </c>
      <c r="M958" s="25">
        <f>INDEX(Structure!$K$6:$K$12,MATCH(I958,Structure!$A$6:$A$12,0))</f>
        <v/>
      </c>
      <c r="N958" s="26">
        <f>INDEX(Structure!$G$25:$G$52,MATCH(B958&amp;"|"&amp;I958,Structure!$A$25:$A$52,0))</f>
        <v/>
      </c>
      <c r="O958" s="26">
        <f>INDEX(Structure!$H$25:$H$52,MATCH(B958&amp;"|"&amp;I958,Structure!$A$25:$A$52,0))</f>
        <v/>
      </c>
      <c r="P958" s="26">
        <f>INDEX(Structure!$I$25:$I$52,MATCH(B958&amp;"|"&amp;I958,Structure!$A$25:$A$52,0))</f>
        <v/>
      </c>
      <c r="Q958" s="20">
        <f>G958/H958</f>
        <v/>
      </c>
      <c r="R958" s="20">
        <f>G958/O958</f>
        <v/>
      </c>
      <c r="S958" s="32">
        <f>(G958-N958)/(P958-N958)</f>
        <v/>
      </c>
      <c r="T958" s="4">
        <f>IF(G958&lt;N958,"Below",IF(G958&gt;P958,"Above","Within"))</f>
        <v/>
      </c>
      <c r="U958" s="17">
        <f>MAX(0,N958-G958)*F958</f>
        <v/>
      </c>
      <c r="V958" s="17">
        <f>MAX(0,G958-P958)*F958</f>
        <v/>
      </c>
      <c r="W958" s="33">
        <f>IF(T958="Above",LN(G958/P958)/LN(1+INDEX(Market!$E$6:$E$9,MATCH(B958,Market!$A$6:$A$9,0))),0)</f>
        <v/>
      </c>
    </row>
    <row r="959">
      <c r="A959" s="5" t="inlineStr">
        <is>
          <t>E01126</t>
        </is>
      </c>
      <c r="B959" s="5" t="inlineStr">
        <is>
          <t>PL</t>
        </is>
      </c>
      <c r="C959" s="5" t="inlineStr">
        <is>
          <t>HR</t>
        </is>
      </c>
      <c r="D959" s="5" t="inlineStr">
        <is>
          <t>L3</t>
        </is>
      </c>
      <c r="E959" s="5" t="inlineStr">
        <is>
          <t>M</t>
        </is>
      </c>
      <c r="F959" s="5" t="n">
        <v>1</v>
      </c>
      <c r="G959" s="31" t="n">
        <v>34450</v>
      </c>
      <c r="H959" s="31" t="n">
        <v>33600</v>
      </c>
      <c r="I959" s="6">
        <f>INDEX(Roles!$J$5:$J$40,MATCH(C959&amp;"|"&amp;D959,Roles!$A$5:$A$40,0))</f>
        <v/>
      </c>
      <c r="J959" s="6">
        <f>INDEX(Roles!$K$5:$K$40,MATCH(C959&amp;"|"&amp;D959,Roles!$A$5:$A$40,0))</f>
        <v/>
      </c>
      <c r="K959" s="26">
        <f>INDEX(Market!$K$31:$K$54,MATCH(B959&amp;"|"&amp;J959,Market!$A$31:$A$54,0))</f>
        <v/>
      </c>
      <c r="L959" s="6">
        <f>INDEX(Settings!$E$13:$E$19,MATCH(I959,Settings!$B$13:$B$19,0))</f>
        <v/>
      </c>
      <c r="M959" s="25">
        <f>INDEX(Structure!$K$6:$K$12,MATCH(I959,Structure!$A$6:$A$12,0))</f>
        <v/>
      </c>
      <c r="N959" s="26">
        <f>INDEX(Structure!$G$25:$G$52,MATCH(B959&amp;"|"&amp;I959,Structure!$A$25:$A$52,0))</f>
        <v/>
      </c>
      <c r="O959" s="26">
        <f>INDEX(Structure!$H$25:$H$52,MATCH(B959&amp;"|"&amp;I959,Structure!$A$25:$A$52,0))</f>
        <v/>
      </c>
      <c r="P959" s="26">
        <f>INDEX(Structure!$I$25:$I$52,MATCH(B959&amp;"|"&amp;I959,Structure!$A$25:$A$52,0))</f>
        <v/>
      </c>
      <c r="Q959" s="20">
        <f>G959/H959</f>
        <v/>
      </c>
      <c r="R959" s="20">
        <f>G959/O959</f>
        <v/>
      </c>
      <c r="S959" s="32">
        <f>(G959-N959)/(P959-N959)</f>
        <v/>
      </c>
      <c r="T959" s="4">
        <f>IF(G959&lt;N959,"Below",IF(G959&gt;P959,"Above","Within"))</f>
        <v/>
      </c>
      <c r="U959" s="17">
        <f>MAX(0,N959-G959)*F959</f>
        <v/>
      </c>
      <c r="V959" s="17">
        <f>MAX(0,G959-P959)*F959</f>
        <v/>
      </c>
      <c r="W959" s="33">
        <f>IF(T959="Above",LN(G959/P959)/LN(1+INDEX(Market!$E$6:$E$9,MATCH(B959,Market!$A$6:$A$9,0))),0)</f>
        <v/>
      </c>
    </row>
    <row r="960">
      <c r="A960" s="5" t="inlineStr">
        <is>
          <t>E01127</t>
        </is>
      </c>
      <c r="B960" s="5" t="inlineStr">
        <is>
          <t>IT</t>
        </is>
      </c>
      <c r="C960" s="5" t="inlineStr">
        <is>
          <t>Sales</t>
        </is>
      </c>
      <c r="D960" s="5" t="inlineStr">
        <is>
          <t>L1</t>
        </is>
      </c>
      <c r="E960" s="5" t="inlineStr">
        <is>
          <t>F</t>
        </is>
      </c>
      <c r="F960" s="5" t="n">
        <v>1</v>
      </c>
      <c r="G960" s="31" t="n">
        <v>20700</v>
      </c>
      <c r="H960" s="31" t="n">
        <v>27300</v>
      </c>
      <c r="I960" s="6">
        <f>INDEX(Roles!$J$5:$J$40,MATCH(C960&amp;"|"&amp;D960,Roles!$A$5:$A$40,0))</f>
        <v/>
      </c>
      <c r="J960" s="6">
        <f>INDEX(Roles!$K$5:$K$40,MATCH(C960&amp;"|"&amp;D960,Roles!$A$5:$A$40,0))</f>
        <v/>
      </c>
      <c r="K960" s="26">
        <f>INDEX(Market!$K$31:$K$54,MATCH(B960&amp;"|"&amp;J960,Market!$A$31:$A$54,0))</f>
        <v/>
      </c>
      <c r="L960" s="6">
        <f>INDEX(Settings!$E$13:$E$19,MATCH(I960,Settings!$B$13:$B$19,0))</f>
        <v/>
      </c>
      <c r="M960" s="25">
        <f>INDEX(Structure!$K$6:$K$12,MATCH(I960,Structure!$A$6:$A$12,0))</f>
        <v/>
      </c>
      <c r="N960" s="26">
        <f>INDEX(Structure!$G$25:$G$52,MATCH(B960&amp;"|"&amp;I960,Structure!$A$25:$A$52,0))</f>
        <v/>
      </c>
      <c r="O960" s="26">
        <f>INDEX(Structure!$H$25:$H$52,MATCH(B960&amp;"|"&amp;I960,Structure!$A$25:$A$52,0))</f>
        <v/>
      </c>
      <c r="P960" s="26">
        <f>INDEX(Structure!$I$25:$I$52,MATCH(B960&amp;"|"&amp;I960,Structure!$A$25:$A$52,0))</f>
        <v/>
      </c>
      <c r="Q960" s="20">
        <f>G960/H960</f>
        <v/>
      </c>
      <c r="R960" s="20">
        <f>G960/O960</f>
        <v/>
      </c>
      <c r="S960" s="32">
        <f>(G960-N960)/(P960-N960)</f>
        <v/>
      </c>
      <c r="T960" s="4">
        <f>IF(G960&lt;N960,"Below",IF(G960&gt;P960,"Above","Within"))</f>
        <v/>
      </c>
      <c r="U960" s="17">
        <f>MAX(0,N960-G960)*F960</f>
        <v/>
      </c>
      <c r="V960" s="17">
        <f>MAX(0,G960-P960)*F960</f>
        <v/>
      </c>
      <c r="W960" s="33">
        <f>IF(T960="Above",LN(G960/P960)/LN(1+INDEX(Market!$E$6:$E$9,MATCH(B960,Market!$A$6:$A$9,0))),0)</f>
        <v/>
      </c>
    </row>
    <row r="961">
      <c r="A961" s="5" t="inlineStr">
        <is>
          <t>E01129</t>
        </is>
      </c>
      <c r="B961" s="5" t="inlineStr">
        <is>
          <t>PL</t>
        </is>
      </c>
      <c r="C961" s="5" t="inlineStr">
        <is>
          <t>Sales</t>
        </is>
      </c>
      <c r="D961" s="5" t="inlineStr">
        <is>
          <t>L3</t>
        </is>
      </c>
      <c r="E961" s="5" t="inlineStr">
        <is>
          <t>M</t>
        </is>
      </c>
      <c r="F961" s="5" t="n">
        <v>1</v>
      </c>
      <c r="G961" s="31" t="n">
        <v>31200</v>
      </c>
      <c r="H961" s="31" t="n">
        <v>35300</v>
      </c>
      <c r="I961" s="6">
        <f>INDEX(Roles!$J$5:$J$40,MATCH(C961&amp;"|"&amp;D961,Roles!$A$5:$A$40,0))</f>
        <v/>
      </c>
      <c r="J961" s="6">
        <f>INDEX(Roles!$K$5:$K$40,MATCH(C961&amp;"|"&amp;D961,Roles!$A$5:$A$40,0))</f>
        <v/>
      </c>
      <c r="K961" s="26">
        <f>INDEX(Market!$K$31:$K$54,MATCH(B961&amp;"|"&amp;J961,Market!$A$31:$A$54,0))</f>
        <v/>
      </c>
      <c r="L961" s="6">
        <f>INDEX(Settings!$E$13:$E$19,MATCH(I961,Settings!$B$13:$B$19,0))</f>
        <v/>
      </c>
      <c r="M961" s="25">
        <f>INDEX(Structure!$K$6:$K$12,MATCH(I961,Structure!$A$6:$A$12,0))</f>
        <v/>
      </c>
      <c r="N961" s="26">
        <f>INDEX(Structure!$G$25:$G$52,MATCH(B961&amp;"|"&amp;I961,Structure!$A$25:$A$52,0))</f>
        <v/>
      </c>
      <c r="O961" s="26">
        <f>INDEX(Structure!$H$25:$H$52,MATCH(B961&amp;"|"&amp;I961,Structure!$A$25:$A$52,0))</f>
        <v/>
      </c>
      <c r="P961" s="26">
        <f>INDEX(Structure!$I$25:$I$52,MATCH(B961&amp;"|"&amp;I961,Structure!$A$25:$A$52,0))</f>
        <v/>
      </c>
      <c r="Q961" s="20">
        <f>G961/H961</f>
        <v/>
      </c>
      <c r="R961" s="20">
        <f>G961/O961</f>
        <v/>
      </c>
      <c r="S961" s="32">
        <f>(G961-N961)/(P961-N961)</f>
        <v/>
      </c>
      <c r="T961" s="4">
        <f>IF(G961&lt;N961,"Below",IF(G961&gt;P961,"Above","Within"))</f>
        <v/>
      </c>
      <c r="U961" s="17">
        <f>MAX(0,N961-G961)*F961</f>
        <v/>
      </c>
      <c r="V961" s="17">
        <f>MAX(0,G961-P961)*F961</f>
        <v/>
      </c>
      <c r="W961" s="33">
        <f>IF(T961="Above",LN(G961/P961)/LN(1+INDEX(Market!$E$6:$E$9,MATCH(B961,Market!$A$6:$A$9,0))),0)</f>
        <v/>
      </c>
    </row>
    <row r="962">
      <c r="A962" s="5" t="inlineStr">
        <is>
          <t>E01130</t>
        </is>
      </c>
      <c r="B962" s="5" t="inlineStr">
        <is>
          <t>ES</t>
        </is>
      </c>
      <c r="C962" s="5" t="inlineStr">
        <is>
          <t>HR</t>
        </is>
      </c>
      <c r="D962" s="5" t="inlineStr">
        <is>
          <t>L5</t>
        </is>
      </c>
      <c r="E962" s="5" t="inlineStr">
        <is>
          <t>M</t>
        </is>
      </c>
      <c r="F962" s="5" t="n">
        <v>1</v>
      </c>
      <c r="G962" s="31" t="n">
        <v>75000</v>
      </c>
      <c r="H962" s="31" t="n">
        <v>72500</v>
      </c>
      <c r="I962" s="6">
        <f>INDEX(Roles!$J$5:$J$40,MATCH(C962&amp;"|"&amp;D962,Roles!$A$5:$A$40,0))</f>
        <v/>
      </c>
      <c r="J962" s="6">
        <f>INDEX(Roles!$K$5:$K$40,MATCH(C962&amp;"|"&amp;D962,Roles!$A$5:$A$40,0))</f>
        <v/>
      </c>
      <c r="K962" s="26">
        <f>INDEX(Market!$K$31:$K$54,MATCH(B962&amp;"|"&amp;J962,Market!$A$31:$A$54,0))</f>
        <v/>
      </c>
      <c r="L962" s="6">
        <f>INDEX(Settings!$E$13:$E$19,MATCH(I962,Settings!$B$13:$B$19,0))</f>
        <v/>
      </c>
      <c r="M962" s="25">
        <f>INDEX(Structure!$K$6:$K$12,MATCH(I962,Structure!$A$6:$A$12,0))</f>
        <v/>
      </c>
      <c r="N962" s="26">
        <f>INDEX(Structure!$G$25:$G$52,MATCH(B962&amp;"|"&amp;I962,Structure!$A$25:$A$52,0))</f>
        <v/>
      </c>
      <c r="O962" s="26">
        <f>INDEX(Structure!$H$25:$H$52,MATCH(B962&amp;"|"&amp;I962,Structure!$A$25:$A$52,0))</f>
        <v/>
      </c>
      <c r="P962" s="26">
        <f>INDEX(Structure!$I$25:$I$52,MATCH(B962&amp;"|"&amp;I962,Structure!$A$25:$A$52,0))</f>
        <v/>
      </c>
      <c r="Q962" s="20">
        <f>G962/H962</f>
        <v/>
      </c>
      <c r="R962" s="20">
        <f>G962/O962</f>
        <v/>
      </c>
      <c r="S962" s="32">
        <f>(G962-N962)/(P962-N962)</f>
        <v/>
      </c>
      <c r="T962" s="4">
        <f>IF(G962&lt;N962,"Below",IF(G962&gt;P962,"Above","Within"))</f>
        <v/>
      </c>
      <c r="U962" s="17">
        <f>MAX(0,N962-G962)*F962</f>
        <v/>
      </c>
      <c r="V962" s="17">
        <f>MAX(0,G962-P962)*F962</f>
        <v/>
      </c>
      <c r="W962" s="33">
        <f>IF(T962="Above",LN(G962/P962)/LN(1+INDEX(Market!$E$6:$E$9,MATCH(B962,Market!$A$6:$A$9,0))),0)</f>
        <v/>
      </c>
    </row>
    <row r="963">
      <c r="A963" s="5" t="inlineStr">
        <is>
          <t>E01131</t>
        </is>
      </c>
      <c r="B963" s="5" t="inlineStr">
        <is>
          <t>IT</t>
        </is>
      </c>
      <c r="C963" s="5" t="inlineStr">
        <is>
          <t>Operations</t>
        </is>
      </c>
      <c r="D963" s="5" t="inlineStr">
        <is>
          <t>L5</t>
        </is>
      </c>
      <c r="E963" s="5" t="inlineStr">
        <is>
          <t>M</t>
        </is>
      </c>
      <c r="F963" s="5" t="n">
        <v>1</v>
      </c>
      <c r="G963" s="31" t="n">
        <v>68850</v>
      </c>
      <c r="H963" s="31" t="n">
        <v>71600</v>
      </c>
      <c r="I963" s="6">
        <f>INDEX(Roles!$J$5:$J$40,MATCH(C963&amp;"|"&amp;D963,Roles!$A$5:$A$40,0))</f>
        <v/>
      </c>
      <c r="J963" s="6">
        <f>INDEX(Roles!$K$5:$K$40,MATCH(C963&amp;"|"&amp;D963,Roles!$A$5:$A$40,0))</f>
        <v/>
      </c>
      <c r="K963" s="26">
        <f>INDEX(Market!$K$31:$K$54,MATCH(B963&amp;"|"&amp;J963,Market!$A$31:$A$54,0))</f>
        <v/>
      </c>
      <c r="L963" s="6">
        <f>INDEX(Settings!$E$13:$E$19,MATCH(I963,Settings!$B$13:$B$19,0))</f>
        <v/>
      </c>
      <c r="M963" s="25">
        <f>INDEX(Structure!$K$6:$K$12,MATCH(I963,Structure!$A$6:$A$12,0))</f>
        <v/>
      </c>
      <c r="N963" s="26">
        <f>INDEX(Structure!$G$25:$G$52,MATCH(B963&amp;"|"&amp;I963,Structure!$A$25:$A$52,0))</f>
        <v/>
      </c>
      <c r="O963" s="26">
        <f>INDEX(Structure!$H$25:$H$52,MATCH(B963&amp;"|"&amp;I963,Structure!$A$25:$A$52,0))</f>
        <v/>
      </c>
      <c r="P963" s="26">
        <f>INDEX(Structure!$I$25:$I$52,MATCH(B963&amp;"|"&amp;I963,Structure!$A$25:$A$52,0))</f>
        <v/>
      </c>
      <c r="Q963" s="20">
        <f>G963/H963</f>
        <v/>
      </c>
      <c r="R963" s="20">
        <f>G963/O963</f>
        <v/>
      </c>
      <c r="S963" s="32">
        <f>(G963-N963)/(P963-N963)</f>
        <v/>
      </c>
      <c r="T963" s="4">
        <f>IF(G963&lt;N963,"Below",IF(G963&gt;P963,"Above","Within"))</f>
        <v/>
      </c>
      <c r="U963" s="17">
        <f>MAX(0,N963-G963)*F963</f>
        <v/>
      </c>
      <c r="V963" s="17">
        <f>MAX(0,G963-P963)*F963</f>
        <v/>
      </c>
      <c r="W963" s="33">
        <f>IF(T963="Above",LN(G963/P963)/LN(1+INDEX(Market!$E$6:$E$9,MATCH(B963,Market!$A$6:$A$9,0))),0)</f>
        <v/>
      </c>
    </row>
    <row r="964">
      <c r="A964" s="5" t="inlineStr">
        <is>
          <t>E01132</t>
        </is>
      </c>
      <c r="B964" s="5" t="inlineStr">
        <is>
          <t>IT</t>
        </is>
      </c>
      <c r="C964" s="5" t="inlineStr">
        <is>
          <t>Operations</t>
        </is>
      </c>
      <c r="D964" s="5" t="inlineStr">
        <is>
          <t>L2</t>
        </is>
      </c>
      <c r="E964" s="5" t="inlineStr">
        <is>
          <t>F</t>
        </is>
      </c>
      <c r="F964" s="5" t="n">
        <v>1</v>
      </c>
      <c r="G964" s="31" t="n">
        <v>28500</v>
      </c>
      <c r="H964" s="31" t="n">
        <v>30900</v>
      </c>
      <c r="I964" s="6">
        <f>INDEX(Roles!$J$5:$J$40,MATCH(C964&amp;"|"&amp;D964,Roles!$A$5:$A$40,0))</f>
        <v/>
      </c>
      <c r="J964" s="6">
        <f>INDEX(Roles!$K$5:$K$40,MATCH(C964&amp;"|"&amp;D964,Roles!$A$5:$A$40,0))</f>
        <v/>
      </c>
      <c r="K964" s="26">
        <f>INDEX(Market!$K$31:$K$54,MATCH(B964&amp;"|"&amp;J964,Market!$A$31:$A$54,0))</f>
        <v/>
      </c>
      <c r="L964" s="6">
        <f>INDEX(Settings!$E$13:$E$19,MATCH(I964,Settings!$B$13:$B$19,0))</f>
        <v/>
      </c>
      <c r="M964" s="25">
        <f>INDEX(Structure!$K$6:$K$12,MATCH(I964,Structure!$A$6:$A$12,0))</f>
        <v/>
      </c>
      <c r="N964" s="26">
        <f>INDEX(Structure!$G$25:$G$52,MATCH(B964&amp;"|"&amp;I964,Structure!$A$25:$A$52,0))</f>
        <v/>
      </c>
      <c r="O964" s="26">
        <f>INDEX(Structure!$H$25:$H$52,MATCH(B964&amp;"|"&amp;I964,Structure!$A$25:$A$52,0))</f>
        <v/>
      </c>
      <c r="P964" s="26">
        <f>INDEX(Structure!$I$25:$I$52,MATCH(B964&amp;"|"&amp;I964,Structure!$A$25:$A$52,0))</f>
        <v/>
      </c>
      <c r="Q964" s="20">
        <f>G964/H964</f>
        <v/>
      </c>
      <c r="R964" s="20">
        <f>G964/O964</f>
        <v/>
      </c>
      <c r="S964" s="32">
        <f>(G964-N964)/(P964-N964)</f>
        <v/>
      </c>
      <c r="T964" s="4">
        <f>IF(G964&lt;N964,"Below",IF(G964&gt;P964,"Above","Within"))</f>
        <v/>
      </c>
      <c r="U964" s="17">
        <f>MAX(0,N964-G964)*F964</f>
        <v/>
      </c>
      <c r="V964" s="17">
        <f>MAX(0,G964-P964)*F964</f>
        <v/>
      </c>
      <c r="W964" s="33">
        <f>IF(T964="Above",LN(G964/P964)/LN(1+INDEX(Market!$E$6:$E$9,MATCH(B964,Market!$A$6:$A$9,0))),0)</f>
        <v/>
      </c>
    </row>
    <row r="965">
      <c r="A965" s="5" t="inlineStr">
        <is>
          <t>E01134</t>
        </is>
      </c>
      <c r="B965" s="5" t="inlineStr">
        <is>
          <t>IT</t>
        </is>
      </c>
      <c r="C965" s="5" t="inlineStr">
        <is>
          <t>Operations</t>
        </is>
      </c>
      <c r="D965" s="5" t="inlineStr">
        <is>
          <t>L4</t>
        </is>
      </c>
      <c r="E965" s="5" t="inlineStr">
        <is>
          <t>M</t>
        </is>
      </c>
      <c r="F965" s="5" t="n">
        <v>1</v>
      </c>
      <c r="G965" s="31" t="n">
        <v>50200</v>
      </c>
      <c r="H965" s="31" t="n">
        <v>51900</v>
      </c>
      <c r="I965" s="6">
        <f>INDEX(Roles!$J$5:$J$40,MATCH(C965&amp;"|"&amp;D965,Roles!$A$5:$A$40,0))</f>
        <v/>
      </c>
      <c r="J965" s="6">
        <f>INDEX(Roles!$K$5:$K$40,MATCH(C965&amp;"|"&amp;D965,Roles!$A$5:$A$40,0))</f>
        <v/>
      </c>
      <c r="K965" s="26">
        <f>INDEX(Market!$K$31:$K$54,MATCH(B965&amp;"|"&amp;J965,Market!$A$31:$A$54,0))</f>
        <v/>
      </c>
      <c r="L965" s="6">
        <f>INDEX(Settings!$E$13:$E$19,MATCH(I965,Settings!$B$13:$B$19,0))</f>
        <v/>
      </c>
      <c r="M965" s="25">
        <f>INDEX(Structure!$K$6:$K$12,MATCH(I965,Structure!$A$6:$A$12,0))</f>
        <v/>
      </c>
      <c r="N965" s="26">
        <f>INDEX(Structure!$G$25:$G$52,MATCH(B965&amp;"|"&amp;I965,Structure!$A$25:$A$52,0))</f>
        <v/>
      </c>
      <c r="O965" s="26">
        <f>INDEX(Structure!$H$25:$H$52,MATCH(B965&amp;"|"&amp;I965,Structure!$A$25:$A$52,0))</f>
        <v/>
      </c>
      <c r="P965" s="26">
        <f>INDEX(Structure!$I$25:$I$52,MATCH(B965&amp;"|"&amp;I965,Structure!$A$25:$A$52,0))</f>
        <v/>
      </c>
      <c r="Q965" s="20">
        <f>G965/H965</f>
        <v/>
      </c>
      <c r="R965" s="20">
        <f>G965/O965</f>
        <v/>
      </c>
      <c r="S965" s="32">
        <f>(G965-N965)/(P965-N965)</f>
        <v/>
      </c>
      <c r="T965" s="4">
        <f>IF(G965&lt;N965,"Below",IF(G965&gt;P965,"Above","Within"))</f>
        <v/>
      </c>
      <c r="U965" s="17">
        <f>MAX(0,N965-G965)*F965</f>
        <v/>
      </c>
      <c r="V965" s="17">
        <f>MAX(0,G965-P965)*F965</f>
        <v/>
      </c>
      <c r="W965" s="33">
        <f>IF(T965="Above",LN(G965/P965)/LN(1+INDEX(Market!$E$6:$E$9,MATCH(B965,Market!$A$6:$A$9,0))),0)</f>
        <v/>
      </c>
    </row>
    <row r="966">
      <c r="A966" s="5" t="inlineStr">
        <is>
          <t>E01135</t>
        </is>
      </c>
      <c r="B966" s="5" t="inlineStr">
        <is>
          <t>IT</t>
        </is>
      </c>
      <c r="C966" s="5" t="inlineStr">
        <is>
          <t>Sales</t>
        </is>
      </c>
      <c r="D966" s="5" t="inlineStr">
        <is>
          <t>L5</t>
        </is>
      </c>
      <c r="E966" s="5" t="inlineStr">
        <is>
          <t>M</t>
        </is>
      </c>
      <c r="F966" s="5" t="n">
        <v>0.8</v>
      </c>
      <c r="G966" s="31" t="n">
        <v>79850</v>
      </c>
      <c r="H966" s="31" t="n">
        <v>79200</v>
      </c>
      <c r="I966" s="6">
        <f>INDEX(Roles!$J$5:$J$40,MATCH(C966&amp;"|"&amp;D966,Roles!$A$5:$A$40,0))</f>
        <v/>
      </c>
      <c r="J966" s="6">
        <f>INDEX(Roles!$K$5:$K$40,MATCH(C966&amp;"|"&amp;D966,Roles!$A$5:$A$40,0))</f>
        <v/>
      </c>
      <c r="K966" s="26">
        <f>INDEX(Market!$K$31:$K$54,MATCH(B966&amp;"|"&amp;J966,Market!$A$31:$A$54,0))</f>
        <v/>
      </c>
      <c r="L966" s="6">
        <f>INDEX(Settings!$E$13:$E$19,MATCH(I966,Settings!$B$13:$B$19,0))</f>
        <v/>
      </c>
      <c r="M966" s="25">
        <f>INDEX(Structure!$K$6:$K$12,MATCH(I966,Structure!$A$6:$A$12,0))</f>
        <v/>
      </c>
      <c r="N966" s="26">
        <f>INDEX(Structure!$G$25:$G$52,MATCH(B966&amp;"|"&amp;I966,Structure!$A$25:$A$52,0))</f>
        <v/>
      </c>
      <c r="O966" s="26">
        <f>INDEX(Structure!$H$25:$H$52,MATCH(B966&amp;"|"&amp;I966,Structure!$A$25:$A$52,0))</f>
        <v/>
      </c>
      <c r="P966" s="26">
        <f>INDEX(Structure!$I$25:$I$52,MATCH(B966&amp;"|"&amp;I966,Structure!$A$25:$A$52,0))</f>
        <v/>
      </c>
      <c r="Q966" s="20">
        <f>G966/H966</f>
        <v/>
      </c>
      <c r="R966" s="20">
        <f>G966/O966</f>
        <v/>
      </c>
      <c r="S966" s="32">
        <f>(G966-N966)/(P966-N966)</f>
        <v/>
      </c>
      <c r="T966" s="4">
        <f>IF(G966&lt;N966,"Below",IF(G966&gt;P966,"Above","Within"))</f>
        <v/>
      </c>
      <c r="U966" s="17">
        <f>MAX(0,N966-G966)*F966</f>
        <v/>
      </c>
      <c r="V966" s="17">
        <f>MAX(0,G966-P966)*F966</f>
        <v/>
      </c>
      <c r="W966" s="33">
        <f>IF(T966="Above",LN(G966/P966)/LN(1+INDEX(Market!$E$6:$E$9,MATCH(B966,Market!$A$6:$A$9,0))),0)</f>
        <v/>
      </c>
    </row>
    <row r="967">
      <c r="A967" s="5" t="inlineStr">
        <is>
          <t>E01136</t>
        </is>
      </c>
      <c r="B967" s="5" t="inlineStr">
        <is>
          <t>PL</t>
        </is>
      </c>
      <c r="C967" s="5" t="inlineStr">
        <is>
          <t>Customer Service</t>
        </is>
      </c>
      <c r="D967" s="5" t="inlineStr">
        <is>
          <t>L2</t>
        </is>
      </c>
      <c r="E967" s="5" t="inlineStr">
        <is>
          <t>F</t>
        </is>
      </c>
      <c r="F967" s="5" t="n">
        <v>1</v>
      </c>
      <c r="G967" s="31" t="n">
        <v>21100</v>
      </c>
      <c r="H967" s="31" t="n">
        <v>23600</v>
      </c>
      <c r="I967" s="6">
        <f>INDEX(Roles!$J$5:$J$40,MATCH(C967&amp;"|"&amp;D967,Roles!$A$5:$A$40,0))</f>
        <v/>
      </c>
      <c r="J967" s="6">
        <f>INDEX(Roles!$K$5:$K$40,MATCH(C967&amp;"|"&amp;D967,Roles!$A$5:$A$40,0))</f>
        <v/>
      </c>
      <c r="K967" s="26">
        <f>INDEX(Market!$K$31:$K$54,MATCH(B967&amp;"|"&amp;J967,Market!$A$31:$A$54,0))</f>
        <v/>
      </c>
      <c r="L967" s="6">
        <f>INDEX(Settings!$E$13:$E$19,MATCH(I967,Settings!$B$13:$B$19,0))</f>
        <v/>
      </c>
      <c r="M967" s="25">
        <f>INDEX(Structure!$K$6:$K$12,MATCH(I967,Structure!$A$6:$A$12,0))</f>
        <v/>
      </c>
      <c r="N967" s="26">
        <f>INDEX(Structure!$G$25:$G$52,MATCH(B967&amp;"|"&amp;I967,Structure!$A$25:$A$52,0))</f>
        <v/>
      </c>
      <c r="O967" s="26">
        <f>INDEX(Structure!$H$25:$H$52,MATCH(B967&amp;"|"&amp;I967,Structure!$A$25:$A$52,0))</f>
        <v/>
      </c>
      <c r="P967" s="26">
        <f>INDEX(Structure!$I$25:$I$52,MATCH(B967&amp;"|"&amp;I967,Structure!$A$25:$A$52,0))</f>
        <v/>
      </c>
      <c r="Q967" s="20">
        <f>G967/H967</f>
        <v/>
      </c>
      <c r="R967" s="20">
        <f>G967/O967</f>
        <v/>
      </c>
      <c r="S967" s="32">
        <f>(G967-N967)/(P967-N967)</f>
        <v/>
      </c>
      <c r="T967" s="4">
        <f>IF(G967&lt;N967,"Below",IF(G967&gt;P967,"Above","Within"))</f>
        <v/>
      </c>
      <c r="U967" s="17">
        <f>MAX(0,N967-G967)*F967</f>
        <v/>
      </c>
      <c r="V967" s="17">
        <f>MAX(0,G967-P967)*F967</f>
        <v/>
      </c>
      <c r="W967" s="33">
        <f>IF(T967="Above",LN(G967/P967)/LN(1+INDEX(Market!$E$6:$E$9,MATCH(B967,Market!$A$6:$A$9,0))),0)</f>
        <v/>
      </c>
    </row>
    <row r="968">
      <c r="A968" s="5" t="inlineStr">
        <is>
          <t>E01137</t>
        </is>
      </c>
      <c r="B968" s="5" t="inlineStr">
        <is>
          <t>PL</t>
        </is>
      </c>
      <c r="C968" s="5" t="inlineStr">
        <is>
          <t>Customer Service</t>
        </is>
      </c>
      <c r="D968" s="5" t="inlineStr">
        <is>
          <t>L3</t>
        </is>
      </c>
      <c r="E968" s="5" t="inlineStr">
        <is>
          <t>F</t>
        </is>
      </c>
      <c r="F968" s="5" t="n">
        <v>1</v>
      </c>
      <c r="G968" s="31" t="n">
        <v>31350</v>
      </c>
      <c r="H968" s="31" t="n">
        <v>30200</v>
      </c>
      <c r="I968" s="6">
        <f>INDEX(Roles!$J$5:$J$40,MATCH(C968&amp;"|"&amp;D968,Roles!$A$5:$A$40,0))</f>
        <v/>
      </c>
      <c r="J968" s="6">
        <f>INDEX(Roles!$K$5:$K$40,MATCH(C968&amp;"|"&amp;D968,Roles!$A$5:$A$40,0))</f>
        <v/>
      </c>
      <c r="K968" s="26">
        <f>INDEX(Market!$K$31:$K$54,MATCH(B968&amp;"|"&amp;J968,Market!$A$31:$A$54,0))</f>
        <v/>
      </c>
      <c r="L968" s="6">
        <f>INDEX(Settings!$E$13:$E$19,MATCH(I968,Settings!$B$13:$B$19,0))</f>
        <v/>
      </c>
      <c r="M968" s="25">
        <f>INDEX(Structure!$K$6:$K$12,MATCH(I968,Structure!$A$6:$A$12,0))</f>
        <v/>
      </c>
      <c r="N968" s="26">
        <f>INDEX(Structure!$G$25:$G$52,MATCH(B968&amp;"|"&amp;I968,Structure!$A$25:$A$52,0))</f>
        <v/>
      </c>
      <c r="O968" s="26">
        <f>INDEX(Structure!$H$25:$H$52,MATCH(B968&amp;"|"&amp;I968,Structure!$A$25:$A$52,0))</f>
        <v/>
      </c>
      <c r="P968" s="26">
        <f>INDEX(Structure!$I$25:$I$52,MATCH(B968&amp;"|"&amp;I968,Structure!$A$25:$A$52,0))</f>
        <v/>
      </c>
      <c r="Q968" s="20">
        <f>G968/H968</f>
        <v/>
      </c>
      <c r="R968" s="20">
        <f>G968/O968</f>
        <v/>
      </c>
      <c r="S968" s="32">
        <f>(G968-N968)/(P968-N968)</f>
        <v/>
      </c>
      <c r="T968" s="4">
        <f>IF(G968&lt;N968,"Below",IF(G968&gt;P968,"Above","Within"))</f>
        <v/>
      </c>
      <c r="U968" s="17">
        <f>MAX(0,N968-G968)*F968</f>
        <v/>
      </c>
      <c r="V968" s="17">
        <f>MAX(0,G968-P968)*F968</f>
        <v/>
      </c>
      <c r="W968" s="33">
        <f>IF(T968="Above",LN(G968/P968)/LN(1+INDEX(Market!$E$6:$E$9,MATCH(B968,Market!$A$6:$A$9,0))),0)</f>
        <v/>
      </c>
    </row>
    <row r="969">
      <c r="A969" s="5" t="inlineStr">
        <is>
          <t>E01139</t>
        </is>
      </c>
      <c r="B969" s="5" t="inlineStr">
        <is>
          <t>IT</t>
        </is>
      </c>
      <c r="C969" s="5" t="inlineStr">
        <is>
          <t>Customer Service</t>
        </is>
      </c>
      <c r="D969" s="5" t="inlineStr">
        <is>
          <t>L2</t>
        </is>
      </c>
      <c r="E969" s="5" t="inlineStr">
        <is>
          <t>F</t>
        </is>
      </c>
      <c r="F969" s="5" t="n">
        <v>1</v>
      </c>
      <c r="G969" s="31" t="n">
        <v>30500</v>
      </c>
      <c r="H969" s="31" t="n">
        <v>29200</v>
      </c>
      <c r="I969" s="6">
        <f>INDEX(Roles!$J$5:$J$40,MATCH(C969&amp;"|"&amp;D969,Roles!$A$5:$A$40,0))</f>
        <v/>
      </c>
      <c r="J969" s="6">
        <f>INDEX(Roles!$K$5:$K$40,MATCH(C969&amp;"|"&amp;D969,Roles!$A$5:$A$40,0))</f>
        <v/>
      </c>
      <c r="K969" s="26">
        <f>INDEX(Market!$K$31:$K$54,MATCH(B969&amp;"|"&amp;J969,Market!$A$31:$A$54,0))</f>
        <v/>
      </c>
      <c r="L969" s="6">
        <f>INDEX(Settings!$E$13:$E$19,MATCH(I969,Settings!$B$13:$B$19,0))</f>
        <v/>
      </c>
      <c r="M969" s="25">
        <f>INDEX(Structure!$K$6:$K$12,MATCH(I969,Structure!$A$6:$A$12,0))</f>
        <v/>
      </c>
      <c r="N969" s="26">
        <f>INDEX(Structure!$G$25:$G$52,MATCH(B969&amp;"|"&amp;I969,Structure!$A$25:$A$52,0))</f>
        <v/>
      </c>
      <c r="O969" s="26">
        <f>INDEX(Structure!$H$25:$H$52,MATCH(B969&amp;"|"&amp;I969,Structure!$A$25:$A$52,0))</f>
        <v/>
      </c>
      <c r="P969" s="26">
        <f>INDEX(Structure!$I$25:$I$52,MATCH(B969&amp;"|"&amp;I969,Structure!$A$25:$A$52,0))</f>
        <v/>
      </c>
      <c r="Q969" s="20">
        <f>G969/H969</f>
        <v/>
      </c>
      <c r="R969" s="20">
        <f>G969/O969</f>
        <v/>
      </c>
      <c r="S969" s="32">
        <f>(G969-N969)/(P969-N969)</f>
        <v/>
      </c>
      <c r="T969" s="4">
        <f>IF(G969&lt;N969,"Below",IF(G969&gt;P969,"Above","Within"))</f>
        <v/>
      </c>
      <c r="U969" s="17">
        <f>MAX(0,N969-G969)*F969</f>
        <v/>
      </c>
      <c r="V969" s="17">
        <f>MAX(0,G969-P969)*F969</f>
        <v/>
      </c>
      <c r="W969" s="33">
        <f>IF(T969="Above",LN(G969/P969)/LN(1+INDEX(Market!$E$6:$E$9,MATCH(B969,Market!$A$6:$A$9,0))),0)</f>
        <v/>
      </c>
    </row>
    <row r="970">
      <c r="A970" s="5" t="inlineStr">
        <is>
          <t>E01140</t>
        </is>
      </c>
      <c r="B970" s="5" t="inlineStr">
        <is>
          <t>DE</t>
        </is>
      </c>
      <c r="C970" s="5" t="inlineStr">
        <is>
          <t>HR</t>
        </is>
      </c>
      <c r="D970" s="5" t="inlineStr">
        <is>
          <t>L5</t>
        </is>
      </c>
      <c r="E970" s="5" t="inlineStr">
        <is>
          <t>M</t>
        </is>
      </c>
      <c r="F970" s="5" t="n">
        <v>1</v>
      </c>
      <c r="G970" s="31" t="n">
        <v>109950</v>
      </c>
      <c r="H970" s="31" t="n">
        <v>110200</v>
      </c>
      <c r="I970" s="6">
        <f>INDEX(Roles!$J$5:$J$40,MATCH(C970&amp;"|"&amp;D970,Roles!$A$5:$A$40,0))</f>
        <v/>
      </c>
      <c r="J970" s="6">
        <f>INDEX(Roles!$K$5:$K$40,MATCH(C970&amp;"|"&amp;D970,Roles!$A$5:$A$40,0))</f>
        <v/>
      </c>
      <c r="K970" s="26">
        <f>INDEX(Market!$K$31:$K$54,MATCH(B970&amp;"|"&amp;J970,Market!$A$31:$A$54,0))</f>
        <v/>
      </c>
      <c r="L970" s="6">
        <f>INDEX(Settings!$E$13:$E$19,MATCH(I970,Settings!$B$13:$B$19,0))</f>
        <v/>
      </c>
      <c r="M970" s="25">
        <f>INDEX(Structure!$K$6:$K$12,MATCH(I970,Structure!$A$6:$A$12,0))</f>
        <v/>
      </c>
      <c r="N970" s="26">
        <f>INDEX(Structure!$G$25:$G$52,MATCH(B970&amp;"|"&amp;I970,Structure!$A$25:$A$52,0))</f>
        <v/>
      </c>
      <c r="O970" s="26">
        <f>INDEX(Structure!$H$25:$H$52,MATCH(B970&amp;"|"&amp;I970,Structure!$A$25:$A$52,0))</f>
        <v/>
      </c>
      <c r="P970" s="26">
        <f>INDEX(Structure!$I$25:$I$52,MATCH(B970&amp;"|"&amp;I970,Structure!$A$25:$A$52,0))</f>
        <v/>
      </c>
      <c r="Q970" s="20">
        <f>G970/H970</f>
        <v/>
      </c>
      <c r="R970" s="20">
        <f>G970/O970</f>
        <v/>
      </c>
      <c r="S970" s="32">
        <f>(G970-N970)/(P970-N970)</f>
        <v/>
      </c>
      <c r="T970" s="4">
        <f>IF(G970&lt;N970,"Below",IF(G970&gt;P970,"Above","Within"))</f>
        <v/>
      </c>
      <c r="U970" s="17">
        <f>MAX(0,N970-G970)*F970</f>
        <v/>
      </c>
      <c r="V970" s="17">
        <f>MAX(0,G970-P970)*F970</f>
        <v/>
      </c>
      <c r="W970" s="33">
        <f>IF(T970="Above",LN(G970/P970)/LN(1+INDEX(Market!$E$6:$E$9,MATCH(B970,Market!$A$6:$A$9,0))),0)</f>
        <v/>
      </c>
    </row>
    <row r="971">
      <c r="A971" s="5" t="inlineStr">
        <is>
          <t>E01141</t>
        </is>
      </c>
      <c r="B971" s="5" t="inlineStr">
        <is>
          <t>DE</t>
        </is>
      </c>
      <c r="C971" s="5" t="inlineStr">
        <is>
          <t>Tech</t>
        </is>
      </c>
      <c r="D971" s="5" t="inlineStr">
        <is>
          <t>L3</t>
        </is>
      </c>
      <c r="E971" s="5" t="inlineStr">
        <is>
          <t>M</t>
        </is>
      </c>
      <c r="F971" s="5" t="n">
        <v>0.8</v>
      </c>
      <c r="G971" s="31" t="n">
        <v>82450</v>
      </c>
      <c r="H971" s="31" t="n">
        <v>76000</v>
      </c>
      <c r="I971" s="6">
        <f>INDEX(Roles!$J$5:$J$40,MATCH(C971&amp;"|"&amp;D971,Roles!$A$5:$A$40,0))</f>
        <v/>
      </c>
      <c r="J971" s="6">
        <f>INDEX(Roles!$K$5:$K$40,MATCH(C971&amp;"|"&amp;D971,Roles!$A$5:$A$40,0))</f>
        <v/>
      </c>
      <c r="K971" s="26">
        <f>INDEX(Market!$K$31:$K$54,MATCH(B971&amp;"|"&amp;J971,Market!$A$31:$A$54,0))</f>
        <v/>
      </c>
      <c r="L971" s="6">
        <f>INDEX(Settings!$E$13:$E$19,MATCH(I971,Settings!$B$13:$B$19,0))</f>
        <v/>
      </c>
      <c r="M971" s="25">
        <f>INDEX(Structure!$K$6:$K$12,MATCH(I971,Structure!$A$6:$A$12,0))</f>
        <v/>
      </c>
      <c r="N971" s="26">
        <f>INDEX(Structure!$G$25:$G$52,MATCH(B971&amp;"|"&amp;I971,Structure!$A$25:$A$52,0))</f>
        <v/>
      </c>
      <c r="O971" s="26">
        <f>INDEX(Structure!$H$25:$H$52,MATCH(B971&amp;"|"&amp;I971,Structure!$A$25:$A$52,0))</f>
        <v/>
      </c>
      <c r="P971" s="26">
        <f>INDEX(Structure!$I$25:$I$52,MATCH(B971&amp;"|"&amp;I971,Structure!$A$25:$A$52,0))</f>
        <v/>
      </c>
      <c r="Q971" s="20">
        <f>G971/H971</f>
        <v/>
      </c>
      <c r="R971" s="20">
        <f>G971/O971</f>
        <v/>
      </c>
      <c r="S971" s="32">
        <f>(G971-N971)/(P971-N971)</f>
        <v/>
      </c>
      <c r="T971" s="4">
        <f>IF(G971&lt;N971,"Below",IF(G971&gt;P971,"Above","Within"))</f>
        <v/>
      </c>
      <c r="U971" s="17">
        <f>MAX(0,N971-G971)*F971</f>
        <v/>
      </c>
      <c r="V971" s="17">
        <f>MAX(0,G971-P971)*F971</f>
        <v/>
      </c>
      <c r="W971" s="33">
        <f>IF(T971="Above",LN(G971/P971)/LN(1+INDEX(Market!$E$6:$E$9,MATCH(B971,Market!$A$6:$A$9,0))),0)</f>
        <v/>
      </c>
    </row>
    <row r="972">
      <c r="A972" s="5" t="inlineStr">
        <is>
          <t>E01142</t>
        </is>
      </c>
      <c r="B972" s="5" t="inlineStr">
        <is>
          <t>DE</t>
        </is>
      </c>
      <c r="C972" s="5" t="inlineStr">
        <is>
          <t>Finance</t>
        </is>
      </c>
      <c r="D972" s="5" t="inlineStr">
        <is>
          <t>L3</t>
        </is>
      </c>
      <c r="E972" s="5" t="inlineStr">
        <is>
          <t>M</t>
        </is>
      </c>
      <c r="F972" s="5" t="n">
        <v>1</v>
      </c>
      <c r="G972" s="31" t="n">
        <v>70700</v>
      </c>
      <c r="H972" s="31" t="n">
        <v>66900</v>
      </c>
      <c r="I972" s="6">
        <f>INDEX(Roles!$J$5:$J$40,MATCH(C972&amp;"|"&amp;D972,Roles!$A$5:$A$40,0))</f>
        <v/>
      </c>
      <c r="J972" s="6">
        <f>INDEX(Roles!$K$5:$K$40,MATCH(C972&amp;"|"&amp;D972,Roles!$A$5:$A$40,0))</f>
        <v/>
      </c>
      <c r="K972" s="26">
        <f>INDEX(Market!$K$31:$K$54,MATCH(B972&amp;"|"&amp;J972,Market!$A$31:$A$54,0))</f>
        <v/>
      </c>
      <c r="L972" s="6">
        <f>INDEX(Settings!$E$13:$E$19,MATCH(I972,Settings!$B$13:$B$19,0))</f>
        <v/>
      </c>
      <c r="M972" s="25">
        <f>INDEX(Structure!$K$6:$K$12,MATCH(I972,Structure!$A$6:$A$12,0))</f>
        <v/>
      </c>
      <c r="N972" s="26">
        <f>INDEX(Structure!$G$25:$G$52,MATCH(B972&amp;"|"&amp;I972,Structure!$A$25:$A$52,0))</f>
        <v/>
      </c>
      <c r="O972" s="26">
        <f>INDEX(Structure!$H$25:$H$52,MATCH(B972&amp;"|"&amp;I972,Structure!$A$25:$A$52,0))</f>
        <v/>
      </c>
      <c r="P972" s="26">
        <f>INDEX(Structure!$I$25:$I$52,MATCH(B972&amp;"|"&amp;I972,Structure!$A$25:$A$52,0))</f>
        <v/>
      </c>
      <c r="Q972" s="20">
        <f>G972/H972</f>
        <v/>
      </c>
      <c r="R972" s="20">
        <f>G972/O972</f>
        <v/>
      </c>
      <c r="S972" s="32">
        <f>(G972-N972)/(P972-N972)</f>
        <v/>
      </c>
      <c r="T972" s="4">
        <f>IF(G972&lt;N972,"Below",IF(G972&gt;P972,"Above","Within"))</f>
        <v/>
      </c>
      <c r="U972" s="17">
        <f>MAX(0,N972-G972)*F972</f>
        <v/>
      </c>
      <c r="V972" s="17">
        <f>MAX(0,G972-P972)*F972</f>
        <v/>
      </c>
      <c r="W972" s="33">
        <f>IF(T972="Above",LN(G972/P972)/LN(1+INDEX(Market!$E$6:$E$9,MATCH(B972,Market!$A$6:$A$9,0))),0)</f>
        <v/>
      </c>
    </row>
    <row r="973">
      <c r="A973" s="5" t="inlineStr">
        <is>
          <t>E01143</t>
        </is>
      </c>
      <c r="B973" s="5" t="inlineStr">
        <is>
          <t>IT</t>
        </is>
      </c>
      <c r="C973" s="5" t="inlineStr">
        <is>
          <t>Customer Service</t>
        </is>
      </c>
      <c r="D973" s="5" t="inlineStr">
        <is>
          <t>L4</t>
        </is>
      </c>
      <c r="E973" s="5" t="inlineStr">
        <is>
          <t>M</t>
        </is>
      </c>
      <c r="F973" s="5" t="n">
        <v>1</v>
      </c>
      <c r="G973" s="31" t="n">
        <v>45250</v>
      </c>
      <c r="H973" s="31" t="n">
        <v>49100</v>
      </c>
      <c r="I973" s="6">
        <f>INDEX(Roles!$J$5:$J$40,MATCH(C973&amp;"|"&amp;D973,Roles!$A$5:$A$40,0))</f>
        <v/>
      </c>
      <c r="J973" s="6">
        <f>INDEX(Roles!$K$5:$K$40,MATCH(C973&amp;"|"&amp;D973,Roles!$A$5:$A$40,0))</f>
        <v/>
      </c>
      <c r="K973" s="26">
        <f>INDEX(Market!$K$31:$K$54,MATCH(B973&amp;"|"&amp;J973,Market!$A$31:$A$54,0))</f>
        <v/>
      </c>
      <c r="L973" s="6">
        <f>INDEX(Settings!$E$13:$E$19,MATCH(I973,Settings!$B$13:$B$19,0))</f>
        <v/>
      </c>
      <c r="M973" s="25">
        <f>INDEX(Structure!$K$6:$K$12,MATCH(I973,Structure!$A$6:$A$12,0))</f>
        <v/>
      </c>
      <c r="N973" s="26">
        <f>INDEX(Structure!$G$25:$G$52,MATCH(B973&amp;"|"&amp;I973,Structure!$A$25:$A$52,0))</f>
        <v/>
      </c>
      <c r="O973" s="26">
        <f>INDEX(Structure!$H$25:$H$52,MATCH(B973&amp;"|"&amp;I973,Structure!$A$25:$A$52,0))</f>
        <v/>
      </c>
      <c r="P973" s="26">
        <f>INDEX(Structure!$I$25:$I$52,MATCH(B973&amp;"|"&amp;I973,Structure!$A$25:$A$52,0))</f>
        <v/>
      </c>
      <c r="Q973" s="20">
        <f>G973/H973</f>
        <v/>
      </c>
      <c r="R973" s="20">
        <f>G973/O973</f>
        <v/>
      </c>
      <c r="S973" s="32">
        <f>(G973-N973)/(P973-N973)</f>
        <v/>
      </c>
      <c r="T973" s="4">
        <f>IF(G973&lt;N973,"Below",IF(G973&gt;P973,"Above","Within"))</f>
        <v/>
      </c>
      <c r="U973" s="17">
        <f>MAX(0,N973-G973)*F973</f>
        <v/>
      </c>
      <c r="V973" s="17">
        <f>MAX(0,G973-P973)*F973</f>
        <v/>
      </c>
      <c r="W973" s="33">
        <f>IF(T973="Above",LN(G973/P973)/LN(1+INDEX(Market!$E$6:$E$9,MATCH(B973,Market!$A$6:$A$9,0))),0)</f>
        <v/>
      </c>
    </row>
    <row r="974">
      <c r="A974" s="5" t="inlineStr">
        <is>
          <t>E01145</t>
        </is>
      </c>
      <c r="B974" s="5" t="inlineStr">
        <is>
          <t>ES</t>
        </is>
      </c>
      <c r="C974" s="5" t="inlineStr">
        <is>
          <t>Operations</t>
        </is>
      </c>
      <c r="D974" s="5" t="inlineStr">
        <is>
          <t>L3</t>
        </is>
      </c>
      <c r="E974" s="5" t="inlineStr">
        <is>
          <t>F</t>
        </is>
      </c>
      <c r="F974" s="5" t="n">
        <v>1</v>
      </c>
      <c r="G974" s="31" t="n">
        <v>37350</v>
      </c>
      <c r="H974" s="31" t="n">
        <v>38000</v>
      </c>
      <c r="I974" s="6">
        <f>INDEX(Roles!$J$5:$J$40,MATCH(C974&amp;"|"&amp;D974,Roles!$A$5:$A$40,0))</f>
        <v/>
      </c>
      <c r="J974" s="6">
        <f>INDEX(Roles!$K$5:$K$40,MATCH(C974&amp;"|"&amp;D974,Roles!$A$5:$A$40,0))</f>
        <v/>
      </c>
      <c r="K974" s="26">
        <f>INDEX(Market!$K$31:$K$54,MATCH(B974&amp;"|"&amp;J974,Market!$A$31:$A$54,0))</f>
        <v/>
      </c>
      <c r="L974" s="6">
        <f>INDEX(Settings!$E$13:$E$19,MATCH(I974,Settings!$B$13:$B$19,0))</f>
        <v/>
      </c>
      <c r="M974" s="25">
        <f>INDEX(Structure!$K$6:$K$12,MATCH(I974,Structure!$A$6:$A$12,0))</f>
        <v/>
      </c>
      <c r="N974" s="26">
        <f>INDEX(Structure!$G$25:$G$52,MATCH(B974&amp;"|"&amp;I974,Structure!$A$25:$A$52,0))</f>
        <v/>
      </c>
      <c r="O974" s="26">
        <f>INDEX(Structure!$H$25:$H$52,MATCH(B974&amp;"|"&amp;I974,Structure!$A$25:$A$52,0))</f>
        <v/>
      </c>
      <c r="P974" s="26">
        <f>INDEX(Structure!$I$25:$I$52,MATCH(B974&amp;"|"&amp;I974,Structure!$A$25:$A$52,0))</f>
        <v/>
      </c>
      <c r="Q974" s="20">
        <f>G974/H974</f>
        <v/>
      </c>
      <c r="R974" s="20">
        <f>G974/O974</f>
        <v/>
      </c>
      <c r="S974" s="32">
        <f>(G974-N974)/(P974-N974)</f>
        <v/>
      </c>
      <c r="T974" s="4">
        <f>IF(G974&lt;N974,"Below",IF(G974&gt;P974,"Above","Within"))</f>
        <v/>
      </c>
      <c r="U974" s="17">
        <f>MAX(0,N974-G974)*F974</f>
        <v/>
      </c>
      <c r="V974" s="17">
        <f>MAX(0,G974-P974)*F974</f>
        <v/>
      </c>
      <c r="W974" s="33">
        <f>IF(T974="Above",LN(G974/P974)/LN(1+INDEX(Market!$E$6:$E$9,MATCH(B974,Market!$A$6:$A$9,0))),0)</f>
        <v/>
      </c>
    </row>
    <row r="975">
      <c r="A975" s="5" t="inlineStr">
        <is>
          <t>E01147</t>
        </is>
      </c>
      <c r="B975" s="5" t="inlineStr">
        <is>
          <t>PL</t>
        </is>
      </c>
      <c r="C975" s="5" t="inlineStr">
        <is>
          <t>Customer Service</t>
        </is>
      </c>
      <c r="D975" s="5" t="inlineStr">
        <is>
          <t>L1</t>
        </is>
      </c>
      <c r="E975" s="5" t="inlineStr">
        <is>
          <t>M</t>
        </is>
      </c>
      <c r="F975" s="5" t="n">
        <v>1</v>
      </c>
      <c r="G975" s="31" t="n">
        <v>19300</v>
      </c>
      <c r="H975" s="31" t="n">
        <v>18900</v>
      </c>
      <c r="I975" s="6">
        <f>INDEX(Roles!$J$5:$J$40,MATCH(C975&amp;"|"&amp;D975,Roles!$A$5:$A$40,0))</f>
        <v/>
      </c>
      <c r="J975" s="6">
        <f>INDEX(Roles!$K$5:$K$40,MATCH(C975&amp;"|"&amp;D975,Roles!$A$5:$A$40,0))</f>
        <v/>
      </c>
      <c r="K975" s="26">
        <f>INDEX(Market!$K$31:$K$54,MATCH(B975&amp;"|"&amp;J975,Market!$A$31:$A$54,0))</f>
        <v/>
      </c>
      <c r="L975" s="6">
        <f>INDEX(Settings!$E$13:$E$19,MATCH(I975,Settings!$B$13:$B$19,0))</f>
        <v/>
      </c>
      <c r="M975" s="25">
        <f>INDEX(Structure!$K$6:$K$12,MATCH(I975,Structure!$A$6:$A$12,0))</f>
        <v/>
      </c>
      <c r="N975" s="26">
        <f>INDEX(Structure!$G$25:$G$52,MATCH(B975&amp;"|"&amp;I975,Structure!$A$25:$A$52,0))</f>
        <v/>
      </c>
      <c r="O975" s="26">
        <f>INDEX(Structure!$H$25:$H$52,MATCH(B975&amp;"|"&amp;I975,Structure!$A$25:$A$52,0))</f>
        <v/>
      </c>
      <c r="P975" s="26">
        <f>INDEX(Structure!$I$25:$I$52,MATCH(B975&amp;"|"&amp;I975,Structure!$A$25:$A$52,0))</f>
        <v/>
      </c>
      <c r="Q975" s="20">
        <f>G975/H975</f>
        <v/>
      </c>
      <c r="R975" s="20">
        <f>G975/O975</f>
        <v/>
      </c>
      <c r="S975" s="32">
        <f>(G975-N975)/(P975-N975)</f>
        <v/>
      </c>
      <c r="T975" s="4">
        <f>IF(G975&lt;N975,"Below",IF(G975&gt;P975,"Above","Within"))</f>
        <v/>
      </c>
      <c r="U975" s="17">
        <f>MAX(0,N975-G975)*F975</f>
        <v/>
      </c>
      <c r="V975" s="17">
        <f>MAX(0,G975-P975)*F975</f>
        <v/>
      </c>
      <c r="W975" s="33">
        <f>IF(T975="Above",LN(G975/P975)/LN(1+INDEX(Market!$E$6:$E$9,MATCH(B975,Market!$A$6:$A$9,0))),0)</f>
        <v/>
      </c>
    </row>
    <row r="976">
      <c r="A976" s="5" t="inlineStr">
        <is>
          <t>E01148</t>
        </is>
      </c>
      <c r="B976" s="5" t="inlineStr">
        <is>
          <t>ES</t>
        </is>
      </c>
      <c r="C976" s="5" t="inlineStr">
        <is>
          <t>HR</t>
        </is>
      </c>
      <c r="D976" s="5" t="inlineStr">
        <is>
          <t>L3</t>
        </is>
      </c>
      <c r="E976" s="5" t="inlineStr">
        <is>
          <t>F</t>
        </is>
      </c>
      <c r="F976" s="5" t="n">
        <v>1</v>
      </c>
      <c r="G976" s="31" t="n">
        <v>39350</v>
      </c>
      <c r="H976" s="31" t="n">
        <v>40000</v>
      </c>
      <c r="I976" s="6">
        <f>INDEX(Roles!$J$5:$J$40,MATCH(C976&amp;"|"&amp;D976,Roles!$A$5:$A$40,0))</f>
        <v/>
      </c>
      <c r="J976" s="6">
        <f>INDEX(Roles!$K$5:$K$40,MATCH(C976&amp;"|"&amp;D976,Roles!$A$5:$A$40,0))</f>
        <v/>
      </c>
      <c r="K976" s="26">
        <f>INDEX(Market!$K$31:$K$54,MATCH(B976&amp;"|"&amp;J976,Market!$A$31:$A$54,0))</f>
        <v/>
      </c>
      <c r="L976" s="6">
        <f>INDEX(Settings!$E$13:$E$19,MATCH(I976,Settings!$B$13:$B$19,0))</f>
        <v/>
      </c>
      <c r="M976" s="25">
        <f>INDEX(Structure!$K$6:$K$12,MATCH(I976,Structure!$A$6:$A$12,0))</f>
        <v/>
      </c>
      <c r="N976" s="26">
        <f>INDEX(Structure!$G$25:$G$52,MATCH(B976&amp;"|"&amp;I976,Structure!$A$25:$A$52,0))</f>
        <v/>
      </c>
      <c r="O976" s="26">
        <f>INDEX(Structure!$H$25:$H$52,MATCH(B976&amp;"|"&amp;I976,Structure!$A$25:$A$52,0))</f>
        <v/>
      </c>
      <c r="P976" s="26">
        <f>INDEX(Structure!$I$25:$I$52,MATCH(B976&amp;"|"&amp;I976,Structure!$A$25:$A$52,0))</f>
        <v/>
      </c>
      <c r="Q976" s="20">
        <f>G976/H976</f>
        <v/>
      </c>
      <c r="R976" s="20">
        <f>G976/O976</f>
        <v/>
      </c>
      <c r="S976" s="32">
        <f>(G976-N976)/(P976-N976)</f>
        <v/>
      </c>
      <c r="T976" s="4">
        <f>IF(G976&lt;N976,"Below",IF(G976&gt;P976,"Above","Within"))</f>
        <v/>
      </c>
      <c r="U976" s="17">
        <f>MAX(0,N976-G976)*F976</f>
        <v/>
      </c>
      <c r="V976" s="17">
        <f>MAX(0,G976-P976)*F976</f>
        <v/>
      </c>
      <c r="W976" s="33">
        <f>IF(T976="Above",LN(G976/P976)/LN(1+INDEX(Market!$E$6:$E$9,MATCH(B976,Market!$A$6:$A$9,0))),0)</f>
        <v/>
      </c>
    </row>
    <row r="977">
      <c r="A977" s="5" t="inlineStr">
        <is>
          <t>E01149</t>
        </is>
      </c>
      <c r="B977" s="5" t="inlineStr">
        <is>
          <t>IT</t>
        </is>
      </c>
      <c r="C977" s="5" t="inlineStr">
        <is>
          <t>Operations</t>
        </is>
      </c>
      <c r="D977" s="5" t="inlineStr">
        <is>
          <t>L1</t>
        </is>
      </c>
      <c r="E977" s="5" t="inlineStr">
        <is>
          <t>F</t>
        </is>
      </c>
      <c r="F977" s="5" t="n">
        <v>1</v>
      </c>
      <c r="G977" s="31" t="n">
        <v>26700</v>
      </c>
      <c r="H977" s="31" t="n">
        <v>24700</v>
      </c>
      <c r="I977" s="6">
        <f>INDEX(Roles!$J$5:$J$40,MATCH(C977&amp;"|"&amp;D977,Roles!$A$5:$A$40,0))</f>
        <v/>
      </c>
      <c r="J977" s="6">
        <f>INDEX(Roles!$K$5:$K$40,MATCH(C977&amp;"|"&amp;D977,Roles!$A$5:$A$40,0))</f>
        <v/>
      </c>
      <c r="K977" s="26">
        <f>INDEX(Market!$K$31:$K$54,MATCH(B977&amp;"|"&amp;J977,Market!$A$31:$A$54,0))</f>
        <v/>
      </c>
      <c r="L977" s="6">
        <f>INDEX(Settings!$E$13:$E$19,MATCH(I977,Settings!$B$13:$B$19,0))</f>
        <v/>
      </c>
      <c r="M977" s="25">
        <f>INDEX(Structure!$K$6:$K$12,MATCH(I977,Structure!$A$6:$A$12,0))</f>
        <v/>
      </c>
      <c r="N977" s="26">
        <f>INDEX(Structure!$G$25:$G$52,MATCH(B977&amp;"|"&amp;I977,Structure!$A$25:$A$52,0))</f>
        <v/>
      </c>
      <c r="O977" s="26">
        <f>INDEX(Structure!$H$25:$H$52,MATCH(B977&amp;"|"&amp;I977,Structure!$A$25:$A$52,0))</f>
        <v/>
      </c>
      <c r="P977" s="26">
        <f>INDEX(Structure!$I$25:$I$52,MATCH(B977&amp;"|"&amp;I977,Structure!$A$25:$A$52,0))</f>
        <v/>
      </c>
      <c r="Q977" s="20">
        <f>G977/H977</f>
        <v/>
      </c>
      <c r="R977" s="20">
        <f>G977/O977</f>
        <v/>
      </c>
      <c r="S977" s="32">
        <f>(G977-N977)/(P977-N977)</f>
        <v/>
      </c>
      <c r="T977" s="4">
        <f>IF(G977&lt;N977,"Below",IF(G977&gt;P977,"Above","Within"))</f>
        <v/>
      </c>
      <c r="U977" s="17">
        <f>MAX(0,N977-G977)*F977</f>
        <v/>
      </c>
      <c r="V977" s="17">
        <f>MAX(0,G977-P977)*F977</f>
        <v/>
      </c>
      <c r="W977" s="33">
        <f>IF(T977="Above",LN(G977/P977)/LN(1+INDEX(Market!$E$6:$E$9,MATCH(B977,Market!$A$6:$A$9,0))),0)</f>
        <v/>
      </c>
    </row>
    <row r="978">
      <c r="A978" s="5" t="inlineStr">
        <is>
          <t>E01150</t>
        </is>
      </c>
      <c r="B978" s="5" t="inlineStr">
        <is>
          <t>PL</t>
        </is>
      </c>
      <c r="C978" s="5" t="inlineStr">
        <is>
          <t>HR</t>
        </is>
      </c>
      <c r="D978" s="5" t="inlineStr">
        <is>
          <t>L1</t>
        </is>
      </c>
      <c r="E978" s="5" t="inlineStr">
        <is>
          <t>M</t>
        </is>
      </c>
      <c r="F978" s="5" t="n">
        <v>1</v>
      </c>
      <c r="G978" s="31" t="n">
        <v>23000</v>
      </c>
      <c r="H978" s="31" t="n">
        <v>21000</v>
      </c>
      <c r="I978" s="6">
        <f>INDEX(Roles!$J$5:$J$40,MATCH(C978&amp;"|"&amp;D978,Roles!$A$5:$A$40,0))</f>
        <v/>
      </c>
      <c r="J978" s="6">
        <f>INDEX(Roles!$K$5:$K$40,MATCH(C978&amp;"|"&amp;D978,Roles!$A$5:$A$40,0))</f>
        <v/>
      </c>
      <c r="K978" s="26">
        <f>INDEX(Market!$K$31:$K$54,MATCH(B978&amp;"|"&amp;J978,Market!$A$31:$A$54,0))</f>
        <v/>
      </c>
      <c r="L978" s="6">
        <f>INDEX(Settings!$E$13:$E$19,MATCH(I978,Settings!$B$13:$B$19,0))</f>
        <v/>
      </c>
      <c r="M978" s="25">
        <f>INDEX(Structure!$K$6:$K$12,MATCH(I978,Structure!$A$6:$A$12,0))</f>
        <v/>
      </c>
      <c r="N978" s="26">
        <f>INDEX(Structure!$G$25:$G$52,MATCH(B978&amp;"|"&amp;I978,Structure!$A$25:$A$52,0))</f>
        <v/>
      </c>
      <c r="O978" s="26">
        <f>INDEX(Structure!$H$25:$H$52,MATCH(B978&amp;"|"&amp;I978,Structure!$A$25:$A$52,0))</f>
        <v/>
      </c>
      <c r="P978" s="26">
        <f>INDEX(Structure!$I$25:$I$52,MATCH(B978&amp;"|"&amp;I978,Structure!$A$25:$A$52,0))</f>
        <v/>
      </c>
      <c r="Q978" s="20">
        <f>G978/H978</f>
        <v/>
      </c>
      <c r="R978" s="20">
        <f>G978/O978</f>
        <v/>
      </c>
      <c r="S978" s="32">
        <f>(G978-N978)/(P978-N978)</f>
        <v/>
      </c>
      <c r="T978" s="4">
        <f>IF(G978&lt;N978,"Below",IF(G978&gt;P978,"Above","Within"))</f>
        <v/>
      </c>
      <c r="U978" s="17">
        <f>MAX(0,N978-G978)*F978</f>
        <v/>
      </c>
      <c r="V978" s="17">
        <f>MAX(0,G978-P978)*F978</f>
        <v/>
      </c>
      <c r="W978" s="33">
        <f>IF(T978="Above",LN(G978/P978)/LN(1+INDEX(Market!$E$6:$E$9,MATCH(B978,Market!$A$6:$A$9,0))),0)</f>
        <v/>
      </c>
    </row>
    <row r="979">
      <c r="A979" s="5" t="inlineStr">
        <is>
          <t>E01151</t>
        </is>
      </c>
      <c r="B979" s="5" t="inlineStr">
        <is>
          <t>ES</t>
        </is>
      </c>
      <c r="C979" s="5" t="inlineStr">
        <is>
          <t>Customer Service</t>
        </is>
      </c>
      <c r="D979" s="5" t="inlineStr">
        <is>
          <t>L2</t>
        </is>
      </c>
      <c r="E979" s="5" t="inlineStr">
        <is>
          <t>F</t>
        </is>
      </c>
      <c r="F979" s="5" t="n">
        <v>1</v>
      </c>
      <c r="G979" s="31" t="n">
        <v>26250</v>
      </c>
      <c r="H979" s="31" t="n">
        <v>28100</v>
      </c>
      <c r="I979" s="6">
        <f>INDEX(Roles!$J$5:$J$40,MATCH(C979&amp;"|"&amp;D979,Roles!$A$5:$A$40,0))</f>
        <v/>
      </c>
      <c r="J979" s="6">
        <f>INDEX(Roles!$K$5:$K$40,MATCH(C979&amp;"|"&amp;D979,Roles!$A$5:$A$40,0))</f>
        <v/>
      </c>
      <c r="K979" s="26">
        <f>INDEX(Market!$K$31:$K$54,MATCH(B979&amp;"|"&amp;J979,Market!$A$31:$A$54,0))</f>
        <v/>
      </c>
      <c r="L979" s="6">
        <f>INDEX(Settings!$E$13:$E$19,MATCH(I979,Settings!$B$13:$B$19,0))</f>
        <v/>
      </c>
      <c r="M979" s="25">
        <f>INDEX(Structure!$K$6:$K$12,MATCH(I979,Structure!$A$6:$A$12,0))</f>
        <v/>
      </c>
      <c r="N979" s="26">
        <f>INDEX(Structure!$G$25:$G$52,MATCH(B979&amp;"|"&amp;I979,Structure!$A$25:$A$52,0))</f>
        <v/>
      </c>
      <c r="O979" s="26">
        <f>INDEX(Structure!$H$25:$H$52,MATCH(B979&amp;"|"&amp;I979,Structure!$A$25:$A$52,0))</f>
        <v/>
      </c>
      <c r="P979" s="26">
        <f>INDEX(Structure!$I$25:$I$52,MATCH(B979&amp;"|"&amp;I979,Structure!$A$25:$A$52,0))</f>
        <v/>
      </c>
      <c r="Q979" s="20">
        <f>G979/H979</f>
        <v/>
      </c>
      <c r="R979" s="20">
        <f>G979/O979</f>
        <v/>
      </c>
      <c r="S979" s="32">
        <f>(G979-N979)/(P979-N979)</f>
        <v/>
      </c>
      <c r="T979" s="4">
        <f>IF(G979&lt;N979,"Below",IF(G979&gt;P979,"Above","Within"))</f>
        <v/>
      </c>
      <c r="U979" s="17">
        <f>MAX(0,N979-G979)*F979</f>
        <v/>
      </c>
      <c r="V979" s="17">
        <f>MAX(0,G979-P979)*F979</f>
        <v/>
      </c>
      <c r="W979" s="33">
        <f>IF(T979="Above",LN(G979/P979)/LN(1+INDEX(Market!$E$6:$E$9,MATCH(B979,Market!$A$6:$A$9,0))),0)</f>
        <v/>
      </c>
    </row>
    <row r="980">
      <c r="A980" s="5" t="inlineStr">
        <is>
          <t>E01153</t>
        </is>
      </c>
      <c r="B980" s="5" t="inlineStr">
        <is>
          <t>IT</t>
        </is>
      </c>
      <c r="C980" s="5" t="inlineStr">
        <is>
          <t>Tech</t>
        </is>
      </c>
      <c r="D980" s="5" t="inlineStr">
        <is>
          <t>L6</t>
        </is>
      </c>
      <c r="E980" s="5" t="inlineStr">
        <is>
          <t>M</t>
        </is>
      </c>
      <c r="F980" s="5" t="n">
        <v>1</v>
      </c>
      <c r="G980" s="31" t="n">
        <v>135750</v>
      </c>
      <c r="H980" s="31" t="n">
        <v>130000</v>
      </c>
      <c r="I980" s="6">
        <f>INDEX(Roles!$J$5:$J$40,MATCH(C980&amp;"|"&amp;D980,Roles!$A$5:$A$40,0))</f>
        <v/>
      </c>
      <c r="J980" s="6">
        <f>INDEX(Roles!$K$5:$K$40,MATCH(C980&amp;"|"&amp;D980,Roles!$A$5:$A$40,0))</f>
        <v/>
      </c>
      <c r="K980" s="26">
        <f>INDEX(Market!$K$31:$K$54,MATCH(B980&amp;"|"&amp;J980,Market!$A$31:$A$54,0))</f>
        <v/>
      </c>
      <c r="L980" s="6">
        <f>INDEX(Settings!$E$13:$E$19,MATCH(I980,Settings!$B$13:$B$19,0))</f>
        <v/>
      </c>
      <c r="M980" s="25">
        <f>INDEX(Structure!$K$6:$K$12,MATCH(I980,Structure!$A$6:$A$12,0))</f>
        <v/>
      </c>
      <c r="N980" s="26">
        <f>INDEX(Structure!$G$25:$G$52,MATCH(B980&amp;"|"&amp;I980,Structure!$A$25:$A$52,0))</f>
        <v/>
      </c>
      <c r="O980" s="26">
        <f>INDEX(Structure!$H$25:$H$52,MATCH(B980&amp;"|"&amp;I980,Structure!$A$25:$A$52,0))</f>
        <v/>
      </c>
      <c r="P980" s="26">
        <f>INDEX(Structure!$I$25:$I$52,MATCH(B980&amp;"|"&amp;I980,Structure!$A$25:$A$52,0))</f>
        <v/>
      </c>
      <c r="Q980" s="20">
        <f>G980/H980</f>
        <v/>
      </c>
      <c r="R980" s="20">
        <f>G980/O980</f>
        <v/>
      </c>
      <c r="S980" s="32">
        <f>(G980-N980)/(P980-N980)</f>
        <v/>
      </c>
      <c r="T980" s="4">
        <f>IF(G980&lt;N980,"Below",IF(G980&gt;P980,"Above","Within"))</f>
        <v/>
      </c>
      <c r="U980" s="17">
        <f>MAX(0,N980-G980)*F980</f>
        <v/>
      </c>
      <c r="V980" s="17">
        <f>MAX(0,G980-P980)*F980</f>
        <v/>
      </c>
      <c r="W980" s="33">
        <f>IF(T980="Above",LN(G980/P980)/LN(1+INDEX(Market!$E$6:$E$9,MATCH(B980,Market!$A$6:$A$9,0))),0)</f>
        <v/>
      </c>
    </row>
    <row r="981">
      <c r="A981" s="5" t="inlineStr">
        <is>
          <t>E01155</t>
        </is>
      </c>
      <c r="B981" s="5" t="inlineStr">
        <is>
          <t>ES</t>
        </is>
      </c>
      <c r="C981" s="5" t="inlineStr">
        <is>
          <t>Sales</t>
        </is>
      </c>
      <c r="D981" s="5" t="inlineStr">
        <is>
          <t>L3</t>
        </is>
      </c>
      <c r="E981" s="5" t="inlineStr">
        <is>
          <t>M</t>
        </is>
      </c>
      <c r="F981" s="5" t="n">
        <v>1</v>
      </c>
      <c r="G981" s="31" t="n">
        <v>47900</v>
      </c>
      <c r="H981" s="31" t="n">
        <v>42000</v>
      </c>
      <c r="I981" s="6">
        <f>INDEX(Roles!$J$5:$J$40,MATCH(C981&amp;"|"&amp;D981,Roles!$A$5:$A$40,0))</f>
        <v/>
      </c>
      <c r="J981" s="6">
        <f>INDEX(Roles!$K$5:$K$40,MATCH(C981&amp;"|"&amp;D981,Roles!$A$5:$A$40,0))</f>
        <v/>
      </c>
      <c r="K981" s="26">
        <f>INDEX(Market!$K$31:$K$54,MATCH(B981&amp;"|"&amp;J981,Market!$A$31:$A$54,0))</f>
        <v/>
      </c>
      <c r="L981" s="6">
        <f>INDEX(Settings!$E$13:$E$19,MATCH(I981,Settings!$B$13:$B$19,0))</f>
        <v/>
      </c>
      <c r="M981" s="25">
        <f>INDEX(Structure!$K$6:$K$12,MATCH(I981,Structure!$A$6:$A$12,0))</f>
        <v/>
      </c>
      <c r="N981" s="26">
        <f>INDEX(Structure!$G$25:$G$52,MATCH(B981&amp;"|"&amp;I981,Structure!$A$25:$A$52,0))</f>
        <v/>
      </c>
      <c r="O981" s="26">
        <f>INDEX(Structure!$H$25:$H$52,MATCH(B981&amp;"|"&amp;I981,Structure!$A$25:$A$52,0))</f>
        <v/>
      </c>
      <c r="P981" s="26">
        <f>INDEX(Structure!$I$25:$I$52,MATCH(B981&amp;"|"&amp;I981,Structure!$A$25:$A$52,0))</f>
        <v/>
      </c>
      <c r="Q981" s="20">
        <f>G981/H981</f>
        <v/>
      </c>
      <c r="R981" s="20">
        <f>G981/O981</f>
        <v/>
      </c>
      <c r="S981" s="32">
        <f>(G981-N981)/(P981-N981)</f>
        <v/>
      </c>
      <c r="T981" s="4">
        <f>IF(G981&lt;N981,"Below",IF(G981&gt;P981,"Above","Within"))</f>
        <v/>
      </c>
      <c r="U981" s="17">
        <f>MAX(0,N981-G981)*F981</f>
        <v/>
      </c>
      <c r="V981" s="17">
        <f>MAX(0,G981-P981)*F981</f>
        <v/>
      </c>
      <c r="W981" s="33">
        <f>IF(T981="Above",LN(G981/P981)/LN(1+INDEX(Market!$E$6:$E$9,MATCH(B981,Market!$A$6:$A$9,0))),0)</f>
        <v/>
      </c>
    </row>
    <row r="982">
      <c r="A982" s="5" t="inlineStr">
        <is>
          <t>E01156</t>
        </is>
      </c>
      <c r="B982" s="5" t="inlineStr">
        <is>
          <t>IT</t>
        </is>
      </c>
      <c r="C982" s="5" t="inlineStr">
        <is>
          <t>Finance</t>
        </is>
      </c>
      <c r="D982" s="5" t="inlineStr">
        <is>
          <t>L3</t>
        </is>
      </c>
      <c r="E982" s="5" t="inlineStr">
        <is>
          <t>F</t>
        </is>
      </c>
      <c r="F982" s="5" t="n">
        <v>1</v>
      </c>
      <c r="G982" s="31" t="n">
        <v>36300</v>
      </c>
      <c r="H982" s="31" t="n">
        <v>45800</v>
      </c>
      <c r="I982" s="6">
        <f>INDEX(Roles!$J$5:$J$40,MATCH(C982&amp;"|"&amp;D982,Roles!$A$5:$A$40,0))</f>
        <v/>
      </c>
      <c r="J982" s="6">
        <f>INDEX(Roles!$K$5:$K$40,MATCH(C982&amp;"|"&amp;D982,Roles!$A$5:$A$40,0))</f>
        <v/>
      </c>
      <c r="K982" s="26">
        <f>INDEX(Market!$K$31:$K$54,MATCH(B982&amp;"|"&amp;J982,Market!$A$31:$A$54,0))</f>
        <v/>
      </c>
      <c r="L982" s="6">
        <f>INDEX(Settings!$E$13:$E$19,MATCH(I982,Settings!$B$13:$B$19,0))</f>
        <v/>
      </c>
      <c r="M982" s="25">
        <f>INDEX(Structure!$K$6:$K$12,MATCH(I982,Structure!$A$6:$A$12,0))</f>
        <v/>
      </c>
      <c r="N982" s="26">
        <f>INDEX(Structure!$G$25:$G$52,MATCH(B982&amp;"|"&amp;I982,Structure!$A$25:$A$52,0))</f>
        <v/>
      </c>
      <c r="O982" s="26">
        <f>INDEX(Structure!$H$25:$H$52,MATCH(B982&amp;"|"&amp;I982,Structure!$A$25:$A$52,0))</f>
        <v/>
      </c>
      <c r="P982" s="26">
        <f>INDEX(Structure!$I$25:$I$52,MATCH(B982&amp;"|"&amp;I982,Structure!$A$25:$A$52,0))</f>
        <v/>
      </c>
      <c r="Q982" s="20">
        <f>G982/H982</f>
        <v/>
      </c>
      <c r="R982" s="20">
        <f>G982/O982</f>
        <v/>
      </c>
      <c r="S982" s="32">
        <f>(G982-N982)/(P982-N982)</f>
        <v/>
      </c>
      <c r="T982" s="4">
        <f>IF(G982&lt;N982,"Below",IF(G982&gt;P982,"Above","Within"))</f>
        <v/>
      </c>
      <c r="U982" s="17">
        <f>MAX(0,N982-G982)*F982</f>
        <v/>
      </c>
      <c r="V982" s="17">
        <f>MAX(0,G982-P982)*F982</f>
        <v/>
      </c>
      <c r="W982" s="33">
        <f>IF(T982="Above",LN(G982/P982)/LN(1+INDEX(Market!$E$6:$E$9,MATCH(B982,Market!$A$6:$A$9,0))),0)</f>
        <v/>
      </c>
    </row>
    <row r="983">
      <c r="A983" s="5" t="inlineStr">
        <is>
          <t>E01157</t>
        </is>
      </c>
      <c r="B983" s="5" t="inlineStr">
        <is>
          <t>PL</t>
        </is>
      </c>
      <c r="C983" s="5" t="inlineStr">
        <is>
          <t>HR</t>
        </is>
      </c>
      <c r="D983" s="5" t="inlineStr">
        <is>
          <t>L2</t>
        </is>
      </c>
      <c r="E983" s="5" t="inlineStr">
        <is>
          <t>F</t>
        </is>
      </c>
      <c r="F983" s="5" t="n">
        <v>1</v>
      </c>
      <c r="G983" s="31" t="n">
        <v>25150</v>
      </c>
      <c r="H983" s="31" t="n">
        <v>26200</v>
      </c>
      <c r="I983" s="6">
        <f>INDEX(Roles!$J$5:$J$40,MATCH(C983&amp;"|"&amp;D983,Roles!$A$5:$A$40,0))</f>
        <v/>
      </c>
      <c r="J983" s="6">
        <f>INDEX(Roles!$K$5:$K$40,MATCH(C983&amp;"|"&amp;D983,Roles!$A$5:$A$40,0))</f>
        <v/>
      </c>
      <c r="K983" s="26">
        <f>INDEX(Market!$K$31:$K$54,MATCH(B983&amp;"|"&amp;J983,Market!$A$31:$A$54,0))</f>
        <v/>
      </c>
      <c r="L983" s="6">
        <f>INDEX(Settings!$E$13:$E$19,MATCH(I983,Settings!$B$13:$B$19,0))</f>
        <v/>
      </c>
      <c r="M983" s="25">
        <f>INDEX(Structure!$K$6:$K$12,MATCH(I983,Structure!$A$6:$A$12,0))</f>
        <v/>
      </c>
      <c r="N983" s="26">
        <f>INDEX(Structure!$G$25:$G$52,MATCH(B983&amp;"|"&amp;I983,Structure!$A$25:$A$52,0))</f>
        <v/>
      </c>
      <c r="O983" s="26">
        <f>INDEX(Structure!$H$25:$H$52,MATCH(B983&amp;"|"&amp;I983,Structure!$A$25:$A$52,0))</f>
        <v/>
      </c>
      <c r="P983" s="26">
        <f>INDEX(Structure!$I$25:$I$52,MATCH(B983&amp;"|"&amp;I983,Structure!$A$25:$A$52,0))</f>
        <v/>
      </c>
      <c r="Q983" s="20">
        <f>G983/H983</f>
        <v/>
      </c>
      <c r="R983" s="20">
        <f>G983/O983</f>
        <v/>
      </c>
      <c r="S983" s="32">
        <f>(G983-N983)/(P983-N983)</f>
        <v/>
      </c>
      <c r="T983" s="4">
        <f>IF(G983&lt;N983,"Below",IF(G983&gt;P983,"Above","Within"))</f>
        <v/>
      </c>
      <c r="U983" s="17">
        <f>MAX(0,N983-G983)*F983</f>
        <v/>
      </c>
      <c r="V983" s="17">
        <f>MAX(0,G983-P983)*F983</f>
        <v/>
      </c>
      <c r="W983" s="33">
        <f>IF(T983="Above",LN(G983/P983)/LN(1+INDEX(Market!$E$6:$E$9,MATCH(B983,Market!$A$6:$A$9,0))),0)</f>
        <v/>
      </c>
    </row>
    <row r="984">
      <c r="A984" s="5" t="inlineStr">
        <is>
          <t>E01158</t>
        </is>
      </c>
      <c r="B984" s="5" t="inlineStr">
        <is>
          <t>PL</t>
        </is>
      </c>
      <c r="C984" s="5" t="inlineStr">
        <is>
          <t>Customer Service</t>
        </is>
      </c>
      <c r="D984" s="5" t="inlineStr">
        <is>
          <t>L4</t>
        </is>
      </c>
      <c r="E984" s="5" t="inlineStr">
        <is>
          <t>M</t>
        </is>
      </c>
      <c r="F984" s="5" t="n">
        <v>1</v>
      </c>
      <c r="G984" s="31" t="n">
        <v>40250</v>
      </c>
      <c r="H984" s="31" t="n">
        <v>39700</v>
      </c>
      <c r="I984" s="6">
        <f>INDEX(Roles!$J$5:$J$40,MATCH(C984&amp;"|"&amp;D984,Roles!$A$5:$A$40,0))</f>
        <v/>
      </c>
      <c r="J984" s="6">
        <f>INDEX(Roles!$K$5:$K$40,MATCH(C984&amp;"|"&amp;D984,Roles!$A$5:$A$40,0))</f>
        <v/>
      </c>
      <c r="K984" s="26">
        <f>INDEX(Market!$K$31:$K$54,MATCH(B984&amp;"|"&amp;J984,Market!$A$31:$A$54,0))</f>
        <v/>
      </c>
      <c r="L984" s="6">
        <f>INDEX(Settings!$E$13:$E$19,MATCH(I984,Settings!$B$13:$B$19,0))</f>
        <v/>
      </c>
      <c r="M984" s="25">
        <f>INDEX(Structure!$K$6:$K$12,MATCH(I984,Structure!$A$6:$A$12,0))</f>
        <v/>
      </c>
      <c r="N984" s="26">
        <f>INDEX(Structure!$G$25:$G$52,MATCH(B984&amp;"|"&amp;I984,Structure!$A$25:$A$52,0))</f>
        <v/>
      </c>
      <c r="O984" s="26">
        <f>INDEX(Structure!$H$25:$H$52,MATCH(B984&amp;"|"&amp;I984,Structure!$A$25:$A$52,0))</f>
        <v/>
      </c>
      <c r="P984" s="26">
        <f>INDEX(Structure!$I$25:$I$52,MATCH(B984&amp;"|"&amp;I984,Structure!$A$25:$A$52,0))</f>
        <v/>
      </c>
      <c r="Q984" s="20">
        <f>G984/H984</f>
        <v/>
      </c>
      <c r="R984" s="20">
        <f>G984/O984</f>
        <v/>
      </c>
      <c r="S984" s="32">
        <f>(G984-N984)/(P984-N984)</f>
        <v/>
      </c>
      <c r="T984" s="4">
        <f>IF(G984&lt;N984,"Below",IF(G984&gt;P984,"Above","Within"))</f>
        <v/>
      </c>
      <c r="U984" s="17">
        <f>MAX(0,N984-G984)*F984</f>
        <v/>
      </c>
      <c r="V984" s="17">
        <f>MAX(0,G984-P984)*F984</f>
        <v/>
      </c>
      <c r="W984" s="33">
        <f>IF(T984="Above",LN(G984/P984)/LN(1+INDEX(Market!$E$6:$E$9,MATCH(B984,Market!$A$6:$A$9,0))),0)</f>
        <v/>
      </c>
    </row>
    <row r="985">
      <c r="A985" s="5" t="inlineStr">
        <is>
          <t>E01159</t>
        </is>
      </c>
      <c r="B985" s="5" t="inlineStr">
        <is>
          <t>IT</t>
        </is>
      </c>
      <c r="C985" s="5" t="inlineStr">
        <is>
          <t>Customer Service</t>
        </is>
      </c>
      <c r="D985" s="5" t="inlineStr">
        <is>
          <t>L1</t>
        </is>
      </c>
      <c r="E985" s="5" t="inlineStr">
        <is>
          <t>F</t>
        </is>
      </c>
      <c r="F985" s="5" t="n">
        <v>1</v>
      </c>
      <c r="G985" s="31" t="n">
        <v>17850</v>
      </c>
      <c r="H985" s="31" t="n">
        <v>23400</v>
      </c>
      <c r="I985" s="6">
        <f>INDEX(Roles!$J$5:$J$40,MATCH(C985&amp;"|"&amp;D985,Roles!$A$5:$A$40,0))</f>
        <v/>
      </c>
      <c r="J985" s="6">
        <f>INDEX(Roles!$K$5:$K$40,MATCH(C985&amp;"|"&amp;D985,Roles!$A$5:$A$40,0))</f>
        <v/>
      </c>
      <c r="K985" s="26">
        <f>INDEX(Market!$K$31:$K$54,MATCH(B985&amp;"|"&amp;J985,Market!$A$31:$A$54,0))</f>
        <v/>
      </c>
      <c r="L985" s="6">
        <f>INDEX(Settings!$E$13:$E$19,MATCH(I985,Settings!$B$13:$B$19,0))</f>
        <v/>
      </c>
      <c r="M985" s="25">
        <f>INDEX(Structure!$K$6:$K$12,MATCH(I985,Structure!$A$6:$A$12,0))</f>
        <v/>
      </c>
      <c r="N985" s="26">
        <f>INDEX(Structure!$G$25:$G$52,MATCH(B985&amp;"|"&amp;I985,Structure!$A$25:$A$52,0))</f>
        <v/>
      </c>
      <c r="O985" s="26">
        <f>INDEX(Structure!$H$25:$H$52,MATCH(B985&amp;"|"&amp;I985,Structure!$A$25:$A$52,0))</f>
        <v/>
      </c>
      <c r="P985" s="26">
        <f>INDEX(Structure!$I$25:$I$52,MATCH(B985&amp;"|"&amp;I985,Structure!$A$25:$A$52,0))</f>
        <v/>
      </c>
      <c r="Q985" s="20">
        <f>G985/H985</f>
        <v/>
      </c>
      <c r="R985" s="20">
        <f>G985/O985</f>
        <v/>
      </c>
      <c r="S985" s="32">
        <f>(G985-N985)/(P985-N985)</f>
        <v/>
      </c>
      <c r="T985" s="4">
        <f>IF(G985&lt;N985,"Below",IF(G985&gt;P985,"Above","Within"))</f>
        <v/>
      </c>
      <c r="U985" s="17">
        <f>MAX(0,N985-G985)*F985</f>
        <v/>
      </c>
      <c r="V985" s="17">
        <f>MAX(0,G985-P985)*F985</f>
        <v/>
      </c>
      <c r="W985" s="33">
        <f>IF(T985="Above",LN(G985/P985)/LN(1+INDEX(Market!$E$6:$E$9,MATCH(B985,Market!$A$6:$A$9,0))),0)</f>
        <v/>
      </c>
    </row>
    <row r="986">
      <c r="A986" s="5" t="inlineStr">
        <is>
          <t>E01160</t>
        </is>
      </c>
      <c r="B986" s="5" t="inlineStr">
        <is>
          <t>IT</t>
        </is>
      </c>
      <c r="C986" s="5" t="inlineStr">
        <is>
          <t>Customer Service</t>
        </is>
      </c>
      <c r="D986" s="5" t="inlineStr">
        <is>
          <t>L1</t>
        </is>
      </c>
      <c r="E986" s="5" t="inlineStr">
        <is>
          <t>F</t>
        </is>
      </c>
      <c r="F986" s="5" t="n">
        <v>1</v>
      </c>
      <c r="G986" s="31" t="n">
        <v>20750</v>
      </c>
      <c r="H986" s="31" t="n">
        <v>23400</v>
      </c>
      <c r="I986" s="6">
        <f>INDEX(Roles!$J$5:$J$40,MATCH(C986&amp;"|"&amp;D986,Roles!$A$5:$A$40,0))</f>
        <v/>
      </c>
      <c r="J986" s="6">
        <f>INDEX(Roles!$K$5:$K$40,MATCH(C986&amp;"|"&amp;D986,Roles!$A$5:$A$40,0))</f>
        <v/>
      </c>
      <c r="K986" s="26">
        <f>INDEX(Market!$K$31:$K$54,MATCH(B986&amp;"|"&amp;J986,Market!$A$31:$A$54,0))</f>
        <v/>
      </c>
      <c r="L986" s="6">
        <f>INDEX(Settings!$E$13:$E$19,MATCH(I986,Settings!$B$13:$B$19,0))</f>
        <v/>
      </c>
      <c r="M986" s="25">
        <f>INDEX(Structure!$K$6:$K$12,MATCH(I986,Structure!$A$6:$A$12,0))</f>
        <v/>
      </c>
      <c r="N986" s="26">
        <f>INDEX(Structure!$G$25:$G$52,MATCH(B986&amp;"|"&amp;I986,Structure!$A$25:$A$52,0))</f>
        <v/>
      </c>
      <c r="O986" s="26">
        <f>INDEX(Structure!$H$25:$H$52,MATCH(B986&amp;"|"&amp;I986,Structure!$A$25:$A$52,0))</f>
        <v/>
      </c>
      <c r="P986" s="26">
        <f>INDEX(Structure!$I$25:$I$52,MATCH(B986&amp;"|"&amp;I986,Structure!$A$25:$A$52,0))</f>
        <v/>
      </c>
      <c r="Q986" s="20">
        <f>G986/H986</f>
        <v/>
      </c>
      <c r="R986" s="20">
        <f>G986/O986</f>
        <v/>
      </c>
      <c r="S986" s="32">
        <f>(G986-N986)/(P986-N986)</f>
        <v/>
      </c>
      <c r="T986" s="4">
        <f>IF(G986&lt;N986,"Below",IF(G986&gt;P986,"Above","Within"))</f>
        <v/>
      </c>
      <c r="U986" s="17">
        <f>MAX(0,N986-G986)*F986</f>
        <v/>
      </c>
      <c r="V986" s="17">
        <f>MAX(0,G986-P986)*F986</f>
        <v/>
      </c>
      <c r="W986" s="33">
        <f>IF(T986="Above",LN(G986/P986)/LN(1+INDEX(Market!$E$6:$E$9,MATCH(B986,Market!$A$6:$A$9,0))),0)</f>
        <v/>
      </c>
    </row>
    <row r="987">
      <c r="A987" s="5" t="inlineStr">
        <is>
          <t>E01161</t>
        </is>
      </c>
      <c r="B987" s="5" t="inlineStr">
        <is>
          <t>IT</t>
        </is>
      </c>
      <c r="C987" s="5" t="inlineStr">
        <is>
          <t>Operations</t>
        </is>
      </c>
      <c r="D987" s="5" t="inlineStr">
        <is>
          <t>L2</t>
        </is>
      </c>
      <c r="E987" s="5" t="inlineStr">
        <is>
          <t>M</t>
        </is>
      </c>
      <c r="F987" s="5" t="n">
        <v>1</v>
      </c>
      <c r="G987" s="31" t="n">
        <v>32050</v>
      </c>
      <c r="H987" s="31" t="n">
        <v>30900</v>
      </c>
      <c r="I987" s="6">
        <f>INDEX(Roles!$J$5:$J$40,MATCH(C987&amp;"|"&amp;D987,Roles!$A$5:$A$40,0))</f>
        <v/>
      </c>
      <c r="J987" s="6">
        <f>INDEX(Roles!$K$5:$K$40,MATCH(C987&amp;"|"&amp;D987,Roles!$A$5:$A$40,0))</f>
        <v/>
      </c>
      <c r="K987" s="26">
        <f>INDEX(Market!$K$31:$K$54,MATCH(B987&amp;"|"&amp;J987,Market!$A$31:$A$54,0))</f>
        <v/>
      </c>
      <c r="L987" s="6">
        <f>INDEX(Settings!$E$13:$E$19,MATCH(I987,Settings!$B$13:$B$19,0))</f>
        <v/>
      </c>
      <c r="M987" s="25">
        <f>INDEX(Structure!$K$6:$K$12,MATCH(I987,Structure!$A$6:$A$12,0))</f>
        <v/>
      </c>
      <c r="N987" s="26">
        <f>INDEX(Structure!$G$25:$G$52,MATCH(B987&amp;"|"&amp;I987,Structure!$A$25:$A$52,0))</f>
        <v/>
      </c>
      <c r="O987" s="26">
        <f>INDEX(Structure!$H$25:$H$52,MATCH(B987&amp;"|"&amp;I987,Structure!$A$25:$A$52,0))</f>
        <v/>
      </c>
      <c r="P987" s="26">
        <f>INDEX(Structure!$I$25:$I$52,MATCH(B987&amp;"|"&amp;I987,Structure!$A$25:$A$52,0))</f>
        <v/>
      </c>
      <c r="Q987" s="20">
        <f>G987/H987</f>
        <v/>
      </c>
      <c r="R987" s="20">
        <f>G987/O987</f>
        <v/>
      </c>
      <c r="S987" s="32">
        <f>(G987-N987)/(P987-N987)</f>
        <v/>
      </c>
      <c r="T987" s="4">
        <f>IF(G987&lt;N987,"Below",IF(G987&gt;P987,"Above","Within"))</f>
        <v/>
      </c>
      <c r="U987" s="17">
        <f>MAX(0,N987-G987)*F987</f>
        <v/>
      </c>
      <c r="V987" s="17">
        <f>MAX(0,G987-P987)*F987</f>
        <v/>
      </c>
      <c r="W987" s="33">
        <f>IF(T987="Above",LN(G987/P987)/LN(1+INDEX(Market!$E$6:$E$9,MATCH(B987,Market!$A$6:$A$9,0))),0)</f>
        <v/>
      </c>
    </row>
    <row r="988">
      <c r="A988" s="5" t="inlineStr">
        <is>
          <t>E01162</t>
        </is>
      </c>
      <c r="B988" s="5" t="inlineStr">
        <is>
          <t>ES</t>
        </is>
      </c>
      <c r="C988" s="5" t="inlineStr">
        <is>
          <t>Operations</t>
        </is>
      </c>
      <c r="D988" s="5" t="inlineStr">
        <is>
          <t>L2</t>
        </is>
      </c>
      <c r="E988" s="5" t="inlineStr">
        <is>
          <t>F</t>
        </is>
      </c>
      <c r="F988" s="5" t="n">
        <v>1</v>
      </c>
      <c r="G988" s="31" t="n">
        <v>29900</v>
      </c>
      <c r="H988" s="31" t="n">
        <v>29700</v>
      </c>
      <c r="I988" s="6">
        <f>INDEX(Roles!$J$5:$J$40,MATCH(C988&amp;"|"&amp;D988,Roles!$A$5:$A$40,0))</f>
        <v/>
      </c>
      <c r="J988" s="6">
        <f>INDEX(Roles!$K$5:$K$40,MATCH(C988&amp;"|"&amp;D988,Roles!$A$5:$A$40,0))</f>
        <v/>
      </c>
      <c r="K988" s="26">
        <f>INDEX(Market!$K$31:$K$54,MATCH(B988&amp;"|"&amp;J988,Market!$A$31:$A$54,0))</f>
        <v/>
      </c>
      <c r="L988" s="6">
        <f>INDEX(Settings!$E$13:$E$19,MATCH(I988,Settings!$B$13:$B$19,0))</f>
        <v/>
      </c>
      <c r="M988" s="25">
        <f>INDEX(Structure!$K$6:$K$12,MATCH(I988,Structure!$A$6:$A$12,0))</f>
        <v/>
      </c>
      <c r="N988" s="26">
        <f>INDEX(Structure!$G$25:$G$52,MATCH(B988&amp;"|"&amp;I988,Structure!$A$25:$A$52,0))</f>
        <v/>
      </c>
      <c r="O988" s="26">
        <f>INDEX(Structure!$H$25:$H$52,MATCH(B988&amp;"|"&amp;I988,Structure!$A$25:$A$52,0))</f>
        <v/>
      </c>
      <c r="P988" s="26">
        <f>INDEX(Structure!$I$25:$I$52,MATCH(B988&amp;"|"&amp;I988,Structure!$A$25:$A$52,0))</f>
        <v/>
      </c>
      <c r="Q988" s="20">
        <f>G988/H988</f>
        <v/>
      </c>
      <c r="R988" s="20">
        <f>G988/O988</f>
        <v/>
      </c>
      <c r="S988" s="32">
        <f>(G988-N988)/(P988-N988)</f>
        <v/>
      </c>
      <c r="T988" s="4">
        <f>IF(G988&lt;N988,"Below",IF(G988&gt;P988,"Above","Within"))</f>
        <v/>
      </c>
      <c r="U988" s="17">
        <f>MAX(0,N988-G988)*F988</f>
        <v/>
      </c>
      <c r="V988" s="17">
        <f>MAX(0,G988-P988)*F988</f>
        <v/>
      </c>
      <c r="W988" s="33">
        <f>IF(T988="Above",LN(G988/P988)/LN(1+INDEX(Market!$E$6:$E$9,MATCH(B988,Market!$A$6:$A$9,0))),0)</f>
        <v/>
      </c>
    </row>
    <row r="989">
      <c r="A989" s="5" t="inlineStr">
        <is>
          <t>E01163</t>
        </is>
      </c>
      <c r="B989" s="5" t="inlineStr">
        <is>
          <t>IT</t>
        </is>
      </c>
      <c r="C989" s="5" t="inlineStr">
        <is>
          <t>Customer Service</t>
        </is>
      </c>
      <c r="D989" s="5" t="inlineStr">
        <is>
          <t>L2</t>
        </is>
      </c>
      <c r="E989" s="5" t="inlineStr">
        <is>
          <t>F</t>
        </is>
      </c>
      <c r="F989" s="5" t="n">
        <v>1</v>
      </c>
      <c r="G989" s="31" t="n">
        <v>26250</v>
      </c>
      <c r="H989" s="31" t="n">
        <v>29200</v>
      </c>
      <c r="I989" s="6">
        <f>INDEX(Roles!$J$5:$J$40,MATCH(C989&amp;"|"&amp;D989,Roles!$A$5:$A$40,0))</f>
        <v/>
      </c>
      <c r="J989" s="6">
        <f>INDEX(Roles!$K$5:$K$40,MATCH(C989&amp;"|"&amp;D989,Roles!$A$5:$A$40,0))</f>
        <v/>
      </c>
      <c r="K989" s="26">
        <f>INDEX(Market!$K$31:$K$54,MATCH(B989&amp;"|"&amp;J989,Market!$A$31:$A$54,0))</f>
        <v/>
      </c>
      <c r="L989" s="6">
        <f>INDEX(Settings!$E$13:$E$19,MATCH(I989,Settings!$B$13:$B$19,0))</f>
        <v/>
      </c>
      <c r="M989" s="25">
        <f>INDEX(Structure!$K$6:$K$12,MATCH(I989,Structure!$A$6:$A$12,0))</f>
        <v/>
      </c>
      <c r="N989" s="26">
        <f>INDEX(Structure!$G$25:$G$52,MATCH(B989&amp;"|"&amp;I989,Structure!$A$25:$A$52,0))</f>
        <v/>
      </c>
      <c r="O989" s="26">
        <f>INDEX(Structure!$H$25:$H$52,MATCH(B989&amp;"|"&amp;I989,Structure!$A$25:$A$52,0))</f>
        <v/>
      </c>
      <c r="P989" s="26">
        <f>INDEX(Structure!$I$25:$I$52,MATCH(B989&amp;"|"&amp;I989,Structure!$A$25:$A$52,0))</f>
        <v/>
      </c>
      <c r="Q989" s="20">
        <f>G989/H989</f>
        <v/>
      </c>
      <c r="R989" s="20">
        <f>G989/O989</f>
        <v/>
      </c>
      <c r="S989" s="32">
        <f>(G989-N989)/(P989-N989)</f>
        <v/>
      </c>
      <c r="T989" s="4">
        <f>IF(G989&lt;N989,"Below",IF(G989&gt;P989,"Above","Within"))</f>
        <v/>
      </c>
      <c r="U989" s="17">
        <f>MAX(0,N989-G989)*F989</f>
        <v/>
      </c>
      <c r="V989" s="17">
        <f>MAX(0,G989-P989)*F989</f>
        <v/>
      </c>
      <c r="W989" s="33">
        <f>IF(T989="Above",LN(G989/P989)/LN(1+INDEX(Market!$E$6:$E$9,MATCH(B989,Market!$A$6:$A$9,0))),0)</f>
        <v/>
      </c>
    </row>
    <row r="990">
      <c r="A990" s="5" t="inlineStr">
        <is>
          <t>E01164</t>
        </is>
      </c>
      <c r="B990" s="5" t="inlineStr">
        <is>
          <t>IT</t>
        </is>
      </c>
      <c r="C990" s="5" t="inlineStr">
        <is>
          <t>Customer Service</t>
        </is>
      </c>
      <c r="D990" s="5" t="inlineStr">
        <is>
          <t>L1</t>
        </is>
      </c>
      <c r="E990" s="5" t="inlineStr">
        <is>
          <t>M</t>
        </is>
      </c>
      <c r="F990" s="5" t="n">
        <v>1</v>
      </c>
      <c r="G990" s="31" t="n">
        <v>21700</v>
      </c>
      <c r="H990" s="31" t="n">
        <v>23400</v>
      </c>
      <c r="I990" s="6">
        <f>INDEX(Roles!$J$5:$J$40,MATCH(C990&amp;"|"&amp;D990,Roles!$A$5:$A$40,0))</f>
        <v/>
      </c>
      <c r="J990" s="6">
        <f>INDEX(Roles!$K$5:$K$40,MATCH(C990&amp;"|"&amp;D990,Roles!$A$5:$A$40,0))</f>
        <v/>
      </c>
      <c r="K990" s="26">
        <f>INDEX(Market!$K$31:$K$54,MATCH(B990&amp;"|"&amp;J990,Market!$A$31:$A$54,0))</f>
        <v/>
      </c>
      <c r="L990" s="6">
        <f>INDEX(Settings!$E$13:$E$19,MATCH(I990,Settings!$B$13:$B$19,0))</f>
        <v/>
      </c>
      <c r="M990" s="25">
        <f>INDEX(Structure!$K$6:$K$12,MATCH(I990,Structure!$A$6:$A$12,0))</f>
        <v/>
      </c>
      <c r="N990" s="26">
        <f>INDEX(Structure!$G$25:$G$52,MATCH(B990&amp;"|"&amp;I990,Structure!$A$25:$A$52,0))</f>
        <v/>
      </c>
      <c r="O990" s="26">
        <f>INDEX(Structure!$H$25:$H$52,MATCH(B990&amp;"|"&amp;I990,Structure!$A$25:$A$52,0))</f>
        <v/>
      </c>
      <c r="P990" s="26">
        <f>INDEX(Structure!$I$25:$I$52,MATCH(B990&amp;"|"&amp;I990,Structure!$A$25:$A$52,0))</f>
        <v/>
      </c>
      <c r="Q990" s="20">
        <f>G990/H990</f>
        <v/>
      </c>
      <c r="R990" s="20">
        <f>G990/O990</f>
        <v/>
      </c>
      <c r="S990" s="32">
        <f>(G990-N990)/(P990-N990)</f>
        <v/>
      </c>
      <c r="T990" s="4">
        <f>IF(G990&lt;N990,"Below",IF(G990&gt;P990,"Above","Within"))</f>
        <v/>
      </c>
      <c r="U990" s="17">
        <f>MAX(0,N990-G990)*F990</f>
        <v/>
      </c>
      <c r="V990" s="17">
        <f>MAX(0,G990-P990)*F990</f>
        <v/>
      </c>
      <c r="W990" s="33">
        <f>IF(T990="Above",LN(G990/P990)/LN(1+INDEX(Market!$E$6:$E$9,MATCH(B990,Market!$A$6:$A$9,0))),0)</f>
        <v/>
      </c>
    </row>
    <row r="991">
      <c r="A991" s="5" t="inlineStr">
        <is>
          <t>E01167</t>
        </is>
      </c>
      <c r="B991" s="5" t="inlineStr">
        <is>
          <t>DE</t>
        </is>
      </c>
      <c r="C991" s="5" t="inlineStr">
        <is>
          <t>HR</t>
        </is>
      </c>
      <c r="D991" s="5" t="inlineStr">
        <is>
          <t>L1</t>
        </is>
      </c>
      <c r="E991" s="5" t="inlineStr">
        <is>
          <t>F</t>
        </is>
      </c>
      <c r="F991" s="5" t="n">
        <v>1</v>
      </c>
      <c r="G991" s="31" t="n">
        <v>38050</v>
      </c>
      <c r="H991" s="31" t="n">
        <v>38000</v>
      </c>
      <c r="I991" s="6">
        <f>INDEX(Roles!$J$5:$J$40,MATCH(C991&amp;"|"&amp;D991,Roles!$A$5:$A$40,0))</f>
        <v/>
      </c>
      <c r="J991" s="6">
        <f>INDEX(Roles!$K$5:$K$40,MATCH(C991&amp;"|"&amp;D991,Roles!$A$5:$A$40,0))</f>
        <v/>
      </c>
      <c r="K991" s="26">
        <f>INDEX(Market!$K$31:$K$54,MATCH(B991&amp;"|"&amp;J991,Market!$A$31:$A$54,0))</f>
        <v/>
      </c>
      <c r="L991" s="6">
        <f>INDEX(Settings!$E$13:$E$19,MATCH(I991,Settings!$B$13:$B$19,0))</f>
        <v/>
      </c>
      <c r="M991" s="25">
        <f>INDEX(Structure!$K$6:$K$12,MATCH(I991,Structure!$A$6:$A$12,0))</f>
        <v/>
      </c>
      <c r="N991" s="26">
        <f>INDEX(Structure!$G$25:$G$52,MATCH(B991&amp;"|"&amp;I991,Structure!$A$25:$A$52,0))</f>
        <v/>
      </c>
      <c r="O991" s="26">
        <f>INDEX(Structure!$H$25:$H$52,MATCH(B991&amp;"|"&amp;I991,Structure!$A$25:$A$52,0))</f>
        <v/>
      </c>
      <c r="P991" s="26">
        <f>INDEX(Structure!$I$25:$I$52,MATCH(B991&amp;"|"&amp;I991,Structure!$A$25:$A$52,0))</f>
        <v/>
      </c>
      <c r="Q991" s="20">
        <f>G991/H991</f>
        <v/>
      </c>
      <c r="R991" s="20">
        <f>G991/O991</f>
        <v/>
      </c>
      <c r="S991" s="32">
        <f>(G991-N991)/(P991-N991)</f>
        <v/>
      </c>
      <c r="T991" s="4">
        <f>IF(G991&lt;N991,"Below",IF(G991&gt;P991,"Above","Within"))</f>
        <v/>
      </c>
      <c r="U991" s="17">
        <f>MAX(0,N991-G991)*F991</f>
        <v/>
      </c>
      <c r="V991" s="17">
        <f>MAX(0,G991-P991)*F991</f>
        <v/>
      </c>
      <c r="W991" s="33">
        <f>IF(T991="Above",LN(G991/P991)/LN(1+INDEX(Market!$E$6:$E$9,MATCH(B991,Market!$A$6:$A$9,0))),0)</f>
        <v/>
      </c>
    </row>
    <row r="992">
      <c r="A992" s="5" t="inlineStr">
        <is>
          <t>E01170</t>
        </is>
      </c>
      <c r="B992" s="5" t="inlineStr">
        <is>
          <t>IT</t>
        </is>
      </c>
      <c r="C992" s="5" t="inlineStr">
        <is>
          <t>Customer Service</t>
        </is>
      </c>
      <c r="D992" s="5" t="inlineStr">
        <is>
          <t>L2</t>
        </is>
      </c>
      <c r="E992" s="5" t="inlineStr">
        <is>
          <t>M</t>
        </is>
      </c>
      <c r="F992" s="5" t="n">
        <v>1</v>
      </c>
      <c r="G992" s="31" t="n">
        <v>33400</v>
      </c>
      <c r="H992" s="31" t="n">
        <v>29200</v>
      </c>
      <c r="I992" s="6">
        <f>INDEX(Roles!$J$5:$J$40,MATCH(C992&amp;"|"&amp;D992,Roles!$A$5:$A$40,0))</f>
        <v/>
      </c>
      <c r="J992" s="6">
        <f>INDEX(Roles!$K$5:$K$40,MATCH(C992&amp;"|"&amp;D992,Roles!$A$5:$A$40,0))</f>
        <v/>
      </c>
      <c r="K992" s="26">
        <f>INDEX(Market!$K$31:$K$54,MATCH(B992&amp;"|"&amp;J992,Market!$A$31:$A$54,0))</f>
        <v/>
      </c>
      <c r="L992" s="6">
        <f>INDEX(Settings!$E$13:$E$19,MATCH(I992,Settings!$B$13:$B$19,0))</f>
        <v/>
      </c>
      <c r="M992" s="25">
        <f>INDEX(Structure!$K$6:$K$12,MATCH(I992,Structure!$A$6:$A$12,0))</f>
        <v/>
      </c>
      <c r="N992" s="26">
        <f>INDEX(Structure!$G$25:$G$52,MATCH(B992&amp;"|"&amp;I992,Structure!$A$25:$A$52,0))</f>
        <v/>
      </c>
      <c r="O992" s="26">
        <f>INDEX(Structure!$H$25:$H$52,MATCH(B992&amp;"|"&amp;I992,Structure!$A$25:$A$52,0))</f>
        <v/>
      </c>
      <c r="P992" s="26">
        <f>INDEX(Structure!$I$25:$I$52,MATCH(B992&amp;"|"&amp;I992,Structure!$A$25:$A$52,0))</f>
        <v/>
      </c>
      <c r="Q992" s="20">
        <f>G992/H992</f>
        <v/>
      </c>
      <c r="R992" s="20">
        <f>G992/O992</f>
        <v/>
      </c>
      <c r="S992" s="32">
        <f>(G992-N992)/(P992-N992)</f>
        <v/>
      </c>
      <c r="T992" s="4">
        <f>IF(G992&lt;N992,"Below",IF(G992&gt;P992,"Above","Within"))</f>
        <v/>
      </c>
      <c r="U992" s="17">
        <f>MAX(0,N992-G992)*F992</f>
        <v/>
      </c>
      <c r="V992" s="17">
        <f>MAX(0,G992-P992)*F992</f>
        <v/>
      </c>
      <c r="W992" s="33">
        <f>IF(T992="Above",LN(G992/P992)/LN(1+INDEX(Market!$E$6:$E$9,MATCH(B992,Market!$A$6:$A$9,0))),0)</f>
        <v/>
      </c>
    </row>
    <row r="993">
      <c r="A993" s="5" t="inlineStr">
        <is>
          <t>E01171</t>
        </is>
      </c>
      <c r="B993" s="5" t="inlineStr">
        <is>
          <t>PL</t>
        </is>
      </c>
      <c r="C993" s="5" t="inlineStr">
        <is>
          <t>Operations</t>
        </is>
      </c>
      <c r="D993" s="5" t="inlineStr">
        <is>
          <t>L1</t>
        </is>
      </c>
      <c r="E993" s="5" t="inlineStr">
        <is>
          <t>M</t>
        </is>
      </c>
      <c r="F993" s="5" t="n">
        <v>1</v>
      </c>
      <c r="G993" s="31" t="n">
        <v>18750</v>
      </c>
      <c r="H993" s="31" t="n">
        <v>20000</v>
      </c>
      <c r="I993" s="6">
        <f>INDEX(Roles!$J$5:$J$40,MATCH(C993&amp;"|"&amp;D993,Roles!$A$5:$A$40,0))</f>
        <v/>
      </c>
      <c r="J993" s="6">
        <f>INDEX(Roles!$K$5:$K$40,MATCH(C993&amp;"|"&amp;D993,Roles!$A$5:$A$40,0))</f>
        <v/>
      </c>
      <c r="K993" s="26">
        <f>INDEX(Market!$K$31:$K$54,MATCH(B993&amp;"|"&amp;J993,Market!$A$31:$A$54,0))</f>
        <v/>
      </c>
      <c r="L993" s="6">
        <f>INDEX(Settings!$E$13:$E$19,MATCH(I993,Settings!$B$13:$B$19,0))</f>
        <v/>
      </c>
      <c r="M993" s="25">
        <f>INDEX(Structure!$K$6:$K$12,MATCH(I993,Structure!$A$6:$A$12,0))</f>
        <v/>
      </c>
      <c r="N993" s="26">
        <f>INDEX(Structure!$G$25:$G$52,MATCH(B993&amp;"|"&amp;I993,Structure!$A$25:$A$52,0))</f>
        <v/>
      </c>
      <c r="O993" s="26">
        <f>INDEX(Structure!$H$25:$H$52,MATCH(B993&amp;"|"&amp;I993,Structure!$A$25:$A$52,0))</f>
        <v/>
      </c>
      <c r="P993" s="26">
        <f>INDEX(Structure!$I$25:$I$52,MATCH(B993&amp;"|"&amp;I993,Structure!$A$25:$A$52,0))</f>
        <v/>
      </c>
      <c r="Q993" s="20">
        <f>G993/H993</f>
        <v/>
      </c>
      <c r="R993" s="20">
        <f>G993/O993</f>
        <v/>
      </c>
      <c r="S993" s="32">
        <f>(G993-N993)/(P993-N993)</f>
        <v/>
      </c>
      <c r="T993" s="4">
        <f>IF(G993&lt;N993,"Below",IF(G993&gt;P993,"Above","Within"))</f>
        <v/>
      </c>
      <c r="U993" s="17">
        <f>MAX(0,N993-G993)*F993</f>
        <v/>
      </c>
      <c r="V993" s="17">
        <f>MAX(0,G993-P993)*F993</f>
        <v/>
      </c>
      <c r="W993" s="33">
        <f>IF(T993="Above",LN(G993/P993)/LN(1+INDEX(Market!$E$6:$E$9,MATCH(B993,Market!$A$6:$A$9,0))),0)</f>
        <v/>
      </c>
    </row>
    <row r="994">
      <c r="A994" s="5" t="inlineStr">
        <is>
          <t>E01172</t>
        </is>
      </c>
      <c r="B994" s="5" t="inlineStr">
        <is>
          <t>PL</t>
        </is>
      </c>
      <c r="C994" s="5" t="inlineStr">
        <is>
          <t>Tech</t>
        </is>
      </c>
      <c r="D994" s="5" t="inlineStr">
        <is>
          <t>L2</t>
        </is>
      </c>
      <c r="E994" s="5" t="inlineStr">
        <is>
          <t>F</t>
        </is>
      </c>
      <c r="F994" s="5" t="n">
        <v>1</v>
      </c>
      <c r="G994" s="31" t="n">
        <v>29500</v>
      </c>
      <c r="H994" s="31" t="n">
        <v>32800</v>
      </c>
      <c r="I994" s="6">
        <f>INDEX(Roles!$J$5:$J$40,MATCH(C994&amp;"|"&amp;D994,Roles!$A$5:$A$40,0))</f>
        <v/>
      </c>
      <c r="J994" s="6">
        <f>INDEX(Roles!$K$5:$K$40,MATCH(C994&amp;"|"&amp;D994,Roles!$A$5:$A$40,0))</f>
        <v/>
      </c>
      <c r="K994" s="26">
        <f>INDEX(Market!$K$31:$K$54,MATCH(B994&amp;"|"&amp;J994,Market!$A$31:$A$54,0))</f>
        <v/>
      </c>
      <c r="L994" s="6">
        <f>INDEX(Settings!$E$13:$E$19,MATCH(I994,Settings!$B$13:$B$19,0))</f>
        <v/>
      </c>
      <c r="M994" s="25">
        <f>INDEX(Structure!$K$6:$K$12,MATCH(I994,Structure!$A$6:$A$12,0))</f>
        <v/>
      </c>
      <c r="N994" s="26">
        <f>INDEX(Structure!$G$25:$G$52,MATCH(B994&amp;"|"&amp;I994,Structure!$A$25:$A$52,0))</f>
        <v/>
      </c>
      <c r="O994" s="26">
        <f>INDEX(Structure!$H$25:$H$52,MATCH(B994&amp;"|"&amp;I994,Structure!$A$25:$A$52,0))</f>
        <v/>
      </c>
      <c r="P994" s="26">
        <f>INDEX(Structure!$I$25:$I$52,MATCH(B994&amp;"|"&amp;I994,Structure!$A$25:$A$52,0))</f>
        <v/>
      </c>
      <c r="Q994" s="20">
        <f>G994/H994</f>
        <v/>
      </c>
      <c r="R994" s="20">
        <f>G994/O994</f>
        <v/>
      </c>
      <c r="S994" s="32">
        <f>(G994-N994)/(P994-N994)</f>
        <v/>
      </c>
      <c r="T994" s="4">
        <f>IF(G994&lt;N994,"Below",IF(G994&gt;P994,"Above","Within"))</f>
        <v/>
      </c>
      <c r="U994" s="17">
        <f>MAX(0,N994-G994)*F994</f>
        <v/>
      </c>
      <c r="V994" s="17">
        <f>MAX(0,G994-P994)*F994</f>
        <v/>
      </c>
      <c r="W994" s="33">
        <f>IF(T994="Above",LN(G994/P994)/LN(1+INDEX(Market!$E$6:$E$9,MATCH(B994,Market!$A$6:$A$9,0))),0)</f>
        <v/>
      </c>
    </row>
    <row r="995">
      <c r="A995" s="5" t="inlineStr">
        <is>
          <t>E01173</t>
        </is>
      </c>
      <c r="B995" s="5" t="inlineStr">
        <is>
          <t>ES</t>
        </is>
      </c>
      <c r="C995" s="5" t="inlineStr">
        <is>
          <t>Finance</t>
        </is>
      </c>
      <c r="D995" s="5" t="inlineStr">
        <is>
          <t>L3</t>
        </is>
      </c>
      <c r="E995" s="5" t="inlineStr">
        <is>
          <t>F</t>
        </is>
      </c>
      <c r="F995" s="5" t="n">
        <v>1</v>
      </c>
      <c r="G995" s="31" t="n">
        <v>50950</v>
      </c>
      <c r="H995" s="31" t="n">
        <v>44000</v>
      </c>
      <c r="I995" s="6">
        <f>INDEX(Roles!$J$5:$J$40,MATCH(C995&amp;"|"&amp;D995,Roles!$A$5:$A$40,0))</f>
        <v/>
      </c>
      <c r="J995" s="6">
        <f>INDEX(Roles!$K$5:$K$40,MATCH(C995&amp;"|"&amp;D995,Roles!$A$5:$A$40,0))</f>
        <v/>
      </c>
      <c r="K995" s="26">
        <f>INDEX(Market!$K$31:$K$54,MATCH(B995&amp;"|"&amp;J995,Market!$A$31:$A$54,0))</f>
        <v/>
      </c>
      <c r="L995" s="6">
        <f>INDEX(Settings!$E$13:$E$19,MATCH(I995,Settings!$B$13:$B$19,0))</f>
        <v/>
      </c>
      <c r="M995" s="25">
        <f>INDEX(Structure!$K$6:$K$12,MATCH(I995,Structure!$A$6:$A$12,0))</f>
        <v/>
      </c>
      <c r="N995" s="26">
        <f>INDEX(Structure!$G$25:$G$52,MATCH(B995&amp;"|"&amp;I995,Structure!$A$25:$A$52,0))</f>
        <v/>
      </c>
      <c r="O995" s="26">
        <f>INDEX(Structure!$H$25:$H$52,MATCH(B995&amp;"|"&amp;I995,Structure!$A$25:$A$52,0))</f>
        <v/>
      </c>
      <c r="P995" s="26">
        <f>INDEX(Structure!$I$25:$I$52,MATCH(B995&amp;"|"&amp;I995,Structure!$A$25:$A$52,0))</f>
        <v/>
      </c>
      <c r="Q995" s="20">
        <f>G995/H995</f>
        <v/>
      </c>
      <c r="R995" s="20">
        <f>G995/O995</f>
        <v/>
      </c>
      <c r="S995" s="32">
        <f>(G995-N995)/(P995-N995)</f>
        <v/>
      </c>
      <c r="T995" s="4">
        <f>IF(G995&lt;N995,"Below",IF(G995&gt;P995,"Above","Within"))</f>
        <v/>
      </c>
      <c r="U995" s="17">
        <f>MAX(0,N995-G995)*F995</f>
        <v/>
      </c>
      <c r="V995" s="17">
        <f>MAX(0,G995-P995)*F995</f>
        <v/>
      </c>
      <c r="W995" s="33">
        <f>IF(T995="Above",LN(G995/P995)/LN(1+INDEX(Market!$E$6:$E$9,MATCH(B995,Market!$A$6:$A$9,0))),0)</f>
        <v/>
      </c>
    </row>
    <row r="996">
      <c r="A996" s="5" t="inlineStr">
        <is>
          <t>E01174</t>
        </is>
      </c>
      <c r="B996" s="5" t="inlineStr">
        <is>
          <t>IT</t>
        </is>
      </c>
      <c r="C996" s="5" t="inlineStr">
        <is>
          <t>Customer Service</t>
        </is>
      </c>
      <c r="D996" s="5" t="inlineStr">
        <is>
          <t>L5</t>
        </is>
      </c>
      <c r="E996" s="5" t="inlineStr">
        <is>
          <t>F</t>
        </is>
      </c>
      <c r="F996" s="5" t="n">
        <v>1</v>
      </c>
      <c r="G996" s="31" t="n">
        <v>55300</v>
      </c>
      <c r="H996" s="31" t="n">
        <v>67900</v>
      </c>
      <c r="I996" s="6">
        <f>INDEX(Roles!$J$5:$J$40,MATCH(C996&amp;"|"&amp;D996,Roles!$A$5:$A$40,0))</f>
        <v/>
      </c>
      <c r="J996" s="6">
        <f>INDEX(Roles!$K$5:$K$40,MATCH(C996&amp;"|"&amp;D996,Roles!$A$5:$A$40,0))</f>
        <v/>
      </c>
      <c r="K996" s="26">
        <f>INDEX(Market!$K$31:$K$54,MATCH(B996&amp;"|"&amp;J996,Market!$A$31:$A$54,0))</f>
        <v/>
      </c>
      <c r="L996" s="6">
        <f>INDEX(Settings!$E$13:$E$19,MATCH(I996,Settings!$B$13:$B$19,0))</f>
        <v/>
      </c>
      <c r="M996" s="25">
        <f>INDEX(Structure!$K$6:$K$12,MATCH(I996,Structure!$A$6:$A$12,0))</f>
        <v/>
      </c>
      <c r="N996" s="26">
        <f>INDEX(Structure!$G$25:$G$52,MATCH(B996&amp;"|"&amp;I996,Structure!$A$25:$A$52,0))</f>
        <v/>
      </c>
      <c r="O996" s="26">
        <f>INDEX(Structure!$H$25:$H$52,MATCH(B996&amp;"|"&amp;I996,Structure!$A$25:$A$52,0))</f>
        <v/>
      </c>
      <c r="P996" s="26">
        <f>INDEX(Structure!$I$25:$I$52,MATCH(B996&amp;"|"&amp;I996,Structure!$A$25:$A$52,0))</f>
        <v/>
      </c>
      <c r="Q996" s="20">
        <f>G996/H996</f>
        <v/>
      </c>
      <c r="R996" s="20">
        <f>G996/O996</f>
        <v/>
      </c>
      <c r="S996" s="32">
        <f>(G996-N996)/(P996-N996)</f>
        <v/>
      </c>
      <c r="T996" s="4">
        <f>IF(G996&lt;N996,"Below",IF(G996&gt;P996,"Above","Within"))</f>
        <v/>
      </c>
      <c r="U996" s="17">
        <f>MAX(0,N996-G996)*F996</f>
        <v/>
      </c>
      <c r="V996" s="17">
        <f>MAX(0,G996-P996)*F996</f>
        <v/>
      </c>
      <c r="W996" s="33">
        <f>IF(T996="Above",LN(G996/P996)/LN(1+INDEX(Market!$E$6:$E$9,MATCH(B996,Market!$A$6:$A$9,0))),0)</f>
        <v/>
      </c>
    </row>
    <row r="997">
      <c r="A997" s="5" t="inlineStr">
        <is>
          <t>E01175</t>
        </is>
      </c>
      <c r="B997" s="5" t="inlineStr">
        <is>
          <t>IT</t>
        </is>
      </c>
      <c r="C997" s="5" t="inlineStr">
        <is>
          <t>Operations</t>
        </is>
      </c>
      <c r="D997" s="5" t="inlineStr">
        <is>
          <t>L2</t>
        </is>
      </c>
      <c r="E997" s="5" t="inlineStr">
        <is>
          <t>M</t>
        </is>
      </c>
      <c r="F997" s="5" t="n">
        <v>1</v>
      </c>
      <c r="G997" s="31" t="n">
        <v>29850</v>
      </c>
      <c r="H997" s="31" t="n">
        <v>30900</v>
      </c>
      <c r="I997" s="6">
        <f>INDEX(Roles!$J$5:$J$40,MATCH(C997&amp;"|"&amp;D997,Roles!$A$5:$A$40,0))</f>
        <v/>
      </c>
      <c r="J997" s="6">
        <f>INDEX(Roles!$K$5:$K$40,MATCH(C997&amp;"|"&amp;D997,Roles!$A$5:$A$40,0))</f>
        <v/>
      </c>
      <c r="K997" s="26">
        <f>INDEX(Market!$K$31:$K$54,MATCH(B997&amp;"|"&amp;J997,Market!$A$31:$A$54,0))</f>
        <v/>
      </c>
      <c r="L997" s="6">
        <f>INDEX(Settings!$E$13:$E$19,MATCH(I997,Settings!$B$13:$B$19,0))</f>
        <v/>
      </c>
      <c r="M997" s="25">
        <f>INDEX(Structure!$K$6:$K$12,MATCH(I997,Structure!$A$6:$A$12,0))</f>
        <v/>
      </c>
      <c r="N997" s="26">
        <f>INDEX(Structure!$G$25:$G$52,MATCH(B997&amp;"|"&amp;I997,Structure!$A$25:$A$52,0))</f>
        <v/>
      </c>
      <c r="O997" s="26">
        <f>INDEX(Structure!$H$25:$H$52,MATCH(B997&amp;"|"&amp;I997,Structure!$A$25:$A$52,0))</f>
        <v/>
      </c>
      <c r="P997" s="26">
        <f>INDEX(Structure!$I$25:$I$52,MATCH(B997&amp;"|"&amp;I997,Structure!$A$25:$A$52,0))</f>
        <v/>
      </c>
      <c r="Q997" s="20">
        <f>G997/H997</f>
        <v/>
      </c>
      <c r="R997" s="20">
        <f>G997/O997</f>
        <v/>
      </c>
      <c r="S997" s="32">
        <f>(G997-N997)/(P997-N997)</f>
        <v/>
      </c>
      <c r="T997" s="4">
        <f>IF(G997&lt;N997,"Below",IF(G997&gt;P997,"Above","Within"))</f>
        <v/>
      </c>
      <c r="U997" s="17">
        <f>MAX(0,N997-G997)*F997</f>
        <v/>
      </c>
      <c r="V997" s="17">
        <f>MAX(0,G997-P997)*F997</f>
        <v/>
      </c>
      <c r="W997" s="33">
        <f>IF(T997="Above",LN(G997/P997)/LN(1+INDEX(Market!$E$6:$E$9,MATCH(B997,Market!$A$6:$A$9,0))),0)</f>
        <v/>
      </c>
    </row>
    <row r="998">
      <c r="A998" s="5" t="inlineStr">
        <is>
          <t>E01176</t>
        </is>
      </c>
      <c r="B998" s="5" t="inlineStr">
        <is>
          <t>IT</t>
        </is>
      </c>
      <c r="C998" s="5" t="inlineStr">
        <is>
          <t>Tech</t>
        </is>
      </c>
      <c r="D998" s="5" t="inlineStr">
        <is>
          <t>L3</t>
        </is>
      </c>
      <c r="E998" s="5" t="inlineStr">
        <is>
          <t>M</t>
        </is>
      </c>
      <c r="F998" s="5" t="n">
        <v>1</v>
      </c>
      <c r="G998" s="31" t="n">
        <v>51750</v>
      </c>
      <c r="H998" s="31" t="n">
        <v>52000</v>
      </c>
      <c r="I998" s="6">
        <f>INDEX(Roles!$J$5:$J$40,MATCH(C998&amp;"|"&amp;D998,Roles!$A$5:$A$40,0))</f>
        <v/>
      </c>
      <c r="J998" s="6">
        <f>INDEX(Roles!$K$5:$K$40,MATCH(C998&amp;"|"&amp;D998,Roles!$A$5:$A$40,0))</f>
        <v/>
      </c>
      <c r="K998" s="26">
        <f>INDEX(Market!$K$31:$K$54,MATCH(B998&amp;"|"&amp;J998,Market!$A$31:$A$54,0))</f>
        <v/>
      </c>
      <c r="L998" s="6">
        <f>INDEX(Settings!$E$13:$E$19,MATCH(I998,Settings!$B$13:$B$19,0))</f>
        <v/>
      </c>
      <c r="M998" s="25">
        <f>INDEX(Structure!$K$6:$K$12,MATCH(I998,Structure!$A$6:$A$12,0))</f>
        <v/>
      </c>
      <c r="N998" s="26">
        <f>INDEX(Structure!$G$25:$G$52,MATCH(B998&amp;"|"&amp;I998,Structure!$A$25:$A$52,0))</f>
        <v/>
      </c>
      <c r="O998" s="26">
        <f>INDEX(Structure!$H$25:$H$52,MATCH(B998&amp;"|"&amp;I998,Structure!$A$25:$A$52,0))</f>
        <v/>
      </c>
      <c r="P998" s="26">
        <f>INDEX(Structure!$I$25:$I$52,MATCH(B998&amp;"|"&amp;I998,Structure!$A$25:$A$52,0))</f>
        <v/>
      </c>
      <c r="Q998" s="20">
        <f>G998/H998</f>
        <v/>
      </c>
      <c r="R998" s="20">
        <f>G998/O998</f>
        <v/>
      </c>
      <c r="S998" s="32">
        <f>(G998-N998)/(P998-N998)</f>
        <v/>
      </c>
      <c r="T998" s="4">
        <f>IF(G998&lt;N998,"Below",IF(G998&gt;P998,"Above","Within"))</f>
        <v/>
      </c>
      <c r="U998" s="17">
        <f>MAX(0,N998-G998)*F998</f>
        <v/>
      </c>
      <c r="V998" s="17">
        <f>MAX(0,G998-P998)*F998</f>
        <v/>
      </c>
      <c r="W998" s="33">
        <f>IF(T998="Above",LN(G998/P998)/LN(1+INDEX(Market!$E$6:$E$9,MATCH(B998,Market!$A$6:$A$9,0))),0)</f>
        <v/>
      </c>
    </row>
    <row r="999">
      <c r="A999" s="5" t="inlineStr">
        <is>
          <t>E01177</t>
        </is>
      </c>
      <c r="B999" s="5" t="inlineStr">
        <is>
          <t>IT</t>
        </is>
      </c>
      <c r="C999" s="5" t="inlineStr">
        <is>
          <t>Customer Service</t>
        </is>
      </c>
      <c r="D999" s="5" t="inlineStr">
        <is>
          <t>L5</t>
        </is>
      </c>
      <c r="E999" s="5" t="inlineStr">
        <is>
          <t>M</t>
        </is>
      </c>
      <c r="F999" s="5" t="n">
        <v>1</v>
      </c>
      <c r="G999" s="31" t="n">
        <v>73250</v>
      </c>
      <c r="H999" s="31" t="n">
        <v>67900</v>
      </c>
      <c r="I999" s="6">
        <f>INDEX(Roles!$J$5:$J$40,MATCH(C999&amp;"|"&amp;D999,Roles!$A$5:$A$40,0))</f>
        <v/>
      </c>
      <c r="J999" s="6">
        <f>INDEX(Roles!$K$5:$K$40,MATCH(C999&amp;"|"&amp;D999,Roles!$A$5:$A$40,0))</f>
        <v/>
      </c>
      <c r="K999" s="26">
        <f>INDEX(Market!$K$31:$K$54,MATCH(B999&amp;"|"&amp;J999,Market!$A$31:$A$54,0))</f>
        <v/>
      </c>
      <c r="L999" s="6">
        <f>INDEX(Settings!$E$13:$E$19,MATCH(I999,Settings!$B$13:$B$19,0))</f>
        <v/>
      </c>
      <c r="M999" s="25">
        <f>INDEX(Structure!$K$6:$K$12,MATCH(I999,Structure!$A$6:$A$12,0))</f>
        <v/>
      </c>
      <c r="N999" s="26">
        <f>INDEX(Structure!$G$25:$G$52,MATCH(B999&amp;"|"&amp;I999,Structure!$A$25:$A$52,0))</f>
        <v/>
      </c>
      <c r="O999" s="26">
        <f>INDEX(Structure!$H$25:$H$52,MATCH(B999&amp;"|"&amp;I999,Structure!$A$25:$A$52,0))</f>
        <v/>
      </c>
      <c r="P999" s="26">
        <f>INDEX(Structure!$I$25:$I$52,MATCH(B999&amp;"|"&amp;I999,Structure!$A$25:$A$52,0))</f>
        <v/>
      </c>
      <c r="Q999" s="20">
        <f>G999/H999</f>
        <v/>
      </c>
      <c r="R999" s="20">
        <f>G999/O999</f>
        <v/>
      </c>
      <c r="S999" s="32">
        <f>(G999-N999)/(P999-N999)</f>
        <v/>
      </c>
      <c r="T999" s="4">
        <f>IF(G999&lt;N999,"Below",IF(G999&gt;P999,"Above","Within"))</f>
        <v/>
      </c>
      <c r="U999" s="17">
        <f>MAX(0,N999-G999)*F999</f>
        <v/>
      </c>
      <c r="V999" s="17">
        <f>MAX(0,G999-P999)*F999</f>
        <v/>
      </c>
      <c r="W999" s="33">
        <f>IF(T999="Above",LN(G999/P999)/LN(1+INDEX(Market!$E$6:$E$9,MATCH(B999,Market!$A$6:$A$9,0))),0)</f>
        <v/>
      </c>
    </row>
    <row r="1000">
      <c r="A1000" s="5" t="inlineStr">
        <is>
          <t>E01179</t>
        </is>
      </c>
      <c r="B1000" s="5" t="inlineStr">
        <is>
          <t>IT</t>
        </is>
      </c>
      <c r="C1000" s="5" t="inlineStr">
        <is>
          <t>Customer Service</t>
        </is>
      </c>
      <c r="D1000" s="5" t="inlineStr">
        <is>
          <t>L3</t>
        </is>
      </c>
      <c r="E1000" s="5" t="inlineStr">
        <is>
          <t>F</t>
        </is>
      </c>
      <c r="F1000" s="5" t="n">
        <v>1</v>
      </c>
      <c r="G1000" s="31" t="n">
        <v>42100</v>
      </c>
      <c r="H1000" s="31" t="n">
        <v>37400</v>
      </c>
      <c r="I1000" s="6">
        <f>INDEX(Roles!$J$5:$J$40,MATCH(C1000&amp;"|"&amp;D1000,Roles!$A$5:$A$40,0))</f>
        <v/>
      </c>
      <c r="J1000" s="6">
        <f>INDEX(Roles!$K$5:$K$40,MATCH(C1000&amp;"|"&amp;D1000,Roles!$A$5:$A$40,0))</f>
        <v/>
      </c>
      <c r="K1000" s="26">
        <f>INDEX(Market!$K$31:$K$54,MATCH(B1000&amp;"|"&amp;J1000,Market!$A$31:$A$54,0))</f>
        <v/>
      </c>
      <c r="L1000" s="6">
        <f>INDEX(Settings!$E$13:$E$19,MATCH(I1000,Settings!$B$13:$B$19,0))</f>
        <v/>
      </c>
      <c r="M1000" s="25">
        <f>INDEX(Structure!$K$6:$K$12,MATCH(I1000,Structure!$A$6:$A$12,0))</f>
        <v/>
      </c>
      <c r="N1000" s="26">
        <f>INDEX(Structure!$G$25:$G$52,MATCH(B1000&amp;"|"&amp;I1000,Structure!$A$25:$A$52,0))</f>
        <v/>
      </c>
      <c r="O1000" s="26">
        <f>INDEX(Structure!$H$25:$H$52,MATCH(B1000&amp;"|"&amp;I1000,Structure!$A$25:$A$52,0))</f>
        <v/>
      </c>
      <c r="P1000" s="26">
        <f>INDEX(Structure!$I$25:$I$52,MATCH(B1000&amp;"|"&amp;I1000,Structure!$A$25:$A$52,0))</f>
        <v/>
      </c>
      <c r="Q1000" s="20">
        <f>G1000/H1000</f>
        <v/>
      </c>
      <c r="R1000" s="20">
        <f>G1000/O1000</f>
        <v/>
      </c>
      <c r="S1000" s="32">
        <f>(G1000-N1000)/(P1000-N1000)</f>
        <v/>
      </c>
      <c r="T1000" s="4">
        <f>IF(G1000&lt;N1000,"Below",IF(G1000&gt;P1000,"Above","Within"))</f>
        <v/>
      </c>
      <c r="U1000" s="17">
        <f>MAX(0,N1000-G1000)*F1000</f>
        <v/>
      </c>
      <c r="V1000" s="17">
        <f>MAX(0,G1000-P1000)*F1000</f>
        <v/>
      </c>
      <c r="W1000" s="33">
        <f>IF(T1000="Above",LN(G1000/P1000)/LN(1+INDEX(Market!$E$6:$E$9,MATCH(B1000,Market!$A$6:$A$9,0))),0)</f>
        <v/>
      </c>
    </row>
    <row r="1001">
      <c r="A1001" s="5" t="inlineStr">
        <is>
          <t>E01180</t>
        </is>
      </c>
      <c r="B1001" s="5" t="inlineStr">
        <is>
          <t>ES</t>
        </is>
      </c>
      <c r="C1001" s="5" t="inlineStr">
        <is>
          <t>Operations</t>
        </is>
      </c>
      <c r="D1001" s="5" t="inlineStr">
        <is>
          <t>L2</t>
        </is>
      </c>
      <c r="E1001" s="5" t="inlineStr">
        <is>
          <t>F</t>
        </is>
      </c>
      <c r="F1001" s="5" t="n">
        <v>1</v>
      </c>
      <c r="G1001" s="31" t="n">
        <v>33550</v>
      </c>
      <c r="H1001" s="31" t="n">
        <v>29700</v>
      </c>
      <c r="I1001" s="6">
        <f>INDEX(Roles!$J$5:$J$40,MATCH(C1001&amp;"|"&amp;D1001,Roles!$A$5:$A$40,0))</f>
        <v/>
      </c>
      <c r="J1001" s="6">
        <f>INDEX(Roles!$K$5:$K$40,MATCH(C1001&amp;"|"&amp;D1001,Roles!$A$5:$A$40,0))</f>
        <v/>
      </c>
      <c r="K1001" s="26">
        <f>INDEX(Market!$K$31:$K$54,MATCH(B1001&amp;"|"&amp;J1001,Market!$A$31:$A$54,0))</f>
        <v/>
      </c>
      <c r="L1001" s="6">
        <f>INDEX(Settings!$E$13:$E$19,MATCH(I1001,Settings!$B$13:$B$19,0))</f>
        <v/>
      </c>
      <c r="M1001" s="25">
        <f>INDEX(Structure!$K$6:$K$12,MATCH(I1001,Structure!$A$6:$A$12,0))</f>
        <v/>
      </c>
      <c r="N1001" s="26">
        <f>INDEX(Structure!$G$25:$G$52,MATCH(B1001&amp;"|"&amp;I1001,Structure!$A$25:$A$52,0))</f>
        <v/>
      </c>
      <c r="O1001" s="26">
        <f>INDEX(Structure!$H$25:$H$52,MATCH(B1001&amp;"|"&amp;I1001,Structure!$A$25:$A$52,0))</f>
        <v/>
      </c>
      <c r="P1001" s="26">
        <f>INDEX(Structure!$I$25:$I$52,MATCH(B1001&amp;"|"&amp;I1001,Structure!$A$25:$A$52,0))</f>
        <v/>
      </c>
      <c r="Q1001" s="20">
        <f>G1001/H1001</f>
        <v/>
      </c>
      <c r="R1001" s="20">
        <f>G1001/O1001</f>
        <v/>
      </c>
      <c r="S1001" s="32">
        <f>(G1001-N1001)/(P1001-N1001)</f>
        <v/>
      </c>
      <c r="T1001" s="4">
        <f>IF(G1001&lt;N1001,"Below",IF(G1001&gt;P1001,"Above","Within"))</f>
        <v/>
      </c>
      <c r="U1001" s="17">
        <f>MAX(0,N1001-G1001)*F1001</f>
        <v/>
      </c>
      <c r="V1001" s="17">
        <f>MAX(0,G1001-P1001)*F1001</f>
        <v/>
      </c>
      <c r="W1001" s="33">
        <f>IF(T1001="Above",LN(G1001/P1001)/LN(1+INDEX(Market!$E$6:$E$9,MATCH(B1001,Market!$A$6:$A$9,0))),0)</f>
        <v/>
      </c>
    </row>
    <row r="1002">
      <c r="A1002" s="5" t="inlineStr">
        <is>
          <t>E01181</t>
        </is>
      </c>
      <c r="B1002" s="5" t="inlineStr">
        <is>
          <t>DE</t>
        </is>
      </c>
      <c r="C1002" s="5" t="inlineStr">
        <is>
          <t>Customer Service</t>
        </is>
      </c>
      <c r="D1002" s="5" t="inlineStr">
        <is>
          <t>L1</t>
        </is>
      </c>
      <c r="E1002" s="5" t="inlineStr">
        <is>
          <t>M</t>
        </is>
      </c>
      <c r="F1002" s="5" t="n">
        <v>1</v>
      </c>
      <c r="G1002" s="31" t="n">
        <v>32800</v>
      </c>
      <c r="H1002" s="31" t="n">
        <v>34200</v>
      </c>
      <c r="I1002" s="6">
        <f>INDEX(Roles!$J$5:$J$40,MATCH(C1002&amp;"|"&amp;D1002,Roles!$A$5:$A$40,0))</f>
        <v/>
      </c>
      <c r="J1002" s="6">
        <f>INDEX(Roles!$K$5:$K$40,MATCH(C1002&amp;"|"&amp;D1002,Roles!$A$5:$A$40,0))</f>
        <v/>
      </c>
      <c r="K1002" s="26">
        <f>INDEX(Market!$K$31:$K$54,MATCH(B1002&amp;"|"&amp;J1002,Market!$A$31:$A$54,0))</f>
        <v/>
      </c>
      <c r="L1002" s="6">
        <f>INDEX(Settings!$E$13:$E$19,MATCH(I1002,Settings!$B$13:$B$19,0))</f>
        <v/>
      </c>
      <c r="M1002" s="25">
        <f>INDEX(Structure!$K$6:$K$12,MATCH(I1002,Structure!$A$6:$A$12,0))</f>
        <v/>
      </c>
      <c r="N1002" s="26">
        <f>INDEX(Structure!$G$25:$G$52,MATCH(B1002&amp;"|"&amp;I1002,Structure!$A$25:$A$52,0))</f>
        <v/>
      </c>
      <c r="O1002" s="26">
        <f>INDEX(Structure!$H$25:$H$52,MATCH(B1002&amp;"|"&amp;I1002,Structure!$A$25:$A$52,0))</f>
        <v/>
      </c>
      <c r="P1002" s="26">
        <f>INDEX(Structure!$I$25:$I$52,MATCH(B1002&amp;"|"&amp;I1002,Structure!$A$25:$A$52,0))</f>
        <v/>
      </c>
      <c r="Q1002" s="20">
        <f>G1002/H1002</f>
        <v/>
      </c>
      <c r="R1002" s="20">
        <f>G1002/O1002</f>
        <v/>
      </c>
      <c r="S1002" s="32">
        <f>(G1002-N1002)/(P1002-N1002)</f>
        <v/>
      </c>
      <c r="T1002" s="4">
        <f>IF(G1002&lt;N1002,"Below",IF(G1002&gt;P1002,"Above","Within"))</f>
        <v/>
      </c>
      <c r="U1002" s="17">
        <f>MAX(0,N1002-G1002)*F1002</f>
        <v/>
      </c>
      <c r="V1002" s="17">
        <f>MAX(0,G1002-P1002)*F1002</f>
        <v/>
      </c>
      <c r="W1002" s="33">
        <f>IF(T1002="Above",LN(G1002/P1002)/LN(1+INDEX(Market!$E$6:$E$9,MATCH(B1002,Market!$A$6:$A$9,0))),0)</f>
        <v/>
      </c>
    </row>
    <row r="1003">
      <c r="A1003" s="5" t="inlineStr">
        <is>
          <t>E01182</t>
        </is>
      </c>
      <c r="B1003" s="5" t="inlineStr">
        <is>
          <t>PL</t>
        </is>
      </c>
      <c r="C1003" s="5" t="inlineStr">
        <is>
          <t>Tech</t>
        </is>
      </c>
      <c r="D1003" s="5" t="inlineStr">
        <is>
          <t>L4</t>
        </is>
      </c>
      <c r="E1003" s="5" t="inlineStr">
        <is>
          <t>F</t>
        </is>
      </c>
      <c r="F1003" s="5" t="n">
        <v>1</v>
      </c>
      <c r="G1003" s="31" t="n">
        <v>50500</v>
      </c>
      <c r="H1003" s="31" t="n">
        <v>55100</v>
      </c>
      <c r="I1003" s="6">
        <f>INDEX(Roles!$J$5:$J$40,MATCH(C1003&amp;"|"&amp;D1003,Roles!$A$5:$A$40,0))</f>
        <v/>
      </c>
      <c r="J1003" s="6">
        <f>INDEX(Roles!$K$5:$K$40,MATCH(C1003&amp;"|"&amp;D1003,Roles!$A$5:$A$40,0))</f>
        <v/>
      </c>
      <c r="K1003" s="26">
        <f>INDEX(Market!$K$31:$K$54,MATCH(B1003&amp;"|"&amp;J1003,Market!$A$31:$A$54,0))</f>
        <v/>
      </c>
      <c r="L1003" s="6">
        <f>INDEX(Settings!$E$13:$E$19,MATCH(I1003,Settings!$B$13:$B$19,0))</f>
        <v/>
      </c>
      <c r="M1003" s="25">
        <f>INDEX(Structure!$K$6:$K$12,MATCH(I1003,Structure!$A$6:$A$12,0))</f>
        <v/>
      </c>
      <c r="N1003" s="26">
        <f>INDEX(Structure!$G$25:$G$52,MATCH(B1003&amp;"|"&amp;I1003,Structure!$A$25:$A$52,0))</f>
        <v/>
      </c>
      <c r="O1003" s="26">
        <f>INDEX(Structure!$H$25:$H$52,MATCH(B1003&amp;"|"&amp;I1003,Structure!$A$25:$A$52,0))</f>
        <v/>
      </c>
      <c r="P1003" s="26">
        <f>INDEX(Structure!$I$25:$I$52,MATCH(B1003&amp;"|"&amp;I1003,Structure!$A$25:$A$52,0))</f>
        <v/>
      </c>
      <c r="Q1003" s="20">
        <f>G1003/H1003</f>
        <v/>
      </c>
      <c r="R1003" s="20">
        <f>G1003/O1003</f>
        <v/>
      </c>
      <c r="S1003" s="32">
        <f>(G1003-N1003)/(P1003-N1003)</f>
        <v/>
      </c>
      <c r="T1003" s="4">
        <f>IF(G1003&lt;N1003,"Below",IF(G1003&gt;P1003,"Above","Within"))</f>
        <v/>
      </c>
      <c r="U1003" s="17">
        <f>MAX(0,N1003-G1003)*F1003</f>
        <v/>
      </c>
      <c r="V1003" s="17">
        <f>MAX(0,G1003-P1003)*F1003</f>
        <v/>
      </c>
      <c r="W1003" s="33">
        <f>IF(T1003="Above",LN(G1003/P1003)/LN(1+INDEX(Market!$E$6:$E$9,MATCH(B1003,Market!$A$6:$A$9,0))),0)</f>
        <v/>
      </c>
    </row>
    <row r="1004">
      <c r="A1004" s="5" t="inlineStr">
        <is>
          <t>E01183</t>
        </is>
      </c>
      <c r="B1004" s="5" t="inlineStr">
        <is>
          <t>PL</t>
        </is>
      </c>
      <c r="C1004" s="5" t="inlineStr">
        <is>
          <t>Customer Service</t>
        </is>
      </c>
      <c r="D1004" s="5" t="inlineStr">
        <is>
          <t>L2</t>
        </is>
      </c>
      <c r="E1004" s="5" t="inlineStr">
        <is>
          <t>M</t>
        </is>
      </c>
      <c r="F1004" s="5" t="n">
        <v>1</v>
      </c>
      <c r="G1004" s="31" t="n">
        <v>22100</v>
      </c>
      <c r="H1004" s="31" t="n">
        <v>23600</v>
      </c>
      <c r="I1004" s="6">
        <f>INDEX(Roles!$J$5:$J$40,MATCH(C1004&amp;"|"&amp;D1004,Roles!$A$5:$A$40,0))</f>
        <v/>
      </c>
      <c r="J1004" s="6">
        <f>INDEX(Roles!$K$5:$K$40,MATCH(C1004&amp;"|"&amp;D1004,Roles!$A$5:$A$40,0))</f>
        <v/>
      </c>
      <c r="K1004" s="26">
        <f>INDEX(Market!$K$31:$K$54,MATCH(B1004&amp;"|"&amp;J1004,Market!$A$31:$A$54,0))</f>
        <v/>
      </c>
      <c r="L1004" s="6">
        <f>INDEX(Settings!$E$13:$E$19,MATCH(I1004,Settings!$B$13:$B$19,0))</f>
        <v/>
      </c>
      <c r="M1004" s="25">
        <f>INDEX(Structure!$K$6:$K$12,MATCH(I1004,Structure!$A$6:$A$12,0))</f>
        <v/>
      </c>
      <c r="N1004" s="26">
        <f>INDEX(Structure!$G$25:$G$52,MATCH(B1004&amp;"|"&amp;I1004,Structure!$A$25:$A$52,0))</f>
        <v/>
      </c>
      <c r="O1004" s="26">
        <f>INDEX(Structure!$H$25:$H$52,MATCH(B1004&amp;"|"&amp;I1004,Structure!$A$25:$A$52,0))</f>
        <v/>
      </c>
      <c r="P1004" s="26">
        <f>INDEX(Structure!$I$25:$I$52,MATCH(B1004&amp;"|"&amp;I1004,Structure!$A$25:$A$52,0))</f>
        <v/>
      </c>
      <c r="Q1004" s="20">
        <f>G1004/H1004</f>
        <v/>
      </c>
      <c r="R1004" s="20">
        <f>G1004/O1004</f>
        <v/>
      </c>
      <c r="S1004" s="32">
        <f>(G1004-N1004)/(P1004-N1004)</f>
        <v/>
      </c>
      <c r="T1004" s="4">
        <f>IF(G1004&lt;N1004,"Below",IF(G1004&gt;P1004,"Above","Within"))</f>
        <v/>
      </c>
      <c r="U1004" s="17">
        <f>MAX(0,N1004-G1004)*F1004</f>
        <v/>
      </c>
      <c r="V1004" s="17">
        <f>MAX(0,G1004-P1004)*F1004</f>
        <v/>
      </c>
      <c r="W1004" s="33">
        <f>IF(T1004="Above",LN(G1004/P1004)/LN(1+INDEX(Market!$E$6:$E$9,MATCH(B1004,Market!$A$6:$A$9,0))),0)</f>
        <v/>
      </c>
    </row>
    <row r="1005">
      <c r="A1005" s="5" t="inlineStr">
        <is>
          <t>E01184</t>
        </is>
      </c>
      <c r="B1005" s="5" t="inlineStr">
        <is>
          <t>PL</t>
        </is>
      </c>
      <c r="C1005" s="5" t="inlineStr">
        <is>
          <t>Customer Service</t>
        </is>
      </c>
      <c r="D1005" s="5" t="inlineStr">
        <is>
          <t>L3</t>
        </is>
      </c>
      <c r="E1005" s="5" t="inlineStr">
        <is>
          <t>F</t>
        </is>
      </c>
      <c r="F1005" s="5" t="n">
        <v>1</v>
      </c>
      <c r="G1005" s="31" t="n">
        <v>30850</v>
      </c>
      <c r="H1005" s="31" t="n">
        <v>30200</v>
      </c>
      <c r="I1005" s="6">
        <f>INDEX(Roles!$J$5:$J$40,MATCH(C1005&amp;"|"&amp;D1005,Roles!$A$5:$A$40,0))</f>
        <v/>
      </c>
      <c r="J1005" s="6">
        <f>INDEX(Roles!$K$5:$K$40,MATCH(C1005&amp;"|"&amp;D1005,Roles!$A$5:$A$40,0))</f>
        <v/>
      </c>
      <c r="K1005" s="26">
        <f>INDEX(Market!$K$31:$K$54,MATCH(B1005&amp;"|"&amp;J1005,Market!$A$31:$A$54,0))</f>
        <v/>
      </c>
      <c r="L1005" s="6">
        <f>INDEX(Settings!$E$13:$E$19,MATCH(I1005,Settings!$B$13:$B$19,0))</f>
        <v/>
      </c>
      <c r="M1005" s="25">
        <f>INDEX(Structure!$K$6:$K$12,MATCH(I1005,Structure!$A$6:$A$12,0))</f>
        <v/>
      </c>
      <c r="N1005" s="26">
        <f>INDEX(Structure!$G$25:$G$52,MATCH(B1005&amp;"|"&amp;I1005,Structure!$A$25:$A$52,0))</f>
        <v/>
      </c>
      <c r="O1005" s="26">
        <f>INDEX(Structure!$H$25:$H$52,MATCH(B1005&amp;"|"&amp;I1005,Structure!$A$25:$A$52,0))</f>
        <v/>
      </c>
      <c r="P1005" s="26">
        <f>INDEX(Structure!$I$25:$I$52,MATCH(B1005&amp;"|"&amp;I1005,Structure!$A$25:$A$52,0))</f>
        <v/>
      </c>
      <c r="Q1005" s="20">
        <f>G1005/H1005</f>
        <v/>
      </c>
      <c r="R1005" s="20">
        <f>G1005/O1005</f>
        <v/>
      </c>
      <c r="S1005" s="32">
        <f>(G1005-N1005)/(P1005-N1005)</f>
        <v/>
      </c>
      <c r="T1005" s="4">
        <f>IF(G1005&lt;N1005,"Below",IF(G1005&gt;P1005,"Above","Within"))</f>
        <v/>
      </c>
      <c r="U1005" s="17">
        <f>MAX(0,N1005-G1005)*F1005</f>
        <v/>
      </c>
      <c r="V1005" s="17">
        <f>MAX(0,G1005-P1005)*F1005</f>
        <v/>
      </c>
      <c r="W1005" s="33">
        <f>IF(T1005="Above",LN(G1005/P1005)/LN(1+INDEX(Market!$E$6:$E$9,MATCH(B1005,Market!$A$6:$A$9,0))),0)</f>
        <v/>
      </c>
    </row>
    <row r="1006">
      <c r="A1006" s="5" t="inlineStr">
        <is>
          <t>E01185</t>
        </is>
      </c>
      <c r="B1006" s="5" t="inlineStr">
        <is>
          <t>DE</t>
        </is>
      </c>
      <c r="C1006" s="5" t="inlineStr">
        <is>
          <t>Tech</t>
        </is>
      </c>
      <c r="D1006" s="5" t="inlineStr">
        <is>
          <t>L3</t>
        </is>
      </c>
      <c r="E1006" s="5" t="inlineStr">
        <is>
          <t>F</t>
        </is>
      </c>
      <c r="F1006" s="5" t="n">
        <v>1</v>
      </c>
      <c r="G1006" s="31" t="n">
        <v>86800</v>
      </c>
      <c r="H1006" s="31" t="n">
        <v>76000</v>
      </c>
      <c r="I1006" s="6">
        <f>INDEX(Roles!$J$5:$J$40,MATCH(C1006&amp;"|"&amp;D1006,Roles!$A$5:$A$40,0))</f>
        <v/>
      </c>
      <c r="J1006" s="6">
        <f>INDEX(Roles!$K$5:$K$40,MATCH(C1006&amp;"|"&amp;D1006,Roles!$A$5:$A$40,0))</f>
        <v/>
      </c>
      <c r="K1006" s="26">
        <f>INDEX(Market!$K$31:$K$54,MATCH(B1006&amp;"|"&amp;J1006,Market!$A$31:$A$54,0))</f>
        <v/>
      </c>
      <c r="L1006" s="6">
        <f>INDEX(Settings!$E$13:$E$19,MATCH(I1006,Settings!$B$13:$B$19,0))</f>
        <v/>
      </c>
      <c r="M1006" s="25">
        <f>INDEX(Structure!$K$6:$K$12,MATCH(I1006,Structure!$A$6:$A$12,0))</f>
        <v/>
      </c>
      <c r="N1006" s="26">
        <f>INDEX(Structure!$G$25:$G$52,MATCH(B1006&amp;"|"&amp;I1006,Structure!$A$25:$A$52,0))</f>
        <v/>
      </c>
      <c r="O1006" s="26">
        <f>INDEX(Structure!$H$25:$H$52,MATCH(B1006&amp;"|"&amp;I1006,Structure!$A$25:$A$52,0))</f>
        <v/>
      </c>
      <c r="P1006" s="26">
        <f>INDEX(Structure!$I$25:$I$52,MATCH(B1006&amp;"|"&amp;I1006,Structure!$A$25:$A$52,0))</f>
        <v/>
      </c>
      <c r="Q1006" s="20">
        <f>G1006/H1006</f>
        <v/>
      </c>
      <c r="R1006" s="20">
        <f>G1006/O1006</f>
        <v/>
      </c>
      <c r="S1006" s="32">
        <f>(G1006-N1006)/(P1006-N1006)</f>
        <v/>
      </c>
      <c r="T1006" s="4">
        <f>IF(G1006&lt;N1006,"Below",IF(G1006&gt;P1006,"Above","Within"))</f>
        <v/>
      </c>
      <c r="U1006" s="17">
        <f>MAX(0,N1006-G1006)*F1006</f>
        <v/>
      </c>
      <c r="V1006" s="17">
        <f>MAX(0,G1006-P1006)*F1006</f>
        <v/>
      </c>
      <c r="W1006" s="33">
        <f>IF(T1006="Above",LN(G1006/P1006)/LN(1+INDEX(Market!$E$6:$E$9,MATCH(B1006,Market!$A$6:$A$9,0))),0)</f>
        <v/>
      </c>
    </row>
    <row r="1007">
      <c r="A1007" s="5" t="inlineStr">
        <is>
          <t>E01186</t>
        </is>
      </c>
      <c r="B1007" s="5" t="inlineStr">
        <is>
          <t>IT</t>
        </is>
      </c>
      <c r="C1007" s="5" t="inlineStr">
        <is>
          <t>Tech</t>
        </is>
      </c>
      <c r="D1007" s="5" t="inlineStr">
        <is>
          <t>L3</t>
        </is>
      </c>
      <c r="E1007" s="5" t="inlineStr">
        <is>
          <t>M</t>
        </is>
      </c>
      <c r="F1007" s="5" t="n">
        <v>1</v>
      </c>
      <c r="G1007" s="31" t="n">
        <v>52400</v>
      </c>
      <c r="H1007" s="31" t="n">
        <v>52000</v>
      </c>
      <c r="I1007" s="6">
        <f>INDEX(Roles!$J$5:$J$40,MATCH(C1007&amp;"|"&amp;D1007,Roles!$A$5:$A$40,0))</f>
        <v/>
      </c>
      <c r="J1007" s="6">
        <f>INDEX(Roles!$K$5:$K$40,MATCH(C1007&amp;"|"&amp;D1007,Roles!$A$5:$A$40,0))</f>
        <v/>
      </c>
      <c r="K1007" s="26">
        <f>INDEX(Market!$K$31:$K$54,MATCH(B1007&amp;"|"&amp;J1007,Market!$A$31:$A$54,0))</f>
        <v/>
      </c>
      <c r="L1007" s="6">
        <f>INDEX(Settings!$E$13:$E$19,MATCH(I1007,Settings!$B$13:$B$19,0))</f>
        <v/>
      </c>
      <c r="M1007" s="25">
        <f>INDEX(Structure!$K$6:$K$12,MATCH(I1007,Structure!$A$6:$A$12,0))</f>
        <v/>
      </c>
      <c r="N1007" s="26">
        <f>INDEX(Structure!$G$25:$G$52,MATCH(B1007&amp;"|"&amp;I1007,Structure!$A$25:$A$52,0))</f>
        <v/>
      </c>
      <c r="O1007" s="26">
        <f>INDEX(Structure!$H$25:$H$52,MATCH(B1007&amp;"|"&amp;I1007,Structure!$A$25:$A$52,0))</f>
        <v/>
      </c>
      <c r="P1007" s="26">
        <f>INDEX(Structure!$I$25:$I$52,MATCH(B1007&amp;"|"&amp;I1007,Structure!$A$25:$A$52,0))</f>
        <v/>
      </c>
      <c r="Q1007" s="20">
        <f>G1007/H1007</f>
        <v/>
      </c>
      <c r="R1007" s="20">
        <f>G1007/O1007</f>
        <v/>
      </c>
      <c r="S1007" s="32">
        <f>(G1007-N1007)/(P1007-N1007)</f>
        <v/>
      </c>
      <c r="T1007" s="4">
        <f>IF(G1007&lt;N1007,"Below",IF(G1007&gt;P1007,"Above","Within"))</f>
        <v/>
      </c>
      <c r="U1007" s="17">
        <f>MAX(0,N1007-G1007)*F1007</f>
        <v/>
      </c>
      <c r="V1007" s="17">
        <f>MAX(0,G1007-P1007)*F1007</f>
        <v/>
      </c>
      <c r="W1007" s="33">
        <f>IF(T1007="Above",LN(G1007/P1007)/LN(1+INDEX(Market!$E$6:$E$9,MATCH(B1007,Market!$A$6:$A$9,0))),0)</f>
        <v/>
      </c>
    </row>
    <row r="1008">
      <c r="A1008" s="5" t="inlineStr">
        <is>
          <t>E01187</t>
        </is>
      </c>
      <c r="B1008" s="5" t="inlineStr">
        <is>
          <t>IT</t>
        </is>
      </c>
      <c r="C1008" s="5" t="inlineStr">
        <is>
          <t>Operations</t>
        </is>
      </c>
      <c r="D1008" s="5" t="inlineStr">
        <is>
          <t>L2</t>
        </is>
      </c>
      <c r="E1008" s="5" t="inlineStr">
        <is>
          <t>F</t>
        </is>
      </c>
      <c r="F1008" s="5" t="n">
        <v>1</v>
      </c>
      <c r="G1008" s="31" t="n">
        <v>32100</v>
      </c>
      <c r="H1008" s="31" t="n">
        <v>30900</v>
      </c>
      <c r="I1008" s="6">
        <f>INDEX(Roles!$J$5:$J$40,MATCH(C1008&amp;"|"&amp;D1008,Roles!$A$5:$A$40,0))</f>
        <v/>
      </c>
      <c r="J1008" s="6">
        <f>INDEX(Roles!$K$5:$K$40,MATCH(C1008&amp;"|"&amp;D1008,Roles!$A$5:$A$40,0))</f>
        <v/>
      </c>
      <c r="K1008" s="26">
        <f>INDEX(Market!$K$31:$K$54,MATCH(B1008&amp;"|"&amp;J1008,Market!$A$31:$A$54,0))</f>
        <v/>
      </c>
      <c r="L1008" s="6">
        <f>INDEX(Settings!$E$13:$E$19,MATCH(I1008,Settings!$B$13:$B$19,0))</f>
        <v/>
      </c>
      <c r="M1008" s="25">
        <f>INDEX(Structure!$K$6:$K$12,MATCH(I1008,Structure!$A$6:$A$12,0))</f>
        <v/>
      </c>
      <c r="N1008" s="26">
        <f>INDEX(Structure!$G$25:$G$52,MATCH(B1008&amp;"|"&amp;I1008,Structure!$A$25:$A$52,0))</f>
        <v/>
      </c>
      <c r="O1008" s="26">
        <f>INDEX(Structure!$H$25:$H$52,MATCH(B1008&amp;"|"&amp;I1008,Structure!$A$25:$A$52,0))</f>
        <v/>
      </c>
      <c r="P1008" s="26">
        <f>INDEX(Structure!$I$25:$I$52,MATCH(B1008&amp;"|"&amp;I1008,Structure!$A$25:$A$52,0))</f>
        <v/>
      </c>
      <c r="Q1008" s="20">
        <f>G1008/H1008</f>
        <v/>
      </c>
      <c r="R1008" s="20">
        <f>G1008/O1008</f>
        <v/>
      </c>
      <c r="S1008" s="32">
        <f>(G1008-N1008)/(P1008-N1008)</f>
        <v/>
      </c>
      <c r="T1008" s="4">
        <f>IF(G1008&lt;N1008,"Below",IF(G1008&gt;P1008,"Above","Within"))</f>
        <v/>
      </c>
      <c r="U1008" s="17">
        <f>MAX(0,N1008-G1008)*F1008</f>
        <v/>
      </c>
      <c r="V1008" s="17">
        <f>MAX(0,G1008-P1008)*F1008</f>
        <v/>
      </c>
      <c r="W1008" s="33">
        <f>IF(T1008="Above",LN(G1008/P1008)/LN(1+INDEX(Market!$E$6:$E$9,MATCH(B1008,Market!$A$6:$A$9,0))),0)</f>
        <v/>
      </c>
    </row>
    <row r="1009">
      <c r="A1009" s="5" t="inlineStr">
        <is>
          <t>E01188</t>
        </is>
      </c>
      <c r="B1009" s="5" t="inlineStr">
        <is>
          <t>PL</t>
        </is>
      </c>
      <c r="C1009" s="5" t="inlineStr">
        <is>
          <t>Customer Service</t>
        </is>
      </c>
      <c r="D1009" s="5" t="inlineStr">
        <is>
          <t>L1</t>
        </is>
      </c>
      <c r="E1009" s="5" t="inlineStr">
        <is>
          <t>M</t>
        </is>
      </c>
      <c r="F1009" s="5" t="n">
        <v>1</v>
      </c>
      <c r="G1009" s="31" t="n">
        <v>20650</v>
      </c>
      <c r="H1009" s="31" t="n">
        <v>18900</v>
      </c>
      <c r="I1009" s="6">
        <f>INDEX(Roles!$J$5:$J$40,MATCH(C1009&amp;"|"&amp;D1009,Roles!$A$5:$A$40,0))</f>
        <v/>
      </c>
      <c r="J1009" s="6">
        <f>INDEX(Roles!$K$5:$K$40,MATCH(C1009&amp;"|"&amp;D1009,Roles!$A$5:$A$40,0))</f>
        <v/>
      </c>
      <c r="K1009" s="26">
        <f>INDEX(Market!$K$31:$K$54,MATCH(B1009&amp;"|"&amp;J1009,Market!$A$31:$A$54,0))</f>
        <v/>
      </c>
      <c r="L1009" s="6">
        <f>INDEX(Settings!$E$13:$E$19,MATCH(I1009,Settings!$B$13:$B$19,0))</f>
        <v/>
      </c>
      <c r="M1009" s="25">
        <f>INDEX(Structure!$K$6:$K$12,MATCH(I1009,Structure!$A$6:$A$12,0))</f>
        <v/>
      </c>
      <c r="N1009" s="26">
        <f>INDEX(Structure!$G$25:$G$52,MATCH(B1009&amp;"|"&amp;I1009,Structure!$A$25:$A$52,0))</f>
        <v/>
      </c>
      <c r="O1009" s="26">
        <f>INDEX(Structure!$H$25:$H$52,MATCH(B1009&amp;"|"&amp;I1009,Structure!$A$25:$A$52,0))</f>
        <v/>
      </c>
      <c r="P1009" s="26">
        <f>INDEX(Structure!$I$25:$I$52,MATCH(B1009&amp;"|"&amp;I1009,Structure!$A$25:$A$52,0))</f>
        <v/>
      </c>
      <c r="Q1009" s="20">
        <f>G1009/H1009</f>
        <v/>
      </c>
      <c r="R1009" s="20">
        <f>G1009/O1009</f>
        <v/>
      </c>
      <c r="S1009" s="32">
        <f>(G1009-N1009)/(P1009-N1009)</f>
        <v/>
      </c>
      <c r="T1009" s="4">
        <f>IF(G1009&lt;N1009,"Below",IF(G1009&gt;P1009,"Above","Within"))</f>
        <v/>
      </c>
      <c r="U1009" s="17">
        <f>MAX(0,N1009-G1009)*F1009</f>
        <v/>
      </c>
      <c r="V1009" s="17">
        <f>MAX(0,G1009-P1009)*F1009</f>
        <v/>
      </c>
      <c r="W1009" s="33">
        <f>IF(T1009="Above",LN(G1009/P1009)/LN(1+INDEX(Market!$E$6:$E$9,MATCH(B1009,Market!$A$6:$A$9,0))),0)</f>
        <v/>
      </c>
    </row>
    <row r="1010">
      <c r="A1010" s="5" t="inlineStr">
        <is>
          <t>E01189</t>
        </is>
      </c>
      <c r="B1010" s="5" t="inlineStr">
        <is>
          <t>IT</t>
        </is>
      </c>
      <c r="C1010" s="5" t="inlineStr">
        <is>
          <t>Sales</t>
        </is>
      </c>
      <c r="D1010" s="5" t="inlineStr">
        <is>
          <t>L3</t>
        </is>
      </c>
      <c r="E1010" s="5" t="inlineStr">
        <is>
          <t>F</t>
        </is>
      </c>
      <c r="F1010" s="5" t="n">
        <v>1</v>
      </c>
      <c r="G1010" s="31" t="n">
        <v>40200</v>
      </c>
      <c r="H1010" s="31" t="n">
        <v>43700</v>
      </c>
      <c r="I1010" s="6">
        <f>INDEX(Roles!$J$5:$J$40,MATCH(C1010&amp;"|"&amp;D1010,Roles!$A$5:$A$40,0))</f>
        <v/>
      </c>
      <c r="J1010" s="6">
        <f>INDEX(Roles!$K$5:$K$40,MATCH(C1010&amp;"|"&amp;D1010,Roles!$A$5:$A$40,0))</f>
        <v/>
      </c>
      <c r="K1010" s="26">
        <f>INDEX(Market!$K$31:$K$54,MATCH(B1010&amp;"|"&amp;J1010,Market!$A$31:$A$54,0))</f>
        <v/>
      </c>
      <c r="L1010" s="6">
        <f>INDEX(Settings!$E$13:$E$19,MATCH(I1010,Settings!$B$13:$B$19,0))</f>
        <v/>
      </c>
      <c r="M1010" s="25">
        <f>INDEX(Structure!$K$6:$K$12,MATCH(I1010,Structure!$A$6:$A$12,0))</f>
        <v/>
      </c>
      <c r="N1010" s="26">
        <f>INDEX(Structure!$G$25:$G$52,MATCH(B1010&amp;"|"&amp;I1010,Structure!$A$25:$A$52,0))</f>
        <v/>
      </c>
      <c r="O1010" s="26">
        <f>INDEX(Structure!$H$25:$H$52,MATCH(B1010&amp;"|"&amp;I1010,Structure!$A$25:$A$52,0))</f>
        <v/>
      </c>
      <c r="P1010" s="26">
        <f>INDEX(Structure!$I$25:$I$52,MATCH(B1010&amp;"|"&amp;I1010,Structure!$A$25:$A$52,0))</f>
        <v/>
      </c>
      <c r="Q1010" s="20">
        <f>G1010/H1010</f>
        <v/>
      </c>
      <c r="R1010" s="20">
        <f>G1010/O1010</f>
        <v/>
      </c>
      <c r="S1010" s="32">
        <f>(G1010-N1010)/(P1010-N1010)</f>
        <v/>
      </c>
      <c r="T1010" s="4">
        <f>IF(G1010&lt;N1010,"Below",IF(G1010&gt;P1010,"Above","Within"))</f>
        <v/>
      </c>
      <c r="U1010" s="17">
        <f>MAX(0,N1010-G1010)*F1010</f>
        <v/>
      </c>
      <c r="V1010" s="17">
        <f>MAX(0,G1010-P1010)*F1010</f>
        <v/>
      </c>
      <c r="W1010" s="33">
        <f>IF(T1010="Above",LN(G1010/P1010)/LN(1+INDEX(Market!$E$6:$E$9,MATCH(B1010,Market!$A$6:$A$9,0))),0)</f>
        <v/>
      </c>
    </row>
    <row r="1011">
      <c r="A1011" s="5" t="inlineStr">
        <is>
          <t>E01190</t>
        </is>
      </c>
      <c r="B1011" s="5" t="inlineStr">
        <is>
          <t>IT</t>
        </is>
      </c>
      <c r="C1011" s="5" t="inlineStr">
        <is>
          <t>HR</t>
        </is>
      </c>
      <c r="D1011" s="5" t="inlineStr">
        <is>
          <t>L3</t>
        </is>
      </c>
      <c r="E1011" s="5" t="inlineStr">
        <is>
          <t>F</t>
        </is>
      </c>
      <c r="F1011" s="5" t="n">
        <v>1</v>
      </c>
      <c r="G1011" s="31" t="n">
        <v>34050</v>
      </c>
      <c r="H1011" s="31" t="n">
        <v>41600</v>
      </c>
      <c r="I1011" s="6">
        <f>INDEX(Roles!$J$5:$J$40,MATCH(C1011&amp;"|"&amp;D1011,Roles!$A$5:$A$40,0))</f>
        <v/>
      </c>
      <c r="J1011" s="6">
        <f>INDEX(Roles!$K$5:$K$40,MATCH(C1011&amp;"|"&amp;D1011,Roles!$A$5:$A$40,0))</f>
        <v/>
      </c>
      <c r="K1011" s="26">
        <f>INDEX(Market!$K$31:$K$54,MATCH(B1011&amp;"|"&amp;J1011,Market!$A$31:$A$54,0))</f>
        <v/>
      </c>
      <c r="L1011" s="6">
        <f>INDEX(Settings!$E$13:$E$19,MATCH(I1011,Settings!$B$13:$B$19,0))</f>
        <v/>
      </c>
      <c r="M1011" s="25">
        <f>INDEX(Structure!$K$6:$K$12,MATCH(I1011,Structure!$A$6:$A$12,0))</f>
        <v/>
      </c>
      <c r="N1011" s="26">
        <f>INDEX(Structure!$G$25:$G$52,MATCH(B1011&amp;"|"&amp;I1011,Structure!$A$25:$A$52,0))</f>
        <v/>
      </c>
      <c r="O1011" s="26">
        <f>INDEX(Structure!$H$25:$H$52,MATCH(B1011&amp;"|"&amp;I1011,Structure!$A$25:$A$52,0))</f>
        <v/>
      </c>
      <c r="P1011" s="26">
        <f>INDEX(Structure!$I$25:$I$52,MATCH(B1011&amp;"|"&amp;I1011,Structure!$A$25:$A$52,0))</f>
        <v/>
      </c>
      <c r="Q1011" s="20">
        <f>G1011/H1011</f>
        <v/>
      </c>
      <c r="R1011" s="20">
        <f>G1011/O1011</f>
        <v/>
      </c>
      <c r="S1011" s="32">
        <f>(G1011-N1011)/(P1011-N1011)</f>
        <v/>
      </c>
      <c r="T1011" s="4">
        <f>IF(G1011&lt;N1011,"Below",IF(G1011&gt;P1011,"Above","Within"))</f>
        <v/>
      </c>
      <c r="U1011" s="17">
        <f>MAX(0,N1011-G1011)*F1011</f>
        <v/>
      </c>
      <c r="V1011" s="17">
        <f>MAX(0,G1011-P1011)*F1011</f>
        <v/>
      </c>
      <c r="W1011" s="33">
        <f>IF(T1011="Above",LN(G1011/P1011)/LN(1+INDEX(Market!$E$6:$E$9,MATCH(B1011,Market!$A$6:$A$9,0))),0)</f>
        <v/>
      </c>
    </row>
    <row r="1012">
      <c r="A1012" s="5" t="inlineStr">
        <is>
          <t>E01191</t>
        </is>
      </c>
      <c r="B1012" s="5" t="inlineStr">
        <is>
          <t>PL</t>
        </is>
      </c>
      <c r="C1012" s="5" t="inlineStr">
        <is>
          <t>Operations</t>
        </is>
      </c>
      <c r="D1012" s="5" t="inlineStr">
        <is>
          <t>L5</t>
        </is>
      </c>
      <c r="E1012" s="5" t="inlineStr">
        <is>
          <t>M</t>
        </is>
      </c>
      <c r="F1012" s="5" t="n">
        <v>1</v>
      </c>
      <c r="G1012" s="31" t="n">
        <v>63750</v>
      </c>
      <c r="H1012" s="31" t="n">
        <v>57900</v>
      </c>
      <c r="I1012" s="6">
        <f>INDEX(Roles!$J$5:$J$40,MATCH(C1012&amp;"|"&amp;D1012,Roles!$A$5:$A$40,0))</f>
        <v/>
      </c>
      <c r="J1012" s="6">
        <f>INDEX(Roles!$K$5:$K$40,MATCH(C1012&amp;"|"&amp;D1012,Roles!$A$5:$A$40,0))</f>
        <v/>
      </c>
      <c r="K1012" s="26">
        <f>INDEX(Market!$K$31:$K$54,MATCH(B1012&amp;"|"&amp;J1012,Market!$A$31:$A$54,0))</f>
        <v/>
      </c>
      <c r="L1012" s="6">
        <f>INDEX(Settings!$E$13:$E$19,MATCH(I1012,Settings!$B$13:$B$19,0))</f>
        <v/>
      </c>
      <c r="M1012" s="25">
        <f>INDEX(Structure!$K$6:$K$12,MATCH(I1012,Structure!$A$6:$A$12,0))</f>
        <v/>
      </c>
      <c r="N1012" s="26">
        <f>INDEX(Structure!$G$25:$G$52,MATCH(B1012&amp;"|"&amp;I1012,Structure!$A$25:$A$52,0))</f>
        <v/>
      </c>
      <c r="O1012" s="26">
        <f>INDEX(Structure!$H$25:$H$52,MATCH(B1012&amp;"|"&amp;I1012,Structure!$A$25:$A$52,0))</f>
        <v/>
      </c>
      <c r="P1012" s="26">
        <f>INDEX(Structure!$I$25:$I$52,MATCH(B1012&amp;"|"&amp;I1012,Structure!$A$25:$A$52,0))</f>
        <v/>
      </c>
      <c r="Q1012" s="20">
        <f>G1012/H1012</f>
        <v/>
      </c>
      <c r="R1012" s="20">
        <f>G1012/O1012</f>
        <v/>
      </c>
      <c r="S1012" s="32">
        <f>(G1012-N1012)/(P1012-N1012)</f>
        <v/>
      </c>
      <c r="T1012" s="4">
        <f>IF(G1012&lt;N1012,"Below",IF(G1012&gt;P1012,"Above","Within"))</f>
        <v/>
      </c>
      <c r="U1012" s="17">
        <f>MAX(0,N1012-G1012)*F1012</f>
        <v/>
      </c>
      <c r="V1012" s="17">
        <f>MAX(0,G1012-P1012)*F1012</f>
        <v/>
      </c>
      <c r="W1012" s="33">
        <f>IF(T1012="Above",LN(G1012/P1012)/LN(1+INDEX(Market!$E$6:$E$9,MATCH(B1012,Market!$A$6:$A$9,0))),0)</f>
        <v/>
      </c>
    </row>
    <row r="1013">
      <c r="A1013" s="5" t="inlineStr">
        <is>
          <t>E01192</t>
        </is>
      </c>
      <c r="B1013" s="5" t="inlineStr">
        <is>
          <t>PL</t>
        </is>
      </c>
      <c r="C1013" s="5" t="inlineStr">
        <is>
          <t>Operations</t>
        </is>
      </c>
      <c r="D1013" s="5" t="inlineStr">
        <is>
          <t>L6</t>
        </is>
      </c>
      <c r="E1013" s="5" t="inlineStr">
        <is>
          <t>M</t>
        </is>
      </c>
      <c r="F1013" s="5" t="n">
        <v>1</v>
      </c>
      <c r="G1013" s="31" t="n">
        <v>80350</v>
      </c>
      <c r="H1013" s="31" t="n">
        <v>79800</v>
      </c>
      <c r="I1013" s="6">
        <f>INDEX(Roles!$J$5:$J$40,MATCH(C1013&amp;"|"&amp;D1013,Roles!$A$5:$A$40,0))</f>
        <v/>
      </c>
      <c r="J1013" s="6">
        <f>INDEX(Roles!$K$5:$K$40,MATCH(C1013&amp;"|"&amp;D1013,Roles!$A$5:$A$40,0))</f>
        <v/>
      </c>
      <c r="K1013" s="26">
        <f>INDEX(Market!$K$31:$K$54,MATCH(B1013&amp;"|"&amp;J1013,Market!$A$31:$A$54,0))</f>
        <v/>
      </c>
      <c r="L1013" s="6">
        <f>INDEX(Settings!$E$13:$E$19,MATCH(I1013,Settings!$B$13:$B$19,0))</f>
        <v/>
      </c>
      <c r="M1013" s="25">
        <f>INDEX(Structure!$K$6:$K$12,MATCH(I1013,Structure!$A$6:$A$12,0))</f>
        <v/>
      </c>
      <c r="N1013" s="26">
        <f>INDEX(Structure!$G$25:$G$52,MATCH(B1013&amp;"|"&amp;I1013,Structure!$A$25:$A$52,0))</f>
        <v/>
      </c>
      <c r="O1013" s="26">
        <f>INDEX(Structure!$H$25:$H$52,MATCH(B1013&amp;"|"&amp;I1013,Structure!$A$25:$A$52,0))</f>
        <v/>
      </c>
      <c r="P1013" s="26">
        <f>INDEX(Structure!$I$25:$I$52,MATCH(B1013&amp;"|"&amp;I1013,Structure!$A$25:$A$52,0))</f>
        <v/>
      </c>
      <c r="Q1013" s="20">
        <f>G1013/H1013</f>
        <v/>
      </c>
      <c r="R1013" s="20">
        <f>G1013/O1013</f>
        <v/>
      </c>
      <c r="S1013" s="32">
        <f>(G1013-N1013)/(P1013-N1013)</f>
        <v/>
      </c>
      <c r="T1013" s="4">
        <f>IF(G1013&lt;N1013,"Below",IF(G1013&gt;P1013,"Above","Within"))</f>
        <v/>
      </c>
      <c r="U1013" s="17">
        <f>MAX(0,N1013-G1013)*F1013</f>
        <v/>
      </c>
      <c r="V1013" s="17">
        <f>MAX(0,G1013-P1013)*F1013</f>
        <v/>
      </c>
      <c r="W1013" s="33">
        <f>IF(T1013="Above",LN(G1013/P1013)/LN(1+INDEX(Market!$E$6:$E$9,MATCH(B1013,Market!$A$6:$A$9,0))),0)</f>
        <v/>
      </c>
    </row>
    <row r="1014">
      <c r="A1014" s="5" t="inlineStr">
        <is>
          <t>E01193</t>
        </is>
      </c>
      <c r="B1014" s="5" t="inlineStr">
        <is>
          <t>PL</t>
        </is>
      </c>
      <c r="C1014" s="5" t="inlineStr">
        <is>
          <t>Operations</t>
        </is>
      </c>
      <c r="D1014" s="5" t="inlineStr">
        <is>
          <t>L1</t>
        </is>
      </c>
      <c r="E1014" s="5" t="inlineStr">
        <is>
          <t>M</t>
        </is>
      </c>
      <c r="F1014" s="5" t="n">
        <v>0.8</v>
      </c>
      <c r="G1014" s="31" t="n">
        <v>23600</v>
      </c>
      <c r="H1014" s="31" t="n">
        <v>20000</v>
      </c>
      <c r="I1014" s="6">
        <f>INDEX(Roles!$J$5:$J$40,MATCH(C1014&amp;"|"&amp;D1014,Roles!$A$5:$A$40,0))</f>
        <v/>
      </c>
      <c r="J1014" s="6">
        <f>INDEX(Roles!$K$5:$K$40,MATCH(C1014&amp;"|"&amp;D1014,Roles!$A$5:$A$40,0))</f>
        <v/>
      </c>
      <c r="K1014" s="26">
        <f>INDEX(Market!$K$31:$K$54,MATCH(B1014&amp;"|"&amp;J1014,Market!$A$31:$A$54,0))</f>
        <v/>
      </c>
      <c r="L1014" s="6">
        <f>INDEX(Settings!$E$13:$E$19,MATCH(I1014,Settings!$B$13:$B$19,0))</f>
        <v/>
      </c>
      <c r="M1014" s="25">
        <f>INDEX(Structure!$K$6:$K$12,MATCH(I1014,Structure!$A$6:$A$12,0))</f>
        <v/>
      </c>
      <c r="N1014" s="26">
        <f>INDEX(Structure!$G$25:$G$52,MATCH(B1014&amp;"|"&amp;I1014,Structure!$A$25:$A$52,0))</f>
        <v/>
      </c>
      <c r="O1014" s="26">
        <f>INDEX(Structure!$H$25:$H$52,MATCH(B1014&amp;"|"&amp;I1014,Structure!$A$25:$A$52,0))</f>
        <v/>
      </c>
      <c r="P1014" s="26">
        <f>INDEX(Structure!$I$25:$I$52,MATCH(B1014&amp;"|"&amp;I1014,Structure!$A$25:$A$52,0))</f>
        <v/>
      </c>
      <c r="Q1014" s="20">
        <f>G1014/H1014</f>
        <v/>
      </c>
      <c r="R1014" s="20">
        <f>G1014/O1014</f>
        <v/>
      </c>
      <c r="S1014" s="32">
        <f>(G1014-N1014)/(P1014-N1014)</f>
        <v/>
      </c>
      <c r="T1014" s="4">
        <f>IF(G1014&lt;N1014,"Below",IF(G1014&gt;P1014,"Above","Within"))</f>
        <v/>
      </c>
      <c r="U1014" s="17">
        <f>MAX(0,N1014-G1014)*F1014</f>
        <v/>
      </c>
      <c r="V1014" s="17">
        <f>MAX(0,G1014-P1014)*F1014</f>
        <v/>
      </c>
      <c r="W1014" s="33">
        <f>IF(T1014="Above",LN(G1014/P1014)/LN(1+INDEX(Market!$E$6:$E$9,MATCH(B1014,Market!$A$6:$A$9,0))),0)</f>
        <v/>
      </c>
    </row>
    <row r="1015">
      <c r="A1015" s="5" t="inlineStr">
        <is>
          <t>E01194</t>
        </is>
      </c>
      <c r="B1015" s="5" t="inlineStr">
        <is>
          <t>DE</t>
        </is>
      </c>
      <c r="C1015" s="5" t="inlineStr">
        <is>
          <t>Customer Service</t>
        </is>
      </c>
      <c r="D1015" s="5" t="inlineStr">
        <is>
          <t>L2</t>
        </is>
      </c>
      <c r="E1015" s="5" t="inlineStr">
        <is>
          <t>M</t>
        </is>
      </c>
      <c r="F1015" s="5" t="n">
        <v>1</v>
      </c>
      <c r="G1015" s="31" t="n">
        <v>48950</v>
      </c>
      <c r="H1015" s="31" t="n">
        <v>42800</v>
      </c>
      <c r="I1015" s="6">
        <f>INDEX(Roles!$J$5:$J$40,MATCH(C1015&amp;"|"&amp;D1015,Roles!$A$5:$A$40,0))</f>
        <v/>
      </c>
      <c r="J1015" s="6">
        <f>INDEX(Roles!$K$5:$K$40,MATCH(C1015&amp;"|"&amp;D1015,Roles!$A$5:$A$40,0))</f>
        <v/>
      </c>
      <c r="K1015" s="26">
        <f>INDEX(Market!$K$31:$K$54,MATCH(B1015&amp;"|"&amp;J1015,Market!$A$31:$A$54,0))</f>
        <v/>
      </c>
      <c r="L1015" s="6">
        <f>INDEX(Settings!$E$13:$E$19,MATCH(I1015,Settings!$B$13:$B$19,0))</f>
        <v/>
      </c>
      <c r="M1015" s="25">
        <f>INDEX(Structure!$K$6:$K$12,MATCH(I1015,Structure!$A$6:$A$12,0))</f>
        <v/>
      </c>
      <c r="N1015" s="26">
        <f>INDEX(Structure!$G$25:$G$52,MATCH(B1015&amp;"|"&amp;I1015,Structure!$A$25:$A$52,0))</f>
        <v/>
      </c>
      <c r="O1015" s="26">
        <f>INDEX(Structure!$H$25:$H$52,MATCH(B1015&amp;"|"&amp;I1015,Structure!$A$25:$A$52,0))</f>
        <v/>
      </c>
      <c r="P1015" s="26">
        <f>INDEX(Structure!$I$25:$I$52,MATCH(B1015&amp;"|"&amp;I1015,Structure!$A$25:$A$52,0))</f>
        <v/>
      </c>
      <c r="Q1015" s="20">
        <f>G1015/H1015</f>
        <v/>
      </c>
      <c r="R1015" s="20">
        <f>G1015/O1015</f>
        <v/>
      </c>
      <c r="S1015" s="32">
        <f>(G1015-N1015)/(P1015-N1015)</f>
        <v/>
      </c>
      <c r="T1015" s="4">
        <f>IF(G1015&lt;N1015,"Below",IF(G1015&gt;P1015,"Above","Within"))</f>
        <v/>
      </c>
      <c r="U1015" s="17">
        <f>MAX(0,N1015-G1015)*F1015</f>
        <v/>
      </c>
      <c r="V1015" s="17">
        <f>MAX(0,G1015-P1015)*F1015</f>
        <v/>
      </c>
      <c r="W1015" s="33">
        <f>IF(T1015="Above",LN(G1015/P1015)/LN(1+INDEX(Market!$E$6:$E$9,MATCH(B1015,Market!$A$6:$A$9,0))),0)</f>
        <v/>
      </c>
    </row>
    <row r="1016">
      <c r="A1016" s="5" t="inlineStr">
        <is>
          <t>E01195</t>
        </is>
      </c>
      <c r="B1016" s="5" t="inlineStr">
        <is>
          <t>PL</t>
        </is>
      </c>
      <c r="C1016" s="5" t="inlineStr">
        <is>
          <t>Finance</t>
        </is>
      </c>
      <c r="D1016" s="5" t="inlineStr">
        <is>
          <t>L1</t>
        </is>
      </c>
      <c r="E1016" s="5" t="inlineStr">
        <is>
          <t>M</t>
        </is>
      </c>
      <c r="F1016" s="5" t="n">
        <v>1</v>
      </c>
      <c r="G1016" s="31" t="n">
        <v>27050</v>
      </c>
      <c r="H1016" s="31" t="n">
        <v>23100</v>
      </c>
      <c r="I1016" s="6">
        <f>INDEX(Roles!$J$5:$J$40,MATCH(C1016&amp;"|"&amp;D1016,Roles!$A$5:$A$40,0))</f>
        <v/>
      </c>
      <c r="J1016" s="6">
        <f>INDEX(Roles!$K$5:$K$40,MATCH(C1016&amp;"|"&amp;D1016,Roles!$A$5:$A$40,0))</f>
        <v/>
      </c>
      <c r="K1016" s="26">
        <f>INDEX(Market!$K$31:$K$54,MATCH(B1016&amp;"|"&amp;J1016,Market!$A$31:$A$54,0))</f>
        <v/>
      </c>
      <c r="L1016" s="6">
        <f>INDEX(Settings!$E$13:$E$19,MATCH(I1016,Settings!$B$13:$B$19,0))</f>
        <v/>
      </c>
      <c r="M1016" s="25">
        <f>INDEX(Structure!$K$6:$K$12,MATCH(I1016,Structure!$A$6:$A$12,0))</f>
        <v/>
      </c>
      <c r="N1016" s="26">
        <f>INDEX(Structure!$G$25:$G$52,MATCH(B1016&amp;"|"&amp;I1016,Structure!$A$25:$A$52,0))</f>
        <v/>
      </c>
      <c r="O1016" s="26">
        <f>INDEX(Structure!$H$25:$H$52,MATCH(B1016&amp;"|"&amp;I1016,Structure!$A$25:$A$52,0))</f>
        <v/>
      </c>
      <c r="P1016" s="26">
        <f>INDEX(Structure!$I$25:$I$52,MATCH(B1016&amp;"|"&amp;I1016,Structure!$A$25:$A$52,0))</f>
        <v/>
      </c>
      <c r="Q1016" s="20">
        <f>G1016/H1016</f>
        <v/>
      </c>
      <c r="R1016" s="20">
        <f>G1016/O1016</f>
        <v/>
      </c>
      <c r="S1016" s="32">
        <f>(G1016-N1016)/(P1016-N1016)</f>
        <v/>
      </c>
      <c r="T1016" s="4">
        <f>IF(G1016&lt;N1016,"Below",IF(G1016&gt;P1016,"Above","Within"))</f>
        <v/>
      </c>
      <c r="U1016" s="17">
        <f>MAX(0,N1016-G1016)*F1016</f>
        <v/>
      </c>
      <c r="V1016" s="17">
        <f>MAX(0,G1016-P1016)*F1016</f>
        <v/>
      </c>
      <c r="W1016" s="33">
        <f>IF(T1016="Above",LN(G1016/P1016)/LN(1+INDEX(Market!$E$6:$E$9,MATCH(B1016,Market!$A$6:$A$9,0))),0)</f>
        <v/>
      </c>
    </row>
    <row r="1017">
      <c r="A1017" s="5" t="inlineStr">
        <is>
          <t>E01196</t>
        </is>
      </c>
      <c r="B1017" s="5" t="inlineStr">
        <is>
          <t>PL</t>
        </is>
      </c>
      <c r="C1017" s="5" t="inlineStr">
        <is>
          <t>Operations</t>
        </is>
      </c>
      <c r="D1017" s="5" t="inlineStr">
        <is>
          <t>L2</t>
        </is>
      </c>
      <c r="E1017" s="5" t="inlineStr">
        <is>
          <t>M</t>
        </is>
      </c>
      <c r="F1017" s="5" t="n">
        <v>1</v>
      </c>
      <c r="G1017" s="31" t="n">
        <v>27800</v>
      </c>
      <c r="H1017" s="31" t="n">
        <v>24900</v>
      </c>
      <c r="I1017" s="6">
        <f>INDEX(Roles!$J$5:$J$40,MATCH(C1017&amp;"|"&amp;D1017,Roles!$A$5:$A$40,0))</f>
        <v/>
      </c>
      <c r="J1017" s="6">
        <f>INDEX(Roles!$K$5:$K$40,MATCH(C1017&amp;"|"&amp;D1017,Roles!$A$5:$A$40,0))</f>
        <v/>
      </c>
      <c r="K1017" s="26">
        <f>INDEX(Market!$K$31:$K$54,MATCH(B1017&amp;"|"&amp;J1017,Market!$A$31:$A$54,0))</f>
        <v/>
      </c>
      <c r="L1017" s="6">
        <f>INDEX(Settings!$E$13:$E$19,MATCH(I1017,Settings!$B$13:$B$19,0))</f>
        <v/>
      </c>
      <c r="M1017" s="25">
        <f>INDEX(Structure!$K$6:$K$12,MATCH(I1017,Structure!$A$6:$A$12,0))</f>
        <v/>
      </c>
      <c r="N1017" s="26">
        <f>INDEX(Structure!$G$25:$G$52,MATCH(B1017&amp;"|"&amp;I1017,Structure!$A$25:$A$52,0))</f>
        <v/>
      </c>
      <c r="O1017" s="26">
        <f>INDEX(Structure!$H$25:$H$52,MATCH(B1017&amp;"|"&amp;I1017,Structure!$A$25:$A$52,0))</f>
        <v/>
      </c>
      <c r="P1017" s="26">
        <f>INDEX(Structure!$I$25:$I$52,MATCH(B1017&amp;"|"&amp;I1017,Structure!$A$25:$A$52,0))</f>
        <v/>
      </c>
      <c r="Q1017" s="20">
        <f>G1017/H1017</f>
        <v/>
      </c>
      <c r="R1017" s="20">
        <f>G1017/O1017</f>
        <v/>
      </c>
      <c r="S1017" s="32">
        <f>(G1017-N1017)/(P1017-N1017)</f>
        <v/>
      </c>
      <c r="T1017" s="4">
        <f>IF(G1017&lt;N1017,"Below",IF(G1017&gt;P1017,"Above","Within"))</f>
        <v/>
      </c>
      <c r="U1017" s="17">
        <f>MAX(0,N1017-G1017)*F1017</f>
        <v/>
      </c>
      <c r="V1017" s="17">
        <f>MAX(0,G1017-P1017)*F1017</f>
        <v/>
      </c>
      <c r="W1017" s="33">
        <f>IF(T1017="Above",LN(G1017/P1017)/LN(1+INDEX(Market!$E$6:$E$9,MATCH(B1017,Market!$A$6:$A$9,0))),0)</f>
        <v/>
      </c>
    </row>
    <row r="1018">
      <c r="A1018" s="5" t="inlineStr">
        <is>
          <t>E01197</t>
        </is>
      </c>
      <c r="B1018" s="5" t="inlineStr">
        <is>
          <t>PL</t>
        </is>
      </c>
      <c r="C1018" s="5" t="inlineStr">
        <is>
          <t>Customer Service</t>
        </is>
      </c>
      <c r="D1018" s="5" t="inlineStr">
        <is>
          <t>L3</t>
        </is>
      </c>
      <c r="E1018" s="5" t="inlineStr">
        <is>
          <t>M</t>
        </is>
      </c>
      <c r="F1018" s="5" t="n">
        <v>1</v>
      </c>
      <c r="G1018" s="31" t="n">
        <v>32150</v>
      </c>
      <c r="H1018" s="31" t="n">
        <v>30200</v>
      </c>
      <c r="I1018" s="6">
        <f>INDEX(Roles!$J$5:$J$40,MATCH(C1018&amp;"|"&amp;D1018,Roles!$A$5:$A$40,0))</f>
        <v/>
      </c>
      <c r="J1018" s="6">
        <f>INDEX(Roles!$K$5:$K$40,MATCH(C1018&amp;"|"&amp;D1018,Roles!$A$5:$A$40,0))</f>
        <v/>
      </c>
      <c r="K1018" s="26">
        <f>INDEX(Market!$K$31:$K$54,MATCH(B1018&amp;"|"&amp;J1018,Market!$A$31:$A$54,0))</f>
        <v/>
      </c>
      <c r="L1018" s="6">
        <f>INDEX(Settings!$E$13:$E$19,MATCH(I1018,Settings!$B$13:$B$19,0))</f>
        <v/>
      </c>
      <c r="M1018" s="25">
        <f>INDEX(Structure!$K$6:$K$12,MATCH(I1018,Structure!$A$6:$A$12,0))</f>
        <v/>
      </c>
      <c r="N1018" s="26">
        <f>INDEX(Structure!$G$25:$G$52,MATCH(B1018&amp;"|"&amp;I1018,Structure!$A$25:$A$52,0))</f>
        <v/>
      </c>
      <c r="O1018" s="26">
        <f>INDEX(Structure!$H$25:$H$52,MATCH(B1018&amp;"|"&amp;I1018,Structure!$A$25:$A$52,0))</f>
        <v/>
      </c>
      <c r="P1018" s="26">
        <f>INDEX(Structure!$I$25:$I$52,MATCH(B1018&amp;"|"&amp;I1018,Structure!$A$25:$A$52,0))</f>
        <v/>
      </c>
      <c r="Q1018" s="20">
        <f>G1018/H1018</f>
        <v/>
      </c>
      <c r="R1018" s="20">
        <f>G1018/O1018</f>
        <v/>
      </c>
      <c r="S1018" s="32">
        <f>(G1018-N1018)/(P1018-N1018)</f>
        <v/>
      </c>
      <c r="T1018" s="4">
        <f>IF(G1018&lt;N1018,"Below",IF(G1018&gt;P1018,"Above","Within"))</f>
        <v/>
      </c>
      <c r="U1018" s="17">
        <f>MAX(0,N1018-G1018)*F1018</f>
        <v/>
      </c>
      <c r="V1018" s="17">
        <f>MAX(0,G1018-P1018)*F1018</f>
        <v/>
      </c>
      <c r="W1018" s="33">
        <f>IF(T1018="Above",LN(G1018/P1018)/LN(1+INDEX(Market!$E$6:$E$9,MATCH(B1018,Market!$A$6:$A$9,0))),0)</f>
        <v/>
      </c>
    </row>
    <row r="1019">
      <c r="A1019" s="5" t="inlineStr">
        <is>
          <t>E01198</t>
        </is>
      </c>
      <c r="B1019" s="5" t="inlineStr">
        <is>
          <t>DE</t>
        </is>
      </c>
      <c r="C1019" s="5" t="inlineStr">
        <is>
          <t>Operations</t>
        </is>
      </c>
      <c r="D1019" s="5" t="inlineStr">
        <is>
          <t>L2</t>
        </is>
      </c>
      <c r="E1019" s="5" t="inlineStr">
        <is>
          <t>F</t>
        </is>
      </c>
      <c r="F1019" s="5" t="n">
        <v>1</v>
      </c>
      <c r="G1019" s="31" t="n">
        <v>46500</v>
      </c>
      <c r="H1019" s="31" t="n">
        <v>45100</v>
      </c>
      <c r="I1019" s="6">
        <f>INDEX(Roles!$J$5:$J$40,MATCH(C1019&amp;"|"&amp;D1019,Roles!$A$5:$A$40,0))</f>
        <v/>
      </c>
      <c r="J1019" s="6">
        <f>INDEX(Roles!$K$5:$K$40,MATCH(C1019&amp;"|"&amp;D1019,Roles!$A$5:$A$40,0))</f>
        <v/>
      </c>
      <c r="K1019" s="26">
        <f>INDEX(Market!$K$31:$K$54,MATCH(B1019&amp;"|"&amp;J1019,Market!$A$31:$A$54,0))</f>
        <v/>
      </c>
      <c r="L1019" s="6">
        <f>INDEX(Settings!$E$13:$E$19,MATCH(I1019,Settings!$B$13:$B$19,0))</f>
        <v/>
      </c>
      <c r="M1019" s="25">
        <f>INDEX(Structure!$K$6:$K$12,MATCH(I1019,Structure!$A$6:$A$12,0))</f>
        <v/>
      </c>
      <c r="N1019" s="26">
        <f>INDEX(Structure!$G$25:$G$52,MATCH(B1019&amp;"|"&amp;I1019,Structure!$A$25:$A$52,0))</f>
        <v/>
      </c>
      <c r="O1019" s="26">
        <f>INDEX(Structure!$H$25:$H$52,MATCH(B1019&amp;"|"&amp;I1019,Structure!$A$25:$A$52,0))</f>
        <v/>
      </c>
      <c r="P1019" s="26">
        <f>INDEX(Structure!$I$25:$I$52,MATCH(B1019&amp;"|"&amp;I1019,Structure!$A$25:$A$52,0))</f>
        <v/>
      </c>
      <c r="Q1019" s="20">
        <f>G1019/H1019</f>
        <v/>
      </c>
      <c r="R1019" s="20">
        <f>G1019/O1019</f>
        <v/>
      </c>
      <c r="S1019" s="32">
        <f>(G1019-N1019)/(P1019-N1019)</f>
        <v/>
      </c>
      <c r="T1019" s="4">
        <f>IF(G1019&lt;N1019,"Below",IF(G1019&gt;P1019,"Above","Within"))</f>
        <v/>
      </c>
      <c r="U1019" s="17">
        <f>MAX(0,N1019-G1019)*F1019</f>
        <v/>
      </c>
      <c r="V1019" s="17">
        <f>MAX(0,G1019-P1019)*F1019</f>
        <v/>
      </c>
      <c r="W1019" s="33">
        <f>IF(T1019="Above",LN(G1019/P1019)/LN(1+INDEX(Market!$E$6:$E$9,MATCH(B1019,Market!$A$6:$A$9,0))),0)</f>
        <v/>
      </c>
    </row>
    <row r="1020">
      <c r="A1020" s="5" t="inlineStr">
        <is>
          <t>E01199</t>
        </is>
      </c>
      <c r="B1020" s="5" t="inlineStr">
        <is>
          <t>DE</t>
        </is>
      </c>
      <c r="C1020" s="5" t="inlineStr">
        <is>
          <t>Operations</t>
        </is>
      </c>
      <c r="D1020" s="5" t="inlineStr">
        <is>
          <t>L4</t>
        </is>
      </c>
      <c r="E1020" s="5" t="inlineStr">
        <is>
          <t>M</t>
        </is>
      </c>
      <c r="F1020" s="5" t="n">
        <v>1</v>
      </c>
      <c r="G1020" s="31" t="n">
        <v>84850</v>
      </c>
      <c r="H1020" s="31" t="n">
        <v>75800</v>
      </c>
      <c r="I1020" s="6">
        <f>INDEX(Roles!$J$5:$J$40,MATCH(C1020&amp;"|"&amp;D1020,Roles!$A$5:$A$40,0))</f>
        <v/>
      </c>
      <c r="J1020" s="6">
        <f>INDEX(Roles!$K$5:$K$40,MATCH(C1020&amp;"|"&amp;D1020,Roles!$A$5:$A$40,0))</f>
        <v/>
      </c>
      <c r="K1020" s="26">
        <f>INDEX(Market!$K$31:$K$54,MATCH(B1020&amp;"|"&amp;J1020,Market!$A$31:$A$54,0))</f>
        <v/>
      </c>
      <c r="L1020" s="6">
        <f>INDEX(Settings!$E$13:$E$19,MATCH(I1020,Settings!$B$13:$B$19,0))</f>
        <v/>
      </c>
      <c r="M1020" s="25">
        <f>INDEX(Structure!$K$6:$K$12,MATCH(I1020,Structure!$A$6:$A$12,0))</f>
        <v/>
      </c>
      <c r="N1020" s="26">
        <f>INDEX(Structure!$G$25:$G$52,MATCH(B1020&amp;"|"&amp;I1020,Structure!$A$25:$A$52,0))</f>
        <v/>
      </c>
      <c r="O1020" s="26">
        <f>INDEX(Structure!$H$25:$H$52,MATCH(B1020&amp;"|"&amp;I1020,Structure!$A$25:$A$52,0))</f>
        <v/>
      </c>
      <c r="P1020" s="26">
        <f>INDEX(Structure!$I$25:$I$52,MATCH(B1020&amp;"|"&amp;I1020,Structure!$A$25:$A$52,0))</f>
        <v/>
      </c>
      <c r="Q1020" s="20">
        <f>G1020/H1020</f>
        <v/>
      </c>
      <c r="R1020" s="20">
        <f>G1020/O1020</f>
        <v/>
      </c>
      <c r="S1020" s="32">
        <f>(G1020-N1020)/(P1020-N1020)</f>
        <v/>
      </c>
      <c r="T1020" s="4">
        <f>IF(G1020&lt;N1020,"Below",IF(G1020&gt;P1020,"Above","Within"))</f>
        <v/>
      </c>
      <c r="U1020" s="17">
        <f>MAX(0,N1020-G1020)*F1020</f>
        <v/>
      </c>
      <c r="V1020" s="17">
        <f>MAX(0,G1020-P1020)*F1020</f>
        <v/>
      </c>
      <c r="W1020" s="33">
        <f>IF(T1020="Above",LN(G1020/P1020)/LN(1+INDEX(Market!$E$6:$E$9,MATCH(B1020,Market!$A$6:$A$9,0))),0)</f>
        <v/>
      </c>
    </row>
    <row r="1021">
      <c r="A1021" s="5" t="inlineStr">
        <is>
          <t>E01200</t>
        </is>
      </c>
      <c r="B1021" s="5" t="inlineStr">
        <is>
          <t>IT</t>
        </is>
      </c>
      <c r="C1021" s="5" t="inlineStr">
        <is>
          <t>Sales</t>
        </is>
      </c>
      <c r="D1021" s="5" t="inlineStr">
        <is>
          <t>L3</t>
        </is>
      </c>
      <c r="E1021" s="5" t="inlineStr">
        <is>
          <t>M</t>
        </is>
      </c>
      <c r="F1021" s="5" t="n">
        <v>0.8</v>
      </c>
      <c r="G1021" s="31" t="n">
        <v>45300</v>
      </c>
      <c r="H1021" s="31" t="n">
        <v>43700</v>
      </c>
      <c r="I1021" s="6">
        <f>INDEX(Roles!$J$5:$J$40,MATCH(C1021&amp;"|"&amp;D1021,Roles!$A$5:$A$40,0))</f>
        <v/>
      </c>
      <c r="J1021" s="6">
        <f>INDEX(Roles!$K$5:$K$40,MATCH(C1021&amp;"|"&amp;D1021,Roles!$A$5:$A$40,0))</f>
        <v/>
      </c>
      <c r="K1021" s="26">
        <f>INDEX(Market!$K$31:$K$54,MATCH(B1021&amp;"|"&amp;J1021,Market!$A$31:$A$54,0))</f>
        <v/>
      </c>
      <c r="L1021" s="6">
        <f>INDEX(Settings!$E$13:$E$19,MATCH(I1021,Settings!$B$13:$B$19,0))</f>
        <v/>
      </c>
      <c r="M1021" s="25">
        <f>INDEX(Structure!$K$6:$K$12,MATCH(I1021,Structure!$A$6:$A$12,0))</f>
        <v/>
      </c>
      <c r="N1021" s="26">
        <f>INDEX(Structure!$G$25:$G$52,MATCH(B1021&amp;"|"&amp;I1021,Structure!$A$25:$A$52,0))</f>
        <v/>
      </c>
      <c r="O1021" s="26">
        <f>INDEX(Structure!$H$25:$H$52,MATCH(B1021&amp;"|"&amp;I1021,Structure!$A$25:$A$52,0))</f>
        <v/>
      </c>
      <c r="P1021" s="26">
        <f>INDEX(Structure!$I$25:$I$52,MATCH(B1021&amp;"|"&amp;I1021,Structure!$A$25:$A$52,0))</f>
        <v/>
      </c>
      <c r="Q1021" s="20">
        <f>G1021/H1021</f>
        <v/>
      </c>
      <c r="R1021" s="20">
        <f>G1021/O1021</f>
        <v/>
      </c>
      <c r="S1021" s="32">
        <f>(G1021-N1021)/(P1021-N1021)</f>
        <v/>
      </c>
      <c r="T1021" s="4">
        <f>IF(G1021&lt;N1021,"Below",IF(G1021&gt;P1021,"Above","Within"))</f>
        <v/>
      </c>
      <c r="U1021" s="17">
        <f>MAX(0,N1021-G1021)*F1021</f>
        <v/>
      </c>
      <c r="V1021" s="17">
        <f>MAX(0,G1021-P1021)*F1021</f>
        <v/>
      </c>
      <c r="W1021" s="33">
        <f>IF(T1021="Above",LN(G1021/P1021)/LN(1+INDEX(Market!$E$6:$E$9,MATCH(B1021,Market!$A$6:$A$9,0))),0)</f>
        <v/>
      </c>
    </row>
    <row r="1022">
      <c r="A1022" s="5" t="inlineStr">
        <is>
          <t>E01201</t>
        </is>
      </c>
      <c r="B1022" s="5" t="inlineStr">
        <is>
          <t>DE</t>
        </is>
      </c>
      <c r="C1022" s="5" t="inlineStr">
        <is>
          <t>Sales</t>
        </is>
      </c>
      <c r="D1022" s="5" t="inlineStr">
        <is>
          <t>L3</t>
        </is>
      </c>
      <c r="E1022" s="5" t="inlineStr">
        <is>
          <t>M</t>
        </is>
      </c>
      <c r="F1022" s="5" t="n">
        <v>1</v>
      </c>
      <c r="G1022" s="31" t="n">
        <v>58350</v>
      </c>
      <c r="H1022" s="31" t="n">
        <v>63800</v>
      </c>
      <c r="I1022" s="6">
        <f>INDEX(Roles!$J$5:$J$40,MATCH(C1022&amp;"|"&amp;D1022,Roles!$A$5:$A$40,0))</f>
        <v/>
      </c>
      <c r="J1022" s="6">
        <f>INDEX(Roles!$K$5:$K$40,MATCH(C1022&amp;"|"&amp;D1022,Roles!$A$5:$A$40,0))</f>
        <v/>
      </c>
      <c r="K1022" s="26">
        <f>INDEX(Market!$K$31:$K$54,MATCH(B1022&amp;"|"&amp;J1022,Market!$A$31:$A$54,0))</f>
        <v/>
      </c>
      <c r="L1022" s="6">
        <f>INDEX(Settings!$E$13:$E$19,MATCH(I1022,Settings!$B$13:$B$19,0))</f>
        <v/>
      </c>
      <c r="M1022" s="25">
        <f>INDEX(Structure!$K$6:$K$12,MATCH(I1022,Structure!$A$6:$A$12,0))</f>
        <v/>
      </c>
      <c r="N1022" s="26">
        <f>INDEX(Structure!$G$25:$G$52,MATCH(B1022&amp;"|"&amp;I1022,Structure!$A$25:$A$52,0))</f>
        <v/>
      </c>
      <c r="O1022" s="26">
        <f>INDEX(Structure!$H$25:$H$52,MATCH(B1022&amp;"|"&amp;I1022,Structure!$A$25:$A$52,0))</f>
        <v/>
      </c>
      <c r="P1022" s="26">
        <f>INDEX(Structure!$I$25:$I$52,MATCH(B1022&amp;"|"&amp;I1022,Structure!$A$25:$A$52,0))</f>
        <v/>
      </c>
      <c r="Q1022" s="20">
        <f>G1022/H1022</f>
        <v/>
      </c>
      <c r="R1022" s="20">
        <f>G1022/O1022</f>
        <v/>
      </c>
      <c r="S1022" s="32">
        <f>(G1022-N1022)/(P1022-N1022)</f>
        <v/>
      </c>
      <c r="T1022" s="4">
        <f>IF(G1022&lt;N1022,"Below",IF(G1022&gt;P1022,"Above","Within"))</f>
        <v/>
      </c>
      <c r="U1022" s="17">
        <f>MAX(0,N1022-G1022)*F1022</f>
        <v/>
      </c>
      <c r="V1022" s="17">
        <f>MAX(0,G1022-P1022)*F1022</f>
        <v/>
      </c>
      <c r="W1022" s="33">
        <f>IF(T1022="Above",LN(G1022/P1022)/LN(1+INDEX(Market!$E$6:$E$9,MATCH(B1022,Market!$A$6:$A$9,0))),0)</f>
        <v/>
      </c>
    </row>
    <row r="1023">
      <c r="A1023" s="5" t="inlineStr">
        <is>
          <t>E01202</t>
        </is>
      </c>
      <c r="B1023" s="5" t="inlineStr">
        <is>
          <t>IT</t>
        </is>
      </c>
      <c r="C1023" s="5" t="inlineStr">
        <is>
          <t>Operations</t>
        </is>
      </c>
      <c r="D1023" s="5" t="inlineStr">
        <is>
          <t>L1</t>
        </is>
      </c>
      <c r="E1023" s="5" t="inlineStr">
        <is>
          <t>F</t>
        </is>
      </c>
      <c r="F1023" s="5" t="n">
        <v>1</v>
      </c>
      <c r="G1023" s="31" t="n">
        <v>18500</v>
      </c>
      <c r="H1023" s="31" t="n">
        <v>24700</v>
      </c>
      <c r="I1023" s="6">
        <f>INDEX(Roles!$J$5:$J$40,MATCH(C1023&amp;"|"&amp;D1023,Roles!$A$5:$A$40,0))</f>
        <v/>
      </c>
      <c r="J1023" s="6">
        <f>INDEX(Roles!$K$5:$K$40,MATCH(C1023&amp;"|"&amp;D1023,Roles!$A$5:$A$40,0))</f>
        <v/>
      </c>
      <c r="K1023" s="26">
        <f>INDEX(Market!$K$31:$K$54,MATCH(B1023&amp;"|"&amp;J1023,Market!$A$31:$A$54,0))</f>
        <v/>
      </c>
      <c r="L1023" s="6">
        <f>INDEX(Settings!$E$13:$E$19,MATCH(I1023,Settings!$B$13:$B$19,0))</f>
        <v/>
      </c>
      <c r="M1023" s="25">
        <f>INDEX(Structure!$K$6:$K$12,MATCH(I1023,Structure!$A$6:$A$12,0))</f>
        <v/>
      </c>
      <c r="N1023" s="26">
        <f>INDEX(Structure!$G$25:$G$52,MATCH(B1023&amp;"|"&amp;I1023,Structure!$A$25:$A$52,0))</f>
        <v/>
      </c>
      <c r="O1023" s="26">
        <f>INDEX(Structure!$H$25:$H$52,MATCH(B1023&amp;"|"&amp;I1023,Structure!$A$25:$A$52,0))</f>
        <v/>
      </c>
      <c r="P1023" s="26">
        <f>INDEX(Structure!$I$25:$I$52,MATCH(B1023&amp;"|"&amp;I1023,Structure!$A$25:$A$52,0))</f>
        <v/>
      </c>
      <c r="Q1023" s="20">
        <f>G1023/H1023</f>
        <v/>
      </c>
      <c r="R1023" s="20">
        <f>G1023/O1023</f>
        <v/>
      </c>
      <c r="S1023" s="32">
        <f>(G1023-N1023)/(P1023-N1023)</f>
        <v/>
      </c>
      <c r="T1023" s="4">
        <f>IF(G1023&lt;N1023,"Below",IF(G1023&gt;P1023,"Above","Within"))</f>
        <v/>
      </c>
      <c r="U1023" s="17">
        <f>MAX(0,N1023-G1023)*F1023</f>
        <v/>
      </c>
      <c r="V1023" s="17">
        <f>MAX(0,G1023-P1023)*F1023</f>
        <v/>
      </c>
      <c r="W1023" s="33">
        <f>IF(T1023="Above",LN(G1023/P1023)/LN(1+INDEX(Market!$E$6:$E$9,MATCH(B1023,Market!$A$6:$A$9,0))),0)</f>
        <v/>
      </c>
    </row>
    <row r="1024">
      <c r="A1024" s="5" t="inlineStr">
        <is>
          <t>E01203</t>
        </is>
      </c>
      <c r="B1024" s="5" t="inlineStr">
        <is>
          <t>DE</t>
        </is>
      </c>
      <c r="C1024" s="5" t="inlineStr">
        <is>
          <t>HR</t>
        </is>
      </c>
      <c r="D1024" s="5" t="inlineStr">
        <is>
          <t>L2</t>
        </is>
      </c>
      <c r="E1024" s="5" t="inlineStr">
        <is>
          <t>F</t>
        </is>
      </c>
      <c r="F1024" s="5" t="n">
        <v>1</v>
      </c>
      <c r="G1024" s="31" t="n">
        <v>42400</v>
      </c>
      <c r="H1024" s="31" t="n">
        <v>47500</v>
      </c>
      <c r="I1024" s="6">
        <f>INDEX(Roles!$J$5:$J$40,MATCH(C1024&amp;"|"&amp;D1024,Roles!$A$5:$A$40,0))</f>
        <v/>
      </c>
      <c r="J1024" s="6">
        <f>INDEX(Roles!$K$5:$K$40,MATCH(C1024&amp;"|"&amp;D1024,Roles!$A$5:$A$40,0))</f>
        <v/>
      </c>
      <c r="K1024" s="26">
        <f>INDEX(Market!$K$31:$K$54,MATCH(B1024&amp;"|"&amp;J1024,Market!$A$31:$A$54,0))</f>
        <v/>
      </c>
      <c r="L1024" s="6">
        <f>INDEX(Settings!$E$13:$E$19,MATCH(I1024,Settings!$B$13:$B$19,0))</f>
        <v/>
      </c>
      <c r="M1024" s="25">
        <f>INDEX(Structure!$K$6:$K$12,MATCH(I1024,Structure!$A$6:$A$12,0))</f>
        <v/>
      </c>
      <c r="N1024" s="26">
        <f>INDEX(Structure!$G$25:$G$52,MATCH(B1024&amp;"|"&amp;I1024,Structure!$A$25:$A$52,0))</f>
        <v/>
      </c>
      <c r="O1024" s="26">
        <f>INDEX(Structure!$H$25:$H$52,MATCH(B1024&amp;"|"&amp;I1024,Structure!$A$25:$A$52,0))</f>
        <v/>
      </c>
      <c r="P1024" s="26">
        <f>INDEX(Structure!$I$25:$I$52,MATCH(B1024&amp;"|"&amp;I1024,Structure!$A$25:$A$52,0))</f>
        <v/>
      </c>
      <c r="Q1024" s="20">
        <f>G1024/H1024</f>
        <v/>
      </c>
      <c r="R1024" s="20">
        <f>G1024/O1024</f>
        <v/>
      </c>
      <c r="S1024" s="32">
        <f>(G1024-N1024)/(P1024-N1024)</f>
        <v/>
      </c>
      <c r="T1024" s="4">
        <f>IF(G1024&lt;N1024,"Below",IF(G1024&gt;P1024,"Above","Within"))</f>
        <v/>
      </c>
      <c r="U1024" s="17">
        <f>MAX(0,N1024-G1024)*F1024</f>
        <v/>
      </c>
      <c r="V1024" s="17">
        <f>MAX(0,G1024-P1024)*F1024</f>
        <v/>
      </c>
      <c r="W1024" s="33">
        <f>IF(T1024="Above",LN(G1024/P1024)/LN(1+INDEX(Market!$E$6:$E$9,MATCH(B1024,Market!$A$6:$A$9,0))),0)</f>
        <v/>
      </c>
    </row>
    <row r="1025">
      <c r="A1025" s="5" t="inlineStr">
        <is>
          <t>E01204</t>
        </is>
      </c>
      <c r="B1025" s="5" t="inlineStr">
        <is>
          <t>PL</t>
        </is>
      </c>
      <c r="C1025" s="5" t="inlineStr">
        <is>
          <t>Customer Service</t>
        </is>
      </c>
      <c r="D1025" s="5" t="inlineStr">
        <is>
          <t>L1</t>
        </is>
      </c>
      <c r="E1025" s="5" t="inlineStr">
        <is>
          <t>M</t>
        </is>
      </c>
      <c r="F1025" s="5" t="n">
        <v>1</v>
      </c>
      <c r="G1025" s="31" t="n">
        <v>20900</v>
      </c>
      <c r="H1025" s="31" t="n">
        <v>18900</v>
      </c>
      <c r="I1025" s="6">
        <f>INDEX(Roles!$J$5:$J$40,MATCH(C1025&amp;"|"&amp;D1025,Roles!$A$5:$A$40,0))</f>
        <v/>
      </c>
      <c r="J1025" s="6">
        <f>INDEX(Roles!$K$5:$K$40,MATCH(C1025&amp;"|"&amp;D1025,Roles!$A$5:$A$40,0))</f>
        <v/>
      </c>
      <c r="K1025" s="26">
        <f>INDEX(Market!$K$31:$K$54,MATCH(B1025&amp;"|"&amp;J1025,Market!$A$31:$A$54,0))</f>
        <v/>
      </c>
      <c r="L1025" s="6">
        <f>INDEX(Settings!$E$13:$E$19,MATCH(I1025,Settings!$B$13:$B$19,0))</f>
        <v/>
      </c>
      <c r="M1025" s="25">
        <f>INDEX(Structure!$K$6:$K$12,MATCH(I1025,Structure!$A$6:$A$12,0))</f>
        <v/>
      </c>
      <c r="N1025" s="26">
        <f>INDEX(Structure!$G$25:$G$52,MATCH(B1025&amp;"|"&amp;I1025,Structure!$A$25:$A$52,0))</f>
        <v/>
      </c>
      <c r="O1025" s="26">
        <f>INDEX(Structure!$H$25:$H$52,MATCH(B1025&amp;"|"&amp;I1025,Structure!$A$25:$A$52,0))</f>
        <v/>
      </c>
      <c r="P1025" s="26">
        <f>INDEX(Structure!$I$25:$I$52,MATCH(B1025&amp;"|"&amp;I1025,Structure!$A$25:$A$52,0))</f>
        <v/>
      </c>
      <c r="Q1025" s="20">
        <f>G1025/H1025</f>
        <v/>
      </c>
      <c r="R1025" s="20">
        <f>G1025/O1025</f>
        <v/>
      </c>
      <c r="S1025" s="32">
        <f>(G1025-N1025)/(P1025-N1025)</f>
        <v/>
      </c>
      <c r="T1025" s="4">
        <f>IF(G1025&lt;N1025,"Below",IF(G1025&gt;P1025,"Above","Within"))</f>
        <v/>
      </c>
      <c r="U1025" s="17">
        <f>MAX(0,N1025-G1025)*F1025</f>
        <v/>
      </c>
      <c r="V1025" s="17">
        <f>MAX(0,G1025-P1025)*F1025</f>
        <v/>
      </c>
      <c r="W1025" s="33">
        <f>IF(T1025="Above",LN(G1025/P1025)/LN(1+INDEX(Market!$E$6:$E$9,MATCH(B1025,Market!$A$6:$A$9,0))),0)</f>
        <v/>
      </c>
    </row>
    <row r="1026">
      <c r="A1026" s="5" t="inlineStr">
        <is>
          <t>E01205</t>
        </is>
      </c>
      <c r="B1026" s="5" t="inlineStr">
        <is>
          <t>PL</t>
        </is>
      </c>
      <c r="C1026" s="5" t="inlineStr">
        <is>
          <t>Customer Service</t>
        </is>
      </c>
      <c r="D1026" s="5" t="inlineStr">
        <is>
          <t>L2</t>
        </is>
      </c>
      <c r="E1026" s="5" t="inlineStr">
        <is>
          <t>F</t>
        </is>
      </c>
      <c r="F1026" s="5" t="n">
        <v>1</v>
      </c>
      <c r="G1026" s="31" t="n">
        <v>28750</v>
      </c>
      <c r="H1026" s="31" t="n">
        <v>23600</v>
      </c>
      <c r="I1026" s="6">
        <f>INDEX(Roles!$J$5:$J$40,MATCH(C1026&amp;"|"&amp;D1026,Roles!$A$5:$A$40,0))</f>
        <v/>
      </c>
      <c r="J1026" s="6">
        <f>INDEX(Roles!$K$5:$K$40,MATCH(C1026&amp;"|"&amp;D1026,Roles!$A$5:$A$40,0))</f>
        <v/>
      </c>
      <c r="K1026" s="26">
        <f>INDEX(Market!$K$31:$K$54,MATCH(B1026&amp;"|"&amp;J1026,Market!$A$31:$A$54,0))</f>
        <v/>
      </c>
      <c r="L1026" s="6">
        <f>INDEX(Settings!$E$13:$E$19,MATCH(I1026,Settings!$B$13:$B$19,0))</f>
        <v/>
      </c>
      <c r="M1026" s="25">
        <f>INDEX(Structure!$K$6:$K$12,MATCH(I1026,Structure!$A$6:$A$12,0))</f>
        <v/>
      </c>
      <c r="N1026" s="26">
        <f>INDEX(Structure!$G$25:$G$52,MATCH(B1026&amp;"|"&amp;I1026,Structure!$A$25:$A$52,0))</f>
        <v/>
      </c>
      <c r="O1026" s="26">
        <f>INDEX(Structure!$H$25:$H$52,MATCH(B1026&amp;"|"&amp;I1026,Structure!$A$25:$A$52,0))</f>
        <v/>
      </c>
      <c r="P1026" s="26">
        <f>INDEX(Structure!$I$25:$I$52,MATCH(B1026&amp;"|"&amp;I1026,Structure!$A$25:$A$52,0))</f>
        <v/>
      </c>
      <c r="Q1026" s="20">
        <f>G1026/H1026</f>
        <v/>
      </c>
      <c r="R1026" s="20">
        <f>G1026/O1026</f>
        <v/>
      </c>
      <c r="S1026" s="32">
        <f>(G1026-N1026)/(P1026-N1026)</f>
        <v/>
      </c>
      <c r="T1026" s="4">
        <f>IF(G1026&lt;N1026,"Below",IF(G1026&gt;P1026,"Above","Within"))</f>
        <v/>
      </c>
      <c r="U1026" s="17">
        <f>MAX(0,N1026-G1026)*F1026</f>
        <v/>
      </c>
      <c r="V1026" s="17">
        <f>MAX(0,G1026-P1026)*F1026</f>
        <v/>
      </c>
      <c r="W1026" s="33">
        <f>IF(T1026="Above",LN(G1026/P1026)/LN(1+INDEX(Market!$E$6:$E$9,MATCH(B1026,Market!$A$6:$A$9,0))),0)</f>
        <v/>
      </c>
    </row>
    <row r="1027">
      <c r="A1027" s="5" t="inlineStr">
        <is>
          <t>E01206</t>
        </is>
      </c>
      <c r="B1027" s="5" t="inlineStr">
        <is>
          <t>IT</t>
        </is>
      </c>
      <c r="C1027" s="5" t="inlineStr">
        <is>
          <t>Customer Service</t>
        </is>
      </c>
      <c r="D1027" s="5" t="inlineStr">
        <is>
          <t>L1</t>
        </is>
      </c>
      <c r="E1027" s="5" t="inlineStr">
        <is>
          <t>M</t>
        </is>
      </c>
      <c r="F1027" s="5" t="n">
        <v>1</v>
      </c>
      <c r="G1027" s="31" t="n">
        <v>25550</v>
      </c>
      <c r="H1027" s="31" t="n">
        <v>23400</v>
      </c>
      <c r="I1027" s="6">
        <f>INDEX(Roles!$J$5:$J$40,MATCH(C1027&amp;"|"&amp;D1027,Roles!$A$5:$A$40,0))</f>
        <v/>
      </c>
      <c r="J1027" s="6">
        <f>INDEX(Roles!$K$5:$K$40,MATCH(C1027&amp;"|"&amp;D1027,Roles!$A$5:$A$40,0))</f>
        <v/>
      </c>
      <c r="K1027" s="26">
        <f>INDEX(Market!$K$31:$K$54,MATCH(B1027&amp;"|"&amp;J1027,Market!$A$31:$A$54,0))</f>
        <v/>
      </c>
      <c r="L1027" s="6">
        <f>INDEX(Settings!$E$13:$E$19,MATCH(I1027,Settings!$B$13:$B$19,0))</f>
        <v/>
      </c>
      <c r="M1027" s="25">
        <f>INDEX(Structure!$K$6:$K$12,MATCH(I1027,Structure!$A$6:$A$12,0))</f>
        <v/>
      </c>
      <c r="N1027" s="26">
        <f>INDEX(Structure!$G$25:$G$52,MATCH(B1027&amp;"|"&amp;I1027,Structure!$A$25:$A$52,0))</f>
        <v/>
      </c>
      <c r="O1027" s="26">
        <f>INDEX(Structure!$H$25:$H$52,MATCH(B1027&amp;"|"&amp;I1027,Structure!$A$25:$A$52,0))</f>
        <v/>
      </c>
      <c r="P1027" s="26">
        <f>INDEX(Structure!$I$25:$I$52,MATCH(B1027&amp;"|"&amp;I1027,Structure!$A$25:$A$52,0))</f>
        <v/>
      </c>
      <c r="Q1027" s="20">
        <f>G1027/H1027</f>
        <v/>
      </c>
      <c r="R1027" s="20">
        <f>G1027/O1027</f>
        <v/>
      </c>
      <c r="S1027" s="32">
        <f>(G1027-N1027)/(P1027-N1027)</f>
        <v/>
      </c>
      <c r="T1027" s="4">
        <f>IF(G1027&lt;N1027,"Below",IF(G1027&gt;P1027,"Above","Within"))</f>
        <v/>
      </c>
      <c r="U1027" s="17">
        <f>MAX(0,N1027-G1027)*F1027</f>
        <v/>
      </c>
      <c r="V1027" s="17">
        <f>MAX(0,G1027-P1027)*F1027</f>
        <v/>
      </c>
      <c r="W1027" s="33">
        <f>IF(T1027="Above",LN(G1027/P1027)/LN(1+INDEX(Market!$E$6:$E$9,MATCH(B1027,Market!$A$6:$A$9,0))),0)</f>
        <v/>
      </c>
    </row>
    <row r="1028">
      <c r="A1028" s="5" t="inlineStr">
        <is>
          <t>E01207</t>
        </is>
      </c>
      <c r="B1028" s="5" t="inlineStr">
        <is>
          <t>PL</t>
        </is>
      </c>
      <c r="C1028" s="5" t="inlineStr">
        <is>
          <t>Finance</t>
        </is>
      </c>
      <c r="D1028" s="5" t="inlineStr">
        <is>
          <t>L3</t>
        </is>
      </c>
      <c r="E1028" s="5" t="inlineStr">
        <is>
          <t>M</t>
        </is>
      </c>
      <c r="F1028" s="5" t="n">
        <v>0.8</v>
      </c>
      <c r="G1028" s="31" t="n">
        <v>32000</v>
      </c>
      <c r="H1028" s="31" t="n">
        <v>37000</v>
      </c>
      <c r="I1028" s="6">
        <f>INDEX(Roles!$J$5:$J$40,MATCH(C1028&amp;"|"&amp;D1028,Roles!$A$5:$A$40,0))</f>
        <v/>
      </c>
      <c r="J1028" s="6">
        <f>INDEX(Roles!$K$5:$K$40,MATCH(C1028&amp;"|"&amp;D1028,Roles!$A$5:$A$40,0))</f>
        <v/>
      </c>
      <c r="K1028" s="26">
        <f>INDEX(Market!$K$31:$K$54,MATCH(B1028&amp;"|"&amp;J1028,Market!$A$31:$A$54,0))</f>
        <v/>
      </c>
      <c r="L1028" s="6">
        <f>INDEX(Settings!$E$13:$E$19,MATCH(I1028,Settings!$B$13:$B$19,0))</f>
        <v/>
      </c>
      <c r="M1028" s="25">
        <f>INDEX(Structure!$K$6:$K$12,MATCH(I1028,Structure!$A$6:$A$12,0))</f>
        <v/>
      </c>
      <c r="N1028" s="26">
        <f>INDEX(Structure!$G$25:$G$52,MATCH(B1028&amp;"|"&amp;I1028,Structure!$A$25:$A$52,0))</f>
        <v/>
      </c>
      <c r="O1028" s="26">
        <f>INDEX(Structure!$H$25:$H$52,MATCH(B1028&amp;"|"&amp;I1028,Structure!$A$25:$A$52,0))</f>
        <v/>
      </c>
      <c r="P1028" s="26">
        <f>INDEX(Structure!$I$25:$I$52,MATCH(B1028&amp;"|"&amp;I1028,Structure!$A$25:$A$52,0))</f>
        <v/>
      </c>
      <c r="Q1028" s="20">
        <f>G1028/H1028</f>
        <v/>
      </c>
      <c r="R1028" s="20">
        <f>G1028/O1028</f>
        <v/>
      </c>
      <c r="S1028" s="32">
        <f>(G1028-N1028)/(P1028-N1028)</f>
        <v/>
      </c>
      <c r="T1028" s="4">
        <f>IF(G1028&lt;N1028,"Below",IF(G1028&gt;P1028,"Above","Within"))</f>
        <v/>
      </c>
      <c r="U1028" s="17">
        <f>MAX(0,N1028-G1028)*F1028</f>
        <v/>
      </c>
      <c r="V1028" s="17">
        <f>MAX(0,G1028-P1028)*F1028</f>
        <v/>
      </c>
      <c r="W1028" s="33">
        <f>IF(T1028="Above",LN(G1028/P1028)/LN(1+INDEX(Market!$E$6:$E$9,MATCH(B1028,Market!$A$6:$A$9,0))),0)</f>
        <v/>
      </c>
    </row>
    <row r="1029">
      <c r="A1029" s="5" t="inlineStr">
        <is>
          <t>E01208</t>
        </is>
      </c>
      <c r="B1029" s="5" t="inlineStr">
        <is>
          <t>PL</t>
        </is>
      </c>
      <c r="C1029" s="5" t="inlineStr">
        <is>
          <t>HR</t>
        </is>
      </c>
      <c r="D1029" s="5" t="inlineStr">
        <is>
          <t>L5</t>
        </is>
      </c>
      <c r="E1029" s="5" t="inlineStr">
        <is>
          <t>M</t>
        </is>
      </c>
      <c r="F1029" s="5" t="n">
        <v>1</v>
      </c>
      <c r="G1029" s="31" t="n">
        <v>58950</v>
      </c>
      <c r="H1029" s="31" t="n">
        <v>60900</v>
      </c>
      <c r="I1029" s="6">
        <f>INDEX(Roles!$J$5:$J$40,MATCH(C1029&amp;"|"&amp;D1029,Roles!$A$5:$A$40,0))</f>
        <v/>
      </c>
      <c r="J1029" s="6">
        <f>INDEX(Roles!$K$5:$K$40,MATCH(C1029&amp;"|"&amp;D1029,Roles!$A$5:$A$40,0))</f>
        <v/>
      </c>
      <c r="K1029" s="26">
        <f>INDEX(Market!$K$31:$K$54,MATCH(B1029&amp;"|"&amp;J1029,Market!$A$31:$A$54,0))</f>
        <v/>
      </c>
      <c r="L1029" s="6">
        <f>INDEX(Settings!$E$13:$E$19,MATCH(I1029,Settings!$B$13:$B$19,0))</f>
        <v/>
      </c>
      <c r="M1029" s="25">
        <f>INDEX(Structure!$K$6:$K$12,MATCH(I1029,Structure!$A$6:$A$12,0))</f>
        <v/>
      </c>
      <c r="N1029" s="26">
        <f>INDEX(Structure!$G$25:$G$52,MATCH(B1029&amp;"|"&amp;I1029,Structure!$A$25:$A$52,0))</f>
        <v/>
      </c>
      <c r="O1029" s="26">
        <f>INDEX(Structure!$H$25:$H$52,MATCH(B1029&amp;"|"&amp;I1029,Structure!$A$25:$A$52,0))</f>
        <v/>
      </c>
      <c r="P1029" s="26">
        <f>INDEX(Structure!$I$25:$I$52,MATCH(B1029&amp;"|"&amp;I1029,Structure!$A$25:$A$52,0))</f>
        <v/>
      </c>
      <c r="Q1029" s="20">
        <f>G1029/H1029</f>
        <v/>
      </c>
      <c r="R1029" s="20">
        <f>G1029/O1029</f>
        <v/>
      </c>
      <c r="S1029" s="32">
        <f>(G1029-N1029)/(P1029-N1029)</f>
        <v/>
      </c>
      <c r="T1029" s="4">
        <f>IF(G1029&lt;N1029,"Below",IF(G1029&gt;P1029,"Above","Within"))</f>
        <v/>
      </c>
      <c r="U1029" s="17">
        <f>MAX(0,N1029-G1029)*F1029</f>
        <v/>
      </c>
      <c r="V1029" s="17">
        <f>MAX(0,G1029-P1029)*F1029</f>
        <v/>
      </c>
      <c r="W1029" s="33">
        <f>IF(T1029="Above",LN(G1029/P1029)/LN(1+INDEX(Market!$E$6:$E$9,MATCH(B1029,Market!$A$6:$A$9,0))),0)</f>
        <v/>
      </c>
    </row>
    <row r="1030">
      <c r="A1030" s="5" t="inlineStr">
        <is>
          <t>E01209</t>
        </is>
      </c>
      <c r="B1030" s="5" t="inlineStr">
        <is>
          <t>PL</t>
        </is>
      </c>
      <c r="C1030" s="5" t="inlineStr">
        <is>
          <t>Tech</t>
        </is>
      </c>
      <c r="D1030" s="5" t="inlineStr">
        <is>
          <t>L3</t>
        </is>
      </c>
      <c r="E1030" s="5" t="inlineStr">
        <is>
          <t>M</t>
        </is>
      </c>
      <c r="F1030" s="5" t="n">
        <v>1</v>
      </c>
      <c r="G1030" s="31" t="n">
        <v>43500</v>
      </c>
      <c r="H1030" s="31" t="n">
        <v>42000</v>
      </c>
      <c r="I1030" s="6">
        <f>INDEX(Roles!$J$5:$J$40,MATCH(C1030&amp;"|"&amp;D1030,Roles!$A$5:$A$40,0))</f>
        <v/>
      </c>
      <c r="J1030" s="6">
        <f>INDEX(Roles!$K$5:$K$40,MATCH(C1030&amp;"|"&amp;D1030,Roles!$A$5:$A$40,0))</f>
        <v/>
      </c>
      <c r="K1030" s="26">
        <f>INDEX(Market!$K$31:$K$54,MATCH(B1030&amp;"|"&amp;J1030,Market!$A$31:$A$54,0))</f>
        <v/>
      </c>
      <c r="L1030" s="6">
        <f>INDEX(Settings!$E$13:$E$19,MATCH(I1030,Settings!$B$13:$B$19,0))</f>
        <v/>
      </c>
      <c r="M1030" s="25">
        <f>INDEX(Structure!$K$6:$K$12,MATCH(I1030,Structure!$A$6:$A$12,0))</f>
        <v/>
      </c>
      <c r="N1030" s="26">
        <f>INDEX(Structure!$G$25:$G$52,MATCH(B1030&amp;"|"&amp;I1030,Structure!$A$25:$A$52,0))</f>
        <v/>
      </c>
      <c r="O1030" s="26">
        <f>INDEX(Structure!$H$25:$H$52,MATCH(B1030&amp;"|"&amp;I1030,Structure!$A$25:$A$52,0))</f>
        <v/>
      </c>
      <c r="P1030" s="26">
        <f>INDEX(Structure!$I$25:$I$52,MATCH(B1030&amp;"|"&amp;I1030,Structure!$A$25:$A$52,0))</f>
        <v/>
      </c>
      <c r="Q1030" s="20">
        <f>G1030/H1030</f>
        <v/>
      </c>
      <c r="R1030" s="20">
        <f>G1030/O1030</f>
        <v/>
      </c>
      <c r="S1030" s="32">
        <f>(G1030-N1030)/(P1030-N1030)</f>
        <v/>
      </c>
      <c r="T1030" s="4">
        <f>IF(G1030&lt;N1030,"Below",IF(G1030&gt;P1030,"Above","Within"))</f>
        <v/>
      </c>
      <c r="U1030" s="17">
        <f>MAX(0,N1030-G1030)*F1030</f>
        <v/>
      </c>
      <c r="V1030" s="17">
        <f>MAX(0,G1030-P1030)*F1030</f>
        <v/>
      </c>
      <c r="W1030" s="33">
        <f>IF(T1030="Above",LN(G1030/P1030)/LN(1+INDEX(Market!$E$6:$E$9,MATCH(B1030,Market!$A$6:$A$9,0))),0)</f>
        <v/>
      </c>
    </row>
    <row r="1031">
      <c r="A1031" s="5" t="inlineStr">
        <is>
          <t>E01210</t>
        </is>
      </c>
      <c r="B1031" s="5" t="inlineStr">
        <is>
          <t>IT</t>
        </is>
      </c>
      <c r="C1031" s="5" t="inlineStr">
        <is>
          <t>Operations</t>
        </is>
      </c>
      <c r="D1031" s="5" t="inlineStr">
        <is>
          <t>L2</t>
        </is>
      </c>
      <c r="E1031" s="5" t="inlineStr">
        <is>
          <t>M</t>
        </is>
      </c>
      <c r="F1031" s="5" t="n">
        <v>1</v>
      </c>
      <c r="G1031" s="31" t="n">
        <v>31400</v>
      </c>
      <c r="H1031" s="31" t="n">
        <v>30900</v>
      </c>
      <c r="I1031" s="6">
        <f>INDEX(Roles!$J$5:$J$40,MATCH(C1031&amp;"|"&amp;D1031,Roles!$A$5:$A$40,0))</f>
        <v/>
      </c>
      <c r="J1031" s="6">
        <f>INDEX(Roles!$K$5:$K$40,MATCH(C1031&amp;"|"&amp;D1031,Roles!$A$5:$A$40,0))</f>
        <v/>
      </c>
      <c r="K1031" s="26">
        <f>INDEX(Market!$K$31:$K$54,MATCH(B1031&amp;"|"&amp;J1031,Market!$A$31:$A$54,0))</f>
        <v/>
      </c>
      <c r="L1031" s="6">
        <f>INDEX(Settings!$E$13:$E$19,MATCH(I1031,Settings!$B$13:$B$19,0))</f>
        <v/>
      </c>
      <c r="M1031" s="25">
        <f>INDEX(Structure!$K$6:$K$12,MATCH(I1031,Structure!$A$6:$A$12,0))</f>
        <v/>
      </c>
      <c r="N1031" s="26">
        <f>INDEX(Structure!$G$25:$G$52,MATCH(B1031&amp;"|"&amp;I1031,Structure!$A$25:$A$52,0))</f>
        <v/>
      </c>
      <c r="O1031" s="26">
        <f>INDEX(Structure!$H$25:$H$52,MATCH(B1031&amp;"|"&amp;I1031,Structure!$A$25:$A$52,0))</f>
        <v/>
      </c>
      <c r="P1031" s="26">
        <f>INDEX(Structure!$I$25:$I$52,MATCH(B1031&amp;"|"&amp;I1031,Structure!$A$25:$A$52,0))</f>
        <v/>
      </c>
      <c r="Q1031" s="20">
        <f>G1031/H1031</f>
        <v/>
      </c>
      <c r="R1031" s="20">
        <f>G1031/O1031</f>
        <v/>
      </c>
      <c r="S1031" s="32">
        <f>(G1031-N1031)/(P1031-N1031)</f>
        <v/>
      </c>
      <c r="T1031" s="4">
        <f>IF(G1031&lt;N1031,"Below",IF(G1031&gt;P1031,"Above","Within"))</f>
        <v/>
      </c>
      <c r="U1031" s="17">
        <f>MAX(0,N1031-G1031)*F1031</f>
        <v/>
      </c>
      <c r="V1031" s="17">
        <f>MAX(0,G1031-P1031)*F1031</f>
        <v/>
      </c>
      <c r="W1031" s="33">
        <f>IF(T1031="Above",LN(G1031/P1031)/LN(1+INDEX(Market!$E$6:$E$9,MATCH(B1031,Market!$A$6:$A$9,0))),0)</f>
        <v/>
      </c>
    </row>
    <row r="1032">
      <c r="A1032" s="5" t="inlineStr">
        <is>
          <t>E01211</t>
        </is>
      </c>
      <c r="B1032" s="5" t="inlineStr">
        <is>
          <t>DE</t>
        </is>
      </c>
      <c r="C1032" s="5" t="inlineStr">
        <is>
          <t>HR</t>
        </is>
      </c>
      <c r="D1032" s="5" t="inlineStr">
        <is>
          <t>L2</t>
        </is>
      </c>
      <c r="E1032" s="5" t="inlineStr">
        <is>
          <t>M</t>
        </is>
      </c>
      <c r="F1032" s="5" t="n">
        <v>0.8</v>
      </c>
      <c r="G1032" s="31" t="n">
        <v>45750</v>
      </c>
      <c r="H1032" s="31" t="n">
        <v>47500</v>
      </c>
      <c r="I1032" s="6">
        <f>INDEX(Roles!$J$5:$J$40,MATCH(C1032&amp;"|"&amp;D1032,Roles!$A$5:$A$40,0))</f>
        <v/>
      </c>
      <c r="J1032" s="6">
        <f>INDEX(Roles!$K$5:$K$40,MATCH(C1032&amp;"|"&amp;D1032,Roles!$A$5:$A$40,0))</f>
        <v/>
      </c>
      <c r="K1032" s="26">
        <f>INDEX(Market!$K$31:$K$54,MATCH(B1032&amp;"|"&amp;J1032,Market!$A$31:$A$54,0))</f>
        <v/>
      </c>
      <c r="L1032" s="6">
        <f>INDEX(Settings!$E$13:$E$19,MATCH(I1032,Settings!$B$13:$B$19,0))</f>
        <v/>
      </c>
      <c r="M1032" s="25">
        <f>INDEX(Structure!$K$6:$K$12,MATCH(I1032,Structure!$A$6:$A$12,0))</f>
        <v/>
      </c>
      <c r="N1032" s="26">
        <f>INDEX(Structure!$G$25:$G$52,MATCH(B1032&amp;"|"&amp;I1032,Structure!$A$25:$A$52,0))</f>
        <v/>
      </c>
      <c r="O1032" s="26">
        <f>INDEX(Structure!$H$25:$H$52,MATCH(B1032&amp;"|"&amp;I1032,Structure!$A$25:$A$52,0))</f>
        <v/>
      </c>
      <c r="P1032" s="26">
        <f>INDEX(Structure!$I$25:$I$52,MATCH(B1032&amp;"|"&amp;I1032,Structure!$A$25:$A$52,0))</f>
        <v/>
      </c>
      <c r="Q1032" s="20">
        <f>G1032/H1032</f>
        <v/>
      </c>
      <c r="R1032" s="20">
        <f>G1032/O1032</f>
        <v/>
      </c>
      <c r="S1032" s="32">
        <f>(G1032-N1032)/(P1032-N1032)</f>
        <v/>
      </c>
      <c r="T1032" s="4">
        <f>IF(G1032&lt;N1032,"Below",IF(G1032&gt;P1032,"Above","Within"))</f>
        <v/>
      </c>
      <c r="U1032" s="17">
        <f>MAX(0,N1032-G1032)*F1032</f>
        <v/>
      </c>
      <c r="V1032" s="17">
        <f>MAX(0,G1032-P1032)*F1032</f>
        <v/>
      </c>
      <c r="W1032" s="33">
        <f>IF(T1032="Above",LN(G1032/P1032)/LN(1+INDEX(Market!$E$6:$E$9,MATCH(B1032,Market!$A$6:$A$9,0))),0)</f>
        <v/>
      </c>
    </row>
    <row r="1033">
      <c r="A1033" s="5" t="inlineStr">
        <is>
          <t>E01212</t>
        </is>
      </c>
      <c r="B1033" s="5" t="inlineStr">
        <is>
          <t>DE</t>
        </is>
      </c>
      <c r="C1033" s="5" t="inlineStr">
        <is>
          <t>Sales</t>
        </is>
      </c>
      <c r="D1033" s="5" t="inlineStr">
        <is>
          <t>L5</t>
        </is>
      </c>
      <c r="E1033" s="5" t="inlineStr">
        <is>
          <t>F</t>
        </is>
      </c>
      <c r="F1033" s="5" t="n">
        <v>1</v>
      </c>
      <c r="G1033" s="31" t="n">
        <v>107900</v>
      </c>
      <c r="H1033" s="31" t="n">
        <v>115700</v>
      </c>
      <c r="I1033" s="6">
        <f>INDEX(Roles!$J$5:$J$40,MATCH(C1033&amp;"|"&amp;D1033,Roles!$A$5:$A$40,0))</f>
        <v/>
      </c>
      <c r="J1033" s="6">
        <f>INDEX(Roles!$K$5:$K$40,MATCH(C1033&amp;"|"&amp;D1033,Roles!$A$5:$A$40,0))</f>
        <v/>
      </c>
      <c r="K1033" s="26">
        <f>INDEX(Market!$K$31:$K$54,MATCH(B1033&amp;"|"&amp;J1033,Market!$A$31:$A$54,0))</f>
        <v/>
      </c>
      <c r="L1033" s="6">
        <f>INDEX(Settings!$E$13:$E$19,MATCH(I1033,Settings!$B$13:$B$19,0))</f>
        <v/>
      </c>
      <c r="M1033" s="25">
        <f>INDEX(Structure!$K$6:$K$12,MATCH(I1033,Structure!$A$6:$A$12,0))</f>
        <v/>
      </c>
      <c r="N1033" s="26">
        <f>INDEX(Structure!$G$25:$G$52,MATCH(B1033&amp;"|"&amp;I1033,Structure!$A$25:$A$52,0))</f>
        <v/>
      </c>
      <c r="O1033" s="26">
        <f>INDEX(Structure!$H$25:$H$52,MATCH(B1033&amp;"|"&amp;I1033,Structure!$A$25:$A$52,0))</f>
        <v/>
      </c>
      <c r="P1033" s="26">
        <f>INDEX(Structure!$I$25:$I$52,MATCH(B1033&amp;"|"&amp;I1033,Structure!$A$25:$A$52,0))</f>
        <v/>
      </c>
      <c r="Q1033" s="20">
        <f>G1033/H1033</f>
        <v/>
      </c>
      <c r="R1033" s="20">
        <f>G1033/O1033</f>
        <v/>
      </c>
      <c r="S1033" s="32">
        <f>(G1033-N1033)/(P1033-N1033)</f>
        <v/>
      </c>
      <c r="T1033" s="4">
        <f>IF(G1033&lt;N1033,"Below",IF(G1033&gt;P1033,"Above","Within"))</f>
        <v/>
      </c>
      <c r="U1033" s="17">
        <f>MAX(0,N1033-G1033)*F1033</f>
        <v/>
      </c>
      <c r="V1033" s="17">
        <f>MAX(0,G1033-P1033)*F1033</f>
        <v/>
      </c>
      <c r="W1033" s="33">
        <f>IF(T1033="Above",LN(G1033/P1033)/LN(1+INDEX(Market!$E$6:$E$9,MATCH(B1033,Market!$A$6:$A$9,0))),0)</f>
        <v/>
      </c>
    </row>
    <row r="1034">
      <c r="A1034" s="5" t="inlineStr">
        <is>
          <t>E01213</t>
        </is>
      </c>
      <c r="B1034" s="5" t="inlineStr">
        <is>
          <t>DE</t>
        </is>
      </c>
      <c r="C1034" s="5" t="inlineStr">
        <is>
          <t>Sales</t>
        </is>
      </c>
      <c r="D1034" s="5" t="inlineStr">
        <is>
          <t>L1</t>
        </is>
      </c>
      <c r="E1034" s="5" t="inlineStr">
        <is>
          <t>F</t>
        </is>
      </c>
      <c r="F1034" s="5" t="n">
        <v>1</v>
      </c>
      <c r="G1034" s="31" t="n">
        <v>41550</v>
      </c>
      <c r="H1034" s="31" t="n">
        <v>39900</v>
      </c>
      <c r="I1034" s="6">
        <f>INDEX(Roles!$J$5:$J$40,MATCH(C1034&amp;"|"&amp;D1034,Roles!$A$5:$A$40,0))</f>
        <v/>
      </c>
      <c r="J1034" s="6">
        <f>INDEX(Roles!$K$5:$K$40,MATCH(C1034&amp;"|"&amp;D1034,Roles!$A$5:$A$40,0))</f>
        <v/>
      </c>
      <c r="K1034" s="26">
        <f>INDEX(Market!$K$31:$K$54,MATCH(B1034&amp;"|"&amp;J1034,Market!$A$31:$A$54,0))</f>
        <v/>
      </c>
      <c r="L1034" s="6">
        <f>INDEX(Settings!$E$13:$E$19,MATCH(I1034,Settings!$B$13:$B$19,0))</f>
        <v/>
      </c>
      <c r="M1034" s="25">
        <f>INDEX(Structure!$K$6:$K$12,MATCH(I1034,Structure!$A$6:$A$12,0))</f>
        <v/>
      </c>
      <c r="N1034" s="26">
        <f>INDEX(Structure!$G$25:$G$52,MATCH(B1034&amp;"|"&amp;I1034,Structure!$A$25:$A$52,0))</f>
        <v/>
      </c>
      <c r="O1034" s="26">
        <f>INDEX(Structure!$H$25:$H$52,MATCH(B1034&amp;"|"&amp;I1034,Structure!$A$25:$A$52,0))</f>
        <v/>
      </c>
      <c r="P1034" s="26">
        <f>INDEX(Structure!$I$25:$I$52,MATCH(B1034&amp;"|"&amp;I1034,Structure!$A$25:$A$52,0))</f>
        <v/>
      </c>
      <c r="Q1034" s="20">
        <f>G1034/H1034</f>
        <v/>
      </c>
      <c r="R1034" s="20">
        <f>G1034/O1034</f>
        <v/>
      </c>
      <c r="S1034" s="32">
        <f>(G1034-N1034)/(P1034-N1034)</f>
        <v/>
      </c>
      <c r="T1034" s="4">
        <f>IF(G1034&lt;N1034,"Below",IF(G1034&gt;P1034,"Above","Within"))</f>
        <v/>
      </c>
      <c r="U1034" s="17">
        <f>MAX(0,N1034-G1034)*F1034</f>
        <v/>
      </c>
      <c r="V1034" s="17">
        <f>MAX(0,G1034-P1034)*F1034</f>
        <v/>
      </c>
      <c r="W1034" s="33">
        <f>IF(T1034="Above",LN(G1034/P1034)/LN(1+INDEX(Market!$E$6:$E$9,MATCH(B1034,Market!$A$6:$A$9,0))),0)</f>
        <v/>
      </c>
    </row>
    <row r="1035">
      <c r="A1035" s="5" t="inlineStr">
        <is>
          <t>E01214</t>
        </is>
      </c>
      <c r="B1035" s="5" t="inlineStr">
        <is>
          <t>IT</t>
        </is>
      </c>
      <c r="C1035" s="5" t="inlineStr">
        <is>
          <t>Operations</t>
        </is>
      </c>
      <c r="D1035" s="5" t="inlineStr">
        <is>
          <t>L2</t>
        </is>
      </c>
      <c r="E1035" s="5" t="inlineStr">
        <is>
          <t>F</t>
        </is>
      </c>
      <c r="F1035" s="5" t="n">
        <v>1</v>
      </c>
      <c r="G1035" s="31" t="n">
        <v>29350</v>
      </c>
      <c r="H1035" s="31" t="n">
        <v>30900</v>
      </c>
      <c r="I1035" s="6">
        <f>INDEX(Roles!$J$5:$J$40,MATCH(C1035&amp;"|"&amp;D1035,Roles!$A$5:$A$40,0))</f>
        <v/>
      </c>
      <c r="J1035" s="6">
        <f>INDEX(Roles!$K$5:$K$40,MATCH(C1035&amp;"|"&amp;D1035,Roles!$A$5:$A$40,0))</f>
        <v/>
      </c>
      <c r="K1035" s="26">
        <f>INDEX(Market!$K$31:$K$54,MATCH(B1035&amp;"|"&amp;J1035,Market!$A$31:$A$54,0))</f>
        <v/>
      </c>
      <c r="L1035" s="6">
        <f>INDEX(Settings!$E$13:$E$19,MATCH(I1035,Settings!$B$13:$B$19,0))</f>
        <v/>
      </c>
      <c r="M1035" s="25">
        <f>INDEX(Structure!$K$6:$K$12,MATCH(I1035,Structure!$A$6:$A$12,0))</f>
        <v/>
      </c>
      <c r="N1035" s="26">
        <f>INDEX(Structure!$G$25:$G$52,MATCH(B1035&amp;"|"&amp;I1035,Structure!$A$25:$A$52,0))</f>
        <v/>
      </c>
      <c r="O1035" s="26">
        <f>INDEX(Structure!$H$25:$H$52,MATCH(B1035&amp;"|"&amp;I1035,Structure!$A$25:$A$52,0))</f>
        <v/>
      </c>
      <c r="P1035" s="26">
        <f>INDEX(Structure!$I$25:$I$52,MATCH(B1035&amp;"|"&amp;I1035,Structure!$A$25:$A$52,0))</f>
        <v/>
      </c>
      <c r="Q1035" s="20">
        <f>G1035/H1035</f>
        <v/>
      </c>
      <c r="R1035" s="20">
        <f>G1035/O1035</f>
        <v/>
      </c>
      <c r="S1035" s="32">
        <f>(G1035-N1035)/(P1035-N1035)</f>
        <v/>
      </c>
      <c r="T1035" s="4">
        <f>IF(G1035&lt;N1035,"Below",IF(G1035&gt;P1035,"Above","Within"))</f>
        <v/>
      </c>
      <c r="U1035" s="17">
        <f>MAX(0,N1035-G1035)*F1035</f>
        <v/>
      </c>
      <c r="V1035" s="17">
        <f>MAX(0,G1035-P1035)*F1035</f>
        <v/>
      </c>
      <c r="W1035" s="33">
        <f>IF(T1035="Above",LN(G1035/P1035)/LN(1+INDEX(Market!$E$6:$E$9,MATCH(B1035,Market!$A$6:$A$9,0))),0)</f>
        <v/>
      </c>
    </row>
    <row r="1036">
      <c r="A1036" s="5" t="inlineStr">
        <is>
          <t>E01215</t>
        </is>
      </c>
      <c r="B1036" s="5" t="inlineStr">
        <is>
          <t>PL</t>
        </is>
      </c>
      <c r="C1036" s="5" t="inlineStr">
        <is>
          <t>Customer Service</t>
        </is>
      </c>
      <c r="D1036" s="5" t="inlineStr">
        <is>
          <t>L3</t>
        </is>
      </c>
      <c r="E1036" s="5" t="inlineStr">
        <is>
          <t>F</t>
        </is>
      </c>
      <c r="F1036" s="5" t="n">
        <v>1</v>
      </c>
      <c r="G1036" s="31" t="n">
        <v>33650</v>
      </c>
      <c r="H1036" s="31" t="n">
        <v>30200</v>
      </c>
      <c r="I1036" s="6">
        <f>INDEX(Roles!$J$5:$J$40,MATCH(C1036&amp;"|"&amp;D1036,Roles!$A$5:$A$40,0))</f>
        <v/>
      </c>
      <c r="J1036" s="6">
        <f>INDEX(Roles!$K$5:$K$40,MATCH(C1036&amp;"|"&amp;D1036,Roles!$A$5:$A$40,0))</f>
        <v/>
      </c>
      <c r="K1036" s="26">
        <f>INDEX(Market!$K$31:$K$54,MATCH(B1036&amp;"|"&amp;J1036,Market!$A$31:$A$54,0))</f>
        <v/>
      </c>
      <c r="L1036" s="6">
        <f>INDEX(Settings!$E$13:$E$19,MATCH(I1036,Settings!$B$13:$B$19,0))</f>
        <v/>
      </c>
      <c r="M1036" s="25">
        <f>INDEX(Structure!$K$6:$K$12,MATCH(I1036,Structure!$A$6:$A$12,0))</f>
        <v/>
      </c>
      <c r="N1036" s="26">
        <f>INDEX(Structure!$G$25:$G$52,MATCH(B1036&amp;"|"&amp;I1036,Structure!$A$25:$A$52,0))</f>
        <v/>
      </c>
      <c r="O1036" s="26">
        <f>INDEX(Structure!$H$25:$H$52,MATCH(B1036&amp;"|"&amp;I1036,Structure!$A$25:$A$52,0))</f>
        <v/>
      </c>
      <c r="P1036" s="26">
        <f>INDEX(Structure!$I$25:$I$52,MATCH(B1036&amp;"|"&amp;I1036,Structure!$A$25:$A$52,0))</f>
        <v/>
      </c>
      <c r="Q1036" s="20">
        <f>G1036/H1036</f>
        <v/>
      </c>
      <c r="R1036" s="20">
        <f>G1036/O1036</f>
        <v/>
      </c>
      <c r="S1036" s="32">
        <f>(G1036-N1036)/(P1036-N1036)</f>
        <v/>
      </c>
      <c r="T1036" s="4">
        <f>IF(G1036&lt;N1036,"Below",IF(G1036&gt;P1036,"Above","Within"))</f>
        <v/>
      </c>
      <c r="U1036" s="17">
        <f>MAX(0,N1036-G1036)*F1036</f>
        <v/>
      </c>
      <c r="V1036" s="17">
        <f>MAX(0,G1036-P1036)*F1036</f>
        <v/>
      </c>
      <c r="W1036" s="33">
        <f>IF(T1036="Above",LN(G1036/P1036)/LN(1+INDEX(Market!$E$6:$E$9,MATCH(B1036,Market!$A$6:$A$9,0))),0)</f>
        <v/>
      </c>
    </row>
    <row r="1037">
      <c r="A1037" s="5" t="inlineStr">
        <is>
          <t>E01216</t>
        </is>
      </c>
      <c r="B1037" s="5" t="inlineStr">
        <is>
          <t>ES</t>
        </is>
      </c>
      <c r="C1037" s="5" t="inlineStr">
        <is>
          <t>Finance</t>
        </is>
      </c>
      <c r="D1037" s="5" t="inlineStr">
        <is>
          <t>L3</t>
        </is>
      </c>
      <c r="E1037" s="5" t="inlineStr">
        <is>
          <t>F</t>
        </is>
      </c>
      <c r="F1037" s="5" t="n">
        <v>1</v>
      </c>
      <c r="G1037" s="31" t="n">
        <v>45850</v>
      </c>
      <c r="H1037" s="31" t="n">
        <v>44000</v>
      </c>
      <c r="I1037" s="6">
        <f>INDEX(Roles!$J$5:$J$40,MATCH(C1037&amp;"|"&amp;D1037,Roles!$A$5:$A$40,0))</f>
        <v/>
      </c>
      <c r="J1037" s="6">
        <f>INDEX(Roles!$K$5:$K$40,MATCH(C1037&amp;"|"&amp;D1037,Roles!$A$5:$A$40,0))</f>
        <v/>
      </c>
      <c r="K1037" s="26">
        <f>INDEX(Market!$K$31:$K$54,MATCH(B1037&amp;"|"&amp;J1037,Market!$A$31:$A$54,0))</f>
        <v/>
      </c>
      <c r="L1037" s="6">
        <f>INDEX(Settings!$E$13:$E$19,MATCH(I1037,Settings!$B$13:$B$19,0))</f>
        <v/>
      </c>
      <c r="M1037" s="25">
        <f>INDEX(Structure!$K$6:$K$12,MATCH(I1037,Structure!$A$6:$A$12,0))</f>
        <v/>
      </c>
      <c r="N1037" s="26">
        <f>INDEX(Structure!$G$25:$G$52,MATCH(B1037&amp;"|"&amp;I1037,Structure!$A$25:$A$52,0))</f>
        <v/>
      </c>
      <c r="O1037" s="26">
        <f>INDEX(Structure!$H$25:$H$52,MATCH(B1037&amp;"|"&amp;I1037,Structure!$A$25:$A$52,0))</f>
        <v/>
      </c>
      <c r="P1037" s="26">
        <f>INDEX(Structure!$I$25:$I$52,MATCH(B1037&amp;"|"&amp;I1037,Structure!$A$25:$A$52,0))</f>
        <v/>
      </c>
      <c r="Q1037" s="20">
        <f>G1037/H1037</f>
        <v/>
      </c>
      <c r="R1037" s="20">
        <f>G1037/O1037</f>
        <v/>
      </c>
      <c r="S1037" s="32">
        <f>(G1037-N1037)/(P1037-N1037)</f>
        <v/>
      </c>
      <c r="T1037" s="4">
        <f>IF(G1037&lt;N1037,"Below",IF(G1037&gt;P1037,"Above","Within"))</f>
        <v/>
      </c>
      <c r="U1037" s="17">
        <f>MAX(0,N1037-G1037)*F1037</f>
        <v/>
      </c>
      <c r="V1037" s="17">
        <f>MAX(0,G1037-P1037)*F1037</f>
        <v/>
      </c>
      <c r="W1037" s="33">
        <f>IF(T1037="Above",LN(G1037/P1037)/LN(1+INDEX(Market!$E$6:$E$9,MATCH(B1037,Market!$A$6:$A$9,0))),0)</f>
        <v/>
      </c>
    </row>
    <row r="1038">
      <c r="A1038" s="5" t="inlineStr">
        <is>
          <t>E01218</t>
        </is>
      </c>
      <c r="B1038" s="5" t="inlineStr">
        <is>
          <t>PL</t>
        </is>
      </c>
      <c r="C1038" s="5" t="inlineStr">
        <is>
          <t>Sales</t>
        </is>
      </c>
      <c r="D1038" s="5" t="inlineStr">
        <is>
          <t>L2</t>
        </is>
      </c>
      <c r="E1038" s="5" t="inlineStr">
        <is>
          <t>F</t>
        </is>
      </c>
      <c r="F1038" s="5" t="n">
        <v>1</v>
      </c>
      <c r="G1038" s="31" t="n">
        <v>29300</v>
      </c>
      <c r="H1038" s="31" t="n">
        <v>27600</v>
      </c>
      <c r="I1038" s="6">
        <f>INDEX(Roles!$J$5:$J$40,MATCH(C1038&amp;"|"&amp;D1038,Roles!$A$5:$A$40,0))</f>
        <v/>
      </c>
      <c r="J1038" s="6">
        <f>INDEX(Roles!$K$5:$K$40,MATCH(C1038&amp;"|"&amp;D1038,Roles!$A$5:$A$40,0))</f>
        <v/>
      </c>
      <c r="K1038" s="26">
        <f>INDEX(Market!$K$31:$K$54,MATCH(B1038&amp;"|"&amp;J1038,Market!$A$31:$A$54,0))</f>
        <v/>
      </c>
      <c r="L1038" s="6">
        <f>INDEX(Settings!$E$13:$E$19,MATCH(I1038,Settings!$B$13:$B$19,0))</f>
        <v/>
      </c>
      <c r="M1038" s="25">
        <f>INDEX(Structure!$K$6:$K$12,MATCH(I1038,Structure!$A$6:$A$12,0))</f>
        <v/>
      </c>
      <c r="N1038" s="26">
        <f>INDEX(Structure!$G$25:$G$52,MATCH(B1038&amp;"|"&amp;I1038,Structure!$A$25:$A$52,0))</f>
        <v/>
      </c>
      <c r="O1038" s="26">
        <f>INDEX(Structure!$H$25:$H$52,MATCH(B1038&amp;"|"&amp;I1038,Structure!$A$25:$A$52,0))</f>
        <v/>
      </c>
      <c r="P1038" s="26">
        <f>INDEX(Structure!$I$25:$I$52,MATCH(B1038&amp;"|"&amp;I1038,Structure!$A$25:$A$52,0))</f>
        <v/>
      </c>
      <c r="Q1038" s="20">
        <f>G1038/H1038</f>
        <v/>
      </c>
      <c r="R1038" s="20">
        <f>G1038/O1038</f>
        <v/>
      </c>
      <c r="S1038" s="32">
        <f>(G1038-N1038)/(P1038-N1038)</f>
        <v/>
      </c>
      <c r="T1038" s="4">
        <f>IF(G1038&lt;N1038,"Below",IF(G1038&gt;P1038,"Above","Within"))</f>
        <v/>
      </c>
      <c r="U1038" s="17">
        <f>MAX(0,N1038-G1038)*F1038</f>
        <v/>
      </c>
      <c r="V1038" s="17">
        <f>MAX(0,G1038-P1038)*F1038</f>
        <v/>
      </c>
      <c r="W1038" s="33">
        <f>IF(T1038="Above",LN(G1038/P1038)/LN(1+INDEX(Market!$E$6:$E$9,MATCH(B1038,Market!$A$6:$A$9,0))),0)</f>
        <v/>
      </c>
    </row>
    <row r="1039">
      <c r="A1039" s="5" t="inlineStr">
        <is>
          <t>E01219</t>
        </is>
      </c>
      <c r="B1039" s="5" t="inlineStr">
        <is>
          <t>DE</t>
        </is>
      </c>
      <c r="C1039" s="5" t="inlineStr">
        <is>
          <t>HR</t>
        </is>
      </c>
      <c r="D1039" s="5" t="inlineStr">
        <is>
          <t>L3</t>
        </is>
      </c>
      <c r="E1039" s="5" t="inlineStr">
        <is>
          <t>F</t>
        </is>
      </c>
      <c r="F1039" s="5" t="n">
        <v>1</v>
      </c>
      <c r="G1039" s="31" t="n">
        <v>56400</v>
      </c>
      <c r="H1039" s="31" t="n">
        <v>60800</v>
      </c>
      <c r="I1039" s="6">
        <f>INDEX(Roles!$J$5:$J$40,MATCH(C1039&amp;"|"&amp;D1039,Roles!$A$5:$A$40,0))</f>
        <v/>
      </c>
      <c r="J1039" s="6">
        <f>INDEX(Roles!$K$5:$K$40,MATCH(C1039&amp;"|"&amp;D1039,Roles!$A$5:$A$40,0))</f>
        <v/>
      </c>
      <c r="K1039" s="26">
        <f>INDEX(Market!$K$31:$K$54,MATCH(B1039&amp;"|"&amp;J1039,Market!$A$31:$A$54,0))</f>
        <v/>
      </c>
      <c r="L1039" s="6">
        <f>INDEX(Settings!$E$13:$E$19,MATCH(I1039,Settings!$B$13:$B$19,0))</f>
        <v/>
      </c>
      <c r="M1039" s="25">
        <f>INDEX(Structure!$K$6:$K$12,MATCH(I1039,Structure!$A$6:$A$12,0))</f>
        <v/>
      </c>
      <c r="N1039" s="26">
        <f>INDEX(Structure!$G$25:$G$52,MATCH(B1039&amp;"|"&amp;I1039,Structure!$A$25:$A$52,0))</f>
        <v/>
      </c>
      <c r="O1039" s="26">
        <f>INDEX(Structure!$H$25:$H$52,MATCH(B1039&amp;"|"&amp;I1039,Structure!$A$25:$A$52,0))</f>
        <v/>
      </c>
      <c r="P1039" s="26">
        <f>INDEX(Structure!$I$25:$I$52,MATCH(B1039&amp;"|"&amp;I1039,Structure!$A$25:$A$52,0))</f>
        <v/>
      </c>
      <c r="Q1039" s="20">
        <f>G1039/H1039</f>
        <v/>
      </c>
      <c r="R1039" s="20">
        <f>G1039/O1039</f>
        <v/>
      </c>
      <c r="S1039" s="32">
        <f>(G1039-N1039)/(P1039-N1039)</f>
        <v/>
      </c>
      <c r="T1039" s="4">
        <f>IF(G1039&lt;N1039,"Below",IF(G1039&gt;P1039,"Above","Within"))</f>
        <v/>
      </c>
      <c r="U1039" s="17">
        <f>MAX(0,N1039-G1039)*F1039</f>
        <v/>
      </c>
      <c r="V1039" s="17">
        <f>MAX(0,G1039-P1039)*F1039</f>
        <v/>
      </c>
      <c r="W1039" s="33">
        <f>IF(T1039="Above",LN(G1039/P1039)/LN(1+INDEX(Market!$E$6:$E$9,MATCH(B1039,Market!$A$6:$A$9,0))),0)</f>
        <v/>
      </c>
    </row>
    <row r="1040">
      <c r="A1040" s="5" t="inlineStr">
        <is>
          <t>E01220</t>
        </is>
      </c>
      <c r="B1040" s="5" t="inlineStr">
        <is>
          <t>DE</t>
        </is>
      </c>
      <c r="C1040" s="5" t="inlineStr">
        <is>
          <t>Tech</t>
        </is>
      </c>
      <c r="D1040" s="5" t="inlineStr">
        <is>
          <t>L4</t>
        </is>
      </c>
      <c r="E1040" s="5" t="inlineStr">
        <is>
          <t>M</t>
        </is>
      </c>
      <c r="F1040" s="5" t="n">
        <v>1</v>
      </c>
      <c r="G1040" s="31" t="n">
        <v>103850</v>
      </c>
      <c r="H1040" s="31" t="n">
        <v>99800</v>
      </c>
      <c r="I1040" s="6">
        <f>INDEX(Roles!$J$5:$J$40,MATCH(C1040&amp;"|"&amp;D1040,Roles!$A$5:$A$40,0))</f>
        <v/>
      </c>
      <c r="J1040" s="6">
        <f>INDEX(Roles!$K$5:$K$40,MATCH(C1040&amp;"|"&amp;D1040,Roles!$A$5:$A$40,0))</f>
        <v/>
      </c>
      <c r="K1040" s="26">
        <f>INDEX(Market!$K$31:$K$54,MATCH(B1040&amp;"|"&amp;J1040,Market!$A$31:$A$54,0))</f>
        <v/>
      </c>
      <c r="L1040" s="6">
        <f>INDEX(Settings!$E$13:$E$19,MATCH(I1040,Settings!$B$13:$B$19,0))</f>
        <v/>
      </c>
      <c r="M1040" s="25">
        <f>INDEX(Structure!$K$6:$K$12,MATCH(I1040,Structure!$A$6:$A$12,0))</f>
        <v/>
      </c>
      <c r="N1040" s="26">
        <f>INDEX(Structure!$G$25:$G$52,MATCH(B1040&amp;"|"&amp;I1040,Structure!$A$25:$A$52,0))</f>
        <v/>
      </c>
      <c r="O1040" s="26">
        <f>INDEX(Structure!$H$25:$H$52,MATCH(B1040&amp;"|"&amp;I1040,Structure!$A$25:$A$52,0))</f>
        <v/>
      </c>
      <c r="P1040" s="26">
        <f>INDEX(Structure!$I$25:$I$52,MATCH(B1040&amp;"|"&amp;I1040,Structure!$A$25:$A$52,0))</f>
        <v/>
      </c>
      <c r="Q1040" s="20">
        <f>G1040/H1040</f>
        <v/>
      </c>
      <c r="R1040" s="20">
        <f>G1040/O1040</f>
        <v/>
      </c>
      <c r="S1040" s="32">
        <f>(G1040-N1040)/(P1040-N1040)</f>
        <v/>
      </c>
      <c r="T1040" s="4">
        <f>IF(G1040&lt;N1040,"Below",IF(G1040&gt;P1040,"Above","Within"))</f>
        <v/>
      </c>
      <c r="U1040" s="17">
        <f>MAX(0,N1040-G1040)*F1040</f>
        <v/>
      </c>
      <c r="V1040" s="17">
        <f>MAX(0,G1040-P1040)*F1040</f>
        <v/>
      </c>
      <c r="W1040" s="33">
        <f>IF(T1040="Above",LN(G1040/P1040)/LN(1+INDEX(Market!$E$6:$E$9,MATCH(B1040,Market!$A$6:$A$9,0))),0)</f>
        <v/>
      </c>
    </row>
    <row r="1041">
      <c r="A1041" s="5" t="inlineStr">
        <is>
          <t>E01221</t>
        </is>
      </c>
      <c r="B1041" s="5" t="inlineStr">
        <is>
          <t>PL</t>
        </is>
      </c>
      <c r="C1041" s="5" t="inlineStr">
        <is>
          <t>Tech</t>
        </is>
      </c>
      <c r="D1041" s="5" t="inlineStr">
        <is>
          <t>L2</t>
        </is>
      </c>
      <c r="E1041" s="5" t="inlineStr">
        <is>
          <t>M</t>
        </is>
      </c>
      <c r="F1041" s="5" t="n">
        <v>1</v>
      </c>
      <c r="G1041" s="31" t="n">
        <v>40250</v>
      </c>
      <c r="H1041" s="31" t="n">
        <v>32800</v>
      </c>
      <c r="I1041" s="6">
        <f>INDEX(Roles!$J$5:$J$40,MATCH(C1041&amp;"|"&amp;D1041,Roles!$A$5:$A$40,0))</f>
        <v/>
      </c>
      <c r="J1041" s="6">
        <f>INDEX(Roles!$K$5:$K$40,MATCH(C1041&amp;"|"&amp;D1041,Roles!$A$5:$A$40,0))</f>
        <v/>
      </c>
      <c r="K1041" s="26">
        <f>INDEX(Market!$K$31:$K$54,MATCH(B1041&amp;"|"&amp;J1041,Market!$A$31:$A$54,0))</f>
        <v/>
      </c>
      <c r="L1041" s="6">
        <f>INDEX(Settings!$E$13:$E$19,MATCH(I1041,Settings!$B$13:$B$19,0))</f>
        <v/>
      </c>
      <c r="M1041" s="25">
        <f>INDEX(Structure!$K$6:$K$12,MATCH(I1041,Structure!$A$6:$A$12,0))</f>
        <v/>
      </c>
      <c r="N1041" s="26">
        <f>INDEX(Structure!$G$25:$G$52,MATCH(B1041&amp;"|"&amp;I1041,Structure!$A$25:$A$52,0))</f>
        <v/>
      </c>
      <c r="O1041" s="26">
        <f>INDEX(Structure!$H$25:$H$52,MATCH(B1041&amp;"|"&amp;I1041,Structure!$A$25:$A$52,0))</f>
        <v/>
      </c>
      <c r="P1041" s="26">
        <f>INDEX(Structure!$I$25:$I$52,MATCH(B1041&amp;"|"&amp;I1041,Structure!$A$25:$A$52,0))</f>
        <v/>
      </c>
      <c r="Q1041" s="20">
        <f>G1041/H1041</f>
        <v/>
      </c>
      <c r="R1041" s="20">
        <f>G1041/O1041</f>
        <v/>
      </c>
      <c r="S1041" s="32">
        <f>(G1041-N1041)/(P1041-N1041)</f>
        <v/>
      </c>
      <c r="T1041" s="4">
        <f>IF(G1041&lt;N1041,"Below",IF(G1041&gt;P1041,"Above","Within"))</f>
        <v/>
      </c>
      <c r="U1041" s="17">
        <f>MAX(0,N1041-G1041)*F1041</f>
        <v/>
      </c>
      <c r="V1041" s="17">
        <f>MAX(0,G1041-P1041)*F1041</f>
        <v/>
      </c>
      <c r="W1041" s="33">
        <f>IF(T1041="Above",LN(G1041/P1041)/LN(1+INDEX(Market!$E$6:$E$9,MATCH(B1041,Market!$A$6:$A$9,0))),0)</f>
        <v/>
      </c>
    </row>
    <row r="1042">
      <c r="A1042" s="5" t="inlineStr">
        <is>
          <t>E01222</t>
        </is>
      </c>
      <c r="B1042" s="5" t="inlineStr">
        <is>
          <t>PL</t>
        </is>
      </c>
      <c r="C1042" s="5" t="inlineStr">
        <is>
          <t>Tech</t>
        </is>
      </c>
      <c r="D1042" s="5" t="inlineStr">
        <is>
          <t>L4</t>
        </is>
      </c>
      <c r="E1042" s="5" t="inlineStr">
        <is>
          <t>M</t>
        </is>
      </c>
      <c r="F1042" s="5" t="n">
        <v>0.8</v>
      </c>
      <c r="G1042" s="31" t="n">
        <v>49550</v>
      </c>
      <c r="H1042" s="31" t="n">
        <v>55100</v>
      </c>
      <c r="I1042" s="6">
        <f>INDEX(Roles!$J$5:$J$40,MATCH(C1042&amp;"|"&amp;D1042,Roles!$A$5:$A$40,0))</f>
        <v/>
      </c>
      <c r="J1042" s="6">
        <f>INDEX(Roles!$K$5:$K$40,MATCH(C1042&amp;"|"&amp;D1042,Roles!$A$5:$A$40,0))</f>
        <v/>
      </c>
      <c r="K1042" s="26">
        <f>INDEX(Market!$K$31:$K$54,MATCH(B1042&amp;"|"&amp;J1042,Market!$A$31:$A$54,0))</f>
        <v/>
      </c>
      <c r="L1042" s="6">
        <f>INDEX(Settings!$E$13:$E$19,MATCH(I1042,Settings!$B$13:$B$19,0))</f>
        <v/>
      </c>
      <c r="M1042" s="25">
        <f>INDEX(Structure!$K$6:$K$12,MATCH(I1042,Structure!$A$6:$A$12,0))</f>
        <v/>
      </c>
      <c r="N1042" s="26">
        <f>INDEX(Structure!$G$25:$G$52,MATCH(B1042&amp;"|"&amp;I1042,Structure!$A$25:$A$52,0))</f>
        <v/>
      </c>
      <c r="O1042" s="26">
        <f>INDEX(Structure!$H$25:$H$52,MATCH(B1042&amp;"|"&amp;I1042,Structure!$A$25:$A$52,0))</f>
        <v/>
      </c>
      <c r="P1042" s="26">
        <f>INDEX(Structure!$I$25:$I$52,MATCH(B1042&amp;"|"&amp;I1042,Structure!$A$25:$A$52,0))</f>
        <v/>
      </c>
      <c r="Q1042" s="20">
        <f>G1042/H1042</f>
        <v/>
      </c>
      <c r="R1042" s="20">
        <f>G1042/O1042</f>
        <v/>
      </c>
      <c r="S1042" s="32">
        <f>(G1042-N1042)/(P1042-N1042)</f>
        <v/>
      </c>
      <c r="T1042" s="4">
        <f>IF(G1042&lt;N1042,"Below",IF(G1042&gt;P1042,"Above","Within"))</f>
        <v/>
      </c>
      <c r="U1042" s="17">
        <f>MAX(0,N1042-G1042)*F1042</f>
        <v/>
      </c>
      <c r="V1042" s="17">
        <f>MAX(0,G1042-P1042)*F1042</f>
        <v/>
      </c>
      <c r="W1042" s="33">
        <f>IF(T1042="Above",LN(G1042/P1042)/LN(1+INDEX(Market!$E$6:$E$9,MATCH(B1042,Market!$A$6:$A$9,0))),0)</f>
        <v/>
      </c>
    </row>
    <row r="1043">
      <c r="A1043" s="5" t="inlineStr">
        <is>
          <t>E01223</t>
        </is>
      </c>
      <c r="B1043" s="5" t="inlineStr">
        <is>
          <t>PL</t>
        </is>
      </c>
      <c r="C1043" s="5" t="inlineStr">
        <is>
          <t>Operations</t>
        </is>
      </c>
      <c r="D1043" s="5" t="inlineStr">
        <is>
          <t>L3</t>
        </is>
      </c>
      <c r="E1043" s="5" t="inlineStr">
        <is>
          <t>F</t>
        </is>
      </c>
      <c r="F1043" s="5" t="n">
        <v>1</v>
      </c>
      <c r="G1043" s="31" t="n">
        <v>34850</v>
      </c>
      <c r="H1043" s="31" t="n">
        <v>31900</v>
      </c>
      <c r="I1043" s="6">
        <f>INDEX(Roles!$J$5:$J$40,MATCH(C1043&amp;"|"&amp;D1043,Roles!$A$5:$A$40,0))</f>
        <v/>
      </c>
      <c r="J1043" s="6">
        <f>INDEX(Roles!$K$5:$K$40,MATCH(C1043&amp;"|"&amp;D1043,Roles!$A$5:$A$40,0))</f>
        <v/>
      </c>
      <c r="K1043" s="26">
        <f>INDEX(Market!$K$31:$K$54,MATCH(B1043&amp;"|"&amp;J1043,Market!$A$31:$A$54,0))</f>
        <v/>
      </c>
      <c r="L1043" s="6">
        <f>INDEX(Settings!$E$13:$E$19,MATCH(I1043,Settings!$B$13:$B$19,0))</f>
        <v/>
      </c>
      <c r="M1043" s="25">
        <f>INDEX(Structure!$K$6:$K$12,MATCH(I1043,Structure!$A$6:$A$12,0))</f>
        <v/>
      </c>
      <c r="N1043" s="26">
        <f>INDEX(Structure!$G$25:$G$52,MATCH(B1043&amp;"|"&amp;I1043,Structure!$A$25:$A$52,0))</f>
        <v/>
      </c>
      <c r="O1043" s="26">
        <f>INDEX(Structure!$H$25:$H$52,MATCH(B1043&amp;"|"&amp;I1043,Structure!$A$25:$A$52,0))</f>
        <v/>
      </c>
      <c r="P1043" s="26">
        <f>INDEX(Structure!$I$25:$I$52,MATCH(B1043&amp;"|"&amp;I1043,Structure!$A$25:$A$52,0))</f>
        <v/>
      </c>
      <c r="Q1043" s="20">
        <f>G1043/H1043</f>
        <v/>
      </c>
      <c r="R1043" s="20">
        <f>G1043/O1043</f>
        <v/>
      </c>
      <c r="S1043" s="32">
        <f>(G1043-N1043)/(P1043-N1043)</f>
        <v/>
      </c>
      <c r="T1043" s="4">
        <f>IF(G1043&lt;N1043,"Below",IF(G1043&gt;P1043,"Above","Within"))</f>
        <v/>
      </c>
      <c r="U1043" s="17">
        <f>MAX(0,N1043-G1043)*F1043</f>
        <v/>
      </c>
      <c r="V1043" s="17">
        <f>MAX(0,G1043-P1043)*F1043</f>
        <v/>
      </c>
      <c r="W1043" s="33">
        <f>IF(T1043="Above",LN(G1043/P1043)/LN(1+INDEX(Market!$E$6:$E$9,MATCH(B1043,Market!$A$6:$A$9,0))),0)</f>
        <v/>
      </c>
    </row>
    <row r="1044">
      <c r="A1044" s="5" t="inlineStr">
        <is>
          <t>E01224</t>
        </is>
      </c>
      <c r="B1044" s="5" t="inlineStr">
        <is>
          <t>PL</t>
        </is>
      </c>
      <c r="C1044" s="5" t="inlineStr">
        <is>
          <t>Customer Service</t>
        </is>
      </c>
      <c r="D1044" s="5" t="inlineStr">
        <is>
          <t>L3</t>
        </is>
      </c>
      <c r="E1044" s="5" t="inlineStr">
        <is>
          <t>F</t>
        </is>
      </c>
      <c r="F1044" s="5" t="n">
        <v>1</v>
      </c>
      <c r="G1044" s="31" t="n">
        <v>32850</v>
      </c>
      <c r="H1044" s="31" t="n">
        <v>30200</v>
      </c>
      <c r="I1044" s="6">
        <f>INDEX(Roles!$J$5:$J$40,MATCH(C1044&amp;"|"&amp;D1044,Roles!$A$5:$A$40,0))</f>
        <v/>
      </c>
      <c r="J1044" s="6">
        <f>INDEX(Roles!$K$5:$K$40,MATCH(C1044&amp;"|"&amp;D1044,Roles!$A$5:$A$40,0))</f>
        <v/>
      </c>
      <c r="K1044" s="26">
        <f>INDEX(Market!$K$31:$K$54,MATCH(B1044&amp;"|"&amp;J1044,Market!$A$31:$A$54,0))</f>
        <v/>
      </c>
      <c r="L1044" s="6">
        <f>INDEX(Settings!$E$13:$E$19,MATCH(I1044,Settings!$B$13:$B$19,0))</f>
        <v/>
      </c>
      <c r="M1044" s="25">
        <f>INDEX(Structure!$K$6:$K$12,MATCH(I1044,Structure!$A$6:$A$12,0))</f>
        <v/>
      </c>
      <c r="N1044" s="26">
        <f>INDEX(Structure!$G$25:$G$52,MATCH(B1044&amp;"|"&amp;I1044,Structure!$A$25:$A$52,0))</f>
        <v/>
      </c>
      <c r="O1044" s="26">
        <f>INDEX(Structure!$H$25:$H$52,MATCH(B1044&amp;"|"&amp;I1044,Structure!$A$25:$A$52,0))</f>
        <v/>
      </c>
      <c r="P1044" s="26">
        <f>INDEX(Structure!$I$25:$I$52,MATCH(B1044&amp;"|"&amp;I1044,Structure!$A$25:$A$52,0))</f>
        <v/>
      </c>
      <c r="Q1044" s="20">
        <f>G1044/H1044</f>
        <v/>
      </c>
      <c r="R1044" s="20">
        <f>G1044/O1044</f>
        <v/>
      </c>
      <c r="S1044" s="32">
        <f>(G1044-N1044)/(P1044-N1044)</f>
        <v/>
      </c>
      <c r="T1044" s="4">
        <f>IF(G1044&lt;N1044,"Below",IF(G1044&gt;P1044,"Above","Within"))</f>
        <v/>
      </c>
      <c r="U1044" s="17">
        <f>MAX(0,N1044-G1044)*F1044</f>
        <v/>
      </c>
      <c r="V1044" s="17">
        <f>MAX(0,G1044-P1044)*F1044</f>
        <v/>
      </c>
      <c r="W1044" s="33">
        <f>IF(T1044="Above",LN(G1044/P1044)/LN(1+INDEX(Market!$E$6:$E$9,MATCH(B1044,Market!$A$6:$A$9,0))),0)</f>
        <v/>
      </c>
    </row>
    <row r="1045">
      <c r="A1045" s="5" t="inlineStr">
        <is>
          <t>E01225</t>
        </is>
      </c>
      <c r="B1045" s="5" t="inlineStr">
        <is>
          <t>IT</t>
        </is>
      </c>
      <c r="C1045" s="5" t="inlineStr">
        <is>
          <t>Tech</t>
        </is>
      </c>
      <c r="D1045" s="5" t="inlineStr">
        <is>
          <t>L3</t>
        </is>
      </c>
      <c r="E1045" s="5" t="inlineStr">
        <is>
          <t>M</t>
        </is>
      </c>
      <c r="F1045" s="5" t="n">
        <v>1</v>
      </c>
      <c r="G1045" s="31" t="n">
        <v>44900</v>
      </c>
      <c r="H1045" s="31" t="n">
        <v>52000</v>
      </c>
      <c r="I1045" s="6">
        <f>INDEX(Roles!$J$5:$J$40,MATCH(C1045&amp;"|"&amp;D1045,Roles!$A$5:$A$40,0))</f>
        <v/>
      </c>
      <c r="J1045" s="6">
        <f>INDEX(Roles!$K$5:$K$40,MATCH(C1045&amp;"|"&amp;D1045,Roles!$A$5:$A$40,0))</f>
        <v/>
      </c>
      <c r="K1045" s="26">
        <f>INDEX(Market!$K$31:$K$54,MATCH(B1045&amp;"|"&amp;J1045,Market!$A$31:$A$54,0))</f>
        <v/>
      </c>
      <c r="L1045" s="6">
        <f>INDEX(Settings!$E$13:$E$19,MATCH(I1045,Settings!$B$13:$B$19,0))</f>
        <v/>
      </c>
      <c r="M1045" s="25">
        <f>INDEX(Structure!$K$6:$K$12,MATCH(I1045,Structure!$A$6:$A$12,0))</f>
        <v/>
      </c>
      <c r="N1045" s="26">
        <f>INDEX(Structure!$G$25:$G$52,MATCH(B1045&amp;"|"&amp;I1045,Structure!$A$25:$A$52,0))</f>
        <v/>
      </c>
      <c r="O1045" s="26">
        <f>INDEX(Structure!$H$25:$H$52,MATCH(B1045&amp;"|"&amp;I1045,Structure!$A$25:$A$52,0))</f>
        <v/>
      </c>
      <c r="P1045" s="26">
        <f>INDEX(Structure!$I$25:$I$52,MATCH(B1045&amp;"|"&amp;I1045,Structure!$A$25:$A$52,0))</f>
        <v/>
      </c>
      <c r="Q1045" s="20">
        <f>G1045/H1045</f>
        <v/>
      </c>
      <c r="R1045" s="20">
        <f>G1045/O1045</f>
        <v/>
      </c>
      <c r="S1045" s="32">
        <f>(G1045-N1045)/(P1045-N1045)</f>
        <v/>
      </c>
      <c r="T1045" s="4">
        <f>IF(G1045&lt;N1045,"Below",IF(G1045&gt;P1045,"Above","Within"))</f>
        <v/>
      </c>
      <c r="U1045" s="17">
        <f>MAX(0,N1045-G1045)*F1045</f>
        <v/>
      </c>
      <c r="V1045" s="17">
        <f>MAX(0,G1045-P1045)*F1045</f>
        <v/>
      </c>
      <c r="W1045" s="33">
        <f>IF(T1045="Above",LN(G1045/P1045)/LN(1+INDEX(Market!$E$6:$E$9,MATCH(B1045,Market!$A$6:$A$9,0))),0)</f>
        <v/>
      </c>
    </row>
    <row r="1046">
      <c r="A1046" s="5" t="inlineStr">
        <is>
          <t>E01226</t>
        </is>
      </c>
      <c r="B1046" s="5" t="inlineStr">
        <is>
          <t>PL</t>
        </is>
      </c>
      <c r="C1046" s="5" t="inlineStr">
        <is>
          <t>Finance</t>
        </is>
      </c>
      <c r="D1046" s="5" t="inlineStr">
        <is>
          <t>L2</t>
        </is>
      </c>
      <c r="E1046" s="5" t="inlineStr">
        <is>
          <t>M</t>
        </is>
      </c>
      <c r="F1046" s="5" t="n">
        <v>1</v>
      </c>
      <c r="G1046" s="31" t="n">
        <v>29100</v>
      </c>
      <c r="H1046" s="31" t="n">
        <v>28900</v>
      </c>
      <c r="I1046" s="6">
        <f>INDEX(Roles!$J$5:$J$40,MATCH(C1046&amp;"|"&amp;D1046,Roles!$A$5:$A$40,0))</f>
        <v/>
      </c>
      <c r="J1046" s="6">
        <f>INDEX(Roles!$K$5:$K$40,MATCH(C1046&amp;"|"&amp;D1046,Roles!$A$5:$A$40,0))</f>
        <v/>
      </c>
      <c r="K1046" s="26">
        <f>INDEX(Market!$K$31:$K$54,MATCH(B1046&amp;"|"&amp;J1046,Market!$A$31:$A$54,0))</f>
        <v/>
      </c>
      <c r="L1046" s="6">
        <f>INDEX(Settings!$E$13:$E$19,MATCH(I1046,Settings!$B$13:$B$19,0))</f>
        <v/>
      </c>
      <c r="M1046" s="25">
        <f>INDEX(Structure!$K$6:$K$12,MATCH(I1046,Structure!$A$6:$A$12,0))</f>
        <v/>
      </c>
      <c r="N1046" s="26">
        <f>INDEX(Structure!$G$25:$G$52,MATCH(B1046&amp;"|"&amp;I1046,Structure!$A$25:$A$52,0))</f>
        <v/>
      </c>
      <c r="O1046" s="26">
        <f>INDEX(Structure!$H$25:$H$52,MATCH(B1046&amp;"|"&amp;I1046,Structure!$A$25:$A$52,0))</f>
        <v/>
      </c>
      <c r="P1046" s="26">
        <f>INDEX(Structure!$I$25:$I$52,MATCH(B1046&amp;"|"&amp;I1046,Structure!$A$25:$A$52,0))</f>
        <v/>
      </c>
      <c r="Q1046" s="20">
        <f>G1046/H1046</f>
        <v/>
      </c>
      <c r="R1046" s="20">
        <f>G1046/O1046</f>
        <v/>
      </c>
      <c r="S1046" s="32">
        <f>(G1046-N1046)/(P1046-N1046)</f>
        <v/>
      </c>
      <c r="T1046" s="4">
        <f>IF(G1046&lt;N1046,"Below",IF(G1046&gt;P1046,"Above","Within"))</f>
        <v/>
      </c>
      <c r="U1046" s="17">
        <f>MAX(0,N1046-G1046)*F1046</f>
        <v/>
      </c>
      <c r="V1046" s="17">
        <f>MAX(0,G1046-P1046)*F1046</f>
        <v/>
      </c>
      <c r="W1046" s="33">
        <f>IF(T1046="Above",LN(G1046/P1046)/LN(1+INDEX(Market!$E$6:$E$9,MATCH(B1046,Market!$A$6:$A$9,0))),0)</f>
        <v/>
      </c>
    </row>
    <row r="1047">
      <c r="A1047" s="5" t="inlineStr">
        <is>
          <t>E01227</t>
        </is>
      </c>
      <c r="B1047" s="5" t="inlineStr">
        <is>
          <t>DE</t>
        </is>
      </c>
      <c r="C1047" s="5" t="inlineStr">
        <is>
          <t>Tech</t>
        </is>
      </c>
      <c r="D1047" s="5" t="inlineStr">
        <is>
          <t>L4</t>
        </is>
      </c>
      <c r="E1047" s="5" t="inlineStr">
        <is>
          <t>M</t>
        </is>
      </c>
      <c r="F1047" s="5" t="n">
        <v>1</v>
      </c>
      <c r="G1047" s="31" t="n">
        <v>110400</v>
      </c>
      <c r="H1047" s="31" t="n">
        <v>99800</v>
      </c>
      <c r="I1047" s="6">
        <f>INDEX(Roles!$J$5:$J$40,MATCH(C1047&amp;"|"&amp;D1047,Roles!$A$5:$A$40,0))</f>
        <v/>
      </c>
      <c r="J1047" s="6">
        <f>INDEX(Roles!$K$5:$K$40,MATCH(C1047&amp;"|"&amp;D1047,Roles!$A$5:$A$40,0))</f>
        <v/>
      </c>
      <c r="K1047" s="26">
        <f>INDEX(Market!$K$31:$K$54,MATCH(B1047&amp;"|"&amp;J1047,Market!$A$31:$A$54,0))</f>
        <v/>
      </c>
      <c r="L1047" s="6">
        <f>INDEX(Settings!$E$13:$E$19,MATCH(I1047,Settings!$B$13:$B$19,0))</f>
        <v/>
      </c>
      <c r="M1047" s="25">
        <f>INDEX(Structure!$K$6:$K$12,MATCH(I1047,Structure!$A$6:$A$12,0))</f>
        <v/>
      </c>
      <c r="N1047" s="26">
        <f>INDEX(Structure!$G$25:$G$52,MATCH(B1047&amp;"|"&amp;I1047,Structure!$A$25:$A$52,0))</f>
        <v/>
      </c>
      <c r="O1047" s="26">
        <f>INDEX(Structure!$H$25:$H$52,MATCH(B1047&amp;"|"&amp;I1047,Structure!$A$25:$A$52,0))</f>
        <v/>
      </c>
      <c r="P1047" s="26">
        <f>INDEX(Structure!$I$25:$I$52,MATCH(B1047&amp;"|"&amp;I1047,Structure!$A$25:$A$52,0))</f>
        <v/>
      </c>
      <c r="Q1047" s="20">
        <f>G1047/H1047</f>
        <v/>
      </c>
      <c r="R1047" s="20">
        <f>G1047/O1047</f>
        <v/>
      </c>
      <c r="S1047" s="32">
        <f>(G1047-N1047)/(P1047-N1047)</f>
        <v/>
      </c>
      <c r="T1047" s="4">
        <f>IF(G1047&lt;N1047,"Below",IF(G1047&gt;P1047,"Above","Within"))</f>
        <v/>
      </c>
      <c r="U1047" s="17">
        <f>MAX(0,N1047-G1047)*F1047</f>
        <v/>
      </c>
      <c r="V1047" s="17">
        <f>MAX(0,G1047-P1047)*F1047</f>
        <v/>
      </c>
      <c r="W1047" s="33">
        <f>IF(T1047="Above",LN(G1047/P1047)/LN(1+INDEX(Market!$E$6:$E$9,MATCH(B1047,Market!$A$6:$A$9,0))),0)</f>
        <v/>
      </c>
    </row>
    <row r="1048">
      <c r="A1048" s="5" t="inlineStr">
        <is>
          <t>E01228</t>
        </is>
      </c>
      <c r="B1048" s="5" t="inlineStr">
        <is>
          <t>PL</t>
        </is>
      </c>
      <c r="C1048" s="5" t="inlineStr">
        <is>
          <t>Customer Service</t>
        </is>
      </c>
      <c r="D1048" s="5" t="inlineStr">
        <is>
          <t>L4</t>
        </is>
      </c>
      <c r="E1048" s="5" t="inlineStr">
        <is>
          <t>M</t>
        </is>
      </c>
      <c r="F1048" s="5" t="n">
        <v>1</v>
      </c>
      <c r="G1048" s="31" t="n">
        <v>36350</v>
      </c>
      <c r="H1048" s="31" t="n">
        <v>39700</v>
      </c>
      <c r="I1048" s="6">
        <f>INDEX(Roles!$J$5:$J$40,MATCH(C1048&amp;"|"&amp;D1048,Roles!$A$5:$A$40,0))</f>
        <v/>
      </c>
      <c r="J1048" s="6">
        <f>INDEX(Roles!$K$5:$K$40,MATCH(C1048&amp;"|"&amp;D1048,Roles!$A$5:$A$40,0))</f>
        <v/>
      </c>
      <c r="K1048" s="26">
        <f>INDEX(Market!$K$31:$K$54,MATCH(B1048&amp;"|"&amp;J1048,Market!$A$31:$A$54,0))</f>
        <v/>
      </c>
      <c r="L1048" s="6">
        <f>INDEX(Settings!$E$13:$E$19,MATCH(I1048,Settings!$B$13:$B$19,0))</f>
        <v/>
      </c>
      <c r="M1048" s="25">
        <f>INDEX(Structure!$K$6:$K$12,MATCH(I1048,Structure!$A$6:$A$12,0))</f>
        <v/>
      </c>
      <c r="N1048" s="26">
        <f>INDEX(Structure!$G$25:$G$52,MATCH(B1048&amp;"|"&amp;I1048,Structure!$A$25:$A$52,0))</f>
        <v/>
      </c>
      <c r="O1048" s="26">
        <f>INDEX(Structure!$H$25:$H$52,MATCH(B1048&amp;"|"&amp;I1048,Structure!$A$25:$A$52,0))</f>
        <v/>
      </c>
      <c r="P1048" s="26">
        <f>INDEX(Structure!$I$25:$I$52,MATCH(B1048&amp;"|"&amp;I1048,Structure!$A$25:$A$52,0))</f>
        <v/>
      </c>
      <c r="Q1048" s="20">
        <f>G1048/H1048</f>
        <v/>
      </c>
      <c r="R1048" s="20">
        <f>G1048/O1048</f>
        <v/>
      </c>
      <c r="S1048" s="32">
        <f>(G1048-N1048)/(P1048-N1048)</f>
        <v/>
      </c>
      <c r="T1048" s="4">
        <f>IF(G1048&lt;N1048,"Below",IF(G1048&gt;P1048,"Above","Within"))</f>
        <v/>
      </c>
      <c r="U1048" s="17">
        <f>MAX(0,N1048-G1048)*F1048</f>
        <v/>
      </c>
      <c r="V1048" s="17">
        <f>MAX(0,G1048-P1048)*F1048</f>
        <v/>
      </c>
      <c r="W1048" s="33">
        <f>IF(T1048="Above",LN(G1048/P1048)/LN(1+INDEX(Market!$E$6:$E$9,MATCH(B1048,Market!$A$6:$A$9,0))),0)</f>
        <v/>
      </c>
    </row>
    <row r="1049">
      <c r="A1049" s="5" t="inlineStr">
        <is>
          <t>E01229</t>
        </is>
      </c>
      <c r="B1049" s="5" t="inlineStr">
        <is>
          <t>IT</t>
        </is>
      </c>
      <c r="C1049" s="5" t="inlineStr">
        <is>
          <t>Operations</t>
        </is>
      </c>
      <c r="D1049" s="5" t="inlineStr">
        <is>
          <t>L2</t>
        </is>
      </c>
      <c r="E1049" s="5" t="inlineStr">
        <is>
          <t>F</t>
        </is>
      </c>
      <c r="F1049" s="5" t="n">
        <v>1</v>
      </c>
      <c r="G1049" s="31" t="n">
        <v>24900</v>
      </c>
      <c r="H1049" s="31" t="n">
        <v>30900</v>
      </c>
      <c r="I1049" s="6">
        <f>INDEX(Roles!$J$5:$J$40,MATCH(C1049&amp;"|"&amp;D1049,Roles!$A$5:$A$40,0))</f>
        <v/>
      </c>
      <c r="J1049" s="6">
        <f>INDEX(Roles!$K$5:$K$40,MATCH(C1049&amp;"|"&amp;D1049,Roles!$A$5:$A$40,0))</f>
        <v/>
      </c>
      <c r="K1049" s="26">
        <f>INDEX(Market!$K$31:$K$54,MATCH(B1049&amp;"|"&amp;J1049,Market!$A$31:$A$54,0))</f>
        <v/>
      </c>
      <c r="L1049" s="6">
        <f>INDEX(Settings!$E$13:$E$19,MATCH(I1049,Settings!$B$13:$B$19,0))</f>
        <v/>
      </c>
      <c r="M1049" s="25">
        <f>INDEX(Structure!$K$6:$K$12,MATCH(I1049,Structure!$A$6:$A$12,0))</f>
        <v/>
      </c>
      <c r="N1049" s="26">
        <f>INDEX(Structure!$G$25:$G$52,MATCH(B1049&amp;"|"&amp;I1049,Structure!$A$25:$A$52,0))</f>
        <v/>
      </c>
      <c r="O1049" s="26">
        <f>INDEX(Structure!$H$25:$H$52,MATCH(B1049&amp;"|"&amp;I1049,Structure!$A$25:$A$52,0))</f>
        <v/>
      </c>
      <c r="P1049" s="26">
        <f>INDEX(Structure!$I$25:$I$52,MATCH(B1049&amp;"|"&amp;I1049,Structure!$A$25:$A$52,0))</f>
        <v/>
      </c>
      <c r="Q1049" s="20">
        <f>G1049/H1049</f>
        <v/>
      </c>
      <c r="R1049" s="20">
        <f>G1049/O1049</f>
        <v/>
      </c>
      <c r="S1049" s="32">
        <f>(G1049-N1049)/(P1049-N1049)</f>
        <v/>
      </c>
      <c r="T1049" s="4">
        <f>IF(G1049&lt;N1049,"Below",IF(G1049&gt;P1049,"Above","Within"))</f>
        <v/>
      </c>
      <c r="U1049" s="17">
        <f>MAX(0,N1049-G1049)*F1049</f>
        <v/>
      </c>
      <c r="V1049" s="17">
        <f>MAX(0,G1049-P1049)*F1049</f>
        <v/>
      </c>
      <c r="W1049" s="33">
        <f>IF(T1049="Above",LN(G1049/P1049)/LN(1+INDEX(Market!$E$6:$E$9,MATCH(B1049,Market!$A$6:$A$9,0))),0)</f>
        <v/>
      </c>
    </row>
    <row r="1050">
      <c r="A1050" s="5" t="inlineStr">
        <is>
          <t>E01233</t>
        </is>
      </c>
      <c r="B1050" s="5" t="inlineStr">
        <is>
          <t>IT</t>
        </is>
      </c>
      <c r="C1050" s="5" t="inlineStr">
        <is>
          <t>Finance</t>
        </is>
      </c>
      <c r="D1050" s="5" t="inlineStr">
        <is>
          <t>L4</t>
        </is>
      </c>
      <c r="E1050" s="5" t="inlineStr">
        <is>
          <t>M</t>
        </is>
      </c>
      <c r="F1050" s="5" t="n">
        <v>1</v>
      </c>
      <c r="G1050" s="31" t="n">
        <v>51750</v>
      </c>
      <c r="H1050" s="31" t="n">
        <v>60100</v>
      </c>
      <c r="I1050" s="6">
        <f>INDEX(Roles!$J$5:$J$40,MATCH(C1050&amp;"|"&amp;D1050,Roles!$A$5:$A$40,0))</f>
        <v/>
      </c>
      <c r="J1050" s="6">
        <f>INDEX(Roles!$K$5:$K$40,MATCH(C1050&amp;"|"&amp;D1050,Roles!$A$5:$A$40,0))</f>
        <v/>
      </c>
      <c r="K1050" s="26">
        <f>INDEX(Market!$K$31:$K$54,MATCH(B1050&amp;"|"&amp;J1050,Market!$A$31:$A$54,0))</f>
        <v/>
      </c>
      <c r="L1050" s="6">
        <f>INDEX(Settings!$E$13:$E$19,MATCH(I1050,Settings!$B$13:$B$19,0))</f>
        <v/>
      </c>
      <c r="M1050" s="25">
        <f>INDEX(Structure!$K$6:$K$12,MATCH(I1050,Structure!$A$6:$A$12,0))</f>
        <v/>
      </c>
      <c r="N1050" s="26">
        <f>INDEX(Structure!$G$25:$G$52,MATCH(B1050&amp;"|"&amp;I1050,Structure!$A$25:$A$52,0))</f>
        <v/>
      </c>
      <c r="O1050" s="26">
        <f>INDEX(Structure!$H$25:$H$52,MATCH(B1050&amp;"|"&amp;I1050,Structure!$A$25:$A$52,0))</f>
        <v/>
      </c>
      <c r="P1050" s="26">
        <f>INDEX(Structure!$I$25:$I$52,MATCH(B1050&amp;"|"&amp;I1050,Structure!$A$25:$A$52,0))</f>
        <v/>
      </c>
      <c r="Q1050" s="20">
        <f>G1050/H1050</f>
        <v/>
      </c>
      <c r="R1050" s="20">
        <f>G1050/O1050</f>
        <v/>
      </c>
      <c r="S1050" s="32">
        <f>(G1050-N1050)/(P1050-N1050)</f>
        <v/>
      </c>
      <c r="T1050" s="4">
        <f>IF(G1050&lt;N1050,"Below",IF(G1050&gt;P1050,"Above","Within"))</f>
        <v/>
      </c>
      <c r="U1050" s="17">
        <f>MAX(0,N1050-G1050)*F1050</f>
        <v/>
      </c>
      <c r="V1050" s="17">
        <f>MAX(0,G1050-P1050)*F1050</f>
        <v/>
      </c>
      <c r="W1050" s="33">
        <f>IF(T1050="Above",LN(G1050/P1050)/LN(1+INDEX(Market!$E$6:$E$9,MATCH(B1050,Market!$A$6:$A$9,0))),0)</f>
        <v/>
      </c>
    </row>
    <row r="1051">
      <c r="A1051" s="5" t="inlineStr">
        <is>
          <t>E01234</t>
        </is>
      </c>
      <c r="B1051" s="5" t="inlineStr">
        <is>
          <t>DE</t>
        </is>
      </c>
      <c r="C1051" s="5" t="inlineStr">
        <is>
          <t>Customer Service</t>
        </is>
      </c>
      <c r="D1051" s="5" t="inlineStr">
        <is>
          <t>L3</t>
        </is>
      </c>
      <c r="E1051" s="5" t="inlineStr">
        <is>
          <t>F</t>
        </is>
      </c>
      <c r="F1051" s="5" t="n">
        <v>1</v>
      </c>
      <c r="G1051" s="31" t="n">
        <v>52800</v>
      </c>
      <c r="H1051" s="31" t="n">
        <v>54700</v>
      </c>
      <c r="I1051" s="6">
        <f>INDEX(Roles!$J$5:$J$40,MATCH(C1051&amp;"|"&amp;D1051,Roles!$A$5:$A$40,0))</f>
        <v/>
      </c>
      <c r="J1051" s="6">
        <f>INDEX(Roles!$K$5:$K$40,MATCH(C1051&amp;"|"&amp;D1051,Roles!$A$5:$A$40,0))</f>
        <v/>
      </c>
      <c r="K1051" s="26">
        <f>INDEX(Market!$K$31:$K$54,MATCH(B1051&amp;"|"&amp;J1051,Market!$A$31:$A$54,0))</f>
        <v/>
      </c>
      <c r="L1051" s="6">
        <f>INDEX(Settings!$E$13:$E$19,MATCH(I1051,Settings!$B$13:$B$19,0))</f>
        <v/>
      </c>
      <c r="M1051" s="25">
        <f>INDEX(Structure!$K$6:$K$12,MATCH(I1051,Structure!$A$6:$A$12,0))</f>
        <v/>
      </c>
      <c r="N1051" s="26">
        <f>INDEX(Structure!$G$25:$G$52,MATCH(B1051&amp;"|"&amp;I1051,Structure!$A$25:$A$52,0))</f>
        <v/>
      </c>
      <c r="O1051" s="26">
        <f>INDEX(Structure!$H$25:$H$52,MATCH(B1051&amp;"|"&amp;I1051,Structure!$A$25:$A$52,0))</f>
        <v/>
      </c>
      <c r="P1051" s="26">
        <f>INDEX(Structure!$I$25:$I$52,MATCH(B1051&amp;"|"&amp;I1051,Structure!$A$25:$A$52,0))</f>
        <v/>
      </c>
      <c r="Q1051" s="20">
        <f>G1051/H1051</f>
        <v/>
      </c>
      <c r="R1051" s="20">
        <f>G1051/O1051</f>
        <v/>
      </c>
      <c r="S1051" s="32">
        <f>(G1051-N1051)/(P1051-N1051)</f>
        <v/>
      </c>
      <c r="T1051" s="4">
        <f>IF(G1051&lt;N1051,"Below",IF(G1051&gt;P1051,"Above","Within"))</f>
        <v/>
      </c>
      <c r="U1051" s="17">
        <f>MAX(0,N1051-G1051)*F1051</f>
        <v/>
      </c>
      <c r="V1051" s="17">
        <f>MAX(0,G1051-P1051)*F1051</f>
        <v/>
      </c>
      <c r="W1051" s="33">
        <f>IF(T1051="Above",LN(G1051/P1051)/LN(1+INDEX(Market!$E$6:$E$9,MATCH(B1051,Market!$A$6:$A$9,0))),0)</f>
        <v/>
      </c>
    </row>
    <row r="1052">
      <c r="A1052" s="5" t="inlineStr">
        <is>
          <t>E01235</t>
        </is>
      </c>
      <c r="B1052" s="5" t="inlineStr">
        <is>
          <t>PL</t>
        </is>
      </c>
      <c r="C1052" s="5" t="inlineStr">
        <is>
          <t>Sales</t>
        </is>
      </c>
      <c r="D1052" s="5" t="inlineStr">
        <is>
          <t>L4</t>
        </is>
      </c>
      <c r="E1052" s="5" t="inlineStr">
        <is>
          <t>M</t>
        </is>
      </c>
      <c r="F1052" s="5" t="n">
        <v>1</v>
      </c>
      <c r="G1052" s="31" t="n">
        <v>46700</v>
      </c>
      <c r="H1052" s="31" t="n">
        <v>46300</v>
      </c>
      <c r="I1052" s="6">
        <f>INDEX(Roles!$J$5:$J$40,MATCH(C1052&amp;"|"&amp;D1052,Roles!$A$5:$A$40,0))</f>
        <v/>
      </c>
      <c r="J1052" s="6">
        <f>INDEX(Roles!$K$5:$K$40,MATCH(C1052&amp;"|"&amp;D1052,Roles!$A$5:$A$40,0))</f>
        <v/>
      </c>
      <c r="K1052" s="26">
        <f>INDEX(Market!$K$31:$K$54,MATCH(B1052&amp;"|"&amp;J1052,Market!$A$31:$A$54,0))</f>
        <v/>
      </c>
      <c r="L1052" s="6">
        <f>INDEX(Settings!$E$13:$E$19,MATCH(I1052,Settings!$B$13:$B$19,0))</f>
        <v/>
      </c>
      <c r="M1052" s="25">
        <f>INDEX(Structure!$K$6:$K$12,MATCH(I1052,Structure!$A$6:$A$12,0))</f>
        <v/>
      </c>
      <c r="N1052" s="26">
        <f>INDEX(Structure!$G$25:$G$52,MATCH(B1052&amp;"|"&amp;I1052,Structure!$A$25:$A$52,0))</f>
        <v/>
      </c>
      <c r="O1052" s="26">
        <f>INDEX(Structure!$H$25:$H$52,MATCH(B1052&amp;"|"&amp;I1052,Structure!$A$25:$A$52,0))</f>
        <v/>
      </c>
      <c r="P1052" s="26">
        <f>INDEX(Structure!$I$25:$I$52,MATCH(B1052&amp;"|"&amp;I1052,Structure!$A$25:$A$52,0))</f>
        <v/>
      </c>
      <c r="Q1052" s="20">
        <f>G1052/H1052</f>
        <v/>
      </c>
      <c r="R1052" s="20">
        <f>G1052/O1052</f>
        <v/>
      </c>
      <c r="S1052" s="32">
        <f>(G1052-N1052)/(P1052-N1052)</f>
        <v/>
      </c>
      <c r="T1052" s="4">
        <f>IF(G1052&lt;N1052,"Below",IF(G1052&gt;P1052,"Above","Within"))</f>
        <v/>
      </c>
      <c r="U1052" s="17">
        <f>MAX(0,N1052-G1052)*F1052</f>
        <v/>
      </c>
      <c r="V1052" s="17">
        <f>MAX(0,G1052-P1052)*F1052</f>
        <v/>
      </c>
      <c r="W1052" s="33">
        <f>IF(T1052="Above",LN(G1052/P1052)/LN(1+INDEX(Market!$E$6:$E$9,MATCH(B1052,Market!$A$6:$A$9,0))),0)</f>
        <v/>
      </c>
    </row>
    <row r="1053">
      <c r="A1053" s="5" t="inlineStr">
        <is>
          <t>E01236</t>
        </is>
      </c>
      <c r="B1053" s="5" t="inlineStr">
        <is>
          <t>DE</t>
        </is>
      </c>
      <c r="C1053" s="5" t="inlineStr">
        <is>
          <t>Sales</t>
        </is>
      </c>
      <c r="D1053" s="5" t="inlineStr">
        <is>
          <t>L6</t>
        </is>
      </c>
      <c r="E1053" s="5" t="inlineStr">
        <is>
          <t>F</t>
        </is>
      </c>
      <c r="F1053" s="5" t="n">
        <v>1</v>
      </c>
      <c r="G1053" s="31" t="n">
        <v>156800</v>
      </c>
      <c r="H1053" s="31" t="n">
        <v>159600</v>
      </c>
      <c r="I1053" s="6">
        <f>INDEX(Roles!$J$5:$J$40,MATCH(C1053&amp;"|"&amp;D1053,Roles!$A$5:$A$40,0))</f>
        <v/>
      </c>
      <c r="J1053" s="6">
        <f>INDEX(Roles!$K$5:$K$40,MATCH(C1053&amp;"|"&amp;D1053,Roles!$A$5:$A$40,0))</f>
        <v/>
      </c>
      <c r="K1053" s="26">
        <f>INDEX(Market!$K$31:$K$54,MATCH(B1053&amp;"|"&amp;J1053,Market!$A$31:$A$54,0))</f>
        <v/>
      </c>
      <c r="L1053" s="6">
        <f>INDEX(Settings!$E$13:$E$19,MATCH(I1053,Settings!$B$13:$B$19,0))</f>
        <v/>
      </c>
      <c r="M1053" s="25">
        <f>INDEX(Structure!$K$6:$K$12,MATCH(I1053,Structure!$A$6:$A$12,0))</f>
        <v/>
      </c>
      <c r="N1053" s="26">
        <f>INDEX(Structure!$G$25:$G$52,MATCH(B1053&amp;"|"&amp;I1053,Structure!$A$25:$A$52,0))</f>
        <v/>
      </c>
      <c r="O1053" s="26">
        <f>INDEX(Structure!$H$25:$H$52,MATCH(B1053&amp;"|"&amp;I1053,Structure!$A$25:$A$52,0))</f>
        <v/>
      </c>
      <c r="P1053" s="26">
        <f>INDEX(Structure!$I$25:$I$52,MATCH(B1053&amp;"|"&amp;I1053,Structure!$A$25:$A$52,0))</f>
        <v/>
      </c>
      <c r="Q1053" s="20">
        <f>G1053/H1053</f>
        <v/>
      </c>
      <c r="R1053" s="20">
        <f>G1053/O1053</f>
        <v/>
      </c>
      <c r="S1053" s="32">
        <f>(G1053-N1053)/(P1053-N1053)</f>
        <v/>
      </c>
      <c r="T1053" s="4">
        <f>IF(G1053&lt;N1053,"Below",IF(G1053&gt;P1053,"Above","Within"))</f>
        <v/>
      </c>
      <c r="U1053" s="17">
        <f>MAX(0,N1053-G1053)*F1053</f>
        <v/>
      </c>
      <c r="V1053" s="17">
        <f>MAX(0,G1053-P1053)*F1053</f>
        <v/>
      </c>
      <c r="W1053" s="33">
        <f>IF(T1053="Above",LN(G1053/P1053)/LN(1+INDEX(Market!$E$6:$E$9,MATCH(B1053,Market!$A$6:$A$9,0))),0)</f>
        <v/>
      </c>
    </row>
    <row r="1054">
      <c r="A1054" s="5" t="inlineStr">
        <is>
          <t>E01237</t>
        </is>
      </c>
      <c r="B1054" s="5" t="inlineStr">
        <is>
          <t>ES</t>
        </is>
      </c>
      <c r="C1054" s="5" t="inlineStr">
        <is>
          <t>Customer Service</t>
        </is>
      </c>
      <c r="D1054" s="5" t="inlineStr">
        <is>
          <t>L4</t>
        </is>
      </c>
      <c r="E1054" s="5" t="inlineStr">
        <is>
          <t>M</t>
        </is>
      </c>
      <c r="F1054" s="5" t="n">
        <v>1</v>
      </c>
      <c r="G1054" s="31" t="n">
        <v>44800</v>
      </c>
      <c r="H1054" s="31" t="n">
        <v>47200</v>
      </c>
      <c r="I1054" s="6">
        <f>INDEX(Roles!$J$5:$J$40,MATCH(C1054&amp;"|"&amp;D1054,Roles!$A$5:$A$40,0))</f>
        <v/>
      </c>
      <c r="J1054" s="6">
        <f>INDEX(Roles!$K$5:$K$40,MATCH(C1054&amp;"|"&amp;D1054,Roles!$A$5:$A$40,0))</f>
        <v/>
      </c>
      <c r="K1054" s="26">
        <f>INDEX(Market!$K$31:$K$54,MATCH(B1054&amp;"|"&amp;J1054,Market!$A$31:$A$54,0))</f>
        <v/>
      </c>
      <c r="L1054" s="6">
        <f>INDEX(Settings!$E$13:$E$19,MATCH(I1054,Settings!$B$13:$B$19,0))</f>
        <v/>
      </c>
      <c r="M1054" s="25">
        <f>INDEX(Structure!$K$6:$K$12,MATCH(I1054,Structure!$A$6:$A$12,0))</f>
        <v/>
      </c>
      <c r="N1054" s="26">
        <f>INDEX(Structure!$G$25:$G$52,MATCH(B1054&amp;"|"&amp;I1054,Structure!$A$25:$A$52,0))</f>
        <v/>
      </c>
      <c r="O1054" s="26">
        <f>INDEX(Structure!$H$25:$H$52,MATCH(B1054&amp;"|"&amp;I1054,Structure!$A$25:$A$52,0))</f>
        <v/>
      </c>
      <c r="P1054" s="26">
        <f>INDEX(Structure!$I$25:$I$52,MATCH(B1054&amp;"|"&amp;I1054,Structure!$A$25:$A$52,0))</f>
        <v/>
      </c>
      <c r="Q1054" s="20">
        <f>G1054/H1054</f>
        <v/>
      </c>
      <c r="R1054" s="20">
        <f>G1054/O1054</f>
        <v/>
      </c>
      <c r="S1054" s="32">
        <f>(G1054-N1054)/(P1054-N1054)</f>
        <v/>
      </c>
      <c r="T1054" s="4">
        <f>IF(G1054&lt;N1054,"Below",IF(G1054&gt;P1054,"Above","Within"))</f>
        <v/>
      </c>
      <c r="U1054" s="17">
        <f>MAX(0,N1054-G1054)*F1054</f>
        <v/>
      </c>
      <c r="V1054" s="17">
        <f>MAX(0,G1054-P1054)*F1054</f>
        <v/>
      </c>
      <c r="W1054" s="33">
        <f>IF(T1054="Above",LN(G1054/P1054)/LN(1+INDEX(Market!$E$6:$E$9,MATCH(B1054,Market!$A$6:$A$9,0))),0)</f>
        <v/>
      </c>
    </row>
    <row r="1055">
      <c r="A1055" s="5" t="inlineStr">
        <is>
          <t>E01238</t>
        </is>
      </c>
      <c r="B1055" s="5" t="inlineStr">
        <is>
          <t>IT</t>
        </is>
      </c>
      <c r="C1055" s="5" t="inlineStr">
        <is>
          <t>Tech</t>
        </is>
      </c>
      <c r="D1055" s="5" t="inlineStr">
        <is>
          <t>L1</t>
        </is>
      </c>
      <c r="E1055" s="5" t="inlineStr">
        <is>
          <t>M</t>
        </is>
      </c>
      <c r="F1055" s="5" t="n">
        <v>1</v>
      </c>
      <c r="G1055" s="31" t="n">
        <v>29550</v>
      </c>
      <c r="H1055" s="31" t="n">
        <v>32500</v>
      </c>
      <c r="I1055" s="6">
        <f>INDEX(Roles!$J$5:$J$40,MATCH(C1055&amp;"|"&amp;D1055,Roles!$A$5:$A$40,0))</f>
        <v/>
      </c>
      <c r="J1055" s="6">
        <f>INDEX(Roles!$K$5:$K$40,MATCH(C1055&amp;"|"&amp;D1055,Roles!$A$5:$A$40,0))</f>
        <v/>
      </c>
      <c r="K1055" s="26">
        <f>INDEX(Market!$K$31:$K$54,MATCH(B1055&amp;"|"&amp;J1055,Market!$A$31:$A$54,0))</f>
        <v/>
      </c>
      <c r="L1055" s="6">
        <f>INDEX(Settings!$E$13:$E$19,MATCH(I1055,Settings!$B$13:$B$19,0))</f>
        <v/>
      </c>
      <c r="M1055" s="25">
        <f>INDEX(Structure!$K$6:$K$12,MATCH(I1055,Structure!$A$6:$A$12,0))</f>
        <v/>
      </c>
      <c r="N1055" s="26">
        <f>INDEX(Structure!$G$25:$G$52,MATCH(B1055&amp;"|"&amp;I1055,Structure!$A$25:$A$52,0))</f>
        <v/>
      </c>
      <c r="O1055" s="26">
        <f>INDEX(Structure!$H$25:$H$52,MATCH(B1055&amp;"|"&amp;I1055,Structure!$A$25:$A$52,0))</f>
        <v/>
      </c>
      <c r="P1055" s="26">
        <f>INDEX(Structure!$I$25:$I$52,MATCH(B1055&amp;"|"&amp;I1055,Structure!$A$25:$A$52,0))</f>
        <v/>
      </c>
      <c r="Q1055" s="20">
        <f>G1055/H1055</f>
        <v/>
      </c>
      <c r="R1055" s="20">
        <f>G1055/O1055</f>
        <v/>
      </c>
      <c r="S1055" s="32">
        <f>(G1055-N1055)/(P1055-N1055)</f>
        <v/>
      </c>
      <c r="T1055" s="4">
        <f>IF(G1055&lt;N1055,"Below",IF(G1055&gt;P1055,"Above","Within"))</f>
        <v/>
      </c>
      <c r="U1055" s="17">
        <f>MAX(0,N1055-G1055)*F1055</f>
        <v/>
      </c>
      <c r="V1055" s="17">
        <f>MAX(0,G1055-P1055)*F1055</f>
        <v/>
      </c>
      <c r="W1055" s="33">
        <f>IF(T1055="Above",LN(G1055/P1055)/LN(1+INDEX(Market!$E$6:$E$9,MATCH(B1055,Market!$A$6:$A$9,0))),0)</f>
        <v/>
      </c>
    </row>
    <row r="1056">
      <c r="A1056" s="5" t="inlineStr">
        <is>
          <t>E01239</t>
        </is>
      </c>
      <c r="B1056" s="5" t="inlineStr">
        <is>
          <t>PL</t>
        </is>
      </c>
      <c r="C1056" s="5" t="inlineStr">
        <is>
          <t>Tech</t>
        </is>
      </c>
      <c r="D1056" s="5" t="inlineStr">
        <is>
          <t>L1</t>
        </is>
      </c>
      <c r="E1056" s="5" t="inlineStr">
        <is>
          <t>F</t>
        </is>
      </c>
      <c r="F1056" s="5" t="n">
        <v>1</v>
      </c>
      <c r="G1056" s="31" t="n">
        <v>24500</v>
      </c>
      <c r="H1056" s="31" t="n">
        <v>26200</v>
      </c>
      <c r="I1056" s="6">
        <f>INDEX(Roles!$J$5:$J$40,MATCH(C1056&amp;"|"&amp;D1056,Roles!$A$5:$A$40,0))</f>
        <v/>
      </c>
      <c r="J1056" s="6">
        <f>INDEX(Roles!$K$5:$K$40,MATCH(C1056&amp;"|"&amp;D1056,Roles!$A$5:$A$40,0))</f>
        <v/>
      </c>
      <c r="K1056" s="26">
        <f>INDEX(Market!$K$31:$K$54,MATCH(B1056&amp;"|"&amp;J1056,Market!$A$31:$A$54,0))</f>
        <v/>
      </c>
      <c r="L1056" s="6">
        <f>INDEX(Settings!$E$13:$E$19,MATCH(I1056,Settings!$B$13:$B$19,0))</f>
        <v/>
      </c>
      <c r="M1056" s="25">
        <f>INDEX(Structure!$K$6:$K$12,MATCH(I1056,Structure!$A$6:$A$12,0))</f>
        <v/>
      </c>
      <c r="N1056" s="26">
        <f>INDEX(Structure!$G$25:$G$52,MATCH(B1056&amp;"|"&amp;I1056,Structure!$A$25:$A$52,0))</f>
        <v/>
      </c>
      <c r="O1056" s="26">
        <f>INDEX(Structure!$H$25:$H$52,MATCH(B1056&amp;"|"&amp;I1056,Structure!$A$25:$A$52,0))</f>
        <v/>
      </c>
      <c r="P1056" s="26">
        <f>INDEX(Structure!$I$25:$I$52,MATCH(B1056&amp;"|"&amp;I1056,Structure!$A$25:$A$52,0))</f>
        <v/>
      </c>
      <c r="Q1056" s="20">
        <f>G1056/H1056</f>
        <v/>
      </c>
      <c r="R1056" s="20">
        <f>G1056/O1056</f>
        <v/>
      </c>
      <c r="S1056" s="32">
        <f>(G1056-N1056)/(P1056-N1056)</f>
        <v/>
      </c>
      <c r="T1056" s="4">
        <f>IF(G1056&lt;N1056,"Below",IF(G1056&gt;P1056,"Above","Within"))</f>
        <v/>
      </c>
      <c r="U1056" s="17">
        <f>MAX(0,N1056-G1056)*F1056</f>
        <v/>
      </c>
      <c r="V1056" s="17">
        <f>MAX(0,G1056-P1056)*F1056</f>
        <v/>
      </c>
      <c r="W1056" s="33">
        <f>IF(T1056="Above",LN(G1056/P1056)/LN(1+INDEX(Market!$E$6:$E$9,MATCH(B1056,Market!$A$6:$A$9,0))),0)</f>
        <v/>
      </c>
    </row>
    <row r="1057">
      <c r="A1057" s="5" t="inlineStr">
        <is>
          <t>E01240</t>
        </is>
      </c>
      <c r="B1057" s="5" t="inlineStr">
        <is>
          <t>IT</t>
        </is>
      </c>
      <c r="C1057" s="5" t="inlineStr">
        <is>
          <t>Tech</t>
        </is>
      </c>
      <c r="D1057" s="5" t="inlineStr">
        <is>
          <t>L5</t>
        </is>
      </c>
      <c r="E1057" s="5" t="inlineStr">
        <is>
          <t>F</t>
        </is>
      </c>
      <c r="F1057" s="5" t="n">
        <v>1</v>
      </c>
      <c r="G1057" s="31" t="n">
        <v>96550</v>
      </c>
      <c r="H1057" s="31" t="n">
        <v>94200</v>
      </c>
      <c r="I1057" s="6">
        <f>INDEX(Roles!$J$5:$J$40,MATCH(C1057&amp;"|"&amp;D1057,Roles!$A$5:$A$40,0))</f>
        <v/>
      </c>
      <c r="J1057" s="6">
        <f>INDEX(Roles!$K$5:$K$40,MATCH(C1057&amp;"|"&amp;D1057,Roles!$A$5:$A$40,0))</f>
        <v/>
      </c>
      <c r="K1057" s="26">
        <f>INDEX(Market!$K$31:$K$54,MATCH(B1057&amp;"|"&amp;J1057,Market!$A$31:$A$54,0))</f>
        <v/>
      </c>
      <c r="L1057" s="6">
        <f>INDEX(Settings!$E$13:$E$19,MATCH(I1057,Settings!$B$13:$B$19,0))</f>
        <v/>
      </c>
      <c r="M1057" s="25">
        <f>INDEX(Structure!$K$6:$K$12,MATCH(I1057,Structure!$A$6:$A$12,0))</f>
        <v/>
      </c>
      <c r="N1057" s="26">
        <f>INDEX(Structure!$G$25:$G$52,MATCH(B1057&amp;"|"&amp;I1057,Structure!$A$25:$A$52,0))</f>
        <v/>
      </c>
      <c r="O1057" s="26">
        <f>INDEX(Structure!$H$25:$H$52,MATCH(B1057&amp;"|"&amp;I1057,Structure!$A$25:$A$52,0))</f>
        <v/>
      </c>
      <c r="P1057" s="26">
        <f>INDEX(Structure!$I$25:$I$52,MATCH(B1057&amp;"|"&amp;I1057,Structure!$A$25:$A$52,0))</f>
        <v/>
      </c>
      <c r="Q1057" s="20">
        <f>G1057/H1057</f>
        <v/>
      </c>
      <c r="R1057" s="20">
        <f>G1057/O1057</f>
        <v/>
      </c>
      <c r="S1057" s="32">
        <f>(G1057-N1057)/(P1057-N1057)</f>
        <v/>
      </c>
      <c r="T1057" s="4">
        <f>IF(G1057&lt;N1057,"Below",IF(G1057&gt;P1057,"Above","Within"))</f>
        <v/>
      </c>
      <c r="U1057" s="17">
        <f>MAX(0,N1057-G1057)*F1057</f>
        <v/>
      </c>
      <c r="V1057" s="17">
        <f>MAX(0,G1057-P1057)*F1057</f>
        <v/>
      </c>
      <c r="W1057" s="33">
        <f>IF(T1057="Above",LN(G1057/P1057)/LN(1+INDEX(Market!$E$6:$E$9,MATCH(B1057,Market!$A$6:$A$9,0))),0)</f>
        <v/>
      </c>
    </row>
    <row r="1058">
      <c r="A1058" s="5" t="inlineStr">
        <is>
          <t>E01241</t>
        </is>
      </c>
      <c r="B1058" s="5" t="inlineStr">
        <is>
          <t>ES</t>
        </is>
      </c>
      <c r="C1058" s="5" t="inlineStr">
        <is>
          <t>Finance</t>
        </is>
      </c>
      <c r="D1058" s="5" t="inlineStr">
        <is>
          <t>L3</t>
        </is>
      </c>
      <c r="E1058" s="5" t="inlineStr">
        <is>
          <t>F</t>
        </is>
      </c>
      <c r="F1058" s="5" t="n">
        <v>1</v>
      </c>
      <c r="G1058" s="31" t="n">
        <v>45200</v>
      </c>
      <c r="H1058" s="31" t="n">
        <v>44000</v>
      </c>
      <c r="I1058" s="6">
        <f>INDEX(Roles!$J$5:$J$40,MATCH(C1058&amp;"|"&amp;D1058,Roles!$A$5:$A$40,0))</f>
        <v/>
      </c>
      <c r="J1058" s="6">
        <f>INDEX(Roles!$K$5:$K$40,MATCH(C1058&amp;"|"&amp;D1058,Roles!$A$5:$A$40,0))</f>
        <v/>
      </c>
      <c r="K1058" s="26">
        <f>INDEX(Market!$K$31:$K$54,MATCH(B1058&amp;"|"&amp;J1058,Market!$A$31:$A$54,0))</f>
        <v/>
      </c>
      <c r="L1058" s="6">
        <f>INDEX(Settings!$E$13:$E$19,MATCH(I1058,Settings!$B$13:$B$19,0))</f>
        <v/>
      </c>
      <c r="M1058" s="25">
        <f>INDEX(Structure!$K$6:$K$12,MATCH(I1058,Structure!$A$6:$A$12,0))</f>
        <v/>
      </c>
      <c r="N1058" s="26">
        <f>INDEX(Structure!$G$25:$G$52,MATCH(B1058&amp;"|"&amp;I1058,Structure!$A$25:$A$52,0))</f>
        <v/>
      </c>
      <c r="O1058" s="26">
        <f>INDEX(Structure!$H$25:$H$52,MATCH(B1058&amp;"|"&amp;I1058,Structure!$A$25:$A$52,0))</f>
        <v/>
      </c>
      <c r="P1058" s="26">
        <f>INDEX(Structure!$I$25:$I$52,MATCH(B1058&amp;"|"&amp;I1058,Structure!$A$25:$A$52,0))</f>
        <v/>
      </c>
      <c r="Q1058" s="20">
        <f>G1058/H1058</f>
        <v/>
      </c>
      <c r="R1058" s="20">
        <f>G1058/O1058</f>
        <v/>
      </c>
      <c r="S1058" s="32">
        <f>(G1058-N1058)/(P1058-N1058)</f>
        <v/>
      </c>
      <c r="T1058" s="4">
        <f>IF(G1058&lt;N1058,"Below",IF(G1058&gt;P1058,"Above","Within"))</f>
        <v/>
      </c>
      <c r="U1058" s="17">
        <f>MAX(0,N1058-G1058)*F1058</f>
        <v/>
      </c>
      <c r="V1058" s="17">
        <f>MAX(0,G1058-P1058)*F1058</f>
        <v/>
      </c>
      <c r="W1058" s="33">
        <f>IF(T1058="Above",LN(G1058/P1058)/LN(1+INDEX(Market!$E$6:$E$9,MATCH(B1058,Market!$A$6:$A$9,0))),0)</f>
        <v/>
      </c>
    </row>
    <row r="1059">
      <c r="A1059" s="5" t="inlineStr">
        <is>
          <t>E01242</t>
        </is>
      </c>
      <c r="B1059" s="5" t="inlineStr">
        <is>
          <t>IT</t>
        </is>
      </c>
      <c r="C1059" s="5" t="inlineStr">
        <is>
          <t>Tech</t>
        </is>
      </c>
      <c r="D1059" s="5" t="inlineStr">
        <is>
          <t>L1</t>
        </is>
      </c>
      <c r="E1059" s="5" t="inlineStr">
        <is>
          <t>F</t>
        </is>
      </c>
      <c r="F1059" s="5" t="n">
        <v>1</v>
      </c>
      <c r="G1059" s="31" t="n">
        <v>32300</v>
      </c>
      <c r="H1059" s="31" t="n">
        <v>32500</v>
      </c>
      <c r="I1059" s="6">
        <f>INDEX(Roles!$J$5:$J$40,MATCH(C1059&amp;"|"&amp;D1059,Roles!$A$5:$A$40,0))</f>
        <v/>
      </c>
      <c r="J1059" s="6">
        <f>INDEX(Roles!$K$5:$K$40,MATCH(C1059&amp;"|"&amp;D1059,Roles!$A$5:$A$40,0))</f>
        <v/>
      </c>
      <c r="K1059" s="26">
        <f>INDEX(Market!$K$31:$K$54,MATCH(B1059&amp;"|"&amp;J1059,Market!$A$31:$A$54,0))</f>
        <v/>
      </c>
      <c r="L1059" s="6">
        <f>INDEX(Settings!$E$13:$E$19,MATCH(I1059,Settings!$B$13:$B$19,0))</f>
        <v/>
      </c>
      <c r="M1059" s="25">
        <f>INDEX(Structure!$K$6:$K$12,MATCH(I1059,Structure!$A$6:$A$12,0))</f>
        <v/>
      </c>
      <c r="N1059" s="26">
        <f>INDEX(Structure!$G$25:$G$52,MATCH(B1059&amp;"|"&amp;I1059,Structure!$A$25:$A$52,0))</f>
        <v/>
      </c>
      <c r="O1059" s="26">
        <f>INDEX(Structure!$H$25:$H$52,MATCH(B1059&amp;"|"&amp;I1059,Structure!$A$25:$A$52,0))</f>
        <v/>
      </c>
      <c r="P1059" s="26">
        <f>INDEX(Structure!$I$25:$I$52,MATCH(B1059&amp;"|"&amp;I1059,Structure!$A$25:$A$52,0))</f>
        <v/>
      </c>
      <c r="Q1059" s="20">
        <f>G1059/H1059</f>
        <v/>
      </c>
      <c r="R1059" s="20">
        <f>G1059/O1059</f>
        <v/>
      </c>
      <c r="S1059" s="32">
        <f>(G1059-N1059)/(P1059-N1059)</f>
        <v/>
      </c>
      <c r="T1059" s="4">
        <f>IF(G1059&lt;N1059,"Below",IF(G1059&gt;P1059,"Above","Within"))</f>
        <v/>
      </c>
      <c r="U1059" s="17">
        <f>MAX(0,N1059-G1059)*F1059</f>
        <v/>
      </c>
      <c r="V1059" s="17">
        <f>MAX(0,G1059-P1059)*F1059</f>
        <v/>
      </c>
      <c r="W1059" s="33">
        <f>IF(T1059="Above",LN(G1059/P1059)/LN(1+INDEX(Market!$E$6:$E$9,MATCH(B1059,Market!$A$6:$A$9,0))),0)</f>
        <v/>
      </c>
    </row>
    <row r="1060">
      <c r="A1060" s="5" t="inlineStr">
        <is>
          <t>E01243</t>
        </is>
      </c>
      <c r="B1060" s="5" t="inlineStr">
        <is>
          <t>IT</t>
        </is>
      </c>
      <c r="C1060" s="5" t="inlineStr">
        <is>
          <t>Operations</t>
        </is>
      </c>
      <c r="D1060" s="5" t="inlineStr">
        <is>
          <t>L3</t>
        </is>
      </c>
      <c r="E1060" s="5" t="inlineStr">
        <is>
          <t>M</t>
        </is>
      </c>
      <c r="F1060" s="5" t="n">
        <v>1</v>
      </c>
      <c r="G1060" s="31" t="n">
        <v>37800</v>
      </c>
      <c r="H1060" s="31" t="n">
        <v>39500</v>
      </c>
      <c r="I1060" s="6">
        <f>INDEX(Roles!$J$5:$J$40,MATCH(C1060&amp;"|"&amp;D1060,Roles!$A$5:$A$40,0))</f>
        <v/>
      </c>
      <c r="J1060" s="6">
        <f>INDEX(Roles!$K$5:$K$40,MATCH(C1060&amp;"|"&amp;D1060,Roles!$A$5:$A$40,0))</f>
        <v/>
      </c>
      <c r="K1060" s="26">
        <f>INDEX(Market!$K$31:$K$54,MATCH(B1060&amp;"|"&amp;J1060,Market!$A$31:$A$54,0))</f>
        <v/>
      </c>
      <c r="L1060" s="6">
        <f>INDEX(Settings!$E$13:$E$19,MATCH(I1060,Settings!$B$13:$B$19,0))</f>
        <v/>
      </c>
      <c r="M1060" s="25">
        <f>INDEX(Structure!$K$6:$K$12,MATCH(I1060,Structure!$A$6:$A$12,0))</f>
        <v/>
      </c>
      <c r="N1060" s="26">
        <f>INDEX(Structure!$G$25:$G$52,MATCH(B1060&amp;"|"&amp;I1060,Structure!$A$25:$A$52,0))</f>
        <v/>
      </c>
      <c r="O1060" s="26">
        <f>INDEX(Structure!$H$25:$H$52,MATCH(B1060&amp;"|"&amp;I1060,Structure!$A$25:$A$52,0))</f>
        <v/>
      </c>
      <c r="P1060" s="26">
        <f>INDEX(Structure!$I$25:$I$52,MATCH(B1060&amp;"|"&amp;I1060,Structure!$A$25:$A$52,0))</f>
        <v/>
      </c>
      <c r="Q1060" s="20">
        <f>G1060/H1060</f>
        <v/>
      </c>
      <c r="R1060" s="20">
        <f>G1060/O1060</f>
        <v/>
      </c>
      <c r="S1060" s="32">
        <f>(G1060-N1060)/(P1060-N1060)</f>
        <v/>
      </c>
      <c r="T1060" s="4">
        <f>IF(G1060&lt;N1060,"Below",IF(G1060&gt;P1060,"Above","Within"))</f>
        <v/>
      </c>
      <c r="U1060" s="17">
        <f>MAX(0,N1060-G1060)*F1060</f>
        <v/>
      </c>
      <c r="V1060" s="17">
        <f>MAX(0,G1060-P1060)*F1060</f>
        <v/>
      </c>
      <c r="W1060" s="33">
        <f>IF(T1060="Above",LN(G1060/P1060)/LN(1+INDEX(Market!$E$6:$E$9,MATCH(B1060,Market!$A$6:$A$9,0))),0)</f>
        <v/>
      </c>
    </row>
    <row r="1061">
      <c r="A1061" s="5" t="inlineStr">
        <is>
          <t>E01245</t>
        </is>
      </c>
      <c r="B1061" s="5" t="inlineStr">
        <is>
          <t>PL</t>
        </is>
      </c>
      <c r="C1061" s="5" t="inlineStr">
        <is>
          <t>Operations</t>
        </is>
      </c>
      <c r="D1061" s="5" t="inlineStr">
        <is>
          <t>L5</t>
        </is>
      </c>
      <c r="E1061" s="5" t="inlineStr">
        <is>
          <t>M</t>
        </is>
      </c>
      <c r="F1061" s="5" t="n">
        <v>1</v>
      </c>
      <c r="G1061" s="31" t="n">
        <v>61250</v>
      </c>
      <c r="H1061" s="31" t="n">
        <v>57900</v>
      </c>
      <c r="I1061" s="6">
        <f>INDEX(Roles!$J$5:$J$40,MATCH(C1061&amp;"|"&amp;D1061,Roles!$A$5:$A$40,0))</f>
        <v/>
      </c>
      <c r="J1061" s="6">
        <f>INDEX(Roles!$K$5:$K$40,MATCH(C1061&amp;"|"&amp;D1061,Roles!$A$5:$A$40,0))</f>
        <v/>
      </c>
      <c r="K1061" s="26">
        <f>INDEX(Market!$K$31:$K$54,MATCH(B1061&amp;"|"&amp;J1061,Market!$A$31:$A$54,0))</f>
        <v/>
      </c>
      <c r="L1061" s="6">
        <f>INDEX(Settings!$E$13:$E$19,MATCH(I1061,Settings!$B$13:$B$19,0))</f>
        <v/>
      </c>
      <c r="M1061" s="25">
        <f>INDEX(Structure!$K$6:$K$12,MATCH(I1061,Structure!$A$6:$A$12,0))</f>
        <v/>
      </c>
      <c r="N1061" s="26">
        <f>INDEX(Structure!$G$25:$G$52,MATCH(B1061&amp;"|"&amp;I1061,Structure!$A$25:$A$52,0))</f>
        <v/>
      </c>
      <c r="O1061" s="26">
        <f>INDEX(Structure!$H$25:$H$52,MATCH(B1061&amp;"|"&amp;I1061,Structure!$A$25:$A$52,0))</f>
        <v/>
      </c>
      <c r="P1061" s="26">
        <f>INDEX(Structure!$I$25:$I$52,MATCH(B1061&amp;"|"&amp;I1061,Structure!$A$25:$A$52,0))</f>
        <v/>
      </c>
      <c r="Q1061" s="20">
        <f>G1061/H1061</f>
        <v/>
      </c>
      <c r="R1061" s="20">
        <f>G1061/O1061</f>
        <v/>
      </c>
      <c r="S1061" s="32">
        <f>(G1061-N1061)/(P1061-N1061)</f>
        <v/>
      </c>
      <c r="T1061" s="4">
        <f>IF(G1061&lt;N1061,"Below",IF(G1061&gt;P1061,"Above","Within"))</f>
        <v/>
      </c>
      <c r="U1061" s="17">
        <f>MAX(0,N1061-G1061)*F1061</f>
        <v/>
      </c>
      <c r="V1061" s="17">
        <f>MAX(0,G1061-P1061)*F1061</f>
        <v/>
      </c>
      <c r="W1061" s="33">
        <f>IF(T1061="Above",LN(G1061/P1061)/LN(1+INDEX(Market!$E$6:$E$9,MATCH(B1061,Market!$A$6:$A$9,0))),0)</f>
        <v/>
      </c>
    </row>
    <row r="1062">
      <c r="A1062" s="5" t="inlineStr">
        <is>
          <t>E01246</t>
        </is>
      </c>
      <c r="B1062" s="5" t="inlineStr">
        <is>
          <t>PL</t>
        </is>
      </c>
      <c r="C1062" s="5" t="inlineStr">
        <is>
          <t>Operations</t>
        </is>
      </c>
      <c r="D1062" s="5" t="inlineStr">
        <is>
          <t>L3</t>
        </is>
      </c>
      <c r="E1062" s="5" t="inlineStr">
        <is>
          <t>M</t>
        </is>
      </c>
      <c r="F1062" s="5" t="n">
        <v>1</v>
      </c>
      <c r="G1062" s="31" t="n">
        <v>29500</v>
      </c>
      <c r="H1062" s="31" t="n">
        <v>31900</v>
      </c>
      <c r="I1062" s="6">
        <f>INDEX(Roles!$J$5:$J$40,MATCH(C1062&amp;"|"&amp;D1062,Roles!$A$5:$A$40,0))</f>
        <v/>
      </c>
      <c r="J1062" s="6">
        <f>INDEX(Roles!$K$5:$K$40,MATCH(C1062&amp;"|"&amp;D1062,Roles!$A$5:$A$40,0))</f>
        <v/>
      </c>
      <c r="K1062" s="26">
        <f>INDEX(Market!$K$31:$K$54,MATCH(B1062&amp;"|"&amp;J1062,Market!$A$31:$A$54,0))</f>
        <v/>
      </c>
      <c r="L1062" s="6">
        <f>INDEX(Settings!$E$13:$E$19,MATCH(I1062,Settings!$B$13:$B$19,0))</f>
        <v/>
      </c>
      <c r="M1062" s="25">
        <f>INDEX(Structure!$K$6:$K$12,MATCH(I1062,Structure!$A$6:$A$12,0))</f>
        <v/>
      </c>
      <c r="N1062" s="26">
        <f>INDEX(Structure!$G$25:$G$52,MATCH(B1062&amp;"|"&amp;I1062,Structure!$A$25:$A$52,0))</f>
        <v/>
      </c>
      <c r="O1062" s="26">
        <f>INDEX(Structure!$H$25:$H$52,MATCH(B1062&amp;"|"&amp;I1062,Structure!$A$25:$A$52,0))</f>
        <v/>
      </c>
      <c r="P1062" s="26">
        <f>INDEX(Structure!$I$25:$I$52,MATCH(B1062&amp;"|"&amp;I1062,Structure!$A$25:$A$52,0))</f>
        <v/>
      </c>
      <c r="Q1062" s="20">
        <f>G1062/H1062</f>
        <v/>
      </c>
      <c r="R1062" s="20">
        <f>G1062/O1062</f>
        <v/>
      </c>
      <c r="S1062" s="32">
        <f>(G1062-N1062)/(P1062-N1062)</f>
        <v/>
      </c>
      <c r="T1062" s="4">
        <f>IF(G1062&lt;N1062,"Below",IF(G1062&gt;P1062,"Above","Within"))</f>
        <v/>
      </c>
      <c r="U1062" s="17">
        <f>MAX(0,N1062-G1062)*F1062</f>
        <v/>
      </c>
      <c r="V1062" s="17">
        <f>MAX(0,G1062-P1062)*F1062</f>
        <v/>
      </c>
      <c r="W1062" s="33">
        <f>IF(T1062="Above",LN(G1062/P1062)/LN(1+INDEX(Market!$E$6:$E$9,MATCH(B1062,Market!$A$6:$A$9,0))),0)</f>
        <v/>
      </c>
    </row>
    <row r="1063">
      <c r="A1063" s="5" t="inlineStr">
        <is>
          <t>E01247</t>
        </is>
      </c>
      <c r="B1063" s="5" t="inlineStr">
        <is>
          <t>IT</t>
        </is>
      </c>
      <c r="C1063" s="5" t="inlineStr">
        <is>
          <t>Sales</t>
        </is>
      </c>
      <c r="D1063" s="5" t="inlineStr">
        <is>
          <t>L3</t>
        </is>
      </c>
      <c r="E1063" s="5" t="inlineStr">
        <is>
          <t>M</t>
        </is>
      </c>
      <c r="F1063" s="5" t="n">
        <v>1</v>
      </c>
      <c r="G1063" s="31" t="n">
        <v>44950</v>
      </c>
      <c r="H1063" s="31" t="n">
        <v>43700</v>
      </c>
      <c r="I1063" s="6">
        <f>INDEX(Roles!$J$5:$J$40,MATCH(C1063&amp;"|"&amp;D1063,Roles!$A$5:$A$40,0))</f>
        <v/>
      </c>
      <c r="J1063" s="6">
        <f>INDEX(Roles!$K$5:$K$40,MATCH(C1063&amp;"|"&amp;D1063,Roles!$A$5:$A$40,0))</f>
        <v/>
      </c>
      <c r="K1063" s="26">
        <f>INDEX(Market!$K$31:$K$54,MATCH(B1063&amp;"|"&amp;J1063,Market!$A$31:$A$54,0))</f>
        <v/>
      </c>
      <c r="L1063" s="6">
        <f>INDEX(Settings!$E$13:$E$19,MATCH(I1063,Settings!$B$13:$B$19,0))</f>
        <v/>
      </c>
      <c r="M1063" s="25">
        <f>INDEX(Structure!$K$6:$K$12,MATCH(I1063,Structure!$A$6:$A$12,0))</f>
        <v/>
      </c>
      <c r="N1063" s="26">
        <f>INDEX(Structure!$G$25:$G$52,MATCH(B1063&amp;"|"&amp;I1063,Structure!$A$25:$A$52,0))</f>
        <v/>
      </c>
      <c r="O1063" s="26">
        <f>INDEX(Structure!$H$25:$H$52,MATCH(B1063&amp;"|"&amp;I1063,Structure!$A$25:$A$52,0))</f>
        <v/>
      </c>
      <c r="P1063" s="26">
        <f>INDEX(Structure!$I$25:$I$52,MATCH(B1063&amp;"|"&amp;I1063,Structure!$A$25:$A$52,0))</f>
        <v/>
      </c>
      <c r="Q1063" s="20">
        <f>G1063/H1063</f>
        <v/>
      </c>
      <c r="R1063" s="20">
        <f>G1063/O1063</f>
        <v/>
      </c>
      <c r="S1063" s="32">
        <f>(G1063-N1063)/(P1063-N1063)</f>
        <v/>
      </c>
      <c r="T1063" s="4">
        <f>IF(G1063&lt;N1063,"Below",IF(G1063&gt;P1063,"Above","Within"))</f>
        <v/>
      </c>
      <c r="U1063" s="17">
        <f>MAX(0,N1063-G1063)*F1063</f>
        <v/>
      </c>
      <c r="V1063" s="17">
        <f>MAX(0,G1063-P1063)*F1063</f>
        <v/>
      </c>
      <c r="W1063" s="33">
        <f>IF(T1063="Above",LN(G1063/P1063)/LN(1+INDEX(Market!$E$6:$E$9,MATCH(B1063,Market!$A$6:$A$9,0))),0)</f>
        <v/>
      </c>
    </row>
    <row r="1064">
      <c r="A1064" s="5" t="inlineStr">
        <is>
          <t>E01249</t>
        </is>
      </c>
      <c r="B1064" s="5" t="inlineStr">
        <is>
          <t>IT</t>
        </is>
      </c>
      <c r="C1064" s="5" t="inlineStr">
        <is>
          <t>Operations</t>
        </is>
      </c>
      <c r="D1064" s="5" t="inlineStr">
        <is>
          <t>L1</t>
        </is>
      </c>
      <c r="E1064" s="5" t="inlineStr">
        <is>
          <t>M</t>
        </is>
      </c>
      <c r="F1064" s="5" t="n">
        <v>1</v>
      </c>
      <c r="G1064" s="31" t="n">
        <v>26050</v>
      </c>
      <c r="H1064" s="31" t="n">
        <v>24700</v>
      </c>
      <c r="I1064" s="6">
        <f>INDEX(Roles!$J$5:$J$40,MATCH(C1064&amp;"|"&amp;D1064,Roles!$A$5:$A$40,0))</f>
        <v/>
      </c>
      <c r="J1064" s="6">
        <f>INDEX(Roles!$K$5:$K$40,MATCH(C1064&amp;"|"&amp;D1064,Roles!$A$5:$A$40,0))</f>
        <v/>
      </c>
      <c r="K1064" s="26">
        <f>INDEX(Market!$K$31:$K$54,MATCH(B1064&amp;"|"&amp;J1064,Market!$A$31:$A$54,0))</f>
        <v/>
      </c>
      <c r="L1064" s="6">
        <f>INDEX(Settings!$E$13:$E$19,MATCH(I1064,Settings!$B$13:$B$19,0))</f>
        <v/>
      </c>
      <c r="M1064" s="25">
        <f>INDEX(Structure!$K$6:$K$12,MATCH(I1064,Structure!$A$6:$A$12,0))</f>
        <v/>
      </c>
      <c r="N1064" s="26">
        <f>INDEX(Structure!$G$25:$G$52,MATCH(B1064&amp;"|"&amp;I1064,Structure!$A$25:$A$52,0))</f>
        <v/>
      </c>
      <c r="O1064" s="26">
        <f>INDEX(Structure!$H$25:$H$52,MATCH(B1064&amp;"|"&amp;I1064,Structure!$A$25:$A$52,0))</f>
        <v/>
      </c>
      <c r="P1064" s="26">
        <f>INDEX(Structure!$I$25:$I$52,MATCH(B1064&amp;"|"&amp;I1064,Structure!$A$25:$A$52,0))</f>
        <v/>
      </c>
      <c r="Q1064" s="20">
        <f>G1064/H1064</f>
        <v/>
      </c>
      <c r="R1064" s="20">
        <f>G1064/O1064</f>
        <v/>
      </c>
      <c r="S1064" s="32">
        <f>(G1064-N1064)/(P1064-N1064)</f>
        <v/>
      </c>
      <c r="T1064" s="4">
        <f>IF(G1064&lt;N1064,"Below",IF(G1064&gt;P1064,"Above","Within"))</f>
        <v/>
      </c>
      <c r="U1064" s="17">
        <f>MAX(0,N1064-G1064)*F1064</f>
        <v/>
      </c>
      <c r="V1064" s="17">
        <f>MAX(0,G1064-P1064)*F1064</f>
        <v/>
      </c>
      <c r="W1064" s="33">
        <f>IF(T1064="Above",LN(G1064/P1064)/LN(1+INDEX(Market!$E$6:$E$9,MATCH(B1064,Market!$A$6:$A$9,0))),0)</f>
        <v/>
      </c>
    </row>
    <row r="1065">
      <c r="A1065" s="5" t="inlineStr">
        <is>
          <t>E01250</t>
        </is>
      </c>
      <c r="B1065" s="5" t="inlineStr">
        <is>
          <t>DE</t>
        </is>
      </c>
      <c r="C1065" s="5" t="inlineStr">
        <is>
          <t>Sales</t>
        </is>
      </c>
      <c r="D1065" s="5" t="inlineStr">
        <is>
          <t>L1</t>
        </is>
      </c>
      <c r="E1065" s="5" t="inlineStr">
        <is>
          <t>F</t>
        </is>
      </c>
      <c r="F1065" s="5" t="n">
        <v>1</v>
      </c>
      <c r="G1065" s="31" t="n">
        <v>39450</v>
      </c>
      <c r="H1065" s="31" t="n">
        <v>39900</v>
      </c>
      <c r="I1065" s="6">
        <f>INDEX(Roles!$J$5:$J$40,MATCH(C1065&amp;"|"&amp;D1065,Roles!$A$5:$A$40,0))</f>
        <v/>
      </c>
      <c r="J1065" s="6">
        <f>INDEX(Roles!$K$5:$K$40,MATCH(C1065&amp;"|"&amp;D1065,Roles!$A$5:$A$40,0))</f>
        <v/>
      </c>
      <c r="K1065" s="26">
        <f>INDEX(Market!$K$31:$K$54,MATCH(B1065&amp;"|"&amp;J1065,Market!$A$31:$A$54,0))</f>
        <v/>
      </c>
      <c r="L1065" s="6">
        <f>INDEX(Settings!$E$13:$E$19,MATCH(I1065,Settings!$B$13:$B$19,0))</f>
        <v/>
      </c>
      <c r="M1065" s="25">
        <f>INDEX(Structure!$K$6:$K$12,MATCH(I1065,Structure!$A$6:$A$12,0))</f>
        <v/>
      </c>
      <c r="N1065" s="26">
        <f>INDEX(Structure!$G$25:$G$52,MATCH(B1065&amp;"|"&amp;I1065,Structure!$A$25:$A$52,0))</f>
        <v/>
      </c>
      <c r="O1065" s="26">
        <f>INDEX(Structure!$H$25:$H$52,MATCH(B1065&amp;"|"&amp;I1065,Structure!$A$25:$A$52,0))</f>
        <v/>
      </c>
      <c r="P1065" s="26">
        <f>INDEX(Structure!$I$25:$I$52,MATCH(B1065&amp;"|"&amp;I1065,Structure!$A$25:$A$52,0))</f>
        <v/>
      </c>
      <c r="Q1065" s="20">
        <f>G1065/H1065</f>
        <v/>
      </c>
      <c r="R1065" s="20">
        <f>G1065/O1065</f>
        <v/>
      </c>
      <c r="S1065" s="32">
        <f>(G1065-N1065)/(P1065-N1065)</f>
        <v/>
      </c>
      <c r="T1065" s="4">
        <f>IF(G1065&lt;N1065,"Below",IF(G1065&gt;P1065,"Above","Within"))</f>
        <v/>
      </c>
      <c r="U1065" s="17">
        <f>MAX(0,N1065-G1065)*F1065</f>
        <v/>
      </c>
      <c r="V1065" s="17">
        <f>MAX(0,G1065-P1065)*F1065</f>
        <v/>
      </c>
      <c r="W1065" s="33">
        <f>IF(T1065="Above",LN(G1065/P1065)/LN(1+INDEX(Market!$E$6:$E$9,MATCH(B1065,Market!$A$6:$A$9,0))),0)</f>
        <v/>
      </c>
    </row>
    <row r="1066">
      <c r="A1066" s="5" t="inlineStr">
        <is>
          <t>E01251</t>
        </is>
      </c>
      <c r="B1066" s="5" t="inlineStr">
        <is>
          <t>DE</t>
        </is>
      </c>
      <c r="C1066" s="5" t="inlineStr">
        <is>
          <t>Customer Service</t>
        </is>
      </c>
      <c r="D1066" s="5" t="inlineStr">
        <is>
          <t>L3</t>
        </is>
      </c>
      <c r="E1066" s="5" t="inlineStr">
        <is>
          <t>M</t>
        </is>
      </c>
      <c r="F1066" s="5" t="n">
        <v>1</v>
      </c>
      <c r="G1066" s="31" t="n">
        <v>57000</v>
      </c>
      <c r="H1066" s="31" t="n">
        <v>54700</v>
      </c>
      <c r="I1066" s="6">
        <f>INDEX(Roles!$J$5:$J$40,MATCH(C1066&amp;"|"&amp;D1066,Roles!$A$5:$A$40,0))</f>
        <v/>
      </c>
      <c r="J1066" s="6">
        <f>INDEX(Roles!$K$5:$K$40,MATCH(C1066&amp;"|"&amp;D1066,Roles!$A$5:$A$40,0))</f>
        <v/>
      </c>
      <c r="K1066" s="26">
        <f>INDEX(Market!$K$31:$K$54,MATCH(B1066&amp;"|"&amp;J1066,Market!$A$31:$A$54,0))</f>
        <v/>
      </c>
      <c r="L1066" s="6">
        <f>INDEX(Settings!$E$13:$E$19,MATCH(I1066,Settings!$B$13:$B$19,0))</f>
        <v/>
      </c>
      <c r="M1066" s="25">
        <f>INDEX(Structure!$K$6:$K$12,MATCH(I1066,Structure!$A$6:$A$12,0))</f>
        <v/>
      </c>
      <c r="N1066" s="26">
        <f>INDEX(Structure!$G$25:$G$52,MATCH(B1066&amp;"|"&amp;I1066,Structure!$A$25:$A$52,0))</f>
        <v/>
      </c>
      <c r="O1066" s="26">
        <f>INDEX(Structure!$H$25:$H$52,MATCH(B1066&amp;"|"&amp;I1066,Structure!$A$25:$A$52,0))</f>
        <v/>
      </c>
      <c r="P1066" s="26">
        <f>INDEX(Structure!$I$25:$I$52,MATCH(B1066&amp;"|"&amp;I1066,Structure!$A$25:$A$52,0))</f>
        <v/>
      </c>
      <c r="Q1066" s="20">
        <f>G1066/H1066</f>
        <v/>
      </c>
      <c r="R1066" s="20">
        <f>G1066/O1066</f>
        <v/>
      </c>
      <c r="S1066" s="32">
        <f>(G1066-N1066)/(P1066-N1066)</f>
        <v/>
      </c>
      <c r="T1066" s="4">
        <f>IF(G1066&lt;N1066,"Below",IF(G1066&gt;P1066,"Above","Within"))</f>
        <v/>
      </c>
      <c r="U1066" s="17">
        <f>MAX(0,N1066-G1066)*F1066</f>
        <v/>
      </c>
      <c r="V1066" s="17">
        <f>MAX(0,G1066-P1066)*F1066</f>
        <v/>
      </c>
      <c r="W1066" s="33">
        <f>IF(T1066="Above",LN(G1066/P1066)/LN(1+INDEX(Market!$E$6:$E$9,MATCH(B1066,Market!$A$6:$A$9,0))),0)</f>
        <v/>
      </c>
    </row>
    <row r="1067">
      <c r="A1067" s="5" t="inlineStr">
        <is>
          <t>E01252</t>
        </is>
      </c>
      <c r="B1067" s="5" t="inlineStr">
        <is>
          <t>IT</t>
        </is>
      </c>
      <c r="C1067" s="5" t="inlineStr">
        <is>
          <t>Sales</t>
        </is>
      </c>
      <c r="D1067" s="5" t="inlineStr">
        <is>
          <t>L1</t>
        </is>
      </c>
      <c r="E1067" s="5" t="inlineStr">
        <is>
          <t>F</t>
        </is>
      </c>
      <c r="F1067" s="5" t="n">
        <v>1</v>
      </c>
      <c r="G1067" s="31" t="n">
        <v>27350</v>
      </c>
      <c r="H1067" s="31" t="n">
        <v>27300</v>
      </c>
      <c r="I1067" s="6">
        <f>INDEX(Roles!$J$5:$J$40,MATCH(C1067&amp;"|"&amp;D1067,Roles!$A$5:$A$40,0))</f>
        <v/>
      </c>
      <c r="J1067" s="6">
        <f>INDEX(Roles!$K$5:$K$40,MATCH(C1067&amp;"|"&amp;D1067,Roles!$A$5:$A$40,0))</f>
        <v/>
      </c>
      <c r="K1067" s="26">
        <f>INDEX(Market!$K$31:$K$54,MATCH(B1067&amp;"|"&amp;J1067,Market!$A$31:$A$54,0))</f>
        <v/>
      </c>
      <c r="L1067" s="6">
        <f>INDEX(Settings!$E$13:$E$19,MATCH(I1067,Settings!$B$13:$B$19,0))</f>
        <v/>
      </c>
      <c r="M1067" s="25">
        <f>INDEX(Structure!$K$6:$K$12,MATCH(I1067,Structure!$A$6:$A$12,0))</f>
        <v/>
      </c>
      <c r="N1067" s="26">
        <f>INDEX(Structure!$G$25:$G$52,MATCH(B1067&amp;"|"&amp;I1067,Structure!$A$25:$A$52,0))</f>
        <v/>
      </c>
      <c r="O1067" s="26">
        <f>INDEX(Structure!$H$25:$H$52,MATCH(B1067&amp;"|"&amp;I1067,Structure!$A$25:$A$52,0))</f>
        <v/>
      </c>
      <c r="P1067" s="26">
        <f>INDEX(Structure!$I$25:$I$52,MATCH(B1067&amp;"|"&amp;I1067,Structure!$A$25:$A$52,0))</f>
        <v/>
      </c>
      <c r="Q1067" s="20">
        <f>G1067/H1067</f>
        <v/>
      </c>
      <c r="R1067" s="20">
        <f>G1067/O1067</f>
        <v/>
      </c>
      <c r="S1067" s="32">
        <f>(G1067-N1067)/(P1067-N1067)</f>
        <v/>
      </c>
      <c r="T1067" s="4">
        <f>IF(G1067&lt;N1067,"Below",IF(G1067&gt;P1067,"Above","Within"))</f>
        <v/>
      </c>
      <c r="U1067" s="17">
        <f>MAX(0,N1067-G1067)*F1067</f>
        <v/>
      </c>
      <c r="V1067" s="17">
        <f>MAX(0,G1067-P1067)*F1067</f>
        <v/>
      </c>
      <c r="W1067" s="33">
        <f>IF(T1067="Above",LN(G1067/P1067)/LN(1+INDEX(Market!$E$6:$E$9,MATCH(B1067,Market!$A$6:$A$9,0))),0)</f>
        <v/>
      </c>
    </row>
    <row r="1068">
      <c r="A1068" s="5" t="inlineStr">
        <is>
          <t>E01253</t>
        </is>
      </c>
      <c r="B1068" s="5" t="inlineStr">
        <is>
          <t>IT</t>
        </is>
      </c>
      <c r="C1068" s="5" t="inlineStr">
        <is>
          <t>Operations</t>
        </is>
      </c>
      <c r="D1068" s="5" t="inlineStr">
        <is>
          <t>L1</t>
        </is>
      </c>
      <c r="E1068" s="5" t="inlineStr">
        <is>
          <t>M</t>
        </is>
      </c>
      <c r="F1068" s="5" t="n">
        <v>1</v>
      </c>
      <c r="G1068" s="31" t="n">
        <v>26200</v>
      </c>
      <c r="H1068" s="31" t="n">
        <v>24700</v>
      </c>
      <c r="I1068" s="6">
        <f>INDEX(Roles!$J$5:$J$40,MATCH(C1068&amp;"|"&amp;D1068,Roles!$A$5:$A$40,0))</f>
        <v/>
      </c>
      <c r="J1068" s="6">
        <f>INDEX(Roles!$K$5:$K$40,MATCH(C1068&amp;"|"&amp;D1068,Roles!$A$5:$A$40,0))</f>
        <v/>
      </c>
      <c r="K1068" s="26">
        <f>INDEX(Market!$K$31:$K$54,MATCH(B1068&amp;"|"&amp;J1068,Market!$A$31:$A$54,0))</f>
        <v/>
      </c>
      <c r="L1068" s="6">
        <f>INDEX(Settings!$E$13:$E$19,MATCH(I1068,Settings!$B$13:$B$19,0))</f>
        <v/>
      </c>
      <c r="M1068" s="25">
        <f>INDEX(Structure!$K$6:$K$12,MATCH(I1068,Structure!$A$6:$A$12,0))</f>
        <v/>
      </c>
      <c r="N1068" s="26">
        <f>INDEX(Structure!$G$25:$G$52,MATCH(B1068&amp;"|"&amp;I1068,Structure!$A$25:$A$52,0))</f>
        <v/>
      </c>
      <c r="O1068" s="26">
        <f>INDEX(Structure!$H$25:$H$52,MATCH(B1068&amp;"|"&amp;I1068,Structure!$A$25:$A$52,0))</f>
        <v/>
      </c>
      <c r="P1068" s="26">
        <f>INDEX(Structure!$I$25:$I$52,MATCH(B1068&amp;"|"&amp;I1068,Structure!$A$25:$A$52,0))</f>
        <v/>
      </c>
      <c r="Q1068" s="20">
        <f>G1068/H1068</f>
        <v/>
      </c>
      <c r="R1068" s="20">
        <f>G1068/O1068</f>
        <v/>
      </c>
      <c r="S1068" s="32">
        <f>(G1068-N1068)/(P1068-N1068)</f>
        <v/>
      </c>
      <c r="T1068" s="4">
        <f>IF(G1068&lt;N1068,"Below",IF(G1068&gt;P1068,"Above","Within"))</f>
        <v/>
      </c>
      <c r="U1068" s="17">
        <f>MAX(0,N1068-G1068)*F1068</f>
        <v/>
      </c>
      <c r="V1068" s="17">
        <f>MAX(0,G1068-P1068)*F1068</f>
        <v/>
      </c>
      <c r="W1068" s="33">
        <f>IF(T1068="Above",LN(G1068/P1068)/LN(1+INDEX(Market!$E$6:$E$9,MATCH(B1068,Market!$A$6:$A$9,0))),0)</f>
        <v/>
      </c>
    </row>
    <row r="1069">
      <c r="A1069" s="5" t="inlineStr">
        <is>
          <t>E01254</t>
        </is>
      </c>
      <c r="B1069" s="5" t="inlineStr">
        <is>
          <t>DE</t>
        </is>
      </c>
      <c r="C1069" s="5" t="inlineStr">
        <is>
          <t>Tech</t>
        </is>
      </c>
      <c r="D1069" s="5" t="inlineStr">
        <is>
          <t>L2</t>
        </is>
      </c>
      <c r="E1069" s="5" t="inlineStr">
        <is>
          <t>M</t>
        </is>
      </c>
      <c r="F1069" s="5" t="n">
        <v>1</v>
      </c>
      <c r="G1069" s="31" t="n">
        <v>62200</v>
      </c>
      <c r="H1069" s="31" t="n">
        <v>59400</v>
      </c>
      <c r="I1069" s="6">
        <f>INDEX(Roles!$J$5:$J$40,MATCH(C1069&amp;"|"&amp;D1069,Roles!$A$5:$A$40,0))</f>
        <v/>
      </c>
      <c r="J1069" s="6">
        <f>INDEX(Roles!$K$5:$K$40,MATCH(C1069&amp;"|"&amp;D1069,Roles!$A$5:$A$40,0))</f>
        <v/>
      </c>
      <c r="K1069" s="26">
        <f>INDEX(Market!$K$31:$K$54,MATCH(B1069&amp;"|"&amp;J1069,Market!$A$31:$A$54,0))</f>
        <v/>
      </c>
      <c r="L1069" s="6">
        <f>INDEX(Settings!$E$13:$E$19,MATCH(I1069,Settings!$B$13:$B$19,0))</f>
        <v/>
      </c>
      <c r="M1069" s="25">
        <f>INDEX(Structure!$K$6:$K$12,MATCH(I1069,Structure!$A$6:$A$12,0))</f>
        <v/>
      </c>
      <c r="N1069" s="26">
        <f>INDEX(Structure!$G$25:$G$52,MATCH(B1069&amp;"|"&amp;I1069,Structure!$A$25:$A$52,0))</f>
        <v/>
      </c>
      <c r="O1069" s="26">
        <f>INDEX(Structure!$H$25:$H$52,MATCH(B1069&amp;"|"&amp;I1069,Structure!$A$25:$A$52,0))</f>
        <v/>
      </c>
      <c r="P1069" s="26">
        <f>INDEX(Structure!$I$25:$I$52,MATCH(B1069&amp;"|"&amp;I1069,Structure!$A$25:$A$52,0))</f>
        <v/>
      </c>
      <c r="Q1069" s="20">
        <f>G1069/H1069</f>
        <v/>
      </c>
      <c r="R1069" s="20">
        <f>G1069/O1069</f>
        <v/>
      </c>
      <c r="S1069" s="32">
        <f>(G1069-N1069)/(P1069-N1069)</f>
        <v/>
      </c>
      <c r="T1069" s="4">
        <f>IF(G1069&lt;N1069,"Below",IF(G1069&gt;P1069,"Above","Within"))</f>
        <v/>
      </c>
      <c r="U1069" s="17">
        <f>MAX(0,N1069-G1069)*F1069</f>
        <v/>
      </c>
      <c r="V1069" s="17">
        <f>MAX(0,G1069-P1069)*F1069</f>
        <v/>
      </c>
      <c r="W1069" s="33">
        <f>IF(T1069="Above",LN(G1069/P1069)/LN(1+INDEX(Market!$E$6:$E$9,MATCH(B1069,Market!$A$6:$A$9,0))),0)</f>
        <v/>
      </c>
    </row>
    <row r="1070">
      <c r="A1070" s="5" t="inlineStr">
        <is>
          <t>E01255</t>
        </is>
      </c>
      <c r="B1070" s="5" t="inlineStr">
        <is>
          <t>DE</t>
        </is>
      </c>
      <c r="C1070" s="5" t="inlineStr">
        <is>
          <t>Tech</t>
        </is>
      </c>
      <c r="D1070" s="5" t="inlineStr">
        <is>
          <t>L3</t>
        </is>
      </c>
      <c r="E1070" s="5" t="inlineStr">
        <is>
          <t>M</t>
        </is>
      </c>
      <c r="F1070" s="5" t="n">
        <v>1</v>
      </c>
      <c r="G1070" s="31" t="n">
        <v>92550</v>
      </c>
      <c r="H1070" s="31" t="n">
        <v>76000</v>
      </c>
      <c r="I1070" s="6">
        <f>INDEX(Roles!$J$5:$J$40,MATCH(C1070&amp;"|"&amp;D1070,Roles!$A$5:$A$40,0))</f>
        <v/>
      </c>
      <c r="J1070" s="6">
        <f>INDEX(Roles!$K$5:$K$40,MATCH(C1070&amp;"|"&amp;D1070,Roles!$A$5:$A$40,0))</f>
        <v/>
      </c>
      <c r="K1070" s="26">
        <f>INDEX(Market!$K$31:$K$54,MATCH(B1070&amp;"|"&amp;J1070,Market!$A$31:$A$54,0))</f>
        <v/>
      </c>
      <c r="L1070" s="6">
        <f>INDEX(Settings!$E$13:$E$19,MATCH(I1070,Settings!$B$13:$B$19,0))</f>
        <v/>
      </c>
      <c r="M1070" s="25">
        <f>INDEX(Structure!$K$6:$K$12,MATCH(I1070,Structure!$A$6:$A$12,0))</f>
        <v/>
      </c>
      <c r="N1070" s="26">
        <f>INDEX(Structure!$G$25:$G$52,MATCH(B1070&amp;"|"&amp;I1070,Structure!$A$25:$A$52,0))</f>
        <v/>
      </c>
      <c r="O1070" s="26">
        <f>INDEX(Structure!$H$25:$H$52,MATCH(B1070&amp;"|"&amp;I1070,Structure!$A$25:$A$52,0))</f>
        <v/>
      </c>
      <c r="P1070" s="26">
        <f>INDEX(Structure!$I$25:$I$52,MATCH(B1070&amp;"|"&amp;I1070,Structure!$A$25:$A$52,0))</f>
        <v/>
      </c>
      <c r="Q1070" s="20">
        <f>G1070/H1070</f>
        <v/>
      </c>
      <c r="R1070" s="20">
        <f>G1070/O1070</f>
        <v/>
      </c>
      <c r="S1070" s="32">
        <f>(G1070-N1070)/(P1070-N1070)</f>
        <v/>
      </c>
      <c r="T1070" s="4">
        <f>IF(G1070&lt;N1070,"Below",IF(G1070&gt;P1070,"Above","Within"))</f>
        <v/>
      </c>
      <c r="U1070" s="17">
        <f>MAX(0,N1070-G1070)*F1070</f>
        <v/>
      </c>
      <c r="V1070" s="17">
        <f>MAX(0,G1070-P1070)*F1070</f>
        <v/>
      </c>
      <c r="W1070" s="33">
        <f>IF(T1070="Above",LN(G1070/P1070)/LN(1+INDEX(Market!$E$6:$E$9,MATCH(B1070,Market!$A$6:$A$9,0))),0)</f>
        <v/>
      </c>
    </row>
    <row r="1071">
      <c r="A1071" s="5" t="inlineStr">
        <is>
          <t>E01256</t>
        </is>
      </c>
      <c r="B1071" s="5" t="inlineStr">
        <is>
          <t>DE</t>
        </is>
      </c>
      <c r="C1071" s="5" t="inlineStr">
        <is>
          <t>Customer Service</t>
        </is>
      </c>
      <c r="D1071" s="5" t="inlineStr">
        <is>
          <t>L2</t>
        </is>
      </c>
      <c r="E1071" s="5" t="inlineStr">
        <is>
          <t>M</t>
        </is>
      </c>
      <c r="F1071" s="5" t="n">
        <v>1</v>
      </c>
      <c r="G1071" s="31" t="n">
        <v>37050</v>
      </c>
      <c r="H1071" s="31" t="n">
        <v>42800</v>
      </c>
      <c r="I1071" s="6">
        <f>INDEX(Roles!$J$5:$J$40,MATCH(C1071&amp;"|"&amp;D1071,Roles!$A$5:$A$40,0))</f>
        <v/>
      </c>
      <c r="J1071" s="6">
        <f>INDEX(Roles!$K$5:$K$40,MATCH(C1071&amp;"|"&amp;D1071,Roles!$A$5:$A$40,0))</f>
        <v/>
      </c>
      <c r="K1071" s="26">
        <f>INDEX(Market!$K$31:$K$54,MATCH(B1071&amp;"|"&amp;J1071,Market!$A$31:$A$54,0))</f>
        <v/>
      </c>
      <c r="L1071" s="6">
        <f>INDEX(Settings!$E$13:$E$19,MATCH(I1071,Settings!$B$13:$B$19,0))</f>
        <v/>
      </c>
      <c r="M1071" s="25">
        <f>INDEX(Structure!$K$6:$K$12,MATCH(I1071,Structure!$A$6:$A$12,0))</f>
        <v/>
      </c>
      <c r="N1071" s="26">
        <f>INDEX(Structure!$G$25:$G$52,MATCH(B1071&amp;"|"&amp;I1071,Structure!$A$25:$A$52,0))</f>
        <v/>
      </c>
      <c r="O1071" s="26">
        <f>INDEX(Structure!$H$25:$H$52,MATCH(B1071&amp;"|"&amp;I1071,Structure!$A$25:$A$52,0))</f>
        <v/>
      </c>
      <c r="P1071" s="26">
        <f>INDEX(Structure!$I$25:$I$52,MATCH(B1071&amp;"|"&amp;I1071,Structure!$A$25:$A$52,0))</f>
        <v/>
      </c>
      <c r="Q1071" s="20">
        <f>G1071/H1071</f>
        <v/>
      </c>
      <c r="R1071" s="20">
        <f>G1071/O1071</f>
        <v/>
      </c>
      <c r="S1071" s="32">
        <f>(G1071-N1071)/(P1071-N1071)</f>
        <v/>
      </c>
      <c r="T1071" s="4">
        <f>IF(G1071&lt;N1071,"Below",IF(G1071&gt;P1071,"Above","Within"))</f>
        <v/>
      </c>
      <c r="U1071" s="17">
        <f>MAX(0,N1071-G1071)*F1071</f>
        <v/>
      </c>
      <c r="V1071" s="17">
        <f>MAX(0,G1071-P1071)*F1071</f>
        <v/>
      </c>
      <c r="W1071" s="33">
        <f>IF(T1071="Above",LN(G1071/P1071)/LN(1+INDEX(Market!$E$6:$E$9,MATCH(B1071,Market!$A$6:$A$9,0))),0)</f>
        <v/>
      </c>
    </row>
    <row r="1072">
      <c r="A1072" s="5" t="inlineStr">
        <is>
          <t>E01258</t>
        </is>
      </c>
      <c r="B1072" s="5" t="inlineStr">
        <is>
          <t>PL</t>
        </is>
      </c>
      <c r="C1072" s="5" t="inlineStr">
        <is>
          <t>Customer Service</t>
        </is>
      </c>
      <c r="D1072" s="5" t="inlineStr">
        <is>
          <t>L4</t>
        </is>
      </c>
      <c r="E1072" s="5" t="inlineStr">
        <is>
          <t>M</t>
        </is>
      </c>
      <c r="F1072" s="5" t="n">
        <v>0.8</v>
      </c>
      <c r="G1072" s="31" t="n">
        <v>39650</v>
      </c>
      <c r="H1072" s="31" t="n">
        <v>39700</v>
      </c>
      <c r="I1072" s="6">
        <f>INDEX(Roles!$J$5:$J$40,MATCH(C1072&amp;"|"&amp;D1072,Roles!$A$5:$A$40,0))</f>
        <v/>
      </c>
      <c r="J1072" s="6">
        <f>INDEX(Roles!$K$5:$K$40,MATCH(C1072&amp;"|"&amp;D1072,Roles!$A$5:$A$40,0))</f>
        <v/>
      </c>
      <c r="K1072" s="26">
        <f>INDEX(Market!$K$31:$K$54,MATCH(B1072&amp;"|"&amp;J1072,Market!$A$31:$A$54,0))</f>
        <v/>
      </c>
      <c r="L1072" s="6">
        <f>INDEX(Settings!$E$13:$E$19,MATCH(I1072,Settings!$B$13:$B$19,0))</f>
        <v/>
      </c>
      <c r="M1072" s="25">
        <f>INDEX(Structure!$K$6:$K$12,MATCH(I1072,Structure!$A$6:$A$12,0))</f>
        <v/>
      </c>
      <c r="N1072" s="26">
        <f>INDEX(Structure!$G$25:$G$52,MATCH(B1072&amp;"|"&amp;I1072,Structure!$A$25:$A$52,0))</f>
        <v/>
      </c>
      <c r="O1072" s="26">
        <f>INDEX(Structure!$H$25:$H$52,MATCH(B1072&amp;"|"&amp;I1072,Structure!$A$25:$A$52,0))</f>
        <v/>
      </c>
      <c r="P1072" s="26">
        <f>INDEX(Structure!$I$25:$I$52,MATCH(B1072&amp;"|"&amp;I1072,Structure!$A$25:$A$52,0))</f>
        <v/>
      </c>
      <c r="Q1072" s="20">
        <f>G1072/H1072</f>
        <v/>
      </c>
      <c r="R1072" s="20">
        <f>G1072/O1072</f>
        <v/>
      </c>
      <c r="S1072" s="32">
        <f>(G1072-N1072)/(P1072-N1072)</f>
        <v/>
      </c>
      <c r="T1072" s="4">
        <f>IF(G1072&lt;N1072,"Below",IF(G1072&gt;P1072,"Above","Within"))</f>
        <v/>
      </c>
      <c r="U1072" s="17">
        <f>MAX(0,N1072-G1072)*F1072</f>
        <v/>
      </c>
      <c r="V1072" s="17">
        <f>MAX(0,G1072-P1072)*F1072</f>
        <v/>
      </c>
      <c r="W1072" s="33">
        <f>IF(T1072="Above",LN(G1072/P1072)/LN(1+INDEX(Market!$E$6:$E$9,MATCH(B1072,Market!$A$6:$A$9,0))),0)</f>
        <v/>
      </c>
    </row>
    <row r="1073">
      <c r="A1073" s="5" t="inlineStr">
        <is>
          <t>E01259</t>
        </is>
      </c>
      <c r="B1073" s="5" t="inlineStr">
        <is>
          <t>DE</t>
        </is>
      </c>
      <c r="C1073" s="5" t="inlineStr">
        <is>
          <t>HR</t>
        </is>
      </c>
      <c r="D1073" s="5" t="inlineStr">
        <is>
          <t>L2</t>
        </is>
      </c>
      <c r="E1073" s="5" t="inlineStr">
        <is>
          <t>F</t>
        </is>
      </c>
      <c r="F1073" s="5" t="n">
        <v>0.8</v>
      </c>
      <c r="G1073" s="31" t="n">
        <v>37600</v>
      </c>
      <c r="H1073" s="31" t="n">
        <v>47500</v>
      </c>
      <c r="I1073" s="6">
        <f>INDEX(Roles!$J$5:$J$40,MATCH(C1073&amp;"|"&amp;D1073,Roles!$A$5:$A$40,0))</f>
        <v/>
      </c>
      <c r="J1073" s="6">
        <f>INDEX(Roles!$K$5:$K$40,MATCH(C1073&amp;"|"&amp;D1073,Roles!$A$5:$A$40,0))</f>
        <v/>
      </c>
      <c r="K1073" s="26">
        <f>INDEX(Market!$K$31:$K$54,MATCH(B1073&amp;"|"&amp;J1073,Market!$A$31:$A$54,0))</f>
        <v/>
      </c>
      <c r="L1073" s="6">
        <f>INDEX(Settings!$E$13:$E$19,MATCH(I1073,Settings!$B$13:$B$19,0))</f>
        <v/>
      </c>
      <c r="M1073" s="25">
        <f>INDEX(Structure!$K$6:$K$12,MATCH(I1073,Structure!$A$6:$A$12,0))</f>
        <v/>
      </c>
      <c r="N1073" s="26">
        <f>INDEX(Structure!$G$25:$G$52,MATCH(B1073&amp;"|"&amp;I1073,Structure!$A$25:$A$52,0))</f>
        <v/>
      </c>
      <c r="O1073" s="26">
        <f>INDEX(Structure!$H$25:$H$52,MATCH(B1073&amp;"|"&amp;I1073,Structure!$A$25:$A$52,0))</f>
        <v/>
      </c>
      <c r="P1073" s="26">
        <f>INDEX(Structure!$I$25:$I$52,MATCH(B1073&amp;"|"&amp;I1073,Structure!$A$25:$A$52,0))</f>
        <v/>
      </c>
      <c r="Q1073" s="20">
        <f>G1073/H1073</f>
        <v/>
      </c>
      <c r="R1073" s="20">
        <f>G1073/O1073</f>
        <v/>
      </c>
      <c r="S1073" s="32">
        <f>(G1073-N1073)/(P1073-N1073)</f>
        <v/>
      </c>
      <c r="T1073" s="4">
        <f>IF(G1073&lt;N1073,"Below",IF(G1073&gt;P1073,"Above","Within"))</f>
        <v/>
      </c>
      <c r="U1073" s="17">
        <f>MAX(0,N1073-G1073)*F1073</f>
        <v/>
      </c>
      <c r="V1073" s="17">
        <f>MAX(0,G1073-P1073)*F1073</f>
        <v/>
      </c>
      <c r="W1073" s="33">
        <f>IF(T1073="Above",LN(G1073/P1073)/LN(1+INDEX(Market!$E$6:$E$9,MATCH(B1073,Market!$A$6:$A$9,0))),0)</f>
        <v/>
      </c>
    </row>
    <row r="1074">
      <c r="A1074" s="5" t="inlineStr">
        <is>
          <t>E01260</t>
        </is>
      </c>
      <c r="B1074" s="5" t="inlineStr">
        <is>
          <t>DE</t>
        </is>
      </c>
      <c r="C1074" s="5" t="inlineStr">
        <is>
          <t>Operations</t>
        </is>
      </c>
      <c r="D1074" s="5" t="inlineStr">
        <is>
          <t>L3</t>
        </is>
      </c>
      <c r="E1074" s="5" t="inlineStr">
        <is>
          <t>M</t>
        </is>
      </c>
      <c r="F1074" s="5" t="n">
        <v>1</v>
      </c>
      <c r="G1074" s="31" t="n">
        <v>56150</v>
      </c>
      <c r="H1074" s="31" t="n">
        <v>57800</v>
      </c>
      <c r="I1074" s="6">
        <f>INDEX(Roles!$J$5:$J$40,MATCH(C1074&amp;"|"&amp;D1074,Roles!$A$5:$A$40,0))</f>
        <v/>
      </c>
      <c r="J1074" s="6">
        <f>INDEX(Roles!$K$5:$K$40,MATCH(C1074&amp;"|"&amp;D1074,Roles!$A$5:$A$40,0))</f>
        <v/>
      </c>
      <c r="K1074" s="26">
        <f>INDEX(Market!$K$31:$K$54,MATCH(B1074&amp;"|"&amp;J1074,Market!$A$31:$A$54,0))</f>
        <v/>
      </c>
      <c r="L1074" s="6">
        <f>INDEX(Settings!$E$13:$E$19,MATCH(I1074,Settings!$B$13:$B$19,0))</f>
        <v/>
      </c>
      <c r="M1074" s="25">
        <f>INDEX(Structure!$K$6:$K$12,MATCH(I1074,Structure!$A$6:$A$12,0))</f>
        <v/>
      </c>
      <c r="N1074" s="26">
        <f>INDEX(Structure!$G$25:$G$52,MATCH(B1074&amp;"|"&amp;I1074,Structure!$A$25:$A$52,0))</f>
        <v/>
      </c>
      <c r="O1074" s="26">
        <f>INDEX(Structure!$H$25:$H$52,MATCH(B1074&amp;"|"&amp;I1074,Structure!$A$25:$A$52,0))</f>
        <v/>
      </c>
      <c r="P1074" s="26">
        <f>INDEX(Structure!$I$25:$I$52,MATCH(B1074&amp;"|"&amp;I1074,Structure!$A$25:$A$52,0))</f>
        <v/>
      </c>
      <c r="Q1074" s="20">
        <f>G1074/H1074</f>
        <v/>
      </c>
      <c r="R1074" s="20">
        <f>G1074/O1074</f>
        <v/>
      </c>
      <c r="S1074" s="32">
        <f>(G1074-N1074)/(P1074-N1074)</f>
        <v/>
      </c>
      <c r="T1074" s="4">
        <f>IF(G1074&lt;N1074,"Below",IF(G1074&gt;P1074,"Above","Within"))</f>
        <v/>
      </c>
      <c r="U1074" s="17">
        <f>MAX(0,N1074-G1074)*F1074</f>
        <v/>
      </c>
      <c r="V1074" s="17">
        <f>MAX(0,G1074-P1074)*F1074</f>
        <v/>
      </c>
      <c r="W1074" s="33">
        <f>IF(T1074="Above",LN(G1074/P1074)/LN(1+INDEX(Market!$E$6:$E$9,MATCH(B1074,Market!$A$6:$A$9,0))),0)</f>
        <v/>
      </c>
    </row>
    <row r="1075">
      <c r="A1075" s="5" t="inlineStr">
        <is>
          <t>E01261</t>
        </is>
      </c>
      <c r="B1075" s="5" t="inlineStr">
        <is>
          <t>IT</t>
        </is>
      </c>
      <c r="C1075" s="5" t="inlineStr">
        <is>
          <t>Customer Service</t>
        </is>
      </c>
      <c r="D1075" s="5" t="inlineStr">
        <is>
          <t>L2</t>
        </is>
      </c>
      <c r="E1075" s="5" t="inlineStr">
        <is>
          <t>F</t>
        </is>
      </c>
      <c r="F1075" s="5" t="n">
        <v>1</v>
      </c>
      <c r="G1075" s="31" t="n">
        <v>26350</v>
      </c>
      <c r="H1075" s="31" t="n">
        <v>29200</v>
      </c>
      <c r="I1075" s="6">
        <f>INDEX(Roles!$J$5:$J$40,MATCH(C1075&amp;"|"&amp;D1075,Roles!$A$5:$A$40,0))</f>
        <v/>
      </c>
      <c r="J1075" s="6">
        <f>INDEX(Roles!$K$5:$K$40,MATCH(C1075&amp;"|"&amp;D1075,Roles!$A$5:$A$40,0))</f>
        <v/>
      </c>
      <c r="K1075" s="26">
        <f>INDEX(Market!$K$31:$K$54,MATCH(B1075&amp;"|"&amp;J1075,Market!$A$31:$A$54,0))</f>
        <v/>
      </c>
      <c r="L1075" s="6">
        <f>INDEX(Settings!$E$13:$E$19,MATCH(I1075,Settings!$B$13:$B$19,0))</f>
        <v/>
      </c>
      <c r="M1075" s="25">
        <f>INDEX(Structure!$K$6:$K$12,MATCH(I1075,Structure!$A$6:$A$12,0))</f>
        <v/>
      </c>
      <c r="N1075" s="26">
        <f>INDEX(Structure!$G$25:$G$52,MATCH(B1075&amp;"|"&amp;I1075,Structure!$A$25:$A$52,0))</f>
        <v/>
      </c>
      <c r="O1075" s="26">
        <f>INDEX(Structure!$H$25:$H$52,MATCH(B1075&amp;"|"&amp;I1075,Structure!$A$25:$A$52,0))</f>
        <v/>
      </c>
      <c r="P1075" s="26">
        <f>INDEX(Structure!$I$25:$I$52,MATCH(B1075&amp;"|"&amp;I1075,Structure!$A$25:$A$52,0))</f>
        <v/>
      </c>
      <c r="Q1075" s="20">
        <f>G1075/H1075</f>
        <v/>
      </c>
      <c r="R1075" s="20">
        <f>G1075/O1075</f>
        <v/>
      </c>
      <c r="S1075" s="32">
        <f>(G1075-N1075)/(P1075-N1075)</f>
        <v/>
      </c>
      <c r="T1075" s="4">
        <f>IF(G1075&lt;N1075,"Below",IF(G1075&gt;P1075,"Above","Within"))</f>
        <v/>
      </c>
      <c r="U1075" s="17">
        <f>MAX(0,N1075-G1075)*F1075</f>
        <v/>
      </c>
      <c r="V1075" s="17">
        <f>MAX(0,G1075-P1075)*F1075</f>
        <v/>
      </c>
      <c r="W1075" s="33">
        <f>IF(T1075="Above",LN(G1075/P1075)/LN(1+INDEX(Market!$E$6:$E$9,MATCH(B1075,Market!$A$6:$A$9,0))),0)</f>
        <v/>
      </c>
    </row>
    <row r="1076">
      <c r="A1076" s="5" t="inlineStr">
        <is>
          <t>E01262</t>
        </is>
      </c>
      <c r="B1076" s="5" t="inlineStr">
        <is>
          <t>IT</t>
        </is>
      </c>
      <c r="C1076" s="5" t="inlineStr">
        <is>
          <t>HR</t>
        </is>
      </c>
      <c r="D1076" s="5" t="inlineStr">
        <is>
          <t>L1</t>
        </is>
      </c>
      <c r="E1076" s="5" t="inlineStr">
        <is>
          <t>F</t>
        </is>
      </c>
      <c r="F1076" s="5" t="n">
        <v>1</v>
      </c>
      <c r="G1076" s="31" t="n">
        <v>20650</v>
      </c>
      <c r="H1076" s="31" t="n">
        <v>26000</v>
      </c>
      <c r="I1076" s="6">
        <f>INDEX(Roles!$J$5:$J$40,MATCH(C1076&amp;"|"&amp;D1076,Roles!$A$5:$A$40,0))</f>
        <v/>
      </c>
      <c r="J1076" s="6">
        <f>INDEX(Roles!$K$5:$K$40,MATCH(C1076&amp;"|"&amp;D1076,Roles!$A$5:$A$40,0))</f>
        <v/>
      </c>
      <c r="K1076" s="26">
        <f>INDEX(Market!$K$31:$K$54,MATCH(B1076&amp;"|"&amp;J1076,Market!$A$31:$A$54,0))</f>
        <v/>
      </c>
      <c r="L1076" s="6">
        <f>INDEX(Settings!$E$13:$E$19,MATCH(I1076,Settings!$B$13:$B$19,0))</f>
        <v/>
      </c>
      <c r="M1076" s="25">
        <f>INDEX(Structure!$K$6:$K$12,MATCH(I1076,Structure!$A$6:$A$12,0))</f>
        <v/>
      </c>
      <c r="N1076" s="26">
        <f>INDEX(Structure!$G$25:$G$52,MATCH(B1076&amp;"|"&amp;I1076,Structure!$A$25:$A$52,0))</f>
        <v/>
      </c>
      <c r="O1076" s="26">
        <f>INDEX(Structure!$H$25:$H$52,MATCH(B1076&amp;"|"&amp;I1076,Structure!$A$25:$A$52,0))</f>
        <v/>
      </c>
      <c r="P1076" s="26">
        <f>INDEX(Structure!$I$25:$I$52,MATCH(B1076&amp;"|"&amp;I1076,Structure!$A$25:$A$52,0))</f>
        <v/>
      </c>
      <c r="Q1076" s="20">
        <f>G1076/H1076</f>
        <v/>
      </c>
      <c r="R1076" s="20">
        <f>G1076/O1076</f>
        <v/>
      </c>
      <c r="S1076" s="32">
        <f>(G1076-N1076)/(P1076-N1076)</f>
        <v/>
      </c>
      <c r="T1076" s="4">
        <f>IF(G1076&lt;N1076,"Below",IF(G1076&gt;P1076,"Above","Within"))</f>
        <v/>
      </c>
      <c r="U1076" s="17">
        <f>MAX(0,N1076-G1076)*F1076</f>
        <v/>
      </c>
      <c r="V1076" s="17">
        <f>MAX(0,G1076-P1076)*F1076</f>
        <v/>
      </c>
      <c r="W1076" s="33">
        <f>IF(T1076="Above",LN(G1076/P1076)/LN(1+INDEX(Market!$E$6:$E$9,MATCH(B1076,Market!$A$6:$A$9,0))),0)</f>
        <v/>
      </c>
    </row>
    <row r="1077">
      <c r="A1077" s="5" t="inlineStr">
        <is>
          <t>E01263</t>
        </is>
      </c>
      <c r="B1077" s="5" t="inlineStr">
        <is>
          <t>ES</t>
        </is>
      </c>
      <c r="C1077" s="5" t="inlineStr">
        <is>
          <t>Finance</t>
        </is>
      </c>
      <c r="D1077" s="5" t="inlineStr">
        <is>
          <t>L2</t>
        </is>
      </c>
      <c r="E1077" s="5" t="inlineStr">
        <is>
          <t>M</t>
        </is>
      </c>
      <c r="F1077" s="5" t="n">
        <v>1</v>
      </c>
      <c r="G1077" s="31" t="n">
        <v>30200</v>
      </c>
      <c r="H1077" s="31" t="n">
        <v>34400</v>
      </c>
      <c r="I1077" s="6">
        <f>INDEX(Roles!$J$5:$J$40,MATCH(C1077&amp;"|"&amp;D1077,Roles!$A$5:$A$40,0))</f>
        <v/>
      </c>
      <c r="J1077" s="6">
        <f>INDEX(Roles!$K$5:$K$40,MATCH(C1077&amp;"|"&amp;D1077,Roles!$A$5:$A$40,0))</f>
        <v/>
      </c>
      <c r="K1077" s="26">
        <f>INDEX(Market!$K$31:$K$54,MATCH(B1077&amp;"|"&amp;J1077,Market!$A$31:$A$54,0))</f>
        <v/>
      </c>
      <c r="L1077" s="6">
        <f>INDEX(Settings!$E$13:$E$19,MATCH(I1077,Settings!$B$13:$B$19,0))</f>
        <v/>
      </c>
      <c r="M1077" s="25">
        <f>INDEX(Structure!$K$6:$K$12,MATCH(I1077,Structure!$A$6:$A$12,0))</f>
        <v/>
      </c>
      <c r="N1077" s="26">
        <f>INDEX(Structure!$G$25:$G$52,MATCH(B1077&amp;"|"&amp;I1077,Structure!$A$25:$A$52,0))</f>
        <v/>
      </c>
      <c r="O1077" s="26">
        <f>INDEX(Structure!$H$25:$H$52,MATCH(B1077&amp;"|"&amp;I1077,Structure!$A$25:$A$52,0))</f>
        <v/>
      </c>
      <c r="P1077" s="26">
        <f>INDEX(Structure!$I$25:$I$52,MATCH(B1077&amp;"|"&amp;I1077,Structure!$A$25:$A$52,0))</f>
        <v/>
      </c>
      <c r="Q1077" s="20">
        <f>G1077/H1077</f>
        <v/>
      </c>
      <c r="R1077" s="20">
        <f>G1077/O1077</f>
        <v/>
      </c>
      <c r="S1077" s="32">
        <f>(G1077-N1077)/(P1077-N1077)</f>
        <v/>
      </c>
      <c r="T1077" s="4">
        <f>IF(G1077&lt;N1077,"Below",IF(G1077&gt;P1077,"Above","Within"))</f>
        <v/>
      </c>
      <c r="U1077" s="17">
        <f>MAX(0,N1077-G1077)*F1077</f>
        <v/>
      </c>
      <c r="V1077" s="17">
        <f>MAX(0,G1077-P1077)*F1077</f>
        <v/>
      </c>
      <c r="W1077" s="33">
        <f>IF(T1077="Above",LN(G1077/P1077)/LN(1+INDEX(Market!$E$6:$E$9,MATCH(B1077,Market!$A$6:$A$9,0))),0)</f>
        <v/>
      </c>
    </row>
    <row r="1078">
      <c r="A1078" s="5" t="inlineStr">
        <is>
          <t>E01264</t>
        </is>
      </c>
      <c r="B1078" s="5" t="inlineStr">
        <is>
          <t>IT</t>
        </is>
      </c>
      <c r="C1078" s="5" t="inlineStr">
        <is>
          <t>Customer Service</t>
        </is>
      </c>
      <c r="D1078" s="5" t="inlineStr">
        <is>
          <t>L1</t>
        </is>
      </c>
      <c r="E1078" s="5" t="inlineStr">
        <is>
          <t>F</t>
        </is>
      </c>
      <c r="F1078" s="5" t="n">
        <v>1</v>
      </c>
      <c r="G1078" s="31" t="n">
        <v>26350</v>
      </c>
      <c r="H1078" s="31" t="n">
        <v>23400</v>
      </c>
      <c r="I1078" s="6">
        <f>INDEX(Roles!$J$5:$J$40,MATCH(C1078&amp;"|"&amp;D1078,Roles!$A$5:$A$40,0))</f>
        <v/>
      </c>
      <c r="J1078" s="6">
        <f>INDEX(Roles!$K$5:$K$40,MATCH(C1078&amp;"|"&amp;D1078,Roles!$A$5:$A$40,0))</f>
        <v/>
      </c>
      <c r="K1078" s="26">
        <f>INDEX(Market!$K$31:$K$54,MATCH(B1078&amp;"|"&amp;J1078,Market!$A$31:$A$54,0))</f>
        <v/>
      </c>
      <c r="L1078" s="6">
        <f>INDEX(Settings!$E$13:$E$19,MATCH(I1078,Settings!$B$13:$B$19,0))</f>
        <v/>
      </c>
      <c r="M1078" s="25">
        <f>INDEX(Structure!$K$6:$K$12,MATCH(I1078,Structure!$A$6:$A$12,0))</f>
        <v/>
      </c>
      <c r="N1078" s="26">
        <f>INDEX(Structure!$G$25:$G$52,MATCH(B1078&amp;"|"&amp;I1078,Structure!$A$25:$A$52,0))</f>
        <v/>
      </c>
      <c r="O1078" s="26">
        <f>INDEX(Structure!$H$25:$H$52,MATCH(B1078&amp;"|"&amp;I1078,Structure!$A$25:$A$52,0))</f>
        <v/>
      </c>
      <c r="P1078" s="26">
        <f>INDEX(Structure!$I$25:$I$52,MATCH(B1078&amp;"|"&amp;I1078,Structure!$A$25:$A$52,0))</f>
        <v/>
      </c>
      <c r="Q1078" s="20">
        <f>G1078/H1078</f>
        <v/>
      </c>
      <c r="R1078" s="20">
        <f>G1078/O1078</f>
        <v/>
      </c>
      <c r="S1078" s="32">
        <f>(G1078-N1078)/(P1078-N1078)</f>
        <v/>
      </c>
      <c r="T1078" s="4">
        <f>IF(G1078&lt;N1078,"Below",IF(G1078&gt;P1078,"Above","Within"))</f>
        <v/>
      </c>
      <c r="U1078" s="17">
        <f>MAX(0,N1078-G1078)*F1078</f>
        <v/>
      </c>
      <c r="V1078" s="17">
        <f>MAX(0,G1078-P1078)*F1078</f>
        <v/>
      </c>
      <c r="W1078" s="33">
        <f>IF(T1078="Above",LN(G1078/P1078)/LN(1+INDEX(Market!$E$6:$E$9,MATCH(B1078,Market!$A$6:$A$9,0))),0)</f>
        <v/>
      </c>
    </row>
    <row r="1079">
      <c r="A1079" s="5" t="inlineStr">
        <is>
          <t>E01265</t>
        </is>
      </c>
      <c r="B1079" s="5" t="inlineStr">
        <is>
          <t>IT</t>
        </is>
      </c>
      <c r="C1079" s="5" t="inlineStr">
        <is>
          <t>Tech</t>
        </is>
      </c>
      <c r="D1079" s="5" t="inlineStr">
        <is>
          <t>L4</t>
        </is>
      </c>
      <c r="E1079" s="5" t="inlineStr">
        <is>
          <t>M</t>
        </is>
      </c>
      <c r="F1079" s="5" t="n">
        <v>1</v>
      </c>
      <c r="G1079" s="31" t="n">
        <v>66550</v>
      </c>
      <c r="H1079" s="31" t="n">
        <v>68200</v>
      </c>
      <c r="I1079" s="6">
        <f>INDEX(Roles!$J$5:$J$40,MATCH(C1079&amp;"|"&amp;D1079,Roles!$A$5:$A$40,0))</f>
        <v/>
      </c>
      <c r="J1079" s="6">
        <f>INDEX(Roles!$K$5:$K$40,MATCH(C1079&amp;"|"&amp;D1079,Roles!$A$5:$A$40,0))</f>
        <v/>
      </c>
      <c r="K1079" s="26">
        <f>INDEX(Market!$K$31:$K$54,MATCH(B1079&amp;"|"&amp;J1079,Market!$A$31:$A$54,0))</f>
        <v/>
      </c>
      <c r="L1079" s="6">
        <f>INDEX(Settings!$E$13:$E$19,MATCH(I1079,Settings!$B$13:$B$19,0))</f>
        <v/>
      </c>
      <c r="M1079" s="25">
        <f>INDEX(Structure!$K$6:$K$12,MATCH(I1079,Structure!$A$6:$A$12,0))</f>
        <v/>
      </c>
      <c r="N1079" s="26">
        <f>INDEX(Structure!$G$25:$G$52,MATCH(B1079&amp;"|"&amp;I1079,Structure!$A$25:$A$52,0))</f>
        <v/>
      </c>
      <c r="O1079" s="26">
        <f>INDEX(Structure!$H$25:$H$52,MATCH(B1079&amp;"|"&amp;I1079,Structure!$A$25:$A$52,0))</f>
        <v/>
      </c>
      <c r="P1079" s="26">
        <f>INDEX(Structure!$I$25:$I$52,MATCH(B1079&amp;"|"&amp;I1079,Structure!$A$25:$A$52,0))</f>
        <v/>
      </c>
      <c r="Q1079" s="20">
        <f>G1079/H1079</f>
        <v/>
      </c>
      <c r="R1079" s="20">
        <f>G1079/O1079</f>
        <v/>
      </c>
      <c r="S1079" s="32">
        <f>(G1079-N1079)/(P1079-N1079)</f>
        <v/>
      </c>
      <c r="T1079" s="4">
        <f>IF(G1079&lt;N1079,"Below",IF(G1079&gt;P1079,"Above","Within"))</f>
        <v/>
      </c>
      <c r="U1079" s="17">
        <f>MAX(0,N1079-G1079)*F1079</f>
        <v/>
      </c>
      <c r="V1079" s="17">
        <f>MAX(0,G1079-P1079)*F1079</f>
        <v/>
      </c>
      <c r="W1079" s="33">
        <f>IF(T1079="Above",LN(G1079/P1079)/LN(1+INDEX(Market!$E$6:$E$9,MATCH(B1079,Market!$A$6:$A$9,0))),0)</f>
        <v/>
      </c>
    </row>
    <row r="1080">
      <c r="A1080" s="5" t="inlineStr">
        <is>
          <t>E01266</t>
        </is>
      </c>
      <c r="B1080" s="5" t="inlineStr">
        <is>
          <t>PL</t>
        </is>
      </c>
      <c r="C1080" s="5" t="inlineStr">
        <is>
          <t>Customer Service</t>
        </is>
      </c>
      <c r="D1080" s="5" t="inlineStr">
        <is>
          <t>L2</t>
        </is>
      </c>
      <c r="E1080" s="5" t="inlineStr">
        <is>
          <t>M</t>
        </is>
      </c>
      <c r="F1080" s="5" t="n">
        <v>1</v>
      </c>
      <c r="G1080" s="31" t="n">
        <v>27050</v>
      </c>
      <c r="H1080" s="31" t="n">
        <v>23600</v>
      </c>
      <c r="I1080" s="6">
        <f>INDEX(Roles!$J$5:$J$40,MATCH(C1080&amp;"|"&amp;D1080,Roles!$A$5:$A$40,0))</f>
        <v/>
      </c>
      <c r="J1080" s="6">
        <f>INDEX(Roles!$K$5:$K$40,MATCH(C1080&amp;"|"&amp;D1080,Roles!$A$5:$A$40,0))</f>
        <v/>
      </c>
      <c r="K1080" s="26">
        <f>INDEX(Market!$K$31:$K$54,MATCH(B1080&amp;"|"&amp;J1080,Market!$A$31:$A$54,0))</f>
        <v/>
      </c>
      <c r="L1080" s="6">
        <f>INDEX(Settings!$E$13:$E$19,MATCH(I1080,Settings!$B$13:$B$19,0))</f>
        <v/>
      </c>
      <c r="M1080" s="25">
        <f>INDEX(Structure!$K$6:$K$12,MATCH(I1080,Structure!$A$6:$A$12,0))</f>
        <v/>
      </c>
      <c r="N1080" s="26">
        <f>INDEX(Structure!$G$25:$G$52,MATCH(B1080&amp;"|"&amp;I1080,Structure!$A$25:$A$52,0))</f>
        <v/>
      </c>
      <c r="O1080" s="26">
        <f>INDEX(Structure!$H$25:$H$52,MATCH(B1080&amp;"|"&amp;I1080,Structure!$A$25:$A$52,0))</f>
        <v/>
      </c>
      <c r="P1080" s="26">
        <f>INDEX(Structure!$I$25:$I$52,MATCH(B1080&amp;"|"&amp;I1080,Structure!$A$25:$A$52,0))</f>
        <v/>
      </c>
      <c r="Q1080" s="20">
        <f>G1080/H1080</f>
        <v/>
      </c>
      <c r="R1080" s="20">
        <f>G1080/O1080</f>
        <v/>
      </c>
      <c r="S1080" s="32">
        <f>(G1080-N1080)/(P1080-N1080)</f>
        <v/>
      </c>
      <c r="T1080" s="4">
        <f>IF(G1080&lt;N1080,"Below",IF(G1080&gt;P1080,"Above","Within"))</f>
        <v/>
      </c>
      <c r="U1080" s="17">
        <f>MAX(0,N1080-G1080)*F1080</f>
        <v/>
      </c>
      <c r="V1080" s="17">
        <f>MAX(0,G1080-P1080)*F1080</f>
        <v/>
      </c>
      <c r="W1080" s="33">
        <f>IF(T1080="Above",LN(G1080/P1080)/LN(1+INDEX(Market!$E$6:$E$9,MATCH(B1080,Market!$A$6:$A$9,0))),0)</f>
        <v/>
      </c>
    </row>
    <row r="1081">
      <c r="A1081" s="5" t="inlineStr">
        <is>
          <t>E01267</t>
        </is>
      </c>
      <c r="B1081" s="5" t="inlineStr">
        <is>
          <t>PL</t>
        </is>
      </c>
      <c r="C1081" s="5" t="inlineStr">
        <is>
          <t>Tech</t>
        </is>
      </c>
      <c r="D1081" s="5" t="inlineStr">
        <is>
          <t>L4</t>
        </is>
      </c>
      <c r="E1081" s="5" t="inlineStr">
        <is>
          <t>M</t>
        </is>
      </c>
      <c r="F1081" s="5" t="n">
        <v>1</v>
      </c>
      <c r="G1081" s="31" t="n">
        <v>57950</v>
      </c>
      <c r="H1081" s="31" t="n">
        <v>55100</v>
      </c>
      <c r="I1081" s="6">
        <f>INDEX(Roles!$J$5:$J$40,MATCH(C1081&amp;"|"&amp;D1081,Roles!$A$5:$A$40,0))</f>
        <v/>
      </c>
      <c r="J1081" s="6">
        <f>INDEX(Roles!$K$5:$K$40,MATCH(C1081&amp;"|"&amp;D1081,Roles!$A$5:$A$40,0))</f>
        <v/>
      </c>
      <c r="K1081" s="26">
        <f>INDEX(Market!$K$31:$K$54,MATCH(B1081&amp;"|"&amp;J1081,Market!$A$31:$A$54,0))</f>
        <v/>
      </c>
      <c r="L1081" s="6">
        <f>INDEX(Settings!$E$13:$E$19,MATCH(I1081,Settings!$B$13:$B$19,0))</f>
        <v/>
      </c>
      <c r="M1081" s="25">
        <f>INDEX(Structure!$K$6:$K$12,MATCH(I1081,Structure!$A$6:$A$12,0))</f>
        <v/>
      </c>
      <c r="N1081" s="26">
        <f>INDEX(Structure!$G$25:$G$52,MATCH(B1081&amp;"|"&amp;I1081,Structure!$A$25:$A$52,0))</f>
        <v/>
      </c>
      <c r="O1081" s="26">
        <f>INDEX(Structure!$H$25:$H$52,MATCH(B1081&amp;"|"&amp;I1081,Structure!$A$25:$A$52,0))</f>
        <v/>
      </c>
      <c r="P1081" s="26">
        <f>INDEX(Structure!$I$25:$I$52,MATCH(B1081&amp;"|"&amp;I1081,Structure!$A$25:$A$52,0))</f>
        <v/>
      </c>
      <c r="Q1081" s="20">
        <f>G1081/H1081</f>
        <v/>
      </c>
      <c r="R1081" s="20">
        <f>G1081/O1081</f>
        <v/>
      </c>
      <c r="S1081" s="32">
        <f>(G1081-N1081)/(P1081-N1081)</f>
        <v/>
      </c>
      <c r="T1081" s="4">
        <f>IF(G1081&lt;N1081,"Below",IF(G1081&gt;P1081,"Above","Within"))</f>
        <v/>
      </c>
      <c r="U1081" s="17">
        <f>MAX(0,N1081-G1081)*F1081</f>
        <v/>
      </c>
      <c r="V1081" s="17">
        <f>MAX(0,G1081-P1081)*F1081</f>
        <v/>
      </c>
      <c r="W1081" s="33">
        <f>IF(T1081="Above",LN(G1081/P1081)/LN(1+INDEX(Market!$E$6:$E$9,MATCH(B1081,Market!$A$6:$A$9,0))),0)</f>
        <v/>
      </c>
    </row>
    <row r="1082">
      <c r="A1082" s="5" t="inlineStr">
        <is>
          <t>E01268</t>
        </is>
      </c>
      <c r="B1082" s="5" t="inlineStr">
        <is>
          <t>PL</t>
        </is>
      </c>
      <c r="C1082" s="5" t="inlineStr">
        <is>
          <t>Sales</t>
        </is>
      </c>
      <c r="D1082" s="5" t="inlineStr">
        <is>
          <t>L2</t>
        </is>
      </c>
      <c r="E1082" s="5" t="inlineStr">
        <is>
          <t>F</t>
        </is>
      </c>
      <c r="F1082" s="5" t="n">
        <v>1</v>
      </c>
      <c r="G1082" s="31" t="n">
        <v>29250</v>
      </c>
      <c r="H1082" s="31" t="n">
        <v>27600</v>
      </c>
      <c r="I1082" s="6">
        <f>INDEX(Roles!$J$5:$J$40,MATCH(C1082&amp;"|"&amp;D1082,Roles!$A$5:$A$40,0))</f>
        <v/>
      </c>
      <c r="J1082" s="6">
        <f>INDEX(Roles!$K$5:$K$40,MATCH(C1082&amp;"|"&amp;D1082,Roles!$A$5:$A$40,0))</f>
        <v/>
      </c>
      <c r="K1082" s="26">
        <f>INDEX(Market!$K$31:$K$54,MATCH(B1082&amp;"|"&amp;J1082,Market!$A$31:$A$54,0))</f>
        <v/>
      </c>
      <c r="L1082" s="6">
        <f>INDEX(Settings!$E$13:$E$19,MATCH(I1082,Settings!$B$13:$B$19,0))</f>
        <v/>
      </c>
      <c r="M1082" s="25">
        <f>INDEX(Structure!$K$6:$K$12,MATCH(I1082,Structure!$A$6:$A$12,0))</f>
        <v/>
      </c>
      <c r="N1082" s="26">
        <f>INDEX(Structure!$G$25:$G$52,MATCH(B1082&amp;"|"&amp;I1082,Structure!$A$25:$A$52,0))</f>
        <v/>
      </c>
      <c r="O1082" s="26">
        <f>INDEX(Structure!$H$25:$H$52,MATCH(B1082&amp;"|"&amp;I1082,Structure!$A$25:$A$52,0))</f>
        <v/>
      </c>
      <c r="P1082" s="26">
        <f>INDEX(Structure!$I$25:$I$52,MATCH(B1082&amp;"|"&amp;I1082,Structure!$A$25:$A$52,0))</f>
        <v/>
      </c>
      <c r="Q1082" s="20">
        <f>G1082/H1082</f>
        <v/>
      </c>
      <c r="R1082" s="20">
        <f>G1082/O1082</f>
        <v/>
      </c>
      <c r="S1082" s="32">
        <f>(G1082-N1082)/(P1082-N1082)</f>
        <v/>
      </c>
      <c r="T1082" s="4">
        <f>IF(G1082&lt;N1082,"Below",IF(G1082&gt;P1082,"Above","Within"))</f>
        <v/>
      </c>
      <c r="U1082" s="17">
        <f>MAX(0,N1082-G1082)*F1082</f>
        <v/>
      </c>
      <c r="V1082" s="17">
        <f>MAX(0,G1082-P1082)*F1082</f>
        <v/>
      </c>
      <c r="W1082" s="33">
        <f>IF(T1082="Above",LN(G1082/P1082)/LN(1+INDEX(Market!$E$6:$E$9,MATCH(B1082,Market!$A$6:$A$9,0))),0)</f>
        <v/>
      </c>
    </row>
    <row r="1083">
      <c r="A1083" s="5" t="inlineStr">
        <is>
          <t>E01269</t>
        </is>
      </c>
      <c r="B1083" s="5" t="inlineStr">
        <is>
          <t>DE</t>
        </is>
      </c>
      <c r="C1083" s="5" t="inlineStr">
        <is>
          <t>Customer Service</t>
        </is>
      </c>
      <c r="D1083" s="5" t="inlineStr">
        <is>
          <t>L4</t>
        </is>
      </c>
      <c r="E1083" s="5" t="inlineStr">
        <is>
          <t>M</t>
        </is>
      </c>
      <c r="F1083" s="5" t="n">
        <v>1</v>
      </c>
      <c r="G1083" s="31" t="n">
        <v>74150</v>
      </c>
      <c r="H1083" s="31" t="n">
        <v>71800</v>
      </c>
      <c r="I1083" s="6">
        <f>INDEX(Roles!$J$5:$J$40,MATCH(C1083&amp;"|"&amp;D1083,Roles!$A$5:$A$40,0))</f>
        <v/>
      </c>
      <c r="J1083" s="6">
        <f>INDEX(Roles!$K$5:$K$40,MATCH(C1083&amp;"|"&amp;D1083,Roles!$A$5:$A$40,0))</f>
        <v/>
      </c>
      <c r="K1083" s="26">
        <f>INDEX(Market!$K$31:$K$54,MATCH(B1083&amp;"|"&amp;J1083,Market!$A$31:$A$54,0))</f>
        <v/>
      </c>
      <c r="L1083" s="6">
        <f>INDEX(Settings!$E$13:$E$19,MATCH(I1083,Settings!$B$13:$B$19,0))</f>
        <v/>
      </c>
      <c r="M1083" s="25">
        <f>INDEX(Structure!$K$6:$K$12,MATCH(I1083,Structure!$A$6:$A$12,0))</f>
        <v/>
      </c>
      <c r="N1083" s="26">
        <f>INDEX(Structure!$G$25:$G$52,MATCH(B1083&amp;"|"&amp;I1083,Structure!$A$25:$A$52,0))</f>
        <v/>
      </c>
      <c r="O1083" s="26">
        <f>INDEX(Structure!$H$25:$H$52,MATCH(B1083&amp;"|"&amp;I1083,Structure!$A$25:$A$52,0))</f>
        <v/>
      </c>
      <c r="P1083" s="26">
        <f>INDEX(Structure!$I$25:$I$52,MATCH(B1083&amp;"|"&amp;I1083,Structure!$A$25:$A$52,0))</f>
        <v/>
      </c>
      <c r="Q1083" s="20">
        <f>G1083/H1083</f>
        <v/>
      </c>
      <c r="R1083" s="20">
        <f>G1083/O1083</f>
        <v/>
      </c>
      <c r="S1083" s="32">
        <f>(G1083-N1083)/(P1083-N1083)</f>
        <v/>
      </c>
      <c r="T1083" s="4">
        <f>IF(G1083&lt;N1083,"Below",IF(G1083&gt;P1083,"Above","Within"))</f>
        <v/>
      </c>
      <c r="U1083" s="17">
        <f>MAX(0,N1083-G1083)*F1083</f>
        <v/>
      </c>
      <c r="V1083" s="17">
        <f>MAX(0,G1083-P1083)*F1083</f>
        <v/>
      </c>
      <c r="W1083" s="33">
        <f>IF(T1083="Above",LN(G1083/P1083)/LN(1+INDEX(Market!$E$6:$E$9,MATCH(B1083,Market!$A$6:$A$9,0))),0)</f>
        <v/>
      </c>
    </row>
    <row r="1084">
      <c r="A1084" s="5" t="inlineStr">
        <is>
          <t>E01270</t>
        </is>
      </c>
      <c r="B1084" s="5" t="inlineStr">
        <is>
          <t>IT</t>
        </is>
      </c>
      <c r="C1084" s="5" t="inlineStr">
        <is>
          <t>Tech</t>
        </is>
      </c>
      <c r="D1084" s="5" t="inlineStr">
        <is>
          <t>L1</t>
        </is>
      </c>
      <c r="E1084" s="5" t="inlineStr">
        <is>
          <t>M</t>
        </is>
      </c>
      <c r="F1084" s="5" t="n">
        <v>1</v>
      </c>
      <c r="G1084" s="31" t="n">
        <v>28000</v>
      </c>
      <c r="H1084" s="31" t="n">
        <v>32500</v>
      </c>
      <c r="I1084" s="6">
        <f>INDEX(Roles!$J$5:$J$40,MATCH(C1084&amp;"|"&amp;D1084,Roles!$A$5:$A$40,0))</f>
        <v/>
      </c>
      <c r="J1084" s="6">
        <f>INDEX(Roles!$K$5:$K$40,MATCH(C1084&amp;"|"&amp;D1084,Roles!$A$5:$A$40,0))</f>
        <v/>
      </c>
      <c r="K1084" s="26">
        <f>INDEX(Market!$K$31:$K$54,MATCH(B1084&amp;"|"&amp;J1084,Market!$A$31:$A$54,0))</f>
        <v/>
      </c>
      <c r="L1084" s="6">
        <f>INDEX(Settings!$E$13:$E$19,MATCH(I1084,Settings!$B$13:$B$19,0))</f>
        <v/>
      </c>
      <c r="M1084" s="25">
        <f>INDEX(Structure!$K$6:$K$12,MATCH(I1084,Structure!$A$6:$A$12,0))</f>
        <v/>
      </c>
      <c r="N1084" s="26">
        <f>INDEX(Structure!$G$25:$G$52,MATCH(B1084&amp;"|"&amp;I1084,Structure!$A$25:$A$52,0))</f>
        <v/>
      </c>
      <c r="O1084" s="26">
        <f>INDEX(Structure!$H$25:$H$52,MATCH(B1084&amp;"|"&amp;I1084,Structure!$A$25:$A$52,0))</f>
        <v/>
      </c>
      <c r="P1084" s="26">
        <f>INDEX(Structure!$I$25:$I$52,MATCH(B1084&amp;"|"&amp;I1084,Structure!$A$25:$A$52,0))</f>
        <v/>
      </c>
      <c r="Q1084" s="20">
        <f>G1084/H1084</f>
        <v/>
      </c>
      <c r="R1084" s="20">
        <f>G1084/O1084</f>
        <v/>
      </c>
      <c r="S1084" s="32">
        <f>(G1084-N1084)/(P1084-N1084)</f>
        <v/>
      </c>
      <c r="T1084" s="4">
        <f>IF(G1084&lt;N1084,"Below",IF(G1084&gt;P1084,"Above","Within"))</f>
        <v/>
      </c>
      <c r="U1084" s="17">
        <f>MAX(0,N1084-G1084)*F1084</f>
        <v/>
      </c>
      <c r="V1084" s="17">
        <f>MAX(0,G1084-P1084)*F1084</f>
        <v/>
      </c>
      <c r="W1084" s="33">
        <f>IF(T1084="Above",LN(G1084/P1084)/LN(1+INDEX(Market!$E$6:$E$9,MATCH(B1084,Market!$A$6:$A$9,0))),0)</f>
        <v/>
      </c>
    </row>
    <row r="1085">
      <c r="A1085" s="5" t="inlineStr">
        <is>
          <t>E01271</t>
        </is>
      </c>
      <c r="B1085" s="5" t="inlineStr">
        <is>
          <t>IT</t>
        </is>
      </c>
      <c r="C1085" s="5" t="inlineStr">
        <is>
          <t>Customer Service</t>
        </is>
      </c>
      <c r="D1085" s="5" t="inlineStr">
        <is>
          <t>L2</t>
        </is>
      </c>
      <c r="E1085" s="5" t="inlineStr">
        <is>
          <t>M</t>
        </is>
      </c>
      <c r="F1085" s="5" t="n">
        <v>1</v>
      </c>
      <c r="G1085" s="31" t="n">
        <v>30600</v>
      </c>
      <c r="H1085" s="31" t="n">
        <v>29200</v>
      </c>
      <c r="I1085" s="6">
        <f>INDEX(Roles!$J$5:$J$40,MATCH(C1085&amp;"|"&amp;D1085,Roles!$A$5:$A$40,0))</f>
        <v/>
      </c>
      <c r="J1085" s="6">
        <f>INDEX(Roles!$K$5:$K$40,MATCH(C1085&amp;"|"&amp;D1085,Roles!$A$5:$A$40,0))</f>
        <v/>
      </c>
      <c r="K1085" s="26">
        <f>INDEX(Market!$K$31:$K$54,MATCH(B1085&amp;"|"&amp;J1085,Market!$A$31:$A$54,0))</f>
        <v/>
      </c>
      <c r="L1085" s="6">
        <f>INDEX(Settings!$E$13:$E$19,MATCH(I1085,Settings!$B$13:$B$19,0))</f>
        <v/>
      </c>
      <c r="M1085" s="25">
        <f>INDEX(Structure!$K$6:$K$12,MATCH(I1085,Structure!$A$6:$A$12,0))</f>
        <v/>
      </c>
      <c r="N1085" s="26">
        <f>INDEX(Structure!$G$25:$G$52,MATCH(B1085&amp;"|"&amp;I1085,Structure!$A$25:$A$52,0))</f>
        <v/>
      </c>
      <c r="O1085" s="26">
        <f>INDEX(Structure!$H$25:$H$52,MATCH(B1085&amp;"|"&amp;I1085,Structure!$A$25:$A$52,0))</f>
        <v/>
      </c>
      <c r="P1085" s="26">
        <f>INDEX(Structure!$I$25:$I$52,MATCH(B1085&amp;"|"&amp;I1085,Structure!$A$25:$A$52,0))</f>
        <v/>
      </c>
      <c r="Q1085" s="20">
        <f>G1085/H1085</f>
        <v/>
      </c>
      <c r="R1085" s="20">
        <f>G1085/O1085</f>
        <v/>
      </c>
      <c r="S1085" s="32">
        <f>(G1085-N1085)/(P1085-N1085)</f>
        <v/>
      </c>
      <c r="T1085" s="4">
        <f>IF(G1085&lt;N1085,"Below",IF(G1085&gt;P1085,"Above","Within"))</f>
        <v/>
      </c>
      <c r="U1085" s="17">
        <f>MAX(0,N1085-G1085)*F1085</f>
        <v/>
      </c>
      <c r="V1085" s="17">
        <f>MAX(0,G1085-P1085)*F1085</f>
        <v/>
      </c>
      <c r="W1085" s="33">
        <f>IF(T1085="Above",LN(G1085/P1085)/LN(1+INDEX(Market!$E$6:$E$9,MATCH(B1085,Market!$A$6:$A$9,0))),0)</f>
        <v/>
      </c>
    </row>
    <row r="1086">
      <c r="A1086" s="5" t="inlineStr">
        <is>
          <t>E01272</t>
        </is>
      </c>
      <c r="B1086" s="5" t="inlineStr">
        <is>
          <t>PL</t>
        </is>
      </c>
      <c r="C1086" s="5" t="inlineStr">
        <is>
          <t>Operations</t>
        </is>
      </c>
      <c r="D1086" s="5" t="inlineStr">
        <is>
          <t>L2</t>
        </is>
      </c>
      <c r="E1086" s="5" t="inlineStr">
        <is>
          <t>M</t>
        </is>
      </c>
      <c r="F1086" s="5" t="n">
        <v>1</v>
      </c>
      <c r="G1086" s="31" t="n">
        <v>24150</v>
      </c>
      <c r="H1086" s="31" t="n">
        <v>24900</v>
      </c>
      <c r="I1086" s="6">
        <f>INDEX(Roles!$J$5:$J$40,MATCH(C1086&amp;"|"&amp;D1086,Roles!$A$5:$A$40,0))</f>
        <v/>
      </c>
      <c r="J1086" s="6">
        <f>INDEX(Roles!$K$5:$K$40,MATCH(C1086&amp;"|"&amp;D1086,Roles!$A$5:$A$40,0))</f>
        <v/>
      </c>
      <c r="K1086" s="26">
        <f>INDEX(Market!$K$31:$K$54,MATCH(B1086&amp;"|"&amp;J1086,Market!$A$31:$A$54,0))</f>
        <v/>
      </c>
      <c r="L1086" s="6">
        <f>INDEX(Settings!$E$13:$E$19,MATCH(I1086,Settings!$B$13:$B$19,0))</f>
        <v/>
      </c>
      <c r="M1086" s="25">
        <f>INDEX(Structure!$K$6:$K$12,MATCH(I1086,Structure!$A$6:$A$12,0))</f>
        <v/>
      </c>
      <c r="N1086" s="26">
        <f>INDEX(Structure!$G$25:$G$52,MATCH(B1086&amp;"|"&amp;I1086,Structure!$A$25:$A$52,0))</f>
        <v/>
      </c>
      <c r="O1086" s="26">
        <f>INDEX(Structure!$H$25:$H$52,MATCH(B1086&amp;"|"&amp;I1086,Structure!$A$25:$A$52,0))</f>
        <v/>
      </c>
      <c r="P1086" s="26">
        <f>INDEX(Structure!$I$25:$I$52,MATCH(B1086&amp;"|"&amp;I1086,Structure!$A$25:$A$52,0))</f>
        <v/>
      </c>
      <c r="Q1086" s="20">
        <f>G1086/H1086</f>
        <v/>
      </c>
      <c r="R1086" s="20">
        <f>G1086/O1086</f>
        <v/>
      </c>
      <c r="S1086" s="32">
        <f>(G1086-N1086)/(P1086-N1086)</f>
        <v/>
      </c>
      <c r="T1086" s="4">
        <f>IF(G1086&lt;N1086,"Below",IF(G1086&gt;P1086,"Above","Within"))</f>
        <v/>
      </c>
      <c r="U1086" s="17">
        <f>MAX(0,N1086-G1086)*F1086</f>
        <v/>
      </c>
      <c r="V1086" s="17">
        <f>MAX(0,G1086-P1086)*F1086</f>
        <v/>
      </c>
      <c r="W1086" s="33">
        <f>IF(T1086="Above",LN(G1086/P1086)/LN(1+INDEX(Market!$E$6:$E$9,MATCH(B1086,Market!$A$6:$A$9,0))),0)</f>
        <v/>
      </c>
    </row>
    <row r="1087">
      <c r="A1087" s="5" t="inlineStr">
        <is>
          <t>E01273</t>
        </is>
      </c>
      <c r="B1087" s="5" t="inlineStr">
        <is>
          <t>PL</t>
        </is>
      </c>
      <c r="C1087" s="5" t="inlineStr">
        <is>
          <t>Customer Service</t>
        </is>
      </c>
      <c r="D1087" s="5" t="inlineStr">
        <is>
          <t>L4</t>
        </is>
      </c>
      <c r="E1087" s="5" t="inlineStr">
        <is>
          <t>M</t>
        </is>
      </c>
      <c r="F1087" s="5" t="n">
        <v>1</v>
      </c>
      <c r="G1087" s="31" t="n">
        <v>39300</v>
      </c>
      <c r="H1087" s="31" t="n">
        <v>39700</v>
      </c>
      <c r="I1087" s="6">
        <f>INDEX(Roles!$J$5:$J$40,MATCH(C1087&amp;"|"&amp;D1087,Roles!$A$5:$A$40,0))</f>
        <v/>
      </c>
      <c r="J1087" s="6">
        <f>INDEX(Roles!$K$5:$K$40,MATCH(C1087&amp;"|"&amp;D1087,Roles!$A$5:$A$40,0))</f>
        <v/>
      </c>
      <c r="K1087" s="26">
        <f>INDEX(Market!$K$31:$K$54,MATCH(B1087&amp;"|"&amp;J1087,Market!$A$31:$A$54,0))</f>
        <v/>
      </c>
      <c r="L1087" s="6">
        <f>INDEX(Settings!$E$13:$E$19,MATCH(I1087,Settings!$B$13:$B$19,0))</f>
        <v/>
      </c>
      <c r="M1087" s="25">
        <f>INDEX(Structure!$K$6:$K$12,MATCH(I1087,Structure!$A$6:$A$12,0))</f>
        <v/>
      </c>
      <c r="N1087" s="26">
        <f>INDEX(Structure!$G$25:$G$52,MATCH(B1087&amp;"|"&amp;I1087,Structure!$A$25:$A$52,0))</f>
        <v/>
      </c>
      <c r="O1087" s="26">
        <f>INDEX(Structure!$H$25:$H$52,MATCH(B1087&amp;"|"&amp;I1087,Structure!$A$25:$A$52,0))</f>
        <v/>
      </c>
      <c r="P1087" s="26">
        <f>INDEX(Structure!$I$25:$I$52,MATCH(B1087&amp;"|"&amp;I1087,Structure!$A$25:$A$52,0))</f>
        <v/>
      </c>
      <c r="Q1087" s="20">
        <f>G1087/H1087</f>
        <v/>
      </c>
      <c r="R1087" s="20">
        <f>G1087/O1087</f>
        <v/>
      </c>
      <c r="S1087" s="32">
        <f>(G1087-N1087)/(P1087-N1087)</f>
        <v/>
      </c>
      <c r="T1087" s="4">
        <f>IF(G1087&lt;N1087,"Below",IF(G1087&gt;P1087,"Above","Within"))</f>
        <v/>
      </c>
      <c r="U1087" s="17">
        <f>MAX(0,N1087-G1087)*F1087</f>
        <v/>
      </c>
      <c r="V1087" s="17">
        <f>MAX(0,G1087-P1087)*F1087</f>
        <v/>
      </c>
      <c r="W1087" s="33">
        <f>IF(T1087="Above",LN(G1087/P1087)/LN(1+INDEX(Market!$E$6:$E$9,MATCH(B1087,Market!$A$6:$A$9,0))),0)</f>
        <v/>
      </c>
    </row>
    <row r="1088">
      <c r="A1088" s="5" t="inlineStr">
        <is>
          <t>E01274</t>
        </is>
      </c>
      <c r="B1088" s="5" t="inlineStr">
        <is>
          <t>PL</t>
        </is>
      </c>
      <c r="C1088" s="5" t="inlineStr">
        <is>
          <t>Operations</t>
        </is>
      </c>
      <c r="D1088" s="5" t="inlineStr">
        <is>
          <t>L2</t>
        </is>
      </c>
      <c r="E1088" s="5" t="inlineStr">
        <is>
          <t>F</t>
        </is>
      </c>
      <c r="F1088" s="5" t="n">
        <v>1</v>
      </c>
      <c r="G1088" s="31" t="n">
        <v>24300</v>
      </c>
      <c r="H1088" s="31" t="n">
        <v>24900</v>
      </c>
      <c r="I1088" s="6">
        <f>INDEX(Roles!$J$5:$J$40,MATCH(C1088&amp;"|"&amp;D1088,Roles!$A$5:$A$40,0))</f>
        <v/>
      </c>
      <c r="J1088" s="6">
        <f>INDEX(Roles!$K$5:$K$40,MATCH(C1088&amp;"|"&amp;D1088,Roles!$A$5:$A$40,0))</f>
        <v/>
      </c>
      <c r="K1088" s="26">
        <f>INDEX(Market!$K$31:$K$54,MATCH(B1088&amp;"|"&amp;J1088,Market!$A$31:$A$54,0))</f>
        <v/>
      </c>
      <c r="L1088" s="6">
        <f>INDEX(Settings!$E$13:$E$19,MATCH(I1088,Settings!$B$13:$B$19,0))</f>
        <v/>
      </c>
      <c r="M1088" s="25">
        <f>INDEX(Structure!$K$6:$K$12,MATCH(I1088,Structure!$A$6:$A$12,0))</f>
        <v/>
      </c>
      <c r="N1088" s="26">
        <f>INDEX(Structure!$G$25:$G$52,MATCH(B1088&amp;"|"&amp;I1088,Structure!$A$25:$A$52,0))</f>
        <v/>
      </c>
      <c r="O1088" s="26">
        <f>INDEX(Structure!$H$25:$H$52,MATCH(B1088&amp;"|"&amp;I1088,Structure!$A$25:$A$52,0))</f>
        <v/>
      </c>
      <c r="P1088" s="26">
        <f>INDEX(Structure!$I$25:$I$52,MATCH(B1088&amp;"|"&amp;I1088,Structure!$A$25:$A$52,0))</f>
        <v/>
      </c>
      <c r="Q1088" s="20">
        <f>G1088/H1088</f>
        <v/>
      </c>
      <c r="R1088" s="20">
        <f>G1088/O1088</f>
        <v/>
      </c>
      <c r="S1088" s="32">
        <f>(G1088-N1088)/(P1088-N1088)</f>
        <v/>
      </c>
      <c r="T1088" s="4">
        <f>IF(G1088&lt;N1088,"Below",IF(G1088&gt;P1088,"Above","Within"))</f>
        <v/>
      </c>
      <c r="U1088" s="17">
        <f>MAX(0,N1088-G1088)*F1088</f>
        <v/>
      </c>
      <c r="V1088" s="17">
        <f>MAX(0,G1088-P1088)*F1088</f>
        <v/>
      </c>
      <c r="W1088" s="33">
        <f>IF(T1088="Above",LN(G1088/P1088)/LN(1+INDEX(Market!$E$6:$E$9,MATCH(B1088,Market!$A$6:$A$9,0))),0)</f>
        <v/>
      </c>
    </row>
    <row r="1089">
      <c r="A1089" s="5" t="inlineStr">
        <is>
          <t>E01275</t>
        </is>
      </c>
      <c r="B1089" s="5" t="inlineStr">
        <is>
          <t>IT</t>
        </is>
      </c>
      <c r="C1089" s="5" t="inlineStr">
        <is>
          <t>Tech</t>
        </is>
      </c>
      <c r="D1089" s="5" t="inlineStr">
        <is>
          <t>L2</t>
        </is>
      </c>
      <c r="E1089" s="5" t="inlineStr">
        <is>
          <t>M</t>
        </is>
      </c>
      <c r="F1089" s="5" t="n">
        <v>1</v>
      </c>
      <c r="G1089" s="31" t="n">
        <v>40550</v>
      </c>
      <c r="H1089" s="31" t="n">
        <v>40600</v>
      </c>
      <c r="I1089" s="6">
        <f>INDEX(Roles!$J$5:$J$40,MATCH(C1089&amp;"|"&amp;D1089,Roles!$A$5:$A$40,0))</f>
        <v/>
      </c>
      <c r="J1089" s="6">
        <f>INDEX(Roles!$K$5:$K$40,MATCH(C1089&amp;"|"&amp;D1089,Roles!$A$5:$A$40,0))</f>
        <v/>
      </c>
      <c r="K1089" s="26">
        <f>INDEX(Market!$K$31:$K$54,MATCH(B1089&amp;"|"&amp;J1089,Market!$A$31:$A$54,0))</f>
        <v/>
      </c>
      <c r="L1089" s="6">
        <f>INDEX(Settings!$E$13:$E$19,MATCH(I1089,Settings!$B$13:$B$19,0))</f>
        <v/>
      </c>
      <c r="M1089" s="25">
        <f>INDEX(Structure!$K$6:$K$12,MATCH(I1089,Structure!$A$6:$A$12,0))</f>
        <v/>
      </c>
      <c r="N1089" s="26">
        <f>INDEX(Structure!$G$25:$G$52,MATCH(B1089&amp;"|"&amp;I1089,Structure!$A$25:$A$52,0))</f>
        <v/>
      </c>
      <c r="O1089" s="26">
        <f>INDEX(Structure!$H$25:$H$52,MATCH(B1089&amp;"|"&amp;I1089,Structure!$A$25:$A$52,0))</f>
        <v/>
      </c>
      <c r="P1089" s="26">
        <f>INDEX(Structure!$I$25:$I$52,MATCH(B1089&amp;"|"&amp;I1089,Structure!$A$25:$A$52,0))</f>
        <v/>
      </c>
      <c r="Q1089" s="20">
        <f>G1089/H1089</f>
        <v/>
      </c>
      <c r="R1089" s="20">
        <f>G1089/O1089</f>
        <v/>
      </c>
      <c r="S1089" s="32">
        <f>(G1089-N1089)/(P1089-N1089)</f>
        <v/>
      </c>
      <c r="T1089" s="4">
        <f>IF(G1089&lt;N1089,"Below",IF(G1089&gt;P1089,"Above","Within"))</f>
        <v/>
      </c>
      <c r="U1089" s="17">
        <f>MAX(0,N1089-G1089)*F1089</f>
        <v/>
      </c>
      <c r="V1089" s="17">
        <f>MAX(0,G1089-P1089)*F1089</f>
        <v/>
      </c>
      <c r="W1089" s="33">
        <f>IF(T1089="Above",LN(G1089/P1089)/LN(1+INDEX(Market!$E$6:$E$9,MATCH(B1089,Market!$A$6:$A$9,0))),0)</f>
        <v/>
      </c>
    </row>
    <row r="1090">
      <c r="A1090" s="5" t="inlineStr">
        <is>
          <t>E01276</t>
        </is>
      </c>
      <c r="B1090" s="5" t="inlineStr">
        <is>
          <t>IT</t>
        </is>
      </c>
      <c r="C1090" s="5" t="inlineStr">
        <is>
          <t>Customer Service</t>
        </is>
      </c>
      <c r="D1090" s="5" t="inlineStr">
        <is>
          <t>L2</t>
        </is>
      </c>
      <c r="E1090" s="5" t="inlineStr">
        <is>
          <t>F</t>
        </is>
      </c>
      <c r="F1090" s="5" t="n">
        <v>1</v>
      </c>
      <c r="G1090" s="31" t="n">
        <v>24950</v>
      </c>
      <c r="H1090" s="31" t="n">
        <v>29200</v>
      </c>
      <c r="I1090" s="6">
        <f>INDEX(Roles!$J$5:$J$40,MATCH(C1090&amp;"|"&amp;D1090,Roles!$A$5:$A$40,0))</f>
        <v/>
      </c>
      <c r="J1090" s="6">
        <f>INDEX(Roles!$K$5:$K$40,MATCH(C1090&amp;"|"&amp;D1090,Roles!$A$5:$A$40,0))</f>
        <v/>
      </c>
      <c r="K1090" s="26">
        <f>INDEX(Market!$K$31:$K$54,MATCH(B1090&amp;"|"&amp;J1090,Market!$A$31:$A$54,0))</f>
        <v/>
      </c>
      <c r="L1090" s="6">
        <f>INDEX(Settings!$E$13:$E$19,MATCH(I1090,Settings!$B$13:$B$19,0))</f>
        <v/>
      </c>
      <c r="M1090" s="25">
        <f>INDEX(Structure!$K$6:$K$12,MATCH(I1090,Structure!$A$6:$A$12,0))</f>
        <v/>
      </c>
      <c r="N1090" s="26">
        <f>INDEX(Structure!$G$25:$G$52,MATCH(B1090&amp;"|"&amp;I1090,Structure!$A$25:$A$52,0))</f>
        <v/>
      </c>
      <c r="O1090" s="26">
        <f>INDEX(Structure!$H$25:$H$52,MATCH(B1090&amp;"|"&amp;I1090,Structure!$A$25:$A$52,0))</f>
        <v/>
      </c>
      <c r="P1090" s="26">
        <f>INDEX(Structure!$I$25:$I$52,MATCH(B1090&amp;"|"&amp;I1090,Structure!$A$25:$A$52,0))</f>
        <v/>
      </c>
      <c r="Q1090" s="20">
        <f>G1090/H1090</f>
        <v/>
      </c>
      <c r="R1090" s="20">
        <f>G1090/O1090</f>
        <v/>
      </c>
      <c r="S1090" s="32">
        <f>(G1090-N1090)/(P1090-N1090)</f>
        <v/>
      </c>
      <c r="T1090" s="4">
        <f>IF(G1090&lt;N1090,"Below",IF(G1090&gt;P1090,"Above","Within"))</f>
        <v/>
      </c>
      <c r="U1090" s="17">
        <f>MAX(0,N1090-G1090)*F1090</f>
        <v/>
      </c>
      <c r="V1090" s="17">
        <f>MAX(0,G1090-P1090)*F1090</f>
        <v/>
      </c>
      <c r="W1090" s="33">
        <f>IF(T1090="Above",LN(G1090/P1090)/LN(1+INDEX(Market!$E$6:$E$9,MATCH(B1090,Market!$A$6:$A$9,0))),0)</f>
        <v/>
      </c>
    </row>
    <row r="1091">
      <c r="A1091" s="5" t="inlineStr">
        <is>
          <t>E01277</t>
        </is>
      </c>
      <c r="B1091" s="5" t="inlineStr">
        <is>
          <t>PL</t>
        </is>
      </c>
      <c r="C1091" s="5" t="inlineStr">
        <is>
          <t>Tech</t>
        </is>
      </c>
      <c r="D1091" s="5" t="inlineStr">
        <is>
          <t>L3</t>
        </is>
      </c>
      <c r="E1091" s="5" t="inlineStr">
        <is>
          <t>M</t>
        </is>
      </c>
      <c r="F1091" s="5" t="n">
        <v>1</v>
      </c>
      <c r="G1091" s="31" t="n">
        <v>39650</v>
      </c>
      <c r="H1091" s="31" t="n">
        <v>42000</v>
      </c>
      <c r="I1091" s="6">
        <f>INDEX(Roles!$J$5:$J$40,MATCH(C1091&amp;"|"&amp;D1091,Roles!$A$5:$A$40,0))</f>
        <v/>
      </c>
      <c r="J1091" s="6">
        <f>INDEX(Roles!$K$5:$K$40,MATCH(C1091&amp;"|"&amp;D1091,Roles!$A$5:$A$40,0))</f>
        <v/>
      </c>
      <c r="K1091" s="26">
        <f>INDEX(Market!$K$31:$K$54,MATCH(B1091&amp;"|"&amp;J1091,Market!$A$31:$A$54,0))</f>
        <v/>
      </c>
      <c r="L1091" s="6">
        <f>INDEX(Settings!$E$13:$E$19,MATCH(I1091,Settings!$B$13:$B$19,0))</f>
        <v/>
      </c>
      <c r="M1091" s="25">
        <f>INDEX(Structure!$K$6:$K$12,MATCH(I1091,Structure!$A$6:$A$12,0))</f>
        <v/>
      </c>
      <c r="N1091" s="26">
        <f>INDEX(Structure!$G$25:$G$52,MATCH(B1091&amp;"|"&amp;I1091,Structure!$A$25:$A$52,0))</f>
        <v/>
      </c>
      <c r="O1091" s="26">
        <f>INDEX(Structure!$H$25:$H$52,MATCH(B1091&amp;"|"&amp;I1091,Structure!$A$25:$A$52,0))</f>
        <v/>
      </c>
      <c r="P1091" s="26">
        <f>INDEX(Structure!$I$25:$I$52,MATCH(B1091&amp;"|"&amp;I1091,Structure!$A$25:$A$52,0))</f>
        <v/>
      </c>
      <c r="Q1091" s="20">
        <f>G1091/H1091</f>
        <v/>
      </c>
      <c r="R1091" s="20">
        <f>G1091/O1091</f>
        <v/>
      </c>
      <c r="S1091" s="32">
        <f>(G1091-N1091)/(P1091-N1091)</f>
        <v/>
      </c>
      <c r="T1091" s="4">
        <f>IF(G1091&lt;N1091,"Below",IF(G1091&gt;P1091,"Above","Within"))</f>
        <v/>
      </c>
      <c r="U1091" s="17">
        <f>MAX(0,N1091-G1091)*F1091</f>
        <v/>
      </c>
      <c r="V1091" s="17">
        <f>MAX(0,G1091-P1091)*F1091</f>
        <v/>
      </c>
      <c r="W1091" s="33">
        <f>IF(T1091="Above",LN(G1091/P1091)/LN(1+INDEX(Market!$E$6:$E$9,MATCH(B1091,Market!$A$6:$A$9,0))),0)</f>
        <v/>
      </c>
    </row>
    <row r="1092">
      <c r="A1092" s="5" t="inlineStr">
        <is>
          <t>E01278</t>
        </is>
      </c>
      <c r="B1092" s="5" t="inlineStr">
        <is>
          <t>PL</t>
        </is>
      </c>
      <c r="C1092" s="5" t="inlineStr">
        <is>
          <t>Customer Service</t>
        </is>
      </c>
      <c r="D1092" s="5" t="inlineStr">
        <is>
          <t>L2</t>
        </is>
      </c>
      <c r="E1092" s="5" t="inlineStr">
        <is>
          <t>M</t>
        </is>
      </c>
      <c r="F1092" s="5" t="n">
        <v>1</v>
      </c>
      <c r="G1092" s="31" t="n">
        <v>20450</v>
      </c>
      <c r="H1092" s="31" t="n">
        <v>23600</v>
      </c>
      <c r="I1092" s="6">
        <f>INDEX(Roles!$J$5:$J$40,MATCH(C1092&amp;"|"&amp;D1092,Roles!$A$5:$A$40,0))</f>
        <v/>
      </c>
      <c r="J1092" s="6">
        <f>INDEX(Roles!$K$5:$K$40,MATCH(C1092&amp;"|"&amp;D1092,Roles!$A$5:$A$40,0))</f>
        <v/>
      </c>
      <c r="K1092" s="26">
        <f>INDEX(Market!$K$31:$K$54,MATCH(B1092&amp;"|"&amp;J1092,Market!$A$31:$A$54,0))</f>
        <v/>
      </c>
      <c r="L1092" s="6">
        <f>INDEX(Settings!$E$13:$E$19,MATCH(I1092,Settings!$B$13:$B$19,0))</f>
        <v/>
      </c>
      <c r="M1092" s="25">
        <f>INDEX(Structure!$K$6:$K$12,MATCH(I1092,Structure!$A$6:$A$12,0))</f>
        <v/>
      </c>
      <c r="N1092" s="26">
        <f>INDEX(Structure!$G$25:$G$52,MATCH(B1092&amp;"|"&amp;I1092,Structure!$A$25:$A$52,0))</f>
        <v/>
      </c>
      <c r="O1092" s="26">
        <f>INDEX(Structure!$H$25:$H$52,MATCH(B1092&amp;"|"&amp;I1092,Structure!$A$25:$A$52,0))</f>
        <v/>
      </c>
      <c r="P1092" s="26">
        <f>INDEX(Structure!$I$25:$I$52,MATCH(B1092&amp;"|"&amp;I1092,Structure!$A$25:$A$52,0))</f>
        <v/>
      </c>
      <c r="Q1092" s="20">
        <f>G1092/H1092</f>
        <v/>
      </c>
      <c r="R1092" s="20">
        <f>G1092/O1092</f>
        <v/>
      </c>
      <c r="S1092" s="32">
        <f>(G1092-N1092)/(P1092-N1092)</f>
        <v/>
      </c>
      <c r="T1092" s="4">
        <f>IF(G1092&lt;N1092,"Below",IF(G1092&gt;P1092,"Above","Within"))</f>
        <v/>
      </c>
      <c r="U1092" s="17">
        <f>MAX(0,N1092-G1092)*F1092</f>
        <v/>
      </c>
      <c r="V1092" s="17">
        <f>MAX(0,G1092-P1092)*F1092</f>
        <v/>
      </c>
      <c r="W1092" s="33">
        <f>IF(T1092="Above",LN(G1092/P1092)/LN(1+INDEX(Market!$E$6:$E$9,MATCH(B1092,Market!$A$6:$A$9,0))),0)</f>
        <v/>
      </c>
    </row>
    <row r="1093">
      <c r="A1093" s="5" t="inlineStr">
        <is>
          <t>E01279</t>
        </is>
      </c>
      <c r="B1093" s="5" t="inlineStr">
        <is>
          <t>DE</t>
        </is>
      </c>
      <c r="C1093" s="5" t="inlineStr">
        <is>
          <t>Finance</t>
        </is>
      </c>
      <c r="D1093" s="5" t="inlineStr">
        <is>
          <t>L6</t>
        </is>
      </c>
      <c r="E1093" s="5" t="inlineStr">
        <is>
          <t>F</t>
        </is>
      </c>
      <c r="F1093" s="5" t="n">
        <v>1</v>
      </c>
      <c r="G1093" s="31" t="n">
        <v>168550</v>
      </c>
      <c r="H1093" s="31" t="n">
        <v>167200</v>
      </c>
      <c r="I1093" s="6">
        <f>INDEX(Roles!$J$5:$J$40,MATCH(C1093&amp;"|"&amp;D1093,Roles!$A$5:$A$40,0))</f>
        <v/>
      </c>
      <c r="J1093" s="6">
        <f>INDEX(Roles!$K$5:$K$40,MATCH(C1093&amp;"|"&amp;D1093,Roles!$A$5:$A$40,0))</f>
        <v/>
      </c>
      <c r="K1093" s="26">
        <f>INDEX(Market!$K$31:$K$54,MATCH(B1093&amp;"|"&amp;J1093,Market!$A$31:$A$54,0))</f>
        <v/>
      </c>
      <c r="L1093" s="6">
        <f>INDEX(Settings!$E$13:$E$19,MATCH(I1093,Settings!$B$13:$B$19,0))</f>
        <v/>
      </c>
      <c r="M1093" s="25">
        <f>INDEX(Structure!$K$6:$K$12,MATCH(I1093,Structure!$A$6:$A$12,0))</f>
        <v/>
      </c>
      <c r="N1093" s="26">
        <f>INDEX(Structure!$G$25:$G$52,MATCH(B1093&amp;"|"&amp;I1093,Structure!$A$25:$A$52,0))</f>
        <v/>
      </c>
      <c r="O1093" s="26">
        <f>INDEX(Structure!$H$25:$H$52,MATCH(B1093&amp;"|"&amp;I1093,Structure!$A$25:$A$52,0))</f>
        <v/>
      </c>
      <c r="P1093" s="26">
        <f>INDEX(Structure!$I$25:$I$52,MATCH(B1093&amp;"|"&amp;I1093,Structure!$A$25:$A$52,0))</f>
        <v/>
      </c>
      <c r="Q1093" s="20">
        <f>G1093/H1093</f>
        <v/>
      </c>
      <c r="R1093" s="20">
        <f>G1093/O1093</f>
        <v/>
      </c>
      <c r="S1093" s="32">
        <f>(G1093-N1093)/(P1093-N1093)</f>
        <v/>
      </c>
      <c r="T1093" s="4">
        <f>IF(G1093&lt;N1093,"Below",IF(G1093&gt;P1093,"Above","Within"))</f>
        <v/>
      </c>
      <c r="U1093" s="17">
        <f>MAX(0,N1093-G1093)*F1093</f>
        <v/>
      </c>
      <c r="V1093" s="17">
        <f>MAX(0,G1093-P1093)*F1093</f>
        <v/>
      </c>
      <c r="W1093" s="33">
        <f>IF(T1093="Above",LN(G1093/P1093)/LN(1+INDEX(Market!$E$6:$E$9,MATCH(B1093,Market!$A$6:$A$9,0))),0)</f>
        <v/>
      </c>
    </row>
    <row r="1094">
      <c r="A1094" s="5" t="inlineStr">
        <is>
          <t>E01282</t>
        </is>
      </c>
      <c r="B1094" s="5" t="inlineStr">
        <is>
          <t>PL</t>
        </is>
      </c>
      <c r="C1094" s="5" t="inlineStr">
        <is>
          <t>Sales</t>
        </is>
      </c>
      <c r="D1094" s="5" t="inlineStr">
        <is>
          <t>L3</t>
        </is>
      </c>
      <c r="E1094" s="5" t="inlineStr">
        <is>
          <t>F</t>
        </is>
      </c>
      <c r="F1094" s="5" t="n">
        <v>1</v>
      </c>
      <c r="G1094" s="31" t="n">
        <v>34150</v>
      </c>
      <c r="H1094" s="31" t="n">
        <v>35300</v>
      </c>
      <c r="I1094" s="6">
        <f>INDEX(Roles!$J$5:$J$40,MATCH(C1094&amp;"|"&amp;D1094,Roles!$A$5:$A$40,0))</f>
        <v/>
      </c>
      <c r="J1094" s="6">
        <f>INDEX(Roles!$K$5:$K$40,MATCH(C1094&amp;"|"&amp;D1094,Roles!$A$5:$A$40,0))</f>
        <v/>
      </c>
      <c r="K1094" s="26">
        <f>INDEX(Market!$K$31:$K$54,MATCH(B1094&amp;"|"&amp;J1094,Market!$A$31:$A$54,0))</f>
        <v/>
      </c>
      <c r="L1094" s="6">
        <f>INDEX(Settings!$E$13:$E$19,MATCH(I1094,Settings!$B$13:$B$19,0))</f>
        <v/>
      </c>
      <c r="M1094" s="25">
        <f>INDEX(Structure!$K$6:$K$12,MATCH(I1094,Structure!$A$6:$A$12,0))</f>
        <v/>
      </c>
      <c r="N1094" s="26">
        <f>INDEX(Structure!$G$25:$G$52,MATCH(B1094&amp;"|"&amp;I1094,Structure!$A$25:$A$52,0))</f>
        <v/>
      </c>
      <c r="O1094" s="26">
        <f>INDEX(Structure!$H$25:$H$52,MATCH(B1094&amp;"|"&amp;I1094,Structure!$A$25:$A$52,0))</f>
        <v/>
      </c>
      <c r="P1094" s="26">
        <f>INDEX(Structure!$I$25:$I$52,MATCH(B1094&amp;"|"&amp;I1094,Structure!$A$25:$A$52,0))</f>
        <v/>
      </c>
      <c r="Q1094" s="20">
        <f>G1094/H1094</f>
        <v/>
      </c>
      <c r="R1094" s="20">
        <f>G1094/O1094</f>
        <v/>
      </c>
      <c r="S1094" s="32">
        <f>(G1094-N1094)/(P1094-N1094)</f>
        <v/>
      </c>
      <c r="T1094" s="4">
        <f>IF(G1094&lt;N1094,"Below",IF(G1094&gt;P1094,"Above","Within"))</f>
        <v/>
      </c>
      <c r="U1094" s="17">
        <f>MAX(0,N1094-G1094)*F1094</f>
        <v/>
      </c>
      <c r="V1094" s="17">
        <f>MAX(0,G1094-P1094)*F1094</f>
        <v/>
      </c>
      <c r="W1094" s="33">
        <f>IF(T1094="Above",LN(G1094/P1094)/LN(1+INDEX(Market!$E$6:$E$9,MATCH(B1094,Market!$A$6:$A$9,0))),0)</f>
        <v/>
      </c>
    </row>
    <row r="1095">
      <c r="A1095" s="5" t="inlineStr">
        <is>
          <t>E01283</t>
        </is>
      </c>
      <c r="B1095" s="5" t="inlineStr">
        <is>
          <t>IT</t>
        </is>
      </c>
      <c r="C1095" s="5" t="inlineStr">
        <is>
          <t>Finance</t>
        </is>
      </c>
      <c r="D1095" s="5" t="inlineStr">
        <is>
          <t>L6</t>
        </is>
      </c>
      <c r="E1095" s="5" t="inlineStr">
        <is>
          <t>M</t>
        </is>
      </c>
      <c r="F1095" s="5" t="n">
        <v>1</v>
      </c>
      <c r="G1095" s="31" t="n">
        <v>119600</v>
      </c>
      <c r="H1095" s="31" t="n">
        <v>114400</v>
      </c>
      <c r="I1095" s="6">
        <f>INDEX(Roles!$J$5:$J$40,MATCH(C1095&amp;"|"&amp;D1095,Roles!$A$5:$A$40,0))</f>
        <v/>
      </c>
      <c r="J1095" s="6">
        <f>INDEX(Roles!$K$5:$K$40,MATCH(C1095&amp;"|"&amp;D1095,Roles!$A$5:$A$40,0))</f>
        <v/>
      </c>
      <c r="K1095" s="26">
        <f>INDEX(Market!$K$31:$K$54,MATCH(B1095&amp;"|"&amp;J1095,Market!$A$31:$A$54,0))</f>
        <v/>
      </c>
      <c r="L1095" s="6">
        <f>INDEX(Settings!$E$13:$E$19,MATCH(I1095,Settings!$B$13:$B$19,0))</f>
        <v/>
      </c>
      <c r="M1095" s="25">
        <f>INDEX(Structure!$K$6:$K$12,MATCH(I1095,Structure!$A$6:$A$12,0))</f>
        <v/>
      </c>
      <c r="N1095" s="26">
        <f>INDEX(Structure!$G$25:$G$52,MATCH(B1095&amp;"|"&amp;I1095,Structure!$A$25:$A$52,0))</f>
        <v/>
      </c>
      <c r="O1095" s="26">
        <f>INDEX(Structure!$H$25:$H$52,MATCH(B1095&amp;"|"&amp;I1095,Structure!$A$25:$A$52,0))</f>
        <v/>
      </c>
      <c r="P1095" s="26">
        <f>INDEX(Structure!$I$25:$I$52,MATCH(B1095&amp;"|"&amp;I1095,Structure!$A$25:$A$52,0))</f>
        <v/>
      </c>
      <c r="Q1095" s="20">
        <f>G1095/H1095</f>
        <v/>
      </c>
      <c r="R1095" s="20">
        <f>G1095/O1095</f>
        <v/>
      </c>
      <c r="S1095" s="32">
        <f>(G1095-N1095)/(P1095-N1095)</f>
        <v/>
      </c>
      <c r="T1095" s="4">
        <f>IF(G1095&lt;N1095,"Below",IF(G1095&gt;P1095,"Above","Within"))</f>
        <v/>
      </c>
      <c r="U1095" s="17">
        <f>MAX(0,N1095-G1095)*F1095</f>
        <v/>
      </c>
      <c r="V1095" s="17">
        <f>MAX(0,G1095-P1095)*F1095</f>
        <v/>
      </c>
      <c r="W1095" s="33">
        <f>IF(T1095="Above",LN(G1095/P1095)/LN(1+INDEX(Market!$E$6:$E$9,MATCH(B1095,Market!$A$6:$A$9,0))),0)</f>
        <v/>
      </c>
    </row>
    <row r="1096">
      <c r="A1096" s="5" t="inlineStr">
        <is>
          <t>E01284</t>
        </is>
      </c>
      <c r="B1096" s="5" t="inlineStr">
        <is>
          <t>ES</t>
        </is>
      </c>
      <c r="C1096" s="5" t="inlineStr">
        <is>
          <t>Operations</t>
        </is>
      </c>
      <c r="D1096" s="5" t="inlineStr">
        <is>
          <t>L3</t>
        </is>
      </c>
      <c r="E1096" s="5" t="inlineStr">
        <is>
          <t>F</t>
        </is>
      </c>
      <c r="F1096" s="5" t="n">
        <v>1</v>
      </c>
      <c r="G1096" s="31" t="n">
        <v>40300</v>
      </c>
      <c r="H1096" s="31" t="n">
        <v>38000</v>
      </c>
      <c r="I1096" s="6">
        <f>INDEX(Roles!$J$5:$J$40,MATCH(C1096&amp;"|"&amp;D1096,Roles!$A$5:$A$40,0))</f>
        <v/>
      </c>
      <c r="J1096" s="6">
        <f>INDEX(Roles!$K$5:$K$40,MATCH(C1096&amp;"|"&amp;D1096,Roles!$A$5:$A$40,0))</f>
        <v/>
      </c>
      <c r="K1096" s="26">
        <f>INDEX(Market!$K$31:$K$54,MATCH(B1096&amp;"|"&amp;J1096,Market!$A$31:$A$54,0))</f>
        <v/>
      </c>
      <c r="L1096" s="6">
        <f>INDEX(Settings!$E$13:$E$19,MATCH(I1096,Settings!$B$13:$B$19,0))</f>
        <v/>
      </c>
      <c r="M1096" s="25">
        <f>INDEX(Structure!$K$6:$K$12,MATCH(I1096,Structure!$A$6:$A$12,0))</f>
        <v/>
      </c>
      <c r="N1096" s="26">
        <f>INDEX(Structure!$G$25:$G$52,MATCH(B1096&amp;"|"&amp;I1096,Structure!$A$25:$A$52,0))</f>
        <v/>
      </c>
      <c r="O1096" s="26">
        <f>INDEX(Structure!$H$25:$H$52,MATCH(B1096&amp;"|"&amp;I1096,Structure!$A$25:$A$52,0))</f>
        <v/>
      </c>
      <c r="P1096" s="26">
        <f>INDEX(Structure!$I$25:$I$52,MATCH(B1096&amp;"|"&amp;I1096,Structure!$A$25:$A$52,0))</f>
        <v/>
      </c>
      <c r="Q1096" s="20">
        <f>G1096/H1096</f>
        <v/>
      </c>
      <c r="R1096" s="20">
        <f>G1096/O1096</f>
        <v/>
      </c>
      <c r="S1096" s="32">
        <f>(G1096-N1096)/(P1096-N1096)</f>
        <v/>
      </c>
      <c r="T1096" s="4">
        <f>IF(G1096&lt;N1096,"Below",IF(G1096&gt;P1096,"Above","Within"))</f>
        <v/>
      </c>
      <c r="U1096" s="17">
        <f>MAX(0,N1096-G1096)*F1096</f>
        <v/>
      </c>
      <c r="V1096" s="17">
        <f>MAX(0,G1096-P1096)*F1096</f>
        <v/>
      </c>
      <c r="W1096" s="33">
        <f>IF(T1096="Above",LN(G1096/P1096)/LN(1+INDEX(Market!$E$6:$E$9,MATCH(B1096,Market!$A$6:$A$9,0))),0)</f>
        <v/>
      </c>
    </row>
    <row r="1097">
      <c r="A1097" s="5" t="inlineStr">
        <is>
          <t>E01286</t>
        </is>
      </c>
      <c r="B1097" s="5" t="inlineStr">
        <is>
          <t>DE</t>
        </is>
      </c>
      <c r="C1097" s="5" t="inlineStr">
        <is>
          <t>Sales</t>
        </is>
      </c>
      <c r="D1097" s="5" t="inlineStr">
        <is>
          <t>L2</t>
        </is>
      </c>
      <c r="E1097" s="5" t="inlineStr">
        <is>
          <t>M</t>
        </is>
      </c>
      <c r="F1097" s="5" t="n">
        <v>1</v>
      </c>
      <c r="G1097" s="31" t="n">
        <v>41650</v>
      </c>
      <c r="H1097" s="31" t="n">
        <v>49900</v>
      </c>
      <c r="I1097" s="6">
        <f>INDEX(Roles!$J$5:$J$40,MATCH(C1097&amp;"|"&amp;D1097,Roles!$A$5:$A$40,0))</f>
        <v/>
      </c>
      <c r="J1097" s="6">
        <f>INDEX(Roles!$K$5:$K$40,MATCH(C1097&amp;"|"&amp;D1097,Roles!$A$5:$A$40,0))</f>
        <v/>
      </c>
      <c r="K1097" s="26">
        <f>INDEX(Market!$K$31:$K$54,MATCH(B1097&amp;"|"&amp;J1097,Market!$A$31:$A$54,0))</f>
        <v/>
      </c>
      <c r="L1097" s="6">
        <f>INDEX(Settings!$E$13:$E$19,MATCH(I1097,Settings!$B$13:$B$19,0))</f>
        <v/>
      </c>
      <c r="M1097" s="25">
        <f>INDEX(Structure!$K$6:$K$12,MATCH(I1097,Structure!$A$6:$A$12,0))</f>
        <v/>
      </c>
      <c r="N1097" s="26">
        <f>INDEX(Structure!$G$25:$G$52,MATCH(B1097&amp;"|"&amp;I1097,Structure!$A$25:$A$52,0))</f>
        <v/>
      </c>
      <c r="O1097" s="26">
        <f>INDEX(Structure!$H$25:$H$52,MATCH(B1097&amp;"|"&amp;I1097,Structure!$A$25:$A$52,0))</f>
        <v/>
      </c>
      <c r="P1097" s="26">
        <f>INDEX(Structure!$I$25:$I$52,MATCH(B1097&amp;"|"&amp;I1097,Structure!$A$25:$A$52,0))</f>
        <v/>
      </c>
      <c r="Q1097" s="20">
        <f>G1097/H1097</f>
        <v/>
      </c>
      <c r="R1097" s="20">
        <f>G1097/O1097</f>
        <v/>
      </c>
      <c r="S1097" s="32">
        <f>(G1097-N1097)/(P1097-N1097)</f>
        <v/>
      </c>
      <c r="T1097" s="4">
        <f>IF(G1097&lt;N1097,"Below",IF(G1097&gt;P1097,"Above","Within"))</f>
        <v/>
      </c>
      <c r="U1097" s="17">
        <f>MAX(0,N1097-G1097)*F1097</f>
        <v/>
      </c>
      <c r="V1097" s="17">
        <f>MAX(0,G1097-P1097)*F1097</f>
        <v/>
      </c>
      <c r="W1097" s="33">
        <f>IF(T1097="Above",LN(G1097/P1097)/LN(1+INDEX(Market!$E$6:$E$9,MATCH(B1097,Market!$A$6:$A$9,0))),0)</f>
        <v/>
      </c>
    </row>
    <row r="1098">
      <c r="A1098" s="5" t="inlineStr">
        <is>
          <t>E01287</t>
        </is>
      </c>
      <c r="B1098" s="5" t="inlineStr">
        <is>
          <t>ES</t>
        </is>
      </c>
      <c r="C1098" s="5" t="inlineStr">
        <is>
          <t>Customer Service</t>
        </is>
      </c>
      <c r="D1098" s="5" t="inlineStr">
        <is>
          <t>L3</t>
        </is>
      </c>
      <c r="E1098" s="5" t="inlineStr">
        <is>
          <t>F</t>
        </is>
      </c>
      <c r="F1098" s="5" t="n">
        <v>1</v>
      </c>
      <c r="G1098" s="31" t="n">
        <v>39450</v>
      </c>
      <c r="H1098" s="31" t="n">
        <v>36000</v>
      </c>
      <c r="I1098" s="6">
        <f>INDEX(Roles!$J$5:$J$40,MATCH(C1098&amp;"|"&amp;D1098,Roles!$A$5:$A$40,0))</f>
        <v/>
      </c>
      <c r="J1098" s="6">
        <f>INDEX(Roles!$K$5:$K$40,MATCH(C1098&amp;"|"&amp;D1098,Roles!$A$5:$A$40,0))</f>
        <v/>
      </c>
      <c r="K1098" s="26">
        <f>INDEX(Market!$K$31:$K$54,MATCH(B1098&amp;"|"&amp;J1098,Market!$A$31:$A$54,0))</f>
        <v/>
      </c>
      <c r="L1098" s="6">
        <f>INDEX(Settings!$E$13:$E$19,MATCH(I1098,Settings!$B$13:$B$19,0))</f>
        <v/>
      </c>
      <c r="M1098" s="25">
        <f>INDEX(Structure!$K$6:$K$12,MATCH(I1098,Structure!$A$6:$A$12,0))</f>
        <v/>
      </c>
      <c r="N1098" s="26">
        <f>INDEX(Structure!$G$25:$G$52,MATCH(B1098&amp;"|"&amp;I1098,Structure!$A$25:$A$52,0))</f>
        <v/>
      </c>
      <c r="O1098" s="26">
        <f>INDEX(Structure!$H$25:$H$52,MATCH(B1098&amp;"|"&amp;I1098,Structure!$A$25:$A$52,0))</f>
        <v/>
      </c>
      <c r="P1098" s="26">
        <f>INDEX(Structure!$I$25:$I$52,MATCH(B1098&amp;"|"&amp;I1098,Structure!$A$25:$A$52,0))</f>
        <v/>
      </c>
      <c r="Q1098" s="20">
        <f>G1098/H1098</f>
        <v/>
      </c>
      <c r="R1098" s="20">
        <f>G1098/O1098</f>
        <v/>
      </c>
      <c r="S1098" s="32">
        <f>(G1098-N1098)/(P1098-N1098)</f>
        <v/>
      </c>
      <c r="T1098" s="4">
        <f>IF(G1098&lt;N1098,"Below",IF(G1098&gt;P1098,"Above","Within"))</f>
        <v/>
      </c>
      <c r="U1098" s="17">
        <f>MAX(0,N1098-G1098)*F1098</f>
        <v/>
      </c>
      <c r="V1098" s="17">
        <f>MAX(0,G1098-P1098)*F1098</f>
        <v/>
      </c>
      <c r="W1098" s="33">
        <f>IF(T1098="Above",LN(G1098/P1098)/LN(1+INDEX(Market!$E$6:$E$9,MATCH(B1098,Market!$A$6:$A$9,0))),0)</f>
        <v/>
      </c>
    </row>
    <row r="1099">
      <c r="A1099" s="5" t="inlineStr">
        <is>
          <t>E01288</t>
        </is>
      </c>
      <c r="B1099" s="5" t="inlineStr">
        <is>
          <t>PL</t>
        </is>
      </c>
      <c r="C1099" s="5" t="inlineStr">
        <is>
          <t>Operations</t>
        </is>
      </c>
      <c r="D1099" s="5" t="inlineStr">
        <is>
          <t>L1</t>
        </is>
      </c>
      <c r="E1099" s="5" t="inlineStr">
        <is>
          <t>M</t>
        </is>
      </c>
      <c r="F1099" s="5" t="n">
        <v>1</v>
      </c>
      <c r="G1099" s="31" t="n">
        <v>22950</v>
      </c>
      <c r="H1099" s="31" t="n">
        <v>20000</v>
      </c>
      <c r="I1099" s="6">
        <f>INDEX(Roles!$J$5:$J$40,MATCH(C1099&amp;"|"&amp;D1099,Roles!$A$5:$A$40,0))</f>
        <v/>
      </c>
      <c r="J1099" s="6">
        <f>INDEX(Roles!$K$5:$K$40,MATCH(C1099&amp;"|"&amp;D1099,Roles!$A$5:$A$40,0))</f>
        <v/>
      </c>
      <c r="K1099" s="26">
        <f>INDEX(Market!$K$31:$K$54,MATCH(B1099&amp;"|"&amp;J1099,Market!$A$31:$A$54,0))</f>
        <v/>
      </c>
      <c r="L1099" s="6">
        <f>INDEX(Settings!$E$13:$E$19,MATCH(I1099,Settings!$B$13:$B$19,0))</f>
        <v/>
      </c>
      <c r="M1099" s="25">
        <f>INDEX(Structure!$K$6:$K$12,MATCH(I1099,Structure!$A$6:$A$12,0))</f>
        <v/>
      </c>
      <c r="N1099" s="26">
        <f>INDEX(Structure!$G$25:$G$52,MATCH(B1099&amp;"|"&amp;I1099,Structure!$A$25:$A$52,0))</f>
        <v/>
      </c>
      <c r="O1099" s="26">
        <f>INDEX(Structure!$H$25:$H$52,MATCH(B1099&amp;"|"&amp;I1099,Structure!$A$25:$A$52,0))</f>
        <v/>
      </c>
      <c r="P1099" s="26">
        <f>INDEX(Structure!$I$25:$I$52,MATCH(B1099&amp;"|"&amp;I1099,Structure!$A$25:$A$52,0))</f>
        <v/>
      </c>
      <c r="Q1099" s="20">
        <f>G1099/H1099</f>
        <v/>
      </c>
      <c r="R1099" s="20">
        <f>G1099/O1099</f>
        <v/>
      </c>
      <c r="S1099" s="32">
        <f>(G1099-N1099)/(P1099-N1099)</f>
        <v/>
      </c>
      <c r="T1099" s="4">
        <f>IF(G1099&lt;N1099,"Below",IF(G1099&gt;P1099,"Above","Within"))</f>
        <v/>
      </c>
      <c r="U1099" s="17">
        <f>MAX(0,N1099-G1099)*F1099</f>
        <v/>
      </c>
      <c r="V1099" s="17">
        <f>MAX(0,G1099-P1099)*F1099</f>
        <v/>
      </c>
      <c r="W1099" s="33">
        <f>IF(T1099="Above",LN(G1099/P1099)/LN(1+INDEX(Market!$E$6:$E$9,MATCH(B1099,Market!$A$6:$A$9,0))),0)</f>
        <v/>
      </c>
    </row>
    <row r="1100">
      <c r="A1100" s="5" t="inlineStr">
        <is>
          <t>E01289</t>
        </is>
      </c>
      <c r="B1100" s="5" t="inlineStr">
        <is>
          <t>IT</t>
        </is>
      </c>
      <c r="C1100" s="5" t="inlineStr">
        <is>
          <t>Sales</t>
        </is>
      </c>
      <c r="D1100" s="5" t="inlineStr">
        <is>
          <t>L3</t>
        </is>
      </c>
      <c r="E1100" s="5" t="inlineStr">
        <is>
          <t>M</t>
        </is>
      </c>
      <c r="F1100" s="5" t="n">
        <v>1</v>
      </c>
      <c r="G1100" s="31" t="n">
        <v>42050</v>
      </c>
      <c r="H1100" s="31" t="n">
        <v>43700</v>
      </c>
      <c r="I1100" s="6">
        <f>INDEX(Roles!$J$5:$J$40,MATCH(C1100&amp;"|"&amp;D1100,Roles!$A$5:$A$40,0))</f>
        <v/>
      </c>
      <c r="J1100" s="6">
        <f>INDEX(Roles!$K$5:$K$40,MATCH(C1100&amp;"|"&amp;D1100,Roles!$A$5:$A$40,0))</f>
        <v/>
      </c>
      <c r="K1100" s="26">
        <f>INDEX(Market!$K$31:$K$54,MATCH(B1100&amp;"|"&amp;J1100,Market!$A$31:$A$54,0))</f>
        <v/>
      </c>
      <c r="L1100" s="6">
        <f>INDEX(Settings!$E$13:$E$19,MATCH(I1100,Settings!$B$13:$B$19,0))</f>
        <v/>
      </c>
      <c r="M1100" s="25">
        <f>INDEX(Structure!$K$6:$K$12,MATCH(I1100,Structure!$A$6:$A$12,0))</f>
        <v/>
      </c>
      <c r="N1100" s="26">
        <f>INDEX(Structure!$G$25:$G$52,MATCH(B1100&amp;"|"&amp;I1100,Structure!$A$25:$A$52,0))</f>
        <v/>
      </c>
      <c r="O1100" s="26">
        <f>INDEX(Structure!$H$25:$H$52,MATCH(B1100&amp;"|"&amp;I1100,Structure!$A$25:$A$52,0))</f>
        <v/>
      </c>
      <c r="P1100" s="26">
        <f>INDEX(Structure!$I$25:$I$52,MATCH(B1100&amp;"|"&amp;I1100,Structure!$A$25:$A$52,0))</f>
        <v/>
      </c>
      <c r="Q1100" s="20">
        <f>G1100/H1100</f>
        <v/>
      </c>
      <c r="R1100" s="20">
        <f>G1100/O1100</f>
        <v/>
      </c>
      <c r="S1100" s="32">
        <f>(G1100-N1100)/(P1100-N1100)</f>
        <v/>
      </c>
      <c r="T1100" s="4">
        <f>IF(G1100&lt;N1100,"Below",IF(G1100&gt;P1100,"Above","Within"))</f>
        <v/>
      </c>
      <c r="U1100" s="17">
        <f>MAX(0,N1100-G1100)*F1100</f>
        <v/>
      </c>
      <c r="V1100" s="17">
        <f>MAX(0,G1100-P1100)*F1100</f>
        <v/>
      </c>
      <c r="W1100" s="33">
        <f>IF(T1100="Above",LN(G1100/P1100)/LN(1+INDEX(Market!$E$6:$E$9,MATCH(B1100,Market!$A$6:$A$9,0))),0)</f>
        <v/>
      </c>
    </row>
    <row r="1101">
      <c r="A1101" s="5" t="inlineStr">
        <is>
          <t>E01290</t>
        </is>
      </c>
      <c r="B1101" s="5" t="inlineStr">
        <is>
          <t>IT</t>
        </is>
      </c>
      <c r="C1101" s="5" t="inlineStr">
        <is>
          <t>Sales</t>
        </is>
      </c>
      <c r="D1101" s="5" t="inlineStr">
        <is>
          <t>L5</t>
        </is>
      </c>
      <c r="E1101" s="5" t="inlineStr">
        <is>
          <t>F</t>
        </is>
      </c>
      <c r="F1101" s="5" t="n">
        <v>1</v>
      </c>
      <c r="G1101" s="31" t="n">
        <v>89050</v>
      </c>
      <c r="H1101" s="31" t="n">
        <v>79200</v>
      </c>
      <c r="I1101" s="6">
        <f>INDEX(Roles!$J$5:$J$40,MATCH(C1101&amp;"|"&amp;D1101,Roles!$A$5:$A$40,0))</f>
        <v/>
      </c>
      <c r="J1101" s="6">
        <f>INDEX(Roles!$K$5:$K$40,MATCH(C1101&amp;"|"&amp;D1101,Roles!$A$5:$A$40,0))</f>
        <v/>
      </c>
      <c r="K1101" s="26">
        <f>INDEX(Market!$K$31:$K$54,MATCH(B1101&amp;"|"&amp;J1101,Market!$A$31:$A$54,0))</f>
        <v/>
      </c>
      <c r="L1101" s="6">
        <f>INDEX(Settings!$E$13:$E$19,MATCH(I1101,Settings!$B$13:$B$19,0))</f>
        <v/>
      </c>
      <c r="M1101" s="25">
        <f>INDEX(Structure!$K$6:$K$12,MATCH(I1101,Structure!$A$6:$A$12,0))</f>
        <v/>
      </c>
      <c r="N1101" s="26">
        <f>INDEX(Structure!$G$25:$G$52,MATCH(B1101&amp;"|"&amp;I1101,Structure!$A$25:$A$52,0))</f>
        <v/>
      </c>
      <c r="O1101" s="26">
        <f>INDEX(Structure!$H$25:$H$52,MATCH(B1101&amp;"|"&amp;I1101,Structure!$A$25:$A$52,0))</f>
        <v/>
      </c>
      <c r="P1101" s="26">
        <f>INDEX(Structure!$I$25:$I$52,MATCH(B1101&amp;"|"&amp;I1101,Structure!$A$25:$A$52,0))</f>
        <v/>
      </c>
      <c r="Q1101" s="20">
        <f>G1101/H1101</f>
        <v/>
      </c>
      <c r="R1101" s="20">
        <f>G1101/O1101</f>
        <v/>
      </c>
      <c r="S1101" s="32">
        <f>(G1101-N1101)/(P1101-N1101)</f>
        <v/>
      </c>
      <c r="T1101" s="4">
        <f>IF(G1101&lt;N1101,"Below",IF(G1101&gt;P1101,"Above","Within"))</f>
        <v/>
      </c>
      <c r="U1101" s="17">
        <f>MAX(0,N1101-G1101)*F1101</f>
        <v/>
      </c>
      <c r="V1101" s="17">
        <f>MAX(0,G1101-P1101)*F1101</f>
        <v/>
      </c>
      <c r="W1101" s="33">
        <f>IF(T1101="Above",LN(G1101/P1101)/LN(1+INDEX(Market!$E$6:$E$9,MATCH(B1101,Market!$A$6:$A$9,0))),0)</f>
        <v/>
      </c>
    </row>
    <row r="1102">
      <c r="A1102" s="5" t="inlineStr">
        <is>
          <t>E01291</t>
        </is>
      </c>
      <c r="B1102" s="5" t="inlineStr">
        <is>
          <t>PL</t>
        </is>
      </c>
      <c r="C1102" s="5" t="inlineStr">
        <is>
          <t>Customer Service</t>
        </is>
      </c>
      <c r="D1102" s="5" t="inlineStr">
        <is>
          <t>L2</t>
        </is>
      </c>
      <c r="E1102" s="5" t="inlineStr">
        <is>
          <t>F</t>
        </is>
      </c>
      <c r="F1102" s="5" t="n">
        <v>1</v>
      </c>
      <c r="G1102" s="31" t="n">
        <v>22000</v>
      </c>
      <c r="H1102" s="31" t="n">
        <v>23600</v>
      </c>
      <c r="I1102" s="6">
        <f>INDEX(Roles!$J$5:$J$40,MATCH(C1102&amp;"|"&amp;D1102,Roles!$A$5:$A$40,0))</f>
        <v/>
      </c>
      <c r="J1102" s="6">
        <f>INDEX(Roles!$K$5:$K$40,MATCH(C1102&amp;"|"&amp;D1102,Roles!$A$5:$A$40,0))</f>
        <v/>
      </c>
      <c r="K1102" s="26">
        <f>INDEX(Market!$K$31:$K$54,MATCH(B1102&amp;"|"&amp;J1102,Market!$A$31:$A$54,0))</f>
        <v/>
      </c>
      <c r="L1102" s="6">
        <f>INDEX(Settings!$E$13:$E$19,MATCH(I1102,Settings!$B$13:$B$19,0))</f>
        <v/>
      </c>
      <c r="M1102" s="25">
        <f>INDEX(Structure!$K$6:$K$12,MATCH(I1102,Structure!$A$6:$A$12,0))</f>
        <v/>
      </c>
      <c r="N1102" s="26">
        <f>INDEX(Structure!$G$25:$G$52,MATCH(B1102&amp;"|"&amp;I1102,Structure!$A$25:$A$52,0))</f>
        <v/>
      </c>
      <c r="O1102" s="26">
        <f>INDEX(Structure!$H$25:$H$52,MATCH(B1102&amp;"|"&amp;I1102,Structure!$A$25:$A$52,0))</f>
        <v/>
      </c>
      <c r="P1102" s="26">
        <f>INDEX(Structure!$I$25:$I$52,MATCH(B1102&amp;"|"&amp;I1102,Structure!$A$25:$A$52,0))</f>
        <v/>
      </c>
      <c r="Q1102" s="20">
        <f>G1102/H1102</f>
        <v/>
      </c>
      <c r="R1102" s="20">
        <f>G1102/O1102</f>
        <v/>
      </c>
      <c r="S1102" s="32">
        <f>(G1102-N1102)/(P1102-N1102)</f>
        <v/>
      </c>
      <c r="T1102" s="4">
        <f>IF(G1102&lt;N1102,"Below",IF(G1102&gt;P1102,"Above","Within"))</f>
        <v/>
      </c>
      <c r="U1102" s="17">
        <f>MAX(0,N1102-G1102)*F1102</f>
        <v/>
      </c>
      <c r="V1102" s="17">
        <f>MAX(0,G1102-P1102)*F1102</f>
        <v/>
      </c>
      <c r="W1102" s="33">
        <f>IF(T1102="Above",LN(G1102/P1102)/LN(1+INDEX(Market!$E$6:$E$9,MATCH(B1102,Market!$A$6:$A$9,0))),0)</f>
        <v/>
      </c>
    </row>
    <row r="1103">
      <c r="A1103" s="5" t="inlineStr">
        <is>
          <t>E01293</t>
        </is>
      </c>
      <c r="B1103" s="5" t="inlineStr">
        <is>
          <t>DE</t>
        </is>
      </c>
      <c r="C1103" s="5" t="inlineStr">
        <is>
          <t>Tech</t>
        </is>
      </c>
      <c r="D1103" s="5" t="inlineStr">
        <is>
          <t>L2</t>
        </is>
      </c>
      <c r="E1103" s="5" t="inlineStr">
        <is>
          <t>F</t>
        </is>
      </c>
      <c r="F1103" s="5" t="n">
        <v>0.8</v>
      </c>
      <c r="G1103" s="31" t="n">
        <v>60900</v>
      </c>
      <c r="H1103" s="31" t="n">
        <v>59400</v>
      </c>
      <c r="I1103" s="6">
        <f>INDEX(Roles!$J$5:$J$40,MATCH(C1103&amp;"|"&amp;D1103,Roles!$A$5:$A$40,0))</f>
        <v/>
      </c>
      <c r="J1103" s="6">
        <f>INDEX(Roles!$K$5:$K$40,MATCH(C1103&amp;"|"&amp;D1103,Roles!$A$5:$A$40,0))</f>
        <v/>
      </c>
      <c r="K1103" s="26">
        <f>INDEX(Market!$K$31:$K$54,MATCH(B1103&amp;"|"&amp;J1103,Market!$A$31:$A$54,0))</f>
        <v/>
      </c>
      <c r="L1103" s="6">
        <f>INDEX(Settings!$E$13:$E$19,MATCH(I1103,Settings!$B$13:$B$19,0))</f>
        <v/>
      </c>
      <c r="M1103" s="25">
        <f>INDEX(Structure!$K$6:$K$12,MATCH(I1103,Structure!$A$6:$A$12,0))</f>
        <v/>
      </c>
      <c r="N1103" s="26">
        <f>INDEX(Structure!$G$25:$G$52,MATCH(B1103&amp;"|"&amp;I1103,Structure!$A$25:$A$52,0))</f>
        <v/>
      </c>
      <c r="O1103" s="26">
        <f>INDEX(Structure!$H$25:$H$52,MATCH(B1103&amp;"|"&amp;I1103,Structure!$A$25:$A$52,0))</f>
        <v/>
      </c>
      <c r="P1103" s="26">
        <f>INDEX(Structure!$I$25:$I$52,MATCH(B1103&amp;"|"&amp;I1103,Structure!$A$25:$A$52,0))</f>
        <v/>
      </c>
      <c r="Q1103" s="20">
        <f>G1103/H1103</f>
        <v/>
      </c>
      <c r="R1103" s="20">
        <f>G1103/O1103</f>
        <v/>
      </c>
      <c r="S1103" s="32">
        <f>(G1103-N1103)/(P1103-N1103)</f>
        <v/>
      </c>
      <c r="T1103" s="4">
        <f>IF(G1103&lt;N1103,"Below",IF(G1103&gt;P1103,"Above","Within"))</f>
        <v/>
      </c>
      <c r="U1103" s="17">
        <f>MAX(0,N1103-G1103)*F1103</f>
        <v/>
      </c>
      <c r="V1103" s="17">
        <f>MAX(0,G1103-P1103)*F1103</f>
        <v/>
      </c>
      <c r="W1103" s="33">
        <f>IF(T1103="Above",LN(G1103/P1103)/LN(1+INDEX(Market!$E$6:$E$9,MATCH(B1103,Market!$A$6:$A$9,0))),0)</f>
        <v/>
      </c>
    </row>
    <row r="1104">
      <c r="A1104" s="5" t="inlineStr">
        <is>
          <t>E01294</t>
        </is>
      </c>
      <c r="B1104" s="5" t="inlineStr">
        <is>
          <t>DE</t>
        </is>
      </c>
      <c r="C1104" s="5" t="inlineStr">
        <is>
          <t>Customer Service</t>
        </is>
      </c>
      <c r="D1104" s="5" t="inlineStr">
        <is>
          <t>L5</t>
        </is>
      </c>
      <c r="E1104" s="5" t="inlineStr">
        <is>
          <t>M</t>
        </is>
      </c>
      <c r="F1104" s="5" t="n">
        <v>1</v>
      </c>
      <c r="G1104" s="31" t="n">
        <v>104900</v>
      </c>
      <c r="H1104" s="31" t="n">
        <v>99200</v>
      </c>
      <c r="I1104" s="6">
        <f>INDEX(Roles!$J$5:$J$40,MATCH(C1104&amp;"|"&amp;D1104,Roles!$A$5:$A$40,0))</f>
        <v/>
      </c>
      <c r="J1104" s="6">
        <f>INDEX(Roles!$K$5:$K$40,MATCH(C1104&amp;"|"&amp;D1104,Roles!$A$5:$A$40,0))</f>
        <v/>
      </c>
      <c r="K1104" s="26">
        <f>INDEX(Market!$K$31:$K$54,MATCH(B1104&amp;"|"&amp;J1104,Market!$A$31:$A$54,0))</f>
        <v/>
      </c>
      <c r="L1104" s="6">
        <f>INDEX(Settings!$E$13:$E$19,MATCH(I1104,Settings!$B$13:$B$19,0))</f>
        <v/>
      </c>
      <c r="M1104" s="25">
        <f>INDEX(Structure!$K$6:$K$12,MATCH(I1104,Structure!$A$6:$A$12,0))</f>
        <v/>
      </c>
      <c r="N1104" s="26">
        <f>INDEX(Structure!$G$25:$G$52,MATCH(B1104&amp;"|"&amp;I1104,Structure!$A$25:$A$52,0))</f>
        <v/>
      </c>
      <c r="O1104" s="26">
        <f>INDEX(Structure!$H$25:$H$52,MATCH(B1104&amp;"|"&amp;I1104,Structure!$A$25:$A$52,0))</f>
        <v/>
      </c>
      <c r="P1104" s="26">
        <f>INDEX(Structure!$I$25:$I$52,MATCH(B1104&amp;"|"&amp;I1104,Structure!$A$25:$A$52,0))</f>
        <v/>
      </c>
      <c r="Q1104" s="20">
        <f>G1104/H1104</f>
        <v/>
      </c>
      <c r="R1104" s="20">
        <f>G1104/O1104</f>
        <v/>
      </c>
      <c r="S1104" s="32">
        <f>(G1104-N1104)/(P1104-N1104)</f>
        <v/>
      </c>
      <c r="T1104" s="4">
        <f>IF(G1104&lt;N1104,"Below",IF(G1104&gt;P1104,"Above","Within"))</f>
        <v/>
      </c>
      <c r="U1104" s="17">
        <f>MAX(0,N1104-G1104)*F1104</f>
        <v/>
      </c>
      <c r="V1104" s="17">
        <f>MAX(0,G1104-P1104)*F1104</f>
        <v/>
      </c>
      <c r="W1104" s="33">
        <f>IF(T1104="Above",LN(G1104/P1104)/LN(1+INDEX(Market!$E$6:$E$9,MATCH(B1104,Market!$A$6:$A$9,0))),0)</f>
        <v/>
      </c>
    </row>
    <row r="1105">
      <c r="A1105" s="5" t="inlineStr">
        <is>
          <t>E01295</t>
        </is>
      </c>
      <c r="B1105" s="5" t="inlineStr">
        <is>
          <t>IT</t>
        </is>
      </c>
      <c r="C1105" s="5" t="inlineStr">
        <is>
          <t>Sales</t>
        </is>
      </c>
      <c r="D1105" s="5" t="inlineStr">
        <is>
          <t>L3</t>
        </is>
      </c>
      <c r="E1105" s="5" t="inlineStr">
        <is>
          <t>F</t>
        </is>
      </c>
      <c r="F1105" s="5" t="n">
        <v>0.8</v>
      </c>
      <c r="G1105" s="31" t="n">
        <v>45700</v>
      </c>
      <c r="H1105" s="31" t="n">
        <v>43700</v>
      </c>
      <c r="I1105" s="6">
        <f>INDEX(Roles!$J$5:$J$40,MATCH(C1105&amp;"|"&amp;D1105,Roles!$A$5:$A$40,0))</f>
        <v/>
      </c>
      <c r="J1105" s="6">
        <f>INDEX(Roles!$K$5:$K$40,MATCH(C1105&amp;"|"&amp;D1105,Roles!$A$5:$A$40,0))</f>
        <v/>
      </c>
      <c r="K1105" s="26">
        <f>INDEX(Market!$K$31:$K$54,MATCH(B1105&amp;"|"&amp;J1105,Market!$A$31:$A$54,0))</f>
        <v/>
      </c>
      <c r="L1105" s="6">
        <f>INDEX(Settings!$E$13:$E$19,MATCH(I1105,Settings!$B$13:$B$19,0))</f>
        <v/>
      </c>
      <c r="M1105" s="25">
        <f>INDEX(Structure!$K$6:$K$12,MATCH(I1105,Structure!$A$6:$A$12,0))</f>
        <v/>
      </c>
      <c r="N1105" s="26">
        <f>INDEX(Structure!$G$25:$G$52,MATCH(B1105&amp;"|"&amp;I1105,Structure!$A$25:$A$52,0))</f>
        <v/>
      </c>
      <c r="O1105" s="26">
        <f>INDEX(Structure!$H$25:$H$52,MATCH(B1105&amp;"|"&amp;I1105,Structure!$A$25:$A$52,0))</f>
        <v/>
      </c>
      <c r="P1105" s="26">
        <f>INDEX(Structure!$I$25:$I$52,MATCH(B1105&amp;"|"&amp;I1105,Structure!$A$25:$A$52,0))</f>
        <v/>
      </c>
      <c r="Q1105" s="20">
        <f>G1105/H1105</f>
        <v/>
      </c>
      <c r="R1105" s="20">
        <f>G1105/O1105</f>
        <v/>
      </c>
      <c r="S1105" s="32">
        <f>(G1105-N1105)/(P1105-N1105)</f>
        <v/>
      </c>
      <c r="T1105" s="4">
        <f>IF(G1105&lt;N1105,"Below",IF(G1105&gt;P1105,"Above","Within"))</f>
        <v/>
      </c>
      <c r="U1105" s="17">
        <f>MAX(0,N1105-G1105)*F1105</f>
        <v/>
      </c>
      <c r="V1105" s="17">
        <f>MAX(0,G1105-P1105)*F1105</f>
        <v/>
      </c>
      <c r="W1105" s="33">
        <f>IF(T1105="Above",LN(G1105/P1105)/LN(1+INDEX(Market!$E$6:$E$9,MATCH(B1105,Market!$A$6:$A$9,0))),0)</f>
        <v/>
      </c>
    </row>
    <row r="1106">
      <c r="A1106" s="5" t="inlineStr">
        <is>
          <t>E01296</t>
        </is>
      </c>
      <c r="B1106" s="5" t="inlineStr">
        <is>
          <t>IT</t>
        </is>
      </c>
      <c r="C1106" s="5" t="inlineStr">
        <is>
          <t>Operations</t>
        </is>
      </c>
      <c r="D1106" s="5" t="inlineStr">
        <is>
          <t>L1</t>
        </is>
      </c>
      <c r="E1106" s="5" t="inlineStr">
        <is>
          <t>F</t>
        </is>
      </c>
      <c r="F1106" s="5" t="n">
        <v>1</v>
      </c>
      <c r="G1106" s="31" t="n">
        <v>23900</v>
      </c>
      <c r="H1106" s="31" t="n">
        <v>24700</v>
      </c>
      <c r="I1106" s="6">
        <f>INDEX(Roles!$J$5:$J$40,MATCH(C1106&amp;"|"&amp;D1106,Roles!$A$5:$A$40,0))</f>
        <v/>
      </c>
      <c r="J1106" s="6">
        <f>INDEX(Roles!$K$5:$K$40,MATCH(C1106&amp;"|"&amp;D1106,Roles!$A$5:$A$40,0))</f>
        <v/>
      </c>
      <c r="K1106" s="26">
        <f>INDEX(Market!$K$31:$K$54,MATCH(B1106&amp;"|"&amp;J1106,Market!$A$31:$A$54,0))</f>
        <v/>
      </c>
      <c r="L1106" s="6">
        <f>INDEX(Settings!$E$13:$E$19,MATCH(I1106,Settings!$B$13:$B$19,0))</f>
        <v/>
      </c>
      <c r="M1106" s="25">
        <f>INDEX(Structure!$K$6:$K$12,MATCH(I1106,Structure!$A$6:$A$12,0))</f>
        <v/>
      </c>
      <c r="N1106" s="26">
        <f>INDEX(Structure!$G$25:$G$52,MATCH(B1106&amp;"|"&amp;I1106,Structure!$A$25:$A$52,0))</f>
        <v/>
      </c>
      <c r="O1106" s="26">
        <f>INDEX(Structure!$H$25:$H$52,MATCH(B1106&amp;"|"&amp;I1106,Structure!$A$25:$A$52,0))</f>
        <v/>
      </c>
      <c r="P1106" s="26">
        <f>INDEX(Structure!$I$25:$I$52,MATCH(B1106&amp;"|"&amp;I1106,Structure!$A$25:$A$52,0))</f>
        <v/>
      </c>
      <c r="Q1106" s="20">
        <f>G1106/H1106</f>
        <v/>
      </c>
      <c r="R1106" s="20">
        <f>G1106/O1106</f>
        <v/>
      </c>
      <c r="S1106" s="32">
        <f>(G1106-N1106)/(P1106-N1106)</f>
        <v/>
      </c>
      <c r="T1106" s="4">
        <f>IF(G1106&lt;N1106,"Below",IF(G1106&gt;P1106,"Above","Within"))</f>
        <v/>
      </c>
      <c r="U1106" s="17">
        <f>MAX(0,N1106-G1106)*F1106</f>
        <v/>
      </c>
      <c r="V1106" s="17">
        <f>MAX(0,G1106-P1106)*F1106</f>
        <v/>
      </c>
      <c r="W1106" s="33">
        <f>IF(T1106="Above",LN(G1106/P1106)/LN(1+INDEX(Market!$E$6:$E$9,MATCH(B1106,Market!$A$6:$A$9,0))),0)</f>
        <v/>
      </c>
    </row>
    <row r="1107">
      <c r="A1107" s="5" t="inlineStr">
        <is>
          <t>E01297</t>
        </is>
      </c>
      <c r="B1107" s="5" t="inlineStr">
        <is>
          <t>ES</t>
        </is>
      </c>
      <c r="C1107" s="5" t="inlineStr">
        <is>
          <t>Customer Service</t>
        </is>
      </c>
      <c r="D1107" s="5" t="inlineStr">
        <is>
          <t>L2</t>
        </is>
      </c>
      <c r="E1107" s="5" t="inlineStr">
        <is>
          <t>F</t>
        </is>
      </c>
      <c r="F1107" s="5" t="n">
        <v>1</v>
      </c>
      <c r="G1107" s="31" t="n">
        <v>24650</v>
      </c>
      <c r="H1107" s="31" t="n">
        <v>28100</v>
      </c>
      <c r="I1107" s="6">
        <f>INDEX(Roles!$J$5:$J$40,MATCH(C1107&amp;"|"&amp;D1107,Roles!$A$5:$A$40,0))</f>
        <v/>
      </c>
      <c r="J1107" s="6">
        <f>INDEX(Roles!$K$5:$K$40,MATCH(C1107&amp;"|"&amp;D1107,Roles!$A$5:$A$40,0))</f>
        <v/>
      </c>
      <c r="K1107" s="26">
        <f>INDEX(Market!$K$31:$K$54,MATCH(B1107&amp;"|"&amp;J1107,Market!$A$31:$A$54,0))</f>
        <v/>
      </c>
      <c r="L1107" s="6">
        <f>INDEX(Settings!$E$13:$E$19,MATCH(I1107,Settings!$B$13:$B$19,0))</f>
        <v/>
      </c>
      <c r="M1107" s="25">
        <f>INDEX(Structure!$K$6:$K$12,MATCH(I1107,Structure!$A$6:$A$12,0))</f>
        <v/>
      </c>
      <c r="N1107" s="26">
        <f>INDEX(Structure!$G$25:$G$52,MATCH(B1107&amp;"|"&amp;I1107,Structure!$A$25:$A$52,0))</f>
        <v/>
      </c>
      <c r="O1107" s="26">
        <f>INDEX(Structure!$H$25:$H$52,MATCH(B1107&amp;"|"&amp;I1107,Structure!$A$25:$A$52,0))</f>
        <v/>
      </c>
      <c r="P1107" s="26">
        <f>INDEX(Structure!$I$25:$I$52,MATCH(B1107&amp;"|"&amp;I1107,Structure!$A$25:$A$52,0))</f>
        <v/>
      </c>
      <c r="Q1107" s="20">
        <f>G1107/H1107</f>
        <v/>
      </c>
      <c r="R1107" s="20">
        <f>G1107/O1107</f>
        <v/>
      </c>
      <c r="S1107" s="32">
        <f>(G1107-N1107)/(P1107-N1107)</f>
        <v/>
      </c>
      <c r="T1107" s="4">
        <f>IF(G1107&lt;N1107,"Below",IF(G1107&gt;P1107,"Above","Within"))</f>
        <v/>
      </c>
      <c r="U1107" s="17">
        <f>MAX(0,N1107-G1107)*F1107</f>
        <v/>
      </c>
      <c r="V1107" s="17">
        <f>MAX(0,G1107-P1107)*F1107</f>
        <v/>
      </c>
      <c r="W1107" s="33">
        <f>IF(T1107="Above",LN(G1107/P1107)/LN(1+INDEX(Market!$E$6:$E$9,MATCH(B1107,Market!$A$6:$A$9,0))),0)</f>
        <v/>
      </c>
    </row>
    <row r="1108">
      <c r="A1108" s="5" t="inlineStr">
        <is>
          <t>E01298</t>
        </is>
      </c>
      <c r="B1108" s="5" t="inlineStr">
        <is>
          <t>IT</t>
        </is>
      </c>
      <c r="C1108" s="5" t="inlineStr">
        <is>
          <t>Tech</t>
        </is>
      </c>
      <c r="D1108" s="5" t="inlineStr">
        <is>
          <t>L3</t>
        </is>
      </c>
      <c r="E1108" s="5" t="inlineStr">
        <is>
          <t>F</t>
        </is>
      </c>
      <c r="F1108" s="5" t="n">
        <v>1</v>
      </c>
      <c r="G1108" s="31" t="n">
        <v>49250</v>
      </c>
      <c r="H1108" s="31" t="n">
        <v>52000</v>
      </c>
      <c r="I1108" s="6">
        <f>INDEX(Roles!$J$5:$J$40,MATCH(C1108&amp;"|"&amp;D1108,Roles!$A$5:$A$40,0))</f>
        <v/>
      </c>
      <c r="J1108" s="6">
        <f>INDEX(Roles!$K$5:$K$40,MATCH(C1108&amp;"|"&amp;D1108,Roles!$A$5:$A$40,0))</f>
        <v/>
      </c>
      <c r="K1108" s="26">
        <f>INDEX(Market!$K$31:$K$54,MATCH(B1108&amp;"|"&amp;J1108,Market!$A$31:$A$54,0))</f>
        <v/>
      </c>
      <c r="L1108" s="6">
        <f>INDEX(Settings!$E$13:$E$19,MATCH(I1108,Settings!$B$13:$B$19,0))</f>
        <v/>
      </c>
      <c r="M1108" s="25">
        <f>INDEX(Structure!$K$6:$K$12,MATCH(I1108,Structure!$A$6:$A$12,0))</f>
        <v/>
      </c>
      <c r="N1108" s="26">
        <f>INDEX(Structure!$G$25:$G$52,MATCH(B1108&amp;"|"&amp;I1108,Structure!$A$25:$A$52,0))</f>
        <v/>
      </c>
      <c r="O1108" s="26">
        <f>INDEX(Structure!$H$25:$H$52,MATCH(B1108&amp;"|"&amp;I1108,Structure!$A$25:$A$52,0))</f>
        <v/>
      </c>
      <c r="P1108" s="26">
        <f>INDEX(Structure!$I$25:$I$52,MATCH(B1108&amp;"|"&amp;I1108,Structure!$A$25:$A$52,0))</f>
        <v/>
      </c>
      <c r="Q1108" s="20">
        <f>G1108/H1108</f>
        <v/>
      </c>
      <c r="R1108" s="20">
        <f>G1108/O1108</f>
        <v/>
      </c>
      <c r="S1108" s="32">
        <f>(G1108-N1108)/(P1108-N1108)</f>
        <v/>
      </c>
      <c r="T1108" s="4">
        <f>IF(G1108&lt;N1108,"Below",IF(G1108&gt;P1108,"Above","Within"))</f>
        <v/>
      </c>
      <c r="U1108" s="17">
        <f>MAX(0,N1108-G1108)*F1108</f>
        <v/>
      </c>
      <c r="V1108" s="17">
        <f>MAX(0,G1108-P1108)*F1108</f>
        <v/>
      </c>
      <c r="W1108" s="33">
        <f>IF(T1108="Above",LN(G1108/P1108)/LN(1+INDEX(Market!$E$6:$E$9,MATCH(B1108,Market!$A$6:$A$9,0))),0)</f>
        <v/>
      </c>
    </row>
    <row r="1109">
      <c r="A1109" s="5" t="inlineStr">
        <is>
          <t>E01299</t>
        </is>
      </c>
      <c r="B1109" s="5" t="inlineStr">
        <is>
          <t>PL</t>
        </is>
      </c>
      <c r="C1109" s="5" t="inlineStr">
        <is>
          <t>Finance</t>
        </is>
      </c>
      <c r="D1109" s="5" t="inlineStr">
        <is>
          <t>L5</t>
        </is>
      </c>
      <c r="E1109" s="5" t="inlineStr">
        <is>
          <t>M</t>
        </is>
      </c>
      <c r="F1109" s="5" t="n">
        <v>1</v>
      </c>
      <c r="G1109" s="31" t="n">
        <v>63300</v>
      </c>
      <c r="H1109" s="31" t="n">
        <v>67000</v>
      </c>
      <c r="I1109" s="6">
        <f>INDEX(Roles!$J$5:$J$40,MATCH(C1109&amp;"|"&amp;D1109,Roles!$A$5:$A$40,0))</f>
        <v/>
      </c>
      <c r="J1109" s="6">
        <f>INDEX(Roles!$K$5:$K$40,MATCH(C1109&amp;"|"&amp;D1109,Roles!$A$5:$A$40,0))</f>
        <v/>
      </c>
      <c r="K1109" s="26">
        <f>INDEX(Market!$K$31:$K$54,MATCH(B1109&amp;"|"&amp;J1109,Market!$A$31:$A$54,0))</f>
        <v/>
      </c>
      <c r="L1109" s="6">
        <f>INDEX(Settings!$E$13:$E$19,MATCH(I1109,Settings!$B$13:$B$19,0))</f>
        <v/>
      </c>
      <c r="M1109" s="25">
        <f>INDEX(Structure!$K$6:$K$12,MATCH(I1109,Structure!$A$6:$A$12,0))</f>
        <v/>
      </c>
      <c r="N1109" s="26">
        <f>INDEX(Structure!$G$25:$G$52,MATCH(B1109&amp;"|"&amp;I1109,Structure!$A$25:$A$52,0))</f>
        <v/>
      </c>
      <c r="O1109" s="26">
        <f>INDEX(Structure!$H$25:$H$52,MATCH(B1109&amp;"|"&amp;I1109,Structure!$A$25:$A$52,0))</f>
        <v/>
      </c>
      <c r="P1109" s="26">
        <f>INDEX(Structure!$I$25:$I$52,MATCH(B1109&amp;"|"&amp;I1109,Structure!$A$25:$A$52,0))</f>
        <v/>
      </c>
      <c r="Q1109" s="20">
        <f>G1109/H1109</f>
        <v/>
      </c>
      <c r="R1109" s="20">
        <f>G1109/O1109</f>
        <v/>
      </c>
      <c r="S1109" s="32">
        <f>(G1109-N1109)/(P1109-N1109)</f>
        <v/>
      </c>
      <c r="T1109" s="4">
        <f>IF(G1109&lt;N1109,"Below",IF(G1109&gt;P1109,"Above","Within"))</f>
        <v/>
      </c>
      <c r="U1109" s="17">
        <f>MAX(0,N1109-G1109)*F1109</f>
        <v/>
      </c>
      <c r="V1109" s="17">
        <f>MAX(0,G1109-P1109)*F1109</f>
        <v/>
      </c>
      <c r="W1109" s="33">
        <f>IF(T1109="Above",LN(G1109/P1109)/LN(1+INDEX(Market!$E$6:$E$9,MATCH(B1109,Market!$A$6:$A$9,0))),0)</f>
        <v/>
      </c>
    </row>
    <row r="1110">
      <c r="A1110" s="5" t="inlineStr">
        <is>
          <t>E01300</t>
        </is>
      </c>
      <c r="B1110" s="5" t="inlineStr">
        <is>
          <t>DE</t>
        </is>
      </c>
      <c r="C1110" s="5" t="inlineStr">
        <is>
          <t>Tech</t>
        </is>
      </c>
      <c r="D1110" s="5" t="inlineStr">
        <is>
          <t>L1</t>
        </is>
      </c>
      <c r="E1110" s="5" t="inlineStr">
        <is>
          <t>M</t>
        </is>
      </c>
      <c r="F1110" s="5" t="n">
        <v>1</v>
      </c>
      <c r="G1110" s="31" t="n">
        <v>47850</v>
      </c>
      <c r="H1110" s="31" t="n">
        <v>47500</v>
      </c>
      <c r="I1110" s="6">
        <f>INDEX(Roles!$J$5:$J$40,MATCH(C1110&amp;"|"&amp;D1110,Roles!$A$5:$A$40,0))</f>
        <v/>
      </c>
      <c r="J1110" s="6">
        <f>INDEX(Roles!$K$5:$K$40,MATCH(C1110&amp;"|"&amp;D1110,Roles!$A$5:$A$40,0))</f>
        <v/>
      </c>
      <c r="K1110" s="26">
        <f>INDEX(Market!$K$31:$K$54,MATCH(B1110&amp;"|"&amp;J1110,Market!$A$31:$A$54,0))</f>
        <v/>
      </c>
      <c r="L1110" s="6">
        <f>INDEX(Settings!$E$13:$E$19,MATCH(I1110,Settings!$B$13:$B$19,0))</f>
        <v/>
      </c>
      <c r="M1110" s="25">
        <f>INDEX(Structure!$K$6:$K$12,MATCH(I1110,Structure!$A$6:$A$12,0))</f>
        <v/>
      </c>
      <c r="N1110" s="26">
        <f>INDEX(Structure!$G$25:$G$52,MATCH(B1110&amp;"|"&amp;I1110,Structure!$A$25:$A$52,0))</f>
        <v/>
      </c>
      <c r="O1110" s="26">
        <f>INDEX(Structure!$H$25:$H$52,MATCH(B1110&amp;"|"&amp;I1110,Structure!$A$25:$A$52,0))</f>
        <v/>
      </c>
      <c r="P1110" s="26">
        <f>INDEX(Structure!$I$25:$I$52,MATCH(B1110&amp;"|"&amp;I1110,Structure!$A$25:$A$52,0))</f>
        <v/>
      </c>
      <c r="Q1110" s="20">
        <f>G1110/H1110</f>
        <v/>
      </c>
      <c r="R1110" s="20">
        <f>G1110/O1110</f>
        <v/>
      </c>
      <c r="S1110" s="32">
        <f>(G1110-N1110)/(P1110-N1110)</f>
        <v/>
      </c>
      <c r="T1110" s="4">
        <f>IF(G1110&lt;N1110,"Below",IF(G1110&gt;P1110,"Above","Within"))</f>
        <v/>
      </c>
      <c r="U1110" s="17">
        <f>MAX(0,N1110-G1110)*F1110</f>
        <v/>
      </c>
      <c r="V1110" s="17">
        <f>MAX(0,G1110-P1110)*F1110</f>
        <v/>
      </c>
      <c r="W1110" s="33">
        <f>IF(T1110="Above",LN(G1110/P1110)/LN(1+INDEX(Market!$E$6:$E$9,MATCH(B1110,Market!$A$6:$A$9,0))),0)</f>
        <v/>
      </c>
    </row>
    <row r="1111">
      <c r="A1111" s="5" t="inlineStr">
        <is>
          <t>E01301</t>
        </is>
      </c>
      <c r="B1111" s="5" t="inlineStr">
        <is>
          <t>IT</t>
        </is>
      </c>
      <c r="C1111" s="5" t="inlineStr">
        <is>
          <t>Operations</t>
        </is>
      </c>
      <c r="D1111" s="5" t="inlineStr">
        <is>
          <t>L1</t>
        </is>
      </c>
      <c r="E1111" s="5" t="inlineStr">
        <is>
          <t>F</t>
        </is>
      </c>
      <c r="F1111" s="5" t="n">
        <v>1</v>
      </c>
      <c r="G1111" s="31" t="n">
        <v>26550</v>
      </c>
      <c r="H1111" s="31" t="n">
        <v>24700</v>
      </c>
      <c r="I1111" s="6">
        <f>INDEX(Roles!$J$5:$J$40,MATCH(C1111&amp;"|"&amp;D1111,Roles!$A$5:$A$40,0))</f>
        <v/>
      </c>
      <c r="J1111" s="6">
        <f>INDEX(Roles!$K$5:$K$40,MATCH(C1111&amp;"|"&amp;D1111,Roles!$A$5:$A$40,0))</f>
        <v/>
      </c>
      <c r="K1111" s="26">
        <f>INDEX(Market!$K$31:$K$54,MATCH(B1111&amp;"|"&amp;J1111,Market!$A$31:$A$54,0))</f>
        <v/>
      </c>
      <c r="L1111" s="6">
        <f>INDEX(Settings!$E$13:$E$19,MATCH(I1111,Settings!$B$13:$B$19,0))</f>
        <v/>
      </c>
      <c r="M1111" s="25">
        <f>INDEX(Structure!$K$6:$K$12,MATCH(I1111,Structure!$A$6:$A$12,0))</f>
        <v/>
      </c>
      <c r="N1111" s="26">
        <f>INDEX(Structure!$G$25:$G$52,MATCH(B1111&amp;"|"&amp;I1111,Structure!$A$25:$A$52,0))</f>
        <v/>
      </c>
      <c r="O1111" s="26">
        <f>INDEX(Structure!$H$25:$H$52,MATCH(B1111&amp;"|"&amp;I1111,Structure!$A$25:$A$52,0))</f>
        <v/>
      </c>
      <c r="P1111" s="26">
        <f>INDEX(Structure!$I$25:$I$52,MATCH(B1111&amp;"|"&amp;I1111,Structure!$A$25:$A$52,0))</f>
        <v/>
      </c>
      <c r="Q1111" s="20">
        <f>G1111/H1111</f>
        <v/>
      </c>
      <c r="R1111" s="20">
        <f>G1111/O1111</f>
        <v/>
      </c>
      <c r="S1111" s="32">
        <f>(G1111-N1111)/(P1111-N1111)</f>
        <v/>
      </c>
      <c r="T1111" s="4">
        <f>IF(G1111&lt;N1111,"Below",IF(G1111&gt;P1111,"Above","Within"))</f>
        <v/>
      </c>
      <c r="U1111" s="17">
        <f>MAX(0,N1111-G1111)*F1111</f>
        <v/>
      </c>
      <c r="V1111" s="17">
        <f>MAX(0,G1111-P1111)*F1111</f>
        <v/>
      </c>
      <c r="W1111" s="33">
        <f>IF(T1111="Above",LN(G1111/P1111)/LN(1+INDEX(Market!$E$6:$E$9,MATCH(B1111,Market!$A$6:$A$9,0))),0)</f>
        <v/>
      </c>
    </row>
    <row r="1112">
      <c r="A1112" s="5" t="inlineStr">
        <is>
          <t>E01302</t>
        </is>
      </c>
      <c r="B1112" s="5" t="inlineStr">
        <is>
          <t>PL</t>
        </is>
      </c>
      <c r="C1112" s="5" t="inlineStr">
        <is>
          <t>HR</t>
        </is>
      </c>
      <c r="D1112" s="5" t="inlineStr">
        <is>
          <t>L4</t>
        </is>
      </c>
      <c r="E1112" s="5" t="inlineStr">
        <is>
          <t>F</t>
        </is>
      </c>
      <c r="F1112" s="5" t="n">
        <v>1</v>
      </c>
      <c r="G1112" s="31" t="n">
        <v>41450</v>
      </c>
      <c r="H1112" s="31" t="n">
        <v>44100</v>
      </c>
      <c r="I1112" s="6">
        <f>INDEX(Roles!$J$5:$J$40,MATCH(C1112&amp;"|"&amp;D1112,Roles!$A$5:$A$40,0))</f>
        <v/>
      </c>
      <c r="J1112" s="6">
        <f>INDEX(Roles!$K$5:$K$40,MATCH(C1112&amp;"|"&amp;D1112,Roles!$A$5:$A$40,0))</f>
        <v/>
      </c>
      <c r="K1112" s="26">
        <f>INDEX(Market!$K$31:$K$54,MATCH(B1112&amp;"|"&amp;J1112,Market!$A$31:$A$54,0))</f>
        <v/>
      </c>
      <c r="L1112" s="6">
        <f>INDEX(Settings!$E$13:$E$19,MATCH(I1112,Settings!$B$13:$B$19,0))</f>
        <v/>
      </c>
      <c r="M1112" s="25">
        <f>INDEX(Structure!$K$6:$K$12,MATCH(I1112,Structure!$A$6:$A$12,0))</f>
        <v/>
      </c>
      <c r="N1112" s="26">
        <f>INDEX(Structure!$G$25:$G$52,MATCH(B1112&amp;"|"&amp;I1112,Structure!$A$25:$A$52,0))</f>
        <v/>
      </c>
      <c r="O1112" s="26">
        <f>INDEX(Structure!$H$25:$H$52,MATCH(B1112&amp;"|"&amp;I1112,Structure!$A$25:$A$52,0))</f>
        <v/>
      </c>
      <c r="P1112" s="26">
        <f>INDEX(Structure!$I$25:$I$52,MATCH(B1112&amp;"|"&amp;I1112,Structure!$A$25:$A$52,0))</f>
        <v/>
      </c>
      <c r="Q1112" s="20">
        <f>G1112/H1112</f>
        <v/>
      </c>
      <c r="R1112" s="20">
        <f>G1112/O1112</f>
        <v/>
      </c>
      <c r="S1112" s="32">
        <f>(G1112-N1112)/(P1112-N1112)</f>
        <v/>
      </c>
      <c r="T1112" s="4">
        <f>IF(G1112&lt;N1112,"Below",IF(G1112&gt;P1112,"Above","Within"))</f>
        <v/>
      </c>
      <c r="U1112" s="17">
        <f>MAX(0,N1112-G1112)*F1112</f>
        <v/>
      </c>
      <c r="V1112" s="17">
        <f>MAX(0,G1112-P1112)*F1112</f>
        <v/>
      </c>
      <c r="W1112" s="33">
        <f>IF(T1112="Above",LN(G1112/P1112)/LN(1+INDEX(Market!$E$6:$E$9,MATCH(B1112,Market!$A$6:$A$9,0))),0)</f>
        <v/>
      </c>
    </row>
    <row r="1113">
      <c r="A1113" s="5" t="inlineStr">
        <is>
          <t>E01303</t>
        </is>
      </c>
      <c r="B1113" s="5" t="inlineStr">
        <is>
          <t>IT</t>
        </is>
      </c>
      <c r="C1113" s="5" t="inlineStr">
        <is>
          <t>Tech</t>
        </is>
      </c>
      <c r="D1113" s="5" t="inlineStr">
        <is>
          <t>L2</t>
        </is>
      </c>
      <c r="E1113" s="5" t="inlineStr">
        <is>
          <t>F</t>
        </is>
      </c>
      <c r="F1113" s="5" t="n">
        <v>1</v>
      </c>
      <c r="G1113" s="31" t="n">
        <v>39850</v>
      </c>
      <c r="H1113" s="31" t="n">
        <v>40600</v>
      </c>
      <c r="I1113" s="6">
        <f>INDEX(Roles!$J$5:$J$40,MATCH(C1113&amp;"|"&amp;D1113,Roles!$A$5:$A$40,0))</f>
        <v/>
      </c>
      <c r="J1113" s="6">
        <f>INDEX(Roles!$K$5:$K$40,MATCH(C1113&amp;"|"&amp;D1113,Roles!$A$5:$A$40,0))</f>
        <v/>
      </c>
      <c r="K1113" s="26">
        <f>INDEX(Market!$K$31:$K$54,MATCH(B1113&amp;"|"&amp;J1113,Market!$A$31:$A$54,0))</f>
        <v/>
      </c>
      <c r="L1113" s="6">
        <f>INDEX(Settings!$E$13:$E$19,MATCH(I1113,Settings!$B$13:$B$19,0))</f>
        <v/>
      </c>
      <c r="M1113" s="25">
        <f>INDEX(Structure!$K$6:$K$12,MATCH(I1113,Structure!$A$6:$A$12,0))</f>
        <v/>
      </c>
      <c r="N1113" s="26">
        <f>INDEX(Structure!$G$25:$G$52,MATCH(B1113&amp;"|"&amp;I1113,Structure!$A$25:$A$52,0))</f>
        <v/>
      </c>
      <c r="O1113" s="26">
        <f>INDEX(Structure!$H$25:$H$52,MATCH(B1113&amp;"|"&amp;I1113,Structure!$A$25:$A$52,0))</f>
        <v/>
      </c>
      <c r="P1113" s="26">
        <f>INDEX(Structure!$I$25:$I$52,MATCH(B1113&amp;"|"&amp;I1113,Structure!$A$25:$A$52,0))</f>
        <v/>
      </c>
      <c r="Q1113" s="20">
        <f>G1113/H1113</f>
        <v/>
      </c>
      <c r="R1113" s="20">
        <f>G1113/O1113</f>
        <v/>
      </c>
      <c r="S1113" s="32">
        <f>(G1113-N1113)/(P1113-N1113)</f>
        <v/>
      </c>
      <c r="T1113" s="4">
        <f>IF(G1113&lt;N1113,"Below",IF(G1113&gt;P1113,"Above","Within"))</f>
        <v/>
      </c>
      <c r="U1113" s="17">
        <f>MAX(0,N1113-G1113)*F1113</f>
        <v/>
      </c>
      <c r="V1113" s="17">
        <f>MAX(0,G1113-P1113)*F1113</f>
        <v/>
      </c>
      <c r="W1113" s="33">
        <f>IF(T1113="Above",LN(G1113/P1113)/LN(1+INDEX(Market!$E$6:$E$9,MATCH(B1113,Market!$A$6:$A$9,0))),0)</f>
        <v/>
      </c>
    </row>
    <row r="1114">
      <c r="A1114" s="5" t="inlineStr">
        <is>
          <t>E01304</t>
        </is>
      </c>
      <c r="B1114" s="5" t="inlineStr">
        <is>
          <t>IT</t>
        </is>
      </c>
      <c r="C1114" s="5" t="inlineStr">
        <is>
          <t>Operations</t>
        </is>
      </c>
      <c r="D1114" s="5" t="inlineStr">
        <is>
          <t>L1</t>
        </is>
      </c>
      <c r="E1114" s="5" t="inlineStr">
        <is>
          <t>F</t>
        </is>
      </c>
      <c r="F1114" s="5" t="n">
        <v>1</v>
      </c>
      <c r="G1114" s="31" t="n">
        <v>24700</v>
      </c>
      <c r="H1114" s="31" t="n">
        <v>24700</v>
      </c>
      <c r="I1114" s="6">
        <f>INDEX(Roles!$J$5:$J$40,MATCH(C1114&amp;"|"&amp;D1114,Roles!$A$5:$A$40,0))</f>
        <v/>
      </c>
      <c r="J1114" s="6">
        <f>INDEX(Roles!$K$5:$K$40,MATCH(C1114&amp;"|"&amp;D1114,Roles!$A$5:$A$40,0))</f>
        <v/>
      </c>
      <c r="K1114" s="26">
        <f>INDEX(Market!$K$31:$K$54,MATCH(B1114&amp;"|"&amp;J1114,Market!$A$31:$A$54,0))</f>
        <v/>
      </c>
      <c r="L1114" s="6">
        <f>INDEX(Settings!$E$13:$E$19,MATCH(I1114,Settings!$B$13:$B$19,0))</f>
        <v/>
      </c>
      <c r="M1114" s="25">
        <f>INDEX(Structure!$K$6:$K$12,MATCH(I1114,Structure!$A$6:$A$12,0))</f>
        <v/>
      </c>
      <c r="N1114" s="26">
        <f>INDEX(Structure!$G$25:$G$52,MATCH(B1114&amp;"|"&amp;I1114,Structure!$A$25:$A$52,0))</f>
        <v/>
      </c>
      <c r="O1114" s="26">
        <f>INDEX(Structure!$H$25:$H$52,MATCH(B1114&amp;"|"&amp;I1114,Structure!$A$25:$A$52,0))</f>
        <v/>
      </c>
      <c r="P1114" s="26">
        <f>INDEX(Structure!$I$25:$I$52,MATCH(B1114&amp;"|"&amp;I1114,Structure!$A$25:$A$52,0))</f>
        <v/>
      </c>
      <c r="Q1114" s="20">
        <f>G1114/H1114</f>
        <v/>
      </c>
      <c r="R1114" s="20">
        <f>G1114/O1114</f>
        <v/>
      </c>
      <c r="S1114" s="32">
        <f>(G1114-N1114)/(P1114-N1114)</f>
        <v/>
      </c>
      <c r="T1114" s="4">
        <f>IF(G1114&lt;N1114,"Below",IF(G1114&gt;P1114,"Above","Within"))</f>
        <v/>
      </c>
      <c r="U1114" s="17">
        <f>MAX(0,N1114-G1114)*F1114</f>
        <v/>
      </c>
      <c r="V1114" s="17">
        <f>MAX(0,G1114-P1114)*F1114</f>
        <v/>
      </c>
      <c r="W1114" s="33">
        <f>IF(T1114="Above",LN(G1114/P1114)/LN(1+INDEX(Market!$E$6:$E$9,MATCH(B1114,Market!$A$6:$A$9,0))),0)</f>
        <v/>
      </c>
    </row>
    <row r="1115">
      <c r="A1115" s="5" t="inlineStr">
        <is>
          <t>E01305</t>
        </is>
      </c>
      <c r="B1115" s="5" t="inlineStr">
        <is>
          <t>IT</t>
        </is>
      </c>
      <c r="C1115" s="5" t="inlineStr">
        <is>
          <t>Tech</t>
        </is>
      </c>
      <c r="D1115" s="5" t="inlineStr">
        <is>
          <t>L1</t>
        </is>
      </c>
      <c r="E1115" s="5" t="inlineStr">
        <is>
          <t>M</t>
        </is>
      </c>
      <c r="F1115" s="5" t="n">
        <v>1</v>
      </c>
      <c r="G1115" s="31" t="n">
        <v>34000</v>
      </c>
      <c r="H1115" s="31" t="n">
        <v>32500</v>
      </c>
      <c r="I1115" s="6">
        <f>INDEX(Roles!$J$5:$J$40,MATCH(C1115&amp;"|"&amp;D1115,Roles!$A$5:$A$40,0))</f>
        <v/>
      </c>
      <c r="J1115" s="6">
        <f>INDEX(Roles!$K$5:$K$40,MATCH(C1115&amp;"|"&amp;D1115,Roles!$A$5:$A$40,0))</f>
        <v/>
      </c>
      <c r="K1115" s="26">
        <f>INDEX(Market!$K$31:$K$54,MATCH(B1115&amp;"|"&amp;J1115,Market!$A$31:$A$54,0))</f>
        <v/>
      </c>
      <c r="L1115" s="6">
        <f>INDEX(Settings!$E$13:$E$19,MATCH(I1115,Settings!$B$13:$B$19,0))</f>
        <v/>
      </c>
      <c r="M1115" s="25">
        <f>INDEX(Structure!$K$6:$K$12,MATCH(I1115,Structure!$A$6:$A$12,0))</f>
        <v/>
      </c>
      <c r="N1115" s="26">
        <f>INDEX(Structure!$G$25:$G$52,MATCH(B1115&amp;"|"&amp;I1115,Structure!$A$25:$A$52,0))</f>
        <v/>
      </c>
      <c r="O1115" s="26">
        <f>INDEX(Structure!$H$25:$H$52,MATCH(B1115&amp;"|"&amp;I1115,Structure!$A$25:$A$52,0))</f>
        <v/>
      </c>
      <c r="P1115" s="26">
        <f>INDEX(Structure!$I$25:$I$52,MATCH(B1115&amp;"|"&amp;I1115,Structure!$A$25:$A$52,0))</f>
        <v/>
      </c>
      <c r="Q1115" s="20">
        <f>G1115/H1115</f>
        <v/>
      </c>
      <c r="R1115" s="20">
        <f>G1115/O1115</f>
        <v/>
      </c>
      <c r="S1115" s="32">
        <f>(G1115-N1115)/(P1115-N1115)</f>
        <v/>
      </c>
      <c r="T1115" s="4">
        <f>IF(G1115&lt;N1115,"Below",IF(G1115&gt;P1115,"Above","Within"))</f>
        <v/>
      </c>
      <c r="U1115" s="17">
        <f>MAX(0,N1115-G1115)*F1115</f>
        <v/>
      </c>
      <c r="V1115" s="17">
        <f>MAX(0,G1115-P1115)*F1115</f>
        <v/>
      </c>
      <c r="W1115" s="33">
        <f>IF(T1115="Above",LN(G1115/P1115)/LN(1+INDEX(Market!$E$6:$E$9,MATCH(B1115,Market!$A$6:$A$9,0))),0)</f>
        <v/>
      </c>
    </row>
    <row r="1116">
      <c r="A1116" s="5" t="inlineStr">
        <is>
          <t>E01306</t>
        </is>
      </c>
      <c r="B1116" s="5" t="inlineStr">
        <is>
          <t>PL</t>
        </is>
      </c>
      <c r="C1116" s="5" t="inlineStr">
        <is>
          <t>Sales</t>
        </is>
      </c>
      <c r="D1116" s="5" t="inlineStr">
        <is>
          <t>L3</t>
        </is>
      </c>
      <c r="E1116" s="5" t="inlineStr">
        <is>
          <t>F</t>
        </is>
      </c>
      <c r="F1116" s="5" t="n">
        <v>1</v>
      </c>
      <c r="G1116" s="31" t="n">
        <v>38650</v>
      </c>
      <c r="H1116" s="31" t="n">
        <v>35300</v>
      </c>
      <c r="I1116" s="6">
        <f>INDEX(Roles!$J$5:$J$40,MATCH(C1116&amp;"|"&amp;D1116,Roles!$A$5:$A$40,0))</f>
        <v/>
      </c>
      <c r="J1116" s="6">
        <f>INDEX(Roles!$K$5:$K$40,MATCH(C1116&amp;"|"&amp;D1116,Roles!$A$5:$A$40,0))</f>
        <v/>
      </c>
      <c r="K1116" s="26">
        <f>INDEX(Market!$K$31:$K$54,MATCH(B1116&amp;"|"&amp;J1116,Market!$A$31:$A$54,0))</f>
        <v/>
      </c>
      <c r="L1116" s="6">
        <f>INDEX(Settings!$E$13:$E$19,MATCH(I1116,Settings!$B$13:$B$19,0))</f>
        <v/>
      </c>
      <c r="M1116" s="25">
        <f>INDEX(Structure!$K$6:$K$12,MATCH(I1116,Structure!$A$6:$A$12,0))</f>
        <v/>
      </c>
      <c r="N1116" s="26">
        <f>INDEX(Structure!$G$25:$G$52,MATCH(B1116&amp;"|"&amp;I1116,Structure!$A$25:$A$52,0))</f>
        <v/>
      </c>
      <c r="O1116" s="26">
        <f>INDEX(Structure!$H$25:$H$52,MATCH(B1116&amp;"|"&amp;I1116,Structure!$A$25:$A$52,0))</f>
        <v/>
      </c>
      <c r="P1116" s="26">
        <f>INDEX(Structure!$I$25:$I$52,MATCH(B1116&amp;"|"&amp;I1116,Structure!$A$25:$A$52,0))</f>
        <v/>
      </c>
      <c r="Q1116" s="20">
        <f>G1116/H1116</f>
        <v/>
      </c>
      <c r="R1116" s="20">
        <f>G1116/O1116</f>
        <v/>
      </c>
      <c r="S1116" s="32">
        <f>(G1116-N1116)/(P1116-N1116)</f>
        <v/>
      </c>
      <c r="T1116" s="4">
        <f>IF(G1116&lt;N1116,"Below",IF(G1116&gt;P1116,"Above","Within"))</f>
        <v/>
      </c>
      <c r="U1116" s="17">
        <f>MAX(0,N1116-G1116)*F1116</f>
        <v/>
      </c>
      <c r="V1116" s="17">
        <f>MAX(0,G1116-P1116)*F1116</f>
        <v/>
      </c>
      <c r="W1116" s="33">
        <f>IF(T1116="Above",LN(G1116/P1116)/LN(1+INDEX(Market!$E$6:$E$9,MATCH(B1116,Market!$A$6:$A$9,0))),0)</f>
        <v/>
      </c>
    </row>
    <row r="1117">
      <c r="A1117" s="5" t="inlineStr">
        <is>
          <t>E01308</t>
        </is>
      </c>
      <c r="B1117" s="5" t="inlineStr">
        <is>
          <t>PL</t>
        </is>
      </c>
      <c r="C1117" s="5" t="inlineStr">
        <is>
          <t>Operations</t>
        </is>
      </c>
      <c r="D1117" s="5" t="inlineStr">
        <is>
          <t>L3</t>
        </is>
      </c>
      <c r="E1117" s="5" t="inlineStr">
        <is>
          <t>F</t>
        </is>
      </c>
      <c r="F1117" s="5" t="n">
        <v>1</v>
      </c>
      <c r="G1117" s="31" t="n">
        <v>30750</v>
      </c>
      <c r="H1117" s="31" t="n">
        <v>31900</v>
      </c>
      <c r="I1117" s="6">
        <f>INDEX(Roles!$J$5:$J$40,MATCH(C1117&amp;"|"&amp;D1117,Roles!$A$5:$A$40,0))</f>
        <v/>
      </c>
      <c r="J1117" s="6">
        <f>INDEX(Roles!$K$5:$K$40,MATCH(C1117&amp;"|"&amp;D1117,Roles!$A$5:$A$40,0))</f>
        <v/>
      </c>
      <c r="K1117" s="26">
        <f>INDEX(Market!$K$31:$K$54,MATCH(B1117&amp;"|"&amp;J1117,Market!$A$31:$A$54,0))</f>
        <v/>
      </c>
      <c r="L1117" s="6">
        <f>INDEX(Settings!$E$13:$E$19,MATCH(I1117,Settings!$B$13:$B$19,0))</f>
        <v/>
      </c>
      <c r="M1117" s="25">
        <f>INDEX(Structure!$K$6:$K$12,MATCH(I1117,Structure!$A$6:$A$12,0))</f>
        <v/>
      </c>
      <c r="N1117" s="26">
        <f>INDEX(Structure!$G$25:$G$52,MATCH(B1117&amp;"|"&amp;I1117,Structure!$A$25:$A$52,0))</f>
        <v/>
      </c>
      <c r="O1117" s="26">
        <f>INDEX(Structure!$H$25:$H$52,MATCH(B1117&amp;"|"&amp;I1117,Structure!$A$25:$A$52,0))</f>
        <v/>
      </c>
      <c r="P1117" s="26">
        <f>INDEX(Structure!$I$25:$I$52,MATCH(B1117&amp;"|"&amp;I1117,Structure!$A$25:$A$52,0))</f>
        <v/>
      </c>
      <c r="Q1117" s="20">
        <f>G1117/H1117</f>
        <v/>
      </c>
      <c r="R1117" s="20">
        <f>G1117/O1117</f>
        <v/>
      </c>
      <c r="S1117" s="32">
        <f>(G1117-N1117)/(P1117-N1117)</f>
        <v/>
      </c>
      <c r="T1117" s="4">
        <f>IF(G1117&lt;N1117,"Below",IF(G1117&gt;P1117,"Above","Within"))</f>
        <v/>
      </c>
      <c r="U1117" s="17">
        <f>MAX(0,N1117-G1117)*F1117</f>
        <v/>
      </c>
      <c r="V1117" s="17">
        <f>MAX(0,G1117-P1117)*F1117</f>
        <v/>
      </c>
      <c r="W1117" s="33">
        <f>IF(T1117="Above",LN(G1117/P1117)/LN(1+INDEX(Market!$E$6:$E$9,MATCH(B1117,Market!$A$6:$A$9,0))),0)</f>
        <v/>
      </c>
    </row>
    <row r="1118">
      <c r="A1118" s="5" t="inlineStr">
        <is>
          <t>E01309</t>
        </is>
      </c>
      <c r="B1118" s="5" t="inlineStr">
        <is>
          <t>ES</t>
        </is>
      </c>
      <c r="C1118" s="5" t="inlineStr">
        <is>
          <t>Customer Service</t>
        </is>
      </c>
      <c r="D1118" s="5" t="inlineStr">
        <is>
          <t>L2</t>
        </is>
      </c>
      <c r="E1118" s="5" t="inlineStr">
        <is>
          <t>M</t>
        </is>
      </c>
      <c r="F1118" s="5" t="n">
        <v>1</v>
      </c>
      <c r="G1118" s="31" t="n">
        <v>29550</v>
      </c>
      <c r="H1118" s="31" t="n">
        <v>28100</v>
      </c>
      <c r="I1118" s="6">
        <f>INDEX(Roles!$J$5:$J$40,MATCH(C1118&amp;"|"&amp;D1118,Roles!$A$5:$A$40,0))</f>
        <v/>
      </c>
      <c r="J1118" s="6">
        <f>INDEX(Roles!$K$5:$K$40,MATCH(C1118&amp;"|"&amp;D1118,Roles!$A$5:$A$40,0))</f>
        <v/>
      </c>
      <c r="K1118" s="26">
        <f>INDEX(Market!$K$31:$K$54,MATCH(B1118&amp;"|"&amp;J1118,Market!$A$31:$A$54,0))</f>
        <v/>
      </c>
      <c r="L1118" s="6">
        <f>INDEX(Settings!$E$13:$E$19,MATCH(I1118,Settings!$B$13:$B$19,0))</f>
        <v/>
      </c>
      <c r="M1118" s="25">
        <f>INDEX(Structure!$K$6:$K$12,MATCH(I1118,Structure!$A$6:$A$12,0))</f>
        <v/>
      </c>
      <c r="N1118" s="26">
        <f>INDEX(Structure!$G$25:$G$52,MATCH(B1118&amp;"|"&amp;I1118,Structure!$A$25:$A$52,0))</f>
        <v/>
      </c>
      <c r="O1118" s="26">
        <f>INDEX(Structure!$H$25:$H$52,MATCH(B1118&amp;"|"&amp;I1118,Structure!$A$25:$A$52,0))</f>
        <v/>
      </c>
      <c r="P1118" s="26">
        <f>INDEX(Structure!$I$25:$I$52,MATCH(B1118&amp;"|"&amp;I1118,Structure!$A$25:$A$52,0))</f>
        <v/>
      </c>
      <c r="Q1118" s="20">
        <f>G1118/H1118</f>
        <v/>
      </c>
      <c r="R1118" s="20">
        <f>G1118/O1118</f>
        <v/>
      </c>
      <c r="S1118" s="32">
        <f>(G1118-N1118)/(P1118-N1118)</f>
        <v/>
      </c>
      <c r="T1118" s="4">
        <f>IF(G1118&lt;N1118,"Below",IF(G1118&gt;P1118,"Above","Within"))</f>
        <v/>
      </c>
      <c r="U1118" s="17">
        <f>MAX(0,N1118-G1118)*F1118</f>
        <v/>
      </c>
      <c r="V1118" s="17">
        <f>MAX(0,G1118-P1118)*F1118</f>
        <v/>
      </c>
      <c r="W1118" s="33">
        <f>IF(T1118="Above",LN(G1118/P1118)/LN(1+INDEX(Market!$E$6:$E$9,MATCH(B1118,Market!$A$6:$A$9,0))),0)</f>
        <v/>
      </c>
    </row>
    <row r="1119">
      <c r="A1119" s="5" t="inlineStr">
        <is>
          <t>E01310</t>
        </is>
      </c>
      <c r="B1119" s="5" t="inlineStr">
        <is>
          <t>PL</t>
        </is>
      </c>
      <c r="C1119" s="5" t="inlineStr">
        <is>
          <t>Operations</t>
        </is>
      </c>
      <c r="D1119" s="5" t="inlineStr">
        <is>
          <t>L2</t>
        </is>
      </c>
      <c r="E1119" s="5" t="inlineStr">
        <is>
          <t>M</t>
        </is>
      </c>
      <c r="F1119" s="5" t="n">
        <v>1</v>
      </c>
      <c r="G1119" s="31" t="n">
        <v>26750</v>
      </c>
      <c r="H1119" s="31" t="n">
        <v>24900</v>
      </c>
      <c r="I1119" s="6">
        <f>INDEX(Roles!$J$5:$J$40,MATCH(C1119&amp;"|"&amp;D1119,Roles!$A$5:$A$40,0))</f>
        <v/>
      </c>
      <c r="J1119" s="6">
        <f>INDEX(Roles!$K$5:$K$40,MATCH(C1119&amp;"|"&amp;D1119,Roles!$A$5:$A$40,0))</f>
        <v/>
      </c>
      <c r="K1119" s="26">
        <f>INDEX(Market!$K$31:$K$54,MATCH(B1119&amp;"|"&amp;J1119,Market!$A$31:$A$54,0))</f>
        <v/>
      </c>
      <c r="L1119" s="6">
        <f>INDEX(Settings!$E$13:$E$19,MATCH(I1119,Settings!$B$13:$B$19,0))</f>
        <v/>
      </c>
      <c r="M1119" s="25">
        <f>INDEX(Structure!$K$6:$K$12,MATCH(I1119,Structure!$A$6:$A$12,0))</f>
        <v/>
      </c>
      <c r="N1119" s="26">
        <f>INDEX(Structure!$G$25:$G$52,MATCH(B1119&amp;"|"&amp;I1119,Structure!$A$25:$A$52,0))</f>
        <v/>
      </c>
      <c r="O1119" s="26">
        <f>INDEX(Structure!$H$25:$H$52,MATCH(B1119&amp;"|"&amp;I1119,Structure!$A$25:$A$52,0))</f>
        <v/>
      </c>
      <c r="P1119" s="26">
        <f>INDEX(Structure!$I$25:$I$52,MATCH(B1119&amp;"|"&amp;I1119,Structure!$A$25:$A$52,0))</f>
        <v/>
      </c>
      <c r="Q1119" s="20">
        <f>G1119/H1119</f>
        <v/>
      </c>
      <c r="R1119" s="20">
        <f>G1119/O1119</f>
        <v/>
      </c>
      <c r="S1119" s="32">
        <f>(G1119-N1119)/(P1119-N1119)</f>
        <v/>
      </c>
      <c r="T1119" s="4">
        <f>IF(G1119&lt;N1119,"Below",IF(G1119&gt;P1119,"Above","Within"))</f>
        <v/>
      </c>
      <c r="U1119" s="17">
        <f>MAX(0,N1119-G1119)*F1119</f>
        <v/>
      </c>
      <c r="V1119" s="17">
        <f>MAX(0,G1119-P1119)*F1119</f>
        <v/>
      </c>
      <c r="W1119" s="33">
        <f>IF(T1119="Above",LN(G1119/P1119)/LN(1+INDEX(Market!$E$6:$E$9,MATCH(B1119,Market!$A$6:$A$9,0))),0)</f>
        <v/>
      </c>
    </row>
    <row r="1120">
      <c r="A1120" s="5" t="inlineStr">
        <is>
          <t>E01311</t>
        </is>
      </c>
      <c r="B1120" s="5" t="inlineStr">
        <is>
          <t>IT</t>
        </is>
      </c>
      <c r="C1120" s="5" t="inlineStr">
        <is>
          <t>Customer Service</t>
        </is>
      </c>
      <c r="D1120" s="5" t="inlineStr">
        <is>
          <t>L3</t>
        </is>
      </c>
      <c r="E1120" s="5" t="inlineStr">
        <is>
          <t>M</t>
        </is>
      </c>
      <c r="F1120" s="5" t="n">
        <v>1</v>
      </c>
      <c r="G1120" s="31" t="n">
        <v>39500</v>
      </c>
      <c r="H1120" s="31" t="n">
        <v>37400</v>
      </c>
      <c r="I1120" s="6">
        <f>INDEX(Roles!$J$5:$J$40,MATCH(C1120&amp;"|"&amp;D1120,Roles!$A$5:$A$40,0))</f>
        <v/>
      </c>
      <c r="J1120" s="6">
        <f>INDEX(Roles!$K$5:$K$40,MATCH(C1120&amp;"|"&amp;D1120,Roles!$A$5:$A$40,0))</f>
        <v/>
      </c>
      <c r="K1120" s="26">
        <f>INDEX(Market!$K$31:$K$54,MATCH(B1120&amp;"|"&amp;J1120,Market!$A$31:$A$54,0))</f>
        <v/>
      </c>
      <c r="L1120" s="6">
        <f>INDEX(Settings!$E$13:$E$19,MATCH(I1120,Settings!$B$13:$B$19,0))</f>
        <v/>
      </c>
      <c r="M1120" s="25">
        <f>INDEX(Structure!$K$6:$K$12,MATCH(I1120,Structure!$A$6:$A$12,0))</f>
        <v/>
      </c>
      <c r="N1120" s="26">
        <f>INDEX(Structure!$G$25:$G$52,MATCH(B1120&amp;"|"&amp;I1120,Structure!$A$25:$A$52,0))</f>
        <v/>
      </c>
      <c r="O1120" s="26">
        <f>INDEX(Structure!$H$25:$H$52,MATCH(B1120&amp;"|"&amp;I1120,Structure!$A$25:$A$52,0))</f>
        <v/>
      </c>
      <c r="P1120" s="26">
        <f>INDEX(Structure!$I$25:$I$52,MATCH(B1120&amp;"|"&amp;I1120,Structure!$A$25:$A$52,0))</f>
        <v/>
      </c>
      <c r="Q1120" s="20">
        <f>G1120/H1120</f>
        <v/>
      </c>
      <c r="R1120" s="20">
        <f>G1120/O1120</f>
        <v/>
      </c>
      <c r="S1120" s="32">
        <f>(G1120-N1120)/(P1120-N1120)</f>
        <v/>
      </c>
      <c r="T1120" s="4">
        <f>IF(G1120&lt;N1120,"Below",IF(G1120&gt;P1120,"Above","Within"))</f>
        <v/>
      </c>
      <c r="U1120" s="17">
        <f>MAX(0,N1120-G1120)*F1120</f>
        <v/>
      </c>
      <c r="V1120" s="17">
        <f>MAX(0,G1120-P1120)*F1120</f>
        <v/>
      </c>
      <c r="W1120" s="33">
        <f>IF(T1120="Above",LN(G1120/P1120)/LN(1+INDEX(Market!$E$6:$E$9,MATCH(B1120,Market!$A$6:$A$9,0))),0)</f>
        <v/>
      </c>
    </row>
    <row r="1121">
      <c r="A1121" s="5" t="inlineStr">
        <is>
          <t>E01314</t>
        </is>
      </c>
      <c r="B1121" s="5" t="inlineStr">
        <is>
          <t>IT</t>
        </is>
      </c>
      <c r="C1121" s="5" t="inlineStr">
        <is>
          <t>Customer Service</t>
        </is>
      </c>
      <c r="D1121" s="5" t="inlineStr">
        <is>
          <t>L2</t>
        </is>
      </c>
      <c r="E1121" s="5" t="inlineStr">
        <is>
          <t>M</t>
        </is>
      </c>
      <c r="F1121" s="5" t="n">
        <v>1</v>
      </c>
      <c r="G1121" s="31" t="n">
        <v>34450</v>
      </c>
      <c r="H1121" s="31" t="n">
        <v>29200</v>
      </c>
      <c r="I1121" s="6">
        <f>INDEX(Roles!$J$5:$J$40,MATCH(C1121&amp;"|"&amp;D1121,Roles!$A$5:$A$40,0))</f>
        <v/>
      </c>
      <c r="J1121" s="6">
        <f>INDEX(Roles!$K$5:$K$40,MATCH(C1121&amp;"|"&amp;D1121,Roles!$A$5:$A$40,0))</f>
        <v/>
      </c>
      <c r="K1121" s="26">
        <f>INDEX(Market!$K$31:$K$54,MATCH(B1121&amp;"|"&amp;J1121,Market!$A$31:$A$54,0))</f>
        <v/>
      </c>
      <c r="L1121" s="6">
        <f>INDEX(Settings!$E$13:$E$19,MATCH(I1121,Settings!$B$13:$B$19,0))</f>
        <v/>
      </c>
      <c r="M1121" s="25">
        <f>INDEX(Structure!$K$6:$K$12,MATCH(I1121,Structure!$A$6:$A$12,0))</f>
        <v/>
      </c>
      <c r="N1121" s="26">
        <f>INDEX(Structure!$G$25:$G$52,MATCH(B1121&amp;"|"&amp;I1121,Structure!$A$25:$A$52,0))</f>
        <v/>
      </c>
      <c r="O1121" s="26">
        <f>INDEX(Structure!$H$25:$H$52,MATCH(B1121&amp;"|"&amp;I1121,Structure!$A$25:$A$52,0))</f>
        <v/>
      </c>
      <c r="P1121" s="26">
        <f>INDEX(Structure!$I$25:$I$52,MATCH(B1121&amp;"|"&amp;I1121,Structure!$A$25:$A$52,0))</f>
        <v/>
      </c>
      <c r="Q1121" s="20">
        <f>G1121/H1121</f>
        <v/>
      </c>
      <c r="R1121" s="20">
        <f>G1121/O1121</f>
        <v/>
      </c>
      <c r="S1121" s="32">
        <f>(G1121-N1121)/(P1121-N1121)</f>
        <v/>
      </c>
      <c r="T1121" s="4">
        <f>IF(G1121&lt;N1121,"Below",IF(G1121&gt;P1121,"Above","Within"))</f>
        <v/>
      </c>
      <c r="U1121" s="17">
        <f>MAX(0,N1121-G1121)*F1121</f>
        <v/>
      </c>
      <c r="V1121" s="17">
        <f>MAX(0,G1121-P1121)*F1121</f>
        <v/>
      </c>
      <c r="W1121" s="33">
        <f>IF(T1121="Above",LN(G1121/P1121)/LN(1+INDEX(Market!$E$6:$E$9,MATCH(B1121,Market!$A$6:$A$9,0))),0)</f>
        <v/>
      </c>
    </row>
    <row r="1122">
      <c r="A1122" s="5" t="inlineStr">
        <is>
          <t>E01315</t>
        </is>
      </c>
      <c r="B1122" s="5" t="inlineStr">
        <is>
          <t>PL</t>
        </is>
      </c>
      <c r="C1122" s="5" t="inlineStr">
        <is>
          <t>Customer Service</t>
        </is>
      </c>
      <c r="D1122" s="5" t="inlineStr">
        <is>
          <t>L6</t>
        </is>
      </c>
      <c r="E1122" s="5" t="inlineStr">
        <is>
          <t>M</t>
        </is>
      </c>
      <c r="F1122" s="5" t="n">
        <v>0.8</v>
      </c>
      <c r="G1122" s="31" t="n">
        <v>60550</v>
      </c>
      <c r="H1122" s="31" t="n">
        <v>75600</v>
      </c>
      <c r="I1122" s="6">
        <f>INDEX(Roles!$J$5:$J$40,MATCH(C1122&amp;"|"&amp;D1122,Roles!$A$5:$A$40,0))</f>
        <v/>
      </c>
      <c r="J1122" s="6">
        <f>INDEX(Roles!$K$5:$K$40,MATCH(C1122&amp;"|"&amp;D1122,Roles!$A$5:$A$40,0))</f>
        <v/>
      </c>
      <c r="K1122" s="26">
        <f>INDEX(Market!$K$31:$K$54,MATCH(B1122&amp;"|"&amp;J1122,Market!$A$31:$A$54,0))</f>
        <v/>
      </c>
      <c r="L1122" s="6">
        <f>INDEX(Settings!$E$13:$E$19,MATCH(I1122,Settings!$B$13:$B$19,0))</f>
        <v/>
      </c>
      <c r="M1122" s="25">
        <f>INDEX(Structure!$K$6:$K$12,MATCH(I1122,Structure!$A$6:$A$12,0))</f>
        <v/>
      </c>
      <c r="N1122" s="26">
        <f>INDEX(Structure!$G$25:$G$52,MATCH(B1122&amp;"|"&amp;I1122,Structure!$A$25:$A$52,0))</f>
        <v/>
      </c>
      <c r="O1122" s="26">
        <f>INDEX(Structure!$H$25:$H$52,MATCH(B1122&amp;"|"&amp;I1122,Structure!$A$25:$A$52,0))</f>
        <v/>
      </c>
      <c r="P1122" s="26">
        <f>INDEX(Structure!$I$25:$I$52,MATCH(B1122&amp;"|"&amp;I1122,Structure!$A$25:$A$52,0))</f>
        <v/>
      </c>
      <c r="Q1122" s="20">
        <f>G1122/H1122</f>
        <v/>
      </c>
      <c r="R1122" s="20">
        <f>G1122/O1122</f>
        <v/>
      </c>
      <c r="S1122" s="32">
        <f>(G1122-N1122)/(P1122-N1122)</f>
        <v/>
      </c>
      <c r="T1122" s="4">
        <f>IF(G1122&lt;N1122,"Below",IF(G1122&gt;P1122,"Above","Within"))</f>
        <v/>
      </c>
      <c r="U1122" s="17">
        <f>MAX(0,N1122-G1122)*F1122</f>
        <v/>
      </c>
      <c r="V1122" s="17">
        <f>MAX(0,G1122-P1122)*F1122</f>
        <v/>
      </c>
      <c r="W1122" s="33">
        <f>IF(T1122="Above",LN(G1122/P1122)/LN(1+INDEX(Market!$E$6:$E$9,MATCH(B1122,Market!$A$6:$A$9,0))),0)</f>
        <v/>
      </c>
    </row>
    <row r="1123">
      <c r="A1123" s="5" t="inlineStr">
        <is>
          <t>E01316</t>
        </is>
      </c>
      <c r="B1123" s="5" t="inlineStr">
        <is>
          <t>PL</t>
        </is>
      </c>
      <c r="C1123" s="5" t="inlineStr">
        <is>
          <t>Finance</t>
        </is>
      </c>
      <c r="D1123" s="5" t="inlineStr">
        <is>
          <t>L2</t>
        </is>
      </c>
      <c r="E1123" s="5" t="inlineStr">
        <is>
          <t>F</t>
        </is>
      </c>
      <c r="F1123" s="5" t="n">
        <v>1</v>
      </c>
      <c r="G1123" s="31" t="n">
        <v>28200</v>
      </c>
      <c r="H1123" s="31" t="n">
        <v>28900</v>
      </c>
      <c r="I1123" s="6">
        <f>INDEX(Roles!$J$5:$J$40,MATCH(C1123&amp;"|"&amp;D1123,Roles!$A$5:$A$40,0))</f>
        <v/>
      </c>
      <c r="J1123" s="6">
        <f>INDEX(Roles!$K$5:$K$40,MATCH(C1123&amp;"|"&amp;D1123,Roles!$A$5:$A$40,0))</f>
        <v/>
      </c>
      <c r="K1123" s="26">
        <f>INDEX(Market!$K$31:$K$54,MATCH(B1123&amp;"|"&amp;J1123,Market!$A$31:$A$54,0))</f>
        <v/>
      </c>
      <c r="L1123" s="6">
        <f>INDEX(Settings!$E$13:$E$19,MATCH(I1123,Settings!$B$13:$B$19,0))</f>
        <v/>
      </c>
      <c r="M1123" s="25">
        <f>INDEX(Structure!$K$6:$K$12,MATCH(I1123,Structure!$A$6:$A$12,0))</f>
        <v/>
      </c>
      <c r="N1123" s="26">
        <f>INDEX(Structure!$G$25:$G$52,MATCH(B1123&amp;"|"&amp;I1123,Structure!$A$25:$A$52,0))</f>
        <v/>
      </c>
      <c r="O1123" s="26">
        <f>INDEX(Structure!$H$25:$H$52,MATCH(B1123&amp;"|"&amp;I1123,Structure!$A$25:$A$52,0))</f>
        <v/>
      </c>
      <c r="P1123" s="26">
        <f>INDEX(Structure!$I$25:$I$52,MATCH(B1123&amp;"|"&amp;I1123,Structure!$A$25:$A$52,0))</f>
        <v/>
      </c>
      <c r="Q1123" s="20">
        <f>G1123/H1123</f>
        <v/>
      </c>
      <c r="R1123" s="20">
        <f>G1123/O1123</f>
        <v/>
      </c>
      <c r="S1123" s="32">
        <f>(G1123-N1123)/(P1123-N1123)</f>
        <v/>
      </c>
      <c r="T1123" s="4">
        <f>IF(G1123&lt;N1123,"Below",IF(G1123&gt;P1123,"Above","Within"))</f>
        <v/>
      </c>
      <c r="U1123" s="17">
        <f>MAX(0,N1123-G1123)*F1123</f>
        <v/>
      </c>
      <c r="V1123" s="17">
        <f>MAX(0,G1123-P1123)*F1123</f>
        <v/>
      </c>
      <c r="W1123" s="33">
        <f>IF(T1123="Above",LN(G1123/P1123)/LN(1+INDEX(Market!$E$6:$E$9,MATCH(B1123,Market!$A$6:$A$9,0))),0)</f>
        <v/>
      </c>
    </row>
    <row r="1124">
      <c r="A1124" s="5" t="inlineStr">
        <is>
          <t>E01319</t>
        </is>
      </c>
      <c r="B1124" s="5" t="inlineStr">
        <is>
          <t>PL</t>
        </is>
      </c>
      <c r="C1124" s="5" t="inlineStr">
        <is>
          <t>Tech</t>
        </is>
      </c>
      <c r="D1124" s="5" t="inlineStr">
        <is>
          <t>L2</t>
        </is>
      </c>
      <c r="E1124" s="5" t="inlineStr">
        <is>
          <t>F</t>
        </is>
      </c>
      <c r="F1124" s="5" t="n">
        <v>1</v>
      </c>
      <c r="G1124" s="31" t="n">
        <v>35550</v>
      </c>
      <c r="H1124" s="31" t="n">
        <v>32800</v>
      </c>
      <c r="I1124" s="6">
        <f>INDEX(Roles!$J$5:$J$40,MATCH(C1124&amp;"|"&amp;D1124,Roles!$A$5:$A$40,0))</f>
        <v/>
      </c>
      <c r="J1124" s="6">
        <f>INDEX(Roles!$K$5:$K$40,MATCH(C1124&amp;"|"&amp;D1124,Roles!$A$5:$A$40,0))</f>
        <v/>
      </c>
      <c r="K1124" s="26">
        <f>INDEX(Market!$K$31:$K$54,MATCH(B1124&amp;"|"&amp;J1124,Market!$A$31:$A$54,0))</f>
        <v/>
      </c>
      <c r="L1124" s="6">
        <f>INDEX(Settings!$E$13:$E$19,MATCH(I1124,Settings!$B$13:$B$19,0))</f>
        <v/>
      </c>
      <c r="M1124" s="25">
        <f>INDEX(Structure!$K$6:$K$12,MATCH(I1124,Structure!$A$6:$A$12,0))</f>
        <v/>
      </c>
      <c r="N1124" s="26">
        <f>INDEX(Structure!$G$25:$G$52,MATCH(B1124&amp;"|"&amp;I1124,Structure!$A$25:$A$52,0))</f>
        <v/>
      </c>
      <c r="O1124" s="26">
        <f>INDEX(Structure!$H$25:$H$52,MATCH(B1124&amp;"|"&amp;I1124,Structure!$A$25:$A$52,0))</f>
        <v/>
      </c>
      <c r="P1124" s="26">
        <f>INDEX(Structure!$I$25:$I$52,MATCH(B1124&amp;"|"&amp;I1124,Structure!$A$25:$A$52,0))</f>
        <v/>
      </c>
      <c r="Q1124" s="20">
        <f>G1124/H1124</f>
        <v/>
      </c>
      <c r="R1124" s="20">
        <f>G1124/O1124</f>
        <v/>
      </c>
      <c r="S1124" s="32">
        <f>(G1124-N1124)/(P1124-N1124)</f>
        <v/>
      </c>
      <c r="T1124" s="4">
        <f>IF(G1124&lt;N1124,"Below",IF(G1124&gt;P1124,"Above","Within"))</f>
        <v/>
      </c>
      <c r="U1124" s="17">
        <f>MAX(0,N1124-G1124)*F1124</f>
        <v/>
      </c>
      <c r="V1124" s="17">
        <f>MAX(0,G1124-P1124)*F1124</f>
        <v/>
      </c>
      <c r="W1124" s="33">
        <f>IF(T1124="Above",LN(G1124/P1124)/LN(1+INDEX(Market!$E$6:$E$9,MATCH(B1124,Market!$A$6:$A$9,0))),0)</f>
        <v/>
      </c>
    </row>
    <row r="1125">
      <c r="A1125" s="5" t="inlineStr">
        <is>
          <t>E01320</t>
        </is>
      </c>
      <c r="B1125" s="5" t="inlineStr">
        <is>
          <t>PL</t>
        </is>
      </c>
      <c r="C1125" s="5" t="inlineStr">
        <is>
          <t>Tech</t>
        </is>
      </c>
      <c r="D1125" s="5" t="inlineStr">
        <is>
          <t>L1</t>
        </is>
      </c>
      <c r="E1125" s="5" t="inlineStr">
        <is>
          <t>M</t>
        </is>
      </c>
      <c r="F1125" s="5" t="n">
        <v>0.8</v>
      </c>
      <c r="G1125" s="31" t="n">
        <v>23800</v>
      </c>
      <c r="H1125" s="31" t="n">
        <v>26200</v>
      </c>
      <c r="I1125" s="6">
        <f>INDEX(Roles!$J$5:$J$40,MATCH(C1125&amp;"|"&amp;D1125,Roles!$A$5:$A$40,0))</f>
        <v/>
      </c>
      <c r="J1125" s="6">
        <f>INDEX(Roles!$K$5:$K$40,MATCH(C1125&amp;"|"&amp;D1125,Roles!$A$5:$A$40,0))</f>
        <v/>
      </c>
      <c r="K1125" s="26">
        <f>INDEX(Market!$K$31:$K$54,MATCH(B1125&amp;"|"&amp;J1125,Market!$A$31:$A$54,0))</f>
        <v/>
      </c>
      <c r="L1125" s="6">
        <f>INDEX(Settings!$E$13:$E$19,MATCH(I1125,Settings!$B$13:$B$19,0))</f>
        <v/>
      </c>
      <c r="M1125" s="25">
        <f>INDEX(Structure!$K$6:$K$12,MATCH(I1125,Structure!$A$6:$A$12,0))</f>
        <v/>
      </c>
      <c r="N1125" s="26">
        <f>INDEX(Structure!$G$25:$G$52,MATCH(B1125&amp;"|"&amp;I1125,Structure!$A$25:$A$52,0))</f>
        <v/>
      </c>
      <c r="O1125" s="26">
        <f>INDEX(Structure!$H$25:$H$52,MATCH(B1125&amp;"|"&amp;I1125,Structure!$A$25:$A$52,0))</f>
        <v/>
      </c>
      <c r="P1125" s="26">
        <f>INDEX(Structure!$I$25:$I$52,MATCH(B1125&amp;"|"&amp;I1125,Structure!$A$25:$A$52,0))</f>
        <v/>
      </c>
      <c r="Q1125" s="20">
        <f>G1125/H1125</f>
        <v/>
      </c>
      <c r="R1125" s="20">
        <f>G1125/O1125</f>
        <v/>
      </c>
      <c r="S1125" s="32">
        <f>(G1125-N1125)/(P1125-N1125)</f>
        <v/>
      </c>
      <c r="T1125" s="4">
        <f>IF(G1125&lt;N1125,"Below",IF(G1125&gt;P1125,"Above","Within"))</f>
        <v/>
      </c>
      <c r="U1125" s="17">
        <f>MAX(0,N1125-G1125)*F1125</f>
        <v/>
      </c>
      <c r="V1125" s="17">
        <f>MAX(0,G1125-P1125)*F1125</f>
        <v/>
      </c>
      <c r="W1125" s="33">
        <f>IF(T1125="Above",LN(G1125/P1125)/LN(1+INDEX(Market!$E$6:$E$9,MATCH(B1125,Market!$A$6:$A$9,0))),0)</f>
        <v/>
      </c>
    </row>
    <row r="1126">
      <c r="A1126" s="5" t="inlineStr">
        <is>
          <t>E01321</t>
        </is>
      </c>
      <c r="B1126" s="5" t="inlineStr">
        <is>
          <t>DE</t>
        </is>
      </c>
      <c r="C1126" s="5" t="inlineStr">
        <is>
          <t>Customer Service</t>
        </is>
      </c>
      <c r="D1126" s="5" t="inlineStr">
        <is>
          <t>L2</t>
        </is>
      </c>
      <c r="E1126" s="5" t="inlineStr">
        <is>
          <t>F</t>
        </is>
      </c>
      <c r="F1126" s="5" t="n">
        <v>0.8</v>
      </c>
      <c r="G1126" s="31" t="n">
        <v>44300</v>
      </c>
      <c r="H1126" s="31" t="n">
        <v>42800</v>
      </c>
      <c r="I1126" s="6">
        <f>INDEX(Roles!$J$5:$J$40,MATCH(C1126&amp;"|"&amp;D1126,Roles!$A$5:$A$40,0))</f>
        <v/>
      </c>
      <c r="J1126" s="6">
        <f>INDEX(Roles!$K$5:$K$40,MATCH(C1126&amp;"|"&amp;D1126,Roles!$A$5:$A$40,0))</f>
        <v/>
      </c>
      <c r="K1126" s="26">
        <f>INDEX(Market!$K$31:$K$54,MATCH(B1126&amp;"|"&amp;J1126,Market!$A$31:$A$54,0))</f>
        <v/>
      </c>
      <c r="L1126" s="6">
        <f>INDEX(Settings!$E$13:$E$19,MATCH(I1126,Settings!$B$13:$B$19,0))</f>
        <v/>
      </c>
      <c r="M1126" s="25">
        <f>INDEX(Structure!$K$6:$K$12,MATCH(I1126,Structure!$A$6:$A$12,0))</f>
        <v/>
      </c>
      <c r="N1126" s="26">
        <f>INDEX(Structure!$G$25:$G$52,MATCH(B1126&amp;"|"&amp;I1126,Structure!$A$25:$A$52,0))</f>
        <v/>
      </c>
      <c r="O1126" s="26">
        <f>INDEX(Structure!$H$25:$H$52,MATCH(B1126&amp;"|"&amp;I1126,Structure!$A$25:$A$52,0))</f>
        <v/>
      </c>
      <c r="P1126" s="26">
        <f>INDEX(Structure!$I$25:$I$52,MATCH(B1126&amp;"|"&amp;I1126,Structure!$A$25:$A$52,0))</f>
        <v/>
      </c>
      <c r="Q1126" s="20">
        <f>G1126/H1126</f>
        <v/>
      </c>
      <c r="R1126" s="20">
        <f>G1126/O1126</f>
        <v/>
      </c>
      <c r="S1126" s="32">
        <f>(G1126-N1126)/(P1126-N1126)</f>
        <v/>
      </c>
      <c r="T1126" s="4">
        <f>IF(G1126&lt;N1126,"Below",IF(G1126&gt;P1126,"Above","Within"))</f>
        <v/>
      </c>
      <c r="U1126" s="17">
        <f>MAX(0,N1126-G1126)*F1126</f>
        <v/>
      </c>
      <c r="V1126" s="17">
        <f>MAX(0,G1126-P1126)*F1126</f>
        <v/>
      </c>
      <c r="W1126" s="33">
        <f>IF(T1126="Above",LN(G1126/P1126)/LN(1+INDEX(Market!$E$6:$E$9,MATCH(B1126,Market!$A$6:$A$9,0))),0)</f>
        <v/>
      </c>
    </row>
    <row r="1127">
      <c r="A1127" s="5" t="inlineStr">
        <is>
          <t>E01322</t>
        </is>
      </c>
      <c r="B1127" s="5" t="inlineStr">
        <is>
          <t>PL</t>
        </is>
      </c>
      <c r="C1127" s="5" t="inlineStr">
        <is>
          <t>Customer Service</t>
        </is>
      </c>
      <c r="D1127" s="5" t="inlineStr">
        <is>
          <t>L3</t>
        </is>
      </c>
      <c r="E1127" s="5" t="inlineStr">
        <is>
          <t>F</t>
        </is>
      </c>
      <c r="F1127" s="5" t="n">
        <v>0.8</v>
      </c>
      <c r="G1127" s="31" t="n">
        <v>33550</v>
      </c>
      <c r="H1127" s="31" t="n">
        <v>30200</v>
      </c>
      <c r="I1127" s="6">
        <f>INDEX(Roles!$J$5:$J$40,MATCH(C1127&amp;"|"&amp;D1127,Roles!$A$5:$A$40,0))</f>
        <v/>
      </c>
      <c r="J1127" s="6">
        <f>INDEX(Roles!$K$5:$K$40,MATCH(C1127&amp;"|"&amp;D1127,Roles!$A$5:$A$40,0))</f>
        <v/>
      </c>
      <c r="K1127" s="26">
        <f>INDEX(Market!$K$31:$K$54,MATCH(B1127&amp;"|"&amp;J1127,Market!$A$31:$A$54,0))</f>
        <v/>
      </c>
      <c r="L1127" s="6">
        <f>INDEX(Settings!$E$13:$E$19,MATCH(I1127,Settings!$B$13:$B$19,0))</f>
        <v/>
      </c>
      <c r="M1127" s="25">
        <f>INDEX(Structure!$K$6:$K$12,MATCH(I1127,Structure!$A$6:$A$12,0))</f>
        <v/>
      </c>
      <c r="N1127" s="26">
        <f>INDEX(Structure!$G$25:$G$52,MATCH(B1127&amp;"|"&amp;I1127,Structure!$A$25:$A$52,0))</f>
        <v/>
      </c>
      <c r="O1127" s="26">
        <f>INDEX(Structure!$H$25:$H$52,MATCH(B1127&amp;"|"&amp;I1127,Structure!$A$25:$A$52,0))</f>
        <v/>
      </c>
      <c r="P1127" s="26">
        <f>INDEX(Structure!$I$25:$I$52,MATCH(B1127&amp;"|"&amp;I1127,Structure!$A$25:$A$52,0))</f>
        <v/>
      </c>
      <c r="Q1127" s="20">
        <f>G1127/H1127</f>
        <v/>
      </c>
      <c r="R1127" s="20">
        <f>G1127/O1127</f>
        <v/>
      </c>
      <c r="S1127" s="32">
        <f>(G1127-N1127)/(P1127-N1127)</f>
        <v/>
      </c>
      <c r="T1127" s="4">
        <f>IF(G1127&lt;N1127,"Below",IF(G1127&gt;P1127,"Above","Within"))</f>
        <v/>
      </c>
      <c r="U1127" s="17">
        <f>MAX(0,N1127-G1127)*F1127</f>
        <v/>
      </c>
      <c r="V1127" s="17">
        <f>MAX(0,G1127-P1127)*F1127</f>
        <v/>
      </c>
      <c r="W1127" s="33">
        <f>IF(T1127="Above",LN(G1127/P1127)/LN(1+INDEX(Market!$E$6:$E$9,MATCH(B1127,Market!$A$6:$A$9,0))),0)</f>
        <v/>
      </c>
    </row>
    <row r="1128">
      <c r="A1128" s="5" t="inlineStr">
        <is>
          <t>E01323</t>
        </is>
      </c>
      <c r="B1128" s="5" t="inlineStr">
        <is>
          <t>IT</t>
        </is>
      </c>
      <c r="C1128" s="5" t="inlineStr">
        <is>
          <t>HR</t>
        </is>
      </c>
      <c r="D1128" s="5" t="inlineStr">
        <is>
          <t>L3</t>
        </is>
      </c>
      <c r="E1128" s="5" t="inlineStr">
        <is>
          <t>F</t>
        </is>
      </c>
      <c r="F1128" s="5" t="n">
        <v>1</v>
      </c>
      <c r="G1128" s="31" t="n">
        <v>45150</v>
      </c>
      <c r="H1128" s="31" t="n">
        <v>41600</v>
      </c>
      <c r="I1128" s="6">
        <f>INDEX(Roles!$J$5:$J$40,MATCH(C1128&amp;"|"&amp;D1128,Roles!$A$5:$A$40,0))</f>
        <v/>
      </c>
      <c r="J1128" s="6">
        <f>INDEX(Roles!$K$5:$K$40,MATCH(C1128&amp;"|"&amp;D1128,Roles!$A$5:$A$40,0))</f>
        <v/>
      </c>
      <c r="K1128" s="26">
        <f>INDEX(Market!$K$31:$K$54,MATCH(B1128&amp;"|"&amp;J1128,Market!$A$31:$A$54,0))</f>
        <v/>
      </c>
      <c r="L1128" s="6">
        <f>INDEX(Settings!$E$13:$E$19,MATCH(I1128,Settings!$B$13:$B$19,0))</f>
        <v/>
      </c>
      <c r="M1128" s="25">
        <f>INDEX(Structure!$K$6:$K$12,MATCH(I1128,Structure!$A$6:$A$12,0))</f>
        <v/>
      </c>
      <c r="N1128" s="26">
        <f>INDEX(Structure!$G$25:$G$52,MATCH(B1128&amp;"|"&amp;I1128,Structure!$A$25:$A$52,0))</f>
        <v/>
      </c>
      <c r="O1128" s="26">
        <f>INDEX(Structure!$H$25:$H$52,MATCH(B1128&amp;"|"&amp;I1128,Structure!$A$25:$A$52,0))</f>
        <v/>
      </c>
      <c r="P1128" s="26">
        <f>INDEX(Structure!$I$25:$I$52,MATCH(B1128&amp;"|"&amp;I1128,Structure!$A$25:$A$52,0))</f>
        <v/>
      </c>
      <c r="Q1128" s="20">
        <f>G1128/H1128</f>
        <v/>
      </c>
      <c r="R1128" s="20">
        <f>G1128/O1128</f>
        <v/>
      </c>
      <c r="S1128" s="32">
        <f>(G1128-N1128)/(P1128-N1128)</f>
        <v/>
      </c>
      <c r="T1128" s="4">
        <f>IF(G1128&lt;N1128,"Below",IF(G1128&gt;P1128,"Above","Within"))</f>
        <v/>
      </c>
      <c r="U1128" s="17">
        <f>MAX(0,N1128-G1128)*F1128</f>
        <v/>
      </c>
      <c r="V1128" s="17">
        <f>MAX(0,G1128-P1128)*F1128</f>
        <v/>
      </c>
      <c r="W1128" s="33">
        <f>IF(T1128="Above",LN(G1128/P1128)/LN(1+INDEX(Market!$E$6:$E$9,MATCH(B1128,Market!$A$6:$A$9,0))),0)</f>
        <v/>
      </c>
    </row>
    <row r="1129">
      <c r="A1129" s="5" t="inlineStr">
        <is>
          <t>E01324</t>
        </is>
      </c>
      <c r="B1129" s="5" t="inlineStr">
        <is>
          <t>DE</t>
        </is>
      </c>
      <c r="C1129" s="5" t="inlineStr">
        <is>
          <t>Operations</t>
        </is>
      </c>
      <c r="D1129" s="5" t="inlineStr">
        <is>
          <t>L2</t>
        </is>
      </c>
      <c r="E1129" s="5" t="inlineStr">
        <is>
          <t>F</t>
        </is>
      </c>
      <c r="F1129" s="5" t="n">
        <v>1</v>
      </c>
      <c r="G1129" s="31" t="n">
        <v>59150</v>
      </c>
      <c r="H1129" s="31" t="n">
        <v>45100</v>
      </c>
      <c r="I1129" s="6">
        <f>INDEX(Roles!$J$5:$J$40,MATCH(C1129&amp;"|"&amp;D1129,Roles!$A$5:$A$40,0))</f>
        <v/>
      </c>
      <c r="J1129" s="6">
        <f>INDEX(Roles!$K$5:$K$40,MATCH(C1129&amp;"|"&amp;D1129,Roles!$A$5:$A$40,0))</f>
        <v/>
      </c>
      <c r="K1129" s="26">
        <f>INDEX(Market!$K$31:$K$54,MATCH(B1129&amp;"|"&amp;J1129,Market!$A$31:$A$54,0))</f>
        <v/>
      </c>
      <c r="L1129" s="6">
        <f>INDEX(Settings!$E$13:$E$19,MATCH(I1129,Settings!$B$13:$B$19,0))</f>
        <v/>
      </c>
      <c r="M1129" s="25">
        <f>INDEX(Structure!$K$6:$K$12,MATCH(I1129,Structure!$A$6:$A$12,0))</f>
        <v/>
      </c>
      <c r="N1129" s="26">
        <f>INDEX(Structure!$G$25:$G$52,MATCH(B1129&amp;"|"&amp;I1129,Structure!$A$25:$A$52,0))</f>
        <v/>
      </c>
      <c r="O1129" s="26">
        <f>INDEX(Structure!$H$25:$H$52,MATCH(B1129&amp;"|"&amp;I1129,Structure!$A$25:$A$52,0))</f>
        <v/>
      </c>
      <c r="P1129" s="26">
        <f>INDEX(Structure!$I$25:$I$52,MATCH(B1129&amp;"|"&amp;I1129,Structure!$A$25:$A$52,0))</f>
        <v/>
      </c>
      <c r="Q1129" s="20">
        <f>G1129/H1129</f>
        <v/>
      </c>
      <c r="R1129" s="20">
        <f>G1129/O1129</f>
        <v/>
      </c>
      <c r="S1129" s="32">
        <f>(G1129-N1129)/(P1129-N1129)</f>
        <v/>
      </c>
      <c r="T1129" s="4">
        <f>IF(G1129&lt;N1129,"Below",IF(G1129&gt;P1129,"Above","Within"))</f>
        <v/>
      </c>
      <c r="U1129" s="17">
        <f>MAX(0,N1129-G1129)*F1129</f>
        <v/>
      </c>
      <c r="V1129" s="17">
        <f>MAX(0,G1129-P1129)*F1129</f>
        <v/>
      </c>
      <c r="W1129" s="33">
        <f>IF(T1129="Above",LN(G1129/P1129)/LN(1+INDEX(Market!$E$6:$E$9,MATCH(B1129,Market!$A$6:$A$9,0))),0)</f>
        <v/>
      </c>
    </row>
    <row r="1130">
      <c r="A1130" s="5" t="inlineStr">
        <is>
          <t>E01325</t>
        </is>
      </c>
      <c r="B1130" s="5" t="inlineStr">
        <is>
          <t>ES</t>
        </is>
      </c>
      <c r="C1130" s="5" t="inlineStr">
        <is>
          <t>Customer Service</t>
        </is>
      </c>
      <c r="D1130" s="5" t="inlineStr">
        <is>
          <t>L4</t>
        </is>
      </c>
      <c r="E1130" s="5" t="inlineStr">
        <is>
          <t>M</t>
        </is>
      </c>
      <c r="F1130" s="5" t="n">
        <v>1</v>
      </c>
      <c r="G1130" s="31" t="n">
        <v>43000</v>
      </c>
      <c r="H1130" s="31" t="n">
        <v>47200</v>
      </c>
      <c r="I1130" s="6">
        <f>INDEX(Roles!$J$5:$J$40,MATCH(C1130&amp;"|"&amp;D1130,Roles!$A$5:$A$40,0))</f>
        <v/>
      </c>
      <c r="J1130" s="6">
        <f>INDEX(Roles!$K$5:$K$40,MATCH(C1130&amp;"|"&amp;D1130,Roles!$A$5:$A$40,0))</f>
        <v/>
      </c>
      <c r="K1130" s="26">
        <f>INDEX(Market!$K$31:$K$54,MATCH(B1130&amp;"|"&amp;J1130,Market!$A$31:$A$54,0))</f>
        <v/>
      </c>
      <c r="L1130" s="6">
        <f>INDEX(Settings!$E$13:$E$19,MATCH(I1130,Settings!$B$13:$B$19,0))</f>
        <v/>
      </c>
      <c r="M1130" s="25">
        <f>INDEX(Structure!$K$6:$K$12,MATCH(I1130,Structure!$A$6:$A$12,0))</f>
        <v/>
      </c>
      <c r="N1130" s="26">
        <f>INDEX(Structure!$G$25:$G$52,MATCH(B1130&amp;"|"&amp;I1130,Structure!$A$25:$A$52,0))</f>
        <v/>
      </c>
      <c r="O1130" s="26">
        <f>INDEX(Structure!$H$25:$H$52,MATCH(B1130&amp;"|"&amp;I1130,Structure!$A$25:$A$52,0))</f>
        <v/>
      </c>
      <c r="P1130" s="26">
        <f>INDEX(Structure!$I$25:$I$52,MATCH(B1130&amp;"|"&amp;I1130,Structure!$A$25:$A$52,0))</f>
        <v/>
      </c>
      <c r="Q1130" s="20">
        <f>G1130/H1130</f>
        <v/>
      </c>
      <c r="R1130" s="20">
        <f>G1130/O1130</f>
        <v/>
      </c>
      <c r="S1130" s="32">
        <f>(G1130-N1130)/(P1130-N1130)</f>
        <v/>
      </c>
      <c r="T1130" s="4">
        <f>IF(G1130&lt;N1130,"Below",IF(G1130&gt;P1130,"Above","Within"))</f>
        <v/>
      </c>
      <c r="U1130" s="17">
        <f>MAX(0,N1130-G1130)*F1130</f>
        <v/>
      </c>
      <c r="V1130" s="17">
        <f>MAX(0,G1130-P1130)*F1130</f>
        <v/>
      </c>
      <c r="W1130" s="33">
        <f>IF(T1130="Above",LN(G1130/P1130)/LN(1+INDEX(Market!$E$6:$E$9,MATCH(B1130,Market!$A$6:$A$9,0))),0)</f>
        <v/>
      </c>
    </row>
    <row r="1131">
      <c r="A1131" s="5" t="inlineStr">
        <is>
          <t>E01326</t>
        </is>
      </c>
      <c r="B1131" s="5" t="inlineStr">
        <is>
          <t>PL</t>
        </is>
      </c>
      <c r="C1131" s="5" t="inlineStr">
        <is>
          <t>Customer Service</t>
        </is>
      </c>
      <c r="D1131" s="5" t="inlineStr">
        <is>
          <t>L2</t>
        </is>
      </c>
      <c r="E1131" s="5" t="inlineStr">
        <is>
          <t>F</t>
        </is>
      </c>
      <c r="F1131" s="5" t="n">
        <v>1</v>
      </c>
      <c r="G1131" s="31" t="n">
        <v>23850</v>
      </c>
      <c r="H1131" s="31" t="n">
        <v>23600</v>
      </c>
      <c r="I1131" s="6">
        <f>INDEX(Roles!$J$5:$J$40,MATCH(C1131&amp;"|"&amp;D1131,Roles!$A$5:$A$40,0))</f>
        <v/>
      </c>
      <c r="J1131" s="6">
        <f>INDEX(Roles!$K$5:$K$40,MATCH(C1131&amp;"|"&amp;D1131,Roles!$A$5:$A$40,0))</f>
        <v/>
      </c>
      <c r="K1131" s="26">
        <f>INDEX(Market!$K$31:$K$54,MATCH(B1131&amp;"|"&amp;J1131,Market!$A$31:$A$54,0))</f>
        <v/>
      </c>
      <c r="L1131" s="6">
        <f>INDEX(Settings!$E$13:$E$19,MATCH(I1131,Settings!$B$13:$B$19,0))</f>
        <v/>
      </c>
      <c r="M1131" s="25">
        <f>INDEX(Structure!$K$6:$K$12,MATCH(I1131,Structure!$A$6:$A$12,0))</f>
        <v/>
      </c>
      <c r="N1131" s="26">
        <f>INDEX(Structure!$G$25:$G$52,MATCH(B1131&amp;"|"&amp;I1131,Structure!$A$25:$A$52,0))</f>
        <v/>
      </c>
      <c r="O1131" s="26">
        <f>INDEX(Structure!$H$25:$H$52,MATCH(B1131&amp;"|"&amp;I1131,Structure!$A$25:$A$52,0))</f>
        <v/>
      </c>
      <c r="P1131" s="26">
        <f>INDEX(Structure!$I$25:$I$52,MATCH(B1131&amp;"|"&amp;I1131,Structure!$A$25:$A$52,0))</f>
        <v/>
      </c>
      <c r="Q1131" s="20">
        <f>G1131/H1131</f>
        <v/>
      </c>
      <c r="R1131" s="20">
        <f>G1131/O1131</f>
        <v/>
      </c>
      <c r="S1131" s="32">
        <f>(G1131-N1131)/(P1131-N1131)</f>
        <v/>
      </c>
      <c r="T1131" s="4">
        <f>IF(G1131&lt;N1131,"Below",IF(G1131&gt;P1131,"Above","Within"))</f>
        <v/>
      </c>
      <c r="U1131" s="17">
        <f>MAX(0,N1131-G1131)*F1131</f>
        <v/>
      </c>
      <c r="V1131" s="17">
        <f>MAX(0,G1131-P1131)*F1131</f>
        <v/>
      </c>
      <c r="W1131" s="33">
        <f>IF(T1131="Above",LN(G1131/P1131)/LN(1+INDEX(Market!$E$6:$E$9,MATCH(B1131,Market!$A$6:$A$9,0))),0)</f>
        <v/>
      </c>
    </row>
    <row r="1132">
      <c r="A1132" s="5" t="inlineStr">
        <is>
          <t>E01327</t>
        </is>
      </c>
      <c r="B1132" s="5" t="inlineStr">
        <is>
          <t>ES</t>
        </is>
      </c>
      <c r="C1132" s="5" t="inlineStr">
        <is>
          <t>Tech</t>
        </is>
      </c>
      <c r="D1132" s="5" t="inlineStr">
        <is>
          <t>L2</t>
        </is>
      </c>
      <c r="E1132" s="5" t="inlineStr">
        <is>
          <t>F</t>
        </is>
      </c>
      <c r="F1132" s="5" t="n">
        <v>1</v>
      </c>
      <c r="G1132" s="31" t="n">
        <v>34600</v>
      </c>
      <c r="H1132" s="31" t="n">
        <v>39100</v>
      </c>
      <c r="I1132" s="6">
        <f>INDEX(Roles!$J$5:$J$40,MATCH(C1132&amp;"|"&amp;D1132,Roles!$A$5:$A$40,0))</f>
        <v/>
      </c>
      <c r="J1132" s="6">
        <f>INDEX(Roles!$K$5:$K$40,MATCH(C1132&amp;"|"&amp;D1132,Roles!$A$5:$A$40,0))</f>
        <v/>
      </c>
      <c r="K1132" s="26">
        <f>INDEX(Market!$K$31:$K$54,MATCH(B1132&amp;"|"&amp;J1132,Market!$A$31:$A$54,0))</f>
        <v/>
      </c>
      <c r="L1132" s="6">
        <f>INDEX(Settings!$E$13:$E$19,MATCH(I1132,Settings!$B$13:$B$19,0))</f>
        <v/>
      </c>
      <c r="M1132" s="25">
        <f>INDEX(Structure!$K$6:$K$12,MATCH(I1132,Structure!$A$6:$A$12,0))</f>
        <v/>
      </c>
      <c r="N1132" s="26">
        <f>INDEX(Structure!$G$25:$G$52,MATCH(B1132&amp;"|"&amp;I1132,Structure!$A$25:$A$52,0))</f>
        <v/>
      </c>
      <c r="O1132" s="26">
        <f>INDEX(Structure!$H$25:$H$52,MATCH(B1132&amp;"|"&amp;I1132,Structure!$A$25:$A$52,0))</f>
        <v/>
      </c>
      <c r="P1132" s="26">
        <f>INDEX(Structure!$I$25:$I$52,MATCH(B1132&amp;"|"&amp;I1132,Structure!$A$25:$A$52,0))</f>
        <v/>
      </c>
      <c r="Q1132" s="20">
        <f>G1132/H1132</f>
        <v/>
      </c>
      <c r="R1132" s="20">
        <f>G1132/O1132</f>
        <v/>
      </c>
      <c r="S1132" s="32">
        <f>(G1132-N1132)/(P1132-N1132)</f>
        <v/>
      </c>
      <c r="T1132" s="4">
        <f>IF(G1132&lt;N1132,"Below",IF(G1132&gt;P1132,"Above","Within"))</f>
        <v/>
      </c>
      <c r="U1132" s="17">
        <f>MAX(0,N1132-G1132)*F1132</f>
        <v/>
      </c>
      <c r="V1132" s="17">
        <f>MAX(0,G1132-P1132)*F1132</f>
        <v/>
      </c>
      <c r="W1132" s="33">
        <f>IF(T1132="Above",LN(G1132/P1132)/LN(1+INDEX(Market!$E$6:$E$9,MATCH(B1132,Market!$A$6:$A$9,0))),0)</f>
        <v/>
      </c>
    </row>
    <row r="1133">
      <c r="A1133" s="5" t="inlineStr">
        <is>
          <t>E01329</t>
        </is>
      </c>
      <c r="B1133" s="5" t="inlineStr">
        <is>
          <t>PL</t>
        </is>
      </c>
      <c r="C1133" s="5" t="inlineStr">
        <is>
          <t>Customer Service</t>
        </is>
      </c>
      <c r="D1133" s="5" t="inlineStr">
        <is>
          <t>L5</t>
        </is>
      </c>
      <c r="E1133" s="5" t="inlineStr">
        <is>
          <t>F</t>
        </is>
      </c>
      <c r="F1133" s="5" t="n">
        <v>1</v>
      </c>
      <c r="G1133" s="31" t="n">
        <v>45950</v>
      </c>
      <c r="H1133" s="31" t="n">
        <v>54800</v>
      </c>
      <c r="I1133" s="6">
        <f>INDEX(Roles!$J$5:$J$40,MATCH(C1133&amp;"|"&amp;D1133,Roles!$A$5:$A$40,0))</f>
        <v/>
      </c>
      <c r="J1133" s="6">
        <f>INDEX(Roles!$K$5:$K$40,MATCH(C1133&amp;"|"&amp;D1133,Roles!$A$5:$A$40,0))</f>
        <v/>
      </c>
      <c r="K1133" s="26">
        <f>INDEX(Market!$K$31:$K$54,MATCH(B1133&amp;"|"&amp;J1133,Market!$A$31:$A$54,0))</f>
        <v/>
      </c>
      <c r="L1133" s="6">
        <f>INDEX(Settings!$E$13:$E$19,MATCH(I1133,Settings!$B$13:$B$19,0))</f>
        <v/>
      </c>
      <c r="M1133" s="25">
        <f>INDEX(Structure!$K$6:$K$12,MATCH(I1133,Structure!$A$6:$A$12,0))</f>
        <v/>
      </c>
      <c r="N1133" s="26">
        <f>INDEX(Structure!$G$25:$G$52,MATCH(B1133&amp;"|"&amp;I1133,Structure!$A$25:$A$52,0))</f>
        <v/>
      </c>
      <c r="O1133" s="26">
        <f>INDEX(Structure!$H$25:$H$52,MATCH(B1133&amp;"|"&amp;I1133,Structure!$A$25:$A$52,0))</f>
        <v/>
      </c>
      <c r="P1133" s="26">
        <f>INDEX(Structure!$I$25:$I$52,MATCH(B1133&amp;"|"&amp;I1133,Structure!$A$25:$A$52,0))</f>
        <v/>
      </c>
      <c r="Q1133" s="20">
        <f>G1133/H1133</f>
        <v/>
      </c>
      <c r="R1133" s="20">
        <f>G1133/O1133</f>
        <v/>
      </c>
      <c r="S1133" s="32">
        <f>(G1133-N1133)/(P1133-N1133)</f>
        <v/>
      </c>
      <c r="T1133" s="4">
        <f>IF(G1133&lt;N1133,"Below",IF(G1133&gt;P1133,"Above","Within"))</f>
        <v/>
      </c>
      <c r="U1133" s="17">
        <f>MAX(0,N1133-G1133)*F1133</f>
        <v/>
      </c>
      <c r="V1133" s="17">
        <f>MAX(0,G1133-P1133)*F1133</f>
        <v/>
      </c>
      <c r="W1133" s="33">
        <f>IF(T1133="Above",LN(G1133/P1133)/LN(1+INDEX(Market!$E$6:$E$9,MATCH(B1133,Market!$A$6:$A$9,0))),0)</f>
        <v/>
      </c>
    </row>
    <row r="1134">
      <c r="A1134" s="5" t="inlineStr">
        <is>
          <t>E01330</t>
        </is>
      </c>
      <c r="B1134" s="5" t="inlineStr">
        <is>
          <t>DE</t>
        </is>
      </c>
      <c r="C1134" s="5" t="inlineStr">
        <is>
          <t>Customer Service</t>
        </is>
      </c>
      <c r="D1134" s="5" t="inlineStr">
        <is>
          <t>L2</t>
        </is>
      </c>
      <c r="E1134" s="5" t="inlineStr">
        <is>
          <t>M</t>
        </is>
      </c>
      <c r="F1134" s="5" t="n">
        <v>1</v>
      </c>
      <c r="G1134" s="31" t="n">
        <v>46650</v>
      </c>
      <c r="H1134" s="31" t="n">
        <v>42800</v>
      </c>
      <c r="I1134" s="6">
        <f>INDEX(Roles!$J$5:$J$40,MATCH(C1134&amp;"|"&amp;D1134,Roles!$A$5:$A$40,0))</f>
        <v/>
      </c>
      <c r="J1134" s="6">
        <f>INDEX(Roles!$K$5:$K$40,MATCH(C1134&amp;"|"&amp;D1134,Roles!$A$5:$A$40,0))</f>
        <v/>
      </c>
      <c r="K1134" s="26">
        <f>INDEX(Market!$K$31:$K$54,MATCH(B1134&amp;"|"&amp;J1134,Market!$A$31:$A$54,0))</f>
        <v/>
      </c>
      <c r="L1134" s="6">
        <f>INDEX(Settings!$E$13:$E$19,MATCH(I1134,Settings!$B$13:$B$19,0))</f>
        <v/>
      </c>
      <c r="M1134" s="25">
        <f>INDEX(Structure!$K$6:$K$12,MATCH(I1134,Structure!$A$6:$A$12,0))</f>
        <v/>
      </c>
      <c r="N1134" s="26">
        <f>INDEX(Structure!$G$25:$G$52,MATCH(B1134&amp;"|"&amp;I1134,Structure!$A$25:$A$52,0))</f>
        <v/>
      </c>
      <c r="O1134" s="26">
        <f>INDEX(Structure!$H$25:$H$52,MATCH(B1134&amp;"|"&amp;I1134,Structure!$A$25:$A$52,0))</f>
        <v/>
      </c>
      <c r="P1134" s="26">
        <f>INDEX(Structure!$I$25:$I$52,MATCH(B1134&amp;"|"&amp;I1134,Structure!$A$25:$A$52,0))</f>
        <v/>
      </c>
      <c r="Q1134" s="20">
        <f>G1134/H1134</f>
        <v/>
      </c>
      <c r="R1134" s="20">
        <f>G1134/O1134</f>
        <v/>
      </c>
      <c r="S1134" s="32">
        <f>(G1134-N1134)/(P1134-N1134)</f>
        <v/>
      </c>
      <c r="T1134" s="4">
        <f>IF(G1134&lt;N1134,"Below",IF(G1134&gt;P1134,"Above","Within"))</f>
        <v/>
      </c>
      <c r="U1134" s="17">
        <f>MAX(0,N1134-G1134)*F1134</f>
        <v/>
      </c>
      <c r="V1134" s="17">
        <f>MAX(0,G1134-P1134)*F1134</f>
        <v/>
      </c>
      <c r="W1134" s="33">
        <f>IF(T1134="Above",LN(G1134/P1134)/LN(1+INDEX(Market!$E$6:$E$9,MATCH(B1134,Market!$A$6:$A$9,0))),0)</f>
        <v/>
      </c>
    </row>
    <row r="1135">
      <c r="A1135" s="5" t="inlineStr">
        <is>
          <t>E01332</t>
        </is>
      </c>
      <c r="B1135" s="5" t="inlineStr">
        <is>
          <t>IT</t>
        </is>
      </c>
      <c r="C1135" s="5" t="inlineStr">
        <is>
          <t>Sales</t>
        </is>
      </c>
      <c r="D1135" s="5" t="inlineStr">
        <is>
          <t>L2</t>
        </is>
      </c>
      <c r="E1135" s="5" t="inlineStr">
        <is>
          <t>M</t>
        </is>
      </c>
      <c r="F1135" s="5" t="n">
        <v>0.8</v>
      </c>
      <c r="G1135" s="31" t="n">
        <v>34550</v>
      </c>
      <c r="H1135" s="31" t="n">
        <v>34100</v>
      </c>
      <c r="I1135" s="6">
        <f>INDEX(Roles!$J$5:$J$40,MATCH(C1135&amp;"|"&amp;D1135,Roles!$A$5:$A$40,0))</f>
        <v/>
      </c>
      <c r="J1135" s="6">
        <f>INDEX(Roles!$K$5:$K$40,MATCH(C1135&amp;"|"&amp;D1135,Roles!$A$5:$A$40,0))</f>
        <v/>
      </c>
      <c r="K1135" s="26">
        <f>INDEX(Market!$K$31:$K$54,MATCH(B1135&amp;"|"&amp;J1135,Market!$A$31:$A$54,0))</f>
        <v/>
      </c>
      <c r="L1135" s="6">
        <f>INDEX(Settings!$E$13:$E$19,MATCH(I1135,Settings!$B$13:$B$19,0))</f>
        <v/>
      </c>
      <c r="M1135" s="25">
        <f>INDEX(Structure!$K$6:$K$12,MATCH(I1135,Structure!$A$6:$A$12,0))</f>
        <v/>
      </c>
      <c r="N1135" s="26">
        <f>INDEX(Structure!$G$25:$G$52,MATCH(B1135&amp;"|"&amp;I1135,Structure!$A$25:$A$52,0))</f>
        <v/>
      </c>
      <c r="O1135" s="26">
        <f>INDEX(Structure!$H$25:$H$52,MATCH(B1135&amp;"|"&amp;I1135,Structure!$A$25:$A$52,0))</f>
        <v/>
      </c>
      <c r="P1135" s="26">
        <f>INDEX(Structure!$I$25:$I$52,MATCH(B1135&amp;"|"&amp;I1135,Structure!$A$25:$A$52,0))</f>
        <v/>
      </c>
      <c r="Q1135" s="20">
        <f>G1135/H1135</f>
        <v/>
      </c>
      <c r="R1135" s="20">
        <f>G1135/O1135</f>
        <v/>
      </c>
      <c r="S1135" s="32">
        <f>(G1135-N1135)/(P1135-N1135)</f>
        <v/>
      </c>
      <c r="T1135" s="4">
        <f>IF(G1135&lt;N1135,"Below",IF(G1135&gt;P1135,"Above","Within"))</f>
        <v/>
      </c>
      <c r="U1135" s="17">
        <f>MAX(0,N1135-G1135)*F1135</f>
        <v/>
      </c>
      <c r="V1135" s="17">
        <f>MAX(0,G1135-P1135)*F1135</f>
        <v/>
      </c>
      <c r="W1135" s="33">
        <f>IF(T1135="Above",LN(G1135/P1135)/LN(1+INDEX(Market!$E$6:$E$9,MATCH(B1135,Market!$A$6:$A$9,0))),0)</f>
        <v/>
      </c>
    </row>
    <row r="1136">
      <c r="A1136" s="5" t="inlineStr">
        <is>
          <t>E01333</t>
        </is>
      </c>
      <c r="B1136" s="5" t="inlineStr">
        <is>
          <t>IT</t>
        </is>
      </c>
      <c r="C1136" s="5" t="inlineStr">
        <is>
          <t>Finance</t>
        </is>
      </c>
      <c r="D1136" s="5" t="inlineStr">
        <is>
          <t>L2</t>
        </is>
      </c>
      <c r="E1136" s="5" t="inlineStr">
        <is>
          <t>M</t>
        </is>
      </c>
      <c r="F1136" s="5" t="n">
        <v>1</v>
      </c>
      <c r="G1136" s="31" t="n">
        <v>39050</v>
      </c>
      <c r="H1136" s="31" t="n">
        <v>35800</v>
      </c>
      <c r="I1136" s="6">
        <f>INDEX(Roles!$J$5:$J$40,MATCH(C1136&amp;"|"&amp;D1136,Roles!$A$5:$A$40,0))</f>
        <v/>
      </c>
      <c r="J1136" s="6">
        <f>INDEX(Roles!$K$5:$K$40,MATCH(C1136&amp;"|"&amp;D1136,Roles!$A$5:$A$40,0))</f>
        <v/>
      </c>
      <c r="K1136" s="26">
        <f>INDEX(Market!$K$31:$K$54,MATCH(B1136&amp;"|"&amp;J1136,Market!$A$31:$A$54,0))</f>
        <v/>
      </c>
      <c r="L1136" s="6">
        <f>INDEX(Settings!$E$13:$E$19,MATCH(I1136,Settings!$B$13:$B$19,0))</f>
        <v/>
      </c>
      <c r="M1136" s="25">
        <f>INDEX(Structure!$K$6:$K$12,MATCH(I1136,Structure!$A$6:$A$12,0))</f>
        <v/>
      </c>
      <c r="N1136" s="26">
        <f>INDEX(Structure!$G$25:$G$52,MATCH(B1136&amp;"|"&amp;I1136,Structure!$A$25:$A$52,0))</f>
        <v/>
      </c>
      <c r="O1136" s="26">
        <f>INDEX(Structure!$H$25:$H$52,MATCH(B1136&amp;"|"&amp;I1136,Structure!$A$25:$A$52,0))</f>
        <v/>
      </c>
      <c r="P1136" s="26">
        <f>INDEX(Structure!$I$25:$I$52,MATCH(B1136&amp;"|"&amp;I1136,Structure!$A$25:$A$52,0))</f>
        <v/>
      </c>
      <c r="Q1136" s="20">
        <f>G1136/H1136</f>
        <v/>
      </c>
      <c r="R1136" s="20">
        <f>G1136/O1136</f>
        <v/>
      </c>
      <c r="S1136" s="32">
        <f>(G1136-N1136)/(P1136-N1136)</f>
        <v/>
      </c>
      <c r="T1136" s="4">
        <f>IF(G1136&lt;N1136,"Below",IF(G1136&gt;P1136,"Above","Within"))</f>
        <v/>
      </c>
      <c r="U1136" s="17">
        <f>MAX(0,N1136-G1136)*F1136</f>
        <v/>
      </c>
      <c r="V1136" s="17">
        <f>MAX(0,G1136-P1136)*F1136</f>
        <v/>
      </c>
      <c r="W1136" s="33">
        <f>IF(T1136="Above",LN(G1136/P1136)/LN(1+INDEX(Market!$E$6:$E$9,MATCH(B1136,Market!$A$6:$A$9,0))),0)</f>
        <v/>
      </c>
    </row>
    <row r="1137">
      <c r="A1137" s="5" t="inlineStr">
        <is>
          <t>E01334</t>
        </is>
      </c>
      <c r="B1137" s="5" t="inlineStr">
        <is>
          <t>IT</t>
        </is>
      </c>
      <c r="C1137" s="5" t="inlineStr">
        <is>
          <t>Customer Service</t>
        </is>
      </c>
      <c r="D1137" s="5" t="inlineStr">
        <is>
          <t>L3</t>
        </is>
      </c>
      <c r="E1137" s="5" t="inlineStr">
        <is>
          <t>F</t>
        </is>
      </c>
      <c r="F1137" s="5" t="n">
        <v>1</v>
      </c>
      <c r="G1137" s="31" t="n">
        <v>34900</v>
      </c>
      <c r="H1137" s="31" t="n">
        <v>37400</v>
      </c>
      <c r="I1137" s="6">
        <f>INDEX(Roles!$J$5:$J$40,MATCH(C1137&amp;"|"&amp;D1137,Roles!$A$5:$A$40,0))</f>
        <v/>
      </c>
      <c r="J1137" s="6">
        <f>INDEX(Roles!$K$5:$K$40,MATCH(C1137&amp;"|"&amp;D1137,Roles!$A$5:$A$40,0))</f>
        <v/>
      </c>
      <c r="K1137" s="26">
        <f>INDEX(Market!$K$31:$K$54,MATCH(B1137&amp;"|"&amp;J1137,Market!$A$31:$A$54,0))</f>
        <v/>
      </c>
      <c r="L1137" s="6">
        <f>INDEX(Settings!$E$13:$E$19,MATCH(I1137,Settings!$B$13:$B$19,0))</f>
        <v/>
      </c>
      <c r="M1137" s="25">
        <f>INDEX(Structure!$K$6:$K$12,MATCH(I1137,Structure!$A$6:$A$12,0))</f>
        <v/>
      </c>
      <c r="N1137" s="26">
        <f>INDEX(Structure!$G$25:$G$52,MATCH(B1137&amp;"|"&amp;I1137,Structure!$A$25:$A$52,0))</f>
        <v/>
      </c>
      <c r="O1137" s="26">
        <f>INDEX(Structure!$H$25:$H$52,MATCH(B1137&amp;"|"&amp;I1137,Structure!$A$25:$A$52,0))</f>
        <v/>
      </c>
      <c r="P1137" s="26">
        <f>INDEX(Structure!$I$25:$I$52,MATCH(B1137&amp;"|"&amp;I1137,Structure!$A$25:$A$52,0))</f>
        <v/>
      </c>
      <c r="Q1137" s="20">
        <f>G1137/H1137</f>
        <v/>
      </c>
      <c r="R1137" s="20">
        <f>G1137/O1137</f>
        <v/>
      </c>
      <c r="S1137" s="32">
        <f>(G1137-N1137)/(P1137-N1137)</f>
        <v/>
      </c>
      <c r="T1137" s="4">
        <f>IF(G1137&lt;N1137,"Below",IF(G1137&gt;P1137,"Above","Within"))</f>
        <v/>
      </c>
      <c r="U1137" s="17">
        <f>MAX(0,N1137-G1137)*F1137</f>
        <v/>
      </c>
      <c r="V1137" s="17">
        <f>MAX(0,G1137-P1137)*F1137</f>
        <v/>
      </c>
      <c r="W1137" s="33">
        <f>IF(T1137="Above",LN(G1137/P1137)/LN(1+INDEX(Market!$E$6:$E$9,MATCH(B1137,Market!$A$6:$A$9,0))),0)</f>
        <v/>
      </c>
    </row>
    <row r="1138">
      <c r="A1138" s="5" t="inlineStr">
        <is>
          <t>E01335</t>
        </is>
      </c>
      <c r="B1138" s="5" t="inlineStr">
        <is>
          <t>DE</t>
        </is>
      </c>
      <c r="C1138" s="5" t="inlineStr">
        <is>
          <t>Finance</t>
        </is>
      </c>
      <c r="D1138" s="5" t="inlineStr">
        <is>
          <t>L1</t>
        </is>
      </c>
      <c r="E1138" s="5" t="inlineStr">
        <is>
          <t>M</t>
        </is>
      </c>
      <c r="F1138" s="5" t="n">
        <v>1</v>
      </c>
      <c r="G1138" s="31" t="n">
        <v>35400</v>
      </c>
      <c r="H1138" s="31" t="n">
        <v>41800</v>
      </c>
      <c r="I1138" s="6">
        <f>INDEX(Roles!$J$5:$J$40,MATCH(C1138&amp;"|"&amp;D1138,Roles!$A$5:$A$40,0))</f>
        <v/>
      </c>
      <c r="J1138" s="6">
        <f>INDEX(Roles!$K$5:$K$40,MATCH(C1138&amp;"|"&amp;D1138,Roles!$A$5:$A$40,0))</f>
        <v/>
      </c>
      <c r="K1138" s="26">
        <f>INDEX(Market!$K$31:$K$54,MATCH(B1138&amp;"|"&amp;J1138,Market!$A$31:$A$54,0))</f>
        <v/>
      </c>
      <c r="L1138" s="6">
        <f>INDEX(Settings!$E$13:$E$19,MATCH(I1138,Settings!$B$13:$B$19,0))</f>
        <v/>
      </c>
      <c r="M1138" s="25">
        <f>INDEX(Structure!$K$6:$K$12,MATCH(I1138,Structure!$A$6:$A$12,0))</f>
        <v/>
      </c>
      <c r="N1138" s="26">
        <f>INDEX(Structure!$G$25:$G$52,MATCH(B1138&amp;"|"&amp;I1138,Structure!$A$25:$A$52,0))</f>
        <v/>
      </c>
      <c r="O1138" s="26">
        <f>INDEX(Structure!$H$25:$H$52,MATCH(B1138&amp;"|"&amp;I1138,Structure!$A$25:$A$52,0))</f>
        <v/>
      </c>
      <c r="P1138" s="26">
        <f>INDEX(Structure!$I$25:$I$52,MATCH(B1138&amp;"|"&amp;I1138,Structure!$A$25:$A$52,0))</f>
        <v/>
      </c>
      <c r="Q1138" s="20">
        <f>G1138/H1138</f>
        <v/>
      </c>
      <c r="R1138" s="20">
        <f>G1138/O1138</f>
        <v/>
      </c>
      <c r="S1138" s="32">
        <f>(G1138-N1138)/(P1138-N1138)</f>
        <v/>
      </c>
      <c r="T1138" s="4">
        <f>IF(G1138&lt;N1138,"Below",IF(G1138&gt;P1138,"Above","Within"))</f>
        <v/>
      </c>
      <c r="U1138" s="17">
        <f>MAX(0,N1138-G1138)*F1138</f>
        <v/>
      </c>
      <c r="V1138" s="17">
        <f>MAX(0,G1138-P1138)*F1138</f>
        <v/>
      </c>
      <c r="W1138" s="33">
        <f>IF(T1138="Above",LN(G1138/P1138)/LN(1+INDEX(Market!$E$6:$E$9,MATCH(B1138,Market!$A$6:$A$9,0))),0)</f>
        <v/>
      </c>
    </row>
    <row r="1139">
      <c r="A1139" s="5" t="inlineStr">
        <is>
          <t>E01337</t>
        </is>
      </c>
      <c r="B1139" s="5" t="inlineStr">
        <is>
          <t>IT</t>
        </is>
      </c>
      <c r="C1139" s="5" t="inlineStr">
        <is>
          <t>HR</t>
        </is>
      </c>
      <c r="D1139" s="5" t="inlineStr">
        <is>
          <t>L1</t>
        </is>
      </c>
      <c r="E1139" s="5" t="inlineStr">
        <is>
          <t>M</t>
        </is>
      </c>
      <c r="F1139" s="5" t="n">
        <v>1</v>
      </c>
      <c r="G1139" s="31" t="n">
        <v>28200</v>
      </c>
      <c r="H1139" s="31" t="n">
        <v>26000</v>
      </c>
      <c r="I1139" s="6">
        <f>INDEX(Roles!$J$5:$J$40,MATCH(C1139&amp;"|"&amp;D1139,Roles!$A$5:$A$40,0))</f>
        <v/>
      </c>
      <c r="J1139" s="6">
        <f>INDEX(Roles!$K$5:$K$40,MATCH(C1139&amp;"|"&amp;D1139,Roles!$A$5:$A$40,0))</f>
        <v/>
      </c>
      <c r="K1139" s="26">
        <f>INDEX(Market!$K$31:$K$54,MATCH(B1139&amp;"|"&amp;J1139,Market!$A$31:$A$54,0))</f>
        <v/>
      </c>
      <c r="L1139" s="6">
        <f>INDEX(Settings!$E$13:$E$19,MATCH(I1139,Settings!$B$13:$B$19,0))</f>
        <v/>
      </c>
      <c r="M1139" s="25">
        <f>INDEX(Structure!$K$6:$K$12,MATCH(I1139,Structure!$A$6:$A$12,0))</f>
        <v/>
      </c>
      <c r="N1139" s="26">
        <f>INDEX(Structure!$G$25:$G$52,MATCH(B1139&amp;"|"&amp;I1139,Structure!$A$25:$A$52,0))</f>
        <v/>
      </c>
      <c r="O1139" s="26">
        <f>INDEX(Structure!$H$25:$H$52,MATCH(B1139&amp;"|"&amp;I1139,Structure!$A$25:$A$52,0))</f>
        <v/>
      </c>
      <c r="P1139" s="26">
        <f>INDEX(Structure!$I$25:$I$52,MATCH(B1139&amp;"|"&amp;I1139,Structure!$A$25:$A$52,0))</f>
        <v/>
      </c>
      <c r="Q1139" s="20">
        <f>G1139/H1139</f>
        <v/>
      </c>
      <c r="R1139" s="20">
        <f>G1139/O1139</f>
        <v/>
      </c>
      <c r="S1139" s="32">
        <f>(G1139-N1139)/(P1139-N1139)</f>
        <v/>
      </c>
      <c r="T1139" s="4">
        <f>IF(G1139&lt;N1139,"Below",IF(G1139&gt;P1139,"Above","Within"))</f>
        <v/>
      </c>
      <c r="U1139" s="17">
        <f>MAX(0,N1139-G1139)*F1139</f>
        <v/>
      </c>
      <c r="V1139" s="17">
        <f>MAX(0,G1139-P1139)*F1139</f>
        <v/>
      </c>
      <c r="W1139" s="33">
        <f>IF(T1139="Above",LN(G1139/P1139)/LN(1+INDEX(Market!$E$6:$E$9,MATCH(B1139,Market!$A$6:$A$9,0))),0)</f>
        <v/>
      </c>
    </row>
    <row r="1140">
      <c r="A1140" s="5" t="inlineStr">
        <is>
          <t>E01338</t>
        </is>
      </c>
      <c r="B1140" s="5" t="inlineStr">
        <is>
          <t>PL</t>
        </is>
      </c>
      <c r="C1140" s="5" t="inlineStr">
        <is>
          <t>Operations</t>
        </is>
      </c>
      <c r="D1140" s="5" t="inlineStr">
        <is>
          <t>L4</t>
        </is>
      </c>
      <c r="E1140" s="5" t="inlineStr">
        <is>
          <t>M</t>
        </is>
      </c>
      <c r="F1140" s="5" t="n">
        <v>1</v>
      </c>
      <c r="G1140" s="31" t="n">
        <v>41700</v>
      </c>
      <c r="H1140" s="31" t="n">
        <v>41900</v>
      </c>
      <c r="I1140" s="6">
        <f>INDEX(Roles!$J$5:$J$40,MATCH(C1140&amp;"|"&amp;D1140,Roles!$A$5:$A$40,0))</f>
        <v/>
      </c>
      <c r="J1140" s="6">
        <f>INDEX(Roles!$K$5:$K$40,MATCH(C1140&amp;"|"&amp;D1140,Roles!$A$5:$A$40,0))</f>
        <v/>
      </c>
      <c r="K1140" s="26">
        <f>INDEX(Market!$K$31:$K$54,MATCH(B1140&amp;"|"&amp;J1140,Market!$A$31:$A$54,0))</f>
        <v/>
      </c>
      <c r="L1140" s="6">
        <f>INDEX(Settings!$E$13:$E$19,MATCH(I1140,Settings!$B$13:$B$19,0))</f>
        <v/>
      </c>
      <c r="M1140" s="25">
        <f>INDEX(Structure!$K$6:$K$12,MATCH(I1140,Structure!$A$6:$A$12,0))</f>
        <v/>
      </c>
      <c r="N1140" s="26">
        <f>INDEX(Structure!$G$25:$G$52,MATCH(B1140&amp;"|"&amp;I1140,Structure!$A$25:$A$52,0))</f>
        <v/>
      </c>
      <c r="O1140" s="26">
        <f>INDEX(Structure!$H$25:$H$52,MATCH(B1140&amp;"|"&amp;I1140,Structure!$A$25:$A$52,0))</f>
        <v/>
      </c>
      <c r="P1140" s="26">
        <f>INDEX(Structure!$I$25:$I$52,MATCH(B1140&amp;"|"&amp;I1140,Structure!$A$25:$A$52,0))</f>
        <v/>
      </c>
      <c r="Q1140" s="20">
        <f>G1140/H1140</f>
        <v/>
      </c>
      <c r="R1140" s="20">
        <f>G1140/O1140</f>
        <v/>
      </c>
      <c r="S1140" s="32">
        <f>(G1140-N1140)/(P1140-N1140)</f>
        <v/>
      </c>
      <c r="T1140" s="4">
        <f>IF(G1140&lt;N1140,"Below",IF(G1140&gt;P1140,"Above","Within"))</f>
        <v/>
      </c>
      <c r="U1140" s="17">
        <f>MAX(0,N1140-G1140)*F1140</f>
        <v/>
      </c>
      <c r="V1140" s="17">
        <f>MAX(0,G1140-P1140)*F1140</f>
        <v/>
      </c>
      <c r="W1140" s="33">
        <f>IF(T1140="Above",LN(G1140/P1140)/LN(1+INDEX(Market!$E$6:$E$9,MATCH(B1140,Market!$A$6:$A$9,0))),0)</f>
        <v/>
      </c>
    </row>
    <row r="1141">
      <c r="A1141" s="5" t="inlineStr">
        <is>
          <t>E01339</t>
        </is>
      </c>
      <c r="B1141" s="5" t="inlineStr">
        <is>
          <t>DE</t>
        </is>
      </c>
      <c r="C1141" s="5" t="inlineStr">
        <is>
          <t>Tech</t>
        </is>
      </c>
      <c r="D1141" s="5" t="inlineStr">
        <is>
          <t>L4</t>
        </is>
      </c>
      <c r="E1141" s="5" t="inlineStr">
        <is>
          <t>M</t>
        </is>
      </c>
      <c r="F1141" s="5" t="n">
        <v>1</v>
      </c>
      <c r="G1141" s="31" t="n">
        <v>100450</v>
      </c>
      <c r="H1141" s="31" t="n">
        <v>99800</v>
      </c>
      <c r="I1141" s="6">
        <f>INDEX(Roles!$J$5:$J$40,MATCH(C1141&amp;"|"&amp;D1141,Roles!$A$5:$A$40,0))</f>
        <v/>
      </c>
      <c r="J1141" s="6">
        <f>INDEX(Roles!$K$5:$K$40,MATCH(C1141&amp;"|"&amp;D1141,Roles!$A$5:$A$40,0))</f>
        <v/>
      </c>
      <c r="K1141" s="26">
        <f>INDEX(Market!$K$31:$K$54,MATCH(B1141&amp;"|"&amp;J1141,Market!$A$31:$A$54,0))</f>
        <v/>
      </c>
      <c r="L1141" s="6">
        <f>INDEX(Settings!$E$13:$E$19,MATCH(I1141,Settings!$B$13:$B$19,0))</f>
        <v/>
      </c>
      <c r="M1141" s="25">
        <f>INDEX(Structure!$K$6:$K$12,MATCH(I1141,Structure!$A$6:$A$12,0))</f>
        <v/>
      </c>
      <c r="N1141" s="26">
        <f>INDEX(Structure!$G$25:$G$52,MATCH(B1141&amp;"|"&amp;I1141,Structure!$A$25:$A$52,0))</f>
        <v/>
      </c>
      <c r="O1141" s="26">
        <f>INDEX(Structure!$H$25:$H$52,MATCH(B1141&amp;"|"&amp;I1141,Structure!$A$25:$A$52,0))</f>
        <v/>
      </c>
      <c r="P1141" s="26">
        <f>INDEX(Structure!$I$25:$I$52,MATCH(B1141&amp;"|"&amp;I1141,Structure!$A$25:$A$52,0))</f>
        <v/>
      </c>
      <c r="Q1141" s="20">
        <f>G1141/H1141</f>
        <v/>
      </c>
      <c r="R1141" s="20">
        <f>G1141/O1141</f>
        <v/>
      </c>
      <c r="S1141" s="32">
        <f>(G1141-N1141)/(P1141-N1141)</f>
        <v/>
      </c>
      <c r="T1141" s="4">
        <f>IF(G1141&lt;N1141,"Below",IF(G1141&gt;P1141,"Above","Within"))</f>
        <v/>
      </c>
      <c r="U1141" s="17">
        <f>MAX(0,N1141-G1141)*F1141</f>
        <v/>
      </c>
      <c r="V1141" s="17">
        <f>MAX(0,G1141-P1141)*F1141</f>
        <v/>
      </c>
      <c r="W1141" s="33">
        <f>IF(T1141="Above",LN(G1141/P1141)/LN(1+INDEX(Market!$E$6:$E$9,MATCH(B1141,Market!$A$6:$A$9,0))),0)</f>
        <v/>
      </c>
    </row>
    <row r="1142">
      <c r="A1142" s="5" t="inlineStr">
        <is>
          <t>E01340</t>
        </is>
      </c>
      <c r="B1142" s="5" t="inlineStr">
        <is>
          <t>IT</t>
        </is>
      </c>
      <c r="C1142" s="5" t="inlineStr">
        <is>
          <t>Customer Service</t>
        </is>
      </c>
      <c r="D1142" s="5" t="inlineStr">
        <is>
          <t>L2</t>
        </is>
      </c>
      <c r="E1142" s="5" t="inlineStr">
        <is>
          <t>M</t>
        </is>
      </c>
      <c r="F1142" s="5" t="n">
        <v>1</v>
      </c>
      <c r="G1142" s="31" t="n">
        <v>28050</v>
      </c>
      <c r="H1142" s="31" t="n">
        <v>29200</v>
      </c>
      <c r="I1142" s="6">
        <f>INDEX(Roles!$J$5:$J$40,MATCH(C1142&amp;"|"&amp;D1142,Roles!$A$5:$A$40,0))</f>
        <v/>
      </c>
      <c r="J1142" s="6">
        <f>INDEX(Roles!$K$5:$K$40,MATCH(C1142&amp;"|"&amp;D1142,Roles!$A$5:$A$40,0))</f>
        <v/>
      </c>
      <c r="K1142" s="26">
        <f>INDEX(Market!$K$31:$K$54,MATCH(B1142&amp;"|"&amp;J1142,Market!$A$31:$A$54,0))</f>
        <v/>
      </c>
      <c r="L1142" s="6">
        <f>INDEX(Settings!$E$13:$E$19,MATCH(I1142,Settings!$B$13:$B$19,0))</f>
        <v/>
      </c>
      <c r="M1142" s="25">
        <f>INDEX(Structure!$K$6:$K$12,MATCH(I1142,Structure!$A$6:$A$12,0))</f>
        <v/>
      </c>
      <c r="N1142" s="26">
        <f>INDEX(Structure!$G$25:$G$52,MATCH(B1142&amp;"|"&amp;I1142,Structure!$A$25:$A$52,0))</f>
        <v/>
      </c>
      <c r="O1142" s="26">
        <f>INDEX(Structure!$H$25:$H$52,MATCH(B1142&amp;"|"&amp;I1142,Structure!$A$25:$A$52,0))</f>
        <v/>
      </c>
      <c r="P1142" s="26">
        <f>INDEX(Structure!$I$25:$I$52,MATCH(B1142&amp;"|"&amp;I1142,Structure!$A$25:$A$52,0))</f>
        <v/>
      </c>
      <c r="Q1142" s="20">
        <f>G1142/H1142</f>
        <v/>
      </c>
      <c r="R1142" s="20">
        <f>G1142/O1142</f>
        <v/>
      </c>
      <c r="S1142" s="32">
        <f>(G1142-N1142)/(P1142-N1142)</f>
        <v/>
      </c>
      <c r="T1142" s="4">
        <f>IF(G1142&lt;N1142,"Below",IF(G1142&gt;P1142,"Above","Within"))</f>
        <v/>
      </c>
      <c r="U1142" s="17">
        <f>MAX(0,N1142-G1142)*F1142</f>
        <v/>
      </c>
      <c r="V1142" s="17">
        <f>MAX(0,G1142-P1142)*F1142</f>
        <v/>
      </c>
      <c r="W1142" s="33">
        <f>IF(T1142="Above",LN(G1142/P1142)/LN(1+INDEX(Market!$E$6:$E$9,MATCH(B1142,Market!$A$6:$A$9,0))),0)</f>
        <v/>
      </c>
    </row>
    <row r="1143">
      <c r="A1143" s="5" t="inlineStr">
        <is>
          <t>E01341</t>
        </is>
      </c>
      <c r="B1143" s="5" t="inlineStr">
        <is>
          <t>PL</t>
        </is>
      </c>
      <c r="C1143" s="5" t="inlineStr">
        <is>
          <t>Customer Service</t>
        </is>
      </c>
      <c r="D1143" s="5" t="inlineStr">
        <is>
          <t>L2</t>
        </is>
      </c>
      <c r="E1143" s="5" t="inlineStr">
        <is>
          <t>M</t>
        </is>
      </c>
      <c r="F1143" s="5" t="n">
        <v>1</v>
      </c>
      <c r="G1143" s="31" t="n">
        <v>28200</v>
      </c>
      <c r="H1143" s="31" t="n">
        <v>23600</v>
      </c>
      <c r="I1143" s="6">
        <f>INDEX(Roles!$J$5:$J$40,MATCH(C1143&amp;"|"&amp;D1143,Roles!$A$5:$A$40,0))</f>
        <v/>
      </c>
      <c r="J1143" s="6">
        <f>INDEX(Roles!$K$5:$K$40,MATCH(C1143&amp;"|"&amp;D1143,Roles!$A$5:$A$40,0))</f>
        <v/>
      </c>
      <c r="K1143" s="26">
        <f>INDEX(Market!$K$31:$K$54,MATCH(B1143&amp;"|"&amp;J1143,Market!$A$31:$A$54,0))</f>
        <v/>
      </c>
      <c r="L1143" s="6">
        <f>INDEX(Settings!$E$13:$E$19,MATCH(I1143,Settings!$B$13:$B$19,0))</f>
        <v/>
      </c>
      <c r="M1143" s="25">
        <f>INDEX(Structure!$K$6:$K$12,MATCH(I1143,Structure!$A$6:$A$12,0))</f>
        <v/>
      </c>
      <c r="N1143" s="26">
        <f>INDEX(Structure!$G$25:$G$52,MATCH(B1143&amp;"|"&amp;I1143,Structure!$A$25:$A$52,0))</f>
        <v/>
      </c>
      <c r="O1143" s="26">
        <f>INDEX(Structure!$H$25:$H$52,MATCH(B1143&amp;"|"&amp;I1143,Structure!$A$25:$A$52,0))</f>
        <v/>
      </c>
      <c r="P1143" s="26">
        <f>INDEX(Structure!$I$25:$I$52,MATCH(B1143&amp;"|"&amp;I1143,Structure!$A$25:$A$52,0))</f>
        <v/>
      </c>
      <c r="Q1143" s="20">
        <f>G1143/H1143</f>
        <v/>
      </c>
      <c r="R1143" s="20">
        <f>G1143/O1143</f>
        <v/>
      </c>
      <c r="S1143" s="32">
        <f>(G1143-N1143)/(P1143-N1143)</f>
        <v/>
      </c>
      <c r="T1143" s="4">
        <f>IF(G1143&lt;N1143,"Below",IF(G1143&gt;P1143,"Above","Within"))</f>
        <v/>
      </c>
      <c r="U1143" s="17">
        <f>MAX(0,N1143-G1143)*F1143</f>
        <v/>
      </c>
      <c r="V1143" s="17">
        <f>MAX(0,G1143-P1143)*F1143</f>
        <v/>
      </c>
      <c r="W1143" s="33">
        <f>IF(T1143="Above",LN(G1143/P1143)/LN(1+INDEX(Market!$E$6:$E$9,MATCH(B1143,Market!$A$6:$A$9,0))),0)</f>
        <v/>
      </c>
    </row>
    <row r="1144">
      <c r="A1144" s="5" t="inlineStr">
        <is>
          <t>E01342</t>
        </is>
      </c>
      <c r="B1144" s="5" t="inlineStr">
        <is>
          <t>DE</t>
        </is>
      </c>
      <c r="C1144" s="5" t="inlineStr">
        <is>
          <t>HR</t>
        </is>
      </c>
      <c r="D1144" s="5" t="inlineStr">
        <is>
          <t>L1</t>
        </is>
      </c>
      <c r="E1144" s="5" t="inlineStr">
        <is>
          <t>F</t>
        </is>
      </c>
      <c r="F1144" s="5" t="n">
        <v>1</v>
      </c>
      <c r="G1144" s="31" t="n">
        <v>32950</v>
      </c>
      <c r="H1144" s="31" t="n">
        <v>38000</v>
      </c>
      <c r="I1144" s="6">
        <f>INDEX(Roles!$J$5:$J$40,MATCH(C1144&amp;"|"&amp;D1144,Roles!$A$5:$A$40,0))</f>
        <v/>
      </c>
      <c r="J1144" s="6">
        <f>INDEX(Roles!$K$5:$K$40,MATCH(C1144&amp;"|"&amp;D1144,Roles!$A$5:$A$40,0))</f>
        <v/>
      </c>
      <c r="K1144" s="26">
        <f>INDEX(Market!$K$31:$K$54,MATCH(B1144&amp;"|"&amp;J1144,Market!$A$31:$A$54,0))</f>
        <v/>
      </c>
      <c r="L1144" s="6">
        <f>INDEX(Settings!$E$13:$E$19,MATCH(I1144,Settings!$B$13:$B$19,0))</f>
        <v/>
      </c>
      <c r="M1144" s="25">
        <f>INDEX(Structure!$K$6:$K$12,MATCH(I1144,Structure!$A$6:$A$12,0))</f>
        <v/>
      </c>
      <c r="N1144" s="26">
        <f>INDEX(Structure!$G$25:$G$52,MATCH(B1144&amp;"|"&amp;I1144,Structure!$A$25:$A$52,0))</f>
        <v/>
      </c>
      <c r="O1144" s="26">
        <f>INDEX(Structure!$H$25:$H$52,MATCH(B1144&amp;"|"&amp;I1144,Structure!$A$25:$A$52,0))</f>
        <v/>
      </c>
      <c r="P1144" s="26">
        <f>INDEX(Structure!$I$25:$I$52,MATCH(B1144&amp;"|"&amp;I1144,Structure!$A$25:$A$52,0))</f>
        <v/>
      </c>
      <c r="Q1144" s="20">
        <f>G1144/H1144</f>
        <v/>
      </c>
      <c r="R1144" s="20">
        <f>G1144/O1144</f>
        <v/>
      </c>
      <c r="S1144" s="32">
        <f>(G1144-N1144)/(P1144-N1144)</f>
        <v/>
      </c>
      <c r="T1144" s="4">
        <f>IF(G1144&lt;N1144,"Below",IF(G1144&gt;P1144,"Above","Within"))</f>
        <v/>
      </c>
      <c r="U1144" s="17">
        <f>MAX(0,N1144-G1144)*F1144</f>
        <v/>
      </c>
      <c r="V1144" s="17">
        <f>MAX(0,G1144-P1144)*F1144</f>
        <v/>
      </c>
      <c r="W1144" s="33">
        <f>IF(T1144="Above",LN(G1144/P1144)/LN(1+INDEX(Market!$E$6:$E$9,MATCH(B1144,Market!$A$6:$A$9,0))),0)</f>
        <v/>
      </c>
    </row>
    <row r="1145">
      <c r="A1145" s="5" t="inlineStr">
        <is>
          <t>E01343</t>
        </is>
      </c>
      <c r="B1145" s="5" t="inlineStr">
        <is>
          <t>ES</t>
        </is>
      </c>
      <c r="C1145" s="5" t="inlineStr">
        <is>
          <t>Operations</t>
        </is>
      </c>
      <c r="D1145" s="5" t="inlineStr">
        <is>
          <t>L3</t>
        </is>
      </c>
      <c r="E1145" s="5" t="inlineStr">
        <is>
          <t>M</t>
        </is>
      </c>
      <c r="F1145" s="5" t="n">
        <v>1</v>
      </c>
      <c r="G1145" s="31" t="n">
        <v>36350</v>
      </c>
      <c r="H1145" s="31" t="n">
        <v>38000</v>
      </c>
      <c r="I1145" s="6">
        <f>INDEX(Roles!$J$5:$J$40,MATCH(C1145&amp;"|"&amp;D1145,Roles!$A$5:$A$40,0))</f>
        <v/>
      </c>
      <c r="J1145" s="6">
        <f>INDEX(Roles!$K$5:$K$40,MATCH(C1145&amp;"|"&amp;D1145,Roles!$A$5:$A$40,0))</f>
        <v/>
      </c>
      <c r="K1145" s="26">
        <f>INDEX(Market!$K$31:$K$54,MATCH(B1145&amp;"|"&amp;J1145,Market!$A$31:$A$54,0))</f>
        <v/>
      </c>
      <c r="L1145" s="6">
        <f>INDEX(Settings!$E$13:$E$19,MATCH(I1145,Settings!$B$13:$B$19,0))</f>
        <v/>
      </c>
      <c r="M1145" s="25">
        <f>INDEX(Structure!$K$6:$K$12,MATCH(I1145,Structure!$A$6:$A$12,0))</f>
        <v/>
      </c>
      <c r="N1145" s="26">
        <f>INDEX(Structure!$G$25:$G$52,MATCH(B1145&amp;"|"&amp;I1145,Structure!$A$25:$A$52,0))</f>
        <v/>
      </c>
      <c r="O1145" s="26">
        <f>INDEX(Structure!$H$25:$H$52,MATCH(B1145&amp;"|"&amp;I1145,Structure!$A$25:$A$52,0))</f>
        <v/>
      </c>
      <c r="P1145" s="26">
        <f>INDEX(Structure!$I$25:$I$52,MATCH(B1145&amp;"|"&amp;I1145,Structure!$A$25:$A$52,0))</f>
        <v/>
      </c>
      <c r="Q1145" s="20">
        <f>G1145/H1145</f>
        <v/>
      </c>
      <c r="R1145" s="20">
        <f>G1145/O1145</f>
        <v/>
      </c>
      <c r="S1145" s="32">
        <f>(G1145-N1145)/(P1145-N1145)</f>
        <v/>
      </c>
      <c r="T1145" s="4">
        <f>IF(G1145&lt;N1145,"Below",IF(G1145&gt;P1145,"Above","Within"))</f>
        <v/>
      </c>
      <c r="U1145" s="17">
        <f>MAX(0,N1145-G1145)*F1145</f>
        <v/>
      </c>
      <c r="V1145" s="17">
        <f>MAX(0,G1145-P1145)*F1145</f>
        <v/>
      </c>
      <c r="W1145" s="33">
        <f>IF(T1145="Above",LN(G1145/P1145)/LN(1+INDEX(Market!$E$6:$E$9,MATCH(B1145,Market!$A$6:$A$9,0))),0)</f>
        <v/>
      </c>
    </row>
    <row r="1146">
      <c r="A1146" s="5" t="inlineStr">
        <is>
          <t>E01344</t>
        </is>
      </c>
      <c r="B1146" s="5" t="inlineStr">
        <is>
          <t>IT</t>
        </is>
      </c>
      <c r="C1146" s="5" t="inlineStr">
        <is>
          <t>Customer Service</t>
        </is>
      </c>
      <c r="D1146" s="5" t="inlineStr">
        <is>
          <t>L3</t>
        </is>
      </c>
      <c r="E1146" s="5" t="inlineStr">
        <is>
          <t>F</t>
        </is>
      </c>
      <c r="F1146" s="5" t="n">
        <v>1</v>
      </c>
      <c r="G1146" s="31" t="n">
        <v>36450</v>
      </c>
      <c r="H1146" s="31" t="n">
        <v>37400</v>
      </c>
      <c r="I1146" s="6">
        <f>INDEX(Roles!$J$5:$J$40,MATCH(C1146&amp;"|"&amp;D1146,Roles!$A$5:$A$40,0))</f>
        <v/>
      </c>
      <c r="J1146" s="6">
        <f>INDEX(Roles!$K$5:$K$40,MATCH(C1146&amp;"|"&amp;D1146,Roles!$A$5:$A$40,0))</f>
        <v/>
      </c>
      <c r="K1146" s="26">
        <f>INDEX(Market!$K$31:$K$54,MATCH(B1146&amp;"|"&amp;J1146,Market!$A$31:$A$54,0))</f>
        <v/>
      </c>
      <c r="L1146" s="6">
        <f>INDEX(Settings!$E$13:$E$19,MATCH(I1146,Settings!$B$13:$B$19,0))</f>
        <v/>
      </c>
      <c r="M1146" s="25">
        <f>INDEX(Structure!$K$6:$K$12,MATCH(I1146,Structure!$A$6:$A$12,0))</f>
        <v/>
      </c>
      <c r="N1146" s="26">
        <f>INDEX(Structure!$G$25:$G$52,MATCH(B1146&amp;"|"&amp;I1146,Structure!$A$25:$A$52,0))</f>
        <v/>
      </c>
      <c r="O1146" s="26">
        <f>INDEX(Structure!$H$25:$H$52,MATCH(B1146&amp;"|"&amp;I1146,Structure!$A$25:$A$52,0))</f>
        <v/>
      </c>
      <c r="P1146" s="26">
        <f>INDEX(Structure!$I$25:$I$52,MATCH(B1146&amp;"|"&amp;I1146,Structure!$A$25:$A$52,0))</f>
        <v/>
      </c>
      <c r="Q1146" s="20">
        <f>G1146/H1146</f>
        <v/>
      </c>
      <c r="R1146" s="20">
        <f>G1146/O1146</f>
        <v/>
      </c>
      <c r="S1146" s="32">
        <f>(G1146-N1146)/(P1146-N1146)</f>
        <v/>
      </c>
      <c r="T1146" s="4">
        <f>IF(G1146&lt;N1146,"Below",IF(G1146&gt;P1146,"Above","Within"))</f>
        <v/>
      </c>
      <c r="U1146" s="17">
        <f>MAX(0,N1146-G1146)*F1146</f>
        <v/>
      </c>
      <c r="V1146" s="17">
        <f>MAX(0,G1146-P1146)*F1146</f>
        <v/>
      </c>
      <c r="W1146" s="33">
        <f>IF(T1146="Above",LN(G1146/P1146)/LN(1+INDEX(Market!$E$6:$E$9,MATCH(B1146,Market!$A$6:$A$9,0))),0)</f>
        <v/>
      </c>
    </row>
    <row r="1147">
      <c r="A1147" s="5" t="inlineStr">
        <is>
          <t>E01345</t>
        </is>
      </c>
      <c r="B1147" s="5" t="inlineStr">
        <is>
          <t>DE</t>
        </is>
      </c>
      <c r="C1147" s="5" t="inlineStr">
        <is>
          <t>Tech</t>
        </is>
      </c>
      <c r="D1147" s="5" t="inlineStr">
        <is>
          <t>L1</t>
        </is>
      </c>
      <c r="E1147" s="5" t="inlineStr">
        <is>
          <t>F</t>
        </is>
      </c>
      <c r="F1147" s="5" t="n">
        <v>1</v>
      </c>
      <c r="G1147" s="31" t="n">
        <v>42900</v>
      </c>
      <c r="H1147" s="31" t="n">
        <v>47500</v>
      </c>
      <c r="I1147" s="6">
        <f>INDEX(Roles!$J$5:$J$40,MATCH(C1147&amp;"|"&amp;D1147,Roles!$A$5:$A$40,0))</f>
        <v/>
      </c>
      <c r="J1147" s="6">
        <f>INDEX(Roles!$K$5:$K$40,MATCH(C1147&amp;"|"&amp;D1147,Roles!$A$5:$A$40,0))</f>
        <v/>
      </c>
      <c r="K1147" s="26">
        <f>INDEX(Market!$K$31:$K$54,MATCH(B1147&amp;"|"&amp;J1147,Market!$A$31:$A$54,0))</f>
        <v/>
      </c>
      <c r="L1147" s="6">
        <f>INDEX(Settings!$E$13:$E$19,MATCH(I1147,Settings!$B$13:$B$19,0))</f>
        <v/>
      </c>
      <c r="M1147" s="25">
        <f>INDEX(Structure!$K$6:$K$12,MATCH(I1147,Structure!$A$6:$A$12,0))</f>
        <v/>
      </c>
      <c r="N1147" s="26">
        <f>INDEX(Structure!$G$25:$G$52,MATCH(B1147&amp;"|"&amp;I1147,Structure!$A$25:$A$52,0))</f>
        <v/>
      </c>
      <c r="O1147" s="26">
        <f>INDEX(Structure!$H$25:$H$52,MATCH(B1147&amp;"|"&amp;I1147,Structure!$A$25:$A$52,0))</f>
        <v/>
      </c>
      <c r="P1147" s="26">
        <f>INDEX(Structure!$I$25:$I$52,MATCH(B1147&amp;"|"&amp;I1147,Structure!$A$25:$A$52,0))</f>
        <v/>
      </c>
      <c r="Q1147" s="20">
        <f>G1147/H1147</f>
        <v/>
      </c>
      <c r="R1147" s="20">
        <f>G1147/O1147</f>
        <v/>
      </c>
      <c r="S1147" s="32">
        <f>(G1147-N1147)/(P1147-N1147)</f>
        <v/>
      </c>
      <c r="T1147" s="4">
        <f>IF(G1147&lt;N1147,"Below",IF(G1147&gt;P1147,"Above","Within"))</f>
        <v/>
      </c>
      <c r="U1147" s="17">
        <f>MAX(0,N1147-G1147)*F1147</f>
        <v/>
      </c>
      <c r="V1147" s="17">
        <f>MAX(0,G1147-P1147)*F1147</f>
        <v/>
      </c>
      <c r="W1147" s="33">
        <f>IF(T1147="Above",LN(G1147/P1147)/LN(1+INDEX(Market!$E$6:$E$9,MATCH(B1147,Market!$A$6:$A$9,0))),0)</f>
        <v/>
      </c>
    </row>
    <row r="1148">
      <c r="A1148" s="5" t="inlineStr">
        <is>
          <t>E01346</t>
        </is>
      </c>
      <c r="B1148" s="5" t="inlineStr">
        <is>
          <t>IT</t>
        </is>
      </c>
      <c r="C1148" s="5" t="inlineStr">
        <is>
          <t>Customer Service</t>
        </is>
      </c>
      <c r="D1148" s="5" t="inlineStr">
        <is>
          <t>L1</t>
        </is>
      </c>
      <c r="E1148" s="5" t="inlineStr">
        <is>
          <t>F</t>
        </is>
      </c>
      <c r="F1148" s="5" t="n">
        <v>1</v>
      </c>
      <c r="G1148" s="31" t="n">
        <v>17550</v>
      </c>
      <c r="H1148" s="31" t="n">
        <v>23400</v>
      </c>
      <c r="I1148" s="6">
        <f>INDEX(Roles!$J$5:$J$40,MATCH(C1148&amp;"|"&amp;D1148,Roles!$A$5:$A$40,0))</f>
        <v/>
      </c>
      <c r="J1148" s="6">
        <f>INDEX(Roles!$K$5:$K$40,MATCH(C1148&amp;"|"&amp;D1148,Roles!$A$5:$A$40,0))</f>
        <v/>
      </c>
      <c r="K1148" s="26">
        <f>INDEX(Market!$K$31:$K$54,MATCH(B1148&amp;"|"&amp;J1148,Market!$A$31:$A$54,0))</f>
        <v/>
      </c>
      <c r="L1148" s="6">
        <f>INDEX(Settings!$E$13:$E$19,MATCH(I1148,Settings!$B$13:$B$19,0))</f>
        <v/>
      </c>
      <c r="M1148" s="25">
        <f>INDEX(Structure!$K$6:$K$12,MATCH(I1148,Structure!$A$6:$A$12,0))</f>
        <v/>
      </c>
      <c r="N1148" s="26">
        <f>INDEX(Structure!$G$25:$G$52,MATCH(B1148&amp;"|"&amp;I1148,Structure!$A$25:$A$52,0))</f>
        <v/>
      </c>
      <c r="O1148" s="26">
        <f>INDEX(Structure!$H$25:$H$52,MATCH(B1148&amp;"|"&amp;I1148,Structure!$A$25:$A$52,0))</f>
        <v/>
      </c>
      <c r="P1148" s="26">
        <f>INDEX(Structure!$I$25:$I$52,MATCH(B1148&amp;"|"&amp;I1148,Structure!$A$25:$A$52,0))</f>
        <v/>
      </c>
      <c r="Q1148" s="20">
        <f>G1148/H1148</f>
        <v/>
      </c>
      <c r="R1148" s="20">
        <f>G1148/O1148</f>
        <v/>
      </c>
      <c r="S1148" s="32">
        <f>(G1148-N1148)/(P1148-N1148)</f>
        <v/>
      </c>
      <c r="T1148" s="4">
        <f>IF(G1148&lt;N1148,"Below",IF(G1148&gt;P1148,"Above","Within"))</f>
        <v/>
      </c>
      <c r="U1148" s="17">
        <f>MAX(0,N1148-G1148)*F1148</f>
        <v/>
      </c>
      <c r="V1148" s="17">
        <f>MAX(0,G1148-P1148)*F1148</f>
        <v/>
      </c>
      <c r="W1148" s="33">
        <f>IF(T1148="Above",LN(G1148/P1148)/LN(1+INDEX(Market!$E$6:$E$9,MATCH(B1148,Market!$A$6:$A$9,0))),0)</f>
        <v/>
      </c>
    </row>
    <row r="1149">
      <c r="A1149" s="5" t="inlineStr">
        <is>
          <t>E01347</t>
        </is>
      </c>
      <c r="B1149" s="5" t="inlineStr">
        <is>
          <t>IT</t>
        </is>
      </c>
      <c r="C1149" s="5" t="inlineStr">
        <is>
          <t>Operations</t>
        </is>
      </c>
      <c r="D1149" s="5" t="inlineStr">
        <is>
          <t>L3</t>
        </is>
      </c>
      <c r="E1149" s="5" t="inlineStr">
        <is>
          <t>M</t>
        </is>
      </c>
      <c r="F1149" s="5" t="n">
        <v>1</v>
      </c>
      <c r="G1149" s="31" t="n">
        <v>41850</v>
      </c>
      <c r="H1149" s="31" t="n">
        <v>39500</v>
      </c>
      <c r="I1149" s="6">
        <f>INDEX(Roles!$J$5:$J$40,MATCH(C1149&amp;"|"&amp;D1149,Roles!$A$5:$A$40,0))</f>
        <v/>
      </c>
      <c r="J1149" s="6">
        <f>INDEX(Roles!$K$5:$K$40,MATCH(C1149&amp;"|"&amp;D1149,Roles!$A$5:$A$40,0))</f>
        <v/>
      </c>
      <c r="K1149" s="26">
        <f>INDEX(Market!$K$31:$K$54,MATCH(B1149&amp;"|"&amp;J1149,Market!$A$31:$A$54,0))</f>
        <v/>
      </c>
      <c r="L1149" s="6">
        <f>INDEX(Settings!$E$13:$E$19,MATCH(I1149,Settings!$B$13:$B$19,0))</f>
        <v/>
      </c>
      <c r="M1149" s="25">
        <f>INDEX(Structure!$K$6:$K$12,MATCH(I1149,Structure!$A$6:$A$12,0))</f>
        <v/>
      </c>
      <c r="N1149" s="26">
        <f>INDEX(Structure!$G$25:$G$52,MATCH(B1149&amp;"|"&amp;I1149,Structure!$A$25:$A$52,0))</f>
        <v/>
      </c>
      <c r="O1149" s="26">
        <f>INDEX(Structure!$H$25:$H$52,MATCH(B1149&amp;"|"&amp;I1149,Structure!$A$25:$A$52,0))</f>
        <v/>
      </c>
      <c r="P1149" s="26">
        <f>INDEX(Structure!$I$25:$I$52,MATCH(B1149&amp;"|"&amp;I1149,Structure!$A$25:$A$52,0))</f>
        <v/>
      </c>
      <c r="Q1149" s="20">
        <f>G1149/H1149</f>
        <v/>
      </c>
      <c r="R1149" s="20">
        <f>G1149/O1149</f>
        <v/>
      </c>
      <c r="S1149" s="32">
        <f>(G1149-N1149)/(P1149-N1149)</f>
        <v/>
      </c>
      <c r="T1149" s="4">
        <f>IF(G1149&lt;N1149,"Below",IF(G1149&gt;P1149,"Above","Within"))</f>
        <v/>
      </c>
      <c r="U1149" s="17">
        <f>MAX(0,N1149-G1149)*F1149</f>
        <v/>
      </c>
      <c r="V1149" s="17">
        <f>MAX(0,G1149-P1149)*F1149</f>
        <v/>
      </c>
      <c r="W1149" s="33">
        <f>IF(T1149="Above",LN(G1149/P1149)/LN(1+INDEX(Market!$E$6:$E$9,MATCH(B1149,Market!$A$6:$A$9,0))),0)</f>
        <v/>
      </c>
    </row>
    <row r="1150">
      <c r="A1150" s="5" t="inlineStr">
        <is>
          <t>E01348</t>
        </is>
      </c>
      <c r="B1150" s="5" t="inlineStr">
        <is>
          <t>PL</t>
        </is>
      </c>
      <c r="C1150" s="5" t="inlineStr">
        <is>
          <t>Customer Service</t>
        </is>
      </c>
      <c r="D1150" s="5" t="inlineStr">
        <is>
          <t>L2</t>
        </is>
      </c>
      <c r="E1150" s="5" t="inlineStr">
        <is>
          <t>F</t>
        </is>
      </c>
      <c r="F1150" s="5" t="n">
        <v>0.8</v>
      </c>
      <c r="G1150" s="31" t="n">
        <v>22400</v>
      </c>
      <c r="H1150" s="31" t="n">
        <v>23600</v>
      </c>
      <c r="I1150" s="6">
        <f>INDEX(Roles!$J$5:$J$40,MATCH(C1150&amp;"|"&amp;D1150,Roles!$A$5:$A$40,0))</f>
        <v/>
      </c>
      <c r="J1150" s="6">
        <f>INDEX(Roles!$K$5:$K$40,MATCH(C1150&amp;"|"&amp;D1150,Roles!$A$5:$A$40,0))</f>
        <v/>
      </c>
      <c r="K1150" s="26">
        <f>INDEX(Market!$K$31:$K$54,MATCH(B1150&amp;"|"&amp;J1150,Market!$A$31:$A$54,0))</f>
        <v/>
      </c>
      <c r="L1150" s="6">
        <f>INDEX(Settings!$E$13:$E$19,MATCH(I1150,Settings!$B$13:$B$19,0))</f>
        <v/>
      </c>
      <c r="M1150" s="25">
        <f>INDEX(Structure!$K$6:$K$12,MATCH(I1150,Structure!$A$6:$A$12,0))</f>
        <v/>
      </c>
      <c r="N1150" s="26">
        <f>INDEX(Structure!$G$25:$G$52,MATCH(B1150&amp;"|"&amp;I1150,Structure!$A$25:$A$52,0))</f>
        <v/>
      </c>
      <c r="O1150" s="26">
        <f>INDEX(Structure!$H$25:$H$52,MATCH(B1150&amp;"|"&amp;I1150,Structure!$A$25:$A$52,0))</f>
        <v/>
      </c>
      <c r="P1150" s="26">
        <f>INDEX(Structure!$I$25:$I$52,MATCH(B1150&amp;"|"&amp;I1150,Structure!$A$25:$A$52,0))</f>
        <v/>
      </c>
      <c r="Q1150" s="20">
        <f>G1150/H1150</f>
        <v/>
      </c>
      <c r="R1150" s="20">
        <f>G1150/O1150</f>
        <v/>
      </c>
      <c r="S1150" s="32">
        <f>(G1150-N1150)/(P1150-N1150)</f>
        <v/>
      </c>
      <c r="T1150" s="4">
        <f>IF(G1150&lt;N1150,"Below",IF(G1150&gt;P1150,"Above","Within"))</f>
        <v/>
      </c>
      <c r="U1150" s="17">
        <f>MAX(0,N1150-G1150)*F1150</f>
        <v/>
      </c>
      <c r="V1150" s="17">
        <f>MAX(0,G1150-P1150)*F1150</f>
        <v/>
      </c>
      <c r="W1150" s="33">
        <f>IF(T1150="Above",LN(G1150/P1150)/LN(1+INDEX(Market!$E$6:$E$9,MATCH(B1150,Market!$A$6:$A$9,0))),0)</f>
        <v/>
      </c>
    </row>
    <row r="1151">
      <c r="A1151" s="5" t="inlineStr">
        <is>
          <t>E01349</t>
        </is>
      </c>
      <c r="B1151" s="5" t="inlineStr">
        <is>
          <t>IT</t>
        </is>
      </c>
      <c r="C1151" s="5" t="inlineStr">
        <is>
          <t>Customer Service</t>
        </is>
      </c>
      <c r="D1151" s="5" t="inlineStr">
        <is>
          <t>L2</t>
        </is>
      </c>
      <c r="E1151" s="5" t="inlineStr">
        <is>
          <t>M</t>
        </is>
      </c>
      <c r="F1151" s="5" t="n">
        <v>1</v>
      </c>
      <c r="G1151" s="31" t="n">
        <v>24900</v>
      </c>
      <c r="H1151" s="31" t="n">
        <v>29200</v>
      </c>
      <c r="I1151" s="6">
        <f>INDEX(Roles!$J$5:$J$40,MATCH(C1151&amp;"|"&amp;D1151,Roles!$A$5:$A$40,0))</f>
        <v/>
      </c>
      <c r="J1151" s="6">
        <f>INDEX(Roles!$K$5:$K$40,MATCH(C1151&amp;"|"&amp;D1151,Roles!$A$5:$A$40,0))</f>
        <v/>
      </c>
      <c r="K1151" s="26">
        <f>INDEX(Market!$K$31:$K$54,MATCH(B1151&amp;"|"&amp;J1151,Market!$A$31:$A$54,0))</f>
        <v/>
      </c>
      <c r="L1151" s="6">
        <f>INDEX(Settings!$E$13:$E$19,MATCH(I1151,Settings!$B$13:$B$19,0))</f>
        <v/>
      </c>
      <c r="M1151" s="25">
        <f>INDEX(Structure!$K$6:$K$12,MATCH(I1151,Structure!$A$6:$A$12,0))</f>
        <v/>
      </c>
      <c r="N1151" s="26">
        <f>INDEX(Structure!$G$25:$G$52,MATCH(B1151&amp;"|"&amp;I1151,Structure!$A$25:$A$52,0))</f>
        <v/>
      </c>
      <c r="O1151" s="26">
        <f>INDEX(Structure!$H$25:$H$52,MATCH(B1151&amp;"|"&amp;I1151,Structure!$A$25:$A$52,0))</f>
        <v/>
      </c>
      <c r="P1151" s="26">
        <f>INDEX(Structure!$I$25:$I$52,MATCH(B1151&amp;"|"&amp;I1151,Structure!$A$25:$A$52,0))</f>
        <v/>
      </c>
      <c r="Q1151" s="20">
        <f>G1151/H1151</f>
        <v/>
      </c>
      <c r="R1151" s="20">
        <f>G1151/O1151</f>
        <v/>
      </c>
      <c r="S1151" s="32">
        <f>(G1151-N1151)/(P1151-N1151)</f>
        <v/>
      </c>
      <c r="T1151" s="4">
        <f>IF(G1151&lt;N1151,"Below",IF(G1151&gt;P1151,"Above","Within"))</f>
        <v/>
      </c>
      <c r="U1151" s="17">
        <f>MAX(0,N1151-G1151)*F1151</f>
        <v/>
      </c>
      <c r="V1151" s="17">
        <f>MAX(0,G1151-P1151)*F1151</f>
        <v/>
      </c>
      <c r="W1151" s="33">
        <f>IF(T1151="Above",LN(G1151/P1151)/LN(1+INDEX(Market!$E$6:$E$9,MATCH(B1151,Market!$A$6:$A$9,0))),0)</f>
        <v/>
      </c>
    </row>
    <row r="1152">
      <c r="A1152" s="5" t="inlineStr">
        <is>
          <t>E01350</t>
        </is>
      </c>
      <c r="B1152" s="5" t="inlineStr">
        <is>
          <t>IT</t>
        </is>
      </c>
      <c r="C1152" s="5" t="inlineStr">
        <is>
          <t>Sales</t>
        </is>
      </c>
      <c r="D1152" s="5" t="inlineStr">
        <is>
          <t>L3</t>
        </is>
      </c>
      <c r="E1152" s="5" t="inlineStr">
        <is>
          <t>M</t>
        </is>
      </c>
      <c r="F1152" s="5" t="n">
        <v>1</v>
      </c>
      <c r="G1152" s="31" t="n">
        <v>53600</v>
      </c>
      <c r="H1152" s="31" t="n">
        <v>43700</v>
      </c>
      <c r="I1152" s="6">
        <f>INDEX(Roles!$J$5:$J$40,MATCH(C1152&amp;"|"&amp;D1152,Roles!$A$5:$A$40,0))</f>
        <v/>
      </c>
      <c r="J1152" s="6">
        <f>INDEX(Roles!$K$5:$K$40,MATCH(C1152&amp;"|"&amp;D1152,Roles!$A$5:$A$40,0))</f>
        <v/>
      </c>
      <c r="K1152" s="26">
        <f>INDEX(Market!$K$31:$K$54,MATCH(B1152&amp;"|"&amp;J1152,Market!$A$31:$A$54,0))</f>
        <v/>
      </c>
      <c r="L1152" s="6">
        <f>INDEX(Settings!$E$13:$E$19,MATCH(I1152,Settings!$B$13:$B$19,0))</f>
        <v/>
      </c>
      <c r="M1152" s="25">
        <f>INDEX(Structure!$K$6:$K$12,MATCH(I1152,Structure!$A$6:$A$12,0))</f>
        <v/>
      </c>
      <c r="N1152" s="26">
        <f>INDEX(Structure!$G$25:$G$52,MATCH(B1152&amp;"|"&amp;I1152,Structure!$A$25:$A$52,0))</f>
        <v/>
      </c>
      <c r="O1152" s="26">
        <f>INDEX(Structure!$H$25:$H$52,MATCH(B1152&amp;"|"&amp;I1152,Structure!$A$25:$A$52,0))</f>
        <v/>
      </c>
      <c r="P1152" s="26">
        <f>INDEX(Structure!$I$25:$I$52,MATCH(B1152&amp;"|"&amp;I1152,Structure!$A$25:$A$52,0))</f>
        <v/>
      </c>
      <c r="Q1152" s="20">
        <f>G1152/H1152</f>
        <v/>
      </c>
      <c r="R1152" s="20">
        <f>G1152/O1152</f>
        <v/>
      </c>
      <c r="S1152" s="32">
        <f>(G1152-N1152)/(P1152-N1152)</f>
        <v/>
      </c>
      <c r="T1152" s="4">
        <f>IF(G1152&lt;N1152,"Below",IF(G1152&gt;P1152,"Above","Within"))</f>
        <v/>
      </c>
      <c r="U1152" s="17">
        <f>MAX(0,N1152-G1152)*F1152</f>
        <v/>
      </c>
      <c r="V1152" s="17">
        <f>MAX(0,G1152-P1152)*F1152</f>
        <v/>
      </c>
      <c r="W1152" s="33">
        <f>IF(T1152="Above",LN(G1152/P1152)/LN(1+INDEX(Market!$E$6:$E$9,MATCH(B1152,Market!$A$6:$A$9,0))),0)</f>
        <v/>
      </c>
    </row>
    <row r="1153">
      <c r="A1153" s="5" t="inlineStr">
        <is>
          <t>E01351</t>
        </is>
      </c>
      <c r="B1153" s="5" t="inlineStr">
        <is>
          <t>DE</t>
        </is>
      </c>
      <c r="C1153" s="5" t="inlineStr">
        <is>
          <t>Finance</t>
        </is>
      </c>
      <c r="D1153" s="5" t="inlineStr">
        <is>
          <t>L3</t>
        </is>
      </c>
      <c r="E1153" s="5" t="inlineStr">
        <is>
          <t>M</t>
        </is>
      </c>
      <c r="F1153" s="5" t="n">
        <v>1</v>
      </c>
      <c r="G1153" s="31" t="n">
        <v>73850</v>
      </c>
      <c r="H1153" s="31" t="n">
        <v>66900</v>
      </c>
      <c r="I1153" s="6">
        <f>INDEX(Roles!$J$5:$J$40,MATCH(C1153&amp;"|"&amp;D1153,Roles!$A$5:$A$40,0))</f>
        <v/>
      </c>
      <c r="J1153" s="6">
        <f>INDEX(Roles!$K$5:$K$40,MATCH(C1153&amp;"|"&amp;D1153,Roles!$A$5:$A$40,0))</f>
        <v/>
      </c>
      <c r="K1153" s="26">
        <f>INDEX(Market!$K$31:$K$54,MATCH(B1153&amp;"|"&amp;J1153,Market!$A$31:$A$54,0))</f>
        <v/>
      </c>
      <c r="L1153" s="6">
        <f>INDEX(Settings!$E$13:$E$19,MATCH(I1153,Settings!$B$13:$B$19,0))</f>
        <v/>
      </c>
      <c r="M1153" s="25">
        <f>INDEX(Structure!$K$6:$K$12,MATCH(I1153,Structure!$A$6:$A$12,0))</f>
        <v/>
      </c>
      <c r="N1153" s="26">
        <f>INDEX(Structure!$G$25:$G$52,MATCH(B1153&amp;"|"&amp;I1153,Structure!$A$25:$A$52,0))</f>
        <v/>
      </c>
      <c r="O1153" s="26">
        <f>INDEX(Structure!$H$25:$H$52,MATCH(B1153&amp;"|"&amp;I1153,Structure!$A$25:$A$52,0))</f>
        <v/>
      </c>
      <c r="P1153" s="26">
        <f>INDEX(Structure!$I$25:$I$52,MATCH(B1153&amp;"|"&amp;I1153,Structure!$A$25:$A$52,0))</f>
        <v/>
      </c>
      <c r="Q1153" s="20">
        <f>G1153/H1153</f>
        <v/>
      </c>
      <c r="R1153" s="20">
        <f>G1153/O1153</f>
        <v/>
      </c>
      <c r="S1153" s="32">
        <f>(G1153-N1153)/(P1153-N1153)</f>
        <v/>
      </c>
      <c r="T1153" s="4">
        <f>IF(G1153&lt;N1153,"Below",IF(G1153&gt;P1153,"Above","Within"))</f>
        <v/>
      </c>
      <c r="U1153" s="17">
        <f>MAX(0,N1153-G1153)*F1153</f>
        <v/>
      </c>
      <c r="V1153" s="17">
        <f>MAX(0,G1153-P1153)*F1153</f>
        <v/>
      </c>
      <c r="W1153" s="33">
        <f>IF(T1153="Above",LN(G1153/P1153)/LN(1+INDEX(Market!$E$6:$E$9,MATCH(B1153,Market!$A$6:$A$9,0))),0)</f>
        <v/>
      </c>
    </row>
    <row r="1154">
      <c r="A1154" s="5" t="inlineStr">
        <is>
          <t>E01352</t>
        </is>
      </c>
      <c r="B1154" s="5" t="inlineStr">
        <is>
          <t>PL</t>
        </is>
      </c>
      <c r="C1154" s="5" t="inlineStr">
        <is>
          <t>Finance</t>
        </is>
      </c>
      <c r="D1154" s="5" t="inlineStr">
        <is>
          <t>L3</t>
        </is>
      </c>
      <c r="E1154" s="5" t="inlineStr">
        <is>
          <t>M</t>
        </is>
      </c>
      <c r="F1154" s="5" t="n">
        <v>1</v>
      </c>
      <c r="G1154" s="31" t="n">
        <v>37450</v>
      </c>
      <c r="H1154" s="31" t="n">
        <v>37000</v>
      </c>
      <c r="I1154" s="6">
        <f>INDEX(Roles!$J$5:$J$40,MATCH(C1154&amp;"|"&amp;D1154,Roles!$A$5:$A$40,0))</f>
        <v/>
      </c>
      <c r="J1154" s="6">
        <f>INDEX(Roles!$K$5:$K$40,MATCH(C1154&amp;"|"&amp;D1154,Roles!$A$5:$A$40,0))</f>
        <v/>
      </c>
      <c r="K1154" s="26">
        <f>INDEX(Market!$K$31:$K$54,MATCH(B1154&amp;"|"&amp;J1154,Market!$A$31:$A$54,0))</f>
        <v/>
      </c>
      <c r="L1154" s="6">
        <f>INDEX(Settings!$E$13:$E$19,MATCH(I1154,Settings!$B$13:$B$19,0))</f>
        <v/>
      </c>
      <c r="M1154" s="25">
        <f>INDEX(Structure!$K$6:$K$12,MATCH(I1154,Structure!$A$6:$A$12,0))</f>
        <v/>
      </c>
      <c r="N1154" s="26">
        <f>INDEX(Structure!$G$25:$G$52,MATCH(B1154&amp;"|"&amp;I1154,Structure!$A$25:$A$52,0))</f>
        <v/>
      </c>
      <c r="O1154" s="26">
        <f>INDEX(Structure!$H$25:$H$52,MATCH(B1154&amp;"|"&amp;I1154,Structure!$A$25:$A$52,0))</f>
        <v/>
      </c>
      <c r="P1154" s="26">
        <f>INDEX(Structure!$I$25:$I$52,MATCH(B1154&amp;"|"&amp;I1154,Structure!$A$25:$A$52,0))</f>
        <v/>
      </c>
      <c r="Q1154" s="20">
        <f>G1154/H1154</f>
        <v/>
      </c>
      <c r="R1154" s="20">
        <f>G1154/O1154</f>
        <v/>
      </c>
      <c r="S1154" s="32">
        <f>(G1154-N1154)/(P1154-N1154)</f>
        <v/>
      </c>
      <c r="T1154" s="4">
        <f>IF(G1154&lt;N1154,"Below",IF(G1154&gt;P1154,"Above","Within"))</f>
        <v/>
      </c>
      <c r="U1154" s="17">
        <f>MAX(0,N1154-G1154)*F1154</f>
        <v/>
      </c>
      <c r="V1154" s="17">
        <f>MAX(0,G1154-P1154)*F1154</f>
        <v/>
      </c>
      <c r="W1154" s="33">
        <f>IF(T1154="Above",LN(G1154/P1154)/LN(1+INDEX(Market!$E$6:$E$9,MATCH(B1154,Market!$A$6:$A$9,0))),0)</f>
        <v/>
      </c>
    </row>
    <row r="1155">
      <c r="A1155" s="5" t="inlineStr">
        <is>
          <t>E01353</t>
        </is>
      </c>
      <c r="B1155" s="5" t="inlineStr">
        <is>
          <t>ES</t>
        </is>
      </c>
      <c r="C1155" s="5" t="inlineStr">
        <is>
          <t>Customer Service</t>
        </is>
      </c>
      <c r="D1155" s="5" t="inlineStr">
        <is>
          <t>L1</t>
        </is>
      </c>
      <c r="E1155" s="5" t="inlineStr">
        <is>
          <t>F</t>
        </is>
      </c>
      <c r="F1155" s="5" t="n">
        <v>1</v>
      </c>
      <c r="G1155" s="31" t="n">
        <v>20800</v>
      </c>
      <c r="H1155" s="31" t="n">
        <v>22500</v>
      </c>
      <c r="I1155" s="6">
        <f>INDEX(Roles!$J$5:$J$40,MATCH(C1155&amp;"|"&amp;D1155,Roles!$A$5:$A$40,0))</f>
        <v/>
      </c>
      <c r="J1155" s="6">
        <f>INDEX(Roles!$K$5:$K$40,MATCH(C1155&amp;"|"&amp;D1155,Roles!$A$5:$A$40,0))</f>
        <v/>
      </c>
      <c r="K1155" s="26">
        <f>INDEX(Market!$K$31:$K$54,MATCH(B1155&amp;"|"&amp;J1155,Market!$A$31:$A$54,0))</f>
        <v/>
      </c>
      <c r="L1155" s="6">
        <f>INDEX(Settings!$E$13:$E$19,MATCH(I1155,Settings!$B$13:$B$19,0))</f>
        <v/>
      </c>
      <c r="M1155" s="25">
        <f>INDEX(Structure!$K$6:$K$12,MATCH(I1155,Structure!$A$6:$A$12,0))</f>
        <v/>
      </c>
      <c r="N1155" s="26">
        <f>INDEX(Structure!$G$25:$G$52,MATCH(B1155&amp;"|"&amp;I1155,Structure!$A$25:$A$52,0))</f>
        <v/>
      </c>
      <c r="O1155" s="26">
        <f>INDEX(Structure!$H$25:$H$52,MATCH(B1155&amp;"|"&amp;I1155,Structure!$A$25:$A$52,0))</f>
        <v/>
      </c>
      <c r="P1155" s="26">
        <f>INDEX(Structure!$I$25:$I$52,MATCH(B1155&amp;"|"&amp;I1155,Structure!$A$25:$A$52,0))</f>
        <v/>
      </c>
      <c r="Q1155" s="20">
        <f>G1155/H1155</f>
        <v/>
      </c>
      <c r="R1155" s="20">
        <f>G1155/O1155</f>
        <v/>
      </c>
      <c r="S1155" s="32">
        <f>(G1155-N1155)/(P1155-N1155)</f>
        <v/>
      </c>
      <c r="T1155" s="4">
        <f>IF(G1155&lt;N1155,"Below",IF(G1155&gt;P1155,"Above","Within"))</f>
        <v/>
      </c>
      <c r="U1155" s="17">
        <f>MAX(0,N1155-G1155)*F1155</f>
        <v/>
      </c>
      <c r="V1155" s="17">
        <f>MAX(0,G1155-P1155)*F1155</f>
        <v/>
      </c>
      <c r="W1155" s="33">
        <f>IF(T1155="Above",LN(G1155/P1155)/LN(1+INDEX(Market!$E$6:$E$9,MATCH(B1155,Market!$A$6:$A$9,0))),0)</f>
        <v/>
      </c>
    </row>
    <row r="1156">
      <c r="A1156" s="5" t="inlineStr">
        <is>
          <t>E01354</t>
        </is>
      </c>
      <c r="B1156" s="5" t="inlineStr">
        <is>
          <t>DE</t>
        </is>
      </c>
      <c r="C1156" s="5" t="inlineStr">
        <is>
          <t>Customer Service</t>
        </is>
      </c>
      <c r="D1156" s="5" t="inlineStr">
        <is>
          <t>L1</t>
        </is>
      </c>
      <c r="E1156" s="5" t="inlineStr">
        <is>
          <t>F</t>
        </is>
      </c>
      <c r="F1156" s="5" t="n">
        <v>1</v>
      </c>
      <c r="G1156" s="31" t="n">
        <v>34850</v>
      </c>
      <c r="H1156" s="31" t="n">
        <v>34200</v>
      </c>
      <c r="I1156" s="6">
        <f>INDEX(Roles!$J$5:$J$40,MATCH(C1156&amp;"|"&amp;D1156,Roles!$A$5:$A$40,0))</f>
        <v/>
      </c>
      <c r="J1156" s="6">
        <f>INDEX(Roles!$K$5:$K$40,MATCH(C1156&amp;"|"&amp;D1156,Roles!$A$5:$A$40,0))</f>
        <v/>
      </c>
      <c r="K1156" s="26">
        <f>INDEX(Market!$K$31:$K$54,MATCH(B1156&amp;"|"&amp;J1156,Market!$A$31:$A$54,0))</f>
        <v/>
      </c>
      <c r="L1156" s="6">
        <f>INDEX(Settings!$E$13:$E$19,MATCH(I1156,Settings!$B$13:$B$19,0))</f>
        <v/>
      </c>
      <c r="M1156" s="25">
        <f>INDEX(Structure!$K$6:$K$12,MATCH(I1156,Structure!$A$6:$A$12,0))</f>
        <v/>
      </c>
      <c r="N1156" s="26">
        <f>INDEX(Structure!$G$25:$G$52,MATCH(B1156&amp;"|"&amp;I1156,Structure!$A$25:$A$52,0))</f>
        <v/>
      </c>
      <c r="O1156" s="26">
        <f>INDEX(Structure!$H$25:$H$52,MATCH(B1156&amp;"|"&amp;I1156,Structure!$A$25:$A$52,0))</f>
        <v/>
      </c>
      <c r="P1156" s="26">
        <f>INDEX(Structure!$I$25:$I$52,MATCH(B1156&amp;"|"&amp;I1156,Structure!$A$25:$A$52,0))</f>
        <v/>
      </c>
      <c r="Q1156" s="20">
        <f>G1156/H1156</f>
        <v/>
      </c>
      <c r="R1156" s="20">
        <f>G1156/O1156</f>
        <v/>
      </c>
      <c r="S1156" s="32">
        <f>(G1156-N1156)/(P1156-N1156)</f>
        <v/>
      </c>
      <c r="T1156" s="4">
        <f>IF(G1156&lt;N1156,"Below",IF(G1156&gt;P1156,"Above","Within"))</f>
        <v/>
      </c>
      <c r="U1156" s="17">
        <f>MAX(0,N1156-G1156)*F1156</f>
        <v/>
      </c>
      <c r="V1156" s="17">
        <f>MAX(0,G1156-P1156)*F1156</f>
        <v/>
      </c>
      <c r="W1156" s="33">
        <f>IF(T1156="Above",LN(G1156/P1156)/LN(1+INDEX(Market!$E$6:$E$9,MATCH(B1156,Market!$A$6:$A$9,0))),0)</f>
        <v/>
      </c>
    </row>
    <row r="1157">
      <c r="A1157" s="5" t="inlineStr">
        <is>
          <t>E01355</t>
        </is>
      </c>
      <c r="B1157" s="5" t="inlineStr">
        <is>
          <t>PL</t>
        </is>
      </c>
      <c r="C1157" s="5" t="inlineStr">
        <is>
          <t>Customer Service</t>
        </is>
      </c>
      <c r="D1157" s="5" t="inlineStr">
        <is>
          <t>L1</t>
        </is>
      </c>
      <c r="E1157" s="5" t="inlineStr">
        <is>
          <t>M</t>
        </is>
      </c>
      <c r="F1157" s="5" t="n">
        <v>1</v>
      </c>
      <c r="G1157" s="31" t="n">
        <v>16600</v>
      </c>
      <c r="H1157" s="31" t="n">
        <v>18900</v>
      </c>
      <c r="I1157" s="6">
        <f>INDEX(Roles!$J$5:$J$40,MATCH(C1157&amp;"|"&amp;D1157,Roles!$A$5:$A$40,0))</f>
        <v/>
      </c>
      <c r="J1157" s="6">
        <f>INDEX(Roles!$K$5:$K$40,MATCH(C1157&amp;"|"&amp;D1157,Roles!$A$5:$A$40,0))</f>
        <v/>
      </c>
      <c r="K1157" s="26">
        <f>INDEX(Market!$K$31:$K$54,MATCH(B1157&amp;"|"&amp;J1157,Market!$A$31:$A$54,0))</f>
        <v/>
      </c>
      <c r="L1157" s="6">
        <f>INDEX(Settings!$E$13:$E$19,MATCH(I1157,Settings!$B$13:$B$19,0))</f>
        <v/>
      </c>
      <c r="M1157" s="25">
        <f>INDEX(Structure!$K$6:$K$12,MATCH(I1157,Structure!$A$6:$A$12,0))</f>
        <v/>
      </c>
      <c r="N1157" s="26">
        <f>INDEX(Structure!$G$25:$G$52,MATCH(B1157&amp;"|"&amp;I1157,Structure!$A$25:$A$52,0))</f>
        <v/>
      </c>
      <c r="O1157" s="26">
        <f>INDEX(Structure!$H$25:$H$52,MATCH(B1157&amp;"|"&amp;I1157,Structure!$A$25:$A$52,0))</f>
        <v/>
      </c>
      <c r="P1157" s="26">
        <f>INDEX(Structure!$I$25:$I$52,MATCH(B1157&amp;"|"&amp;I1157,Structure!$A$25:$A$52,0))</f>
        <v/>
      </c>
      <c r="Q1157" s="20">
        <f>G1157/H1157</f>
        <v/>
      </c>
      <c r="R1157" s="20">
        <f>G1157/O1157</f>
        <v/>
      </c>
      <c r="S1157" s="32">
        <f>(G1157-N1157)/(P1157-N1157)</f>
        <v/>
      </c>
      <c r="T1157" s="4">
        <f>IF(G1157&lt;N1157,"Below",IF(G1157&gt;P1157,"Above","Within"))</f>
        <v/>
      </c>
      <c r="U1157" s="17">
        <f>MAX(0,N1157-G1157)*F1157</f>
        <v/>
      </c>
      <c r="V1157" s="17">
        <f>MAX(0,G1157-P1157)*F1157</f>
        <v/>
      </c>
      <c r="W1157" s="33">
        <f>IF(T1157="Above",LN(G1157/P1157)/LN(1+INDEX(Market!$E$6:$E$9,MATCH(B1157,Market!$A$6:$A$9,0))),0)</f>
        <v/>
      </c>
    </row>
    <row r="1158">
      <c r="A1158" s="5" t="inlineStr">
        <is>
          <t>E01356</t>
        </is>
      </c>
      <c r="B1158" s="5" t="inlineStr">
        <is>
          <t>IT</t>
        </is>
      </c>
      <c r="C1158" s="5" t="inlineStr">
        <is>
          <t>Sales</t>
        </is>
      </c>
      <c r="D1158" s="5" t="inlineStr">
        <is>
          <t>L2</t>
        </is>
      </c>
      <c r="E1158" s="5" t="inlineStr">
        <is>
          <t>F</t>
        </is>
      </c>
      <c r="F1158" s="5" t="n">
        <v>1</v>
      </c>
      <c r="G1158" s="31" t="n">
        <v>32750</v>
      </c>
      <c r="H1158" s="31" t="n">
        <v>34100</v>
      </c>
      <c r="I1158" s="6">
        <f>INDEX(Roles!$J$5:$J$40,MATCH(C1158&amp;"|"&amp;D1158,Roles!$A$5:$A$40,0))</f>
        <v/>
      </c>
      <c r="J1158" s="6">
        <f>INDEX(Roles!$K$5:$K$40,MATCH(C1158&amp;"|"&amp;D1158,Roles!$A$5:$A$40,0))</f>
        <v/>
      </c>
      <c r="K1158" s="26">
        <f>INDEX(Market!$K$31:$K$54,MATCH(B1158&amp;"|"&amp;J1158,Market!$A$31:$A$54,0))</f>
        <v/>
      </c>
      <c r="L1158" s="6">
        <f>INDEX(Settings!$E$13:$E$19,MATCH(I1158,Settings!$B$13:$B$19,0))</f>
        <v/>
      </c>
      <c r="M1158" s="25">
        <f>INDEX(Structure!$K$6:$K$12,MATCH(I1158,Structure!$A$6:$A$12,0))</f>
        <v/>
      </c>
      <c r="N1158" s="26">
        <f>INDEX(Structure!$G$25:$G$52,MATCH(B1158&amp;"|"&amp;I1158,Structure!$A$25:$A$52,0))</f>
        <v/>
      </c>
      <c r="O1158" s="26">
        <f>INDEX(Structure!$H$25:$H$52,MATCH(B1158&amp;"|"&amp;I1158,Structure!$A$25:$A$52,0))</f>
        <v/>
      </c>
      <c r="P1158" s="26">
        <f>INDEX(Structure!$I$25:$I$52,MATCH(B1158&amp;"|"&amp;I1158,Structure!$A$25:$A$52,0))</f>
        <v/>
      </c>
      <c r="Q1158" s="20">
        <f>G1158/H1158</f>
        <v/>
      </c>
      <c r="R1158" s="20">
        <f>G1158/O1158</f>
        <v/>
      </c>
      <c r="S1158" s="32">
        <f>(G1158-N1158)/(P1158-N1158)</f>
        <v/>
      </c>
      <c r="T1158" s="4">
        <f>IF(G1158&lt;N1158,"Below",IF(G1158&gt;P1158,"Above","Within"))</f>
        <v/>
      </c>
      <c r="U1158" s="17">
        <f>MAX(0,N1158-G1158)*F1158</f>
        <v/>
      </c>
      <c r="V1158" s="17">
        <f>MAX(0,G1158-P1158)*F1158</f>
        <v/>
      </c>
      <c r="W1158" s="33">
        <f>IF(T1158="Above",LN(G1158/P1158)/LN(1+INDEX(Market!$E$6:$E$9,MATCH(B1158,Market!$A$6:$A$9,0))),0)</f>
        <v/>
      </c>
    </row>
    <row r="1159">
      <c r="A1159" s="5" t="inlineStr">
        <is>
          <t>E01357</t>
        </is>
      </c>
      <c r="B1159" s="5" t="inlineStr">
        <is>
          <t>PL</t>
        </is>
      </c>
      <c r="C1159" s="5" t="inlineStr">
        <is>
          <t>Customer Service</t>
        </is>
      </c>
      <c r="D1159" s="5" t="inlineStr">
        <is>
          <t>L2</t>
        </is>
      </c>
      <c r="E1159" s="5" t="inlineStr">
        <is>
          <t>M</t>
        </is>
      </c>
      <c r="F1159" s="5" t="n">
        <v>1</v>
      </c>
      <c r="G1159" s="31" t="n">
        <v>25200</v>
      </c>
      <c r="H1159" s="31" t="n">
        <v>23600</v>
      </c>
      <c r="I1159" s="6">
        <f>INDEX(Roles!$J$5:$J$40,MATCH(C1159&amp;"|"&amp;D1159,Roles!$A$5:$A$40,0))</f>
        <v/>
      </c>
      <c r="J1159" s="6">
        <f>INDEX(Roles!$K$5:$K$40,MATCH(C1159&amp;"|"&amp;D1159,Roles!$A$5:$A$40,0))</f>
        <v/>
      </c>
      <c r="K1159" s="26">
        <f>INDEX(Market!$K$31:$K$54,MATCH(B1159&amp;"|"&amp;J1159,Market!$A$31:$A$54,0))</f>
        <v/>
      </c>
      <c r="L1159" s="6">
        <f>INDEX(Settings!$E$13:$E$19,MATCH(I1159,Settings!$B$13:$B$19,0))</f>
        <v/>
      </c>
      <c r="M1159" s="25">
        <f>INDEX(Structure!$K$6:$K$12,MATCH(I1159,Structure!$A$6:$A$12,0))</f>
        <v/>
      </c>
      <c r="N1159" s="26">
        <f>INDEX(Structure!$G$25:$G$52,MATCH(B1159&amp;"|"&amp;I1159,Structure!$A$25:$A$52,0))</f>
        <v/>
      </c>
      <c r="O1159" s="26">
        <f>INDEX(Structure!$H$25:$H$52,MATCH(B1159&amp;"|"&amp;I1159,Structure!$A$25:$A$52,0))</f>
        <v/>
      </c>
      <c r="P1159" s="26">
        <f>INDEX(Structure!$I$25:$I$52,MATCH(B1159&amp;"|"&amp;I1159,Structure!$A$25:$A$52,0))</f>
        <v/>
      </c>
      <c r="Q1159" s="20">
        <f>G1159/H1159</f>
        <v/>
      </c>
      <c r="R1159" s="20">
        <f>G1159/O1159</f>
        <v/>
      </c>
      <c r="S1159" s="32">
        <f>(G1159-N1159)/(P1159-N1159)</f>
        <v/>
      </c>
      <c r="T1159" s="4">
        <f>IF(G1159&lt;N1159,"Below",IF(G1159&gt;P1159,"Above","Within"))</f>
        <v/>
      </c>
      <c r="U1159" s="17">
        <f>MAX(0,N1159-G1159)*F1159</f>
        <v/>
      </c>
      <c r="V1159" s="17">
        <f>MAX(0,G1159-P1159)*F1159</f>
        <v/>
      </c>
      <c r="W1159" s="33">
        <f>IF(T1159="Above",LN(G1159/P1159)/LN(1+INDEX(Market!$E$6:$E$9,MATCH(B1159,Market!$A$6:$A$9,0))),0)</f>
        <v/>
      </c>
    </row>
    <row r="1160">
      <c r="A1160" s="5" t="inlineStr">
        <is>
          <t>E01358</t>
        </is>
      </c>
      <c r="B1160" s="5" t="inlineStr">
        <is>
          <t>IT</t>
        </is>
      </c>
      <c r="C1160" s="5" t="inlineStr">
        <is>
          <t>Customer Service</t>
        </is>
      </c>
      <c r="D1160" s="5" t="inlineStr">
        <is>
          <t>L3</t>
        </is>
      </c>
      <c r="E1160" s="5" t="inlineStr">
        <is>
          <t>M</t>
        </is>
      </c>
      <c r="F1160" s="5" t="n">
        <v>1</v>
      </c>
      <c r="G1160" s="31" t="n">
        <v>34550</v>
      </c>
      <c r="H1160" s="31" t="n">
        <v>37400</v>
      </c>
      <c r="I1160" s="6">
        <f>INDEX(Roles!$J$5:$J$40,MATCH(C1160&amp;"|"&amp;D1160,Roles!$A$5:$A$40,0))</f>
        <v/>
      </c>
      <c r="J1160" s="6">
        <f>INDEX(Roles!$K$5:$K$40,MATCH(C1160&amp;"|"&amp;D1160,Roles!$A$5:$A$40,0))</f>
        <v/>
      </c>
      <c r="K1160" s="26">
        <f>INDEX(Market!$K$31:$K$54,MATCH(B1160&amp;"|"&amp;J1160,Market!$A$31:$A$54,0))</f>
        <v/>
      </c>
      <c r="L1160" s="6">
        <f>INDEX(Settings!$E$13:$E$19,MATCH(I1160,Settings!$B$13:$B$19,0))</f>
        <v/>
      </c>
      <c r="M1160" s="25">
        <f>INDEX(Structure!$K$6:$K$12,MATCH(I1160,Structure!$A$6:$A$12,0))</f>
        <v/>
      </c>
      <c r="N1160" s="26">
        <f>INDEX(Structure!$G$25:$G$52,MATCH(B1160&amp;"|"&amp;I1160,Structure!$A$25:$A$52,0))</f>
        <v/>
      </c>
      <c r="O1160" s="26">
        <f>INDEX(Structure!$H$25:$H$52,MATCH(B1160&amp;"|"&amp;I1160,Structure!$A$25:$A$52,0))</f>
        <v/>
      </c>
      <c r="P1160" s="26">
        <f>INDEX(Structure!$I$25:$I$52,MATCH(B1160&amp;"|"&amp;I1160,Structure!$A$25:$A$52,0))</f>
        <v/>
      </c>
      <c r="Q1160" s="20">
        <f>G1160/H1160</f>
        <v/>
      </c>
      <c r="R1160" s="20">
        <f>G1160/O1160</f>
        <v/>
      </c>
      <c r="S1160" s="32">
        <f>(G1160-N1160)/(P1160-N1160)</f>
        <v/>
      </c>
      <c r="T1160" s="4">
        <f>IF(G1160&lt;N1160,"Below",IF(G1160&gt;P1160,"Above","Within"))</f>
        <v/>
      </c>
      <c r="U1160" s="17">
        <f>MAX(0,N1160-G1160)*F1160</f>
        <v/>
      </c>
      <c r="V1160" s="17">
        <f>MAX(0,G1160-P1160)*F1160</f>
        <v/>
      </c>
      <c r="W1160" s="33">
        <f>IF(T1160="Above",LN(G1160/P1160)/LN(1+INDEX(Market!$E$6:$E$9,MATCH(B1160,Market!$A$6:$A$9,0))),0)</f>
        <v/>
      </c>
    </row>
    <row r="1161">
      <c r="A1161" s="5" t="inlineStr">
        <is>
          <t>E01359</t>
        </is>
      </c>
      <c r="B1161" s="5" t="inlineStr">
        <is>
          <t>PL</t>
        </is>
      </c>
      <c r="C1161" s="5" t="inlineStr">
        <is>
          <t>Sales</t>
        </is>
      </c>
      <c r="D1161" s="5" t="inlineStr">
        <is>
          <t>L1</t>
        </is>
      </c>
      <c r="E1161" s="5" t="inlineStr">
        <is>
          <t>F</t>
        </is>
      </c>
      <c r="F1161" s="5" t="n">
        <v>1</v>
      </c>
      <c r="G1161" s="31" t="n">
        <v>21150</v>
      </c>
      <c r="H1161" s="31" t="n">
        <v>22000</v>
      </c>
      <c r="I1161" s="6">
        <f>INDEX(Roles!$J$5:$J$40,MATCH(C1161&amp;"|"&amp;D1161,Roles!$A$5:$A$40,0))</f>
        <v/>
      </c>
      <c r="J1161" s="6">
        <f>INDEX(Roles!$K$5:$K$40,MATCH(C1161&amp;"|"&amp;D1161,Roles!$A$5:$A$40,0))</f>
        <v/>
      </c>
      <c r="K1161" s="26">
        <f>INDEX(Market!$K$31:$K$54,MATCH(B1161&amp;"|"&amp;J1161,Market!$A$31:$A$54,0))</f>
        <v/>
      </c>
      <c r="L1161" s="6">
        <f>INDEX(Settings!$E$13:$E$19,MATCH(I1161,Settings!$B$13:$B$19,0))</f>
        <v/>
      </c>
      <c r="M1161" s="25">
        <f>INDEX(Structure!$K$6:$K$12,MATCH(I1161,Structure!$A$6:$A$12,0))</f>
        <v/>
      </c>
      <c r="N1161" s="26">
        <f>INDEX(Structure!$G$25:$G$52,MATCH(B1161&amp;"|"&amp;I1161,Structure!$A$25:$A$52,0))</f>
        <v/>
      </c>
      <c r="O1161" s="26">
        <f>INDEX(Structure!$H$25:$H$52,MATCH(B1161&amp;"|"&amp;I1161,Structure!$A$25:$A$52,0))</f>
        <v/>
      </c>
      <c r="P1161" s="26">
        <f>INDEX(Structure!$I$25:$I$52,MATCH(B1161&amp;"|"&amp;I1161,Structure!$A$25:$A$52,0))</f>
        <v/>
      </c>
      <c r="Q1161" s="20">
        <f>G1161/H1161</f>
        <v/>
      </c>
      <c r="R1161" s="20">
        <f>G1161/O1161</f>
        <v/>
      </c>
      <c r="S1161" s="32">
        <f>(G1161-N1161)/(P1161-N1161)</f>
        <v/>
      </c>
      <c r="T1161" s="4">
        <f>IF(G1161&lt;N1161,"Below",IF(G1161&gt;P1161,"Above","Within"))</f>
        <v/>
      </c>
      <c r="U1161" s="17">
        <f>MAX(0,N1161-G1161)*F1161</f>
        <v/>
      </c>
      <c r="V1161" s="17">
        <f>MAX(0,G1161-P1161)*F1161</f>
        <v/>
      </c>
      <c r="W1161" s="33">
        <f>IF(T1161="Above",LN(G1161/P1161)/LN(1+INDEX(Market!$E$6:$E$9,MATCH(B1161,Market!$A$6:$A$9,0))),0)</f>
        <v/>
      </c>
    </row>
    <row r="1162">
      <c r="A1162" s="5" t="inlineStr">
        <is>
          <t>E01361</t>
        </is>
      </c>
      <c r="B1162" s="5" t="inlineStr">
        <is>
          <t>IT</t>
        </is>
      </c>
      <c r="C1162" s="5" t="inlineStr">
        <is>
          <t>Finance</t>
        </is>
      </c>
      <c r="D1162" s="5" t="inlineStr">
        <is>
          <t>L4</t>
        </is>
      </c>
      <c r="E1162" s="5" t="inlineStr">
        <is>
          <t>M</t>
        </is>
      </c>
      <c r="F1162" s="5" t="n">
        <v>1</v>
      </c>
      <c r="G1162" s="31" t="n">
        <v>54950</v>
      </c>
      <c r="H1162" s="31" t="n">
        <v>60100</v>
      </c>
      <c r="I1162" s="6">
        <f>INDEX(Roles!$J$5:$J$40,MATCH(C1162&amp;"|"&amp;D1162,Roles!$A$5:$A$40,0))</f>
        <v/>
      </c>
      <c r="J1162" s="6">
        <f>INDEX(Roles!$K$5:$K$40,MATCH(C1162&amp;"|"&amp;D1162,Roles!$A$5:$A$40,0))</f>
        <v/>
      </c>
      <c r="K1162" s="26">
        <f>INDEX(Market!$K$31:$K$54,MATCH(B1162&amp;"|"&amp;J1162,Market!$A$31:$A$54,0))</f>
        <v/>
      </c>
      <c r="L1162" s="6">
        <f>INDEX(Settings!$E$13:$E$19,MATCH(I1162,Settings!$B$13:$B$19,0))</f>
        <v/>
      </c>
      <c r="M1162" s="25">
        <f>INDEX(Structure!$K$6:$K$12,MATCH(I1162,Structure!$A$6:$A$12,0))</f>
        <v/>
      </c>
      <c r="N1162" s="26">
        <f>INDEX(Structure!$G$25:$G$52,MATCH(B1162&amp;"|"&amp;I1162,Structure!$A$25:$A$52,0))</f>
        <v/>
      </c>
      <c r="O1162" s="26">
        <f>INDEX(Structure!$H$25:$H$52,MATCH(B1162&amp;"|"&amp;I1162,Structure!$A$25:$A$52,0))</f>
        <v/>
      </c>
      <c r="P1162" s="26">
        <f>INDEX(Structure!$I$25:$I$52,MATCH(B1162&amp;"|"&amp;I1162,Structure!$A$25:$A$52,0))</f>
        <v/>
      </c>
      <c r="Q1162" s="20">
        <f>G1162/H1162</f>
        <v/>
      </c>
      <c r="R1162" s="20">
        <f>G1162/O1162</f>
        <v/>
      </c>
      <c r="S1162" s="32">
        <f>(G1162-N1162)/(P1162-N1162)</f>
        <v/>
      </c>
      <c r="T1162" s="4">
        <f>IF(G1162&lt;N1162,"Below",IF(G1162&gt;P1162,"Above","Within"))</f>
        <v/>
      </c>
      <c r="U1162" s="17">
        <f>MAX(0,N1162-G1162)*F1162</f>
        <v/>
      </c>
      <c r="V1162" s="17">
        <f>MAX(0,G1162-P1162)*F1162</f>
        <v/>
      </c>
      <c r="W1162" s="33">
        <f>IF(T1162="Above",LN(G1162/P1162)/LN(1+INDEX(Market!$E$6:$E$9,MATCH(B1162,Market!$A$6:$A$9,0))),0)</f>
        <v/>
      </c>
    </row>
    <row r="1163">
      <c r="A1163" s="5" t="inlineStr">
        <is>
          <t>E01362</t>
        </is>
      </c>
      <c r="B1163" s="5" t="inlineStr">
        <is>
          <t>IT</t>
        </is>
      </c>
      <c r="C1163" s="5" t="inlineStr">
        <is>
          <t>Tech</t>
        </is>
      </c>
      <c r="D1163" s="5" t="inlineStr">
        <is>
          <t>L2</t>
        </is>
      </c>
      <c r="E1163" s="5" t="inlineStr">
        <is>
          <t>M</t>
        </is>
      </c>
      <c r="F1163" s="5" t="n">
        <v>1</v>
      </c>
      <c r="G1163" s="31" t="n">
        <v>39550</v>
      </c>
      <c r="H1163" s="31" t="n">
        <v>40600</v>
      </c>
      <c r="I1163" s="6">
        <f>INDEX(Roles!$J$5:$J$40,MATCH(C1163&amp;"|"&amp;D1163,Roles!$A$5:$A$40,0))</f>
        <v/>
      </c>
      <c r="J1163" s="6">
        <f>INDEX(Roles!$K$5:$K$40,MATCH(C1163&amp;"|"&amp;D1163,Roles!$A$5:$A$40,0))</f>
        <v/>
      </c>
      <c r="K1163" s="26">
        <f>INDEX(Market!$K$31:$K$54,MATCH(B1163&amp;"|"&amp;J1163,Market!$A$31:$A$54,0))</f>
        <v/>
      </c>
      <c r="L1163" s="6">
        <f>INDEX(Settings!$E$13:$E$19,MATCH(I1163,Settings!$B$13:$B$19,0))</f>
        <v/>
      </c>
      <c r="M1163" s="25">
        <f>INDEX(Structure!$K$6:$K$12,MATCH(I1163,Structure!$A$6:$A$12,0))</f>
        <v/>
      </c>
      <c r="N1163" s="26">
        <f>INDEX(Structure!$G$25:$G$52,MATCH(B1163&amp;"|"&amp;I1163,Structure!$A$25:$A$52,0))</f>
        <v/>
      </c>
      <c r="O1163" s="26">
        <f>INDEX(Structure!$H$25:$H$52,MATCH(B1163&amp;"|"&amp;I1163,Structure!$A$25:$A$52,0))</f>
        <v/>
      </c>
      <c r="P1163" s="26">
        <f>INDEX(Structure!$I$25:$I$52,MATCH(B1163&amp;"|"&amp;I1163,Structure!$A$25:$A$52,0))</f>
        <v/>
      </c>
      <c r="Q1163" s="20">
        <f>G1163/H1163</f>
        <v/>
      </c>
      <c r="R1163" s="20">
        <f>G1163/O1163</f>
        <v/>
      </c>
      <c r="S1163" s="32">
        <f>(G1163-N1163)/(P1163-N1163)</f>
        <v/>
      </c>
      <c r="T1163" s="4">
        <f>IF(G1163&lt;N1163,"Below",IF(G1163&gt;P1163,"Above","Within"))</f>
        <v/>
      </c>
      <c r="U1163" s="17">
        <f>MAX(0,N1163-G1163)*F1163</f>
        <v/>
      </c>
      <c r="V1163" s="17">
        <f>MAX(0,G1163-P1163)*F1163</f>
        <v/>
      </c>
      <c r="W1163" s="33">
        <f>IF(T1163="Above",LN(G1163/P1163)/LN(1+INDEX(Market!$E$6:$E$9,MATCH(B1163,Market!$A$6:$A$9,0))),0)</f>
        <v/>
      </c>
    </row>
    <row r="1164">
      <c r="A1164" s="5" t="inlineStr">
        <is>
          <t>E01363</t>
        </is>
      </c>
      <c r="B1164" s="5" t="inlineStr">
        <is>
          <t>PL</t>
        </is>
      </c>
      <c r="C1164" s="5" t="inlineStr">
        <is>
          <t>Operations</t>
        </is>
      </c>
      <c r="D1164" s="5" t="inlineStr">
        <is>
          <t>L3</t>
        </is>
      </c>
      <c r="E1164" s="5" t="inlineStr">
        <is>
          <t>F</t>
        </is>
      </c>
      <c r="F1164" s="5" t="n">
        <v>1</v>
      </c>
      <c r="G1164" s="31" t="n">
        <v>29100</v>
      </c>
      <c r="H1164" s="31" t="n">
        <v>31900</v>
      </c>
      <c r="I1164" s="6">
        <f>INDEX(Roles!$J$5:$J$40,MATCH(C1164&amp;"|"&amp;D1164,Roles!$A$5:$A$40,0))</f>
        <v/>
      </c>
      <c r="J1164" s="6">
        <f>INDEX(Roles!$K$5:$K$40,MATCH(C1164&amp;"|"&amp;D1164,Roles!$A$5:$A$40,0))</f>
        <v/>
      </c>
      <c r="K1164" s="26">
        <f>INDEX(Market!$K$31:$K$54,MATCH(B1164&amp;"|"&amp;J1164,Market!$A$31:$A$54,0))</f>
        <v/>
      </c>
      <c r="L1164" s="6">
        <f>INDEX(Settings!$E$13:$E$19,MATCH(I1164,Settings!$B$13:$B$19,0))</f>
        <v/>
      </c>
      <c r="M1164" s="25">
        <f>INDEX(Structure!$K$6:$K$12,MATCH(I1164,Structure!$A$6:$A$12,0))</f>
        <v/>
      </c>
      <c r="N1164" s="26">
        <f>INDEX(Structure!$G$25:$G$52,MATCH(B1164&amp;"|"&amp;I1164,Structure!$A$25:$A$52,0))</f>
        <v/>
      </c>
      <c r="O1164" s="26">
        <f>INDEX(Structure!$H$25:$H$52,MATCH(B1164&amp;"|"&amp;I1164,Structure!$A$25:$A$52,0))</f>
        <v/>
      </c>
      <c r="P1164" s="26">
        <f>INDEX(Structure!$I$25:$I$52,MATCH(B1164&amp;"|"&amp;I1164,Structure!$A$25:$A$52,0))</f>
        <v/>
      </c>
      <c r="Q1164" s="20">
        <f>G1164/H1164</f>
        <v/>
      </c>
      <c r="R1164" s="20">
        <f>G1164/O1164</f>
        <v/>
      </c>
      <c r="S1164" s="32">
        <f>(G1164-N1164)/(P1164-N1164)</f>
        <v/>
      </c>
      <c r="T1164" s="4">
        <f>IF(G1164&lt;N1164,"Below",IF(G1164&gt;P1164,"Above","Within"))</f>
        <v/>
      </c>
      <c r="U1164" s="17">
        <f>MAX(0,N1164-G1164)*F1164</f>
        <v/>
      </c>
      <c r="V1164" s="17">
        <f>MAX(0,G1164-P1164)*F1164</f>
        <v/>
      </c>
      <c r="W1164" s="33">
        <f>IF(T1164="Above",LN(G1164/P1164)/LN(1+INDEX(Market!$E$6:$E$9,MATCH(B1164,Market!$A$6:$A$9,0))),0)</f>
        <v/>
      </c>
    </row>
    <row r="1165">
      <c r="A1165" s="5" t="inlineStr">
        <is>
          <t>E01364</t>
        </is>
      </c>
      <c r="B1165" s="5" t="inlineStr">
        <is>
          <t>DE</t>
        </is>
      </c>
      <c r="C1165" s="5" t="inlineStr">
        <is>
          <t>Operations</t>
        </is>
      </c>
      <c r="D1165" s="5" t="inlineStr">
        <is>
          <t>L2</t>
        </is>
      </c>
      <c r="E1165" s="5" t="inlineStr">
        <is>
          <t>F</t>
        </is>
      </c>
      <c r="F1165" s="5" t="n">
        <v>1</v>
      </c>
      <c r="G1165" s="31" t="n">
        <v>44450</v>
      </c>
      <c r="H1165" s="31" t="n">
        <v>45100</v>
      </c>
      <c r="I1165" s="6">
        <f>INDEX(Roles!$J$5:$J$40,MATCH(C1165&amp;"|"&amp;D1165,Roles!$A$5:$A$40,0))</f>
        <v/>
      </c>
      <c r="J1165" s="6">
        <f>INDEX(Roles!$K$5:$K$40,MATCH(C1165&amp;"|"&amp;D1165,Roles!$A$5:$A$40,0))</f>
        <v/>
      </c>
      <c r="K1165" s="26">
        <f>INDEX(Market!$K$31:$K$54,MATCH(B1165&amp;"|"&amp;J1165,Market!$A$31:$A$54,0))</f>
        <v/>
      </c>
      <c r="L1165" s="6">
        <f>INDEX(Settings!$E$13:$E$19,MATCH(I1165,Settings!$B$13:$B$19,0))</f>
        <v/>
      </c>
      <c r="M1165" s="25">
        <f>INDEX(Structure!$K$6:$K$12,MATCH(I1165,Structure!$A$6:$A$12,0))</f>
        <v/>
      </c>
      <c r="N1165" s="26">
        <f>INDEX(Structure!$G$25:$G$52,MATCH(B1165&amp;"|"&amp;I1165,Structure!$A$25:$A$52,0))</f>
        <v/>
      </c>
      <c r="O1165" s="26">
        <f>INDEX(Structure!$H$25:$H$52,MATCH(B1165&amp;"|"&amp;I1165,Structure!$A$25:$A$52,0))</f>
        <v/>
      </c>
      <c r="P1165" s="26">
        <f>INDEX(Structure!$I$25:$I$52,MATCH(B1165&amp;"|"&amp;I1165,Structure!$A$25:$A$52,0))</f>
        <v/>
      </c>
      <c r="Q1165" s="20">
        <f>G1165/H1165</f>
        <v/>
      </c>
      <c r="R1165" s="20">
        <f>G1165/O1165</f>
        <v/>
      </c>
      <c r="S1165" s="32">
        <f>(G1165-N1165)/(P1165-N1165)</f>
        <v/>
      </c>
      <c r="T1165" s="4">
        <f>IF(G1165&lt;N1165,"Below",IF(G1165&gt;P1165,"Above","Within"))</f>
        <v/>
      </c>
      <c r="U1165" s="17">
        <f>MAX(0,N1165-G1165)*F1165</f>
        <v/>
      </c>
      <c r="V1165" s="17">
        <f>MAX(0,G1165-P1165)*F1165</f>
        <v/>
      </c>
      <c r="W1165" s="33">
        <f>IF(T1165="Above",LN(G1165/P1165)/LN(1+INDEX(Market!$E$6:$E$9,MATCH(B1165,Market!$A$6:$A$9,0))),0)</f>
        <v/>
      </c>
    </row>
    <row r="1166">
      <c r="A1166" s="5" t="inlineStr">
        <is>
          <t>E01365</t>
        </is>
      </c>
      <c r="B1166" s="5" t="inlineStr">
        <is>
          <t>PL</t>
        </is>
      </c>
      <c r="C1166" s="5" t="inlineStr">
        <is>
          <t>Operations</t>
        </is>
      </c>
      <c r="D1166" s="5" t="inlineStr">
        <is>
          <t>L2</t>
        </is>
      </c>
      <c r="E1166" s="5" t="inlineStr">
        <is>
          <t>M</t>
        </is>
      </c>
      <c r="F1166" s="5" t="n">
        <v>1</v>
      </c>
      <c r="G1166" s="31" t="n">
        <v>28150</v>
      </c>
      <c r="H1166" s="31" t="n">
        <v>24900</v>
      </c>
      <c r="I1166" s="6">
        <f>INDEX(Roles!$J$5:$J$40,MATCH(C1166&amp;"|"&amp;D1166,Roles!$A$5:$A$40,0))</f>
        <v/>
      </c>
      <c r="J1166" s="6">
        <f>INDEX(Roles!$K$5:$K$40,MATCH(C1166&amp;"|"&amp;D1166,Roles!$A$5:$A$40,0))</f>
        <v/>
      </c>
      <c r="K1166" s="26">
        <f>INDEX(Market!$K$31:$K$54,MATCH(B1166&amp;"|"&amp;J1166,Market!$A$31:$A$54,0))</f>
        <v/>
      </c>
      <c r="L1166" s="6">
        <f>INDEX(Settings!$E$13:$E$19,MATCH(I1166,Settings!$B$13:$B$19,0))</f>
        <v/>
      </c>
      <c r="M1166" s="25">
        <f>INDEX(Structure!$K$6:$K$12,MATCH(I1166,Structure!$A$6:$A$12,0))</f>
        <v/>
      </c>
      <c r="N1166" s="26">
        <f>INDEX(Structure!$G$25:$G$52,MATCH(B1166&amp;"|"&amp;I1166,Structure!$A$25:$A$52,0))</f>
        <v/>
      </c>
      <c r="O1166" s="26">
        <f>INDEX(Structure!$H$25:$H$52,MATCH(B1166&amp;"|"&amp;I1166,Structure!$A$25:$A$52,0))</f>
        <v/>
      </c>
      <c r="P1166" s="26">
        <f>INDEX(Structure!$I$25:$I$52,MATCH(B1166&amp;"|"&amp;I1166,Structure!$A$25:$A$52,0))</f>
        <v/>
      </c>
      <c r="Q1166" s="20">
        <f>G1166/H1166</f>
        <v/>
      </c>
      <c r="R1166" s="20">
        <f>G1166/O1166</f>
        <v/>
      </c>
      <c r="S1166" s="32">
        <f>(G1166-N1166)/(P1166-N1166)</f>
        <v/>
      </c>
      <c r="T1166" s="4">
        <f>IF(G1166&lt;N1166,"Below",IF(G1166&gt;P1166,"Above","Within"))</f>
        <v/>
      </c>
      <c r="U1166" s="17">
        <f>MAX(0,N1166-G1166)*F1166</f>
        <v/>
      </c>
      <c r="V1166" s="17">
        <f>MAX(0,G1166-P1166)*F1166</f>
        <v/>
      </c>
      <c r="W1166" s="33">
        <f>IF(T1166="Above",LN(G1166/P1166)/LN(1+INDEX(Market!$E$6:$E$9,MATCH(B1166,Market!$A$6:$A$9,0))),0)</f>
        <v/>
      </c>
    </row>
    <row r="1167">
      <c r="A1167" s="5" t="inlineStr">
        <is>
          <t>E01366</t>
        </is>
      </c>
      <c r="B1167" s="5" t="inlineStr">
        <is>
          <t>PL</t>
        </is>
      </c>
      <c r="C1167" s="5" t="inlineStr">
        <is>
          <t>Customer Service</t>
        </is>
      </c>
      <c r="D1167" s="5" t="inlineStr">
        <is>
          <t>L5</t>
        </is>
      </c>
      <c r="E1167" s="5" t="inlineStr">
        <is>
          <t>M</t>
        </is>
      </c>
      <c r="F1167" s="5" t="n">
        <v>1</v>
      </c>
      <c r="G1167" s="31" t="n">
        <v>50350</v>
      </c>
      <c r="H1167" s="31" t="n">
        <v>54800</v>
      </c>
      <c r="I1167" s="6">
        <f>INDEX(Roles!$J$5:$J$40,MATCH(C1167&amp;"|"&amp;D1167,Roles!$A$5:$A$40,0))</f>
        <v/>
      </c>
      <c r="J1167" s="6">
        <f>INDEX(Roles!$K$5:$K$40,MATCH(C1167&amp;"|"&amp;D1167,Roles!$A$5:$A$40,0))</f>
        <v/>
      </c>
      <c r="K1167" s="26">
        <f>INDEX(Market!$K$31:$K$54,MATCH(B1167&amp;"|"&amp;J1167,Market!$A$31:$A$54,0))</f>
        <v/>
      </c>
      <c r="L1167" s="6">
        <f>INDEX(Settings!$E$13:$E$19,MATCH(I1167,Settings!$B$13:$B$19,0))</f>
        <v/>
      </c>
      <c r="M1167" s="25">
        <f>INDEX(Structure!$K$6:$K$12,MATCH(I1167,Structure!$A$6:$A$12,0))</f>
        <v/>
      </c>
      <c r="N1167" s="26">
        <f>INDEX(Structure!$G$25:$G$52,MATCH(B1167&amp;"|"&amp;I1167,Structure!$A$25:$A$52,0))</f>
        <v/>
      </c>
      <c r="O1167" s="26">
        <f>INDEX(Structure!$H$25:$H$52,MATCH(B1167&amp;"|"&amp;I1167,Structure!$A$25:$A$52,0))</f>
        <v/>
      </c>
      <c r="P1167" s="26">
        <f>INDEX(Structure!$I$25:$I$52,MATCH(B1167&amp;"|"&amp;I1167,Structure!$A$25:$A$52,0))</f>
        <v/>
      </c>
      <c r="Q1167" s="20">
        <f>G1167/H1167</f>
        <v/>
      </c>
      <c r="R1167" s="20">
        <f>G1167/O1167</f>
        <v/>
      </c>
      <c r="S1167" s="32">
        <f>(G1167-N1167)/(P1167-N1167)</f>
        <v/>
      </c>
      <c r="T1167" s="4">
        <f>IF(G1167&lt;N1167,"Below",IF(G1167&gt;P1167,"Above","Within"))</f>
        <v/>
      </c>
      <c r="U1167" s="17">
        <f>MAX(0,N1167-G1167)*F1167</f>
        <v/>
      </c>
      <c r="V1167" s="17">
        <f>MAX(0,G1167-P1167)*F1167</f>
        <v/>
      </c>
      <c r="W1167" s="33">
        <f>IF(T1167="Above",LN(G1167/P1167)/LN(1+INDEX(Market!$E$6:$E$9,MATCH(B1167,Market!$A$6:$A$9,0))),0)</f>
        <v/>
      </c>
    </row>
    <row r="1168">
      <c r="A1168" s="5" t="inlineStr">
        <is>
          <t>E01367</t>
        </is>
      </c>
      <c r="B1168" s="5" t="inlineStr">
        <is>
          <t>IT</t>
        </is>
      </c>
      <c r="C1168" s="5" t="inlineStr">
        <is>
          <t>Finance</t>
        </is>
      </c>
      <c r="D1168" s="5" t="inlineStr">
        <is>
          <t>L2</t>
        </is>
      </c>
      <c r="E1168" s="5" t="inlineStr">
        <is>
          <t>F</t>
        </is>
      </c>
      <c r="F1168" s="5" t="n">
        <v>1</v>
      </c>
      <c r="G1168" s="31" t="n">
        <v>33000</v>
      </c>
      <c r="H1168" s="31" t="n">
        <v>35800</v>
      </c>
      <c r="I1168" s="6">
        <f>INDEX(Roles!$J$5:$J$40,MATCH(C1168&amp;"|"&amp;D1168,Roles!$A$5:$A$40,0))</f>
        <v/>
      </c>
      <c r="J1168" s="6">
        <f>INDEX(Roles!$K$5:$K$40,MATCH(C1168&amp;"|"&amp;D1168,Roles!$A$5:$A$40,0))</f>
        <v/>
      </c>
      <c r="K1168" s="26">
        <f>INDEX(Market!$K$31:$K$54,MATCH(B1168&amp;"|"&amp;J1168,Market!$A$31:$A$54,0))</f>
        <v/>
      </c>
      <c r="L1168" s="6">
        <f>INDEX(Settings!$E$13:$E$19,MATCH(I1168,Settings!$B$13:$B$19,0))</f>
        <v/>
      </c>
      <c r="M1168" s="25">
        <f>INDEX(Structure!$K$6:$K$12,MATCH(I1168,Structure!$A$6:$A$12,0))</f>
        <v/>
      </c>
      <c r="N1168" s="26">
        <f>INDEX(Structure!$G$25:$G$52,MATCH(B1168&amp;"|"&amp;I1168,Structure!$A$25:$A$52,0))</f>
        <v/>
      </c>
      <c r="O1168" s="26">
        <f>INDEX(Structure!$H$25:$H$52,MATCH(B1168&amp;"|"&amp;I1168,Structure!$A$25:$A$52,0))</f>
        <v/>
      </c>
      <c r="P1168" s="26">
        <f>INDEX(Structure!$I$25:$I$52,MATCH(B1168&amp;"|"&amp;I1168,Structure!$A$25:$A$52,0))</f>
        <v/>
      </c>
      <c r="Q1168" s="20">
        <f>G1168/H1168</f>
        <v/>
      </c>
      <c r="R1168" s="20">
        <f>G1168/O1168</f>
        <v/>
      </c>
      <c r="S1168" s="32">
        <f>(G1168-N1168)/(P1168-N1168)</f>
        <v/>
      </c>
      <c r="T1168" s="4">
        <f>IF(G1168&lt;N1168,"Below",IF(G1168&gt;P1168,"Above","Within"))</f>
        <v/>
      </c>
      <c r="U1168" s="17">
        <f>MAX(0,N1168-G1168)*F1168</f>
        <v/>
      </c>
      <c r="V1168" s="17">
        <f>MAX(0,G1168-P1168)*F1168</f>
        <v/>
      </c>
      <c r="W1168" s="33">
        <f>IF(T1168="Above",LN(G1168/P1168)/LN(1+INDEX(Market!$E$6:$E$9,MATCH(B1168,Market!$A$6:$A$9,0))),0)</f>
        <v/>
      </c>
    </row>
    <row r="1169">
      <c r="A1169" s="5" t="inlineStr">
        <is>
          <t>E01368</t>
        </is>
      </c>
      <c r="B1169" s="5" t="inlineStr">
        <is>
          <t>IT</t>
        </is>
      </c>
      <c r="C1169" s="5" t="inlineStr">
        <is>
          <t>Customer Service</t>
        </is>
      </c>
      <c r="D1169" s="5" t="inlineStr">
        <is>
          <t>L1</t>
        </is>
      </c>
      <c r="E1169" s="5" t="inlineStr">
        <is>
          <t>M</t>
        </is>
      </c>
      <c r="F1169" s="5" t="n">
        <v>1</v>
      </c>
      <c r="G1169" s="31" t="n">
        <v>19550</v>
      </c>
      <c r="H1169" s="31" t="n">
        <v>23400</v>
      </c>
      <c r="I1169" s="6">
        <f>INDEX(Roles!$J$5:$J$40,MATCH(C1169&amp;"|"&amp;D1169,Roles!$A$5:$A$40,0))</f>
        <v/>
      </c>
      <c r="J1169" s="6">
        <f>INDEX(Roles!$K$5:$K$40,MATCH(C1169&amp;"|"&amp;D1169,Roles!$A$5:$A$40,0))</f>
        <v/>
      </c>
      <c r="K1169" s="26">
        <f>INDEX(Market!$K$31:$K$54,MATCH(B1169&amp;"|"&amp;J1169,Market!$A$31:$A$54,0))</f>
        <v/>
      </c>
      <c r="L1169" s="6">
        <f>INDEX(Settings!$E$13:$E$19,MATCH(I1169,Settings!$B$13:$B$19,0))</f>
        <v/>
      </c>
      <c r="M1169" s="25">
        <f>INDEX(Structure!$K$6:$K$12,MATCH(I1169,Structure!$A$6:$A$12,0))</f>
        <v/>
      </c>
      <c r="N1169" s="26">
        <f>INDEX(Structure!$G$25:$G$52,MATCH(B1169&amp;"|"&amp;I1169,Structure!$A$25:$A$52,0))</f>
        <v/>
      </c>
      <c r="O1169" s="26">
        <f>INDEX(Structure!$H$25:$H$52,MATCH(B1169&amp;"|"&amp;I1169,Structure!$A$25:$A$52,0))</f>
        <v/>
      </c>
      <c r="P1169" s="26">
        <f>INDEX(Structure!$I$25:$I$52,MATCH(B1169&amp;"|"&amp;I1169,Structure!$A$25:$A$52,0))</f>
        <v/>
      </c>
      <c r="Q1169" s="20">
        <f>G1169/H1169</f>
        <v/>
      </c>
      <c r="R1169" s="20">
        <f>G1169/O1169</f>
        <v/>
      </c>
      <c r="S1169" s="32">
        <f>(G1169-N1169)/(P1169-N1169)</f>
        <v/>
      </c>
      <c r="T1169" s="4">
        <f>IF(G1169&lt;N1169,"Below",IF(G1169&gt;P1169,"Above","Within"))</f>
        <v/>
      </c>
      <c r="U1169" s="17">
        <f>MAX(0,N1169-G1169)*F1169</f>
        <v/>
      </c>
      <c r="V1169" s="17">
        <f>MAX(0,G1169-P1169)*F1169</f>
        <v/>
      </c>
      <c r="W1169" s="33">
        <f>IF(T1169="Above",LN(G1169/P1169)/LN(1+INDEX(Market!$E$6:$E$9,MATCH(B1169,Market!$A$6:$A$9,0))),0)</f>
        <v/>
      </c>
    </row>
    <row r="1170">
      <c r="A1170" s="5" t="inlineStr">
        <is>
          <t>E01369</t>
        </is>
      </c>
      <c r="B1170" s="5" t="inlineStr">
        <is>
          <t>PL</t>
        </is>
      </c>
      <c r="C1170" s="5" t="inlineStr">
        <is>
          <t>Operations</t>
        </is>
      </c>
      <c r="D1170" s="5" t="inlineStr">
        <is>
          <t>L3</t>
        </is>
      </c>
      <c r="E1170" s="5" t="inlineStr">
        <is>
          <t>F</t>
        </is>
      </c>
      <c r="F1170" s="5" t="n">
        <v>1</v>
      </c>
      <c r="G1170" s="31" t="n">
        <v>33150</v>
      </c>
      <c r="H1170" s="31" t="n">
        <v>31900</v>
      </c>
      <c r="I1170" s="6">
        <f>INDEX(Roles!$J$5:$J$40,MATCH(C1170&amp;"|"&amp;D1170,Roles!$A$5:$A$40,0))</f>
        <v/>
      </c>
      <c r="J1170" s="6">
        <f>INDEX(Roles!$K$5:$K$40,MATCH(C1170&amp;"|"&amp;D1170,Roles!$A$5:$A$40,0))</f>
        <v/>
      </c>
      <c r="K1170" s="26">
        <f>INDEX(Market!$K$31:$K$54,MATCH(B1170&amp;"|"&amp;J1170,Market!$A$31:$A$54,0))</f>
        <v/>
      </c>
      <c r="L1170" s="6">
        <f>INDEX(Settings!$E$13:$E$19,MATCH(I1170,Settings!$B$13:$B$19,0))</f>
        <v/>
      </c>
      <c r="M1170" s="25">
        <f>INDEX(Structure!$K$6:$K$12,MATCH(I1170,Structure!$A$6:$A$12,0))</f>
        <v/>
      </c>
      <c r="N1170" s="26">
        <f>INDEX(Structure!$G$25:$G$52,MATCH(B1170&amp;"|"&amp;I1170,Structure!$A$25:$A$52,0))</f>
        <v/>
      </c>
      <c r="O1170" s="26">
        <f>INDEX(Structure!$H$25:$H$52,MATCH(B1170&amp;"|"&amp;I1170,Structure!$A$25:$A$52,0))</f>
        <v/>
      </c>
      <c r="P1170" s="26">
        <f>INDEX(Structure!$I$25:$I$52,MATCH(B1170&amp;"|"&amp;I1170,Structure!$A$25:$A$52,0))</f>
        <v/>
      </c>
      <c r="Q1170" s="20">
        <f>G1170/H1170</f>
        <v/>
      </c>
      <c r="R1170" s="20">
        <f>G1170/O1170</f>
        <v/>
      </c>
      <c r="S1170" s="32">
        <f>(G1170-N1170)/(P1170-N1170)</f>
        <v/>
      </c>
      <c r="T1170" s="4">
        <f>IF(G1170&lt;N1170,"Below",IF(G1170&gt;P1170,"Above","Within"))</f>
        <v/>
      </c>
      <c r="U1170" s="17">
        <f>MAX(0,N1170-G1170)*F1170</f>
        <v/>
      </c>
      <c r="V1170" s="17">
        <f>MAX(0,G1170-P1170)*F1170</f>
        <v/>
      </c>
      <c r="W1170" s="33">
        <f>IF(T1170="Above",LN(G1170/P1170)/LN(1+INDEX(Market!$E$6:$E$9,MATCH(B1170,Market!$A$6:$A$9,0))),0)</f>
        <v/>
      </c>
    </row>
    <row r="1171">
      <c r="A1171" s="5" t="inlineStr">
        <is>
          <t>E01370</t>
        </is>
      </c>
      <c r="B1171" s="5" t="inlineStr">
        <is>
          <t>IT</t>
        </is>
      </c>
      <c r="C1171" s="5" t="inlineStr">
        <is>
          <t>HR</t>
        </is>
      </c>
      <c r="D1171" s="5" t="inlineStr">
        <is>
          <t>L4</t>
        </is>
      </c>
      <c r="E1171" s="5" t="inlineStr">
        <is>
          <t>M</t>
        </is>
      </c>
      <c r="F1171" s="5" t="n">
        <v>0.8</v>
      </c>
      <c r="G1171" s="31" t="n">
        <v>49850</v>
      </c>
      <c r="H1171" s="31" t="n">
        <v>54600</v>
      </c>
      <c r="I1171" s="6">
        <f>INDEX(Roles!$J$5:$J$40,MATCH(C1171&amp;"|"&amp;D1171,Roles!$A$5:$A$40,0))</f>
        <v/>
      </c>
      <c r="J1171" s="6">
        <f>INDEX(Roles!$K$5:$K$40,MATCH(C1171&amp;"|"&amp;D1171,Roles!$A$5:$A$40,0))</f>
        <v/>
      </c>
      <c r="K1171" s="26">
        <f>INDEX(Market!$K$31:$K$54,MATCH(B1171&amp;"|"&amp;J1171,Market!$A$31:$A$54,0))</f>
        <v/>
      </c>
      <c r="L1171" s="6">
        <f>INDEX(Settings!$E$13:$E$19,MATCH(I1171,Settings!$B$13:$B$19,0))</f>
        <v/>
      </c>
      <c r="M1171" s="25">
        <f>INDEX(Structure!$K$6:$K$12,MATCH(I1171,Structure!$A$6:$A$12,0))</f>
        <v/>
      </c>
      <c r="N1171" s="26">
        <f>INDEX(Structure!$G$25:$G$52,MATCH(B1171&amp;"|"&amp;I1171,Structure!$A$25:$A$52,0))</f>
        <v/>
      </c>
      <c r="O1171" s="26">
        <f>INDEX(Structure!$H$25:$H$52,MATCH(B1171&amp;"|"&amp;I1171,Structure!$A$25:$A$52,0))</f>
        <v/>
      </c>
      <c r="P1171" s="26">
        <f>INDEX(Structure!$I$25:$I$52,MATCH(B1171&amp;"|"&amp;I1171,Structure!$A$25:$A$52,0))</f>
        <v/>
      </c>
      <c r="Q1171" s="20">
        <f>G1171/H1171</f>
        <v/>
      </c>
      <c r="R1171" s="20">
        <f>G1171/O1171</f>
        <v/>
      </c>
      <c r="S1171" s="32">
        <f>(G1171-N1171)/(P1171-N1171)</f>
        <v/>
      </c>
      <c r="T1171" s="4">
        <f>IF(G1171&lt;N1171,"Below",IF(G1171&gt;P1171,"Above","Within"))</f>
        <v/>
      </c>
      <c r="U1171" s="17">
        <f>MAX(0,N1171-G1171)*F1171</f>
        <v/>
      </c>
      <c r="V1171" s="17">
        <f>MAX(0,G1171-P1171)*F1171</f>
        <v/>
      </c>
      <c r="W1171" s="33">
        <f>IF(T1171="Above",LN(G1171/P1171)/LN(1+INDEX(Market!$E$6:$E$9,MATCH(B1171,Market!$A$6:$A$9,0))),0)</f>
        <v/>
      </c>
    </row>
    <row r="1172">
      <c r="A1172" s="5" t="inlineStr">
        <is>
          <t>E01371</t>
        </is>
      </c>
      <c r="B1172" s="5" t="inlineStr">
        <is>
          <t>IT</t>
        </is>
      </c>
      <c r="C1172" s="5" t="inlineStr">
        <is>
          <t>Sales</t>
        </is>
      </c>
      <c r="D1172" s="5" t="inlineStr">
        <is>
          <t>L2</t>
        </is>
      </c>
      <c r="E1172" s="5" t="inlineStr">
        <is>
          <t>F</t>
        </is>
      </c>
      <c r="F1172" s="5" t="n">
        <v>0.8</v>
      </c>
      <c r="G1172" s="31" t="n">
        <v>29500</v>
      </c>
      <c r="H1172" s="31" t="n">
        <v>34100</v>
      </c>
      <c r="I1172" s="6">
        <f>INDEX(Roles!$J$5:$J$40,MATCH(C1172&amp;"|"&amp;D1172,Roles!$A$5:$A$40,0))</f>
        <v/>
      </c>
      <c r="J1172" s="6">
        <f>INDEX(Roles!$K$5:$K$40,MATCH(C1172&amp;"|"&amp;D1172,Roles!$A$5:$A$40,0))</f>
        <v/>
      </c>
      <c r="K1172" s="26">
        <f>INDEX(Market!$K$31:$K$54,MATCH(B1172&amp;"|"&amp;J1172,Market!$A$31:$A$54,0))</f>
        <v/>
      </c>
      <c r="L1172" s="6">
        <f>INDEX(Settings!$E$13:$E$19,MATCH(I1172,Settings!$B$13:$B$19,0))</f>
        <v/>
      </c>
      <c r="M1172" s="25">
        <f>INDEX(Structure!$K$6:$K$12,MATCH(I1172,Structure!$A$6:$A$12,0))</f>
        <v/>
      </c>
      <c r="N1172" s="26">
        <f>INDEX(Structure!$G$25:$G$52,MATCH(B1172&amp;"|"&amp;I1172,Structure!$A$25:$A$52,0))</f>
        <v/>
      </c>
      <c r="O1172" s="26">
        <f>INDEX(Structure!$H$25:$H$52,MATCH(B1172&amp;"|"&amp;I1172,Structure!$A$25:$A$52,0))</f>
        <v/>
      </c>
      <c r="P1172" s="26">
        <f>INDEX(Structure!$I$25:$I$52,MATCH(B1172&amp;"|"&amp;I1172,Structure!$A$25:$A$52,0))</f>
        <v/>
      </c>
      <c r="Q1172" s="20">
        <f>G1172/H1172</f>
        <v/>
      </c>
      <c r="R1172" s="20">
        <f>G1172/O1172</f>
        <v/>
      </c>
      <c r="S1172" s="32">
        <f>(G1172-N1172)/(P1172-N1172)</f>
        <v/>
      </c>
      <c r="T1172" s="4">
        <f>IF(G1172&lt;N1172,"Below",IF(G1172&gt;P1172,"Above","Within"))</f>
        <v/>
      </c>
      <c r="U1172" s="17">
        <f>MAX(0,N1172-G1172)*F1172</f>
        <v/>
      </c>
      <c r="V1172" s="17">
        <f>MAX(0,G1172-P1172)*F1172</f>
        <v/>
      </c>
      <c r="W1172" s="33">
        <f>IF(T1172="Above",LN(G1172/P1172)/LN(1+INDEX(Market!$E$6:$E$9,MATCH(B1172,Market!$A$6:$A$9,0))),0)</f>
        <v/>
      </c>
    </row>
    <row r="1173">
      <c r="A1173" s="5" t="inlineStr">
        <is>
          <t>E01372</t>
        </is>
      </c>
      <c r="B1173" s="5" t="inlineStr">
        <is>
          <t>PL</t>
        </is>
      </c>
      <c r="C1173" s="5" t="inlineStr">
        <is>
          <t>Customer Service</t>
        </is>
      </c>
      <c r="D1173" s="5" t="inlineStr">
        <is>
          <t>L2</t>
        </is>
      </c>
      <c r="E1173" s="5" t="inlineStr">
        <is>
          <t>F</t>
        </is>
      </c>
      <c r="F1173" s="5" t="n">
        <v>1</v>
      </c>
      <c r="G1173" s="31" t="n">
        <v>19500</v>
      </c>
      <c r="H1173" s="31" t="n">
        <v>23600</v>
      </c>
      <c r="I1173" s="6">
        <f>INDEX(Roles!$J$5:$J$40,MATCH(C1173&amp;"|"&amp;D1173,Roles!$A$5:$A$40,0))</f>
        <v/>
      </c>
      <c r="J1173" s="6">
        <f>INDEX(Roles!$K$5:$K$40,MATCH(C1173&amp;"|"&amp;D1173,Roles!$A$5:$A$40,0))</f>
        <v/>
      </c>
      <c r="K1173" s="26">
        <f>INDEX(Market!$K$31:$K$54,MATCH(B1173&amp;"|"&amp;J1173,Market!$A$31:$A$54,0))</f>
        <v/>
      </c>
      <c r="L1173" s="6">
        <f>INDEX(Settings!$E$13:$E$19,MATCH(I1173,Settings!$B$13:$B$19,0))</f>
        <v/>
      </c>
      <c r="M1173" s="25">
        <f>INDEX(Structure!$K$6:$K$12,MATCH(I1173,Structure!$A$6:$A$12,0))</f>
        <v/>
      </c>
      <c r="N1173" s="26">
        <f>INDEX(Structure!$G$25:$G$52,MATCH(B1173&amp;"|"&amp;I1173,Structure!$A$25:$A$52,0))</f>
        <v/>
      </c>
      <c r="O1173" s="26">
        <f>INDEX(Structure!$H$25:$H$52,MATCH(B1173&amp;"|"&amp;I1173,Structure!$A$25:$A$52,0))</f>
        <v/>
      </c>
      <c r="P1173" s="26">
        <f>INDEX(Structure!$I$25:$I$52,MATCH(B1173&amp;"|"&amp;I1173,Structure!$A$25:$A$52,0))</f>
        <v/>
      </c>
      <c r="Q1173" s="20">
        <f>G1173/H1173</f>
        <v/>
      </c>
      <c r="R1173" s="20">
        <f>G1173/O1173</f>
        <v/>
      </c>
      <c r="S1173" s="32">
        <f>(G1173-N1173)/(P1173-N1173)</f>
        <v/>
      </c>
      <c r="T1173" s="4">
        <f>IF(G1173&lt;N1173,"Below",IF(G1173&gt;P1173,"Above","Within"))</f>
        <v/>
      </c>
      <c r="U1173" s="17">
        <f>MAX(0,N1173-G1173)*F1173</f>
        <v/>
      </c>
      <c r="V1173" s="17">
        <f>MAX(0,G1173-P1173)*F1173</f>
        <v/>
      </c>
      <c r="W1173" s="33">
        <f>IF(T1173="Above",LN(G1173/P1173)/LN(1+INDEX(Market!$E$6:$E$9,MATCH(B1173,Market!$A$6:$A$9,0))),0)</f>
        <v/>
      </c>
    </row>
    <row r="1174">
      <c r="A1174" s="5" t="inlineStr">
        <is>
          <t>E01374</t>
        </is>
      </c>
      <c r="B1174" s="5" t="inlineStr">
        <is>
          <t>IT</t>
        </is>
      </c>
      <c r="C1174" s="5" t="inlineStr">
        <is>
          <t>Tech</t>
        </is>
      </c>
      <c r="D1174" s="5" t="inlineStr">
        <is>
          <t>L2</t>
        </is>
      </c>
      <c r="E1174" s="5" t="inlineStr">
        <is>
          <t>F</t>
        </is>
      </c>
      <c r="F1174" s="5" t="n">
        <v>1</v>
      </c>
      <c r="G1174" s="31" t="n">
        <v>37350</v>
      </c>
      <c r="H1174" s="31" t="n">
        <v>40600</v>
      </c>
      <c r="I1174" s="6">
        <f>INDEX(Roles!$J$5:$J$40,MATCH(C1174&amp;"|"&amp;D1174,Roles!$A$5:$A$40,0))</f>
        <v/>
      </c>
      <c r="J1174" s="6">
        <f>INDEX(Roles!$K$5:$K$40,MATCH(C1174&amp;"|"&amp;D1174,Roles!$A$5:$A$40,0))</f>
        <v/>
      </c>
      <c r="K1174" s="26">
        <f>INDEX(Market!$K$31:$K$54,MATCH(B1174&amp;"|"&amp;J1174,Market!$A$31:$A$54,0))</f>
        <v/>
      </c>
      <c r="L1174" s="6">
        <f>INDEX(Settings!$E$13:$E$19,MATCH(I1174,Settings!$B$13:$B$19,0))</f>
        <v/>
      </c>
      <c r="M1174" s="25">
        <f>INDEX(Structure!$K$6:$K$12,MATCH(I1174,Structure!$A$6:$A$12,0))</f>
        <v/>
      </c>
      <c r="N1174" s="26">
        <f>INDEX(Structure!$G$25:$G$52,MATCH(B1174&amp;"|"&amp;I1174,Structure!$A$25:$A$52,0))</f>
        <v/>
      </c>
      <c r="O1174" s="26">
        <f>INDEX(Structure!$H$25:$H$52,MATCH(B1174&amp;"|"&amp;I1174,Structure!$A$25:$A$52,0))</f>
        <v/>
      </c>
      <c r="P1174" s="26">
        <f>INDEX(Structure!$I$25:$I$52,MATCH(B1174&amp;"|"&amp;I1174,Structure!$A$25:$A$52,0))</f>
        <v/>
      </c>
      <c r="Q1174" s="20">
        <f>G1174/H1174</f>
        <v/>
      </c>
      <c r="R1174" s="20">
        <f>G1174/O1174</f>
        <v/>
      </c>
      <c r="S1174" s="32">
        <f>(G1174-N1174)/(P1174-N1174)</f>
        <v/>
      </c>
      <c r="T1174" s="4">
        <f>IF(G1174&lt;N1174,"Below",IF(G1174&gt;P1174,"Above","Within"))</f>
        <v/>
      </c>
      <c r="U1174" s="17">
        <f>MAX(0,N1174-G1174)*F1174</f>
        <v/>
      </c>
      <c r="V1174" s="17">
        <f>MAX(0,G1174-P1174)*F1174</f>
        <v/>
      </c>
      <c r="W1174" s="33">
        <f>IF(T1174="Above",LN(G1174/P1174)/LN(1+INDEX(Market!$E$6:$E$9,MATCH(B1174,Market!$A$6:$A$9,0))),0)</f>
        <v/>
      </c>
    </row>
    <row r="1175">
      <c r="A1175" s="5" t="inlineStr">
        <is>
          <t>E01375</t>
        </is>
      </c>
      <c r="B1175" s="5" t="inlineStr">
        <is>
          <t>IT</t>
        </is>
      </c>
      <c r="C1175" s="5" t="inlineStr">
        <is>
          <t>Tech</t>
        </is>
      </c>
      <c r="D1175" s="5" t="inlineStr">
        <is>
          <t>L3</t>
        </is>
      </c>
      <c r="E1175" s="5" t="inlineStr">
        <is>
          <t>F</t>
        </is>
      </c>
      <c r="F1175" s="5" t="n">
        <v>1</v>
      </c>
      <c r="G1175" s="31" t="n">
        <v>49450</v>
      </c>
      <c r="H1175" s="31" t="n">
        <v>52000</v>
      </c>
      <c r="I1175" s="6">
        <f>INDEX(Roles!$J$5:$J$40,MATCH(C1175&amp;"|"&amp;D1175,Roles!$A$5:$A$40,0))</f>
        <v/>
      </c>
      <c r="J1175" s="6">
        <f>INDEX(Roles!$K$5:$K$40,MATCH(C1175&amp;"|"&amp;D1175,Roles!$A$5:$A$40,0))</f>
        <v/>
      </c>
      <c r="K1175" s="26">
        <f>INDEX(Market!$K$31:$K$54,MATCH(B1175&amp;"|"&amp;J1175,Market!$A$31:$A$54,0))</f>
        <v/>
      </c>
      <c r="L1175" s="6">
        <f>INDEX(Settings!$E$13:$E$19,MATCH(I1175,Settings!$B$13:$B$19,0))</f>
        <v/>
      </c>
      <c r="M1175" s="25">
        <f>INDEX(Structure!$K$6:$K$12,MATCH(I1175,Structure!$A$6:$A$12,0))</f>
        <v/>
      </c>
      <c r="N1175" s="26">
        <f>INDEX(Structure!$G$25:$G$52,MATCH(B1175&amp;"|"&amp;I1175,Structure!$A$25:$A$52,0))</f>
        <v/>
      </c>
      <c r="O1175" s="26">
        <f>INDEX(Structure!$H$25:$H$52,MATCH(B1175&amp;"|"&amp;I1175,Structure!$A$25:$A$52,0))</f>
        <v/>
      </c>
      <c r="P1175" s="26">
        <f>INDEX(Structure!$I$25:$I$52,MATCH(B1175&amp;"|"&amp;I1175,Structure!$A$25:$A$52,0))</f>
        <v/>
      </c>
      <c r="Q1175" s="20">
        <f>G1175/H1175</f>
        <v/>
      </c>
      <c r="R1175" s="20">
        <f>G1175/O1175</f>
        <v/>
      </c>
      <c r="S1175" s="32">
        <f>(G1175-N1175)/(P1175-N1175)</f>
        <v/>
      </c>
      <c r="T1175" s="4">
        <f>IF(G1175&lt;N1175,"Below",IF(G1175&gt;P1175,"Above","Within"))</f>
        <v/>
      </c>
      <c r="U1175" s="17">
        <f>MAX(0,N1175-G1175)*F1175</f>
        <v/>
      </c>
      <c r="V1175" s="17">
        <f>MAX(0,G1175-P1175)*F1175</f>
        <v/>
      </c>
      <c r="W1175" s="33">
        <f>IF(T1175="Above",LN(G1175/P1175)/LN(1+INDEX(Market!$E$6:$E$9,MATCH(B1175,Market!$A$6:$A$9,0))),0)</f>
        <v/>
      </c>
    </row>
    <row r="1176">
      <c r="A1176" s="5" t="inlineStr">
        <is>
          <t>E01376</t>
        </is>
      </c>
      <c r="B1176" s="5" t="inlineStr">
        <is>
          <t>ES</t>
        </is>
      </c>
      <c r="C1176" s="5" t="inlineStr">
        <is>
          <t>Sales</t>
        </is>
      </c>
      <c r="D1176" s="5" t="inlineStr">
        <is>
          <t>L1</t>
        </is>
      </c>
      <c r="E1176" s="5" t="inlineStr">
        <is>
          <t>F</t>
        </is>
      </c>
      <c r="F1176" s="5" t="n">
        <v>1</v>
      </c>
      <c r="G1176" s="31" t="n">
        <v>22350</v>
      </c>
      <c r="H1176" s="31" t="n">
        <v>26200</v>
      </c>
      <c r="I1176" s="6">
        <f>INDEX(Roles!$J$5:$J$40,MATCH(C1176&amp;"|"&amp;D1176,Roles!$A$5:$A$40,0))</f>
        <v/>
      </c>
      <c r="J1176" s="6">
        <f>INDEX(Roles!$K$5:$K$40,MATCH(C1176&amp;"|"&amp;D1176,Roles!$A$5:$A$40,0))</f>
        <v/>
      </c>
      <c r="K1176" s="26">
        <f>INDEX(Market!$K$31:$K$54,MATCH(B1176&amp;"|"&amp;J1176,Market!$A$31:$A$54,0))</f>
        <v/>
      </c>
      <c r="L1176" s="6">
        <f>INDEX(Settings!$E$13:$E$19,MATCH(I1176,Settings!$B$13:$B$19,0))</f>
        <v/>
      </c>
      <c r="M1176" s="25">
        <f>INDEX(Structure!$K$6:$K$12,MATCH(I1176,Structure!$A$6:$A$12,0))</f>
        <v/>
      </c>
      <c r="N1176" s="26">
        <f>INDEX(Structure!$G$25:$G$52,MATCH(B1176&amp;"|"&amp;I1176,Structure!$A$25:$A$52,0))</f>
        <v/>
      </c>
      <c r="O1176" s="26">
        <f>INDEX(Structure!$H$25:$H$52,MATCH(B1176&amp;"|"&amp;I1176,Structure!$A$25:$A$52,0))</f>
        <v/>
      </c>
      <c r="P1176" s="26">
        <f>INDEX(Structure!$I$25:$I$52,MATCH(B1176&amp;"|"&amp;I1176,Structure!$A$25:$A$52,0))</f>
        <v/>
      </c>
      <c r="Q1176" s="20">
        <f>G1176/H1176</f>
        <v/>
      </c>
      <c r="R1176" s="20">
        <f>G1176/O1176</f>
        <v/>
      </c>
      <c r="S1176" s="32">
        <f>(G1176-N1176)/(P1176-N1176)</f>
        <v/>
      </c>
      <c r="T1176" s="4">
        <f>IF(G1176&lt;N1176,"Below",IF(G1176&gt;P1176,"Above","Within"))</f>
        <v/>
      </c>
      <c r="U1176" s="17">
        <f>MAX(0,N1176-G1176)*F1176</f>
        <v/>
      </c>
      <c r="V1176" s="17">
        <f>MAX(0,G1176-P1176)*F1176</f>
        <v/>
      </c>
      <c r="W1176" s="33">
        <f>IF(T1176="Above",LN(G1176/P1176)/LN(1+INDEX(Market!$E$6:$E$9,MATCH(B1176,Market!$A$6:$A$9,0))),0)</f>
        <v/>
      </c>
    </row>
    <row r="1177">
      <c r="A1177" s="5" t="inlineStr">
        <is>
          <t>E01377</t>
        </is>
      </c>
      <c r="B1177" s="5" t="inlineStr">
        <is>
          <t>IT</t>
        </is>
      </c>
      <c r="C1177" s="5" t="inlineStr">
        <is>
          <t>Operations</t>
        </is>
      </c>
      <c r="D1177" s="5" t="inlineStr">
        <is>
          <t>L1</t>
        </is>
      </c>
      <c r="E1177" s="5" t="inlineStr">
        <is>
          <t>F</t>
        </is>
      </c>
      <c r="F1177" s="5" t="n">
        <v>1</v>
      </c>
      <c r="G1177" s="31" t="n">
        <v>27600</v>
      </c>
      <c r="H1177" s="31" t="n">
        <v>24700</v>
      </c>
      <c r="I1177" s="6">
        <f>INDEX(Roles!$J$5:$J$40,MATCH(C1177&amp;"|"&amp;D1177,Roles!$A$5:$A$40,0))</f>
        <v/>
      </c>
      <c r="J1177" s="6">
        <f>INDEX(Roles!$K$5:$K$40,MATCH(C1177&amp;"|"&amp;D1177,Roles!$A$5:$A$40,0))</f>
        <v/>
      </c>
      <c r="K1177" s="26">
        <f>INDEX(Market!$K$31:$K$54,MATCH(B1177&amp;"|"&amp;J1177,Market!$A$31:$A$54,0))</f>
        <v/>
      </c>
      <c r="L1177" s="6">
        <f>INDEX(Settings!$E$13:$E$19,MATCH(I1177,Settings!$B$13:$B$19,0))</f>
        <v/>
      </c>
      <c r="M1177" s="25">
        <f>INDEX(Structure!$K$6:$K$12,MATCH(I1177,Structure!$A$6:$A$12,0))</f>
        <v/>
      </c>
      <c r="N1177" s="26">
        <f>INDEX(Structure!$G$25:$G$52,MATCH(B1177&amp;"|"&amp;I1177,Structure!$A$25:$A$52,0))</f>
        <v/>
      </c>
      <c r="O1177" s="26">
        <f>INDEX(Structure!$H$25:$H$52,MATCH(B1177&amp;"|"&amp;I1177,Structure!$A$25:$A$52,0))</f>
        <v/>
      </c>
      <c r="P1177" s="26">
        <f>INDEX(Structure!$I$25:$I$52,MATCH(B1177&amp;"|"&amp;I1177,Structure!$A$25:$A$52,0))</f>
        <v/>
      </c>
      <c r="Q1177" s="20">
        <f>G1177/H1177</f>
        <v/>
      </c>
      <c r="R1177" s="20">
        <f>G1177/O1177</f>
        <v/>
      </c>
      <c r="S1177" s="32">
        <f>(G1177-N1177)/(P1177-N1177)</f>
        <v/>
      </c>
      <c r="T1177" s="4">
        <f>IF(G1177&lt;N1177,"Below",IF(G1177&gt;P1177,"Above","Within"))</f>
        <v/>
      </c>
      <c r="U1177" s="17">
        <f>MAX(0,N1177-G1177)*F1177</f>
        <v/>
      </c>
      <c r="V1177" s="17">
        <f>MAX(0,G1177-P1177)*F1177</f>
        <v/>
      </c>
      <c r="W1177" s="33">
        <f>IF(T1177="Above",LN(G1177/P1177)/LN(1+INDEX(Market!$E$6:$E$9,MATCH(B1177,Market!$A$6:$A$9,0))),0)</f>
        <v/>
      </c>
    </row>
    <row r="1178">
      <c r="A1178" s="5" t="inlineStr">
        <is>
          <t>E01378</t>
        </is>
      </c>
      <c r="B1178" s="5" t="inlineStr">
        <is>
          <t>IT</t>
        </is>
      </c>
      <c r="C1178" s="5" t="inlineStr">
        <is>
          <t>Sales</t>
        </is>
      </c>
      <c r="D1178" s="5" t="inlineStr">
        <is>
          <t>L1</t>
        </is>
      </c>
      <c r="E1178" s="5" t="inlineStr">
        <is>
          <t>F</t>
        </is>
      </c>
      <c r="F1178" s="5" t="n">
        <v>1</v>
      </c>
      <c r="G1178" s="31" t="n">
        <v>23150</v>
      </c>
      <c r="H1178" s="31" t="n">
        <v>27300</v>
      </c>
      <c r="I1178" s="6">
        <f>INDEX(Roles!$J$5:$J$40,MATCH(C1178&amp;"|"&amp;D1178,Roles!$A$5:$A$40,0))</f>
        <v/>
      </c>
      <c r="J1178" s="6">
        <f>INDEX(Roles!$K$5:$K$40,MATCH(C1178&amp;"|"&amp;D1178,Roles!$A$5:$A$40,0))</f>
        <v/>
      </c>
      <c r="K1178" s="26">
        <f>INDEX(Market!$K$31:$K$54,MATCH(B1178&amp;"|"&amp;J1178,Market!$A$31:$A$54,0))</f>
        <v/>
      </c>
      <c r="L1178" s="6">
        <f>INDEX(Settings!$E$13:$E$19,MATCH(I1178,Settings!$B$13:$B$19,0))</f>
        <v/>
      </c>
      <c r="M1178" s="25">
        <f>INDEX(Structure!$K$6:$K$12,MATCH(I1178,Structure!$A$6:$A$12,0))</f>
        <v/>
      </c>
      <c r="N1178" s="26">
        <f>INDEX(Structure!$G$25:$G$52,MATCH(B1178&amp;"|"&amp;I1178,Structure!$A$25:$A$52,0))</f>
        <v/>
      </c>
      <c r="O1178" s="26">
        <f>INDEX(Structure!$H$25:$H$52,MATCH(B1178&amp;"|"&amp;I1178,Structure!$A$25:$A$52,0))</f>
        <v/>
      </c>
      <c r="P1178" s="26">
        <f>INDEX(Structure!$I$25:$I$52,MATCH(B1178&amp;"|"&amp;I1178,Structure!$A$25:$A$52,0))</f>
        <v/>
      </c>
      <c r="Q1178" s="20">
        <f>G1178/H1178</f>
        <v/>
      </c>
      <c r="R1178" s="20">
        <f>G1178/O1178</f>
        <v/>
      </c>
      <c r="S1178" s="32">
        <f>(G1178-N1178)/(P1178-N1178)</f>
        <v/>
      </c>
      <c r="T1178" s="4">
        <f>IF(G1178&lt;N1178,"Below",IF(G1178&gt;P1178,"Above","Within"))</f>
        <v/>
      </c>
      <c r="U1178" s="17">
        <f>MAX(0,N1178-G1178)*F1178</f>
        <v/>
      </c>
      <c r="V1178" s="17">
        <f>MAX(0,G1178-P1178)*F1178</f>
        <v/>
      </c>
      <c r="W1178" s="33">
        <f>IF(T1178="Above",LN(G1178/P1178)/LN(1+INDEX(Market!$E$6:$E$9,MATCH(B1178,Market!$A$6:$A$9,0))),0)</f>
        <v/>
      </c>
    </row>
    <row r="1179">
      <c r="A1179" s="5" t="inlineStr">
        <is>
          <t>E01379</t>
        </is>
      </c>
      <c r="B1179" s="5" t="inlineStr">
        <is>
          <t>PL</t>
        </is>
      </c>
      <c r="C1179" s="5" t="inlineStr">
        <is>
          <t>HR</t>
        </is>
      </c>
      <c r="D1179" s="5" t="inlineStr">
        <is>
          <t>L3</t>
        </is>
      </c>
      <c r="E1179" s="5" t="inlineStr">
        <is>
          <t>F</t>
        </is>
      </c>
      <c r="F1179" s="5" t="n">
        <v>1</v>
      </c>
      <c r="G1179" s="31" t="n">
        <v>29000</v>
      </c>
      <c r="H1179" s="31" t="n">
        <v>33600</v>
      </c>
      <c r="I1179" s="6">
        <f>INDEX(Roles!$J$5:$J$40,MATCH(C1179&amp;"|"&amp;D1179,Roles!$A$5:$A$40,0))</f>
        <v/>
      </c>
      <c r="J1179" s="6">
        <f>INDEX(Roles!$K$5:$K$40,MATCH(C1179&amp;"|"&amp;D1179,Roles!$A$5:$A$40,0))</f>
        <v/>
      </c>
      <c r="K1179" s="26">
        <f>INDEX(Market!$K$31:$K$54,MATCH(B1179&amp;"|"&amp;J1179,Market!$A$31:$A$54,0))</f>
        <v/>
      </c>
      <c r="L1179" s="6">
        <f>INDEX(Settings!$E$13:$E$19,MATCH(I1179,Settings!$B$13:$B$19,0))</f>
        <v/>
      </c>
      <c r="M1179" s="25">
        <f>INDEX(Structure!$K$6:$K$12,MATCH(I1179,Structure!$A$6:$A$12,0))</f>
        <v/>
      </c>
      <c r="N1179" s="26">
        <f>INDEX(Structure!$G$25:$G$52,MATCH(B1179&amp;"|"&amp;I1179,Structure!$A$25:$A$52,0))</f>
        <v/>
      </c>
      <c r="O1179" s="26">
        <f>INDEX(Structure!$H$25:$H$52,MATCH(B1179&amp;"|"&amp;I1179,Structure!$A$25:$A$52,0))</f>
        <v/>
      </c>
      <c r="P1179" s="26">
        <f>INDEX(Structure!$I$25:$I$52,MATCH(B1179&amp;"|"&amp;I1179,Structure!$A$25:$A$52,0))</f>
        <v/>
      </c>
      <c r="Q1179" s="20">
        <f>G1179/H1179</f>
        <v/>
      </c>
      <c r="R1179" s="20">
        <f>G1179/O1179</f>
        <v/>
      </c>
      <c r="S1179" s="32">
        <f>(G1179-N1179)/(P1179-N1179)</f>
        <v/>
      </c>
      <c r="T1179" s="4">
        <f>IF(G1179&lt;N1179,"Below",IF(G1179&gt;P1179,"Above","Within"))</f>
        <v/>
      </c>
      <c r="U1179" s="17">
        <f>MAX(0,N1179-G1179)*F1179</f>
        <v/>
      </c>
      <c r="V1179" s="17">
        <f>MAX(0,G1179-P1179)*F1179</f>
        <v/>
      </c>
      <c r="W1179" s="33">
        <f>IF(T1179="Above",LN(G1179/P1179)/LN(1+INDEX(Market!$E$6:$E$9,MATCH(B1179,Market!$A$6:$A$9,0))),0)</f>
        <v/>
      </c>
    </row>
    <row r="1180">
      <c r="A1180" s="5" t="inlineStr">
        <is>
          <t>E01380</t>
        </is>
      </c>
      <c r="B1180" s="5" t="inlineStr">
        <is>
          <t>DE</t>
        </is>
      </c>
      <c r="C1180" s="5" t="inlineStr">
        <is>
          <t>Sales</t>
        </is>
      </c>
      <c r="D1180" s="5" t="inlineStr">
        <is>
          <t>L1</t>
        </is>
      </c>
      <c r="E1180" s="5" t="inlineStr">
        <is>
          <t>M</t>
        </is>
      </c>
      <c r="F1180" s="5" t="n">
        <v>1</v>
      </c>
      <c r="G1180" s="31" t="n">
        <v>42900</v>
      </c>
      <c r="H1180" s="31" t="n">
        <v>39900</v>
      </c>
      <c r="I1180" s="6">
        <f>INDEX(Roles!$J$5:$J$40,MATCH(C1180&amp;"|"&amp;D1180,Roles!$A$5:$A$40,0))</f>
        <v/>
      </c>
      <c r="J1180" s="6">
        <f>INDEX(Roles!$K$5:$K$40,MATCH(C1180&amp;"|"&amp;D1180,Roles!$A$5:$A$40,0))</f>
        <v/>
      </c>
      <c r="K1180" s="26">
        <f>INDEX(Market!$K$31:$K$54,MATCH(B1180&amp;"|"&amp;J1180,Market!$A$31:$A$54,0))</f>
        <v/>
      </c>
      <c r="L1180" s="6">
        <f>INDEX(Settings!$E$13:$E$19,MATCH(I1180,Settings!$B$13:$B$19,0))</f>
        <v/>
      </c>
      <c r="M1180" s="25">
        <f>INDEX(Structure!$K$6:$K$12,MATCH(I1180,Structure!$A$6:$A$12,0))</f>
        <v/>
      </c>
      <c r="N1180" s="26">
        <f>INDEX(Structure!$G$25:$G$52,MATCH(B1180&amp;"|"&amp;I1180,Structure!$A$25:$A$52,0))</f>
        <v/>
      </c>
      <c r="O1180" s="26">
        <f>INDEX(Structure!$H$25:$H$52,MATCH(B1180&amp;"|"&amp;I1180,Structure!$A$25:$A$52,0))</f>
        <v/>
      </c>
      <c r="P1180" s="26">
        <f>INDEX(Structure!$I$25:$I$52,MATCH(B1180&amp;"|"&amp;I1180,Structure!$A$25:$A$52,0))</f>
        <v/>
      </c>
      <c r="Q1180" s="20">
        <f>G1180/H1180</f>
        <v/>
      </c>
      <c r="R1180" s="20">
        <f>G1180/O1180</f>
        <v/>
      </c>
      <c r="S1180" s="32">
        <f>(G1180-N1180)/(P1180-N1180)</f>
        <v/>
      </c>
      <c r="T1180" s="4">
        <f>IF(G1180&lt;N1180,"Below",IF(G1180&gt;P1180,"Above","Within"))</f>
        <v/>
      </c>
      <c r="U1180" s="17">
        <f>MAX(0,N1180-G1180)*F1180</f>
        <v/>
      </c>
      <c r="V1180" s="17">
        <f>MAX(0,G1180-P1180)*F1180</f>
        <v/>
      </c>
      <c r="W1180" s="33">
        <f>IF(T1180="Above",LN(G1180/P1180)/LN(1+INDEX(Market!$E$6:$E$9,MATCH(B1180,Market!$A$6:$A$9,0))),0)</f>
        <v/>
      </c>
    </row>
    <row r="1181">
      <c r="A1181" s="5" t="inlineStr">
        <is>
          <t>E01381</t>
        </is>
      </c>
      <c r="B1181" s="5" t="inlineStr">
        <is>
          <t>PL</t>
        </is>
      </c>
      <c r="C1181" s="5" t="inlineStr">
        <is>
          <t>Customer Service</t>
        </is>
      </c>
      <c r="D1181" s="5" t="inlineStr">
        <is>
          <t>L3</t>
        </is>
      </c>
      <c r="E1181" s="5" t="inlineStr">
        <is>
          <t>F</t>
        </is>
      </c>
      <c r="F1181" s="5" t="n">
        <v>1</v>
      </c>
      <c r="G1181" s="31" t="n">
        <v>30550</v>
      </c>
      <c r="H1181" s="31" t="n">
        <v>30200</v>
      </c>
      <c r="I1181" s="6">
        <f>INDEX(Roles!$J$5:$J$40,MATCH(C1181&amp;"|"&amp;D1181,Roles!$A$5:$A$40,0))</f>
        <v/>
      </c>
      <c r="J1181" s="6">
        <f>INDEX(Roles!$K$5:$K$40,MATCH(C1181&amp;"|"&amp;D1181,Roles!$A$5:$A$40,0))</f>
        <v/>
      </c>
      <c r="K1181" s="26">
        <f>INDEX(Market!$K$31:$K$54,MATCH(B1181&amp;"|"&amp;J1181,Market!$A$31:$A$54,0))</f>
        <v/>
      </c>
      <c r="L1181" s="6">
        <f>INDEX(Settings!$E$13:$E$19,MATCH(I1181,Settings!$B$13:$B$19,0))</f>
        <v/>
      </c>
      <c r="M1181" s="25">
        <f>INDEX(Structure!$K$6:$K$12,MATCH(I1181,Structure!$A$6:$A$12,0))</f>
        <v/>
      </c>
      <c r="N1181" s="26">
        <f>INDEX(Structure!$G$25:$G$52,MATCH(B1181&amp;"|"&amp;I1181,Structure!$A$25:$A$52,0))</f>
        <v/>
      </c>
      <c r="O1181" s="26">
        <f>INDEX(Structure!$H$25:$H$52,MATCH(B1181&amp;"|"&amp;I1181,Structure!$A$25:$A$52,0))</f>
        <v/>
      </c>
      <c r="P1181" s="26">
        <f>INDEX(Structure!$I$25:$I$52,MATCH(B1181&amp;"|"&amp;I1181,Structure!$A$25:$A$52,0))</f>
        <v/>
      </c>
      <c r="Q1181" s="20">
        <f>G1181/H1181</f>
        <v/>
      </c>
      <c r="R1181" s="20">
        <f>G1181/O1181</f>
        <v/>
      </c>
      <c r="S1181" s="32">
        <f>(G1181-N1181)/(P1181-N1181)</f>
        <v/>
      </c>
      <c r="T1181" s="4">
        <f>IF(G1181&lt;N1181,"Below",IF(G1181&gt;P1181,"Above","Within"))</f>
        <v/>
      </c>
      <c r="U1181" s="17">
        <f>MAX(0,N1181-G1181)*F1181</f>
        <v/>
      </c>
      <c r="V1181" s="17">
        <f>MAX(0,G1181-P1181)*F1181</f>
        <v/>
      </c>
      <c r="W1181" s="33">
        <f>IF(T1181="Above",LN(G1181/P1181)/LN(1+INDEX(Market!$E$6:$E$9,MATCH(B1181,Market!$A$6:$A$9,0))),0)</f>
        <v/>
      </c>
    </row>
    <row r="1182">
      <c r="A1182" s="5" t="inlineStr">
        <is>
          <t>E01382</t>
        </is>
      </c>
      <c r="B1182" s="5" t="inlineStr">
        <is>
          <t>DE</t>
        </is>
      </c>
      <c r="C1182" s="5" t="inlineStr">
        <is>
          <t>Customer Service</t>
        </is>
      </c>
      <c r="D1182" s="5" t="inlineStr">
        <is>
          <t>L3</t>
        </is>
      </c>
      <c r="E1182" s="5" t="inlineStr">
        <is>
          <t>F</t>
        </is>
      </c>
      <c r="F1182" s="5" t="n">
        <v>1</v>
      </c>
      <c r="G1182" s="31" t="n">
        <v>57600</v>
      </c>
      <c r="H1182" s="31" t="n">
        <v>54700</v>
      </c>
      <c r="I1182" s="6">
        <f>INDEX(Roles!$J$5:$J$40,MATCH(C1182&amp;"|"&amp;D1182,Roles!$A$5:$A$40,0))</f>
        <v/>
      </c>
      <c r="J1182" s="6">
        <f>INDEX(Roles!$K$5:$K$40,MATCH(C1182&amp;"|"&amp;D1182,Roles!$A$5:$A$40,0))</f>
        <v/>
      </c>
      <c r="K1182" s="26">
        <f>INDEX(Market!$K$31:$K$54,MATCH(B1182&amp;"|"&amp;J1182,Market!$A$31:$A$54,0))</f>
        <v/>
      </c>
      <c r="L1182" s="6">
        <f>INDEX(Settings!$E$13:$E$19,MATCH(I1182,Settings!$B$13:$B$19,0))</f>
        <v/>
      </c>
      <c r="M1182" s="25">
        <f>INDEX(Structure!$K$6:$K$12,MATCH(I1182,Structure!$A$6:$A$12,0))</f>
        <v/>
      </c>
      <c r="N1182" s="26">
        <f>INDEX(Structure!$G$25:$G$52,MATCH(B1182&amp;"|"&amp;I1182,Structure!$A$25:$A$52,0))</f>
        <v/>
      </c>
      <c r="O1182" s="26">
        <f>INDEX(Structure!$H$25:$H$52,MATCH(B1182&amp;"|"&amp;I1182,Structure!$A$25:$A$52,0))</f>
        <v/>
      </c>
      <c r="P1182" s="26">
        <f>INDEX(Structure!$I$25:$I$52,MATCH(B1182&amp;"|"&amp;I1182,Structure!$A$25:$A$52,0))</f>
        <v/>
      </c>
      <c r="Q1182" s="20">
        <f>G1182/H1182</f>
        <v/>
      </c>
      <c r="R1182" s="20">
        <f>G1182/O1182</f>
        <v/>
      </c>
      <c r="S1182" s="32">
        <f>(G1182-N1182)/(P1182-N1182)</f>
        <v/>
      </c>
      <c r="T1182" s="4">
        <f>IF(G1182&lt;N1182,"Below",IF(G1182&gt;P1182,"Above","Within"))</f>
        <v/>
      </c>
      <c r="U1182" s="17">
        <f>MAX(0,N1182-G1182)*F1182</f>
        <v/>
      </c>
      <c r="V1182" s="17">
        <f>MAX(0,G1182-P1182)*F1182</f>
        <v/>
      </c>
      <c r="W1182" s="33">
        <f>IF(T1182="Above",LN(G1182/P1182)/LN(1+INDEX(Market!$E$6:$E$9,MATCH(B1182,Market!$A$6:$A$9,0))),0)</f>
        <v/>
      </c>
    </row>
    <row r="1183">
      <c r="A1183" s="5" t="inlineStr">
        <is>
          <t>E01383</t>
        </is>
      </c>
      <c r="B1183" s="5" t="inlineStr">
        <is>
          <t>IT</t>
        </is>
      </c>
      <c r="C1183" s="5" t="inlineStr">
        <is>
          <t>Operations</t>
        </is>
      </c>
      <c r="D1183" s="5" t="inlineStr">
        <is>
          <t>L4</t>
        </is>
      </c>
      <c r="E1183" s="5" t="inlineStr">
        <is>
          <t>F</t>
        </is>
      </c>
      <c r="F1183" s="5" t="n">
        <v>1</v>
      </c>
      <c r="G1183" s="31" t="n">
        <v>50950</v>
      </c>
      <c r="H1183" s="31" t="n">
        <v>51900</v>
      </c>
      <c r="I1183" s="6">
        <f>INDEX(Roles!$J$5:$J$40,MATCH(C1183&amp;"|"&amp;D1183,Roles!$A$5:$A$40,0))</f>
        <v/>
      </c>
      <c r="J1183" s="6">
        <f>INDEX(Roles!$K$5:$K$40,MATCH(C1183&amp;"|"&amp;D1183,Roles!$A$5:$A$40,0))</f>
        <v/>
      </c>
      <c r="K1183" s="26">
        <f>INDEX(Market!$K$31:$K$54,MATCH(B1183&amp;"|"&amp;J1183,Market!$A$31:$A$54,0))</f>
        <v/>
      </c>
      <c r="L1183" s="6">
        <f>INDEX(Settings!$E$13:$E$19,MATCH(I1183,Settings!$B$13:$B$19,0))</f>
        <v/>
      </c>
      <c r="M1183" s="25">
        <f>INDEX(Structure!$K$6:$K$12,MATCH(I1183,Structure!$A$6:$A$12,0))</f>
        <v/>
      </c>
      <c r="N1183" s="26">
        <f>INDEX(Structure!$G$25:$G$52,MATCH(B1183&amp;"|"&amp;I1183,Structure!$A$25:$A$52,0))</f>
        <v/>
      </c>
      <c r="O1183" s="26">
        <f>INDEX(Structure!$H$25:$H$52,MATCH(B1183&amp;"|"&amp;I1183,Structure!$A$25:$A$52,0))</f>
        <v/>
      </c>
      <c r="P1183" s="26">
        <f>INDEX(Structure!$I$25:$I$52,MATCH(B1183&amp;"|"&amp;I1183,Structure!$A$25:$A$52,0))</f>
        <v/>
      </c>
      <c r="Q1183" s="20">
        <f>G1183/H1183</f>
        <v/>
      </c>
      <c r="R1183" s="20">
        <f>G1183/O1183</f>
        <v/>
      </c>
      <c r="S1183" s="32">
        <f>(G1183-N1183)/(P1183-N1183)</f>
        <v/>
      </c>
      <c r="T1183" s="4">
        <f>IF(G1183&lt;N1183,"Below",IF(G1183&gt;P1183,"Above","Within"))</f>
        <v/>
      </c>
      <c r="U1183" s="17">
        <f>MAX(0,N1183-G1183)*F1183</f>
        <v/>
      </c>
      <c r="V1183" s="17">
        <f>MAX(0,G1183-P1183)*F1183</f>
        <v/>
      </c>
      <c r="W1183" s="33">
        <f>IF(T1183="Above",LN(G1183/P1183)/LN(1+INDEX(Market!$E$6:$E$9,MATCH(B1183,Market!$A$6:$A$9,0))),0)</f>
        <v/>
      </c>
    </row>
    <row r="1184">
      <c r="A1184" s="5" t="inlineStr">
        <is>
          <t>E01385</t>
        </is>
      </c>
      <c r="B1184" s="5" t="inlineStr">
        <is>
          <t>DE</t>
        </is>
      </c>
      <c r="C1184" s="5" t="inlineStr">
        <is>
          <t>Customer Service</t>
        </is>
      </c>
      <c r="D1184" s="5" t="inlineStr">
        <is>
          <t>L5</t>
        </is>
      </c>
      <c r="E1184" s="5" t="inlineStr">
        <is>
          <t>M</t>
        </is>
      </c>
      <c r="F1184" s="5" t="n">
        <v>1</v>
      </c>
      <c r="G1184" s="31" t="n">
        <v>92100</v>
      </c>
      <c r="H1184" s="31" t="n">
        <v>99200</v>
      </c>
      <c r="I1184" s="6">
        <f>INDEX(Roles!$J$5:$J$40,MATCH(C1184&amp;"|"&amp;D1184,Roles!$A$5:$A$40,0))</f>
        <v/>
      </c>
      <c r="J1184" s="6">
        <f>INDEX(Roles!$K$5:$K$40,MATCH(C1184&amp;"|"&amp;D1184,Roles!$A$5:$A$40,0))</f>
        <v/>
      </c>
      <c r="K1184" s="26">
        <f>INDEX(Market!$K$31:$K$54,MATCH(B1184&amp;"|"&amp;J1184,Market!$A$31:$A$54,0))</f>
        <v/>
      </c>
      <c r="L1184" s="6">
        <f>INDEX(Settings!$E$13:$E$19,MATCH(I1184,Settings!$B$13:$B$19,0))</f>
        <v/>
      </c>
      <c r="M1184" s="25">
        <f>INDEX(Structure!$K$6:$K$12,MATCH(I1184,Structure!$A$6:$A$12,0))</f>
        <v/>
      </c>
      <c r="N1184" s="26">
        <f>INDEX(Structure!$G$25:$G$52,MATCH(B1184&amp;"|"&amp;I1184,Structure!$A$25:$A$52,0))</f>
        <v/>
      </c>
      <c r="O1184" s="26">
        <f>INDEX(Structure!$H$25:$H$52,MATCH(B1184&amp;"|"&amp;I1184,Structure!$A$25:$A$52,0))</f>
        <v/>
      </c>
      <c r="P1184" s="26">
        <f>INDEX(Structure!$I$25:$I$52,MATCH(B1184&amp;"|"&amp;I1184,Structure!$A$25:$A$52,0))</f>
        <v/>
      </c>
      <c r="Q1184" s="20">
        <f>G1184/H1184</f>
        <v/>
      </c>
      <c r="R1184" s="20">
        <f>G1184/O1184</f>
        <v/>
      </c>
      <c r="S1184" s="32">
        <f>(G1184-N1184)/(P1184-N1184)</f>
        <v/>
      </c>
      <c r="T1184" s="4">
        <f>IF(G1184&lt;N1184,"Below",IF(G1184&gt;P1184,"Above","Within"))</f>
        <v/>
      </c>
      <c r="U1184" s="17">
        <f>MAX(0,N1184-G1184)*F1184</f>
        <v/>
      </c>
      <c r="V1184" s="17">
        <f>MAX(0,G1184-P1184)*F1184</f>
        <v/>
      </c>
      <c r="W1184" s="33">
        <f>IF(T1184="Above",LN(G1184/P1184)/LN(1+INDEX(Market!$E$6:$E$9,MATCH(B1184,Market!$A$6:$A$9,0))),0)</f>
        <v/>
      </c>
    </row>
    <row r="1185">
      <c r="A1185" s="5" t="inlineStr">
        <is>
          <t>E01386</t>
        </is>
      </c>
      <c r="B1185" s="5" t="inlineStr">
        <is>
          <t>DE</t>
        </is>
      </c>
      <c r="C1185" s="5" t="inlineStr">
        <is>
          <t>Operations</t>
        </is>
      </c>
      <c r="D1185" s="5" t="inlineStr">
        <is>
          <t>L2</t>
        </is>
      </c>
      <c r="E1185" s="5" t="inlineStr">
        <is>
          <t>F</t>
        </is>
      </c>
      <c r="F1185" s="5" t="n">
        <v>0.8</v>
      </c>
      <c r="G1185" s="31" t="n">
        <v>48300</v>
      </c>
      <c r="H1185" s="31" t="n">
        <v>45100</v>
      </c>
      <c r="I1185" s="6">
        <f>INDEX(Roles!$J$5:$J$40,MATCH(C1185&amp;"|"&amp;D1185,Roles!$A$5:$A$40,0))</f>
        <v/>
      </c>
      <c r="J1185" s="6">
        <f>INDEX(Roles!$K$5:$K$40,MATCH(C1185&amp;"|"&amp;D1185,Roles!$A$5:$A$40,0))</f>
        <v/>
      </c>
      <c r="K1185" s="26">
        <f>INDEX(Market!$K$31:$K$54,MATCH(B1185&amp;"|"&amp;J1185,Market!$A$31:$A$54,0))</f>
        <v/>
      </c>
      <c r="L1185" s="6">
        <f>INDEX(Settings!$E$13:$E$19,MATCH(I1185,Settings!$B$13:$B$19,0))</f>
        <v/>
      </c>
      <c r="M1185" s="25">
        <f>INDEX(Structure!$K$6:$K$12,MATCH(I1185,Structure!$A$6:$A$12,0))</f>
        <v/>
      </c>
      <c r="N1185" s="26">
        <f>INDEX(Structure!$G$25:$G$52,MATCH(B1185&amp;"|"&amp;I1185,Structure!$A$25:$A$52,0))</f>
        <v/>
      </c>
      <c r="O1185" s="26">
        <f>INDEX(Structure!$H$25:$H$52,MATCH(B1185&amp;"|"&amp;I1185,Structure!$A$25:$A$52,0))</f>
        <v/>
      </c>
      <c r="P1185" s="26">
        <f>INDEX(Structure!$I$25:$I$52,MATCH(B1185&amp;"|"&amp;I1185,Structure!$A$25:$A$52,0))</f>
        <v/>
      </c>
      <c r="Q1185" s="20">
        <f>G1185/H1185</f>
        <v/>
      </c>
      <c r="R1185" s="20">
        <f>G1185/O1185</f>
        <v/>
      </c>
      <c r="S1185" s="32">
        <f>(G1185-N1185)/(P1185-N1185)</f>
        <v/>
      </c>
      <c r="T1185" s="4">
        <f>IF(G1185&lt;N1185,"Below",IF(G1185&gt;P1185,"Above","Within"))</f>
        <v/>
      </c>
      <c r="U1185" s="17">
        <f>MAX(0,N1185-G1185)*F1185</f>
        <v/>
      </c>
      <c r="V1185" s="17">
        <f>MAX(0,G1185-P1185)*F1185</f>
        <v/>
      </c>
      <c r="W1185" s="33">
        <f>IF(T1185="Above",LN(G1185/P1185)/LN(1+INDEX(Market!$E$6:$E$9,MATCH(B1185,Market!$A$6:$A$9,0))),0)</f>
        <v/>
      </c>
    </row>
    <row r="1186">
      <c r="A1186" s="5" t="inlineStr">
        <is>
          <t>E01387</t>
        </is>
      </c>
      <c r="B1186" s="5" t="inlineStr">
        <is>
          <t>IT</t>
        </is>
      </c>
      <c r="C1186" s="5" t="inlineStr">
        <is>
          <t>Customer Service</t>
        </is>
      </c>
      <c r="D1186" s="5" t="inlineStr">
        <is>
          <t>L1</t>
        </is>
      </c>
      <c r="E1186" s="5" t="inlineStr">
        <is>
          <t>F</t>
        </is>
      </c>
      <c r="F1186" s="5" t="n">
        <v>1</v>
      </c>
      <c r="G1186" s="31" t="n">
        <v>21650</v>
      </c>
      <c r="H1186" s="31" t="n">
        <v>23400</v>
      </c>
      <c r="I1186" s="6">
        <f>INDEX(Roles!$J$5:$J$40,MATCH(C1186&amp;"|"&amp;D1186,Roles!$A$5:$A$40,0))</f>
        <v/>
      </c>
      <c r="J1186" s="6">
        <f>INDEX(Roles!$K$5:$K$40,MATCH(C1186&amp;"|"&amp;D1186,Roles!$A$5:$A$40,0))</f>
        <v/>
      </c>
      <c r="K1186" s="26">
        <f>INDEX(Market!$K$31:$K$54,MATCH(B1186&amp;"|"&amp;J1186,Market!$A$31:$A$54,0))</f>
        <v/>
      </c>
      <c r="L1186" s="6">
        <f>INDEX(Settings!$E$13:$E$19,MATCH(I1186,Settings!$B$13:$B$19,0))</f>
        <v/>
      </c>
      <c r="M1186" s="25">
        <f>INDEX(Structure!$K$6:$K$12,MATCH(I1186,Structure!$A$6:$A$12,0))</f>
        <v/>
      </c>
      <c r="N1186" s="26">
        <f>INDEX(Structure!$G$25:$G$52,MATCH(B1186&amp;"|"&amp;I1186,Structure!$A$25:$A$52,0))</f>
        <v/>
      </c>
      <c r="O1186" s="26">
        <f>INDEX(Structure!$H$25:$H$52,MATCH(B1186&amp;"|"&amp;I1186,Structure!$A$25:$A$52,0))</f>
        <v/>
      </c>
      <c r="P1186" s="26">
        <f>INDEX(Structure!$I$25:$I$52,MATCH(B1186&amp;"|"&amp;I1186,Structure!$A$25:$A$52,0))</f>
        <v/>
      </c>
      <c r="Q1186" s="20">
        <f>G1186/H1186</f>
        <v/>
      </c>
      <c r="R1186" s="20">
        <f>G1186/O1186</f>
        <v/>
      </c>
      <c r="S1186" s="32">
        <f>(G1186-N1186)/(P1186-N1186)</f>
        <v/>
      </c>
      <c r="T1186" s="4">
        <f>IF(G1186&lt;N1186,"Below",IF(G1186&gt;P1186,"Above","Within"))</f>
        <v/>
      </c>
      <c r="U1186" s="17">
        <f>MAX(0,N1186-G1186)*F1186</f>
        <v/>
      </c>
      <c r="V1186" s="17">
        <f>MAX(0,G1186-P1186)*F1186</f>
        <v/>
      </c>
      <c r="W1186" s="33">
        <f>IF(T1186="Above",LN(G1186/P1186)/LN(1+INDEX(Market!$E$6:$E$9,MATCH(B1186,Market!$A$6:$A$9,0))),0)</f>
        <v/>
      </c>
    </row>
    <row r="1187">
      <c r="A1187" s="5" t="inlineStr">
        <is>
          <t>E01388</t>
        </is>
      </c>
      <c r="B1187" s="5" t="inlineStr">
        <is>
          <t>IT</t>
        </is>
      </c>
      <c r="C1187" s="5" t="inlineStr">
        <is>
          <t>Customer Service</t>
        </is>
      </c>
      <c r="D1187" s="5" t="inlineStr">
        <is>
          <t>L1</t>
        </is>
      </c>
      <c r="E1187" s="5" t="inlineStr">
        <is>
          <t>F</t>
        </is>
      </c>
      <c r="F1187" s="5" t="n">
        <v>1</v>
      </c>
      <c r="G1187" s="31" t="n">
        <v>26350</v>
      </c>
      <c r="H1187" s="31" t="n">
        <v>23400</v>
      </c>
      <c r="I1187" s="6">
        <f>INDEX(Roles!$J$5:$J$40,MATCH(C1187&amp;"|"&amp;D1187,Roles!$A$5:$A$40,0))</f>
        <v/>
      </c>
      <c r="J1187" s="6">
        <f>INDEX(Roles!$K$5:$K$40,MATCH(C1187&amp;"|"&amp;D1187,Roles!$A$5:$A$40,0))</f>
        <v/>
      </c>
      <c r="K1187" s="26">
        <f>INDEX(Market!$K$31:$K$54,MATCH(B1187&amp;"|"&amp;J1187,Market!$A$31:$A$54,0))</f>
        <v/>
      </c>
      <c r="L1187" s="6">
        <f>INDEX(Settings!$E$13:$E$19,MATCH(I1187,Settings!$B$13:$B$19,0))</f>
        <v/>
      </c>
      <c r="M1187" s="25">
        <f>INDEX(Structure!$K$6:$K$12,MATCH(I1187,Structure!$A$6:$A$12,0))</f>
        <v/>
      </c>
      <c r="N1187" s="26">
        <f>INDEX(Structure!$G$25:$G$52,MATCH(B1187&amp;"|"&amp;I1187,Structure!$A$25:$A$52,0))</f>
        <v/>
      </c>
      <c r="O1187" s="26">
        <f>INDEX(Structure!$H$25:$H$52,MATCH(B1187&amp;"|"&amp;I1187,Structure!$A$25:$A$52,0))</f>
        <v/>
      </c>
      <c r="P1187" s="26">
        <f>INDEX(Structure!$I$25:$I$52,MATCH(B1187&amp;"|"&amp;I1187,Structure!$A$25:$A$52,0))</f>
        <v/>
      </c>
      <c r="Q1187" s="20">
        <f>G1187/H1187</f>
        <v/>
      </c>
      <c r="R1187" s="20">
        <f>G1187/O1187</f>
        <v/>
      </c>
      <c r="S1187" s="32">
        <f>(G1187-N1187)/(P1187-N1187)</f>
        <v/>
      </c>
      <c r="T1187" s="4">
        <f>IF(G1187&lt;N1187,"Below",IF(G1187&gt;P1187,"Above","Within"))</f>
        <v/>
      </c>
      <c r="U1187" s="17">
        <f>MAX(0,N1187-G1187)*F1187</f>
        <v/>
      </c>
      <c r="V1187" s="17">
        <f>MAX(0,G1187-P1187)*F1187</f>
        <v/>
      </c>
      <c r="W1187" s="33">
        <f>IF(T1187="Above",LN(G1187/P1187)/LN(1+INDEX(Market!$E$6:$E$9,MATCH(B1187,Market!$A$6:$A$9,0))),0)</f>
        <v/>
      </c>
    </row>
    <row r="1188">
      <c r="A1188" s="5" t="inlineStr">
        <is>
          <t>E01389</t>
        </is>
      </c>
      <c r="B1188" s="5" t="inlineStr">
        <is>
          <t>DE</t>
        </is>
      </c>
      <c r="C1188" s="5" t="inlineStr">
        <is>
          <t>Customer Service</t>
        </is>
      </c>
      <c r="D1188" s="5" t="inlineStr">
        <is>
          <t>L3</t>
        </is>
      </c>
      <c r="E1188" s="5" t="inlineStr">
        <is>
          <t>M</t>
        </is>
      </c>
      <c r="F1188" s="5" t="n">
        <v>1</v>
      </c>
      <c r="G1188" s="31" t="n">
        <v>55150</v>
      </c>
      <c r="H1188" s="31" t="n">
        <v>54700</v>
      </c>
      <c r="I1188" s="6">
        <f>INDEX(Roles!$J$5:$J$40,MATCH(C1188&amp;"|"&amp;D1188,Roles!$A$5:$A$40,0))</f>
        <v/>
      </c>
      <c r="J1188" s="6">
        <f>INDEX(Roles!$K$5:$K$40,MATCH(C1188&amp;"|"&amp;D1188,Roles!$A$5:$A$40,0))</f>
        <v/>
      </c>
      <c r="K1188" s="26">
        <f>INDEX(Market!$K$31:$K$54,MATCH(B1188&amp;"|"&amp;J1188,Market!$A$31:$A$54,0))</f>
        <v/>
      </c>
      <c r="L1188" s="6">
        <f>INDEX(Settings!$E$13:$E$19,MATCH(I1188,Settings!$B$13:$B$19,0))</f>
        <v/>
      </c>
      <c r="M1188" s="25">
        <f>INDEX(Structure!$K$6:$K$12,MATCH(I1188,Structure!$A$6:$A$12,0))</f>
        <v/>
      </c>
      <c r="N1188" s="26">
        <f>INDEX(Structure!$G$25:$G$52,MATCH(B1188&amp;"|"&amp;I1188,Structure!$A$25:$A$52,0))</f>
        <v/>
      </c>
      <c r="O1188" s="26">
        <f>INDEX(Structure!$H$25:$H$52,MATCH(B1188&amp;"|"&amp;I1188,Structure!$A$25:$A$52,0))</f>
        <v/>
      </c>
      <c r="P1188" s="26">
        <f>INDEX(Structure!$I$25:$I$52,MATCH(B1188&amp;"|"&amp;I1188,Structure!$A$25:$A$52,0))</f>
        <v/>
      </c>
      <c r="Q1188" s="20">
        <f>G1188/H1188</f>
        <v/>
      </c>
      <c r="R1188" s="20">
        <f>G1188/O1188</f>
        <v/>
      </c>
      <c r="S1188" s="32">
        <f>(G1188-N1188)/(P1188-N1188)</f>
        <v/>
      </c>
      <c r="T1188" s="4">
        <f>IF(G1188&lt;N1188,"Below",IF(G1188&gt;P1188,"Above","Within"))</f>
        <v/>
      </c>
      <c r="U1188" s="17">
        <f>MAX(0,N1188-G1188)*F1188</f>
        <v/>
      </c>
      <c r="V1188" s="17">
        <f>MAX(0,G1188-P1188)*F1188</f>
        <v/>
      </c>
      <c r="W1188" s="33">
        <f>IF(T1188="Above",LN(G1188/P1188)/LN(1+INDEX(Market!$E$6:$E$9,MATCH(B1188,Market!$A$6:$A$9,0))),0)</f>
        <v/>
      </c>
    </row>
    <row r="1189">
      <c r="A1189" s="5" t="inlineStr">
        <is>
          <t>E01391</t>
        </is>
      </c>
      <c r="B1189" s="5" t="inlineStr">
        <is>
          <t>PL</t>
        </is>
      </c>
      <c r="C1189" s="5" t="inlineStr">
        <is>
          <t>Operations</t>
        </is>
      </c>
      <c r="D1189" s="5" t="inlineStr">
        <is>
          <t>L4</t>
        </is>
      </c>
      <c r="E1189" s="5" t="inlineStr">
        <is>
          <t>F</t>
        </is>
      </c>
      <c r="F1189" s="5" t="n">
        <v>1</v>
      </c>
      <c r="G1189" s="31" t="n">
        <v>42000</v>
      </c>
      <c r="H1189" s="31" t="n">
        <v>41900</v>
      </c>
      <c r="I1189" s="6">
        <f>INDEX(Roles!$J$5:$J$40,MATCH(C1189&amp;"|"&amp;D1189,Roles!$A$5:$A$40,0))</f>
        <v/>
      </c>
      <c r="J1189" s="6">
        <f>INDEX(Roles!$K$5:$K$40,MATCH(C1189&amp;"|"&amp;D1189,Roles!$A$5:$A$40,0))</f>
        <v/>
      </c>
      <c r="K1189" s="26">
        <f>INDEX(Market!$K$31:$K$54,MATCH(B1189&amp;"|"&amp;J1189,Market!$A$31:$A$54,0))</f>
        <v/>
      </c>
      <c r="L1189" s="6">
        <f>INDEX(Settings!$E$13:$E$19,MATCH(I1189,Settings!$B$13:$B$19,0))</f>
        <v/>
      </c>
      <c r="M1189" s="25">
        <f>INDEX(Structure!$K$6:$K$12,MATCH(I1189,Structure!$A$6:$A$12,0))</f>
        <v/>
      </c>
      <c r="N1189" s="26">
        <f>INDEX(Structure!$G$25:$G$52,MATCH(B1189&amp;"|"&amp;I1189,Structure!$A$25:$A$52,0))</f>
        <v/>
      </c>
      <c r="O1189" s="26">
        <f>INDEX(Structure!$H$25:$H$52,MATCH(B1189&amp;"|"&amp;I1189,Structure!$A$25:$A$52,0))</f>
        <v/>
      </c>
      <c r="P1189" s="26">
        <f>INDEX(Structure!$I$25:$I$52,MATCH(B1189&amp;"|"&amp;I1189,Structure!$A$25:$A$52,0))</f>
        <v/>
      </c>
      <c r="Q1189" s="20">
        <f>G1189/H1189</f>
        <v/>
      </c>
      <c r="R1189" s="20">
        <f>G1189/O1189</f>
        <v/>
      </c>
      <c r="S1189" s="32">
        <f>(G1189-N1189)/(P1189-N1189)</f>
        <v/>
      </c>
      <c r="T1189" s="4">
        <f>IF(G1189&lt;N1189,"Below",IF(G1189&gt;P1189,"Above","Within"))</f>
        <v/>
      </c>
      <c r="U1189" s="17">
        <f>MAX(0,N1189-G1189)*F1189</f>
        <v/>
      </c>
      <c r="V1189" s="17">
        <f>MAX(0,G1189-P1189)*F1189</f>
        <v/>
      </c>
      <c r="W1189" s="33">
        <f>IF(T1189="Above",LN(G1189/P1189)/LN(1+INDEX(Market!$E$6:$E$9,MATCH(B1189,Market!$A$6:$A$9,0))),0)</f>
        <v/>
      </c>
    </row>
    <row r="1190">
      <c r="A1190" s="5" t="inlineStr">
        <is>
          <t>E01392</t>
        </is>
      </c>
      <c r="B1190" s="5" t="inlineStr">
        <is>
          <t>DE</t>
        </is>
      </c>
      <c r="C1190" s="5" t="inlineStr">
        <is>
          <t>Customer Service</t>
        </is>
      </c>
      <c r="D1190" s="5" t="inlineStr">
        <is>
          <t>L5</t>
        </is>
      </c>
      <c r="E1190" s="5" t="inlineStr">
        <is>
          <t>M</t>
        </is>
      </c>
      <c r="F1190" s="5" t="n">
        <v>1</v>
      </c>
      <c r="G1190" s="31" t="n">
        <v>93350</v>
      </c>
      <c r="H1190" s="31" t="n">
        <v>99200</v>
      </c>
      <c r="I1190" s="6">
        <f>INDEX(Roles!$J$5:$J$40,MATCH(C1190&amp;"|"&amp;D1190,Roles!$A$5:$A$40,0))</f>
        <v/>
      </c>
      <c r="J1190" s="6">
        <f>INDEX(Roles!$K$5:$K$40,MATCH(C1190&amp;"|"&amp;D1190,Roles!$A$5:$A$40,0))</f>
        <v/>
      </c>
      <c r="K1190" s="26">
        <f>INDEX(Market!$K$31:$K$54,MATCH(B1190&amp;"|"&amp;J1190,Market!$A$31:$A$54,0))</f>
        <v/>
      </c>
      <c r="L1190" s="6">
        <f>INDEX(Settings!$E$13:$E$19,MATCH(I1190,Settings!$B$13:$B$19,0))</f>
        <v/>
      </c>
      <c r="M1190" s="25">
        <f>INDEX(Structure!$K$6:$K$12,MATCH(I1190,Structure!$A$6:$A$12,0))</f>
        <v/>
      </c>
      <c r="N1190" s="26">
        <f>INDEX(Structure!$G$25:$G$52,MATCH(B1190&amp;"|"&amp;I1190,Structure!$A$25:$A$52,0))</f>
        <v/>
      </c>
      <c r="O1190" s="26">
        <f>INDEX(Structure!$H$25:$H$52,MATCH(B1190&amp;"|"&amp;I1190,Structure!$A$25:$A$52,0))</f>
        <v/>
      </c>
      <c r="P1190" s="26">
        <f>INDEX(Structure!$I$25:$I$52,MATCH(B1190&amp;"|"&amp;I1190,Structure!$A$25:$A$52,0))</f>
        <v/>
      </c>
      <c r="Q1190" s="20">
        <f>G1190/H1190</f>
        <v/>
      </c>
      <c r="R1190" s="20">
        <f>G1190/O1190</f>
        <v/>
      </c>
      <c r="S1190" s="32">
        <f>(G1190-N1190)/(P1190-N1190)</f>
        <v/>
      </c>
      <c r="T1190" s="4">
        <f>IF(G1190&lt;N1190,"Below",IF(G1190&gt;P1190,"Above","Within"))</f>
        <v/>
      </c>
      <c r="U1190" s="17">
        <f>MAX(0,N1190-G1190)*F1190</f>
        <v/>
      </c>
      <c r="V1190" s="17">
        <f>MAX(0,G1190-P1190)*F1190</f>
        <v/>
      </c>
      <c r="W1190" s="33">
        <f>IF(T1190="Above",LN(G1190/P1190)/LN(1+INDEX(Market!$E$6:$E$9,MATCH(B1190,Market!$A$6:$A$9,0))),0)</f>
        <v/>
      </c>
    </row>
    <row r="1191">
      <c r="A1191" s="5" t="inlineStr">
        <is>
          <t>E01393</t>
        </is>
      </c>
      <c r="B1191" s="5" t="inlineStr">
        <is>
          <t>PL</t>
        </is>
      </c>
      <c r="C1191" s="5" t="inlineStr">
        <is>
          <t>Customer Service</t>
        </is>
      </c>
      <c r="D1191" s="5" t="inlineStr">
        <is>
          <t>L4</t>
        </is>
      </c>
      <c r="E1191" s="5" t="inlineStr">
        <is>
          <t>F</t>
        </is>
      </c>
      <c r="F1191" s="5" t="n">
        <v>1</v>
      </c>
      <c r="G1191" s="31" t="n">
        <v>31450</v>
      </c>
      <c r="H1191" s="31" t="n">
        <v>39700</v>
      </c>
      <c r="I1191" s="6">
        <f>INDEX(Roles!$J$5:$J$40,MATCH(C1191&amp;"|"&amp;D1191,Roles!$A$5:$A$40,0))</f>
        <v/>
      </c>
      <c r="J1191" s="6">
        <f>INDEX(Roles!$K$5:$K$40,MATCH(C1191&amp;"|"&amp;D1191,Roles!$A$5:$A$40,0))</f>
        <v/>
      </c>
      <c r="K1191" s="26">
        <f>INDEX(Market!$K$31:$K$54,MATCH(B1191&amp;"|"&amp;J1191,Market!$A$31:$A$54,0))</f>
        <v/>
      </c>
      <c r="L1191" s="6">
        <f>INDEX(Settings!$E$13:$E$19,MATCH(I1191,Settings!$B$13:$B$19,0))</f>
        <v/>
      </c>
      <c r="M1191" s="25">
        <f>INDEX(Structure!$K$6:$K$12,MATCH(I1191,Structure!$A$6:$A$12,0))</f>
        <v/>
      </c>
      <c r="N1191" s="26">
        <f>INDEX(Structure!$G$25:$G$52,MATCH(B1191&amp;"|"&amp;I1191,Structure!$A$25:$A$52,0))</f>
        <v/>
      </c>
      <c r="O1191" s="26">
        <f>INDEX(Structure!$H$25:$H$52,MATCH(B1191&amp;"|"&amp;I1191,Structure!$A$25:$A$52,0))</f>
        <v/>
      </c>
      <c r="P1191" s="26">
        <f>INDEX(Structure!$I$25:$I$52,MATCH(B1191&amp;"|"&amp;I1191,Structure!$A$25:$A$52,0))</f>
        <v/>
      </c>
      <c r="Q1191" s="20">
        <f>G1191/H1191</f>
        <v/>
      </c>
      <c r="R1191" s="20">
        <f>G1191/O1191</f>
        <v/>
      </c>
      <c r="S1191" s="32">
        <f>(G1191-N1191)/(P1191-N1191)</f>
        <v/>
      </c>
      <c r="T1191" s="4">
        <f>IF(G1191&lt;N1191,"Below",IF(G1191&gt;P1191,"Above","Within"))</f>
        <v/>
      </c>
      <c r="U1191" s="17">
        <f>MAX(0,N1191-G1191)*F1191</f>
        <v/>
      </c>
      <c r="V1191" s="17">
        <f>MAX(0,G1191-P1191)*F1191</f>
        <v/>
      </c>
      <c r="W1191" s="33">
        <f>IF(T1191="Above",LN(G1191/P1191)/LN(1+INDEX(Market!$E$6:$E$9,MATCH(B1191,Market!$A$6:$A$9,0))),0)</f>
        <v/>
      </c>
    </row>
    <row r="1192">
      <c r="A1192" s="5" t="inlineStr">
        <is>
          <t>E01394</t>
        </is>
      </c>
      <c r="B1192" s="5" t="inlineStr">
        <is>
          <t>PL</t>
        </is>
      </c>
      <c r="C1192" s="5" t="inlineStr">
        <is>
          <t>Operations</t>
        </is>
      </c>
      <c r="D1192" s="5" t="inlineStr">
        <is>
          <t>L1</t>
        </is>
      </c>
      <c r="E1192" s="5" t="inlineStr">
        <is>
          <t>M</t>
        </is>
      </c>
      <c r="F1192" s="5" t="n">
        <v>1</v>
      </c>
      <c r="G1192" s="31" t="n">
        <v>15300</v>
      </c>
      <c r="H1192" s="31" t="n">
        <v>20000</v>
      </c>
      <c r="I1192" s="6">
        <f>INDEX(Roles!$J$5:$J$40,MATCH(C1192&amp;"|"&amp;D1192,Roles!$A$5:$A$40,0))</f>
        <v/>
      </c>
      <c r="J1192" s="6">
        <f>INDEX(Roles!$K$5:$K$40,MATCH(C1192&amp;"|"&amp;D1192,Roles!$A$5:$A$40,0))</f>
        <v/>
      </c>
      <c r="K1192" s="26">
        <f>INDEX(Market!$K$31:$K$54,MATCH(B1192&amp;"|"&amp;J1192,Market!$A$31:$A$54,0))</f>
        <v/>
      </c>
      <c r="L1192" s="6">
        <f>INDEX(Settings!$E$13:$E$19,MATCH(I1192,Settings!$B$13:$B$19,0))</f>
        <v/>
      </c>
      <c r="M1192" s="25">
        <f>INDEX(Structure!$K$6:$K$12,MATCH(I1192,Structure!$A$6:$A$12,0))</f>
        <v/>
      </c>
      <c r="N1192" s="26">
        <f>INDEX(Structure!$G$25:$G$52,MATCH(B1192&amp;"|"&amp;I1192,Structure!$A$25:$A$52,0))</f>
        <v/>
      </c>
      <c r="O1192" s="26">
        <f>INDEX(Structure!$H$25:$H$52,MATCH(B1192&amp;"|"&amp;I1192,Structure!$A$25:$A$52,0))</f>
        <v/>
      </c>
      <c r="P1192" s="26">
        <f>INDEX(Structure!$I$25:$I$52,MATCH(B1192&amp;"|"&amp;I1192,Structure!$A$25:$A$52,0))</f>
        <v/>
      </c>
      <c r="Q1192" s="20">
        <f>G1192/H1192</f>
        <v/>
      </c>
      <c r="R1192" s="20">
        <f>G1192/O1192</f>
        <v/>
      </c>
      <c r="S1192" s="32">
        <f>(G1192-N1192)/(P1192-N1192)</f>
        <v/>
      </c>
      <c r="T1192" s="4">
        <f>IF(G1192&lt;N1192,"Below",IF(G1192&gt;P1192,"Above","Within"))</f>
        <v/>
      </c>
      <c r="U1192" s="17">
        <f>MAX(0,N1192-G1192)*F1192</f>
        <v/>
      </c>
      <c r="V1192" s="17">
        <f>MAX(0,G1192-P1192)*F1192</f>
        <v/>
      </c>
      <c r="W1192" s="33">
        <f>IF(T1192="Above",LN(G1192/P1192)/LN(1+INDEX(Market!$E$6:$E$9,MATCH(B1192,Market!$A$6:$A$9,0))),0)</f>
        <v/>
      </c>
    </row>
    <row r="1193">
      <c r="A1193" s="5" t="inlineStr">
        <is>
          <t>E01395</t>
        </is>
      </c>
      <c r="B1193" s="5" t="inlineStr">
        <is>
          <t>PL</t>
        </is>
      </c>
      <c r="C1193" s="5" t="inlineStr">
        <is>
          <t>HR</t>
        </is>
      </c>
      <c r="D1193" s="5" t="inlineStr">
        <is>
          <t>L3</t>
        </is>
      </c>
      <c r="E1193" s="5" t="inlineStr">
        <is>
          <t>M</t>
        </is>
      </c>
      <c r="F1193" s="5" t="n">
        <v>1</v>
      </c>
      <c r="G1193" s="31" t="n">
        <v>33500</v>
      </c>
      <c r="H1193" s="31" t="n">
        <v>33600</v>
      </c>
      <c r="I1193" s="6">
        <f>INDEX(Roles!$J$5:$J$40,MATCH(C1193&amp;"|"&amp;D1193,Roles!$A$5:$A$40,0))</f>
        <v/>
      </c>
      <c r="J1193" s="6">
        <f>INDEX(Roles!$K$5:$K$40,MATCH(C1193&amp;"|"&amp;D1193,Roles!$A$5:$A$40,0))</f>
        <v/>
      </c>
      <c r="K1193" s="26">
        <f>INDEX(Market!$K$31:$K$54,MATCH(B1193&amp;"|"&amp;J1193,Market!$A$31:$A$54,0))</f>
        <v/>
      </c>
      <c r="L1193" s="6">
        <f>INDEX(Settings!$E$13:$E$19,MATCH(I1193,Settings!$B$13:$B$19,0))</f>
        <v/>
      </c>
      <c r="M1193" s="25">
        <f>INDEX(Structure!$K$6:$K$12,MATCH(I1193,Structure!$A$6:$A$12,0))</f>
        <v/>
      </c>
      <c r="N1193" s="26">
        <f>INDEX(Structure!$G$25:$G$52,MATCH(B1193&amp;"|"&amp;I1193,Structure!$A$25:$A$52,0))</f>
        <v/>
      </c>
      <c r="O1193" s="26">
        <f>INDEX(Structure!$H$25:$H$52,MATCH(B1193&amp;"|"&amp;I1193,Structure!$A$25:$A$52,0))</f>
        <v/>
      </c>
      <c r="P1193" s="26">
        <f>INDEX(Structure!$I$25:$I$52,MATCH(B1193&amp;"|"&amp;I1193,Structure!$A$25:$A$52,0))</f>
        <v/>
      </c>
      <c r="Q1193" s="20">
        <f>G1193/H1193</f>
        <v/>
      </c>
      <c r="R1193" s="20">
        <f>G1193/O1193</f>
        <v/>
      </c>
      <c r="S1193" s="32">
        <f>(G1193-N1193)/(P1193-N1193)</f>
        <v/>
      </c>
      <c r="T1193" s="4">
        <f>IF(G1193&lt;N1193,"Below",IF(G1193&gt;P1193,"Above","Within"))</f>
        <v/>
      </c>
      <c r="U1193" s="17">
        <f>MAX(0,N1193-G1193)*F1193</f>
        <v/>
      </c>
      <c r="V1193" s="17">
        <f>MAX(0,G1193-P1193)*F1193</f>
        <v/>
      </c>
      <c r="W1193" s="33">
        <f>IF(T1193="Above",LN(G1193/P1193)/LN(1+INDEX(Market!$E$6:$E$9,MATCH(B1193,Market!$A$6:$A$9,0))),0)</f>
        <v/>
      </c>
    </row>
    <row r="1194">
      <c r="A1194" s="5" t="inlineStr">
        <is>
          <t>E01396</t>
        </is>
      </c>
      <c r="B1194" s="5" t="inlineStr">
        <is>
          <t>ES</t>
        </is>
      </c>
      <c r="C1194" s="5" t="inlineStr">
        <is>
          <t>Customer Service</t>
        </is>
      </c>
      <c r="D1194" s="5" t="inlineStr">
        <is>
          <t>L1</t>
        </is>
      </c>
      <c r="E1194" s="5" t="inlineStr">
        <is>
          <t>F</t>
        </is>
      </c>
      <c r="F1194" s="5" t="n">
        <v>1</v>
      </c>
      <c r="G1194" s="31" t="n">
        <v>17850</v>
      </c>
      <c r="H1194" s="31" t="n">
        <v>22500</v>
      </c>
      <c r="I1194" s="6">
        <f>INDEX(Roles!$J$5:$J$40,MATCH(C1194&amp;"|"&amp;D1194,Roles!$A$5:$A$40,0))</f>
        <v/>
      </c>
      <c r="J1194" s="6">
        <f>INDEX(Roles!$K$5:$K$40,MATCH(C1194&amp;"|"&amp;D1194,Roles!$A$5:$A$40,0))</f>
        <v/>
      </c>
      <c r="K1194" s="26">
        <f>INDEX(Market!$K$31:$K$54,MATCH(B1194&amp;"|"&amp;J1194,Market!$A$31:$A$54,0))</f>
        <v/>
      </c>
      <c r="L1194" s="6">
        <f>INDEX(Settings!$E$13:$E$19,MATCH(I1194,Settings!$B$13:$B$19,0))</f>
        <v/>
      </c>
      <c r="M1194" s="25">
        <f>INDEX(Structure!$K$6:$K$12,MATCH(I1194,Structure!$A$6:$A$12,0))</f>
        <v/>
      </c>
      <c r="N1194" s="26">
        <f>INDEX(Structure!$G$25:$G$52,MATCH(B1194&amp;"|"&amp;I1194,Structure!$A$25:$A$52,0))</f>
        <v/>
      </c>
      <c r="O1194" s="26">
        <f>INDEX(Structure!$H$25:$H$52,MATCH(B1194&amp;"|"&amp;I1194,Structure!$A$25:$A$52,0))</f>
        <v/>
      </c>
      <c r="P1194" s="26">
        <f>INDEX(Structure!$I$25:$I$52,MATCH(B1194&amp;"|"&amp;I1194,Structure!$A$25:$A$52,0))</f>
        <v/>
      </c>
      <c r="Q1194" s="20">
        <f>G1194/H1194</f>
        <v/>
      </c>
      <c r="R1194" s="20">
        <f>G1194/O1194</f>
        <v/>
      </c>
      <c r="S1194" s="32">
        <f>(G1194-N1194)/(P1194-N1194)</f>
        <v/>
      </c>
      <c r="T1194" s="4">
        <f>IF(G1194&lt;N1194,"Below",IF(G1194&gt;P1194,"Above","Within"))</f>
        <v/>
      </c>
      <c r="U1194" s="17">
        <f>MAX(0,N1194-G1194)*F1194</f>
        <v/>
      </c>
      <c r="V1194" s="17">
        <f>MAX(0,G1194-P1194)*F1194</f>
        <v/>
      </c>
      <c r="W1194" s="33">
        <f>IF(T1194="Above",LN(G1194/P1194)/LN(1+INDEX(Market!$E$6:$E$9,MATCH(B1194,Market!$A$6:$A$9,0))),0)</f>
        <v/>
      </c>
    </row>
    <row r="1195">
      <c r="A1195" s="5" t="inlineStr">
        <is>
          <t>E01397</t>
        </is>
      </c>
      <c r="B1195" s="5" t="inlineStr">
        <is>
          <t>DE</t>
        </is>
      </c>
      <c r="C1195" s="5" t="inlineStr">
        <is>
          <t>Customer Service</t>
        </is>
      </c>
      <c r="D1195" s="5" t="inlineStr">
        <is>
          <t>L1</t>
        </is>
      </c>
      <c r="E1195" s="5" t="inlineStr">
        <is>
          <t>M</t>
        </is>
      </c>
      <c r="F1195" s="5" t="n">
        <v>1</v>
      </c>
      <c r="G1195" s="31" t="n">
        <v>39950</v>
      </c>
      <c r="H1195" s="31" t="n">
        <v>34200</v>
      </c>
      <c r="I1195" s="6">
        <f>INDEX(Roles!$J$5:$J$40,MATCH(C1195&amp;"|"&amp;D1195,Roles!$A$5:$A$40,0))</f>
        <v/>
      </c>
      <c r="J1195" s="6">
        <f>INDEX(Roles!$K$5:$K$40,MATCH(C1195&amp;"|"&amp;D1195,Roles!$A$5:$A$40,0))</f>
        <v/>
      </c>
      <c r="K1195" s="26">
        <f>INDEX(Market!$K$31:$K$54,MATCH(B1195&amp;"|"&amp;J1195,Market!$A$31:$A$54,0))</f>
        <v/>
      </c>
      <c r="L1195" s="6">
        <f>INDEX(Settings!$E$13:$E$19,MATCH(I1195,Settings!$B$13:$B$19,0))</f>
        <v/>
      </c>
      <c r="M1195" s="25">
        <f>INDEX(Structure!$K$6:$K$12,MATCH(I1195,Structure!$A$6:$A$12,0))</f>
        <v/>
      </c>
      <c r="N1195" s="26">
        <f>INDEX(Structure!$G$25:$G$52,MATCH(B1195&amp;"|"&amp;I1195,Structure!$A$25:$A$52,0))</f>
        <v/>
      </c>
      <c r="O1195" s="26">
        <f>INDEX(Structure!$H$25:$H$52,MATCH(B1195&amp;"|"&amp;I1195,Structure!$A$25:$A$52,0))</f>
        <v/>
      </c>
      <c r="P1195" s="26">
        <f>INDEX(Structure!$I$25:$I$52,MATCH(B1195&amp;"|"&amp;I1195,Structure!$A$25:$A$52,0))</f>
        <v/>
      </c>
      <c r="Q1195" s="20">
        <f>G1195/H1195</f>
        <v/>
      </c>
      <c r="R1195" s="20">
        <f>G1195/O1195</f>
        <v/>
      </c>
      <c r="S1195" s="32">
        <f>(G1195-N1195)/(P1195-N1195)</f>
        <v/>
      </c>
      <c r="T1195" s="4">
        <f>IF(G1195&lt;N1195,"Below",IF(G1195&gt;P1195,"Above","Within"))</f>
        <v/>
      </c>
      <c r="U1195" s="17">
        <f>MAX(0,N1195-G1195)*F1195</f>
        <v/>
      </c>
      <c r="V1195" s="17">
        <f>MAX(0,G1195-P1195)*F1195</f>
        <v/>
      </c>
      <c r="W1195" s="33">
        <f>IF(T1195="Above",LN(G1195/P1195)/LN(1+INDEX(Market!$E$6:$E$9,MATCH(B1195,Market!$A$6:$A$9,0))),0)</f>
        <v/>
      </c>
    </row>
    <row r="1196">
      <c r="A1196" s="5" t="inlineStr">
        <is>
          <t>E01398</t>
        </is>
      </c>
      <c r="B1196" s="5" t="inlineStr">
        <is>
          <t>PL</t>
        </is>
      </c>
      <c r="C1196" s="5" t="inlineStr">
        <is>
          <t>Operations</t>
        </is>
      </c>
      <c r="D1196" s="5" t="inlineStr">
        <is>
          <t>L2</t>
        </is>
      </c>
      <c r="E1196" s="5" t="inlineStr">
        <is>
          <t>M</t>
        </is>
      </c>
      <c r="F1196" s="5" t="n">
        <v>1</v>
      </c>
      <c r="G1196" s="31" t="n">
        <v>29200</v>
      </c>
      <c r="H1196" s="31" t="n">
        <v>24900</v>
      </c>
      <c r="I1196" s="6">
        <f>INDEX(Roles!$J$5:$J$40,MATCH(C1196&amp;"|"&amp;D1196,Roles!$A$5:$A$40,0))</f>
        <v/>
      </c>
      <c r="J1196" s="6">
        <f>INDEX(Roles!$K$5:$K$40,MATCH(C1196&amp;"|"&amp;D1196,Roles!$A$5:$A$40,0))</f>
        <v/>
      </c>
      <c r="K1196" s="26">
        <f>INDEX(Market!$K$31:$K$54,MATCH(B1196&amp;"|"&amp;J1196,Market!$A$31:$A$54,0))</f>
        <v/>
      </c>
      <c r="L1196" s="6">
        <f>INDEX(Settings!$E$13:$E$19,MATCH(I1196,Settings!$B$13:$B$19,0))</f>
        <v/>
      </c>
      <c r="M1196" s="25">
        <f>INDEX(Structure!$K$6:$K$12,MATCH(I1196,Structure!$A$6:$A$12,0))</f>
        <v/>
      </c>
      <c r="N1196" s="26">
        <f>INDEX(Structure!$G$25:$G$52,MATCH(B1196&amp;"|"&amp;I1196,Structure!$A$25:$A$52,0))</f>
        <v/>
      </c>
      <c r="O1196" s="26">
        <f>INDEX(Structure!$H$25:$H$52,MATCH(B1196&amp;"|"&amp;I1196,Structure!$A$25:$A$52,0))</f>
        <v/>
      </c>
      <c r="P1196" s="26">
        <f>INDEX(Structure!$I$25:$I$52,MATCH(B1196&amp;"|"&amp;I1196,Structure!$A$25:$A$52,0))</f>
        <v/>
      </c>
      <c r="Q1196" s="20">
        <f>G1196/H1196</f>
        <v/>
      </c>
      <c r="R1196" s="20">
        <f>G1196/O1196</f>
        <v/>
      </c>
      <c r="S1196" s="32">
        <f>(G1196-N1196)/(P1196-N1196)</f>
        <v/>
      </c>
      <c r="T1196" s="4">
        <f>IF(G1196&lt;N1196,"Below",IF(G1196&gt;P1196,"Above","Within"))</f>
        <v/>
      </c>
      <c r="U1196" s="17">
        <f>MAX(0,N1196-G1196)*F1196</f>
        <v/>
      </c>
      <c r="V1196" s="17">
        <f>MAX(0,G1196-P1196)*F1196</f>
        <v/>
      </c>
      <c r="W1196" s="33">
        <f>IF(T1196="Above",LN(G1196/P1196)/LN(1+INDEX(Market!$E$6:$E$9,MATCH(B1196,Market!$A$6:$A$9,0))),0)</f>
        <v/>
      </c>
    </row>
    <row r="1197">
      <c r="A1197" s="5" t="inlineStr">
        <is>
          <t>E01399</t>
        </is>
      </c>
      <c r="B1197" s="5" t="inlineStr">
        <is>
          <t>ES</t>
        </is>
      </c>
      <c r="C1197" s="5" t="inlineStr">
        <is>
          <t>Operations</t>
        </is>
      </c>
      <c r="D1197" s="5" t="inlineStr">
        <is>
          <t>L2</t>
        </is>
      </c>
      <c r="E1197" s="5" t="inlineStr">
        <is>
          <t>M</t>
        </is>
      </c>
      <c r="F1197" s="5" t="n">
        <v>1</v>
      </c>
      <c r="G1197" s="31" t="n">
        <v>29900</v>
      </c>
      <c r="H1197" s="31" t="n">
        <v>29700</v>
      </c>
      <c r="I1197" s="6">
        <f>INDEX(Roles!$J$5:$J$40,MATCH(C1197&amp;"|"&amp;D1197,Roles!$A$5:$A$40,0))</f>
        <v/>
      </c>
      <c r="J1197" s="6">
        <f>INDEX(Roles!$K$5:$K$40,MATCH(C1197&amp;"|"&amp;D1197,Roles!$A$5:$A$40,0))</f>
        <v/>
      </c>
      <c r="K1197" s="26">
        <f>INDEX(Market!$K$31:$K$54,MATCH(B1197&amp;"|"&amp;J1197,Market!$A$31:$A$54,0))</f>
        <v/>
      </c>
      <c r="L1197" s="6">
        <f>INDEX(Settings!$E$13:$E$19,MATCH(I1197,Settings!$B$13:$B$19,0))</f>
        <v/>
      </c>
      <c r="M1197" s="25">
        <f>INDEX(Structure!$K$6:$K$12,MATCH(I1197,Structure!$A$6:$A$12,0))</f>
        <v/>
      </c>
      <c r="N1197" s="26">
        <f>INDEX(Structure!$G$25:$G$52,MATCH(B1197&amp;"|"&amp;I1197,Structure!$A$25:$A$52,0))</f>
        <v/>
      </c>
      <c r="O1197" s="26">
        <f>INDEX(Structure!$H$25:$H$52,MATCH(B1197&amp;"|"&amp;I1197,Structure!$A$25:$A$52,0))</f>
        <v/>
      </c>
      <c r="P1197" s="26">
        <f>INDEX(Structure!$I$25:$I$52,MATCH(B1197&amp;"|"&amp;I1197,Structure!$A$25:$A$52,0))</f>
        <v/>
      </c>
      <c r="Q1197" s="20">
        <f>G1197/H1197</f>
        <v/>
      </c>
      <c r="R1197" s="20">
        <f>G1197/O1197</f>
        <v/>
      </c>
      <c r="S1197" s="32">
        <f>(G1197-N1197)/(P1197-N1197)</f>
        <v/>
      </c>
      <c r="T1197" s="4">
        <f>IF(G1197&lt;N1197,"Below",IF(G1197&gt;P1197,"Above","Within"))</f>
        <v/>
      </c>
      <c r="U1197" s="17">
        <f>MAX(0,N1197-G1197)*F1197</f>
        <v/>
      </c>
      <c r="V1197" s="17">
        <f>MAX(0,G1197-P1197)*F1197</f>
        <v/>
      </c>
      <c r="W1197" s="33">
        <f>IF(T1197="Above",LN(G1197/P1197)/LN(1+INDEX(Market!$E$6:$E$9,MATCH(B1197,Market!$A$6:$A$9,0))),0)</f>
        <v/>
      </c>
    </row>
    <row r="1198">
      <c r="A1198" s="5" t="inlineStr">
        <is>
          <t>E01400</t>
        </is>
      </c>
      <c r="B1198" s="5" t="inlineStr">
        <is>
          <t>DE</t>
        </is>
      </c>
      <c r="C1198" s="5" t="inlineStr">
        <is>
          <t>Finance</t>
        </is>
      </c>
      <c r="D1198" s="5" t="inlineStr">
        <is>
          <t>L2</t>
        </is>
      </c>
      <c r="E1198" s="5" t="inlineStr">
        <is>
          <t>F</t>
        </is>
      </c>
      <c r="F1198" s="5" t="n">
        <v>1</v>
      </c>
      <c r="G1198" s="31" t="n">
        <v>54850</v>
      </c>
      <c r="H1198" s="31" t="n">
        <v>52300</v>
      </c>
      <c r="I1198" s="6">
        <f>INDEX(Roles!$J$5:$J$40,MATCH(C1198&amp;"|"&amp;D1198,Roles!$A$5:$A$40,0))</f>
        <v/>
      </c>
      <c r="J1198" s="6">
        <f>INDEX(Roles!$K$5:$K$40,MATCH(C1198&amp;"|"&amp;D1198,Roles!$A$5:$A$40,0))</f>
        <v/>
      </c>
      <c r="K1198" s="26">
        <f>INDEX(Market!$K$31:$K$54,MATCH(B1198&amp;"|"&amp;J1198,Market!$A$31:$A$54,0))</f>
        <v/>
      </c>
      <c r="L1198" s="6">
        <f>INDEX(Settings!$E$13:$E$19,MATCH(I1198,Settings!$B$13:$B$19,0))</f>
        <v/>
      </c>
      <c r="M1198" s="25">
        <f>INDEX(Structure!$K$6:$K$12,MATCH(I1198,Structure!$A$6:$A$12,0))</f>
        <v/>
      </c>
      <c r="N1198" s="26">
        <f>INDEX(Structure!$G$25:$G$52,MATCH(B1198&amp;"|"&amp;I1198,Structure!$A$25:$A$52,0))</f>
        <v/>
      </c>
      <c r="O1198" s="26">
        <f>INDEX(Structure!$H$25:$H$52,MATCH(B1198&amp;"|"&amp;I1198,Structure!$A$25:$A$52,0))</f>
        <v/>
      </c>
      <c r="P1198" s="26">
        <f>INDEX(Structure!$I$25:$I$52,MATCH(B1198&amp;"|"&amp;I1198,Structure!$A$25:$A$52,0))</f>
        <v/>
      </c>
      <c r="Q1198" s="20">
        <f>G1198/H1198</f>
        <v/>
      </c>
      <c r="R1198" s="20">
        <f>G1198/O1198</f>
        <v/>
      </c>
      <c r="S1198" s="32">
        <f>(G1198-N1198)/(P1198-N1198)</f>
        <v/>
      </c>
      <c r="T1198" s="4">
        <f>IF(G1198&lt;N1198,"Below",IF(G1198&gt;P1198,"Above","Within"))</f>
        <v/>
      </c>
      <c r="U1198" s="17">
        <f>MAX(0,N1198-G1198)*F1198</f>
        <v/>
      </c>
      <c r="V1198" s="17">
        <f>MAX(0,G1198-P1198)*F1198</f>
        <v/>
      </c>
      <c r="W1198" s="33">
        <f>IF(T1198="Above",LN(G1198/P1198)/LN(1+INDEX(Market!$E$6:$E$9,MATCH(B1198,Market!$A$6:$A$9,0))),0)</f>
        <v/>
      </c>
    </row>
    <row r="1199">
      <c r="A1199" s="5" t="inlineStr">
        <is>
          <t>E01401</t>
        </is>
      </c>
      <c r="B1199" s="5" t="inlineStr">
        <is>
          <t>IT</t>
        </is>
      </c>
      <c r="C1199" s="5" t="inlineStr">
        <is>
          <t>Tech</t>
        </is>
      </c>
      <c r="D1199" s="5" t="inlineStr">
        <is>
          <t>L1</t>
        </is>
      </c>
      <c r="E1199" s="5" t="inlineStr">
        <is>
          <t>M</t>
        </is>
      </c>
      <c r="F1199" s="5" t="n">
        <v>1</v>
      </c>
      <c r="G1199" s="31" t="n">
        <v>25100</v>
      </c>
      <c r="H1199" s="31" t="n">
        <v>32500</v>
      </c>
      <c r="I1199" s="6">
        <f>INDEX(Roles!$J$5:$J$40,MATCH(C1199&amp;"|"&amp;D1199,Roles!$A$5:$A$40,0))</f>
        <v/>
      </c>
      <c r="J1199" s="6">
        <f>INDEX(Roles!$K$5:$K$40,MATCH(C1199&amp;"|"&amp;D1199,Roles!$A$5:$A$40,0))</f>
        <v/>
      </c>
      <c r="K1199" s="26">
        <f>INDEX(Market!$K$31:$K$54,MATCH(B1199&amp;"|"&amp;J1199,Market!$A$31:$A$54,0))</f>
        <v/>
      </c>
      <c r="L1199" s="6">
        <f>INDEX(Settings!$E$13:$E$19,MATCH(I1199,Settings!$B$13:$B$19,0))</f>
        <v/>
      </c>
      <c r="M1199" s="25">
        <f>INDEX(Structure!$K$6:$K$12,MATCH(I1199,Structure!$A$6:$A$12,0))</f>
        <v/>
      </c>
      <c r="N1199" s="26">
        <f>INDEX(Structure!$G$25:$G$52,MATCH(B1199&amp;"|"&amp;I1199,Structure!$A$25:$A$52,0))</f>
        <v/>
      </c>
      <c r="O1199" s="26">
        <f>INDEX(Structure!$H$25:$H$52,MATCH(B1199&amp;"|"&amp;I1199,Structure!$A$25:$A$52,0))</f>
        <v/>
      </c>
      <c r="P1199" s="26">
        <f>INDEX(Structure!$I$25:$I$52,MATCH(B1199&amp;"|"&amp;I1199,Structure!$A$25:$A$52,0))</f>
        <v/>
      </c>
      <c r="Q1199" s="20">
        <f>G1199/H1199</f>
        <v/>
      </c>
      <c r="R1199" s="20">
        <f>G1199/O1199</f>
        <v/>
      </c>
      <c r="S1199" s="32">
        <f>(G1199-N1199)/(P1199-N1199)</f>
        <v/>
      </c>
      <c r="T1199" s="4">
        <f>IF(G1199&lt;N1199,"Below",IF(G1199&gt;P1199,"Above","Within"))</f>
        <v/>
      </c>
      <c r="U1199" s="17">
        <f>MAX(0,N1199-G1199)*F1199</f>
        <v/>
      </c>
      <c r="V1199" s="17">
        <f>MAX(0,G1199-P1199)*F1199</f>
        <v/>
      </c>
      <c r="W1199" s="33">
        <f>IF(T1199="Above",LN(G1199/P1199)/LN(1+INDEX(Market!$E$6:$E$9,MATCH(B1199,Market!$A$6:$A$9,0))),0)</f>
        <v/>
      </c>
    </row>
    <row r="1200">
      <c r="A1200" s="5" t="inlineStr">
        <is>
          <t>E01403</t>
        </is>
      </c>
      <c r="B1200" s="5" t="inlineStr">
        <is>
          <t>PL</t>
        </is>
      </c>
      <c r="C1200" s="5" t="inlineStr">
        <is>
          <t>HR</t>
        </is>
      </c>
      <c r="D1200" s="5" t="inlineStr">
        <is>
          <t>L3</t>
        </is>
      </c>
      <c r="E1200" s="5" t="inlineStr">
        <is>
          <t>M</t>
        </is>
      </c>
      <c r="F1200" s="5" t="n">
        <v>1</v>
      </c>
      <c r="G1200" s="31" t="n">
        <v>31550</v>
      </c>
      <c r="H1200" s="31" t="n">
        <v>33600</v>
      </c>
      <c r="I1200" s="6">
        <f>INDEX(Roles!$J$5:$J$40,MATCH(C1200&amp;"|"&amp;D1200,Roles!$A$5:$A$40,0))</f>
        <v/>
      </c>
      <c r="J1200" s="6">
        <f>INDEX(Roles!$K$5:$K$40,MATCH(C1200&amp;"|"&amp;D1200,Roles!$A$5:$A$40,0))</f>
        <v/>
      </c>
      <c r="K1200" s="26">
        <f>INDEX(Market!$K$31:$K$54,MATCH(B1200&amp;"|"&amp;J1200,Market!$A$31:$A$54,0))</f>
        <v/>
      </c>
      <c r="L1200" s="6">
        <f>INDEX(Settings!$E$13:$E$19,MATCH(I1200,Settings!$B$13:$B$19,0))</f>
        <v/>
      </c>
      <c r="M1200" s="25">
        <f>INDEX(Structure!$K$6:$K$12,MATCH(I1200,Structure!$A$6:$A$12,0))</f>
        <v/>
      </c>
      <c r="N1200" s="26">
        <f>INDEX(Structure!$G$25:$G$52,MATCH(B1200&amp;"|"&amp;I1200,Structure!$A$25:$A$52,0))</f>
        <v/>
      </c>
      <c r="O1200" s="26">
        <f>INDEX(Structure!$H$25:$H$52,MATCH(B1200&amp;"|"&amp;I1200,Structure!$A$25:$A$52,0))</f>
        <v/>
      </c>
      <c r="P1200" s="26">
        <f>INDEX(Structure!$I$25:$I$52,MATCH(B1200&amp;"|"&amp;I1200,Structure!$A$25:$A$52,0))</f>
        <v/>
      </c>
      <c r="Q1200" s="20">
        <f>G1200/H1200</f>
        <v/>
      </c>
      <c r="R1200" s="20">
        <f>G1200/O1200</f>
        <v/>
      </c>
      <c r="S1200" s="32">
        <f>(G1200-N1200)/(P1200-N1200)</f>
        <v/>
      </c>
      <c r="T1200" s="4">
        <f>IF(G1200&lt;N1200,"Below",IF(G1200&gt;P1200,"Above","Within"))</f>
        <v/>
      </c>
      <c r="U1200" s="17">
        <f>MAX(0,N1200-G1200)*F1200</f>
        <v/>
      </c>
      <c r="V1200" s="17">
        <f>MAX(0,G1200-P1200)*F1200</f>
        <v/>
      </c>
      <c r="W1200" s="33">
        <f>IF(T1200="Above",LN(G1200/P1200)/LN(1+INDEX(Market!$E$6:$E$9,MATCH(B1200,Market!$A$6:$A$9,0))),0)</f>
        <v/>
      </c>
    </row>
    <row r="1201">
      <c r="A1201" s="5" t="inlineStr">
        <is>
          <t>E01404</t>
        </is>
      </c>
      <c r="B1201" s="5" t="inlineStr">
        <is>
          <t>PL</t>
        </is>
      </c>
      <c r="C1201" s="5" t="inlineStr">
        <is>
          <t>Customer Service</t>
        </is>
      </c>
      <c r="D1201" s="5" t="inlineStr">
        <is>
          <t>L3</t>
        </is>
      </c>
      <c r="E1201" s="5" t="inlineStr">
        <is>
          <t>F</t>
        </is>
      </c>
      <c r="F1201" s="5" t="n">
        <v>1</v>
      </c>
      <c r="G1201" s="31" t="n">
        <v>34550</v>
      </c>
      <c r="H1201" s="31" t="n">
        <v>30200</v>
      </c>
      <c r="I1201" s="6">
        <f>INDEX(Roles!$J$5:$J$40,MATCH(C1201&amp;"|"&amp;D1201,Roles!$A$5:$A$40,0))</f>
        <v/>
      </c>
      <c r="J1201" s="6">
        <f>INDEX(Roles!$K$5:$K$40,MATCH(C1201&amp;"|"&amp;D1201,Roles!$A$5:$A$40,0))</f>
        <v/>
      </c>
      <c r="K1201" s="26">
        <f>INDEX(Market!$K$31:$K$54,MATCH(B1201&amp;"|"&amp;J1201,Market!$A$31:$A$54,0))</f>
        <v/>
      </c>
      <c r="L1201" s="6">
        <f>INDEX(Settings!$E$13:$E$19,MATCH(I1201,Settings!$B$13:$B$19,0))</f>
        <v/>
      </c>
      <c r="M1201" s="25">
        <f>INDEX(Structure!$K$6:$K$12,MATCH(I1201,Structure!$A$6:$A$12,0))</f>
        <v/>
      </c>
      <c r="N1201" s="26">
        <f>INDEX(Structure!$G$25:$G$52,MATCH(B1201&amp;"|"&amp;I1201,Structure!$A$25:$A$52,0))</f>
        <v/>
      </c>
      <c r="O1201" s="26">
        <f>INDEX(Structure!$H$25:$H$52,MATCH(B1201&amp;"|"&amp;I1201,Structure!$A$25:$A$52,0))</f>
        <v/>
      </c>
      <c r="P1201" s="26">
        <f>INDEX(Structure!$I$25:$I$52,MATCH(B1201&amp;"|"&amp;I1201,Structure!$A$25:$A$52,0))</f>
        <v/>
      </c>
      <c r="Q1201" s="20">
        <f>G1201/H1201</f>
        <v/>
      </c>
      <c r="R1201" s="20">
        <f>G1201/O1201</f>
        <v/>
      </c>
      <c r="S1201" s="32">
        <f>(G1201-N1201)/(P1201-N1201)</f>
        <v/>
      </c>
      <c r="T1201" s="4">
        <f>IF(G1201&lt;N1201,"Below",IF(G1201&gt;P1201,"Above","Within"))</f>
        <v/>
      </c>
      <c r="U1201" s="17">
        <f>MAX(0,N1201-G1201)*F1201</f>
        <v/>
      </c>
      <c r="V1201" s="17">
        <f>MAX(0,G1201-P1201)*F1201</f>
        <v/>
      </c>
      <c r="W1201" s="33">
        <f>IF(T1201="Above",LN(G1201/P1201)/LN(1+INDEX(Market!$E$6:$E$9,MATCH(B1201,Market!$A$6:$A$9,0))),0)</f>
        <v/>
      </c>
    </row>
    <row r="1202">
      <c r="A1202" s="5" t="inlineStr">
        <is>
          <t>E01405</t>
        </is>
      </c>
      <c r="B1202" s="5" t="inlineStr">
        <is>
          <t>IT</t>
        </is>
      </c>
      <c r="C1202" s="5" t="inlineStr">
        <is>
          <t>Tech</t>
        </is>
      </c>
      <c r="D1202" s="5" t="inlineStr">
        <is>
          <t>L1</t>
        </is>
      </c>
      <c r="E1202" s="5" t="inlineStr">
        <is>
          <t>M</t>
        </is>
      </c>
      <c r="F1202" s="5" t="n">
        <v>0.8</v>
      </c>
      <c r="G1202" s="31" t="n">
        <v>33350</v>
      </c>
      <c r="H1202" s="31" t="n">
        <v>32500</v>
      </c>
      <c r="I1202" s="6">
        <f>INDEX(Roles!$J$5:$J$40,MATCH(C1202&amp;"|"&amp;D1202,Roles!$A$5:$A$40,0))</f>
        <v/>
      </c>
      <c r="J1202" s="6">
        <f>INDEX(Roles!$K$5:$K$40,MATCH(C1202&amp;"|"&amp;D1202,Roles!$A$5:$A$40,0))</f>
        <v/>
      </c>
      <c r="K1202" s="26">
        <f>INDEX(Market!$K$31:$K$54,MATCH(B1202&amp;"|"&amp;J1202,Market!$A$31:$A$54,0))</f>
        <v/>
      </c>
      <c r="L1202" s="6">
        <f>INDEX(Settings!$E$13:$E$19,MATCH(I1202,Settings!$B$13:$B$19,0))</f>
        <v/>
      </c>
      <c r="M1202" s="25">
        <f>INDEX(Structure!$K$6:$K$12,MATCH(I1202,Structure!$A$6:$A$12,0))</f>
        <v/>
      </c>
      <c r="N1202" s="26">
        <f>INDEX(Structure!$G$25:$G$52,MATCH(B1202&amp;"|"&amp;I1202,Structure!$A$25:$A$52,0))</f>
        <v/>
      </c>
      <c r="O1202" s="26">
        <f>INDEX(Structure!$H$25:$H$52,MATCH(B1202&amp;"|"&amp;I1202,Structure!$A$25:$A$52,0))</f>
        <v/>
      </c>
      <c r="P1202" s="26">
        <f>INDEX(Structure!$I$25:$I$52,MATCH(B1202&amp;"|"&amp;I1202,Structure!$A$25:$A$52,0))</f>
        <v/>
      </c>
      <c r="Q1202" s="20">
        <f>G1202/H1202</f>
        <v/>
      </c>
      <c r="R1202" s="20">
        <f>G1202/O1202</f>
        <v/>
      </c>
      <c r="S1202" s="32">
        <f>(G1202-N1202)/(P1202-N1202)</f>
        <v/>
      </c>
      <c r="T1202" s="4">
        <f>IF(G1202&lt;N1202,"Below",IF(G1202&gt;P1202,"Above","Within"))</f>
        <v/>
      </c>
      <c r="U1202" s="17">
        <f>MAX(0,N1202-G1202)*F1202</f>
        <v/>
      </c>
      <c r="V1202" s="17">
        <f>MAX(0,G1202-P1202)*F1202</f>
        <v/>
      </c>
      <c r="W1202" s="33">
        <f>IF(T1202="Above",LN(G1202/P1202)/LN(1+INDEX(Market!$E$6:$E$9,MATCH(B1202,Market!$A$6:$A$9,0))),0)</f>
        <v/>
      </c>
    </row>
    <row r="1203">
      <c r="A1203" s="5" t="inlineStr">
        <is>
          <t>E01406</t>
        </is>
      </c>
      <c r="B1203" s="5" t="inlineStr">
        <is>
          <t>PL</t>
        </is>
      </c>
      <c r="C1203" s="5" t="inlineStr">
        <is>
          <t>Finance</t>
        </is>
      </c>
      <c r="D1203" s="5" t="inlineStr">
        <is>
          <t>L2</t>
        </is>
      </c>
      <c r="E1203" s="5" t="inlineStr">
        <is>
          <t>M</t>
        </is>
      </c>
      <c r="F1203" s="5" t="n">
        <v>1</v>
      </c>
      <c r="G1203" s="31" t="n">
        <v>27150</v>
      </c>
      <c r="H1203" s="31" t="n">
        <v>28900</v>
      </c>
      <c r="I1203" s="6">
        <f>INDEX(Roles!$J$5:$J$40,MATCH(C1203&amp;"|"&amp;D1203,Roles!$A$5:$A$40,0))</f>
        <v/>
      </c>
      <c r="J1203" s="6">
        <f>INDEX(Roles!$K$5:$K$40,MATCH(C1203&amp;"|"&amp;D1203,Roles!$A$5:$A$40,0))</f>
        <v/>
      </c>
      <c r="K1203" s="26">
        <f>INDEX(Market!$K$31:$K$54,MATCH(B1203&amp;"|"&amp;J1203,Market!$A$31:$A$54,0))</f>
        <v/>
      </c>
      <c r="L1203" s="6">
        <f>INDEX(Settings!$E$13:$E$19,MATCH(I1203,Settings!$B$13:$B$19,0))</f>
        <v/>
      </c>
      <c r="M1203" s="25">
        <f>INDEX(Structure!$K$6:$K$12,MATCH(I1203,Structure!$A$6:$A$12,0))</f>
        <v/>
      </c>
      <c r="N1203" s="26">
        <f>INDEX(Structure!$G$25:$G$52,MATCH(B1203&amp;"|"&amp;I1203,Structure!$A$25:$A$52,0))</f>
        <v/>
      </c>
      <c r="O1203" s="26">
        <f>INDEX(Structure!$H$25:$H$52,MATCH(B1203&amp;"|"&amp;I1203,Structure!$A$25:$A$52,0))</f>
        <v/>
      </c>
      <c r="P1203" s="26">
        <f>INDEX(Structure!$I$25:$I$52,MATCH(B1203&amp;"|"&amp;I1203,Structure!$A$25:$A$52,0))</f>
        <v/>
      </c>
      <c r="Q1203" s="20">
        <f>G1203/H1203</f>
        <v/>
      </c>
      <c r="R1203" s="20">
        <f>G1203/O1203</f>
        <v/>
      </c>
      <c r="S1203" s="32">
        <f>(G1203-N1203)/(P1203-N1203)</f>
        <v/>
      </c>
      <c r="T1203" s="4">
        <f>IF(G1203&lt;N1203,"Below",IF(G1203&gt;P1203,"Above","Within"))</f>
        <v/>
      </c>
      <c r="U1203" s="17">
        <f>MAX(0,N1203-G1203)*F1203</f>
        <v/>
      </c>
      <c r="V1203" s="17">
        <f>MAX(0,G1203-P1203)*F1203</f>
        <v/>
      </c>
      <c r="W1203" s="33">
        <f>IF(T1203="Above",LN(G1203/P1203)/LN(1+INDEX(Market!$E$6:$E$9,MATCH(B1203,Market!$A$6:$A$9,0))),0)</f>
        <v/>
      </c>
    </row>
    <row r="1204">
      <c r="A1204" s="5" t="inlineStr">
        <is>
          <t>E01407</t>
        </is>
      </c>
      <c r="B1204" s="5" t="inlineStr">
        <is>
          <t>PL</t>
        </is>
      </c>
      <c r="C1204" s="5" t="inlineStr">
        <is>
          <t>Sales</t>
        </is>
      </c>
      <c r="D1204" s="5" t="inlineStr">
        <is>
          <t>L1</t>
        </is>
      </c>
      <c r="E1204" s="5" t="inlineStr">
        <is>
          <t>F</t>
        </is>
      </c>
      <c r="F1204" s="5" t="n">
        <v>0.8</v>
      </c>
      <c r="G1204" s="31" t="n">
        <v>20700</v>
      </c>
      <c r="H1204" s="31" t="n">
        <v>22000</v>
      </c>
      <c r="I1204" s="6">
        <f>INDEX(Roles!$J$5:$J$40,MATCH(C1204&amp;"|"&amp;D1204,Roles!$A$5:$A$40,0))</f>
        <v/>
      </c>
      <c r="J1204" s="6">
        <f>INDEX(Roles!$K$5:$K$40,MATCH(C1204&amp;"|"&amp;D1204,Roles!$A$5:$A$40,0))</f>
        <v/>
      </c>
      <c r="K1204" s="26">
        <f>INDEX(Market!$K$31:$K$54,MATCH(B1204&amp;"|"&amp;J1204,Market!$A$31:$A$54,0))</f>
        <v/>
      </c>
      <c r="L1204" s="6">
        <f>INDEX(Settings!$E$13:$E$19,MATCH(I1204,Settings!$B$13:$B$19,0))</f>
        <v/>
      </c>
      <c r="M1204" s="25">
        <f>INDEX(Structure!$K$6:$K$12,MATCH(I1204,Structure!$A$6:$A$12,0))</f>
        <v/>
      </c>
      <c r="N1204" s="26">
        <f>INDEX(Structure!$G$25:$G$52,MATCH(B1204&amp;"|"&amp;I1204,Structure!$A$25:$A$52,0))</f>
        <v/>
      </c>
      <c r="O1204" s="26">
        <f>INDEX(Structure!$H$25:$H$52,MATCH(B1204&amp;"|"&amp;I1204,Structure!$A$25:$A$52,0))</f>
        <v/>
      </c>
      <c r="P1204" s="26">
        <f>INDEX(Structure!$I$25:$I$52,MATCH(B1204&amp;"|"&amp;I1204,Structure!$A$25:$A$52,0))</f>
        <v/>
      </c>
      <c r="Q1204" s="20">
        <f>G1204/H1204</f>
        <v/>
      </c>
      <c r="R1204" s="20">
        <f>G1204/O1204</f>
        <v/>
      </c>
      <c r="S1204" s="32">
        <f>(G1204-N1204)/(P1204-N1204)</f>
        <v/>
      </c>
      <c r="T1204" s="4">
        <f>IF(G1204&lt;N1204,"Below",IF(G1204&gt;P1204,"Above","Within"))</f>
        <v/>
      </c>
      <c r="U1204" s="17">
        <f>MAX(0,N1204-G1204)*F1204</f>
        <v/>
      </c>
      <c r="V1204" s="17">
        <f>MAX(0,G1204-P1204)*F1204</f>
        <v/>
      </c>
      <c r="W1204" s="33">
        <f>IF(T1204="Above",LN(G1204/P1204)/LN(1+INDEX(Market!$E$6:$E$9,MATCH(B1204,Market!$A$6:$A$9,0))),0)</f>
        <v/>
      </c>
    </row>
    <row r="1205">
      <c r="A1205" s="5" t="inlineStr">
        <is>
          <t>E01408</t>
        </is>
      </c>
      <c r="B1205" s="5" t="inlineStr">
        <is>
          <t>DE</t>
        </is>
      </c>
      <c r="C1205" s="5" t="inlineStr">
        <is>
          <t>Customer Service</t>
        </is>
      </c>
      <c r="D1205" s="5" t="inlineStr">
        <is>
          <t>L1</t>
        </is>
      </c>
      <c r="E1205" s="5" t="inlineStr">
        <is>
          <t>M</t>
        </is>
      </c>
      <c r="F1205" s="5" t="n">
        <v>1</v>
      </c>
      <c r="G1205" s="31" t="n">
        <v>31250</v>
      </c>
      <c r="H1205" s="31" t="n">
        <v>34200</v>
      </c>
      <c r="I1205" s="6">
        <f>INDEX(Roles!$J$5:$J$40,MATCH(C1205&amp;"|"&amp;D1205,Roles!$A$5:$A$40,0))</f>
        <v/>
      </c>
      <c r="J1205" s="6">
        <f>INDEX(Roles!$K$5:$K$40,MATCH(C1205&amp;"|"&amp;D1205,Roles!$A$5:$A$40,0))</f>
        <v/>
      </c>
      <c r="K1205" s="26">
        <f>INDEX(Market!$K$31:$K$54,MATCH(B1205&amp;"|"&amp;J1205,Market!$A$31:$A$54,0))</f>
        <v/>
      </c>
      <c r="L1205" s="6">
        <f>INDEX(Settings!$E$13:$E$19,MATCH(I1205,Settings!$B$13:$B$19,0))</f>
        <v/>
      </c>
      <c r="M1205" s="25">
        <f>INDEX(Structure!$K$6:$K$12,MATCH(I1205,Structure!$A$6:$A$12,0))</f>
        <v/>
      </c>
      <c r="N1205" s="26">
        <f>INDEX(Structure!$G$25:$G$52,MATCH(B1205&amp;"|"&amp;I1205,Structure!$A$25:$A$52,0))</f>
        <v/>
      </c>
      <c r="O1205" s="26">
        <f>INDEX(Structure!$H$25:$H$52,MATCH(B1205&amp;"|"&amp;I1205,Structure!$A$25:$A$52,0))</f>
        <v/>
      </c>
      <c r="P1205" s="26">
        <f>INDEX(Structure!$I$25:$I$52,MATCH(B1205&amp;"|"&amp;I1205,Structure!$A$25:$A$52,0))</f>
        <v/>
      </c>
      <c r="Q1205" s="20">
        <f>G1205/H1205</f>
        <v/>
      </c>
      <c r="R1205" s="20">
        <f>G1205/O1205</f>
        <v/>
      </c>
      <c r="S1205" s="32">
        <f>(G1205-N1205)/(P1205-N1205)</f>
        <v/>
      </c>
      <c r="T1205" s="4">
        <f>IF(G1205&lt;N1205,"Below",IF(G1205&gt;P1205,"Above","Within"))</f>
        <v/>
      </c>
      <c r="U1205" s="17">
        <f>MAX(0,N1205-G1205)*F1205</f>
        <v/>
      </c>
      <c r="V1205" s="17">
        <f>MAX(0,G1205-P1205)*F1205</f>
        <v/>
      </c>
      <c r="W1205" s="33">
        <f>IF(T1205="Above",LN(G1205/P1205)/LN(1+INDEX(Market!$E$6:$E$9,MATCH(B1205,Market!$A$6:$A$9,0))),0)</f>
        <v/>
      </c>
    </row>
    <row r="1206">
      <c r="A1206" s="5" t="inlineStr">
        <is>
          <t>E01409</t>
        </is>
      </c>
      <c r="B1206" s="5" t="inlineStr">
        <is>
          <t>PL</t>
        </is>
      </c>
      <c r="C1206" s="5" t="inlineStr">
        <is>
          <t>Customer Service</t>
        </is>
      </c>
      <c r="D1206" s="5" t="inlineStr">
        <is>
          <t>L3</t>
        </is>
      </c>
      <c r="E1206" s="5" t="inlineStr">
        <is>
          <t>F</t>
        </is>
      </c>
      <c r="F1206" s="5" t="n">
        <v>0.8</v>
      </c>
      <c r="G1206" s="31" t="n">
        <v>27850</v>
      </c>
      <c r="H1206" s="31" t="n">
        <v>30200</v>
      </c>
      <c r="I1206" s="6">
        <f>INDEX(Roles!$J$5:$J$40,MATCH(C1206&amp;"|"&amp;D1206,Roles!$A$5:$A$40,0))</f>
        <v/>
      </c>
      <c r="J1206" s="6">
        <f>INDEX(Roles!$K$5:$K$40,MATCH(C1206&amp;"|"&amp;D1206,Roles!$A$5:$A$40,0))</f>
        <v/>
      </c>
      <c r="K1206" s="26">
        <f>INDEX(Market!$K$31:$K$54,MATCH(B1206&amp;"|"&amp;J1206,Market!$A$31:$A$54,0))</f>
        <v/>
      </c>
      <c r="L1206" s="6">
        <f>INDEX(Settings!$E$13:$E$19,MATCH(I1206,Settings!$B$13:$B$19,0))</f>
        <v/>
      </c>
      <c r="M1206" s="25">
        <f>INDEX(Structure!$K$6:$K$12,MATCH(I1206,Structure!$A$6:$A$12,0))</f>
        <v/>
      </c>
      <c r="N1206" s="26">
        <f>INDEX(Structure!$G$25:$G$52,MATCH(B1206&amp;"|"&amp;I1206,Structure!$A$25:$A$52,0))</f>
        <v/>
      </c>
      <c r="O1206" s="26">
        <f>INDEX(Structure!$H$25:$H$52,MATCH(B1206&amp;"|"&amp;I1206,Structure!$A$25:$A$52,0))</f>
        <v/>
      </c>
      <c r="P1206" s="26">
        <f>INDEX(Structure!$I$25:$I$52,MATCH(B1206&amp;"|"&amp;I1206,Structure!$A$25:$A$52,0))</f>
        <v/>
      </c>
      <c r="Q1206" s="20">
        <f>G1206/H1206</f>
        <v/>
      </c>
      <c r="R1206" s="20">
        <f>G1206/O1206</f>
        <v/>
      </c>
      <c r="S1206" s="32">
        <f>(G1206-N1206)/(P1206-N1206)</f>
        <v/>
      </c>
      <c r="T1206" s="4">
        <f>IF(G1206&lt;N1206,"Below",IF(G1206&gt;P1206,"Above","Within"))</f>
        <v/>
      </c>
      <c r="U1206" s="17">
        <f>MAX(0,N1206-G1206)*F1206</f>
        <v/>
      </c>
      <c r="V1206" s="17">
        <f>MAX(0,G1206-P1206)*F1206</f>
        <v/>
      </c>
      <c r="W1206" s="33">
        <f>IF(T1206="Above",LN(G1206/P1206)/LN(1+INDEX(Market!$E$6:$E$9,MATCH(B1206,Market!$A$6:$A$9,0))),0)</f>
        <v/>
      </c>
    </row>
    <row r="1207">
      <c r="A1207" s="5" t="inlineStr">
        <is>
          <t>E01410</t>
        </is>
      </c>
      <c r="B1207" s="5" t="inlineStr">
        <is>
          <t>ES</t>
        </is>
      </c>
      <c r="C1207" s="5" t="inlineStr">
        <is>
          <t>Finance</t>
        </is>
      </c>
      <c r="D1207" s="5" t="inlineStr">
        <is>
          <t>L3</t>
        </is>
      </c>
      <c r="E1207" s="5" t="inlineStr">
        <is>
          <t>F</t>
        </is>
      </c>
      <c r="F1207" s="5" t="n">
        <v>1</v>
      </c>
      <c r="G1207" s="31" t="n">
        <v>43700</v>
      </c>
      <c r="H1207" s="31" t="n">
        <v>44000</v>
      </c>
      <c r="I1207" s="6">
        <f>INDEX(Roles!$J$5:$J$40,MATCH(C1207&amp;"|"&amp;D1207,Roles!$A$5:$A$40,0))</f>
        <v/>
      </c>
      <c r="J1207" s="6">
        <f>INDEX(Roles!$K$5:$K$40,MATCH(C1207&amp;"|"&amp;D1207,Roles!$A$5:$A$40,0))</f>
        <v/>
      </c>
      <c r="K1207" s="26">
        <f>INDEX(Market!$K$31:$K$54,MATCH(B1207&amp;"|"&amp;J1207,Market!$A$31:$A$54,0))</f>
        <v/>
      </c>
      <c r="L1207" s="6">
        <f>INDEX(Settings!$E$13:$E$19,MATCH(I1207,Settings!$B$13:$B$19,0))</f>
        <v/>
      </c>
      <c r="M1207" s="25">
        <f>INDEX(Structure!$K$6:$K$12,MATCH(I1207,Structure!$A$6:$A$12,0))</f>
        <v/>
      </c>
      <c r="N1207" s="26">
        <f>INDEX(Structure!$G$25:$G$52,MATCH(B1207&amp;"|"&amp;I1207,Structure!$A$25:$A$52,0))</f>
        <v/>
      </c>
      <c r="O1207" s="26">
        <f>INDEX(Structure!$H$25:$H$52,MATCH(B1207&amp;"|"&amp;I1207,Structure!$A$25:$A$52,0))</f>
        <v/>
      </c>
      <c r="P1207" s="26">
        <f>INDEX(Structure!$I$25:$I$52,MATCH(B1207&amp;"|"&amp;I1207,Structure!$A$25:$A$52,0))</f>
        <v/>
      </c>
      <c r="Q1207" s="20">
        <f>G1207/H1207</f>
        <v/>
      </c>
      <c r="R1207" s="20">
        <f>G1207/O1207</f>
        <v/>
      </c>
      <c r="S1207" s="32">
        <f>(G1207-N1207)/(P1207-N1207)</f>
        <v/>
      </c>
      <c r="T1207" s="4">
        <f>IF(G1207&lt;N1207,"Below",IF(G1207&gt;P1207,"Above","Within"))</f>
        <v/>
      </c>
      <c r="U1207" s="17">
        <f>MAX(0,N1207-G1207)*F1207</f>
        <v/>
      </c>
      <c r="V1207" s="17">
        <f>MAX(0,G1207-P1207)*F1207</f>
        <v/>
      </c>
      <c r="W1207" s="33">
        <f>IF(T1207="Above",LN(G1207/P1207)/LN(1+INDEX(Market!$E$6:$E$9,MATCH(B1207,Market!$A$6:$A$9,0))),0)</f>
        <v/>
      </c>
    </row>
    <row r="1208">
      <c r="A1208" s="5" t="inlineStr">
        <is>
          <t>E01411</t>
        </is>
      </c>
      <c r="B1208" s="5" t="inlineStr">
        <is>
          <t>IT</t>
        </is>
      </c>
      <c r="C1208" s="5" t="inlineStr">
        <is>
          <t>Customer Service</t>
        </is>
      </c>
      <c r="D1208" s="5" t="inlineStr">
        <is>
          <t>L2</t>
        </is>
      </c>
      <c r="E1208" s="5" t="inlineStr">
        <is>
          <t>F</t>
        </is>
      </c>
      <c r="F1208" s="5" t="n">
        <v>1</v>
      </c>
      <c r="G1208" s="31" t="n">
        <v>32450</v>
      </c>
      <c r="H1208" s="31" t="n">
        <v>29200</v>
      </c>
      <c r="I1208" s="6">
        <f>INDEX(Roles!$J$5:$J$40,MATCH(C1208&amp;"|"&amp;D1208,Roles!$A$5:$A$40,0))</f>
        <v/>
      </c>
      <c r="J1208" s="6">
        <f>INDEX(Roles!$K$5:$K$40,MATCH(C1208&amp;"|"&amp;D1208,Roles!$A$5:$A$40,0))</f>
        <v/>
      </c>
      <c r="K1208" s="26">
        <f>INDEX(Market!$K$31:$K$54,MATCH(B1208&amp;"|"&amp;J1208,Market!$A$31:$A$54,0))</f>
        <v/>
      </c>
      <c r="L1208" s="6">
        <f>INDEX(Settings!$E$13:$E$19,MATCH(I1208,Settings!$B$13:$B$19,0))</f>
        <v/>
      </c>
      <c r="M1208" s="25">
        <f>INDEX(Structure!$K$6:$K$12,MATCH(I1208,Structure!$A$6:$A$12,0))</f>
        <v/>
      </c>
      <c r="N1208" s="26">
        <f>INDEX(Structure!$G$25:$G$52,MATCH(B1208&amp;"|"&amp;I1208,Structure!$A$25:$A$52,0))</f>
        <v/>
      </c>
      <c r="O1208" s="26">
        <f>INDEX(Structure!$H$25:$H$52,MATCH(B1208&amp;"|"&amp;I1208,Structure!$A$25:$A$52,0))</f>
        <v/>
      </c>
      <c r="P1208" s="26">
        <f>INDEX(Structure!$I$25:$I$52,MATCH(B1208&amp;"|"&amp;I1208,Structure!$A$25:$A$52,0))</f>
        <v/>
      </c>
      <c r="Q1208" s="20">
        <f>G1208/H1208</f>
        <v/>
      </c>
      <c r="R1208" s="20">
        <f>G1208/O1208</f>
        <v/>
      </c>
      <c r="S1208" s="32">
        <f>(G1208-N1208)/(P1208-N1208)</f>
        <v/>
      </c>
      <c r="T1208" s="4">
        <f>IF(G1208&lt;N1208,"Below",IF(G1208&gt;P1208,"Above","Within"))</f>
        <v/>
      </c>
      <c r="U1208" s="17">
        <f>MAX(0,N1208-G1208)*F1208</f>
        <v/>
      </c>
      <c r="V1208" s="17">
        <f>MAX(0,G1208-P1208)*F1208</f>
        <v/>
      </c>
      <c r="W1208" s="33">
        <f>IF(T1208="Above",LN(G1208/P1208)/LN(1+INDEX(Market!$E$6:$E$9,MATCH(B1208,Market!$A$6:$A$9,0))),0)</f>
        <v/>
      </c>
    </row>
    <row r="1209">
      <c r="A1209" s="5" t="inlineStr">
        <is>
          <t>E01412</t>
        </is>
      </c>
      <c r="B1209" s="5" t="inlineStr">
        <is>
          <t>DE</t>
        </is>
      </c>
      <c r="C1209" s="5" t="inlineStr">
        <is>
          <t>HR</t>
        </is>
      </c>
      <c r="D1209" s="5" t="inlineStr">
        <is>
          <t>L3</t>
        </is>
      </c>
      <c r="E1209" s="5" t="inlineStr">
        <is>
          <t>M</t>
        </is>
      </c>
      <c r="F1209" s="5" t="n">
        <v>1</v>
      </c>
      <c r="G1209" s="31" t="n">
        <v>62900</v>
      </c>
      <c r="H1209" s="31" t="n">
        <v>60800</v>
      </c>
      <c r="I1209" s="6">
        <f>INDEX(Roles!$J$5:$J$40,MATCH(C1209&amp;"|"&amp;D1209,Roles!$A$5:$A$40,0))</f>
        <v/>
      </c>
      <c r="J1209" s="6">
        <f>INDEX(Roles!$K$5:$K$40,MATCH(C1209&amp;"|"&amp;D1209,Roles!$A$5:$A$40,0))</f>
        <v/>
      </c>
      <c r="K1209" s="26">
        <f>INDEX(Market!$K$31:$K$54,MATCH(B1209&amp;"|"&amp;J1209,Market!$A$31:$A$54,0))</f>
        <v/>
      </c>
      <c r="L1209" s="6">
        <f>INDEX(Settings!$E$13:$E$19,MATCH(I1209,Settings!$B$13:$B$19,0))</f>
        <v/>
      </c>
      <c r="M1209" s="25">
        <f>INDEX(Structure!$K$6:$K$12,MATCH(I1209,Structure!$A$6:$A$12,0))</f>
        <v/>
      </c>
      <c r="N1209" s="26">
        <f>INDEX(Structure!$G$25:$G$52,MATCH(B1209&amp;"|"&amp;I1209,Structure!$A$25:$A$52,0))</f>
        <v/>
      </c>
      <c r="O1209" s="26">
        <f>INDEX(Structure!$H$25:$H$52,MATCH(B1209&amp;"|"&amp;I1209,Structure!$A$25:$A$52,0))</f>
        <v/>
      </c>
      <c r="P1209" s="26">
        <f>INDEX(Structure!$I$25:$I$52,MATCH(B1209&amp;"|"&amp;I1209,Structure!$A$25:$A$52,0))</f>
        <v/>
      </c>
      <c r="Q1209" s="20">
        <f>G1209/H1209</f>
        <v/>
      </c>
      <c r="R1209" s="20">
        <f>G1209/O1209</f>
        <v/>
      </c>
      <c r="S1209" s="32">
        <f>(G1209-N1209)/(P1209-N1209)</f>
        <v/>
      </c>
      <c r="T1209" s="4">
        <f>IF(G1209&lt;N1209,"Below",IF(G1209&gt;P1209,"Above","Within"))</f>
        <v/>
      </c>
      <c r="U1209" s="17">
        <f>MAX(0,N1209-G1209)*F1209</f>
        <v/>
      </c>
      <c r="V1209" s="17">
        <f>MAX(0,G1209-P1209)*F1209</f>
        <v/>
      </c>
      <c r="W1209" s="33">
        <f>IF(T1209="Above",LN(G1209/P1209)/LN(1+INDEX(Market!$E$6:$E$9,MATCH(B1209,Market!$A$6:$A$9,0))),0)</f>
        <v/>
      </c>
    </row>
    <row r="1210">
      <c r="A1210" s="5" t="inlineStr">
        <is>
          <t>E01413</t>
        </is>
      </c>
      <c r="B1210" s="5" t="inlineStr">
        <is>
          <t>ES</t>
        </is>
      </c>
      <c r="C1210" s="5" t="inlineStr">
        <is>
          <t>Operations</t>
        </is>
      </c>
      <c r="D1210" s="5" t="inlineStr">
        <is>
          <t>L2</t>
        </is>
      </c>
      <c r="E1210" s="5" t="inlineStr">
        <is>
          <t>F</t>
        </is>
      </c>
      <c r="F1210" s="5" t="n">
        <v>1</v>
      </c>
      <c r="G1210" s="31" t="n">
        <v>28350</v>
      </c>
      <c r="H1210" s="31" t="n">
        <v>29700</v>
      </c>
      <c r="I1210" s="6">
        <f>INDEX(Roles!$J$5:$J$40,MATCH(C1210&amp;"|"&amp;D1210,Roles!$A$5:$A$40,0))</f>
        <v/>
      </c>
      <c r="J1210" s="6">
        <f>INDEX(Roles!$K$5:$K$40,MATCH(C1210&amp;"|"&amp;D1210,Roles!$A$5:$A$40,0))</f>
        <v/>
      </c>
      <c r="K1210" s="26">
        <f>INDEX(Market!$K$31:$K$54,MATCH(B1210&amp;"|"&amp;J1210,Market!$A$31:$A$54,0))</f>
        <v/>
      </c>
      <c r="L1210" s="6">
        <f>INDEX(Settings!$E$13:$E$19,MATCH(I1210,Settings!$B$13:$B$19,0))</f>
        <v/>
      </c>
      <c r="M1210" s="25">
        <f>INDEX(Structure!$K$6:$K$12,MATCH(I1210,Structure!$A$6:$A$12,0))</f>
        <v/>
      </c>
      <c r="N1210" s="26">
        <f>INDEX(Structure!$G$25:$G$52,MATCH(B1210&amp;"|"&amp;I1210,Structure!$A$25:$A$52,0))</f>
        <v/>
      </c>
      <c r="O1210" s="26">
        <f>INDEX(Structure!$H$25:$H$52,MATCH(B1210&amp;"|"&amp;I1210,Structure!$A$25:$A$52,0))</f>
        <v/>
      </c>
      <c r="P1210" s="26">
        <f>INDEX(Structure!$I$25:$I$52,MATCH(B1210&amp;"|"&amp;I1210,Structure!$A$25:$A$52,0))</f>
        <v/>
      </c>
      <c r="Q1210" s="20">
        <f>G1210/H1210</f>
        <v/>
      </c>
      <c r="R1210" s="20">
        <f>G1210/O1210</f>
        <v/>
      </c>
      <c r="S1210" s="32">
        <f>(G1210-N1210)/(P1210-N1210)</f>
        <v/>
      </c>
      <c r="T1210" s="4">
        <f>IF(G1210&lt;N1210,"Below",IF(G1210&gt;P1210,"Above","Within"))</f>
        <v/>
      </c>
      <c r="U1210" s="17">
        <f>MAX(0,N1210-G1210)*F1210</f>
        <v/>
      </c>
      <c r="V1210" s="17">
        <f>MAX(0,G1210-P1210)*F1210</f>
        <v/>
      </c>
      <c r="W1210" s="33">
        <f>IF(T1210="Above",LN(G1210/P1210)/LN(1+INDEX(Market!$E$6:$E$9,MATCH(B1210,Market!$A$6:$A$9,0))),0)</f>
        <v/>
      </c>
    </row>
    <row r="1211">
      <c r="A1211" s="5" t="inlineStr">
        <is>
          <t>E01414</t>
        </is>
      </c>
      <c r="B1211" s="5" t="inlineStr">
        <is>
          <t>IT</t>
        </is>
      </c>
      <c r="C1211" s="5" t="inlineStr">
        <is>
          <t>Customer Service</t>
        </is>
      </c>
      <c r="D1211" s="5" t="inlineStr">
        <is>
          <t>L3</t>
        </is>
      </c>
      <c r="E1211" s="5" t="inlineStr">
        <is>
          <t>F</t>
        </is>
      </c>
      <c r="F1211" s="5" t="n">
        <v>1</v>
      </c>
      <c r="G1211" s="31" t="n">
        <v>39500</v>
      </c>
      <c r="H1211" s="31" t="n">
        <v>37400</v>
      </c>
      <c r="I1211" s="6">
        <f>INDEX(Roles!$J$5:$J$40,MATCH(C1211&amp;"|"&amp;D1211,Roles!$A$5:$A$40,0))</f>
        <v/>
      </c>
      <c r="J1211" s="6">
        <f>INDEX(Roles!$K$5:$K$40,MATCH(C1211&amp;"|"&amp;D1211,Roles!$A$5:$A$40,0))</f>
        <v/>
      </c>
      <c r="K1211" s="26">
        <f>INDEX(Market!$K$31:$K$54,MATCH(B1211&amp;"|"&amp;J1211,Market!$A$31:$A$54,0))</f>
        <v/>
      </c>
      <c r="L1211" s="6">
        <f>INDEX(Settings!$E$13:$E$19,MATCH(I1211,Settings!$B$13:$B$19,0))</f>
        <v/>
      </c>
      <c r="M1211" s="25">
        <f>INDEX(Structure!$K$6:$K$12,MATCH(I1211,Structure!$A$6:$A$12,0))</f>
        <v/>
      </c>
      <c r="N1211" s="26">
        <f>INDEX(Structure!$G$25:$G$52,MATCH(B1211&amp;"|"&amp;I1211,Structure!$A$25:$A$52,0))</f>
        <v/>
      </c>
      <c r="O1211" s="26">
        <f>INDEX(Structure!$H$25:$H$52,MATCH(B1211&amp;"|"&amp;I1211,Structure!$A$25:$A$52,0))</f>
        <v/>
      </c>
      <c r="P1211" s="26">
        <f>INDEX(Structure!$I$25:$I$52,MATCH(B1211&amp;"|"&amp;I1211,Structure!$A$25:$A$52,0))</f>
        <v/>
      </c>
      <c r="Q1211" s="20">
        <f>G1211/H1211</f>
        <v/>
      </c>
      <c r="R1211" s="20">
        <f>G1211/O1211</f>
        <v/>
      </c>
      <c r="S1211" s="32">
        <f>(G1211-N1211)/(P1211-N1211)</f>
        <v/>
      </c>
      <c r="T1211" s="4">
        <f>IF(G1211&lt;N1211,"Below",IF(G1211&gt;P1211,"Above","Within"))</f>
        <v/>
      </c>
      <c r="U1211" s="17">
        <f>MAX(0,N1211-G1211)*F1211</f>
        <v/>
      </c>
      <c r="V1211" s="17">
        <f>MAX(0,G1211-P1211)*F1211</f>
        <v/>
      </c>
      <c r="W1211" s="33">
        <f>IF(T1211="Above",LN(G1211/P1211)/LN(1+INDEX(Market!$E$6:$E$9,MATCH(B1211,Market!$A$6:$A$9,0))),0)</f>
        <v/>
      </c>
    </row>
    <row r="1212">
      <c r="A1212" s="5" t="inlineStr">
        <is>
          <t>E01415</t>
        </is>
      </c>
      <c r="B1212" s="5" t="inlineStr">
        <is>
          <t>DE</t>
        </is>
      </c>
      <c r="C1212" s="5" t="inlineStr">
        <is>
          <t>Operations</t>
        </is>
      </c>
      <c r="D1212" s="5" t="inlineStr">
        <is>
          <t>L2</t>
        </is>
      </c>
      <c r="E1212" s="5" t="inlineStr">
        <is>
          <t>F</t>
        </is>
      </c>
      <c r="F1212" s="5" t="n">
        <v>1</v>
      </c>
      <c r="G1212" s="31" t="n">
        <v>38200</v>
      </c>
      <c r="H1212" s="31" t="n">
        <v>45100</v>
      </c>
      <c r="I1212" s="6">
        <f>INDEX(Roles!$J$5:$J$40,MATCH(C1212&amp;"|"&amp;D1212,Roles!$A$5:$A$40,0))</f>
        <v/>
      </c>
      <c r="J1212" s="6">
        <f>INDEX(Roles!$K$5:$K$40,MATCH(C1212&amp;"|"&amp;D1212,Roles!$A$5:$A$40,0))</f>
        <v/>
      </c>
      <c r="K1212" s="26">
        <f>INDEX(Market!$K$31:$K$54,MATCH(B1212&amp;"|"&amp;J1212,Market!$A$31:$A$54,0))</f>
        <v/>
      </c>
      <c r="L1212" s="6">
        <f>INDEX(Settings!$E$13:$E$19,MATCH(I1212,Settings!$B$13:$B$19,0))</f>
        <v/>
      </c>
      <c r="M1212" s="25">
        <f>INDEX(Structure!$K$6:$K$12,MATCH(I1212,Structure!$A$6:$A$12,0))</f>
        <v/>
      </c>
      <c r="N1212" s="26">
        <f>INDEX(Structure!$G$25:$G$52,MATCH(B1212&amp;"|"&amp;I1212,Structure!$A$25:$A$52,0))</f>
        <v/>
      </c>
      <c r="O1212" s="26">
        <f>INDEX(Structure!$H$25:$H$52,MATCH(B1212&amp;"|"&amp;I1212,Structure!$A$25:$A$52,0))</f>
        <v/>
      </c>
      <c r="P1212" s="26">
        <f>INDEX(Structure!$I$25:$I$52,MATCH(B1212&amp;"|"&amp;I1212,Structure!$A$25:$A$52,0))</f>
        <v/>
      </c>
      <c r="Q1212" s="20">
        <f>G1212/H1212</f>
        <v/>
      </c>
      <c r="R1212" s="20">
        <f>G1212/O1212</f>
        <v/>
      </c>
      <c r="S1212" s="32">
        <f>(G1212-N1212)/(P1212-N1212)</f>
        <v/>
      </c>
      <c r="T1212" s="4">
        <f>IF(G1212&lt;N1212,"Below",IF(G1212&gt;P1212,"Above","Within"))</f>
        <v/>
      </c>
      <c r="U1212" s="17">
        <f>MAX(0,N1212-G1212)*F1212</f>
        <v/>
      </c>
      <c r="V1212" s="17">
        <f>MAX(0,G1212-P1212)*F1212</f>
        <v/>
      </c>
      <c r="W1212" s="33">
        <f>IF(T1212="Above",LN(G1212/P1212)/LN(1+INDEX(Market!$E$6:$E$9,MATCH(B1212,Market!$A$6:$A$9,0))),0)</f>
        <v/>
      </c>
    </row>
    <row r="1213">
      <c r="A1213" s="5" t="inlineStr">
        <is>
          <t>E01416</t>
        </is>
      </c>
      <c r="B1213" s="5" t="inlineStr">
        <is>
          <t>DE</t>
        </is>
      </c>
      <c r="C1213" s="5" t="inlineStr">
        <is>
          <t>Operations</t>
        </is>
      </c>
      <c r="D1213" s="5" t="inlineStr">
        <is>
          <t>L3</t>
        </is>
      </c>
      <c r="E1213" s="5" t="inlineStr">
        <is>
          <t>M</t>
        </is>
      </c>
      <c r="F1213" s="5" t="n">
        <v>1</v>
      </c>
      <c r="G1213" s="31" t="n">
        <v>49650</v>
      </c>
      <c r="H1213" s="31" t="n">
        <v>57800</v>
      </c>
      <c r="I1213" s="6">
        <f>INDEX(Roles!$J$5:$J$40,MATCH(C1213&amp;"|"&amp;D1213,Roles!$A$5:$A$40,0))</f>
        <v/>
      </c>
      <c r="J1213" s="6">
        <f>INDEX(Roles!$K$5:$K$40,MATCH(C1213&amp;"|"&amp;D1213,Roles!$A$5:$A$40,0))</f>
        <v/>
      </c>
      <c r="K1213" s="26">
        <f>INDEX(Market!$K$31:$K$54,MATCH(B1213&amp;"|"&amp;J1213,Market!$A$31:$A$54,0))</f>
        <v/>
      </c>
      <c r="L1213" s="6">
        <f>INDEX(Settings!$E$13:$E$19,MATCH(I1213,Settings!$B$13:$B$19,0))</f>
        <v/>
      </c>
      <c r="M1213" s="25">
        <f>INDEX(Structure!$K$6:$K$12,MATCH(I1213,Structure!$A$6:$A$12,0))</f>
        <v/>
      </c>
      <c r="N1213" s="26">
        <f>INDEX(Structure!$G$25:$G$52,MATCH(B1213&amp;"|"&amp;I1213,Structure!$A$25:$A$52,0))</f>
        <v/>
      </c>
      <c r="O1213" s="26">
        <f>INDEX(Structure!$H$25:$H$52,MATCH(B1213&amp;"|"&amp;I1213,Structure!$A$25:$A$52,0))</f>
        <v/>
      </c>
      <c r="P1213" s="26">
        <f>INDEX(Structure!$I$25:$I$52,MATCH(B1213&amp;"|"&amp;I1213,Structure!$A$25:$A$52,0))</f>
        <v/>
      </c>
      <c r="Q1213" s="20">
        <f>G1213/H1213</f>
        <v/>
      </c>
      <c r="R1213" s="20">
        <f>G1213/O1213</f>
        <v/>
      </c>
      <c r="S1213" s="32">
        <f>(G1213-N1213)/(P1213-N1213)</f>
        <v/>
      </c>
      <c r="T1213" s="4">
        <f>IF(G1213&lt;N1213,"Below",IF(G1213&gt;P1213,"Above","Within"))</f>
        <v/>
      </c>
      <c r="U1213" s="17">
        <f>MAX(0,N1213-G1213)*F1213</f>
        <v/>
      </c>
      <c r="V1213" s="17">
        <f>MAX(0,G1213-P1213)*F1213</f>
        <v/>
      </c>
      <c r="W1213" s="33">
        <f>IF(T1213="Above",LN(G1213/P1213)/LN(1+INDEX(Market!$E$6:$E$9,MATCH(B1213,Market!$A$6:$A$9,0))),0)</f>
        <v/>
      </c>
    </row>
    <row r="1214">
      <c r="A1214" s="5" t="inlineStr">
        <is>
          <t>E01417</t>
        </is>
      </c>
      <c r="B1214" s="5" t="inlineStr">
        <is>
          <t>IT</t>
        </is>
      </c>
      <c r="C1214" s="5" t="inlineStr">
        <is>
          <t>Customer Service</t>
        </is>
      </c>
      <c r="D1214" s="5" t="inlineStr">
        <is>
          <t>L2</t>
        </is>
      </c>
      <c r="E1214" s="5" t="inlineStr">
        <is>
          <t>M</t>
        </is>
      </c>
      <c r="F1214" s="5" t="n">
        <v>1</v>
      </c>
      <c r="G1214" s="31" t="n">
        <v>30150</v>
      </c>
      <c r="H1214" s="31" t="n">
        <v>29200</v>
      </c>
      <c r="I1214" s="6">
        <f>INDEX(Roles!$J$5:$J$40,MATCH(C1214&amp;"|"&amp;D1214,Roles!$A$5:$A$40,0))</f>
        <v/>
      </c>
      <c r="J1214" s="6">
        <f>INDEX(Roles!$K$5:$K$40,MATCH(C1214&amp;"|"&amp;D1214,Roles!$A$5:$A$40,0))</f>
        <v/>
      </c>
      <c r="K1214" s="26">
        <f>INDEX(Market!$K$31:$K$54,MATCH(B1214&amp;"|"&amp;J1214,Market!$A$31:$A$54,0))</f>
        <v/>
      </c>
      <c r="L1214" s="6">
        <f>INDEX(Settings!$E$13:$E$19,MATCH(I1214,Settings!$B$13:$B$19,0))</f>
        <v/>
      </c>
      <c r="M1214" s="25">
        <f>INDEX(Structure!$K$6:$K$12,MATCH(I1214,Structure!$A$6:$A$12,0))</f>
        <v/>
      </c>
      <c r="N1214" s="26">
        <f>INDEX(Structure!$G$25:$G$52,MATCH(B1214&amp;"|"&amp;I1214,Structure!$A$25:$A$52,0))</f>
        <v/>
      </c>
      <c r="O1214" s="26">
        <f>INDEX(Structure!$H$25:$H$52,MATCH(B1214&amp;"|"&amp;I1214,Structure!$A$25:$A$52,0))</f>
        <v/>
      </c>
      <c r="P1214" s="26">
        <f>INDEX(Structure!$I$25:$I$52,MATCH(B1214&amp;"|"&amp;I1214,Structure!$A$25:$A$52,0))</f>
        <v/>
      </c>
      <c r="Q1214" s="20">
        <f>G1214/H1214</f>
        <v/>
      </c>
      <c r="R1214" s="20">
        <f>G1214/O1214</f>
        <v/>
      </c>
      <c r="S1214" s="32">
        <f>(G1214-N1214)/(P1214-N1214)</f>
        <v/>
      </c>
      <c r="T1214" s="4">
        <f>IF(G1214&lt;N1214,"Below",IF(G1214&gt;P1214,"Above","Within"))</f>
        <v/>
      </c>
      <c r="U1214" s="17">
        <f>MAX(0,N1214-G1214)*F1214</f>
        <v/>
      </c>
      <c r="V1214" s="17">
        <f>MAX(0,G1214-P1214)*F1214</f>
        <v/>
      </c>
      <c r="W1214" s="33">
        <f>IF(T1214="Above",LN(G1214/P1214)/LN(1+INDEX(Market!$E$6:$E$9,MATCH(B1214,Market!$A$6:$A$9,0))),0)</f>
        <v/>
      </c>
    </row>
    <row r="1215">
      <c r="A1215" s="5" t="inlineStr">
        <is>
          <t>E01418</t>
        </is>
      </c>
      <c r="B1215" s="5" t="inlineStr">
        <is>
          <t>ES</t>
        </is>
      </c>
      <c r="C1215" s="5" t="inlineStr">
        <is>
          <t>Operations</t>
        </is>
      </c>
      <c r="D1215" s="5" t="inlineStr">
        <is>
          <t>L2</t>
        </is>
      </c>
      <c r="E1215" s="5" t="inlineStr">
        <is>
          <t>M</t>
        </is>
      </c>
      <c r="F1215" s="5" t="n">
        <v>1</v>
      </c>
      <c r="G1215" s="31" t="n">
        <v>29350</v>
      </c>
      <c r="H1215" s="31" t="n">
        <v>29700</v>
      </c>
      <c r="I1215" s="6">
        <f>INDEX(Roles!$J$5:$J$40,MATCH(C1215&amp;"|"&amp;D1215,Roles!$A$5:$A$40,0))</f>
        <v/>
      </c>
      <c r="J1215" s="6">
        <f>INDEX(Roles!$K$5:$K$40,MATCH(C1215&amp;"|"&amp;D1215,Roles!$A$5:$A$40,0))</f>
        <v/>
      </c>
      <c r="K1215" s="26">
        <f>INDEX(Market!$K$31:$K$54,MATCH(B1215&amp;"|"&amp;J1215,Market!$A$31:$A$54,0))</f>
        <v/>
      </c>
      <c r="L1215" s="6">
        <f>INDEX(Settings!$E$13:$E$19,MATCH(I1215,Settings!$B$13:$B$19,0))</f>
        <v/>
      </c>
      <c r="M1215" s="25">
        <f>INDEX(Structure!$K$6:$K$12,MATCH(I1215,Structure!$A$6:$A$12,0))</f>
        <v/>
      </c>
      <c r="N1215" s="26">
        <f>INDEX(Structure!$G$25:$G$52,MATCH(B1215&amp;"|"&amp;I1215,Structure!$A$25:$A$52,0))</f>
        <v/>
      </c>
      <c r="O1215" s="26">
        <f>INDEX(Structure!$H$25:$H$52,MATCH(B1215&amp;"|"&amp;I1215,Structure!$A$25:$A$52,0))</f>
        <v/>
      </c>
      <c r="P1215" s="26">
        <f>INDEX(Structure!$I$25:$I$52,MATCH(B1215&amp;"|"&amp;I1215,Structure!$A$25:$A$52,0))</f>
        <v/>
      </c>
      <c r="Q1215" s="20">
        <f>G1215/H1215</f>
        <v/>
      </c>
      <c r="R1215" s="20">
        <f>G1215/O1215</f>
        <v/>
      </c>
      <c r="S1215" s="32">
        <f>(G1215-N1215)/(P1215-N1215)</f>
        <v/>
      </c>
      <c r="T1215" s="4">
        <f>IF(G1215&lt;N1215,"Below",IF(G1215&gt;P1215,"Above","Within"))</f>
        <v/>
      </c>
      <c r="U1215" s="17">
        <f>MAX(0,N1215-G1215)*F1215</f>
        <v/>
      </c>
      <c r="V1215" s="17">
        <f>MAX(0,G1215-P1215)*F1215</f>
        <v/>
      </c>
      <c r="W1215" s="33">
        <f>IF(T1215="Above",LN(G1215/P1215)/LN(1+INDEX(Market!$E$6:$E$9,MATCH(B1215,Market!$A$6:$A$9,0))),0)</f>
        <v/>
      </c>
    </row>
    <row r="1216">
      <c r="A1216" s="5" t="inlineStr">
        <is>
          <t>E01419</t>
        </is>
      </c>
      <c r="B1216" s="5" t="inlineStr">
        <is>
          <t>ES</t>
        </is>
      </c>
      <c r="C1216" s="5" t="inlineStr">
        <is>
          <t>Customer Service</t>
        </is>
      </c>
      <c r="D1216" s="5" t="inlineStr">
        <is>
          <t>L3</t>
        </is>
      </c>
      <c r="E1216" s="5" t="inlineStr">
        <is>
          <t>M</t>
        </is>
      </c>
      <c r="F1216" s="5" t="n">
        <v>1</v>
      </c>
      <c r="G1216" s="31" t="n">
        <v>39050</v>
      </c>
      <c r="H1216" s="31" t="n">
        <v>36000</v>
      </c>
      <c r="I1216" s="6">
        <f>INDEX(Roles!$J$5:$J$40,MATCH(C1216&amp;"|"&amp;D1216,Roles!$A$5:$A$40,0))</f>
        <v/>
      </c>
      <c r="J1216" s="6">
        <f>INDEX(Roles!$K$5:$K$40,MATCH(C1216&amp;"|"&amp;D1216,Roles!$A$5:$A$40,0))</f>
        <v/>
      </c>
      <c r="K1216" s="26">
        <f>INDEX(Market!$K$31:$K$54,MATCH(B1216&amp;"|"&amp;J1216,Market!$A$31:$A$54,0))</f>
        <v/>
      </c>
      <c r="L1216" s="6">
        <f>INDEX(Settings!$E$13:$E$19,MATCH(I1216,Settings!$B$13:$B$19,0))</f>
        <v/>
      </c>
      <c r="M1216" s="25">
        <f>INDEX(Structure!$K$6:$K$12,MATCH(I1216,Structure!$A$6:$A$12,0))</f>
        <v/>
      </c>
      <c r="N1216" s="26">
        <f>INDEX(Structure!$G$25:$G$52,MATCH(B1216&amp;"|"&amp;I1216,Structure!$A$25:$A$52,0))</f>
        <v/>
      </c>
      <c r="O1216" s="26">
        <f>INDEX(Structure!$H$25:$H$52,MATCH(B1216&amp;"|"&amp;I1216,Structure!$A$25:$A$52,0))</f>
        <v/>
      </c>
      <c r="P1216" s="26">
        <f>INDEX(Structure!$I$25:$I$52,MATCH(B1216&amp;"|"&amp;I1216,Structure!$A$25:$A$52,0))</f>
        <v/>
      </c>
      <c r="Q1216" s="20">
        <f>G1216/H1216</f>
        <v/>
      </c>
      <c r="R1216" s="20">
        <f>G1216/O1216</f>
        <v/>
      </c>
      <c r="S1216" s="32">
        <f>(G1216-N1216)/(P1216-N1216)</f>
        <v/>
      </c>
      <c r="T1216" s="4">
        <f>IF(G1216&lt;N1216,"Below",IF(G1216&gt;P1216,"Above","Within"))</f>
        <v/>
      </c>
      <c r="U1216" s="17">
        <f>MAX(0,N1216-G1216)*F1216</f>
        <v/>
      </c>
      <c r="V1216" s="17">
        <f>MAX(0,G1216-P1216)*F1216</f>
        <v/>
      </c>
      <c r="W1216" s="33">
        <f>IF(T1216="Above",LN(G1216/P1216)/LN(1+INDEX(Market!$E$6:$E$9,MATCH(B1216,Market!$A$6:$A$9,0))),0)</f>
        <v/>
      </c>
    </row>
    <row r="1217">
      <c r="A1217" s="5" t="inlineStr">
        <is>
          <t>E01420</t>
        </is>
      </c>
      <c r="B1217" s="5" t="inlineStr">
        <is>
          <t>IT</t>
        </is>
      </c>
      <c r="C1217" s="5" t="inlineStr">
        <is>
          <t>Customer Service</t>
        </is>
      </c>
      <c r="D1217" s="5" t="inlineStr">
        <is>
          <t>L2</t>
        </is>
      </c>
      <c r="E1217" s="5" t="inlineStr">
        <is>
          <t>M</t>
        </is>
      </c>
      <c r="F1217" s="5" t="n">
        <v>1</v>
      </c>
      <c r="G1217" s="31" t="n">
        <v>28100</v>
      </c>
      <c r="H1217" s="31" t="n">
        <v>29200</v>
      </c>
      <c r="I1217" s="6">
        <f>INDEX(Roles!$J$5:$J$40,MATCH(C1217&amp;"|"&amp;D1217,Roles!$A$5:$A$40,0))</f>
        <v/>
      </c>
      <c r="J1217" s="6">
        <f>INDEX(Roles!$K$5:$K$40,MATCH(C1217&amp;"|"&amp;D1217,Roles!$A$5:$A$40,0))</f>
        <v/>
      </c>
      <c r="K1217" s="26">
        <f>INDEX(Market!$K$31:$K$54,MATCH(B1217&amp;"|"&amp;J1217,Market!$A$31:$A$54,0))</f>
        <v/>
      </c>
      <c r="L1217" s="6">
        <f>INDEX(Settings!$E$13:$E$19,MATCH(I1217,Settings!$B$13:$B$19,0))</f>
        <v/>
      </c>
      <c r="M1217" s="25">
        <f>INDEX(Structure!$K$6:$K$12,MATCH(I1217,Structure!$A$6:$A$12,0))</f>
        <v/>
      </c>
      <c r="N1217" s="26">
        <f>INDEX(Structure!$G$25:$G$52,MATCH(B1217&amp;"|"&amp;I1217,Structure!$A$25:$A$52,0))</f>
        <v/>
      </c>
      <c r="O1217" s="26">
        <f>INDEX(Structure!$H$25:$H$52,MATCH(B1217&amp;"|"&amp;I1217,Structure!$A$25:$A$52,0))</f>
        <v/>
      </c>
      <c r="P1217" s="26">
        <f>INDEX(Structure!$I$25:$I$52,MATCH(B1217&amp;"|"&amp;I1217,Structure!$A$25:$A$52,0))</f>
        <v/>
      </c>
      <c r="Q1217" s="20">
        <f>G1217/H1217</f>
        <v/>
      </c>
      <c r="R1217" s="20">
        <f>G1217/O1217</f>
        <v/>
      </c>
      <c r="S1217" s="32">
        <f>(G1217-N1217)/(P1217-N1217)</f>
        <v/>
      </c>
      <c r="T1217" s="4">
        <f>IF(G1217&lt;N1217,"Below",IF(G1217&gt;P1217,"Above","Within"))</f>
        <v/>
      </c>
      <c r="U1217" s="17">
        <f>MAX(0,N1217-G1217)*F1217</f>
        <v/>
      </c>
      <c r="V1217" s="17">
        <f>MAX(0,G1217-P1217)*F1217</f>
        <v/>
      </c>
      <c r="W1217" s="33">
        <f>IF(T1217="Above",LN(G1217/P1217)/LN(1+INDEX(Market!$E$6:$E$9,MATCH(B1217,Market!$A$6:$A$9,0))),0)</f>
        <v/>
      </c>
    </row>
    <row r="1218">
      <c r="A1218" s="5" t="inlineStr">
        <is>
          <t>E01421</t>
        </is>
      </c>
      <c r="B1218" s="5" t="inlineStr">
        <is>
          <t>IT</t>
        </is>
      </c>
      <c r="C1218" s="5" t="inlineStr">
        <is>
          <t>Finance</t>
        </is>
      </c>
      <c r="D1218" s="5" t="inlineStr">
        <is>
          <t>L2</t>
        </is>
      </c>
      <c r="E1218" s="5" t="inlineStr">
        <is>
          <t>F</t>
        </is>
      </c>
      <c r="F1218" s="5" t="n">
        <v>1</v>
      </c>
      <c r="G1218" s="31" t="n">
        <v>40100</v>
      </c>
      <c r="H1218" s="31" t="n">
        <v>35800</v>
      </c>
      <c r="I1218" s="6">
        <f>INDEX(Roles!$J$5:$J$40,MATCH(C1218&amp;"|"&amp;D1218,Roles!$A$5:$A$40,0))</f>
        <v/>
      </c>
      <c r="J1218" s="6">
        <f>INDEX(Roles!$K$5:$K$40,MATCH(C1218&amp;"|"&amp;D1218,Roles!$A$5:$A$40,0))</f>
        <v/>
      </c>
      <c r="K1218" s="26">
        <f>INDEX(Market!$K$31:$K$54,MATCH(B1218&amp;"|"&amp;J1218,Market!$A$31:$A$54,0))</f>
        <v/>
      </c>
      <c r="L1218" s="6">
        <f>INDEX(Settings!$E$13:$E$19,MATCH(I1218,Settings!$B$13:$B$19,0))</f>
        <v/>
      </c>
      <c r="M1218" s="25">
        <f>INDEX(Structure!$K$6:$K$12,MATCH(I1218,Structure!$A$6:$A$12,0))</f>
        <v/>
      </c>
      <c r="N1218" s="26">
        <f>INDEX(Structure!$G$25:$G$52,MATCH(B1218&amp;"|"&amp;I1218,Structure!$A$25:$A$52,0))</f>
        <v/>
      </c>
      <c r="O1218" s="26">
        <f>INDEX(Structure!$H$25:$H$52,MATCH(B1218&amp;"|"&amp;I1218,Structure!$A$25:$A$52,0))</f>
        <v/>
      </c>
      <c r="P1218" s="26">
        <f>INDEX(Structure!$I$25:$I$52,MATCH(B1218&amp;"|"&amp;I1218,Structure!$A$25:$A$52,0))</f>
        <v/>
      </c>
      <c r="Q1218" s="20">
        <f>G1218/H1218</f>
        <v/>
      </c>
      <c r="R1218" s="20">
        <f>G1218/O1218</f>
        <v/>
      </c>
      <c r="S1218" s="32">
        <f>(G1218-N1218)/(P1218-N1218)</f>
        <v/>
      </c>
      <c r="T1218" s="4">
        <f>IF(G1218&lt;N1218,"Below",IF(G1218&gt;P1218,"Above","Within"))</f>
        <v/>
      </c>
      <c r="U1218" s="17">
        <f>MAX(0,N1218-G1218)*F1218</f>
        <v/>
      </c>
      <c r="V1218" s="17">
        <f>MAX(0,G1218-P1218)*F1218</f>
        <v/>
      </c>
      <c r="W1218" s="33">
        <f>IF(T1218="Above",LN(G1218/P1218)/LN(1+INDEX(Market!$E$6:$E$9,MATCH(B1218,Market!$A$6:$A$9,0))),0)</f>
        <v/>
      </c>
    </row>
    <row r="1219">
      <c r="A1219" s="5" t="inlineStr">
        <is>
          <t>E01422</t>
        </is>
      </c>
      <c r="B1219" s="5" t="inlineStr">
        <is>
          <t>IT</t>
        </is>
      </c>
      <c r="C1219" s="5" t="inlineStr">
        <is>
          <t>Tech</t>
        </is>
      </c>
      <c r="D1219" s="5" t="inlineStr">
        <is>
          <t>L2</t>
        </is>
      </c>
      <c r="E1219" s="5" t="inlineStr">
        <is>
          <t>F</t>
        </is>
      </c>
      <c r="F1219" s="5" t="n">
        <v>1</v>
      </c>
      <c r="G1219" s="31" t="n">
        <v>39750</v>
      </c>
      <c r="H1219" s="31" t="n">
        <v>40600</v>
      </c>
      <c r="I1219" s="6">
        <f>INDEX(Roles!$J$5:$J$40,MATCH(C1219&amp;"|"&amp;D1219,Roles!$A$5:$A$40,0))</f>
        <v/>
      </c>
      <c r="J1219" s="6">
        <f>INDEX(Roles!$K$5:$K$40,MATCH(C1219&amp;"|"&amp;D1219,Roles!$A$5:$A$40,0))</f>
        <v/>
      </c>
      <c r="K1219" s="26">
        <f>INDEX(Market!$K$31:$K$54,MATCH(B1219&amp;"|"&amp;J1219,Market!$A$31:$A$54,0))</f>
        <v/>
      </c>
      <c r="L1219" s="6">
        <f>INDEX(Settings!$E$13:$E$19,MATCH(I1219,Settings!$B$13:$B$19,0))</f>
        <v/>
      </c>
      <c r="M1219" s="25">
        <f>INDEX(Structure!$K$6:$K$12,MATCH(I1219,Structure!$A$6:$A$12,0))</f>
        <v/>
      </c>
      <c r="N1219" s="26">
        <f>INDEX(Structure!$G$25:$G$52,MATCH(B1219&amp;"|"&amp;I1219,Structure!$A$25:$A$52,0))</f>
        <v/>
      </c>
      <c r="O1219" s="26">
        <f>INDEX(Structure!$H$25:$H$52,MATCH(B1219&amp;"|"&amp;I1219,Structure!$A$25:$A$52,0))</f>
        <v/>
      </c>
      <c r="P1219" s="26">
        <f>INDEX(Structure!$I$25:$I$52,MATCH(B1219&amp;"|"&amp;I1219,Structure!$A$25:$A$52,0))</f>
        <v/>
      </c>
      <c r="Q1219" s="20">
        <f>G1219/H1219</f>
        <v/>
      </c>
      <c r="R1219" s="20">
        <f>G1219/O1219</f>
        <v/>
      </c>
      <c r="S1219" s="32">
        <f>(G1219-N1219)/(P1219-N1219)</f>
        <v/>
      </c>
      <c r="T1219" s="4">
        <f>IF(G1219&lt;N1219,"Below",IF(G1219&gt;P1219,"Above","Within"))</f>
        <v/>
      </c>
      <c r="U1219" s="17">
        <f>MAX(0,N1219-G1219)*F1219</f>
        <v/>
      </c>
      <c r="V1219" s="17">
        <f>MAX(0,G1219-P1219)*F1219</f>
        <v/>
      </c>
      <c r="W1219" s="33">
        <f>IF(T1219="Above",LN(G1219/P1219)/LN(1+INDEX(Market!$E$6:$E$9,MATCH(B1219,Market!$A$6:$A$9,0))),0)</f>
        <v/>
      </c>
    </row>
    <row r="1220">
      <c r="A1220" s="5" t="inlineStr">
        <is>
          <t>E01423</t>
        </is>
      </c>
      <c r="B1220" s="5" t="inlineStr">
        <is>
          <t>PL</t>
        </is>
      </c>
      <c r="C1220" s="5" t="inlineStr">
        <is>
          <t>Customer Service</t>
        </is>
      </c>
      <c r="D1220" s="5" t="inlineStr">
        <is>
          <t>L6</t>
        </is>
      </c>
      <c r="E1220" s="5" t="inlineStr">
        <is>
          <t>F</t>
        </is>
      </c>
      <c r="F1220" s="5" t="n">
        <v>1</v>
      </c>
      <c r="G1220" s="31" t="n">
        <v>69750</v>
      </c>
      <c r="H1220" s="31" t="n">
        <v>75600</v>
      </c>
      <c r="I1220" s="6">
        <f>INDEX(Roles!$J$5:$J$40,MATCH(C1220&amp;"|"&amp;D1220,Roles!$A$5:$A$40,0))</f>
        <v/>
      </c>
      <c r="J1220" s="6">
        <f>INDEX(Roles!$K$5:$K$40,MATCH(C1220&amp;"|"&amp;D1220,Roles!$A$5:$A$40,0))</f>
        <v/>
      </c>
      <c r="K1220" s="26">
        <f>INDEX(Market!$K$31:$K$54,MATCH(B1220&amp;"|"&amp;J1220,Market!$A$31:$A$54,0))</f>
        <v/>
      </c>
      <c r="L1220" s="6">
        <f>INDEX(Settings!$E$13:$E$19,MATCH(I1220,Settings!$B$13:$B$19,0))</f>
        <v/>
      </c>
      <c r="M1220" s="25">
        <f>INDEX(Structure!$K$6:$K$12,MATCH(I1220,Structure!$A$6:$A$12,0))</f>
        <v/>
      </c>
      <c r="N1220" s="26">
        <f>INDEX(Structure!$G$25:$G$52,MATCH(B1220&amp;"|"&amp;I1220,Structure!$A$25:$A$52,0))</f>
        <v/>
      </c>
      <c r="O1220" s="26">
        <f>INDEX(Structure!$H$25:$H$52,MATCH(B1220&amp;"|"&amp;I1220,Structure!$A$25:$A$52,0))</f>
        <v/>
      </c>
      <c r="P1220" s="26">
        <f>INDEX(Structure!$I$25:$I$52,MATCH(B1220&amp;"|"&amp;I1220,Structure!$A$25:$A$52,0))</f>
        <v/>
      </c>
      <c r="Q1220" s="20">
        <f>G1220/H1220</f>
        <v/>
      </c>
      <c r="R1220" s="20">
        <f>G1220/O1220</f>
        <v/>
      </c>
      <c r="S1220" s="32">
        <f>(G1220-N1220)/(P1220-N1220)</f>
        <v/>
      </c>
      <c r="T1220" s="4">
        <f>IF(G1220&lt;N1220,"Below",IF(G1220&gt;P1220,"Above","Within"))</f>
        <v/>
      </c>
      <c r="U1220" s="17">
        <f>MAX(0,N1220-G1220)*F1220</f>
        <v/>
      </c>
      <c r="V1220" s="17">
        <f>MAX(0,G1220-P1220)*F1220</f>
        <v/>
      </c>
      <c r="W1220" s="33">
        <f>IF(T1220="Above",LN(G1220/P1220)/LN(1+INDEX(Market!$E$6:$E$9,MATCH(B1220,Market!$A$6:$A$9,0))),0)</f>
        <v/>
      </c>
    </row>
    <row r="1221">
      <c r="A1221" s="5" t="inlineStr">
        <is>
          <t>E01425</t>
        </is>
      </c>
      <c r="B1221" s="5" t="inlineStr">
        <is>
          <t>IT</t>
        </is>
      </c>
      <c r="C1221" s="5" t="inlineStr">
        <is>
          <t>Tech</t>
        </is>
      </c>
      <c r="D1221" s="5" t="inlineStr">
        <is>
          <t>L1</t>
        </is>
      </c>
      <c r="E1221" s="5" t="inlineStr">
        <is>
          <t>F</t>
        </is>
      </c>
      <c r="F1221" s="5" t="n">
        <v>1</v>
      </c>
      <c r="G1221" s="31" t="n">
        <v>30850</v>
      </c>
      <c r="H1221" s="31" t="n">
        <v>32500</v>
      </c>
      <c r="I1221" s="6">
        <f>INDEX(Roles!$J$5:$J$40,MATCH(C1221&amp;"|"&amp;D1221,Roles!$A$5:$A$40,0))</f>
        <v/>
      </c>
      <c r="J1221" s="6">
        <f>INDEX(Roles!$K$5:$K$40,MATCH(C1221&amp;"|"&amp;D1221,Roles!$A$5:$A$40,0))</f>
        <v/>
      </c>
      <c r="K1221" s="26">
        <f>INDEX(Market!$K$31:$K$54,MATCH(B1221&amp;"|"&amp;J1221,Market!$A$31:$A$54,0))</f>
        <v/>
      </c>
      <c r="L1221" s="6">
        <f>INDEX(Settings!$E$13:$E$19,MATCH(I1221,Settings!$B$13:$B$19,0))</f>
        <v/>
      </c>
      <c r="M1221" s="25">
        <f>INDEX(Structure!$K$6:$K$12,MATCH(I1221,Structure!$A$6:$A$12,0))</f>
        <v/>
      </c>
      <c r="N1221" s="26">
        <f>INDEX(Structure!$G$25:$G$52,MATCH(B1221&amp;"|"&amp;I1221,Structure!$A$25:$A$52,0))</f>
        <v/>
      </c>
      <c r="O1221" s="26">
        <f>INDEX(Structure!$H$25:$H$52,MATCH(B1221&amp;"|"&amp;I1221,Structure!$A$25:$A$52,0))</f>
        <v/>
      </c>
      <c r="P1221" s="26">
        <f>INDEX(Structure!$I$25:$I$52,MATCH(B1221&amp;"|"&amp;I1221,Structure!$A$25:$A$52,0))</f>
        <v/>
      </c>
      <c r="Q1221" s="20">
        <f>G1221/H1221</f>
        <v/>
      </c>
      <c r="R1221" s="20">
        <f>G1221/O1221</f>
        <v/>
      </c>
      <c r="S1221" s="32">
        <f>(G1221-N1221)/(P1221-N1221)</f>
        <v/>
      </c>
      <c r="T1221" s="4">
        <f>IF(G1221&lt;N1221,"Below",IF(G1221&gt;P1221,"Above","Within"))</f>
        <v/>
      </c>
      <c r="U1221" s="17">
        <f>MAX(0,N1221-G1221)*F1221</f>
        <v/>
      </c>
      <c r="V1221" s="17">
        <f>MAX(0,G1221-P1221)*F1221</f>
        <v/>
      </c>
      <c r="W1221" s="33">
        <f>IF(T1221="Above",LN(G1221/P1221)/LN(1+INDEX(Market!$E$6:$E$9,MATCH(B1221,Market!$A$6:$A$9,0))),0)</f>
        <v/>
      </c>
    </row>
    <row r="1222">
      <c r="A1222" s="5" t="inlineStr">
        <is>
          <t>E01426</t>
        </is>
      </c>
      <c r="B1222" s="5" t="inlineStr">
        <is>
          <t>DE</t>
        </is>
      </c>
      <c r="C1222" s="5" t="inlineStr">
        <is>
          <t>Customer Service</t>
        </is>
      </c>
      <c r="D1222" s="5" t="inlineStr">
        <is>
          <t>L3</t>
        </is>
      </c>
      <c r="E1222" s="5" t="inlineStr">
        <is>
          <t>M</t>
        </is>
      </c>
      <c r="F1222" s="5" t="n">
        <v>1</v>
      </c>
      <c r="G1222" s="31" t="n">
        <v>63400</v>
      </c>
      <c r="H1222" s="31" t="n">
        <v>54700</v>
      </c>
      <c r="I1222" s="6">
        <f>INDEX(Roles!$J$5:$J$40,MATCH(C1222&amp;"|"&amp;D1222,Roles!$A$5:$A$40,0))</f>
        <v/>
      </c>
      <c r="J1222" s="6">
        <f>INDEX(Roles!$K$5:$K$40,MATCH(C1222&amp;"|"&amp;D1222,Roles!$A$5:$A$40,0))</f>
        <v/>
      </c>
      <c r="K1222" s="26">
        <f>INDEX(Market!$K$31:$K$54,MATCH(B1222&amp;"|"&amp;J1222,Market!$A$31:$A$54,0))</f>
        <v/>
      </c>
      <c r="L1222" s="6">
        <f>INDEX(Settings!$E$13:$E$19,MATCH(I1222,Settings!$B$13:$B$19,0))</f>
        <v/>
      </c>
      <c r="M1222" s="25">
        <f>INDEX(Structure!$K$6:$K$12,MATCH(I1222,Structure!$A$6:$A$12,0))</f>
        <v/>
      </c>
      <c r="N1222" s="26">
        <f>INDEX(Structure!$G$25:$G$52,MATCH(B1222&amp;"|"&amp;I1222,Structure!$A$25:$A$52,0))</f>
        <v/>
      </c>
      <c r="O1222" s="26">
        <f>INDEX(Structure!$H$25:$H$52,MATCH(B1222&amp;"|"&amp;I1222,Structure!$A$25:$A$52,0))</f>
        <v/>
      </c>
      <c r="P1222" s="26">
        <f>INDEX(Structure!$I$25:$I$52,MATCH(B1222&amp;"|"&amp;I1222,Structure!$A$25:$A$52,0))</f>
        <v/>
      </c>
      <c r="Q1222" s="20">
        <f>G1222/H1222</f>
        <v/>
      </c>
      <c r="R1222" s="20">
        <f>G1222/O1222</f>
        <v/>
      </c>
      <c r="S1222" s="32">
        <f>(G1222-N1222)/(P1222-N1222)</f>
        <v/>
      </c>
      <c r="T1222" s="4">
        <f>IF(G1222&lt;N1222,"Below",IF(G1222&gt;P1222,"Above","Within"))</f>
        <v/>
      </c>
      <c r="U1222" s="17">
        <f>MAX(0,N1222-G1222)*F1222</f>
        <v/>
      </c>
      <c r="V1222" s="17">
        <f>MAX(0,G1222-P1222)*F1222</f>
        <v/>
      </c>
      <c r="W1222" s="33">
        <f>IF(T1222="Above",LN(G1222/P1222)/LN(1+INDEX(Market!$E$6:$E$9,MATCH(B1222,Market!$A$6:$A$9,0))),0)</f>
        <v/>
      </c>
    </row>
    <row r="1223">
      <c r="A1223" s="5" t="inlineStr">
        <is>
          <t>E01427</t>
        </is>
      </c>
      <c r="B1223" s="5" t="inlineStr">
        <is>
          <t>PL</t>
        </is>
      </c>
      <c r="C1223" s="5" t="inlineStr">
        <is>
          <t>Customer Service</t>
        </is>
      </c>
      <c r="D1223" s="5" t="inlineStr">
        <is>
          <t>L3</t>
        </is>
      </c>
      <c r="E1223" s="5" t="inlineStr">
        <is>
          <t>M</t>
        </is>
      </c>
      <c r="F1223" s="5" t="n">
        <v>1</v>
      </c>
      <c r="G1223" s="31" t="n">
        <v>31000</v>
      </c>
      <c r="H1223" s="31" t="n">
        <v>30200</v>
      </c>
      <c r="I1223" s="6">
        <f>INDEX(Roles!$J$5:$J$40,MATCH(C1223&amp;"|"&amp;D1223,Roles!$A$5:$A$40,0))</f>
        <v/>
      </c>
      <c r="J1223" s="6">
        <f>INDEX(Roles!$K$5:$K$40,MATCH(C1223&amp;"|"&amp;D1223,Roles!$A$5:$A$40,0))</f>
        <v/>
      </c>
      <c r="K1223" s="26">
        <f>INDEX(Market!$K$31:$K$54,MATCH(B1223&amp;"|"&amp;J1223,Market!$A$31:$A$54,0))</f>
        <v/>
      </c>
      <c r="L1223" s="6">
        <f>INDEX(Settings!$E$13:$E$19,MATCH(I1223,Settings!$B$13:$B$19,0))</f>
        <v/>
      </c>
      <c r="M1223" s="25">
        <f>INDEX(Structure!$K$6:$K$12,MATCH(I1223,Structure!$A$6:$A$12,0))</f>
        <v/>
      </c>
      <c r="N1223" s="26">
        <f>INDEX(Structure!$G$25:$G$52,MATCH(B1223&amp;"|"&amp;I1223,Structure!$A$25:$A$52,0))</f>
        <v/>
      </c>
      <c r="O1223" s="26">
        <f>INDEX(Structure!$H$25:$H$52,MATCH(B1223&amp;"|"&amp;I1223,Structure!$A$25:$A$52,0))</f>
        <v/>
      </c>
      <c r="P1223" s="26">
        <f>INDEX(Structure!$I$25:$I$52,MATCH(B1223&amp;"|"&amp;I1223,Structure!$A$25:$A$52,0))</f>
        <v/>
      </c>
      <c r="Q1223" s="20">
        <f>G1223/H1223</f>
        <v/>
      </c>
      <c r="R1223" s="20">
        <f>G1223/O1223</f>
        <v/>
      </c>
      <c r="S1223" s="32">
        <f>(G1223-N1223)/(P1223-N1223)</f>
        <v/>
      </c>
      <c r="T1223" s="4">
        <f>IF(G1223&lt;N1223,"Below",IF(G1223&gt;P1223,"Above","Within"))</f>
        <v/>
      </c>
      <c r="U1223" s="17">
        <f>MAX(0,N1223-G1223)*F1223</f>
        <v/>
      </c>
      <c r="V1223" s="17">
        <f>MAX(0,G1223-P1223)*F1223</f>
        <v/>
      </c>
      <c r="W1223" s="33">
        <f>IF(T1223="Above",LN(G1223/P1223)/LN(1+INDEX(Market!$E$6:$E$9,MATCH(B1223,Market!$A$6:$A$9,0))),0)</f>
        <v/>
      </c>
    </row>
    <row r="1224">
      <c r="A1224" s="5" t="inlineStr">
        <is>
          <t>E01428</t>
        </is>
      </c>
      <c r="B1224" s="5" t="inlineStr">
        <is>
          <t>DE</t>
        </is>
      </c>
      <c r="C1224" s="5" t="inlineStr">
        <is>
          <t>Finance</t>
        </is>
      </c>
      <c r="D1224" s="5" t="inlineStr">
        <is>
          <t>L4</t>
        </is>
      </c>
      <c r="E1224" s="5" t="inlineStr">
        <is>
          <t>M</t>
        </is>
      </c>
      <c r="F1224" s="5" t="n">
        <v>1</v>
      </c>
      <c r="G1224" s="31" t="n">
        <v>89800</v>
      </c>
      <c r="H1224" s="31" t="n">
        <v>87800</v>
      </c>
      <c r="I1224" s="6">
        <f>INDEX(Roles!$J$5:$J$40,MATCH(C1224&amp;"|"&amp;D1224,Roles!$A$5:$A$40,0))</f>
        <v/>
      </c>
      <c r="J1224" s="6">
        <f>INDEX(Roles!$K$5:$K$40,MATCH(C1224&amp;"|"&amp;D1224,Roles!$A$5:$A$40,0))</f>
        <v/>
      </c>
      <c r="K1224" s="26">
        <f>INDEX(Market!$K$31:$K$54,MATCH(B1224&amp;"|"&amp;J1224,Market!$A$31:$A$54,0))</f>
        <v/>
      </c>
      <c r="L1224" s="6">
        <f>INDEX(Settings!$E$13:$E$19,MATCH(I1224,Settings!$B$13:$B$19,0))</f>
        <v/>
      </c>
      <c r="M1224" s="25">
        <f>INDEX(Structure!$K$6:$K$12,MATCH(I1224,Structure!$A$6:$A$12,0))</f>
        <v/>
      </c>
      <c r="N1224" s="26">
        <f>INDEX(Structure!$G$25:$G$52,MATCH(B1224&amp;"|"&amp;I1224,Structure!$A$25:$A$52,0))</f>
        <v/>
      </c>
      <c r="O1224" s="26">
        <f>INDEX(Structure!$H$25:$H$52,MATCH(B1224&amp;"|"&amp;I1224,Structure!$A$25:$A$52,0))</f>
        <v/>
      </c>
      <c r="P1224" s="26">
        <f>INDEX(Structure!$I$25:$I$52,MATCH(B1224&amp;"|"&amp;I1224,Structure!$A$25:$A$52,0))</f>
        <v/>
      </c>
      <c r="Q1224" s="20">
        <f>G1224/H1224</f>
        <v/>
      </c>
      <c r="R1224" s="20">
        <f>G1224/O1224</f>
        <v/>
      </c>
      <c r="S1224" s="32">
        <f>(G1224-N1224)/(P1224-N1224)</f>
        <v/>
      </c>
      <c r="T1224" s="4">
        <f>IF(G1224&lt;N1224,"Below",IF(G1224&gt;P1224,"Above","Within"))</f>
        <v/>
      </c>
      <c r="U1224" s="17">
        <f>MAX(0,N1224-G1224)*F1224</f>
        <v/>
      </c>
      <c r="V1224" s="17">
        <f>MAX(0,G1224-P1224)*F1224</f>
        <v/>
      </c>
      <c r="W1224" s="33">
        <f>IF(T1224="Above",LN(G1224/P1224)/LN(1+INDEX(Market!$E$6:$E$9,MATCH(B1224,Market!$A$6:$A$9,0))),0)</f>
        <v/>
      </c>
    </row>
    <row r="1225">
      <c r="A1225" s="5" t="inlineStr">
        <is>
          <t>E01429</t>
        </is>
      </c>
      <c r="B1225" s="5" t="inlineStr">
        <is>
          <t>DE</t>
        </is>
      </c>
      <c r="C1225" s="5" t="inlineStr">
        <is>
          <t>Tech</t>
        </is>
      </c>
      <c r="D1225" s="5" t="inlineStr">
        <is>
          <t>L2</t>
        </is>
      </c>
      <c r="E1225" s="5" t="inlineStr">
        <is>
          <t>F</t>
        </is>
      </c>
      <c r="F1225" s="5" t="n">
        <v>1</v>
      </c>
      <c r="G1225" s="31" t="n">
        <v>53050</v>
      </c>
      <c r="H1225" s="31" t="n">
        <v>59400</v>
      </c>
      <c r="I1225" s="6">
        <f>INDEX(Roles!$J$5:$J$40,MATCH(C1225&amp;"|"&amp;D1225,Roles!$A$5:$A$40,0))</f>
        <v/>
      </c>
      <c r="J1225" s="6">
        <f>INDEX(Roles!$K$5:$K$40,MATCH(C1225&amp;"|"&amp;D1225,Roles!$A$5:$A$40,0))</f>
        <v/>
      </c>
      <c r="K1225" s="26">
        <f>INDEX(Market!$K$31:$K$54,MATCH(B1225&amp;"|"&amp;J1225,Market!$A$31:$A$54,0))</f>
        <v/>
      </c>
      <c r="L1225" s="6">
        <f>INDEX(Settings!$E$13:$E$19,MATCH(I1225,Settings!$B$13:$B$19,0))</f>
        <v/>
      </c>
      <c r="M1225" s="25">
        <f>INDEX(Structure!$K$6:$K$12,MATCH(I1225,Structure!$A$6:$A$12,0))</f>
        <v/>
      </c>
      <c r="N1225" s="26">
        <f>INDEX(Structure!$G$25:$G$52,MATCH(B1225&amp;"|"&amp;I1225,Structure!$A$25:$A$52,0))</f>
        <v/>
      </c>
      <c r="O1225" s="26">
        <f>INDEX(Structure!$H$25:$H$52,MATCH(B1225&amp;"|"&amp;I1225,Structure!$A$25:$A$52,0))</f>
        <v/>
      </c>
      <c r="P1225" s="26">
        <f>INDEX(Structure!$I$25:$I$52,MATCH(B1225&amp;"|"&amp;I1225,Structure!$A$25:$A$52,0))</f>
        <v/>
      </c>
      <c r="Q1225" s="20">
        <f>G1225/H1225</f>
        <v/>
      </c>
      <c r="R1225" s="20">
        <f>G1225/O1225</f>
        <v/>
      </c>
      <c r="S1225" s="32">
        <f>(G1225-N1225)/(P1225-N1225)</f>
        <v/>
      </c>
      <c r="T1225" s="4">
        <f>IF(G1225&lt;N1225,"Below",IF(G1225&gt;P1225,"Above","Within"))</f>
        <v/>
      </c>
      <c r="U1225" s="17">
        <f>MAX(0,N1225-G1225)*F1225</f>
        <v/>
      </c>
      <c r="V1225" s="17">
        <f>MAX(0,G1225-P1225)*F1225</f>
        <v/>
      </c>
      <c r="W1225" s="33">
        <f>IF(T1225="Above",LN(G1225/P1225)/LN(1+INDEX(Market!$E$6:$E$9,MATCH(B1225,Market!$A$6:$A$9,0))),0)</f>
        <v/>
      </c>
    </row>
    <row r="1226">
      <c r="A1226" s="5" t="inlineStr">
        <is>
          <t>E01430</t>
        </is>
      </c>
      <c r="B1226" s="5" t="inlineStr">
        <is>
          <t>PL</t>
        </is>
      </c>
      <c r="C1226" s="5" t="inlineStr">
        <is>
          <t>Sales</t>
        </is>
      </c>
      <c r="D1226" s="5" t="inlineStr">
        <is>
          <t>L2</t>
        </is>
      </c>
      <c r="E1226" s="5" t="inlineStr">
        <is>
          <t>F</t>
        </is>
      </c>
      <c r="F1226" s="5" t="n">
        <v>1</v>
      </c>
      <c r="G1226" s="31" t="n">
        <v>23350</v>
      </c>
      <c r="H1226" s="31" t="n">
        <v>27600</v>
      </c>
      <c r="I1226" s="6">
        <f>INDEX(Roles!$J$5:$J$40,MATCH(C1226&amp;"|"&amp;D1226,Roles!$A$5:$A$40,0))</f>
        <v/>
      </c>
      <c r="J1226" s="6">
        <f>INDEX(Roles!$K$5:$K$40,MATCH(C1226&amp;"|"&amp;D1226,Roles!$A$5:$A$40,0))</f>
        <v/>
      </c>
      <c r="K1226" s="26">
        <f>INDEX(Market!$K$31:$K$54,MATCH(B1226&amp;"|"&amp;J1226,Market!$A$31:$A$54,0))</f>
        <v/>
      </c>
      <c r="L1226" s="6">
        <f>INDEX(Settings!$E$13:$E$19,MATCH(I1226,Settings!$B$13:$B$19,0))</f>
        <v/>
      </c>
      <c r="M1226" s="25">
        <f>INDEX(Structure!$K$6:$K$12,MATCH(I1226,Structure!$A$6:$A$12,0))</f>
        <v/>
      </c>
      <c r="N1226" s="26">
        <f>INDEX(Structure!$G$25:$G$52,MATCH(B1226&amp;"|"&amp;I1226,Structure!$A$25:$A$52,0))</f>
        <v/>
      </c>
      <c r="O1226" s="26">
        <f>INDEX(Structure!$H$25:$H$52,MATCH(B1226&amp;"|"&amp;I1226,Structure!$A$25:$A$52,0))</f>
        <v/>
      </c>
      <c r="P1226" s="26">
        <f>INDEX(Structure!$I$25:$I$52,MATCH(B1226&amp;"|"&amp;I1226,Structure!$A$25:$A$52,0))</f>
        <v/>
      </c>
      <c r="Q1226" s="20">
        <f>G1226/H1226</f>
        <v/>
      </c>
      <c r="R1226" s="20">
        <f>G1226/O1226</f>
        <v/>
      </c>
      <c r="S1226" s="32">
        <f>(G1226-N1226)/(P1226-N1226)</f>
        <v/>
      </c>
      <c r="T1226" s="4">
        <f>IF(G1226&lt;N1226,"Below",IF(G1226&gt;P1226,"Above","Within"))</f>
        <v/>
      </c>
      <c r="U1226" s="17">
        <f>MAX(0,N1226-G1226)*F1226</f>
        <v/>
      </c>
      <c r="V1226" s="17">
        <f>MAX(0,G1226-P1226)*F1226</f>
        <v/>
      </c>
      <c r="W1226" s="33">
        <f>IF(T1226="Above",LN(G1226/P1226)/LN(1+INDEX(Market!$E$6:$E$9,MATCH(B1226,Market!$A$6:$A$9,0))),0)</f>
        <v/>
      </c>
    </row>
    <row r="1227">
      <c r="A1227" s="5" t="inlineStr">
        <is>
          <t>E01431</t>
        </is>
      </c>
      <c r="B1227" s="5" t="inlineStr">
        <is>
          <t>IT</t>
        </is>
      </c>
      <c r="C1227" s="5" t="inlineStr">
        <is>
          <t>Customer Service</t>
        </is>
      </c>
      <c r="D1227" s="5" t="inlineStr">
        <is>
          <t>L5</t>
        </is>
      </c>
      <c r="E1227" s="5" t="inlineStr">
        <is>
          <t>M</t>
        </is>
      </c>
      <c r="F1227" s="5" t="n">
        <v>1</v>
      </c>
      <c r="G1227" s="31" t="n">
        <v>75750</v>
      </c>
      <c r="H1227" s="31" t="n">
        <v>67900</v>
      </c>
      <c r="I1227" s="6">
        <f>INDEX(Roles!$J$5:$J$40,MATCH(C1227&amp;"|"&amp;D1227,Roles!$A$5:$A$40,0))</f>
        <v/>
      </c>
      <c r="J1227" s="6">
        <f>INDEX(Roles!$K$5:$K$40,MATCH(C1227&amp;"|"&amp;D1227,Roles!$A$5:$A$40,0))</f>
        <v/>
      </c>
      <c r="K1227" s="26">
        <f>INDEX(Market!$K$31:$K$54,MATCH(B1227&amp;"|"&amp;J1227,Market!$A$31:$A$54,0))</f>
        <v/>
      </c>
      <c r="L1227" s="6">
        <f>INDEX(Settings!$E$13:$E$19,MATCH(I1227,Settings!$B$13:$B$19,0))</f>
        <v/>
      </c>
      <c r="M1227" s="25">
        <f>INDEX(Structure!$K$6:$K$12,MATCH(I1227,Structure!$A$6:$A$12,0))</f>
        <v/>
      </c>
      <c r="N1227" s="26">
        <f>INDEX(Structure!$G$25:$G$52,MATCH(B1227&amp;"|"&amp;I1227,Structure!$A$25:$A$52,0))</f>
        <v/>
      </c>
      <c r="O1227" s="26">
        <f>INDEX(Structure!$H$25:$H$52,MATCH(B1227&amp;"|"&amp;I1227,Structure!$A$25:$A$52,0))</f>
        <v/>
      </c>
      <c r="P1227" s="26">
        <f>INDEX(Structure!$I$25:$I$52,MATCH(B1227&amp;"|"&amp;I1227,Structure!$A$25:$A$52,0))</f>
        <v/>
      </c>
      <c r="Q1227" s="20">
        <f>G1227/H1227</f>
        <v/>
      </c>
      <c r="R1227" s="20">
        <f>G1227/O1227</f>
        <v/>
      </c>
      <c r="S1227" s="32">
        <f>(G1227-N1227)/(P1227-N1227)</f>
        <v/>
      </c>
      <c r="T1227" s="4">
        <f>IF(G1227&lt;N1227,"Below",IF(G1227&gt;P1227,"Above","Within"))</f>
        <v/>
      </c>
      <c r="U1227" s="17">
        <f>MAX(0,N1227-G1227)*F1227</f>
        <v/>
      </c>
      <c r="V1227" s="17">
        <f>MAX(0,G1227-P1227)*F1227</f>
        <v/>
      </c>
      <c r="W1227" s="33">
        <f>IF(T1227="Above",LN(G1227/P1227)/LN(1+INDEX(Market!$E$6:$E$9,MATCH(B1227,Market!$A$6:$A$9,0))),0)</f>
        <v/>
      </c>
    </row>
    <row r="1228">
      <c r="A1228" s="5" t="inlineStr">
        <is>
          <t>E01432</t>
        </is>
      </c>
      <c r="B1228" s="5" t="inlineStr">
        <is>
          <t>IT</t>
        </is>
      </c>
      <c r="C1228" s="5" t="inlineStr">
        <is>
          <t>Tech</t>
        </is>
      </c>
      <c r="D1228" s="5" t="inlineStr">
        <is>
          <t>L2</t>
        </is>
      </c>
      <c r="E1228" s="5" t="inlineStr">
        <is>
          <t>M</t>
        </is>
      </c>
      <c r="F1228" s="5" t="n">
        <v>1</v>
      </c>
      <c r="G1228" s="31" t="n">
        <v>40650</v>
      </c>
      <c r="H1228" s="31" t="n">
        <v>40600</v>
      </c>
      <c r="I1228" s="6">
        <f>INDEX(Roles!$J$5:$J$40,MATCH(C1228&amp;"|"&amp;D1228,Roles!$A$5:$A$40,0))</f>
        <v/>
      </c>
      <c r="J1228" s="6">
        <f>INDEX(Roles!$K$5:$K$40,MATCH(C1228&amp;"|"&amp;D1228,Roles!$A$5:$A$40,0))</f>
        <v/>
      </c>
      <c r="K1228" s="26">
        <f>INDEX(Market!$K$31:$K$54,MATCH(B1228&amp;"|"&amp;J1228,Market!$A$31:$A$54,0))</f>
        <v/>
      </c>
      <c r="L1228" s="6">
        <f>INDEX(Settings!$E$13:$E$19,MATCH(I1228,Settings!$B$13:$B$19,0))</f>
        <v/>
      </c>
      <c r="M1228" s="25">
        <f>INDEX(Structure!$K$6:$K$12,MATCH(I1228,Structure!$A$6:$A$12,0))</f>
        <v/>
      </c>
      <c r="N1228" s="26">
        <f>INDEX(Structure!$G$25:$G$52,MATCH(B1228&amp;"|"&amp;I1228,Structure!$A$25:$A$52,0))</f>
        <v/>
      </c>
      <c r="O1228" s="26">
        <f>INDEX(Structure!$H$25:$H$52,MATCH(B1228&amp;"|"&amp;I1228,Structure!$A$25:$A$52,0))</f>
        <v/>
      </c>
      <c r="P1228" s="26">
        <f>INDEX(Structure!$I$25:$I$52,MATCH(B1228&amp;"|"&amp;I1228,Structure!$A$25:$A$52,0))</f>
        <v/>
      </c>
      <c r="Q1228" s="20">
        <f>G1228/H1228</f>
        <v/>
      </c>
      <c r="R1228" s="20">
        <f>G1228/O1228</f>
        <v/>
      </c>
      <c r="S1228" s="32">
        <f>(G1228-N1228)/(P1228-N1228)</f>
        <v/>
      </c>
      <c r="T1228" s="4">
        <f>IF(G1228&lt;N1228,"Below",IF(G1228&gt;P1228,"Above","Within"))</f>
        <v/>
      </c>
      <c r="U1228" s="17">
        <f>MAX(0,N1228-G1228)*F1228</f>
        <v/>
      </c>
      <c r="V1228" s="17">
        <f>MAX(0,G1228-P1228)*F1228</f>
        <v/>
      </c>
      <c r="W1228" s="33">
        <f>IF(T1228="Above",LN(G1228/P1228)/LN(1+INDEX(Market!$E$6:$E$9,MATCH(B1228,Market!$A$6:$A$9,0))),0)</f>
        <v/>
      </c>
    </row>
    <row r="1229">
      <c r="A1229" s="5" t="inlineStr">
        <is>
          <t>E01433</t>
        </is>
      </c>
      <c r="B1229" s="5" t="inlineStr">
        <is>
          <t>IT</t>
        </is>
      </c>
      <c r="C1229" s="5" t="inlineStr">
        <is>
          <t>HR</t>
        </is>
      </c>
      <c r="D1229" s="5" t="inlineStr">
        <is>
          <t>L4</t>
        </is>
      </c>
      <c r="E1229" s="5" t="inlineStr">
        <is>
          <t>F</t>
        </is>
      </c>
      <c r="F1229" s="5" t="n">
        <v>1</v>
      </c>
      <c r="G1229" s="31" t="n">
        <v>63900</v>
      </c>
      <c r="H1229" s="31" t="n">
        <v>54600</v>
      </c>
      <c r="I1229" s="6">
        <f>INDEX(Roles!$J$5:$J$40,MATCH(C1229&amp;"|"&amp;D1229,Roles!$A$5:$A$40,0))</f>
        <v/>
      </c>
      <c r="J1229" s="6">
        <f>INDEX(Roles!$K$5:$K$40,MATCH(C1229&amp;"|"&amp;D1229,Roles!$A$5:$A$40,0))</f>
        <v/>
      </c>
      <c r="K1229" s="26">
        <f>INDEX(Market!$K$31:$K$54,MATCH(B1229&amp;"|"&amp;J1229,Market!$A$31:$A$54,0))</f>
        <v/>
      </c>
      <c r="L1229" s="6">
        <f>INDEX(Settings!$E$13:$E$19,MATCH(I1229,Settings!$B$13:$B$19,0))</f>
        <v/>
      </c>
      <c r="M1229" s="25">
        <f>INDEX(Structure!$K$6:$K$12,MATCH(I1229,Structure!$A$6:$A$12,0))</f>
        <v/>
      </c>
      <c r="N1229" s="26">
        <f>INDEX(Structure!$G$25:$G$52,MATCH(B1229&amp;"|"&amp;I1229,Structure!$A$25:$A$52,0))</f>
        <v/>
      </c>
      <c r="O1229" s="26">
        <f>INDEX(Structure!$H$25:$H$52,MATCH(B1229&amp;"|"&amp;I1229,Structure!$A$25:$A$52,0))</f>
        <v/>
      </c>
      <c r="P1229" s="26">
        <f>INDEX(Structure!$I$25:$I$52,MATCH(B1229&amp;"|"&amp;I1229,Structure!$A$25:$A$52,0))</f>
        <v/>
      </c>
      <c r="Q1229" s="20">
        <f>G1229/H1229</f>
        <v/>
      </c>
      <c r="R1229" s="20">
        <f>G1229/O1229</f>
        <v/>
      </c>
      <c r="S1229" s="32">
        <f>(G1229-N1229)/(P1229-N1229)</f>
        <v/>
      </c>
      <c r="T1229" s="4">
        <f>IF(G1229&lt;N1229,"Below",IF(G1229&gt;P1229,"Above","Within"))</f>
        <v/>
      </c>
      <c r="U1229" s="17">
        <f>MAX(0,N1229-G1229)*F1229</f>
        <v/>
      </c>
      <c r="V1229" s="17">
        <f>MAX(0,G1229-P1229)*F1229</f>
        <v/>
      </c>
      <c r="W1229" s="33">
        <f>IF(T1229="Above",LN(G1229/P1229)/LN(1+INDEX(Market!$E$6:$E$9,MATCH(B1229,Market!$A$6:$A$9,0))),0)</f>
        <v/>
      </c>
    </row>
    <row r="1230">
      <c r="A1230" s="5" t="inlineStr">
        <is>
          <t>E01434</t>
        </is>
      </c>
      <c r="B1230" s="5" t="inlineStr">
        <is>
          <t>DE</t>
        </is>
      </c>
      <c r="C1230" s="5" t="inlineStr">
        <is>
          <t>Operations</t>
        </is>
      </c>
      <c r="D1230" s="5" t="inlineStr">
        <is>
          <t>L1</t>
        </is>
      </c>
      <c r="E1230" s="5" t="inlineStr">
        <is>
          <t>F</t>
        </is>
      </c>
      <c r="F1230" s="5" t="n">
        <v>1</v>
      </c>
      <c r="G1230" s="31" t="n">
        <v>38600</v>
      </c>
      <c r="H1230" s="31" t="n">
        <v>36100</v>
      </c>
      <c r="I1230" s="6">
        <f>INDEX(Roles!$J$5:$J$40,MATCH(C1230&amp;"|"&amp;D1230,Roles!$A$5:$A$40,0))</f>
        <v/>
      </c>
      <c r="J1230" s="6">
        <f>INDEX(Roles!$K$5:$K$40,MATCH(C1230&amp;"|"&amp;D1230,Roles!$A$5:$A$40,0))</f>
        <v/>
      </c>
      <c r="K1230" s="26">
        <f>INDEX(Market!$K$31:$K$54,MATCH(B1230&amp;"|"&amp;J1230,Market!$A$31:$A$54,0))</f>
        <v/>
      </c>
      <c r="L1230" s="6">
        <f>INDEX(Settings!$E$13:$E$19,MATCH(I1230,Settings!$B$13:$B$19,0))</f>
        <v/>
      </c>
      <c r="M1230" s="25">
        <f>INDEX(Structure!$K$6:$K$12,MATCH(I1230,Structure!$A$6:$A$12,0))</f>
        <v/>
      </c>
      <c r="N1230" s="26">
        <f>INDEX(Structure!$G$25:$G$52,MATCH(B1230&amp;"|"&amp;I1230,Structure!$A$25:$A$52,0))</f>
        <v/>
      </c>
      <c r="O1230" s="26">
        <f>INDEX(Structure!$H$25:$H$52,MATCH(B1230&amp;"|"&amp;I1230,Structure!$A$25:$A$52,0))</f>
        <v/>
      </c>
      <c r="P1230" s="26">
        <f>INDEX(Structure!$I$25:$I$52,MATCH(B1230&amp;"|"&amp;I1230,Structure!$A$25:$A$52,0))</f>
        <v/>
      </c>
      <c r="Q1230" s="20">
        <f>G1230/H1230</f>
        <v/>
      </c>
      <c r="R1230" s="20">
        <f>G1230/O1230</f>
        <v/>
      </c>
      <c r="S1230" s="32">
        <f>(G1230-N1230)/(P1230-N1230)</f>
        <v/>
      </c>
      <c r="T1230" s="4">
        <f>IF(G1230&lt;N1230,"Below",IF(G1230&gt;P1230,"Above","Within"))</f>
        <v/>
      </c>
      <c r="U1230" s="17">
        <f>MAX(0,N1230-G1230)*F1230</f>
        <v/>
      </c>
      <c r="V1230" s="17">
        <f>MAX(0,G1230-P1230)*F1230</f>
        <v/>
      </c>
      <c r="W1230" s="33">
        <f>IF(T1230="Above",LN(G1230/P1230)/LN(1+INDEX(Market!$E$6:$E$9,MATCH(B1230,Market!$A$6:$A$9,0))),0)</f>
        <v/>
      </c>
    </row>
    <row r="1231">
      <c r="A1231" s="5" t="inlineStr">
        <is>
          <t>E01435</t>
        </is>
      </c>
      <c r="B1231" s="5" t="inlineStr">
        <is>
          <t>DE</t>
        </is>
      </c>
      <c r="C1231" s="5" t="inlineStr">
        <is>
          <t>HR</t>
        </is>
      </c>
      <c r="D1231" s="5" t="inlineStr">
        <is>
          <t>L3</t>
        </is>
      </c>
      <c r="E1231" s="5" t="inlineStr">
        <is>
          <t>M</t>
        </is>
      </c>
      <c r="F1231" s="5" t="n">
        <v>1</v>
      </c>
      <c r="G1231" s="31" t="n">
        <v>54300</v>
      </c>
      <c r="H1231" s="31" t="n">
        <v>60800</v>
      </c>
      <c r="I1231" s="6">
        <f>INDEX(Roles!$J$5:$J$40,MATCH(C1231&amp;"|"&amp;D1231,Roles!$A$5:$A$40,0))</f>
        <v/>
      </c>
      <c r="J1231" s="6">
        <f>INDEX(Roles!$K$5:$K$40,MATCH(C1231&amp;"|"&amp;D1231,Roles!$A$5:$A$40,0))</f>
        <v/>
      </c>
      <c r="K1231" s="26">
        <f>INDEX(Market!$K$31:$K$54,MATCH(B1231&amp;"|"&amp;J1231,Market!$A$31:$A$54,0))</f>
        <v/>
      </c>
      <c r="L1231" s="6">
        <f>INDEX(Settings!$E$13:$E$19,MATCH(I1231,Settings!$B$13:$B$19,0))</f>
        <v/>
      </c>
      <c r="M1231" s="25">
        <f>INDEX(Structure!$K$6:$K$12,MATCH(I1231,Structure!$A$6:$A$12,0))</f>
        <v/>
      </c>
      <c r="N1231" s="26">
        <f>INDEX(Structure!$G$25:$G$52,MATCH(B1231&amp;"|"&amp;I1231,Structure!$A$25:$A$52,0))</f>
        <v/>
      </c>
      <c r="O1231" s="26">
        <f>INDEX(Structure!$H$25:$H$52,MATCH(B1231&amp;"|"&amp;I1231,Structure!$A$25:$A$52,0))</f>
        <v/>
      </c>
      <c r="P1231" s="26">
        <f>INDEX(Structure!$I$25:$I$52,MATCH(B1231&amp;"|"&amp;I1231,Structure!$A$25:$A$52,0))</f>
        <v/>
      </c>
      <c r="Q1231" s="20">
        <f>G1231/H1231</f>
        <v/>
      </c>
      <c r="R1231" s="20">
        <f>G1231/O1231</f>
        <v/>
      </c>
      <c r="S1231" s="32">
        <f>(G1231-N1231)/(P1231-N1231)</f>
        <v/>
      </c>
      <c r="T1231" s="4">
        <f>IF(G1231&lt;N1231,"Below",IF(G1231&gt;P1231,"Above","Within"))</f>
        <v/>
      </c>
      <c r="U1231" s="17">
        <f>MAX(0,N1231-G1231)*F1231</f>
        <v/>
      </c>
      <c r="V1231" s="17">
        <f>MAX(0,G1231-P1231)*F1231</f>
        <v/>
      </c>
      <c r="W1231" s="33">
        <f>IF(T1231="Above",LN(G1231/P1231)/LN(1+INDEX(Market!$E$6:$E$9,MATCH(B1231,Market!$A$6:$A$9,0))),0)</f>
        <v/>
      </c>
    </row>
    <row r="1232">
      <c r="A1232" s="5" t="inlineStr">
        <is>
          <t>E01436</t>
        </is>
      </c>
      <c r="B1232" s="5" t="inlineStr">
        <is>
          <t>IT</t>
        </is>
      </c>
      <c r="C1232" s="5" t="inlineStr">
        <is>
          <t>Tech</t>
        </is>
      </c>
      <c r="D1232" s="5" t="inlineStr">
        <is>
          <t>L1</t>
        </is>
      </c>
      <c r="E1232" s="5" t="inlineStr">
        <is>
          <t>F</t>
        </is>
      </c>
      <c r="F1232" s="5" t="n">
        <v>0.8</v>
      </c>
      <c r="G1232" s="31" t="n">
        <v>33600</v>
      </c>
      <c r="H1232" s="31" t="n">
        <v>32500</v>
      </c>
      <c r="I1232" s="6">
        <f>INDEX(Roles!$J$5:$J$40,MATCH(C1232&amp;"|"&amp;D1232,Roles!$A$5:$A$40,0))</f>
        <v/>
      </c>
      <c r="J1232" s="6">
        <f>INDEX(Roles!$K$5:$K$40,MATCH(C1232&amp;"|"&amp;D1232,Roles!$A$5:$A$40,0))</f>
        <v/>
      </c>
      <c r="K1232" s="26">
        <f>INDEX(Market!$K$31:$K$54,MATCH(B1232&amp;"|"&amp;J1232,Market!$A$31:$A$54,0))</f>
        <v/>
      </c>
      <c r="L1232" s="6">
        <f>INDEX(Settings!$E$13:$E$19,MATCH(I1232,Settings!$B$13:$B$19,0))</f>
        <v/>
      </c>
      <c r="M1232" s="25">
        <f>INDEX(Structure!$K$6:$K$12,MATCH(I1232,Structure!$A$6:$A$12,0))</f>
        <v/>
      </c>
      <c r="N1232" s="26">
        <f>INDEX(Structure!$G$25:$G$52,MATCH(B1232&amp;"|"&amp;I1232,Structure!$A$25:$A$52,0))</f>
        <v/>
      </c>
      <c r="O1232" s="26">
        <f>INDEX(Structure!$H$25:$H$52,MATCH(B1232&amp;"|"&amp;I1232,Structure!$A$25:$A$52,0))</f>
        <v/>
      </c>
      <c r="P1232" s="26">
        <f>INDEX(Structure!$I$25:$I$52,MATCH(B1232&amp;"|"&amp;I1232,Structure!$A$25:$A$52,0))</f>
        <v/>
      </c>
      <c r="Q1232" s="20">
        <f>G1232/H1232</f>
        <v/>
      </c>
      <c r="R1232" s="20">
        <f>G1232/O1232</f>
        <v/>
      </c>
      <c r="S1232" s="32">
        <f>(G1232-N1232)/(P1232-N1232)</f>
        <v/>
      </c>
      <c r="T1232" s="4">
        <f>IF(G1232&lt;N1232,"Below",IF(G1232&gt;P1232,"Above","Within"))</f>
        <v/>
      </c>
      <c r="U1232" s="17">
        <f>MAX(0,N1232-G1232)*F1232</f>
        <v/>
      </c>
      <c r="V1232" s="17">
        <f>MAX(0,G1232-P1232)*F1232</f>
        <v/>
      </c>
      <c r="W1232" s="33">
        <f>IF(T1232="Above",LN(G1232/P1232)/LN(1+INDEX(Market!$E$6:$E$9,MATCH(B1232,Market!$A$6:$A$9,0))),0)</f>
        <v/>
      </c>
    </row>
    <row r="1233">
      <c r="A1233" s="5" t="inlineStr">
        <is>
          <t>E01437</t>
        </is>
      </c>
      <c r="B1233" s="5" t="inlineStr">
        <is>
          <t>DE</t>
        </is>
      </c>
      <c r="C1233" s="5" t="inlineStr">
        <is>
          <t>Sales</t>
        </is>
      </c>
      <c r="D1233" s="5" t="inlineStr">
        <is>
          <t>L1</t>
        </is>
      </c>
      <c r="E1233" s="5" t="inlineStr">
        <is>
          <t>M</t>
        </is>
      </c>
      <c r="F1233" s="5" t="n">
        <v>1</v>
      </c>
      <c r="G1233" s="31" t="n">
        <v>44650</v>
      </c>
      <c r="H1233" s="31" t="n">
        <v>39900</v>
      </c>
      <c r="I1233" s="6">
        <f>INDEX(Roles!$J$5:$J$40,MATCH(C1233&amp;"|"&amp;D1233,Roles!$A$5:$A$40,0))</f>
        <v/>
      </c>
      <c r="J1233" s="6">
        <f>INDEX(Roles!$K$5:$K$40,MATCH(C1233&amp;"|"&amp;D1233,Roles!$A$5:$A$40,0))</f>
        <v/>
      </c>
      <c r="K1233" s="26">
        <f>INDEX(Market!$K$31:$K$54,MATCH(B1233&amp;"|"&amp;J1233,Market!$A$31:$A$54,0))</f>
        <v/>
      </c>
      <c r="L1233" s="6">
        <f>INDEX(Settings!$E$13:$E$19,MATCH(I1233,Settings!$B$13:$B$19,0))</f>
        <v/>
      </c>
      <c r="M1233" s="25">
        <f>INDEX(Structure!$K$6:$K$12,MATCH(I1233,Structure!$A$6:$A$12,0))</f>
        <v/>
      </c>
      <c r="N1233" s="26">
        <f>INDEX(Structure!$G$25:$G$52,MATCH(B1233&amp;"|"&amp;I1233,Structure!$A$25:$A$52,0))</f>
        <v/>
      </c>
      <c r="O1233" s="26">
        <f>INDEX(Structure!$H$25:$H$52,MATCH(B1233&amp;"|"&amp;I1233,Structure!$A$25:$A$52,0))</f>
        <v/>
      </c>
      <c r="P1233" s="26">
        <f>INDEX(Structure!$I$25:$I$52,MATCH(B1233&amp;"|"&amp;I1233,Structure!$A$25:$A$52,0))</f>
        <v/>
      </c>
      <c r="Q1233" s="20">
        <f>G1233/H1233</f>
        <v/>
      </c>
      <c r="R1233" s="20">
        <f>G1233/O1233</f>
        <v/>
      </c>
      <c r="S1233" s="32">
        <f>(G1233-N1233)/(P1233-N1233)</f>
        <v/>
      </c>
      <c r="T1233" s="4">
        <f>IF(G1233&lt;N1233,"Below",IF(G1233&gt;P1233,"Above","Within"))</f>
        <v/>
      </c>
      <c r="U1233" s="17">
        <f>MAX(0,N1233-G1233)*F1233</f>
        <v/>
      </c>
      <c r="V1233" s="17">
        <f>MAX(0,G1233-P1233)*F1233</f>
        <v/>
      </c>
      <c r="W1233" s="33">
        <f>IF(T1233="Above",LN(G1233/P1233)/LN(1+INDEX(Market!$E$6:$E$9,MATCH(B1233,Market!$A$6:$A$9,0))),0)</f>
        <v/>
      </c>
    </row>
    <row r="1234">
      <c r="A1234" s="5" t="inlineStr">
        <is>
          <t>E01438</t>
        </is>
      </c>
      <c r="B1234" s="5" t="inlineStr">
        <is>
          <t>IT</t>
        </is>
      </c>
      <c r="C1234" s="5" t="inlineStr">
        <is>
          <t>Customer Service</t>
        </is>
      </c>
      <c r="D1234" s="5" t="inlineStr">
        <is>
          <t>L2</t>
        </is>
      </c>
      <c r="E1234" s="5" t="inlineStr">
        <is>
          <t>M</t>
        </is>
      </c>
      <c r="F1234" s="5" t="n">
        <v>1</v>
      </c>
      <c r="G1234" s="31" t="n">
        <v>28550</v>
      </c>
      <c r="H1234" s="31" t="n">
        <v>29200</v>
      </c>
      <c r="I1234" s="6">
        <f>INDEX(Roles!$J$5:$J$40,MATCH(C1234&amp;"|"&amp;D1234,Roles!$A$5:$A$40,0))</f>
        <v/>
      </c>
      <c r="J1234" s="6">
        <f>INDEX(Roles!$K$5:$K$40,MATCH(C1234&amp;"|"&amp;D1234,Roles!$A$5:$A$40,0))</f>
        <v/>
      </c>
      <c r="K1234" s="26">
        <f>INDEX(Market!$K$31:$K$54,MATCH(B1234&amp;"|"&amp;J1234,Market!$A$31:$A$54,0))</f>
        <v/>
      </c>
      <c r="L1234" s="6">
        <f>INDEX(Settings!$E$13:$E$19,MATCH(I1234,Settings!$B$13:$B$19,0))</f>
        <v/>
      </c>
      <c r="M1234" s="25">
        <f>INDEX(Structure!$K$6:$K$12,MATCH(I1234,Structure!$A$6:$A$12,0))</f>
        <v/>
      </c>
      <c r="N1234" s="26">
        <f>INDEX(Structure!$G$25:$G$52,MATCH(B1234&amp;"|"&amp;I1234,Structure!$A$25:$A$52,0))</f>
        <v/>
      </c>
      <c r="O1234" s="26">
        <f>INDEX(Structure!$H$25:$H$52,MATCH(B1234&amp;"|"&amp;I1234,Structure!$A$25:$A$52,0))</f>
        <v/>
      </c>
      <c r="P1234" s="26">
        <f>INDEX(Structure!$I$25:$I$52,MATCH(B1234&amp;"|"&amp;I1234,Structure!$A$25:$A$52,0))</f>
        <v/>
      </c>
      <c r="Q1234" s="20">
        <f>G1234/H1234</f>
        <v/>
      </c>
      <c r="R1234" s="20">
        <f>G1234/O1234</f>
        <v/>
      </c>
      <c r="S1234" s="32">
        <f>(G1234-N1234)/(P1234-N1234)</f>
        <v/>
      </c>
      <c r="T1234" s="4">
        <f>IF(G1234&lt;N1234,"Below",IF(G1234&gt;P1234,"Above","Within"))</f>
        <v/>
      </c>
      <c r="U1234" s="17">
        <f>MAX(0,N1234-G1234)*F1234</f>
        <v/>
      </c>
      <c r="V1234" s="17">
        <f>MAX(0,G1234-P1234)*F1234</f>
        <v/>
      </c>
      <c r="W1234" s="33">
        <f>IF(T1234="Above",LN(G1234/P1234)/LN(1+INDEX(Market!$E$6:$E$9,MATCH(B1234,Market!$A$6:$A$9,0))),0)</f>
        <v/>
      </c>
    </row>
    <row r="1235">
      <c r="A1235" s="5" t="inlineStr">
        <is>
          <t>E01439</t>
        </is>
      </c>
      <c r="B1235" s="5" t="inlineStr">
        <is>
          <t>IT</t>
        </is>
      </c>
      <c r="C1235" s="5" t="inlineStr">
        <is>
          <t>Customer Service</t>
        </is>
      </c>
      <c r="D1235" s="5" t="inlineStr">
        <is>
          <t>L3</t>
        </is>
      </c>
      <c r="E1235" s="5" t="inlineStr">
        <is>
          <t>F</t>
        </is>
      </c>
      <c r="F1235" s="5" t="n">
        <v>1</v>
      </c>
      <c r="G1235" s="31" t="n">
        <v>38400</v>
      </c>
      <c r="H1235" s="31" t="n">
        <v>37400</v>
      </c>
      <c r="I1235" s="6">
        <f>INDEX(Roles!$J$5:$J$40,MATCH(C1235&amp;"|"&amp;D1235,Roles!$A$5:$A$40,0))</f>
        <v/>
      </c>
      <c r="J1235" s="6">
        <f>INDEX(Roles!$K$5:$K$40,MATCH(C1235&amp;"|"&amp;D1235,Roles!$A$5:$A$40,0))</f>
        <v/>
      </c>
      <c r="K1235" s="26">
        <f>INDEX(Market!$K$31:$K$54,MATCH(B1235&amp;"|"&amp;J1235,Market!$A$31:$A$54,0))</f>
        <v/>
      </c>
      <c r="L1235" s="6">
        <f>INDEX(Settings!$E$13:$E$19,MATCH(I1235,Settings!$B$13:$B$19,0))</f>
        <v/>
      </c>
      <c r="M1235" s="25">
        <f>INDEX(Structure!$K$6:$K$12,MATCH(I1235,Structure!$A$6:$A$12,0))</f>
        <v/>
      </c>
      <c r="N1235" s="26">
        <f>INDEX(Structure!$G$25:$G$52,MATCH(B1235&amp;"|"&amp;I1235,Structure!$A$25:$A$52,0))</f>
        <v/>
      </c>
      <c r="O1235" s="26">
        <f>INDEX(Structure!$H$25:$H$52,MATCH(B1235&amp;"|"&amp;I1235,Structure!$A$25:$A$52,0))</f>
        <v/>
      </c>
      <c r="P1235" s="26">
        <f>INDEX(Structure!$I$25:$I$52,MATCH(B1235&amp;"|"&amp;I1235,Structure!$A$25:$A$52,0))</f>
        <v/>
      </c>
      <c r="Q1235" s="20">
        <f>G1235/H1235</f>
        <v/>
      </c>
      <c r="R1235" s="20">
        <f>G1235/O1235</f>
        <v/>
      </c>
      <c r="S1235" s="32">
        <f>(G1235-N1235)/(P1235-N1235)</f>
        <v/>
      </c>
      <c r="T1235" s="4">
        <f>IF(G1235&lt;N1235,"Below",IF(G1235&gt;P1235,"Above","Within"))</f>
        <v/>
      </c>
      <c r="U1235" s="17">
        <f>MAX(0,N1235-G1235)*F1235</f>
        <v/>
      </c>
      <c r="V1235" s="17">
        <f>MAX(0,G1235-P1235)*F1235</f>
        <v/>
      </c>
      <c r="W1235" s="33">
        <f>IF(T1235="Above",LN(G1235/P1235)/LN(1+INDEX(Market!$E$6:$E$9,MATCH(B1235,Market!$A$6:$A$9,0))),0)</f>
        <v/>
      </c>
    </row>
    <row r="1236">
      <c r="A1236" s="5" t="inlineStr">
        <is>
          <t>E01440</t>
        </is>
      </c>
      <c r="B1236" s="5" t="inlineStr">
        <is>
          <t>PL</t>
        </is>
      </c>
      <c r="C1236" s="5" t="inlineStr">
        <is>
          <t>Operations</t>
        </is>
      </c>
      <c r="D1236" s="5" t="inlineStr">
        <is>
          <t>L2</t>
        </is>
      </c>
      <c r="E1236" s="5" t="inlineStr">
        <is>
          <t>M</t>
        </is>
      </c>
      <c r="F1236" s="5" t="n">
        <v>1</v>
      </c>
      <c r="G1236" s="31" t="n">
        <v>27700</v>
      </c>
      <c r="H1236" s="31" t="n">
        <v>24900</v>
      </c>
      <c r="I1236" s="6">
        <f>INDEX(Roles!$J$5:$J$40,MATCH(C1236&amp;"|"&amp;D1236,Roles!$A$5:$A$40,0))</f>
        <v/>
      </c>
      <c r="J1236" s="6">
        <f>INDEX(Roles!$K$5:$K$40,MATCH(C1236&amp;"|"&amp;D1236,Roles!$A$5:$A$40,0))</f>
        <v/>
      </c>
      <c r="K1236" s="26">
        <f>INDEX(Market!$K$31:$K$54,MATCH(B1236&amp;"|"&amp;J1236,Market!$A$31:$A$54,0))</f>
        <v/>
      </c>
      <c r="L1236" s="6">
        <f>INDEX(Settings!$E$13:$E$19,MATCH(I1236,Settings!$B$13:$B$19,0))</f>
        <v/>
      </c>
      <c r="M1236" s="25">
        <f>INDEX(Structure!$K$6:$K$12,MATCH(I1236,Structure!$A$6:$A$12,0))</f>
        <v/>
      </c>
      <c r="N1236" s="26">
        <f>INDEX(Structure!$G$25:$G$52,MATCH(B1236&amp;"|"&amp;I1236,Structure!$A$25:$A$52,0))</f>
        <v/>
      </c>
      <c r="O1236" s="26">
        <f>INDEX(Structure!$H$25:$H$52,MATCH(B1236&amp;"|"&amp;I1236,Structure!$A$25:$A$52,0))</f>
        <v/>
      </c>
      <c r="P1236" s="26">
        <f>INDEX(Structure!$I$25:$I$52,MATCH(B1236&amp;"|"&amp;I1236,Structure!$A$25:$A$52,0))</f>
        <v/>
      </c>
      <c r="Q1236" s="20">
        <f>G1236/H1236</f>
        <v/>
      </c>
      <c r="R1236" s="20">
        <f>G1236/O1236</f>
        <v/>
      </c>
      <c r="S1236" s="32">
        <f>(G1236-N1236)/(P1236-N1236)</f>
        <v/>
      </c>
      <c r="T1236" s="4">
        <f>IF(G1236&lt;N1236,"Below",IF(G1236&gt;P1236,"Above","Within"))</f>
        <v/>
      </c>
      <c r="U1236" s="17">
        <f>MAX(0,N1236-G1236)*F1236</f>
        <v/>
      </c>
      <c r="V1236" s="17">
        <f>MAX(0,G1236-P1236)*F1236</f>
        <v/>
      </c>
      <c r="W1236" s="33">
        <f>IF(T1236="Above",LN(G1236/P1236)/LN(1+INDEX(Market!$E$6:$E$9,MATCH(B1236,Market!$A$6:$A$9,0))),0)</f>
        <v/>
      </c>
    </row>
    <row r="1237">
      <c r="A1237" s="5" t="inlineStr">
        <is>
          <t>E01441</t>
        </is>
      </c>
      <c r="B1237" s="5" t="inlineStr">
        <is>
          <t>IT</t>
        </is>
      </c>
      <c r="C1237" s="5" t="inlineStr">
        <is>
          <t>Operations</t>
        </is>
      </c>
      <c r="D1237" s="5" t="inlineStr">
        <is>
          <t>L4</t>
        </is>
      </c>
      <c r="E1237" s="5" t="inlineStr">
        <is>
          <t>M</t>
        </is>
      </c>
      <c r="F1237" s="5" t="n">
        <v>1</v>
      </c>
      <c r="G1237" s="31" t="n">
        <v>52950</v>
      </c>
      <c r="H1237" s="31" t="n">
        <v>51900</v>
      </c>
      <c r="I1237" s="6">
        <f>INDEX(Roles!$J$5:$J$40,MATCH(C1237&amp;"|"&amp;D1237,Roles!$A$5:$A$40,0))</f>
        <v/>
      </c>
      <c r="J1237" s="6">
        <f>INDEX(Roles!$K$5:$K$40,MATCH(C1237&amp;"|"&amp;D1237,Roles!$A$5:$A$40,0))</f>
        <v/>
      </c>
      <c r="K1237" s="26">
        <f>INDEX(Market!$K$31:$K$54,MATCH(B1237&amp;"|"&amp;J1237,Market!$A$31:$A$54,0))</f>
        <v/>
      </c>
      <c r="L1237" s="6">
        <f>INDEX(Settings!$E$13:$E$19,MATCH(I1237,Settings!$B$13:$B$19,0))</f>
        <v/>
      </c>
      <c r="M1237" s="25">
        <f>INDEX(Structure!$K$6:$K$12,MATCH(I1237,Structure!$A$6:$A$12,0))</f>
        <v/>
      </c>
      <c r="N1237" s="26">
        <f>INDEX(Structure!$G$25:$G$52,MATCH(B1237&amp;"|"&amp;I1237,Structure!$A$25:$A$52,0))</f>
        <v/>
      </c>
      <c r="O1237" s="26">
        <f>INDEX(Structure!$H$25:$H$52,MATCH(B1237&amp;"|"&amp;I1237,Structure!$A$25:$A$52,0))</f>
        <v/>
      </c>
      <c r="P1237" s="26">
        <f>INDEX(Structure!$I$25:$I$52,MATCH(B1237&amp;"|"&amp;I1237,Structure!$A$25:$A$52,0))</f>
        <v/>
      </c>
      <c r="Q1237" s="20">
        <f>G1237/H1237</f>
        <v/>
      </c>
      <c r="R1237" s="20">
        <f>G1237/O1237</f>
        <v/>
      </c>
      <c r="S1237" s="32">
        <f>(G1237-N1237)/(P1237-N1237)</f>
        <v/>
      </c>
      <c r="T1237" s="4">
        <f>IF(G1237&lt;N1237,"Below",IF(G1237&gt;P1237,"Above","Within"))</f>
        <v/>
      </c>
      <c r="U1237" s="17">
        <f>MAX(0,N1237-G1237)*F1237</f>
        <v/>
      </c>
      <c r="V1237" s="17">
        <f>MAX(0,G1237-P1237)*F1237</f>
        <v/>
      </c>
      <c r="W1237" s="33">
        <f>IF(T1237="Above",LN(G1237/P1237)/LN(1+INDEX(Market!$E$6:$E$9,MATCH(B1237,Market!$A$6:$A$9,0))),0)</f>
        <v/>
      </c>
    </row>
    <row r="1238">
      <c r="A1238" s="5" t="inlineStr">
        <is>
          <t>E01442</t>
        </is>
      </c>
      <c r="B1238" s="5" t="inlineStr">
        <is>
          <t>PL</t>
        </is>
      </c>
      <c r="C1238" s="5" t="inlineStr">
        <is>
          <t>Operations</t>
        </is>
      </c>
      <c r="D1238" s="5" t="inlineStr">
        <is>
          <t>L2</t>
        </is>
      </c>
      <c r="E1238" s="5" t="inlineStr">
        <is>
          <t>M</t>
        </is>
      </c>
      <c r="F1238" s="5" t="n">
        <v>1</v>
      </c>
      <c r="G1238" s="31" t="n">
        <v>23000</v>
      </c>
      <c r="H1238" s="31" t="n">
        <v>24900</v>
      </c>
      <c r="I1238" s="6">
        <f>INDEX(Roles!$J$5:$J$40,MATCH(C1238&amp;"|"&amp;D1238,Roles!$A$5:$A$40,0))</f>
        <v/>
      </c>
      <c r="J1238" s="6">
        <f>INDEX(Roles!$K$5:$K$40,MATCH(C1238&amp;"|"&amp;D1238,Roles!$A$5:$A$40,0))</f>
        <v/>
      </c>
      <c r="K1238" s="26">
        <f>INDEX(Market!$K$31:$K$54,MATCH(B1238&amp;"|"&amp;J1238,Market!$A$31:$A$54,0))</f>
        <v/>
      </c>
      <c r="L1238" s="6">
        <f>INDEX(Settings!$E$13:$E$19,MATCH(I1238,Settings!$B$13:$B$19,0))</f>
        <v/>
      </c>
      <c r="M1238" s="25">
        <f>INDEX(Structure!$K$6:$K$12,MATCH(I1238,Structure!$A$6:$A$12,0))</f>
        <v/>
      </c>
      <c r="N1238" s="26">
        <f>INDEX(Structure!$G$25:$G$52,MATCH(B1238&amp;"|"&amp;I1238,Structure!$A$25:$A$52,0))</f>
        <v/>
      </c>
      <c r="O1238" s="26">
        <f>INDEX(Structure!$H$25:$H$52,MATCH(B1238&amp;"|"&amp;I1238,Structure!$A$25:$A$52,0))</f>
        <v/>
      </c>
      <c r="P1238" s="26">
        <f>INDEX(Structure!$I$25:$I$52,MATCH(B1238&amp;"|"&amp;I1238,Structure!$A$25:$A$52,0))</f>
        <v/>
      </c>
      <c r="Q1238" s="20">
        <f>G1238/H1238</f>
        <v/>
      </c>
      <c r="R1238" s="20">
        <f>G1238/O1238</f>
        <v/>
      </c>
      <c r="S1238" s="32">
        <f>(G1238-N1238)/(P1238-N1238)</f>
        <v/>
      </c>
      <c r="T1238" s="4">
        <f>IF(G1238&lt;N1238,"Below",IF(G1238&gt;P1238,"Above","Within"))</f>
        <v/>
      </c>
      <c r="U1238" s="17">
        <f>MAX(0,N1238-G1238)*F1238</f>
        <v/>
      </c>
      <c r="V1238" s="17">
        <f>MAX(0,G1238-P1238)*F1238</f>
        <v/>
      </c>
      <c r="W1238" s="33">
        <f>IF(T1238="Above",LN(G1238/P1238)/LN(1+INDEX(Market!$E$6:$E$9,MATCH(B1238,Market!$A$6:$A$9,0))),0)</f>
        <v/>
      </c>
    </row>
    <row r="1239">
      <c r="A1239" s="5" t="inlineStr">
        <is>
          <t>E01443</t>
        </is>
      </c>
      <c r="B1239" s="5" t="inlineStr">
        <is>
          <t>ES</t>
        </is>
      </c>
      <c r="C1239" s="5" t="inlineStr">
        <is>
          <t>Customer Service</t>
        </is>
      </c>
      <c r="D1239" s="5" t="inlineStr">
        <is>
          <t>L2</t>
        </is>
      </c>
      <c r="E1239" s="5" t="inlineStr">
        <is>
          <t>M</t>
        </is>
      </c>
      <c r="F1239" s="5" t="n">
        <v>1</v>
      </c>
      <c r="G1239" s="31" t="n">
        <v>31750</v>
      </c>
      <c r="H1239" s="31" t="n">
        <v>28100</v>
      </c>
      <c r="I1239" s="6">
        <f>INDEX(Roles!$J$5:$J$40,MATCH(C1239&amp;"|"&amp;D1239,Roles!$A$5:$A$40,0))</f>
        <v/>
      </c>
      <c r="J1239" s="6">
        <f>INDEX(Roles!$K$5:$K$40,MATCH(C1239&amp;"|"&amp;D1239,Roles!$A$5:$A$40,0))</f>
        <v/>
      </c>
      <c r="K1239" s="26">
        <f>INDEX(Market!$K$31:$K$54,MATCH(B1239&amp;"|"&amp;J1239,Market!$A$31:$A$54,0))</f>
        <v/>
      </c>
      <c r="L1239" s="6">
        <f>INDEX(Settings!$E$13:$E$19,MATCH(I1239,Settings!$B$13:$B$19,0))</f>
        <v/>
      </c>
      <c r="M1239" s="25">
        <f>INDEX(Structure!$K$6:$K$12,MATCH(I1239,Structure!$A$6:$A$12,0))</f>
        <v/>
      </c>
      <c r="N1239" s="26">
        <f>INDEX(Structure!$G$25:$G$52,MATCH(B1239&amp;"|"&amp;I1239,Structure!$A$25:$A$52,0))</f>
        <v/>
      </c>
      <c r="O1239" s="26">
        <f>INDEX(Structure!$H$25:$H$52,MATCH(B1239&amp;"|"&amp;I1239,Structure!$A$25:$A$52,0))</f>
        <v/>
      </c>
      <c r="P1239" s="26">
        <f>INDEX(Structure!$I$25:$I$52,MATCH(B1239&amp;"|"&amp;I1239,Structure!$A$25:$A$52,0))</f>
        <v/>
      </c>
      <c r="Q1239" s="20">
        <f>G1239/H1239</f>
        <v/>
      </c>
      <c r="R1239" s="20">
        <f>G1239/O1239</f>
        <v/>
      </c>
      <c r="S1239" s="32">
        <f>(G1239-N1239)/(P1239-N1239)</f>
        <v/>
      </c>
      <c r="T1239" s="4">
        <f>IF(G1239&lt;N1239,"Below",IF(G1239&gt;P1239,"Above","Within"))</f>
        <v/>
      </c>
      <c r="U1239" s="17">
        <f>MAX(0,N1239-G1239)*F1239</f>
        <v/>
      </c>
      <c r="V1239" s="17">
        <f>MAX(0,G1239-P1239)*F1239</f>
        <v/>
      </c>
      <c r="W1239" s="33">
        <f>IF(T1239="Above",LN(G1239/P1239)/LN(1+INDEX(Market!$E$6:$E$9,MATCH(B1239,Market!$A$6:$A$9,0))),0)</f>
        <v/>
      </c>
    </row>
    <row r="1240">
      <c r="A1240" s="5" t="inlineStr">
        <is>
          <t>E01444</t>
        </is>
      </c>
      <c r="B1240" s="5" t="inlineStr">
        <is>
          <t>DE</t>
        </is>
      </c>
      <c r="C1240" s="5" t="inlineStr">
        <is>
          <t>Operations</t>
        </is>
      </c>
      <c r="D1240" s="5" t="inlineStr">
        <is>
          <t>L3</t>
        </is>
      </c>
      <c r="E1240" s="5" t="inlineStr">
        <is>
          <t>F</t>
        </is>
      </c>
      <c r="F1240" s="5" t="n">
        <v>1</v>
      </c>
      <c r="G1240" s="31" t="n">
        <v>70600</v>
      </c>
      <c r="H1240" s="31" t="n">
        <v>57800</v>
      </c>
      <c r="I1240" s="6">
        <f>INDEX(Roles!$J$5:$J$40,MATCH(C1240&amp;"|"&amp;D1240,Roles!$A$5:$A$40,0))</f>
        <v/>
      </c>
      <c r="J1240" s="6">
        <f>INDEX(Roles!$K$5:$K$40,MATCH(C1240&amp;"|"&amp;D1240,Roles!$A$5:$A$40,0))</f>
        <v/>
      </c>
      <c r="K1240" s="26">
        <f>INDEX(Market!$K$31:$K$54,MATCH(B1240&amp;"|"&amp;J1240,Market!$A$31:$A$54,0))</f>
        <v/>
      </c>
      <c r="L1240" s="6">
        <f>INDEX(Settings!$E$13:$E$19,MATCH(I1240,Settings!$B$13:$B$19,0))</f>
        <v/>
      </c>
      <c r="M1240" s="25">
        <f>INDEX(Structure!$K$6:$K$12,MATCH(I1240,Structure!$A$6:$A$12,0))</f>
        <v/>
      </c>
      <c r="N1240" s="26">
        <f>INDEX(Structure!$G$25:$G$52,MATCH(B1240&amp;"|"&amp;I1240,Structure!$A$25:$A$52,0))</f>
        <v/>
      </c>
      <c r="O1240" s="26">
        <f>INDEX(Structure!$H$25:$H$52,MATCH(B1240&amp;"|"&amp;I1240,Structure!$A$25:$A$52,0))</f>
        <v/>
      </c>
      <c r="P1240" s="26">
        <f>INDEX(Structure!$I$25:$I$52,MATCH(B1240&amp;"|"&amp;I1240,Structure!$A$25:$A$52,0))</f>
        <v/>
      </c>
      <c r="Q1240" s="20">
        <f>G1240/H1240</f>
        <v/>
      </c>
      <c r="R1240" s="20">
        <f>G1240/O1240</f>
        <v/>
      </c>
      <c r="S1240" s="32">
        <f>(G1240-N1240)/(P1240-N1240)</f>
        <v/>
      </c>
      <c r="T1240" s="4">
        <f>IF(G1240&lt;N1240,"Below",IF(G1240&gt;P1240,"Above","Within"))</f>
        <v/>
      </c>
      <c r="U1240" s="17">
        <f>MAX(0,N1240-G1240)*F1240</f>
        <v/>
      </c>
      <c r="V1240" s="17">
        <f>MAX(0,G1240-P1240)*F1240</f>
        <v/>
      </c>
      <c r="W1240" s="33">
        <f>IF(T1240="Above",LN(G1240/P1240)/LN(1+INDEX(Market!$E$6:$E$9,MATCH(B1240,Market!$A$6:$A$9,0))),0)</f>
        <v/>
      </c>
    </row>
    <row r="1241">
      <c r="A1241" s="5" t="inlineStr">
        <is>
          <t>E01445</t>
        </is>
      </c>
      <c r="B1241" s="5" t="inlineStr">
        <is>
          <t>ES</t>
        </is>
      </c>
      <c r="C1241" s="5" t="inlineStr">
        <is>
          <t>Tech</t>
        </is>
      </c>
      <c r="D1241" s="5" t="inlineStr">
        <is>
          <t>L4</t>
        </is>
      </c>
      <c r="E1241" s="5" t="inlineStr">
        <is>
          <t>M</t>
        </is>
      </c>
      <c r="F1241" s="5" t="n">
        <v>1</v>
      </c>
      <c r="G1241" s="31" t="n">
        <v>70350</v>
      </c>
      <c r="H1241" s="31" t="n">
        <v>65600</v>
      </c>
      <c r="I1241" s="6">
        <f>INDEX(Roles!$J$5:$J$40,MATCH(C1241&amp;"|"&amp;D1241,Roles!$A$5:$A$40,0))</f>
        <v/>
      </c>
      <c r="J1241" s="6">
        <f>INDEX(Roles!$K$5:$K$40,MATCH(C1241&amp;"|"&amp;D1241,Roles!$A$5:$A$40,0))</f>
        <v/>
      </c>
      <c r="K1241" s="26">
        <f>INDEX(Market!$K$31:$K$54,MATCH(B1241&amp;"|"&amp;J1241,Market!$A$31:$A$54,0))</f>
        <v/>
      </c>
      <c r="L1241" s="6">
        <f>INDEX(Settings!$E$13:$E$19,MATCH(I1241,Settings!$B$13:$B$19,0))</f>
        <v/>
      </c>
      <c r="M1241" s="25">
        <f>INDEX(Structure!$K$6:$K$12,MATCH(I1241,Structure!$A$6:$A$12,0))</f>
        <v/>
      </c>
      <c r="N1241" s="26">
        <f>INDEX(Structure!$G$25:$G$52,MATCH(B1241&amp;"|"&amp;I1241,Structure!$A$25:$A$52,0))</f>
        <v/>
      </c>
      <c r="O1241" s="26">
        <f>INDEX(Structure!$H$25:$H$52,MATCH(B1241&amp;"|"&amp;I1241,Structure!$A$25:$A$52,0))</f>
        <v/>
      </c>
      <c r="P1241" s="26">
        <f>INDEX(Structure!$I$25:$I$52,MATCH(B1241&amp;"|"&amp;I1241,Structure!$A$25:$A$52,0))</f>
        <v/>
      </c>
      <c r="Q1241" s="20">
        <f>G1241/H1241</f>
        <v/>
      </c>
      <c r="R1241" s="20">
        <f>G1241/O1241</f>
        <v/>
      </c>
      <c r="S1241" s="32">
        <f>(G1241-N1241)/(P1241-N1241)</f>
        <v/>
      </c>
      <c r="T1241" s="4">
        <f>IF(G1241&lt;N1241,"Below",IF(G1241&gt;P1241,"Above","Within"))</f>
        <v/>
      </c>
      <c r="U1241" s="17">
        <f>MAX(0,N1241-G1241)*F1241</f>
        <v/>
      </c>
      <c r="V1241" s="17">
        <f>MAX(0,G1241-P1241)*F1241</f>
        <v/>
      </c>
      <c r="W1241" s="33">
        <f>IF(T1241="Above",LN(G1241/P1241)/LN(1+INDEX(Market!$E$6:$E$9,MATCH(B1241,Market!$A$6:$A$9,0))),0)</f>
        <v/>
      </c>
    </row>
    <row r="1242">
      <c r="A1242" s="5" t="inlineStr">
        <is>
          <t>E01446</t>
        </is>
      </c>
      <c r="B1242" s="5" t="inlineStr">
        <is>
          <t>ES</t>
        </is>
      </c>
      <c r="C1242" s="5" t="inlineStr">
        <is>
          <t>Sales</t>
        </is>
      </c>
      <c r="D1242" s="5" t="inlineStr">
        <is>
          <t>L1</t>
        </is>
      </c>
      <c r="E1242" s="5" t="inlineStr">
        <is>
          <t>M</t>
        </is>
      </c>
      <c r="F1242" s="5" t="n">
        <v>1</v>
      </c>
      <c r="G1242" s="31" t="n">
        <v>28950</v>
      </c>
      <c r="H1242" s="31" t="n">
        <v>26200</v>
      </c>
      <c r="I1242" s="6">
        <f>INDEX(Roles!$J$5:$J$40,MATCH(C1242&amp;"|"&amp;D1242,Roles!$A$5:$A$40,0))</f>
        <v/>
      </c>
      <c r="J1242" s="6">
        <f>INDEX(Roles!$K$5:$K$40,MATCH(C1242&amp;"|"&amp;D1242,Roles!$A$5:$A$40,0))</f>
        <v/>
      </c>
      <c r="K1242" s="26">
        <f>INDEX(Market!$K$31:$K$54,MATCH(B1242&amp;"|"&amp;J1242,Market!$A$31:$A$54,0))</f>
        <v/>
      </c>
      <c r="L1242" s="6">
        <f>INDEX(Settings!$E$13:$E$19,MATCH(I1242,Settings!$B$13:$B$19,0))</f>
        <v/>
      </c>
      <c r="M1242" s="25">
        <f>INDEX(Structure!$K$6:$K$12,MATCH(I1242,Structure!$A$6:$A$12,0))</f>
        <v/>
      </c>
      <c r="N1242" s="26">
        <f>INDEX(Structure!$G$25:$G$52,MATCH(B1242&amp;"|"&amp;I1242,Structure!$A$25:$A$52,0))</f>
        <v/>
      </c>
      <c r="O1242" s="26">
        <f>INDEX(Structure!$H$25:$H$52,MATCH(B1242&amp;"|"&amp;I1242,Structure!$A$25:$A$52,0))</f>
        <v/>
      </c>
      <c r="P1242" s="26">
        <f>INDEX(Structure!$I$25:$I$52,MATCH(B1242&amp;"|"&amp;I1242,Structure!$A$25:$A$52,0))</f>
        <v/>
      </c>
      <c r="Q1242" s="20">
        <f>G1242/H1242</f>
        <v/>
      </c>
      <c r="R1242" s="20">
        <f>G1242/O1242</f>
        <v/>
      </c>
      <c r="S1242" s="32">
        <f>(G1242-N1242)/(P1242-N1242)</f>
        <v/>
      </c>
      <c r="T1242" s="4">
        <f>IF(G1242&lt;N1242,"Below",IF(G1242&gt;P1242,"Above","Within"))</f>
        <v/>
      </c>
      <c r="U1242" s="17">
        <f>MAX(0,N1242-G1242)*F1242</f>
        <v/>
      </c>
      <c r="V1242" s="17">
        <f>MAX(0,G1242-P1242)*F1242</f>
        <v/>
      </c>
      <c r="W1242" s="33">
        <f>IF(T1242="Above",LN(G1242/P1242)/LN(1+INDEX(Market!$E$6:$E$9,MATCH(B1242,Market!$A$6:$A$9,0))),0)</f>
        <v/>
      </c>
    </row>
    <row r="1243">
      <c r="A1243" s="5" t="inlineStr">
        <is>
          <t>E01447</t>
        </is>
      </c>
      <c r="B1243" s="5" t="inlineStr">
        <is>
          <t>PL</t>
        </is>
      </c>
      <c r="C1243" s="5" t="inlineStr">
        <is>
          <t>Sales</t>
        </is>
      </c>
      <c r="D1243" s="5" t="inlineStr">
        <is>
          <t>L2</t>
        </is>
      </c>
      <c r="E1243" s="5" t="inlineStr">
        <is>
          <t>F</t>
        </is>
      </c>
      <c r="F1243" s="5" t="n">
        <v>1</v>
      </c>
      <c r="G1243" s="31" t="n">
        <v>26850</v>
      </c>
      <c r="H1243" s="31" t="n">
        <v>27600</v>
      </c>
      <c r="I1243" s="6">
        <f>INDEX(Roles!$J$5:$J$40,MATCH(C1243&amp;"|"&amp;D1243,Roles!$A$5:$A$40,0))</f>
        <v/>
      </c>
      <c r="J1243" s="6">
        <f>INDEX(Roles!$K$5:$K$40,MATCH(C1243&amp;"|"&amp;D1243,Roles!$A$5:$A$40,0))</f>
        <v/>
      </c>
      <c r="K1243" s="26">
        <f>INDEX(Market!$K$31:$K$54,MATCH(B1243&amp;"|"&amp;J1243,Market!$A$31:$A$54,0))</f>
        <v/>
      </c>
      <c r="L1243" s="6">
        <f>INDEX(Settings!$E$13:$E$19,MATCH(I1243,Settings!$B$13:$B$19,0))</f>
        <v/>
      </c>
      <c r="M1243" s="25">
        <f>INDEX(Structure!$K$6:$K$12,MATCH(I1243,Structure!$A$6:$A$12,0))</f>
        <v/>
      </c>
      <c r="N1243" s="26">
        <f>INDEX(Structure!$G$25:$G$52,MATCH(B1243&amp;"|"&amp;I1243,Structure!$A$25:$A$52,0))</f>
        <v/>
      </c>
      <c r="O1243" s="26">
        <f>INDEX(Structure!$H$25:$H$52,MATCH(B1243&amp;"|"&amp;I1243,Structure!$A$25:$A$52,0))</f>
        <v/>
      </c>
      <c r="P1243" s="26">
        <f>INDEX(Structure!$I$25:$I$52,MATCH(B1243&amp;"|"&amp;I1243,Structure!$A$25:$A$52,0))</f>
        <v/>
      </c>
      <c r="Q1243" s="20">
        <f>G1243/H1243</f>
        <v/>
      </c>
      <c r="R1243" s="20">
        <f>G1243/O1243</f>
        <v/>
      </c>
      <c r="S1243" s="32">
        <f>(G1243-N1243)/(P1243-N1243)</f>
        <v/>
      </c>
      <c r="T1243" s="4">
        <f>IF(G1243&lt;N1243,"Below",IF(G1243&gt;P1243,"Above","Within"))</f>
        <v/>
      </c>
      <c r="U1243" s="17">
        <f>MAX(0,N1243-G1243)*F1243</f>
        <v/>
      </c>
      <c r="V1243" s="17">
        <f>MAX(0,G1243-P1243)*F1243</f>
        <v/>
      </c>
      <c r="W1243" s="33">
        <f>IF(T1243="Above",LN(G1243/P1243)/LN(1+INDEX(Market!$E$6:$E$9,MATCH(B1243,Market!$A$6:$A$9,0))),0)</f>
        <v/>
      </c>
    </row>
    <row r="1244">
      <c r="A1244" s="5" t="inlineStr">
        <is>
          <t>E01448</t>
        </is>
      </c>
      <c r="B1244" s="5" t="inlineStr">
        <is>
          <t>PL</t>
        </is>
      </c>
      <c r="C1244" s="5" t="inlineStr">
        <is>
          <t>Customer Service</t>
        </is>
      </c>
      <c r="D1244" s="5" t="inlineStr">
        <is>
          <t>L4</t>
        </is>
      </c>
      <c r="E1244" s="5" t="inlineStr">
        <is>
          <t>M</t>
        </is>
      </c>
      <c r="F1244" s="5" t="n">
        <v>1</v>
      </c>
      <c r="G1244" s="31" t="n">
        <v>41150</v>
      </c>
      <c r="H1244" s="31" t="n">
        <v>39700</v>
      </c>
      <c r="I1244" s="6">
        <f>INDEX(Roles!$J$5:$J$40,MATCH(C1244&amp;"|"&amp;D1244,Roles!$A$5:$A$40,0))</f>
        <v/>
      </c>
      <c r="J1244" s="6">
        <f>INDEX(Roles!$K$5:$K$40,MATCH(C1244&amp;"|"&amp;D1244,Roles!$A$5:$A$40,0))</f>
        <v/>
      </c>
      <c r="K1244" s="26">
        <f>INDEX(Market!$K$31:$K$54,MATCH(B1244&amp;"|"&amp;J1244,Market!$A$31:$A$54,0))</f>
        <v/>
      </c>
      <c r="L1244" s="6">
        <f>INDEX(Settings!$E$13:$E$19,MATCH(I1244,Settings!$B$13:$B$19,0))</f>
        <v/>
      </c>
      <c r="M1244" s="25">
        <f>INDEX(Structure!$K$6:$K$12,MATCH(I1244,Structure!$A$6:$A$12,0))</f>
        <v/>
      </c>
      <c r="N1244" s="26">
        <f>INDEX(Structure!$G$25:$G$52,MATCH(B1244&amp;"|"&amp;I1244,Structure!$A$25:$A$52,0))</f>
        <v/>
      </c>
      <c r="O1244" s="26">
        <f>INDEX(Structure!$H$25:$H$52,MATCH(B1244&amp;"|"&amp;I1244,Structure!$A$25:$A$52,0))</f>
        <v/>
      </c>
      <c r="P1244" s="26">
        <f>INDEX(Structure!$I$25:$I$52,MATCH(B1244&amp;"|"&amp;I1244,Structure!$A$25:$A$52,0))</f>
        <v/>
      </c>
      <c r="Q1244" s="20">
        <f>G1244/H1244</f>
        <v/>
      </c>
      <c r="R1244" s="20">
        <f>G1244/O1244</f>
        <v/>
      </c>
      <c r="S1244" s="32">
        <f>(G1244-N1244)/(P1244-N1244)</f>
        <v/>
      </c>
      <c r="T1244" s="4">
        <f>IF(G1244&lt;N1244,"Below",IF(G1244&gt;P1244,"Above","Within"))</f>
        <v/>
      </c>
      <c r="U1244" s="17">
        <f>MAX(0,N1244-G1244)*F1244</f>
        <v/>
      </c>
      <c r="V1244" s="17">
        <f>MAX(0,G1244-P1244)*F1244</f>
        <v/>
      </c>
      <c r="W1244" s="33">
        <f>IF(T1244="Above",LN(G1244/P1244)/LN(1+INDEX(Market!$E$6:$E$9,MATCH(B1244,Market!$A$6:$A$9,0))),0)</f>
        <v/>
      </c>
    </row>
    <row r="1245">
      <c r="A1245" s="5" t="inlineStr">
        <is>
          <t>E01449</t>
        </is>
      </c>
      <c r="B1245" s="5" t="inlineStr">
        <is>
          <t>ES</t>
        </is>
      </c>
      <c r="C1245" s="5" t="inlineStr">
        <is>
          <t>Sales</t>
        </is>
      </c>
      <c r="D1245" s="5" t="inlineStr">
        <is>
          <t>L1</t>
        </is>
      </c>
      <c r="E1245" s="5" t="inlineStr">
        <is>
          <t>F</t>
        </is>
      </c>
      <c r="F1245" s="5" t="n">
        <v>1</v>
      </c>
      <c r="G1245" s="31" t="n">
        <v>22800</v>
      </c>
      <c r="H1245" s="31" t="n">
        <v>26200</v>
      </c>
      <c r="I1245" s="6">
        <f>INDEX(Roles!$J$5:$J$40,MATCH(C1245&amp;"|"&amp;D1245,Roles!$A$5:$A$40,0))</f>
        <v/>
      </c>
      <c r="J1245" s="6">
        <f>INDEX(Roles!$K$5:$K$40,MATCH(C1245&amp;"|"&amp;D1245,Roles!$A$5:$A$40,0))</f>
        <v/>
      </c>
      <c r="K1245" s="26">
        <f>INDEX(Market!$K$31:$K$54,MATCH(B1245&amp;"|"&amp;J1245,Market!$A$31:$A$54,0))</f>
        <v/>
      </c>
      <c r="L1245" s="6">
        <f>INDEX(Settings!$E$13:$E$19,MATCH(I1245,Settings!$B$13:$B$19,0))</f>
        <v/>
      </c>
      <c r="M1245" s="25">
        <f>INDEX(Structure!$K$6:$K$12,MATCH(I1245,Structure!$A$6:$A$12,0))</f>
        <v/>
      </c>
      <c r="N1245" s="26">
        <f>INDEX(Structure!$G$25:$G$52,MATCH(B1245&amp;"|"&amp;I1245,Structure!$A$25:$A$52,0))</f>
        <v/>
      </c>
      <c r="O1245" s="26">
        <f>INDEX(Structure!$H$25:$H$52,MATCH(B1245&amp;"|"&amp;I1245,Structure!$A$25:$A$52,0))</f>
        <v/>
      </c>
      <c r="P1245" s="26">
        <f>INDEX(Structure!$I$25:$I$52,MATCH(B1245&amp;"|"&amp;I1245,Structure!$A$25:$A$52,0))</f>
        <v/>
      </c>
      <c r="Q1245" s="20">
        <f>G1245/H1245</f>
        <v/>
      </c>
      <c r="R1245" s="20">
        <f>G1245/O1245</f>
        <v/>
      </c>
      <c r="S1245" s="32">
        <f>(G1245-N1245)/(P1245-N1245)</f>
        <v/>
      </c>
      <c r="T1245" s="4">
        <f>IF(G1245&lt;N1245,"Below",IF(G1245&gt;P1245,"Above","Within"))</f>
        <v/>
      </c>
      <c r="U1245" s="17">
        <f>MAX(0,N1245-G1245)*F1245</f>
        <v/>
      </c>
      <c r="V1245" s="17">
        <f>MAX(0,G1245-P1245)*F1245</f>
        <v/>
      </c>
      <c r="W1245" s="33">
        <f>IF(T1245="Above",LN(G1245/P1245)/LN(1+INDEX(Market!$E$6:$E$9,MATCH(B1245,Market!$A$6:$A$9,0))),0)</f>
        <v/>
      </c>
    </row>
    <row r="1246">
      <c r="A1246" s="5" t="inlineStr">
        <is>
          <t>E01450</t>
        </is>
      </c>
      <c r="B1246" s="5" t="inlineStr">
        <is>
          <t>IT</t>
        </is>
      </c>
      <c r="C1246" s="5" t="inlineStr">
        <is>
          <t>Sales</t>
        </is>
      </c>
      <c r="D1246" s="5" t="inlineStr">
        <is>
          <t>L3</t>
        </is>
      </c>
      <c r="E1246" s="5" t="inlineStr">
        <is>
          <t>F</t>
        </is>
      </c>
      <c r="F1246" s="5" t="n">
        <v>1</v>
      </c>
      <c r="G1246" s="31" t="n">
        <v>41000</v>
      </c>
      <c r="H1246" s="31" t="n">
        <v>43700</v>
      </c>
      <c r="I1246" s="6">
        <f>INDEX(Roles!$J$5:$J$40,MATCH(C1246&amp;"|"&amp;D1246,Roles!$A$5:$A$40,0))</f>
        <v/>
      </c>
      <c r="J1246" s="6">
        <f>INDEX(Roles!$K$5:$K$40,MATCH(C1246&amp;"|"&amp;D1246,Roles!$A$5:$A$40,0))</f>
        <v/>
      </c>
      <c r="K1246" s="26">
        <f>INDEX(Market!$K$31:$K$54,MATCH(B1246&amp;"|"&amp;J1246,Market!$A$31:$A$54,0))</f>
        <v/>
      </c>
      <c r="L1246" s="6">
        <f>INDEX(Settings!$E$13:$E$19,MATCH(I1246,Settings!$B$13:$B$19,0))</f>
        <v/>
      </c>
      <c r="M1246" s="25">
        <f>INDEX(Structure!$K$6:$K$12,MATCH(I1246,Structure!$A$6:$A$12,0))</f>
        <v/>
      </c>
      <c r="N1246" s="26">
        <f>INDEX(Structure!$G$25:$G$52,MATCH(B1246&amp;"|"&amp;I1246,Structure!$A$25:$A$52,0))</f>
        <v/>
      </c>
      <c r="O1246" s="26">
        <f>INDEX(Structure!$H$25:$H$52,MATCH(B1246&amp;"|"&amp;I1246,Structure!$A$25:$A$52,0))</f>
        <v/>
      </c>
      <c r="P1246" s="26">
        <f>INDEX(Structure!$I$25:$I$52,MATCH(B1246&amp;"|"&amp;I1246,Structure!$A$25:$A$52,0))</f>
        <v/>
      </c>
      <c r="Q1246" s="20">
        <f>G1246/H1246</f>
        <v/>
      </c>
      <c r="R1246" s="20">
        <f>G1246/O1246</f>
        <v/>
      </c>
      <c r="S1246" s="32">
        <f>(G1246-N1246)/(P1246-N1246)</f>
        <v/>
      </c>
      <c r="T1246" s="4">
        <f>IF(G1246&lt;N1246,"Below",IF(G1246&gt;P1246,"Above","Within"))</f>
        <v/>
      </c>
      <c r="U1246" s="17">
        <f>MAX(0,N1246-G1246)*F1246</f>
        <v/>
      </c>
      <c r="V1246" s="17">
        <f>MAX(0,G1246-P1246)*F1246</f>
        <v/>
      </c>
      <c r="W1246" s="33">
        <f>IF(T1246="Above",LN(G1246/P1246)/LN(1+INDEX(Market!$E$6:$E$9,MATCH(B1246,Market!$A$6:$A$9,0))),0)</f>
        <v/>
      </c>
    </row>
    <row r="1247">
      <c r="A1247" s="5" t="inlineStr">
        <is>
          <t>E01451</t>
        </is>
      </c>
      <c r="B1247" s="5" t="inlineStr">
        <is>
          <t>DE</t>
        </is>
      </c>
      <c r="C1247" s="5" t="inlineStr">
        <is>
          <t>Operations</t>
        </is>
      </c>
      <c r="D1247" s="5" t="inlineStr">
        <is>
          <t>L4</t>
        </is>
      </c>
      <c r="E1247" s="5" t="inlineStr">
        <is>
          <t>M</t>
        </is>
      </c>
      <c r="F1247" s="5" t="n">
        <v>1</v>
      </c>
      <c r="G1247" s="31" t="n">
        <v>78350</v>
      </c>
      <c r="H1247" s="31" t="n">
        <v>75800</v>
      </c>
      <c r="I1247" s="6">
        <f>INDEX(Roles!$J$5:$J$40,MATCH(C1247&amp;"|"&amp;D1247,Roles!$A$5:$A$40,0))</f>
        <v/>
      </c>
      <c r="J1247" s="6">
        <f>INDEX(Roles!$K$5:$K$40,MATCH(C1247&amp;"|"&amp;D1247,Roles!$A$5:$A$40,0))</f>
        <v/>
      </c>
      <c r="K1247" s="26">
        <f>INDEX(Market!$K$31:$K$54,MATCH(B1247&amp;"|"&amp;J1247,Market!$A$31:$A$54,0))</f>
        <v/>
      </c>
      <c r="L1247" s="6">
        <f>INDEX(Settings!$E$13:$E$19,MATCH(I1247,Settings!$B$13:$B$19,0))</f>
        <v/>
      </c>
      <c r="M1247" s="25">
        <f>INDEX(Structure!$K$6:$K$12,MATCH(I1247,Structure!$A$6:$A$12,0))</f>
        <v/>
      </c>
      <c r="N1247" s="26">
        <f>INDEX(Structure!$G$25:$G$52,MATCH(B1247&amp;"|"&amp;I1247,Structure!$A$25:$A$52,0))</f>
        <v/>
      </c>
      <c r="O1247" s="26">
        <f>INDEX(Structure!$H$25:$H$52,MATCH(B1247&amp;"|"&amp;I1247,Structure!$A$25:$A$52,0))</f>
        <v/>
      </c>
      <c r="P1247" s="26">
        <f>INDEX(Structure!$I$25:$I$52,MATCH(B1247&amp;"|"&amp;I1247,Structure!$A$25:$A$52,0))</f>
        <v/>
      </c>
      <c r="Q1247" s="20">
        <f>G1247/H1247</f>
        <v/>
      </c>
      <c r="R1247" s="20">
        <f>G1247/O1247</f>
        <v/>
      </c>
      <c r="S1247" s="32">
        <f>(G1247-N1247)/(P1247-N1247)</f>
        <v/>
      </c>
      <c r="T1247" s="4">
        <f>IF(G1247&lt;N1247,"Below",IF(G1247&gt;P1247,"Above","Within"))</f>
        <v/>
      </c>
      <c r="U1247" s="17">
        <f>MAX(0,N1247-G1247)*F1247</f>
        <v/>
      </c>
      <c r="V1247" s="17">
        <f>MAX(0,G1247-P1247)*F1247</f>
        <v/>
      </c>
      <c r="W1247" s="33">
        <f>IF(T1247="Above",LN(G1247/P1247)/LN(1+INDEX(Market!$E$6:$E$9,MATCH(B1247,Market!$A$6:$A$9,0))),0)</f>
        <v/>
      </c>
    </row>
    <row r="1248">
      <c r="A1248" s="5" t="inlineStr">
        <is>
          <t>E01452</t>
        </is>
      </c>
      <c r="B1248" s="5" t="inlineStr">
        <is>
          <t>PL</t>
        </is>
      </c>
      <c r="C1248" s="5" t="inlineStr">
        <is>
          <t>Finance</t>
        </is>
      </c>
      <c r="D1248" s="5" t="inlineStr">
        <is>
          <t>L2</t>
        </is>
      </c>
      <c r="E1248" s="5" t="inlineStr">
        <is>
          <t>F</t>
        </is>
      </c>
      <c r="F1248" s="5" t="n">
        <v>1</v>
      </c>
      <c r="G1248" s="31" t="n">
        <v>24900</v>
      </c>
      <c r="H1248" s="31" t="n">
        <v>28900</v>
      </c>
      <c r="I1248" s="6">
        <f>INDEX(Roles!$J$5:$J$40,MATCH(C1248&amp;"|"&amp;D1248,Roles!$A$5:$A$40,0))</f>
        <v/>
      </c>
      <c r="J1248" s="6">
        <f>INDEX(Roles!$K$5:$K$40,MATCH(C1248&amp;"|"&amp;D1248,Roles!$A$5:$A$40,0))</f>
        <v/>
      </c>
      <c r="K1248" s="26">
        <f>INDEX(Market!$K$31:$K$54,MATCH(B1248&amp;"|"&amp;J1248,Market!$A$31:$A$54,0))</f>
        <v/>
      </c>
      <c r="L1248" s="6">
        <f>INDEX(Settings!$E$13:$E$19,MATCH(I1248,Settings!$B$13:$B$19,0))</f>
        <v/>
      </c>
      <c r="M1248" s="25">
        <f>INDEX(Structure!$K$6:$K$12,MATCH(I1248,Structure!$A$6:$A$12,0))</f>
        <v/>
      </c>
      <c r="N1248" s="26">
        <f>INDEX(Structure!$G$25:$G$52,MATCH(B1248&amp;"|"&amp;I1248,Structure!$A$25:$A$52,0))</f>
        <v/>
      </c>
      <c r="O1248" s="26">
        <f>INDEX(Structure!$H$25:$H$52,MATCH(B1248&amp;"|"&amp;I1248,Structure!$A$25:$A$52,0))</f>
        <v/>
      </c>
      <c r="P1248" s="26">
        <f>INDEX(Structure!$I$25:$I$52,MATCH(B1248&amp;"|"&amp;I1248,Structure!$A$25:$A$52,0))</f>
        <v/>
      </c>
      <c r="Q1248" s="20">
        <f>G1248/H1248</f>
        <v/>
      </c>
      <c r="R1248" s="20">
        <f>G1248/O1248</f>
        <v/>
      </c>
      <c r="S1248" s="32">
        <f>(G1248-N1248)/(P1248-N1248)</f>
        <v/>
      </c>
      <c r="T1248" s="4">
        <f>IF(G1248&lt;N1248,"Below",IF(G1248&gt;P1248,"Above","Within"))</f>
        <v/>
      </c>
      <c r="U1248" s="17">
        <f>MAX(0,N1248-G1248)*F1248</f>
        <v/>
      </c>
      <c r="V1248" s="17">
        <f>MAX(0,G1248-P1248)*F1248</f>
        <v/>
      </c>
      <c r="W1248" s="33">
        <f>IF(T1248="Above",LN(G1248/P1248)/LN(1+INDEX(Market!$E$6:$E$9,MATCH(B1248,Market!$A$6:$A$9,0))),0)</f>
        <v/>
      </c>
    </row>
    <row r="1249">
      <c r="A1249" s="5" t="inlineStr">
        <is>
          <t>E01453</t>
        </is>
      </c>
      <c r="B1249" s="5" t="inlineStr">
        <is>
          <t>IT</t>
        </is>
      </c>
      <c r="C1249" s="5" t="inlineStr">
        <is>
          <t>Tech</t>
        </is>
      </c>
      <c r="D1249" s="5" t="inlineStr">
        <is>
          <t>L2</t>
        </is>
      </c>
      <c r="E1249" s="5" t="inlineStr">
        <is>
          <t>F</t>
        </is>
      </c>
      <c r="F1249" s="5" t="n">
        <v>1</v>
      </c>
      <c r="G1249" s="31" t="n">
        <v>35600</v>
      </c>
      <c r="H1249" s="31" t="n">
        <v>40600</v>
      </c>
      <c r="I1249" s="6">
        <f>INDEX(Roles!$J$5:$J$40,MATCH(C1249&amp;"|"&amp;D1249,Roles!$A$5:$A$40,0))</f>
        <v/>
      </c>
      <c r="J1249" s="6">
        <f>INDEX(Roles!$K$5:$K$40,MATCH(C1249&amp;"|"&amp;D1249,Roles!$A$5:$A$40,0))</f>
        <v/>
      </c>
      <c r="K1249" s="26">
        <f>INDEX(Market!$K$31:$K$54,MATCH(B1249&amp;"|"&amp;J1249,Market!$A$31:$A$54,0))</f>
        <v/>
      </c>
      <c r="L1249" s="6">
        <f>INDEX(Settings!$E$13:$E$19,MATCH(I1249,Settings!$B$13:$B$19,0))</f>
        <v/>
      </c>
      <c r="M1249" s="25">
        <f>INDEX(Structure!$K$6:$K$12,MATCH(I1249,Structure!$A$6:$A$12,0))</f>
        <v/>
      </c>
      <c r="N1249" s="26">
        <f>INDEX(Structure!$G$25:$G$52,MATCH(B1249&amp;"|"&amp;I1249,Structure!$A$25:$A$52,0))</f>
        <v/>
      </c>
      <c r="O1249" s="26">
        <f>INDEX(Structure!$H$25:$H$52,MATCH(B1249&amp;"|"&amp;I1249,Structure!$A$25:$A$52,0))</f>
        <v/>
      </c>
      <c r="P1249" s="26">
        <f>INDEX(Structure!$I$25:$I$52,MATCH(B1249&amp;"|"&amp;I1249,Structure!$A$25:$A$52,0))</f>
        <v/>
      </c>
      <c r="Q1249" s="20">
        <f>G1249/H1249</f>
        <v/>
      </c>
      <c r="R1249" s="20">
        <f>G1249/O1249</f>
        <v/>
      </c>
      <c r="S1249" s="32">
        <f>(G1249-N1249)/(P1249-N1249)</f>
        <v/>
      </c>
      <c r="T1249" s="4">
        <f>IF(G1249&lt;N1249,"Below",IF(G1249&gt;P1249,"Above","Within"))</f>
        <v/>
      </c>
      <c r="U1249" s="17">
        <f>MAX(0,N1249-G1249)*F1249</f>
        <v/>
      </c>
      <c r="V1249" s="17">
        <f>MAX(0,G1249-P1249)*F1249</f>
        <v/>
      </c>
      <c r="W1249" s="33">
        <f>IF(T1249="Above",LN(G1249/P1249)/LN(1+INDEX(Market!$E$6:$E$9,MATCH(B1249,Market!$A$6:$A$9,0))),0)</f>
        <v/>
      </c>
    </row>
    <row r="1250">
      <c r="A1250" s="5" t="inlineStr">
        <is>
          <t>E01454</t>
        </is>
      </c>
      <c r="B1250" s="5" t="inlineStr">
        <is>
          <t>PL</t>
        </is>
      </c>
      <c r="C1250" s="5" t="inlineStr">
        <is>
          <t>Operations</t>
        </is>
      </c>
      <c r="D1250" s="5" t="inlineStr">
        <is>
          <t>L1</t>
        </is>
      </c>
      <c r="E1250" s="5" t="inlineStr">
        <is>
          <t>F</t>
        </is>
      </c>
      <c r="F1250" s="5" t="n">
        <v>1</v>
      </c>
      <c r="G1250" s="31" t="n">
        <v>17400</v>
      </c>
      <c r="H1250" s="31" t="n">
        <v>20000</v>
      </c>
      <c r="I1250" s="6">
        <f>INDEX(Roles!$J$5:$J$40,MATCH(C1250&amp;"|"&amp;D1250,Roles!$A$5:$A$40,0))</f>
        <v/>
      </c>
      <c r="J1250" s="6">
        <f>INDEX(Roles!$K$5:$K$40,MATCH(C1250&amp;"|"&amp;D1250,Roles!$A$5:$A$40,0))</f>
        <v/>
      </c>
      <c r="K1250" s="26">
        <f>INDEX(Market!$K$31:$K$54,MATCH(B1250&amp;"|"&amp;J1250,Market!$A$31:$A$54,0))</f>
        <v/>
      </c>
      <c r="L1250" s="6">
        <f>INDEX(Settings!$E$13:$E$19,MATCH(I1250,Settings!$B$13:$B$19,0))</f>
        <v/>
      </c>
      <c r="M1250" s="25">
        <f>INDEX(Structure!$K$6:$K$12,MATCH(I1250,Structure!$A$6:$A$12,0))</f>
        <v/>
      </c>
      <c r="N1250" s="26">
        <f>INDEX(Structure!$G$25:$G$52,MATCH(B1250&amp;"|"&amp;I1250,Structure!$A$25:$A$52,0))</f>
        <v/>
      </c>
      <c r="O1250" s="26">
        <f>INDEX(Structure!$H$25:$H$52,MATCH(B1250&amp;"|"&amp;I1250,Structure!$A$25:$A$52,0))</f>
        <v/>
      </c>
      <c r="P1250" s="26">
        <f>INDEX(Structure!$I$25:$I$52,MATCH(B1250&amp;"|"&amp;I1250,Structure!$A$25:$A$52,0))</f>
        <v/>
      </c>
      <c r="Q1250" s="20">
        <f>G1250/H1250</f>
        <v/>
      </c>
      <c r="R1250" s="20">
        <f>G1250/O1250</f>
        <v/>
      </c>
      <c r="S1250" s="32">
        <f>(G1250-N1250)/(P1250-N1250)</f>
        <v/>
      </c>
      <c r="T1250" s="4">
        <f>IF(G1250&lt;N1250,"Below",IF(G1250&gt;P1250,"Above","Within"))</f>
        <v/>
      </c>
      <c r="U1250" s="17">
        <f>MAX(0,N1250-G1250)*F1250</f>
        <v/>
      </c>
      <c r="V1250" s="17">
        <f>MAX(0,G1250-P1250)*F1250</f>
        <v/>
      </c>
      <c r="W1250" s="33">
        <f>IF(T1250="Above",LN(G1250/P1250)/LN(1+INDEX(Market!$E$6:$E$9,MATCH(B1250,Market!$A$6:$A$9,0))),0)</f>
        <v/>
      </c>
    </row>
    <row r="1251">
      <c r="A1251" s="5" t="inlineStr">
        <is>
          <t>E01455</t>
        </is>
      </c>
      <c r="B1251" s="5" t="inlineStr">
        <is>
          <t>ES</t>
        </is>
      </c>
      <c r="C1251" s="5" t="inlineStr">
        <is>
          <t>Sales</t>
        </is>
      </c>
      <c r="D1251" s="5" t="inlineStr">
        <is>
          <t>L4</t>
        </is>
      </c>
      <c r="E1251" s="5" t="inlineStr">
        <is>
          <t>F</t>
        </is>
      </c>
      <c r="F1251" s="5" t="n">
        <v>1</v>
      </c>
      <c r="G1251" s="31" t="n">
        <v>58850</v>
      </c>
      <c r="H1251" s="31" t="n">
        <v>55100</v>
      </c>
      <c r="I1251" s="6">
        <f>INDEX(Roles!$J$5:$J$40,MATCH(C1251&amp;"|"&amp;D1251,Roles!$A$5:$A$40,0))</f>
        <v/>
      </c>
      <c r="J1251" s="6">
        <f>INDEX(Roles!$K$5:$K$40,MATCH(C1251&amp;"|"&amp;D1251,Roles!$A$5:$A$40,0))</f>
        <v/>
      </c>
      <c r="K1251" s="26">
        <f>INDEX(Market!$K$31:$K$54,MATCH(B1251&amp;"|"&amp;J1251,Market!$A$31:$A$54,0))</f>
        <v/>
      </c>
      <c r="L1251" s="6">
        <f>INDEX(Settings!$E$13:$E$19,MATCH(I1251,Settings!$B$13:$B$19,0))</f>
        <v/>
      </c>
      <c r="M1251" s="25">
        <f>INDEX(Structure!$K$6:$K$12,MATCH(I1251,Structure!$A$6:$A$12,0))</f>
        <v/>
      </c>
      <c r="N1251" s="26">
        <f>INDEX(Structure!$G$25:$G$52,MATCH(B1251&amp;"|"&amp;I1251,Structure!$A$25:$A$52,0))</f>
        <v/>
      </c>
      <c r="O1251" s="26">
        <f>INDEX(Structure!$H$25:$H$52,MATCH(B1251&amp;"|"&amp;I1251,Structure!$A$25:$A$52,0))</f>
        <v/>
      </c>
      <c r="P1251" s="26">
        <f>INDEX(Structure!$I$25:$I$52,MATCH(B1251&amp;"|"&amp;I1251,Structure!$A$25:$A$52,0))</f>
        <v/>
      </c>
      <c r="Q1251" s="20">
        <f>G1251/H1251</f>
        <v/>
      </c>
      <c r="R1251" s="20">
        <f>G1251/O1251</f>
        <v/>
      </c>
      <c r="S1251" s="32">
        <f>(G1251-N1251)/(P1251-N1251)</f>
        <v/>
      </c>
      <c r="T1251" s="4">
        <f>IF(G1251&lt;N1251,"Below",IF(G1251&gt;P1251,"Above","Within"))</f>
        <v/>
      </c>
      <c r="U1251" s="17">
        <f>MAX(0,N1251-G1251)*F1251</f>
        <v/>
      </c>
      <c r="V1251" s="17">
        <f>MAX(0,G1251-P1251)*F1251</f>
        <v/>
      </c>
      <c r="W1251" s="33">
        <f>IF(T1251="Above",LN(G1251/P1251)/LN(1+INDEX(Market!$E$6:$E$9,MATCH(B1251,Market!$A$6:$A$9,0))),0)</f>
        <v/>
      </c>
    </row>
    <row r="1252">
      <c r="A1252" s="5" t="inlineStr">
        <is>
          <t>E01456</t>
        </is>
      </c>
      <c r="B1252" s="5" t="inlineStr">
        <is>
          <t>PL</t>
        </is>
      </c>
      <c r="C1252" s="5" t="inlineStr">
        <is>
          <t>Sales</t>
        </is>
      </c>
      <c r="D1252" s="5" t="inlineStr">
        <is>
          <t>L4</t>
        </is>
      </c>
      <c r="E1252" s="5" t="inlineStr">
        <is>
          <t>M</t>
        </is>
      </c>
      <c r="F1252" s="5" t="n">
        <v>1</v>
      </c>
      <c r="G1252" s="31" t="n">
        <v>38000</v>
      </c>
      <c r="H1252" s="31" t="n">
        <v>46300</v>
      </c>
      <c r="I1252" s="6">
        <f>INDEX(Roles!$J$5:$J$40,MATCH(C1252&amp;"|"&amp;D1252,Roles!$A$5:$A$40,0))</f>
        <v/>
      </c>
      <c r="J1252" s="6">
        <f>INDEX(Roles!$K$5:$K$40,MATCH(C1252&amp;"|"&amp;D1252,Roles!$A$5:$A$40,0))</f>
        <v/>
      </c>
      <c r="K1252" s="26">
        <f>INDEX(Market!$K$31:$K$54,MATCH(B1252&amp;"|"&amp;J1252,Market!$A$31:$A$54,0))</f>
        <v/>
      </c>
      <c r="L1252" s="6">
        <f>INDEX(Settings!$E$13:$E$19,MATCH(I1252,Settings!$B$13:$B$19,0))</f>
        <v/>
      </c>
      <c r="M1252" s="25">
        <f>INDEX(Structure!$K$6:$K$12,MATCH(I1252,Structure!$A$6:$A$12,0))</f>
        <v/>
      </c>
      <c r="N1252" s="26">
        <f>INDEX(Structure!$G$25:$G$52,MATCH(B1252&amp;"|"&amp;I1252,Structure!$A$25:$A$52,0))</f>
        <v/>
      </c>
      <c r="O1252" s="26">
        <f>INDEX(Structure!$H$25:$H$52,MATCH(B1252&amp;"|"&amp;I1252,Structure!$A$25:$A$52,0))</f>
        <v/>
      </c>
      <c r="P1252" s="26">
        <f>INDEX(Structure!$I$25:$I$52,MATCH(B1252&amp;"|"&amp;I1252,Structure!$A$25:$A$52,0))</f>
        <v/>
      </c>
      <c r="Q1252" s="20">
        <f>G1252/H1252</f>
        <v/>
      </c>
      <c r="R1252" s="20">
        <f>G1252/O1252</f>
        <v/>
      </c>
      <c r="S1252" s="32">
        <f>(G1252-N1252)/(P1252-N1252)</f>
        <v/>
      </c>
      <c r="T1252" s="4">
        <f>IF(G1252&lt;N1252,"Below",IF(G1252&gt;P1252,"Above","Within"))</f>
        <v/>
      </c>
      <c r="U1252" s="17">
        <f>MAX(0,N1252-G1252)*F1252</f>
        <v/>
      </c>
      <c r="V1252" s="17">
        <f>MAX(0,G1252-P1252)*F1252</f>
        <v/>
      </c>
      <c r="W1252" s="33">
        <f>IF(T1252="Above",LN(G1252/P1252)/LN(1+INDEX(Market!$E$6:$E$9,MATCH(B1252,Market!$A$6:$A$9,0))),0)</f>
        <v/>
      </c>
    </row>
    <row r="1253">
      <c r="A1253" s="5" t="inlineStr">
        <is>
          <t>E01457</t>
        </is>
      </c>
      <c r="B1253" s="5" t="inlineStr">
        <is>
          <t>DE</t>
        </is>
      </c>
      <c r="C1253" s="5" t="inlineStr">
        <is>
          <t>Operations</t>
        </is>
      </c>
      <c r="D1253" s="5" t="inlineStr">
        <is>
          <t>L3</t>
        </is>
      </c>
      <c r="E1253" s="5" t="inlineStr">
        <is>
          <t>F</t>
        </is>
      </c>
      <c r="F1253" s="5" t="n">
        <v>1</v>
      </c>
      <c r="G1253" s="31" t="n">
        <v>50850</v>
      </c>
      <c r="H1253" s="31" t="n">
        <v>57800</v>
      </c>
      <c r="I1253" s="6">
        <f>INDEX(Roles!$J$5:$J$40,MATCH(C1253&amp;"|"&amp;D1253,Roles!$A$5:$A$40,0))</f>
        <v/>
      </c>
      <c r="J1253" s="6">
        <f>INDEX(Roles!$K$5:$K$40,MATCH(C1253&amp;"|"&amp;D1253,Roles!$A$5:$A$40,0))</f>
        <v/>
      </c>
      <c r="K1253" s="26">
        <f>INDEX(Market!$K$31:$K$54,MATCH(B1253&amp;"|"&amp;J1253,Market!$A$31:$A$54,0))</f>
        <v/>
      </c>
      <c r="L1253" s="6">
        <f>INDEX(Settings!$E$13:$E$19,MATCH(I1253,Settings!$B$13:$B$19,0))</f>
        <v/>
      </c>
      <c r="M1253" s="25">
        <f>INDEX(Structure!$K$6:$K$12,MATCH(I1253,Structure!$A$6:$A$12,0))</f>
        <v/>
      </c>
      <c r="N1253" s="26">
        <f>INDEX(Structure!$G$25:$G$52,MATCH(B1253&amp;"|"&amp;I1253,Structure!$A$25:$A$52,0))</f>
        <v/>
      </c>
      <c r="O1253" s="26">
        <f>INDEX(Structure!$H$25:$H$52,MATCH(B1253&amp;"|"&amp;I1253,Structure!$A$25:$A$52,0))</f>
        <v/>
      </c>
      <c r="P1253" s="26">
        <f>INDEX(Structure!$I$25:$I$52,MATCH(B1253&amp;"|"&amp;I1253,Structure!$A$25:$A$52,0))</f>
        <v/>
      </c>
      <c r="Q1253" s="20">
        <f>G1253/H1253</f>
        <v/>
      </c>
      <c r="R1253" s="20">
        <f>G1253/O1253</f>
        <v/>
      </c>
      <c r="S1253" s="32">
        <f>(G1253-N1253)/(P1253-N1253)</f>
        <v/>
      </c>
      <c r="T1253" s="4">
        <f>IF(G1253&lt;N1253,"Below",IF(G1253&gt;P1253,"Above","Within"))</f>
        <v/>
      </c>
      <c r="U1253" s="17">
        <f>MAX(0,N1253-G1253)*F1253</f>
        <v/>
      </c>
      <c r="V1253" s="17">
        <f>MAX(0,G1253-P1253)*F1253</f>
        <v/>
      </c>
      <c r="W1253" s="33">
        <f>IF(T1253="Above",LN(G1253/P1253)/LN(1+INDEX(Market!$E$6:$E$9,MATCH(B1253,Market!$A$6:$A$9,0))),0)</f>
        <v/>
      </c>
    </row>
    <row r="1254">
      <c r="A1254" s="5" t="inlineStr">
        <is>
          <t>E01458</t>
        </is>
      </c>
      <c r="B1254" s="5" t="inlineStr">
        <is>
          <t>PL</t>
        </is>
      </c>
      <c r="C1254" s="5" t="inlineStr">
        <is>
          <t>Operations</t>
        </is>
      </c>
      <c r="D1254" s="5" t="inlineStr">
        <is>
          <t>L3</t>
        </is>
      </c>
      <c r="E1254" s="5" t="inlineStr">
        <is>
          <t>F</t>
        </is>
      </c>
      <c r="F1254" s="5" t="n">
        <v>1</v>
      </c>
      <c r="G1254" s="31" t="n">
        <v>32900</v>
      </c>
      <c r="H1254" s="31" t="n">
        <v>31900</v>
      </c>
      <c r="I1254" s="6">
        <f>INDEX(Roles!$J$5:$J$40,MATCH(C1254&amp;"|"&amp;D1254,Roles!$A$5:$A$40,0))</f>
        <v/>
      </c>
      <c r="J1254" s="6">
        <f>INDEX(Roles!$K$5:$K$40,MATCH(C1254&amp;"|"&amp;D1254,Roles!$A$5:$A$40,0))</f>
        <v/>
      </c>
      <c r="K1254" s="26">
        <f>INDEX(Market!$K$31:$K$54,MATCH(B1254&amp;"|"&amp;J1254,Market!$A$31:$A$54,0))</f>
        <v/>
      </c>
      <c r="L1254" s="6">
        <f>INDEX(Settings!$E$13:$E$19,MATCH(I1254,Settings!$B$13:$B$19,0))</f>
        <v/>
      </c>
      <c r="M1254" s="25">
        <f>INDEX(Structure!$K$6:$K$12,MATCH(I1254,Structure!$A$6:$A$12,0))</f>
        <v/>
      </c>
      <c r="N1254" s="26">
        <f>INDEX(Structure!$G$25:$G$52,MATCH(B1254&amp;"|"&amp;I1254,Structure!$A$25:$A$52,0))</f>
        <v/>
      </c>
      <c r="O1254" s="26">
        <f>INDEX(Structure!$H$25:$H$52,MATCH(B1254&amp;"|"&amp;I1254,Structure!$A$25:$A$52,0))</f>
        <v/>
      </c>
      <c r="P1254" s="26">
        <f>INDEX(Structure!$I$25:$I$52,MATCH(B1254&amp;"|"&amp;I1254,Structure!$A$25:$A$52,0))</f>
        <v/>
      </c>
      <c r="Q1254" s="20">
        <f>G1254/H1254</f>
        <v/>
      </c>
      <c r="R1254" s="20">
        <f>G1254/O1254</f>
        <v/>
      </c>
      <c r="S1254" s="32">
        <f>(G1254-N1254)/(P1254-N1254)</f>
        <v/>
      </c>
      <c r="T1254" s="4">
        <f>IF(G1254&lt;N1254,"Below",IF(G1254&gt;P1254,"Above","Within"))</f>
        <v/>
      </c>
      <c r="U1254" s="17">
        <f>MAX(0,N1254-G1254)*F1254</f>
        <v/>
      </c>
      <c r="V1254" s="17">
        <f>MAX(0,G1254-P1254)*F1254</f>
        <v/>
      </c>
      <c r="W1254" s="33">
        <f>IF(T1254="Above",LN(G1254/P1254)/LN(1+INDEX(Market!$E$6:$E$9,MATCH(B1254,Market!$A$6:$A$9,0))),0)</f>
        <v/>
      </c>
    </row>
    <row r="1255">
      <c r="A1255" s="5" t="inlineStr">
        <is>
          <t>E01459</t>
        </is>
      </c>
      <c r="B1255" s="5" t="inlineStr">
        <is>
          <t>ES</t>
        </is>
      </c>
      <c r="C1255" s="5" t="inlineStr">
        <is>
          <t>Customer Service</t>
        </is>
      </c>
      <c r="D1255" s="5" t="inlineStr">
        <is>
          <t>L1</t>
        </is>
      </c>
      <c r="E1255" s="5" t="inlineStr">
        <is>
          <t>F</t>
        </is>
      </c>
      <c r="F1255" s="5" t="n">
        <v>1</v>
      </c>
      <c r="G1255" s="31" t="n">
        <v>22900</v>
      </c>
      <c r="H1255" s="31" t="n">
        <v>22500</v>
      </c>
      <c r="I1255" s="6">
        <f>INDEX(Roles!$J$5:$J$40,MATCH(C1255&amp;"|"&amp;D1255,Roles!$A$5:$A$40,0))</f>
        <v/>
      </c>
      <c r="J1255" s="6">
        <f>INDEX(Roles!$K$5:$K$40,MATCH(C1255&amp;"|"&amp;D1255,Roles!$A$5:$A$40,0))</f>
        <v/>
      </c>
      <c r="K1255" s="26">
        <f>INDEX(Market!$K$31:$K$54,MATCH(B1255&amp;"|"&amp;J1255,Market!$A$31:$A$54,0))</f>
        <v/>
      </c>
      <c r="L1255" s="6">
        <f>INDEX(Settings!$E$13:$E$19,MATCH(I1255,Settings!$B$13:$B$19,0))</f>
        <v/>
      </c>
      <c r="M1255" s="25">
        <f>INDEX(Structure!$K$6:$K$12,MATCH(I1255,Structure!$A$6:$A$12,0))</f>
        <v/>
      </c>
      <c r="N1255" s="26">
        <f>INDEX(Structure!$G$25:$G$52,MATCH(B1255&amp;"|"&amp;I1255,Structure!$A$25:$A$52,0))</f>
        <v/>
      </c>
      <c r="O1255" s="26">
        <f>INDEX(Structure!$H$25:$H$52,MATCH(B1255&amp;"|"&amp;I1255,Structure!$A$25:$A$52,0))</f>
        <v/>
      </c>
      <c r="P1255" s="26">
        <f>INDEX(Structure!$I$25:$I$52,MATCH(B1255&amp;"|"&amp;I1255,Structure!$A$25:$A$52,0))</f>
        <v/>
      </c>
      <c r="Q1255" s="20">
        <f>G1255/H1255</f>
        <v/>
      </c>
      <c r="R1255" s="20">
        <f>G1255/O1255</f>
        <v/>
      </c>
      <c r="S1255" s="32">
        <f>(G1255-N1255)/(P1255-N1255)</f>
        <v/>
      </c>
      <c r="T1255" s="4">
        <f>IF(G1255&lt;N1255,"Below",IF(G1255&gt;P1255,"Above","Within"))</f>
        <v/>
      </c>
      <c r="U1255" s="17">
        <f>MAX(0,N1255-G1255)*F1255</f>
        <v/>
      </c>
      <c r="V1255" s="17">
        <f>MAX(0,G1255-P1255)*F1255</f>
        <v/>
      </c>
      <c r="W1255" s="33">
        <f>IF(T1255="Above",LN(G1255/P1255)/LN(1+INDEX(Market!$E$6:$E$9,MATCH(B1255,Market!$A$6:$A$9,0))),0)</f>
        <v/>
      </c>
    </row>
    <row r="1256">
      <c r="A1256" s="5" t="inlineStr">
        <is>
          <t>E01460</t>
        </is>
      </c>
      <c r="B1256" s="5" t="inlineStr">
        <is>
          <t>ES</t>
        </is>
      </c>
      <c r="C1256" s="5" t="inlineStr">
        <is>
          <t>Finance</t>
        </is>
      </c>
      <c r="D1256" s="5" t="inlineStr">
        <is>
          <t>L1</t>
        </is>
      </c>
      <c r="E1256" s="5" t="inlineStr">
        <is>
          <t>F</t>
        </is>
      </c>
      <c r="F1256" s="5" t="n">
        <v>1</v>
      </c>
      <c r="G1256" s="31" t="n">
        <v>28900</v>
      </c>
      <c r="H1256" s="31" t="n">
        <v>27500</v>
      </c>
      <c r="I1256" s="6">
        <f>INDEX(Roles!$J$5:$J$40,MATCH(C1256&amp;"|"&amp;D1256,Roles!$A$5:$A$40,0))</f>
        <v/>
      </c>
      <c r="J1256" s="6">
        <f>INDEX(Roles!$K$5:$K$40,MATCH(C1256&amp;"|"&amp;D1256,Roles!$A$5:$A$40,0))</f>
        <v/>
      </c>
      <c r="K1256" s="26">
        <f>INDEX(Market!$K$31:$K$54,MATCH(B1256&amp;"|"&amp;J1256,Market!$A$31:$A$54,0))</f>
        <v/>
      </c>
      <c r="L1256" s="6">
        <f>INDEX(Settings!$E$13:$E$19,MATCH(I1256,Settings!$B$13:$B$19,0))</f>
        <v/>
      </c>
      <c r="M1256" s="25">
        <f>INDEX(Structure!$K$6:$K$12,MATCH(I1256,Structure!$A$6:$A$12,0))</f>
        <v/>
      </c>
      <c r="N1256" s="26">
        <f>INDEX(Structure!$G$25:$G$52,MATCH(B1256&amp;"|"&amp;I1256,Structure!$A$25:$A$52,0))</f>
        <v/>
      </c>
      <c r="O1256" s="26">
        <f>INDEX(Structure!$H$25:$H$52,MATCH(B1256&amp;"|"&amp;I1256,Structure!$A$25:$A$52,0))</f>
        <v/>
      </c>
      <c r="P1256" s="26">
        <f>INDEX(Structure!$I$25:$I$52,MATCH(B1256&amp;"|"&amp;I1256,Structure!$A$25:$A$52,0))</f>
        <v/>
      </c>
      <c r="Q1256" s="20">
        <f>G1256/H1256</f>
        <v/>
      </c>
      <c r="R1256" s="20">
        <f>G1256/O1256</f>
        <v/>
      </c>
      <c r="S1256" s="32">
        <f>(G1256-N1256)/(P1256-N1256)</f>
        <v/>
      </c>
      <c r="T1256" s="4">
        <f>IF(G1256&lt;N1256,"Below",IF(G1256&gt;P1256,"Above","Within"))</f>
        <v/>
      </c>
      <c r="U1256" s="17">
        <f>MAX(0,N1256-G1256)*F1256</f>
        <v/>
      </c>
      <c r="V1256" s="17">
        <f>MAX(0,G1256-P1256)*F1256</f>
        <v/>
      </c>
      <c r="W1256" s="33">
        <f>IF(T1256="Above",LN(G1256/P1256)/LN(1+INDEX(Market!$E$6:$E$9,MATCH(B1256,Market!$A$6:$A$9,0))),0)</f>
        <v/>
      </c>
    </row>
    <row r="1257">
      <c r="A1257" s="5" t="inlineStr">
        <is>
          <t>E01461</t>
        </is>
      </c>
      <c r="B1257" s="5" t="inlineStr">
        <is>
          <t>PL</t>
        </is>
      </c>
      <c r="C1257" s="5" t="inlineStr">
        <is>
          <t>Operations</t>
        </is>
      </c>
      <c r="D1257" s="5" t="inlineStr">
        <is>
          <t>L4</t>
        </is>
      </c>
      <c r="E1257" s="5" t="inlineStr">
        <is>
          <t>M</t>
        </is>
      </c>
      <c r="F1257" s="5" t="n">
        <v>1</v>
      </c>
      <c r="G1257" s="31" t="n">
        <v>43000</v>
      </c>
      <c r="H1257" s="31" t="n">
        <v>41900</v>
      </c>
      <c r="I1257" s="6">
        <f>INDEX(Roles!$J$5:$J$40,MATCH(C1257&amp;"|"&amp;D1257,Roles!$A$5:$A$40,0))</f>
        <v/>
      </c>
      <c r="J1257" s="6">
        <f>INDEX(Roles!$K$5:$K$40,MATCH(C1257&amp;"|"&amp;D1257,Roles!$A$5:$A$40,0))</f>
        <v/>
      </c>
      <c r="K1257" s="26">
        <f>INDEX(Market!$K$31:$K$54,MATCH(B1257&amp;"|"&amp;J1257,Market!$A$31:$A$54,0))</f>
        <v/>
      </c>
      <c r="L1257" s="6">
        <f>INDEX(Settings!$E$13:$E$19,MATCH(I1257,Settings!$B$13:$B$19,0))</f>
        <v/>
      </c>
      <c r="M1257" s="25">
        <f>INDEX(Structure!$K$6:$K$12,MATCH(I1257,Structure!$A$6:$A$12,0))</f>
        <v/>
      </c>
      <c r="N1257" s="26">
        <f>INDEX(Structure!$G$25:$G$52,MATCH(B1257&amp;"|"&amp;I1257,Structure!$A$25:$A$52,0))</f>
        <v/>
      </c>
      <c r="O1257" s="26">
        <f>INDEX(Structure!$H$25:$H$52,MATCH(B1257&amp;"|"&amp;I1257,Structure!$A$25:$A$52,0))</f>
        <v/>
      </c>
      <c r="P1257" s="26">
        <f>INDEX(Structure!$I$25:$I$52,MATCH(B1257&amp;"|"&amp;I1257,Structure!$A$25:$A$52,0))</f>
        <v/>
      </c>
      <c r="Q1257" s="20">
        <f>G1257/H1257</f>
        <v/>
      </c>
      <c r="R1257" s="20">
        <f>G1257/O1257</f>
        <v/>
      </c>
      <c r="S1257" s="32">
        <f>(G1257-N1257)/(P1257-N1257)</f>
        <v/>
      </c>
      <c r="T1257" s="4">
        <f>IF(G1257&lt;N1257,"Below",IF(G1257&gt;P1257,"Above","Within"))</f>
        <v/>
      </c>
      <c r="U1257" s="17">
        <f>MAX(0,N1257-G1257)*F1257</f>
        <v/>
      </c>
      <c r="V1257" s="17">
        <f>MAX(0,G1257-P1257)*F1257</f>
        <v/>
      </c>
      <c r="W1257" s="33">
        <f>IF(T1257="Above",LN(G1257/P1257)/LN(1+INDEX(Market!$E$6:$E$9,MATCH(B1257,Market!$A$6:$A$9,0))),0)</f>
        <v/>
      </c>
    </row>
    <row r="1258">
      <c r="A1258" s="5" t="inlineStr">
        <is>
          <t>E01462</t>
        </is>
      </c>
      <c r="B1258" s="5" t="inlineStr">
        <is>
          <t>DE</t>
        </is>
      </c>
      <c r="C1258" s="5" t="inlineStr">
        <is>
          <t>Operations</t>
        </is>
      </c>
      <c r="D1258" s="5" t="inlineStr">
        <is>
          <t>L5</t>
        </is>
      </c>
      <c r="E1258" s="5" t="inlineStr">
        <is>
          <t>M</t>
        </is>
      </c>
      <c r="F1258" s="5" t="n">
        <v>1</v>
      </c>
      <c r="G1258" s="31" t="n">
        <v>108700</v>
      </c>
      <c r="H1258" s="31" t="n">
        <v>104700</v>
      </c>
      <c r="I1258" s="6">
        <f>INDEX(Roles!$J$5:$J$40,MATCH(C1258&amp;"|"&amp;D1258,Roles!$A$5:$A$40,0))</f>
        <v/>
      </c>
      <c r="J1258" s="6">
        <f>INDEX(Roles!$K$5:$K$40,MATCH(C1258&amp;"|"&amp;D1258,Roles!$A$5:$A$40,0))</f>
        <v/>
      </c>
      <c r="K1258" s="26">
        <f>INDEX(Market!$K$31:$K$54,MATCH(B1258&amp;"|"&amp;J1258,Market!$A$31:$A$54,0))</f>
        <v/>
      </c>
      <c r="L1258" s="6">
        <f>INDEX(Settings!$E$13:$E$19,MATCH(I1258,Settings!$B$13:$B$19,0))</f>
        <v/>
      </c>
      <c r="M1258" s="25">
        <f>INDEX(Structure!$K$6:$K$12,MATCH(I1258,Structure!$A$6:$A$12,0))</f>
        <v/>
      </c>
      <c r="N1258" s="26">
        <f>INDEX(Structure!$G$25:$G$52,MATCH(B1258&amp;"|"&amp;I1258,Structure!$A$25:$A$52,0))</f>
        <v/>
      </c>
      <c r="O1258" s="26">
        <f>INDEX(Structure!$H$25:$H$52,MATCH(B1258&amp;"|"&amp;I1258,Structure!$A$25:$A$52,0))</f>
        <v/>
      </c>
      <c r="P1258" s="26">
        <f>INDEX(Structure!$I$25:$I$52,MATCH(B1258&amp;"|"&amp;I1258,Structure!$A$25:$A$52,0))</f>
        <v/>
      </c>
      <c r="Q1258" s="20">
        <f>G1258/H1258</f>
        <v/>
      </c>
      <c r="R1258" s="20">
        <f>G1258/O1258</f>
        <v/>
      </c>
      <c r="S1258" s="32">
        <f>(G1258-N1258)/(P1258-N1258)</f>
        <v/>
      </c>
      <c r="T1258" s="4">
        <f>IF(G1258&lt;N1258,"Below",IF(G1258&gt;P1258,"Above","Within"))</f>
        <v/>
      </c>
      <c r="U1258" s="17">
        <f>MAX(0,N1258-G1258)*F1258</f>
        <v/>
      </c>
      <c r="V1258" s="17">
        <f>MAX(0,G1258-P1258)*F1258</f>
        <v/>
      </c>
      <c r="W1258" s="33">
        <f>IF(T1258="Above",LN(G1258/P1258)/LN(1+INDEX(Market!$E$6:$E$9,MATCH(B1258,Market!$A$6:$A$9,0))),0)</f>
        <v/>
      </c>
    </row>
    <row r="1259">
      <c r="A1259" s="5" t="inlineStr">
        <is>
          <t>E01463</t>
        </is>
      </c>
      <c r="B1259" s="5" t="inlineStr">
        <is>
          <t>ES</t>
        </is>
      </c>
      <c r="C1259" s="5" t="inlineStr">
        <is>
          <t>HR</t>
        </is>
      </c>
      <c r="D1259" s="5" t="inlineStr">
        <is>
          <t>L2</t>
        </is>
      </c>
      <c r="E1259" s="5" t="inlineStr">
        <is>
          <t>F</t>
        </is>
      </c>
      <c r="F1259" s="5" t="n">
        <v>1</v>
      </c>
      <c r="G1259" s="31" t="n">
        <v>31300</v>
      </c>
      <c r="H1259" s="31" t="n">
        <v>31200</v>
      </c>
      <c r="I1259" s="6">
        <f>INDEX(Roles!$J$5:$J$40,MATCH(C1259&amp;"|"&amp;D1259,Roles!$A$5:$A$40,0))</f>
        <v/>
      </c>
      <c r="J1259" s="6">
        <f>INDEX(Roles!$K$5:$K$40,MATCH(C1259&amp;"|"&amp;D1259,Roles!$A$5:$A$40,0))</f>
        <v/>
      </c>
      <c r="K1259" s="26">
        <f>INDEX(Market!$K$31:$K$54,MATCH(B1259&amp;"|"&amp;J1259,Market!$A$31:$A$54,0))</f>
        <v/>
      </c>
      <c r="L1259" s="6">
        <f>INDEX(Settings!$E$13:$E$19,MATCH(I1259,Settings!$B$13:$B$19,0))</f>
        <v/>
      </c>
      <c r="M1259" s="25">
        <f>INDEX(Structure!$K$6:$K$12,MATCH(I1259,Structure!$A$6:$A$12,0))</f>
        <v/>
      </c>
      <c r="N1259" s="26">
        <f>INDEX(Structure!$G$25:$G$52,MATCH(B1259&amp;"|"&amp;I1259,Structure!$A$25:$A$52,0))</f>
        <v/>
      </c>
      <c r="O1259" s="26">
        <f>INDEX(Structure!$H$25:$H$52,MATCH(B1259&amp;"|"&amp;I1259,Structure!$A$25:$A$52,0))</f>
        <v/>
      </c>
      <c r="P1259" s="26">
        <f>INDEX(Structure!$I$25:$I$52,MATCH(B1259&amp;"|"&amp;I1259,Structure!$A$25:$A$52,0))</f>
        <v/>
      </c>
      <c r="Q1259" s="20">
        <f>G1259/H1259</f>
        <v/>
      </c>
      <c r="R1259" s="20">
        <f>G1259/O1259</f>
        <v/>
      </c>
      <c r="S1259" s="32">
        <f>(G1259-N1259)/(P1259-N1259)</f>
        <v/>
      </c>
      <c r="T1259" s="4">
        <f>IF(G1259&lt;N1259,"Below",IF(G1259&gt;P1259,"Above","Within"))</f>
        <v/>
      </c>
      <c r="U1259" s="17">
        <f>MAX(0,N1259-G1259)*F1259</f>
        <v/>
      </c>
      <c r="V1259" s="17">
        <f>MAX(0,G1259-P1259)*F1259</f>
        <v/>
      </c>
      <c r="W1259" s="33">
        <f>IF(T1259="Above",LN(G1259/P1259)/LN(1+INDEX(Market!$E$6:$E$9,MATCH(B1259,Market!$A$6:$A$9,0))),0)</f>
        <v/>
      </c>
    </row>
    <row r="1260">
      <c r="A1260" s="5" t="inlineStr">
        <is>
          <t>E01465</t>
        </is>
      </c>
      <c r="B1260" s="5" t="inlineStr">
        <is>
          <t>DE</t>
        </is>
      </c>
      <c r="C1260" s="5" t="inlineStr">
        <is>
          <t>Customer Service</t>
        </is>
      </c>
      <c r="D1260" s="5" t="inlineStr">
        <is>
          <t>L3</t>
        </is>
      </c>
      <c r="E1260" s="5" t="inlineStr">
        <is>
          <t>F</t>
        </is>
      </c>
      <c r="F1260" s="5" t="n">
        <v>1</v>
      </c>
      <c r="G1260" s="31" t="n">
        <v>60000</v>
      </c>
      <c r="H1260" s="31" t="n">
        <v>54700</v>
      </c>
      <c r="I1260" s="6">
        <f>INDEX(Roles!$J$5:$J$40,MATCH(C1260&amp;"|"&amp;D1260,Roles!$A$5:$A$40,0))</f>
        <v/>
      </c>
      <c r="J1260" s="6">
        <f>INDEX(Roles!$K$5:$K$40,MATCH(C1260&amp;"|"&amp;D1260,Roles!$A$5:$A$40,0))</f>
        <v/>
      </c>
      <c r="K1260" s="26">
        <f>INDEX(Market!$K$31:$K$54,MATCH(B1260&amp;"|"&amp;J1260,Market!$A$31:$A$54,0))</f>
        <v/>
      </c>
      <c r="L1260" s="6">
        <f>INDEX(Settings!$E$13:$E$19,MATCH(I1260,Settings!$B$13:$B$19,0))</f>
        <v/>
      </c>
      <c r="M1260" s="25">
        <f>INDEX(Structure!$K$6:$K$12,MATCH(I1260,Structure!$A$6:$A$12,0))</f>
        <v/>
      </c>
      <c r="N1260" s="26">
        <f>INDEX(Structure!$G$25:$G$52,MATCH(B1260&amp;"|"&amp;I1260,Structure!$A$25:$A$52,0))</f>
        <v/>
      </c>
      <c r="O1260" s="26">
        <f>INDEX(Structure!$H$25:$H$52,MATCH(B1260&amp;"|"&amp;I1260,Structure!$A$25:$A$52,0))</f>
        <v/>
      </c>
      <c r="P1260" s="26">
        <f>INDEX(Structure!$I$25:$I$52,MATCH(B1260&amp;"|"&amp;I1260,Structure!$A$25:$A$52,0))</f>
        <v/>
      </c>
      <c r="Q1260" s="20">
        <f>G1260/H1260</f>
        <v/>
      </c>
      <c r="R1260" s="20">
        <f>G1260/O1260</f>
        <v/>
      </c>
      <c r="S1260" s="32">
        <f>(G1260-N1260)/(P1260-N1260)</f>
        <v/>
      </c>
      <c r="T1260" s="4">
        <f>IF(G1260&lt;N1260,"Below",IF(G1260&gt;P1260,"Above","Within"))</f>
        <v/>
      </c>
      <c r="U1260" s="17">
        <f>MAX(0,N1260-G1260)*F1260</f>
        <v/>
      </c>
      <c r="V1260" s="17">
        <f>MAX(0,G1260-P1260)*F1260</f>
        <v/>
      </c>
      <c r="W1260" s="33">
        <f>IF(T1260="Above",LN(G1260/P1260)/LN(1+INDEX(Market!$E$6:$E$9,MATCH(B1260,Market!$A$6:$A$9,0))),0)</f>
        <v/>
      </c>
    </row>
    <row r="1261">
      <c r="A1261" s="5" t="inlineStr">
        <is>
          <t>E01466</t>
        </is>
      </c>
      <c r="B1261" s="5" t="inlineStr">
        <is>
          <t>DE</t>
        </is>
      </c>
      <c r="C1261" s="5" t="inlineStr">
        <is>
          <t>Operations</t>
        </is>
      </c>
      <c r="D1261" s="5" t="inlineStr">
        <is>
          <t>L4</t>
        </is>
      </c>
      <c r="E1261" s="5" t="inlineStr">
        <is>
          <t>M</t>
        </is>
      </c>
      <c r="F1261" s="5" t="n">
        <v>1</v>
      </c>
      <c r="G1261" s="31" t="n">
        <v>80100</v>
      </c>
      <c r="H1261" s="31" t="n">
        <v>75800</v>
      </c>
      <c r="I1261" s="6">
        <f>INDEX(Roles!$J$5:$J$40,MATCH(C1261&amp;"|"&amp;D1261,Roles!$A$5:$A$40,0))</f>
        <v/>
      </c>
      <c r="J1261" s="6">
        <f>INDEX(Roles!$K$5:$K$40,MATCH(C1261&amp;"|"&amp;D1261,Roles!$A$5:$A$40,0))</f>
        <v/>
      </c>
      <c r="K1261" s="26">
        <f>INDEX(Market!$K$31:$K$54,MATCH(B1261&amp;"|"&amp;J1261,Market!$A$31:$A$54,0))</f>
        <v/>
      </c>
      <c r="L1261" s="6">
        <f>INDEX(Settings!$E$13:$E$19,MATCH(I1261,Settings!$B$13:$B$19,0))</f>
        <v/>
      </c>
      <c r="M1261" s="25">
        <f>INDEX(Structure!$K$6:$K$12,MATCH(I1261,Structure!$A$6:$A$12,0))</f>
        <v/>
      </c>
      <c r="N1261" s="26">
        <f>INDEX(Structure!$G$25:$G$52,MATCH(B1261&amp;"|"&amp;I1261,Structure!$A$25:$A$52,0))</f>
        <v/>
      </c>
      <c r="O1261" s="26">
        <f>INDEX(Structure!$H$25:$H$52,MATCH(B1261&amp;"|"&amp;I1261,Structure!$A$25:$A$52,0))</f>
        <v/>
      </c>
      <c r="P1261" s="26">
        <f>INDEX(Structure!$I$25:$I$52,MATCH(B1261&amp;"|"&amp;I1261,Structure!$A$25:$A$52,0))</f>
        <v/>
      </c>
      <c r="Q1261" s="20">
        <f>G1261/H1261</f>
        <v/>
      </c>
      <c r="R1261" s="20">
        <f>G1261/O1261</f>
        <v/>
      </c>
      <c r="S1261" s="32">
        <f>(G1261-N1261)/(P1261-N1261)</f>
        <v/>
      </c>
      <c r="T1261" s="4">
        <f>IF(G1261&lt;N1261,"Below",IF(G1261&gt;P1261,"Above","Within"))</f>
        <v/>
      </c>
      <c r="U1261" s="17">
        <f>MAX(0,N1261-G1261)*F1261</f>
        <v/>
      </c>
      <c r="V1261" s="17">
        <f>MAX(0,G1261-P1261)*F1261</f>
        <v/>
      </c>
      <c r="W1261" s="33">
        <f>IF(T1261="Above",LN(G1261/P1261)/LN(1+INDEX(Market!$E$6:$E$9,MATCH(B1261,Market!$A$6:$A$9,0))),0)</f>
        <v/>
      </c>
    </row>
    <row r="1262">
      <c r="A1262" s="5" t="inlineStr">
        <is>
          <t>E01467</t>
        </is>
      </c>
      <c r="B1262" s="5" t="inlineStr">
        <is>
          <t>DE</t>
        </is>
      </c>
      <c r="C1262" s="5" t="inlineStr">
        <is>
          <t>Operations</t>
        </is>
      </c>
      <c r="D1262" s="5" t="inlineStr">
        <is>
          <t>L2</t>
        </is>
      </c>
      <c r="E1262" s="5" t="inlineStr">
        <is>
          <t>M</t>
        </is>
      </c>
      <c r="F1262" s="5" t="n">
        <v>1</v>
      </c>
      <c r="G1262" s="31" t="n">
        <v>46200</v>
      </c>
      <c r="H1262" s="31" t="n">
        <v>45100</v>
      </c>
      <c r="I1262" s="6">
        <f>INDEX(Roles!$J$5:$J$40,MATCH(C1262&amp;"|"&amp;D1262,Roles!$A$5:$A$40,0))</f>
        <v/>
      </c>
      <c r="J1262" s="6">
        <f>INDEX(Roles!$K$5:$K$40,MATCH(C1262&amp;"|"&amp;D1262,Roles!$A$5:$A$40,0))</f>
        <v/>
      </c>
      <c r="K1262" s="26">
        <f>INDEX(Market!$K$31:$K$54,MATCH(B1262&amp;"|"&amp;J1262,Market!$A$31:$A$54,0))</f>
        <v/>
      </c>
      <c r="L1262" s="6">
        <f>INDEX(Settings!$E$13:$E$19,MATCH(I1262,Settings!$B$13:$B$19,0))</f>
        <v/>
      </c>
      <c r="M1262" s="25">
        <f>INDEX(Structure!$K$6:$K$12,MATCH(I1262,Structure!$A$6:$A$12,0))</f>
        <v/>
      </c>
      <c r="N1262" s="26">
        <f>INDEX(Structure!$G$25:$G$52,MATCH(B1262&amp;"|"&amp;I1262,Structure!$A$25:$A$52,0))</f>
        <v/>
      </c>
      <c r="O1262" s="26">
        <f>INDEX(Structure!$H$25:$H$52,MATCH(B1262&amp;"|"&amp;I1262,Structure!$A$25:$A$52,0))</f>
        <v/>
      </c>
      <c r="P1262" s="26">
        <f>INDEX(Structure!$I$25:$I$52,MATCH(B1262&amp;"|"&amp;I1262,Structure!$A$25:$A$52,0))</f>
        <v/>
      </c>
      <c r="Q1262" s="20">
        <f>G1262/H1262</f>
        <v/>
      </c>
      <c r="R1262" s="20">
        <f>G1262/O1262</f>
        <v/>
      </c>
      <c r="S1262" s="32">
        <f>(G1262-N1262)/(P1262-N1262)</f>
        <v/>
      </c>
      <c r="T1262" s="4">
        <f>IF(G1262&lt;N1262,"Below",IF(G1262&gt;P1262,"Above","Within"))</f>
        <v/>
      </c>
      <c r="U1262" s="17">
        <f>MAX(0,N1262-G1262)*F1262</f>
        <v/>
      </c>
      <c r="V1262" s="17">
        <f>MAX(0,G1262-P1262)*F1262</f>
        <v/>
      </c>
      <c r="W1262" s="33">
        <f>IF(T1262="Above",LN(G1262/P1262)/LN(1+INDEX(Market!$E$6:$E$9,MATCH(B1262,Market!$A$6:$A$9,0))),0)</f>
        <v/>
      </c>
    </row>
    <row r="1263">
      <c r="A1263" s="5" t="inlineStr">
        <is>
          <t>E01468</t>
        </is>
      </c>
      <c r="B1263" s="5" t="inlineStr">
        <is>
          <t>PL</t>
        </is>
      </c>
      <c r="C1263" s="5" t="inlineStr">
        <is>
          <t>Operations</t>
        </is>
      </c>
      <c r="D1263" s="5" t="inlineStr">
        <is>
          <t>L1</t>
        </is>
      </c>
      <c r="E1263" s="5" t="inlineStr">
        <is>
          <t>F</t>
        </is>
      </c>
      <c r="F1263" s="5" t="n">
        <v>1</v>
      </c>
      <c r="G1263" s="31" t="n">
        <v>18750</v>
      </c>
      <c r="H1263" s="31" t="n">
        <v>20000</v>
      </c>
      <c r="I1263" s="6">
        <f>INDEX(Roles!$J$5:$J$40,MATCH(C1263&amp;"|"&amp;D1263,Roles!$A$5:$A$40,0))</f>
        <v/>
      </c>
      <c r="J1263" s="6">
        <f>INDEX(Roles!$K$5:$K$40,MATCH(C1263&amp;"|"&amp;D1263,Roles!$A$5:$A$40,0))</f>
        <v/>
      </c>
      <c r="K1263" s="26">
        <f>INDEX(Market!$K$31:$K$54,MATCH(B1263&amp;"|"&amp;J1263,Market!$A$31:$A$54,0))</f>
        <v/>
      </c>
      <c r="L1263" s="6">
        <f>INDEX(Settings!$E$13:$E$19,MATCH(I1263,Settings!$B$13:$B$19,0))</f>
        <v/>
      </c>
      <c r="M1263" s="25">
        <f>INDEX(Structure!$K$6:$K$12,MATCH(I1263,Structure!$A$6:$A$12,0))</f>
        <v/>
      </c>
      <c r="N1263" s="26">
        <f>INDEX(Structure!$G$25:$G$52,MATCH(B1263&amp;"|"&amp;I1263,Structure!$A$25:$A$52,0))</f>
        <v/>
      </c>
      <c r="O1263" s="26">
        <f>INDEX(Structure!$H$25:$H$52,MATCH(B1263&amp;"|"&amp;I1263,Structure!$A$25:$A$52,0))</f>
        <v/>
      </c>
      <c r="P1263" s="26">
        <f>INDEX(Structure!$I$25:$I$52,MATCH(B1263&amp;"|"&amp;I1263,Structure!$A$25:$A$52,0))</f>
        <v/>
      </c>
      <c r="Q1263" s="20">
        <f>G1263/H1263</f>
        <v/>
      </c>
      <c r="R1263" s="20">
        <f>G1263/O1263</f>
        <v/>
      </c>
      <c r="S1263" s="32">
        <f>(G1263-N1263)/(P1263-N1263)</f>
        <v/>
      </c>
      <c r="T1263" s="4">
        <f>IF(G1263&lt;N1263,"Below",IF(G1263&gt;P1263,"Above","Within"))</f>
        <v/>
      </c>
      <c r="U1263" s="17">
        <f>MAX(0,N1263-G1263)*F1263</f>
        <v/>
      </c>
      <c r="V1263" s="17">
        <f>MAX(0,G1263-P1263)*F1263</f>
        <v/>
      </c>
      <c r="W1263" s="33">
        <f>IF(T1263="Above",LN(G1263/P1263)/LN(1+INDEX(Market!$E$6:$E$9,MATCH(B1263,Market!$A$6:$A$9,0))),0)</f>
        <v/>
      </c>
    </row>
    <row r="1264">
      <c r="A1264" s="5" t="inlineStr">
        <is>
          <t>E01470</t>
        </is>
      </c>
      <c r="B1264" s="5" t="inlineStr">
        <is>
          <t>PL</t>
        </is>
      </c>
      <c r="C1264" s="5" t="inlineStr">
        <is>
          <t>Operations</t>
        </is>
      </c>
      <c r="D1264" s="5" t="inlineStr">
        <is>
          <t>L1</t>
        </is>
      </c>
      <c r="E1264" s="5" t="inlineStr">
        <is>
          <t>F</t>
        </is>
      </c>
      <c r="F1264" s="5" t="n">
        <v>1</v>
      </c>
      <c r="G1264" s="31" t="n">
        <v>20250</v>
      </c>
      <c r="H1264" s="31" t="n">
        <v>20000</v>
      </c>
      <c r="I1264" s="6">
        <f>INDEX(Roles!$J$5:$J$40,MATCH(C1264&amp;"|"&amp;D1264,Roles!$A$5:$A$40,0))</f>
        <v/>
      </c>
      <c r="J1264" s="6">
        <f>INDEX(Roles!$K$5:$K$40,MATCH(C1264&amp;"|"&amp;D1264,Roles!$A$5:$A$40,0))</f>
        <v/>
      </c>
      <c r="K1264" s="26">
        <f>INDEX(Market!$K$31:$K$54,MATCH(B1264&amp;"|"&amp;J1264,Market!$A$31:$A$54,0))</f>
        <v/>
      </c>
      <c r="L1264" s="6">
        <f>INDEX(Settings!$E$13:$E$19,MATCH(I1264,Settings!$B$13:$B$19,0))</f>
        <v/>
      </c>
      <c r="M1264" s="25">
        <f>INDEX(Structure!$K$6:$K$12,MATCH(I1264,Structure!$A$6:$A$12,0))</f>
        <v/>
      </c>
      <c r="N1264" s="26">
        <f>INDEX(Structure!$G$25:$G$52,MATCH(B1264&amp;"|"&amp;I1264,Structure!$A$25:$A$52,0))</f>
        <v/>
      </c>
      <c r="O1264" s="26">
        <f>INDEX(Structure!$H$25:$H$52,MATCH(B1264&amp;"|"&amp;I1264,Structure!$A$25:$A$52,0))</f>
        <v/>
      </c>
      <c r="P1264" s="26">
        <f>INDEX(Structure!$I$25:$I$52,MATCH(B1264&amp;"|"&amp;I1264,Structure!$A$25:$A$52,0))</f>
        <v/>
      </c>
      <c r="Q1264" s="20">
        <f>G1264/H1264</f>
        <v/>
      </c>
      <c r="R1264" s="20">
        <f>G1264/O1264</f>
        <v/>
      </c>
      <c r="S1264" s="32">
        <f>(G1264-N1264)/(P1264-N1264)</f>
        <v/>
      </c>
      <c r="T1264" s="4">
        <f>IF(G1264&lt;N1264,"Below",IF(G1264&gt;P1264,"Above","Within"))</f>
        <v/>
      </c>
      <c r="U1264" s="17">
        <f>MAX(0,N1264-G1264)*F1264</f>
        <v/>
      </c>
      <c r="V1264" s="17">
        <f>MAX(0,G1264-P1264)*F1264</f>
        <v/>
      </c>
      <c r="W1264" s="33">
        <f>IF(T1264="Above",LN(G1264/P1264)/LN(1+INDEX(Market!$E$6:$E$9,MATCH(B1264,Market!$A$6:$A$9,0))),0)</f>
        <v/>
      </c>
    </row>
    <row r="1265">
      <c r="A1265" s="5" t="inlineStr">
        <is>
          <t>E01471</t>
        </is>
      </c>
      <c r="B1265" s="5" t="inlineStr">
        <is>
          <t>IT</t>
        </is>
      </c>
      <c r="C1265" s="5" t="inlineStr">
        <is>
          <t>Tech</t>
        </is>
      </c>
      <c r="D1265" s="5" t="inlineStr">
        <is>
          <t>L1</t>
        </is>
      </c>
      <c r="E1265" s="5" t="inlineStr">
        <is>
          <t>F</t>
        </is>
      </c>
      <c r="F1265" s="5" t="n">
        <v>1</v>
      </c>
      <c r="G1265" s="31" t="n">
        <v>28150</v>
      </c>
      <c r="H1265" s="31" t="n">
        <v>32500</v>
      </c>
      <c r="I1265" s="6">
        <f>INDEX(Roles!$J$5:$J$40,MATCH(C1265&amp;"|"&amp;D1265,Roles!$A$5:$A$40,0))</f>
        <v/>
      </c>
      <c r="J1265" s="6">
        <f>INDEX(Roles!$K$5:$K$40,MATCH(C1265&amp;"|"&amp;D1265,Roles!$A$5:$A$40,0))</f>
        <v/>
      </c>
      <c r="K1265" s="26">
        <f>INDEX(Market!$K$31:$K$54,MATCH(B1265&amp;"|"&amp;J1265,Market!$A$31:$A$54,0))</f>
        <v/>
      </c>
      <c r="L1265" s="6">
        <f>INDEX(Settings!$E$13:$E$19,MATCH(I1265,Settings!$B$13:$B$19,0))</f>
        <v/>
      </c>
      <c r="M1265" s="25">
        <f>INDEX(Structure!$K$6:$K$12,MATCH(I1265,Structure!$A$6:$A$12,0))</f>
        <v/>
      </c>
      <c r="N1265" s="26">
        <f>INDEX(Structure!$G$25:$G$52,MATCH(B1265&amp;"|"&amp;I1265,Structure!$A$25:$A$52,0))</f>
        <v/>
      </c>
      <c r="O1265" s="26">
        <f>INDEX(Structure!$H$25:$H$52,MATCH(B1265&amp;"|"&amp;I1265,Structure!$A$25:$A$52,0))</f>
        <v/>
      </c>
      <c r="P1265" s="26">
        <f>INDEX(Structure!$I$25:$I$52,MATCH(B1265&amp;"|"&amp;I1265,Structure!$A$25:$A$52,0))</f>
        <v/>
      </c>
      <c r="Q1265" s="20">
        <f>G1265/H1265</f>
        <v/>
      </c>
      <c r="R1265" s="20">
        <f>G1265/O1265</f>
        <v/>
      </c>
      <c r="S1265" s="32">
        <f>(G1265-N1265)/(P1265-N1265)</f>
        <v/>
      </c>
      <c r="T1265" s="4">
        <f>IF(G1265&lt;N1265,"Below",IF(G1265&gt;P1265,"Above","Within"))</f>
        <v/>
      </c>
      <c r="U1265" s="17">
        <f>MAX(0,N1265-G1265)*F1265</f>
        <v/>
      </c>
      <c r="V1265" s="17">
        <f>MAX(0,G1265-P1265)*F1265</f>
        <v/>
      </c>
      <c r="W1265" s="33">
        <f>IF(T1265="Above",LN(G1265/P1265)/LN(1+INDEX(Market!$E$6:$E$9,MATCH(B1265,Market!$A$6:$A$9,0))),0)</f>
        <v/>
      </c>
    </row>
    <row r="1266">
      <c r="A1266" s="5" t="inlineStr">
        <is>
          <t>E01472</t>
        </is>
      </c>
      <c r="B1266" s="5" t="inlineStr">
        <is>
          <t>IT</t>
        </is>
      </c>
      <c r="C1266" s="5" t="inlineStr">
        <is>
          <t>Customer Service</t>
        </is>
      </c>
      <c r="D1266" s="5" t="inlineStr">
        <is>
          <t>L3</t>
        </is>
      </c>
      <c r="E1266" s="5" t="inlineStr">
        <is>
          <t>F</t>
        </is>
      </c>
      <c r="F1266" s="5" t="n">
        <v>1</v>
      </c>
      <c r="G1266" s="31" t="n">
        <v>36000</v>
      </c>
      <c r="H1266" s="31" t="n">
        <v>37400</v>
      </c>
      <c r="I1266" s="6">
        <f>INDEX(Roles!$J$5:$J$40,MATCH(C1266&amp;"|"&amp;D1266,Roles!$A$5:$A$40,0))</f>
        <v/>
      </c>
      <c r="J1266" s="6">
        <f>INDEX(Roles!$K$5:$K$40,MATCH(C1266&amp;"|"&amp;D1266,Roles!$A$5:$A$40,0))</f>
        <v/>
      </c>
      <c r="K1266" s="26">
        <f>INDEX(Market!$K$31:$K$54,MATCH(B1266&amp;"|"&amp;J1266,Market!$A$31:$A$54,0))</f>
        <v/>
      </c>
      <c r="L1266" s="6">
        <f>INDEX(Settings!$E$13:$E$19,MATCH(I1266,Settings!$B$13:$B$19,0))</f>
        <v/>
      </c>
      <c r="M1266" s="25">
        <f>INDEX(Structure!$K$6:$K$12,MATCH(I1266,Structure!$A$6:$A$12,0))</f>
        <v/>
      </c>
      <c r="N1266" s="26">
        <f>INDEX(Structure!$G$25:$G$52,MATCH(B1266&amp;"|"&amp;I1266,Structure!$A$25:$A$52,0))</f>
        <v/>
      </c>
      <c r="O1266" s="26">
        <f>INDEX(Structure!$H$25:$H$52,MATCH(B1266&amp;"|"&amp;I1266,Structure!$A$25:$A$52,0))</f>
        <v/>
      </c>
      <c r="P1266" s="26">
        <f>INDEX(Structure!$I$25:$I$52,MATCH(B1266&amp;"|"&amp;I1266,Structure!$A$25:$A$52,0))</f>
        <v/>
      </c>
      <c r="Q1266" s="20">
        <f>G1266/H1266</f>
        <v/>
      </c>
      <c r="R1266" s="20">
        <f>G1266/O1266</f>
        <v/>
      </c>
      <c r="S1266" s="32">
        <f>(G1266-N1266)/(P1266-N1266)</f>
        <v/>
      </c>
      <c r="T1266" s="4">
        <f>IF(G1266&lt;N1266,"Below",IF(G1266&gt;P1266,"Above","Within"))</f>
        <v/>
      </c>
      <c r="U1266" s="17">
        <f>MAX(0,N1266-G1266)*F1266</f>
        <v/>
      </c>
      <c r="V1266" s="17">
        <f>MAX(0,G1266-P1266)*F1266</f>
        <v/>
      </c>
      <c r="W1266" s="33">
        <f>IF(T1266="Above",LN(G1266/P1266)/LN(1+INDEX(Market!$E$6:$E$9,MATCH(B1266,Market!$A$6:$A$9,0))),0)</f>
        <v/>
      </c>
    </row>
    <row r="1267">
      <c r="A1267" s="5" t="inlineStr">
        <is>
          <t>E01473</t>
        </is>
      </c>
      <c r="B1267" s="5" t="inlineStr">
        <is>
          <t>DE</t>
        </is>
      </c>
      <c r="C1267" s="5" t="inlineStr">
        <is>
          <t>Customer Service</t>
        </is>
      </c>
      <c r="D1267" s="5" t="inlineStr">
        <is>
          <t>L2</t>
        </is>
      </c>
      <c r="E1267" s="5" t="inlineStr">
        <is>
          <t>F</t>
        </is>
      </c>
      <c r="F1267" s="5" t="n">
        <v>1</v>
      </c>
      <c r="G1267" s="31" t="n">
        <v>46700</v>
      </c>
      <c r="H1267" s="31" t="n">
        <v>42800</v>
      </c>
      <c r="I1267" s="6">
        <f>INDEX(Roles!$J$5:$J$40,MATCH(C1267&amp;"|"&amp;D1267,Roles!$A$5:$A$40,0))</f>
        <v/>
      </c>
      <c r="J1267" s="6">
        <f>INDEX(Roles!$K$5:$K$40,MATCH(C1267&amp;"|"&amp;D1267,Roles!$A$5:$A$40,0))</f>
        <v/>
      </c>
      <c r="K1267" s="26">
        <f>INDEX(Market!$K$31:$K$54,MATCH(B1267&amp;"|"&amp;J1267,Market!$A$31:$A$54,0))</f>
        <v/>
      </c>
      <c r="L1267" s="6">
        <f>INDEX(Settings!$E$13:$E$19,MATCH(I1267,Settings!$B$13:$B$19,0))</f>
        <v/>
      </c>
      <c r="M1267" s="25">
        <f>INDEX(Structure!$K$6:$K$12,MATCH(I1267,Structure!$A$6:$A$12,0))</f>
        <v/>
      </c>
      <c r="N1267" s="26">
        <f>INDEX(Structure!$G$25:$G$52,MATCH(B1267&amp;"|"&amp;I1267,Structure!$A$25:$A$52,0))</f>
        <v/>
      </c>
      <c r="O1267" s="26">
        <f>INDEX(Structure!$H$25:$H$52,MATCH(B1267&amp;"|"&amp;I1267,Structure!$A$25:$A$52,0))</f>
        <v/>
      </c>
      <c r="P1267" s="26">
        <f>INDEX(Structure!$I$25:$I$52,MATCH(B1267&amp;"|"&amp;I1267,Structure!$A$25:$A$52,0))</f>
        <v/>
      </c>
      <c r="Q1267" s="20">
        <f>G1267/H1267</f>
        <v/>
      </c>
      <c r="R1267" s="20">
        <f>G1267/O1267</f>
        <v/>
      </c>
      <c r="S1267" s="32">
        <f>(G1267-N1267)/(P1267-N1267)</f>
        <v/>
      </c>
      <c r="T1267" s="4">
        <f>IF(G1267&lt;N1267,"Below",IF(G1267&gt;P1267,"Above","Within"))</f>
        <v/>
      </c>
      <c r="U1267" s="17">
        <f>MAX(0,N1267-G1267)*F1267</f>
        <v/>
      </c>
      <c r="V1267" s="17">
        <f>MAX(0,G1267-P1267)*F1267</f>
        <v/>
      </c>
      <c r="W1267" s="33">
        <f>IF(T1267="Above",LN(G1267/P1267)/LN(1+INDEX(Market!$E$6:$E$9,MATCH(B1267,Market!$A$6:$A$9,0))),0)</f>
        <v/>
      </c>
    </row>
    <row r="1268">
      <c r="A1268" s="5" t="inlineStr">
        <is>
          <t>E01474</t>
        </is>
      </c>
      <c r="B1268" s="5" t="inlineStr">
        <is>
          <t>PL</t>
        </is>
      </c>
      <c r="C1268" s="5" t="inlineStr">
        <is>
          <t>HR</t>
        </is>
      </c>
      <c r="D1268" s="5" t="inlineStr">
        <is>
          <t>L1</t>
        </is>
      </c>
      <c r="E1268" s="5" t="inlineStr">
        <is>
          <t>F</t>
        </is>
      </c>
      <c r="F1268" s="5" t="n">
        <v>1</v>
      </c>
      <c r="G1268" s="31" t="n">
        <v>20000</v>
      </c>
      <c r="H1268" s="31" t="n">
        <v>21000</v>
      </c>
      <c r="I1268" s="6">
        <f>INDEX(Roles!$J$5:$J$40,MATCH(C1268&amp;"|"&amp;D1268,Roles!$A$5:$A$40,0))</f>
        <v/>
      </c>
      <c r="J1268" s="6">
        <f>INDEX(Roles!$K$5:$K$40,MATCH(C1268&amp;"|"&amp;D1268,Roles!$A$5:$A$40,0))</f>
        <v/>
      </c>
      <c r="K1268" s="26">
        <f>INDEX(Market!$K$31:$K$54,MATCH(B1268&amp;"|"&amp;J1268,Market!$A$31:$A$54,0))</f>
        <v/>
      </c>
      <c r="L1268" s="6">
        <f>INDEX(Settings!$E$13:$E$19,MATCH(I1268,Settings!$B$13:$B$19,0))</f>
        <v/>
      </c>
      <c r="M1268" s="25">
        <f>INDEX(Structure!$K$6:$K$12,MATCH(I1268,Structure!$A$6:$A$12,0))</f>
        <v/>
      </c>
      <c r="N1268" s="26">
        <f>INDEX(Structure!$G$25:$G$52,MATCH(B1268&amp;"|"&amp;I1268,Structure!$A$25:$A$52,0))</f>
        <v/>
      </c>
      <c r="O1268" s="26">
        <f>INDEX(Structure!$H$25:$H$52,MATCH(B1268&amp;"|"&amp;I1268,Structure!$A$25:$A$52,0))</f>
        <v/>
      </c>
      <c r="P1268" s="26">
        <f>INDEX(Structure!$I$25:$I$52,MATCH(B1268&amp;"|"&amp;I1268,Structure!$A$25:$A$52,0))</f>
        <v/>
      </c>
      <c r="Q1268" s="20">
        <f>G1268/H1268</f>
        <v/>
      </c>
      <c r="R1268" s="20">
        <f>G1268/O1268</f>
        <v/>
      </c>
      <c r="S1268" s="32">
        <f>(G1268-N1268)/(P1268-N1268)</f>
        <v/>
      </c>
      <c r="T1268" s="4">
        <f>IF(G1268&lt;N1268,"Below",IF(G1268&gt;P1268,"Above","Within"))</f>
        <v/>
      </c>
      <c r="U1268" s="17">
        <f>MAX(0,N1268-G1268)*F1268</f>
        <v/>
      </c>
      <c r="V1268" s="17">
        <f>MAX(0,G1268-P1268)*F1268</f>
        <v/>
      </c>
      <c r="W1268" s="33">
        <f>IF(T1268="Above",LN(G1268/P1268)/LN(1+INDEX(Market!$E$6:$E$9,MATCH(B1268,Market!$A$6:$A$9,0))),0)</f>
        <v/>
      </c>
    </row>
    <row r="1269">
      <c r="A1269" s="5" t="inlineStr">
        <is>
          <t>E01476</t>
        </is>
      </c>
      <c r="B1269" s="5" t="inlineStr">
        <is>
          <t>IT</t>
        </is>
      </c>
      <c r="C1269" s="5" t="inlineStr">
        <is>
          <t>Sales</t>
        </is>
      </c>
      <c r="D1269" s="5" t="inlineStr">
        <is>
          <t>L4</t>
        </is>
      </c>
      <c r="E1269" s="5" t="inlineStr">
        <is>
          <t>F</t>
        </is>
      </c>
      <c r="F1269" s="5" t="n">
        <v>1</v>
      </c>
      <c r="G1269" s="31" t="n">
        <v>65050</v>
      </c>
      <c r="H1269" s="31" t="n">
        <v>57300</v>
      </c>
      <c r="I1269" s="6">
        <f>INDEX(Roles!$J$5:$J$40,MATCH(C1269&amp;"|"&amp;D1269,Roles!$A$5:$A$40,0))</f>
        <v/>
      </c>
      <c r="J1269" s="6">
        <f>INDEX(Roles!$K$5:$K$40,MATCH(C1269&amp;"|"&amp;D1269,Roles!$A$5:$A$40,0))</f>
        <v/>
      </c>
      <c r="K1269" s="26">
        <f>INDEX(Market!$K$31:$K$54,MATCH(B1269&amp;"|"&amp;J1269,Market!$A$31:$A$54,0))</f>
        <v/>
      </c>
      <c r="L1269" s="6">
        <f>INDEX(Settings!$E$13:$E$19,MATCH(I1269,Settings!$B$13:$B$19,0))</f>
        <v/>
      </c>
      <c r="M1269" s="25">
        <f>INDEX(Structure!$K$6:$K$12,MATCH(I1269,Structure!$A$6:$A$12,0))</f>
        <v/>
      </c>
      <c r="N1269" s="26">
        <f>INDEX(Structure!$G$25:$G$52,MATCH(B1269&amp;"|"&amp;I1269,Structure!$A$25:$A$52,0))</f>
        <v/>
      </c>
      <c r="O1269" s="26">
        <f>INDEX(Structure!$H$25:$H$52,MATCH(B1269&amp;"|"&amp;I1269,Structure!$A$25:$A$52,0))</f>
        <v/>
      </c>
      <c r="P1269" s="26">
        <f>INDEX(Structure!$I$25:$I$52,MATCH(B1269&amp;"|"&amp;I1269,Structure!$A$25:$A$52,0))</f>
        <v/>
      </c>
      <c r="Q1269" s="20">
        <f>G1269/H1269</f>
        <v/>
      </c>
      <c r="R1269" s="20">
        <f>G1269/O1269</f>
        <v/>
      </c>
      <c r="S1269" s="32">
        <f>(G1269-N1269)/(P1269-N1269)</f>
        <v/>
      </c>
      <c r="T1269" s="4">
        <f>IF(G1269&lt;N1269,"Below",IF(G1269&gt;P1269,"Above","Within"))</f>
        <v/>
      </c>
      <c r="U1269" s="17">
        <f>MAX(0,N1269-G1269)*F1269</f>
        <v/>
      </c>
      <c r="V1269" s="17">
        <f>MAX(0,G1269-P1269)*F1269</f>
        <v/>
      </c>
      <c r="W1269" s="33">
        <f>IF(T1269="Above",LN(G1269/P1269)/LN(1+INDEX(Market!$E$6:$E$9,MATCH(B1269,Market!$A$6:$A$9,0))),0)</f>
        <v/>
      </c>
    </row>
    <row r="1270">
      <c r="A1270" s="5" t="inlineStr">
        <is>
          <t>E01477</t>
        </is>
      </c>
      <c r="B1270" s="5" t="inlineStr">
        <is>
          <t>PL</t>
        </is>
      </c>
      <c r="C1270" s="5" t="inlineStr">
        <is>
          <t>Operations</t>
        </is>
      </c>
      <c r="D1270" s="5" t="inlineStr">
        <is>
          <t>L3</t>
        </is>
      </c>
      <c r="E1270" s="5" t="inlineStr">
        <is>
          <t>M</t>
        </is>
      </c>
      <c r="F1270" s="5" t="n">
        <v>1</v>
      </c>
      <c r="G1270" s="31" t="n">
        <v>32800</v>
      </c>
      <c r="H1270" s="31" t="n">
        <v>31900</v>
      </c>
      <c r="I1270" s="6">
        <f>INDEX(Roles!$J$5:$J$40,MATCH(C1270&amp;"|"&amp;D1270,Roles!$A$5:$A$40,0))</f>
        <v/>
      </c>
      <c r="J1270" s="6">
        <f>INDEX(Roles!$K$5:$K$40,MATCH(C1270&amp;"|"&amp;D1270,Roles!$A$5:$A$40,0))</f>
        <v/>
      </c>
      <c r="K1270" s="26">
        <f>INDEX(Market!$K$31:$K$54,MATCH(B1270&amp;"|"&amp;J1270,Market!$A$31:$A$54,0))</f>
        <v/>
      </c>
      <c r="L1270" s="6">
        <f>INDEX(Settings!$E$13:$E$19,MATCH(I1270,Settings!$B$13:$B$19,0))</f>
        <v/>
      </c>
      <c r="M1270" s="25">
        <f>INDEX(Structure!$K$6:$K$12,MATCH(I1270,Structure!$A$6:$A$12,0))</f>
        <v/>
      </c>
      <c r="N1270" s="26">
        <f>INDEX(Structure!$G$25:$G$52,MATCH(B1270&amp;"|"&amp;I1270,Structure!$A$25:$A$52,0))</f>
        <v/>
      </c>
      <c r="O1270" s="26">
        <f>INDEX(Structure!$H$25:$H$52,MATCH(B1270&amp;"|"&amp;I1270,Structure!$A$25:$A$52,0))</f>
        <v/>
      </c>
      <c r="P1270" s="26">
        <f>INDEX(Structure!$I$25:$I$52,MATCH(B1270&amp;"|"&amp;I1270,Structure!$A$25:$A$52,0))</f>
        <v/>
      </c>
      <c r="Q1270" s="20">
        <f>G1270/H1270</f>
        <v/>
      </c>
      <c r="R1270" s="20">
        <f>G1270/O1270</f>
        <v/>
      </c>
      <c r="S1270" s="32">
        <f>(G1270-N1270)/(P1270-N1270)</f>
        <v/>
      </c>
      <c r="T1270" s="4">
        <f>IF(G1270&lt;N1270,"Below",IF(G1270&gt;P1270,"Above","Within"))</f>
        <v/>
      </c>
      <c r="U1270" s="17">
        <f>MAX(0,N1270-G1270)*F1270</f>
        <v/>
      </c>
      <c r="V1270" s="17">
        <f>MAX(0,G1270-P1270)*F1270</f>
        <v/>
      </c>
      <c r="W1270" s="33">
        <f>IF(T1270="Above",LN(G1270/P1270)/LN(1+INDEX(Market!$E$6:$E$9,MATCH(B1270,Market!$A$6:$A$9,0))),0)</f>
        <v/>
      </c>
    </row>
    <row r="1271">
      <c r="A1271" s="5" t="inlineStr">
        <is>
          <t>E01478</t>
        </is>
      </c>
      <c r="B1271" s="5" t="inlineStr">
        <is>
          <t>DE</t>
        </is>
      </c>
      <c r="C1271" s="5" t="inlineStr">
        <is>
          <t>Operations</t>
        </is>
      </c>
      <c r="D1271" s="5" t="inlineStr">
        <is>
          <t>L1</t>
        </is>
      </c>
      <c r="E1271" s="5" t="inlineStr">
        <is>
          <t>M</t>
        </is>
      </c>
      <c r="F1271" s="5" t="n">
        <v>1</v>
      </c>
      <c r="G1271" s="31" t="n">
        <v>35500</v>
      </c>
      <c r="H1271" s="31" t="n">
        <v>36100</v>
      </c>
      <c r="I1271" s="6">
        <f>INDEX(Roles!$J$5:$J$40,MATCH(C1271&amp;"|"&amp;D1271,Roles!$A$5:$A$40,0))</f>
        <v/>
      </c>
      <c r="J1271" s="6">
        <f>INDEX(Roles!$K$5:$K$40,MATCH(C1271&amp;"|"&amp;D1271,Roles!$A$5:$A$40,0))</f>
        <v/>
      </c>
      <c r="K1271" s="26">
        <f>INDEX(Market!$K$31:$K$54,MATCH(B1271&amp;"|"&amp;J1271,Market!$A$31:$A$54,0))</f>
        <v/>
      </c>
      <c r="L1271" s="6">
        <f>INDEX(Settings!$E$13:$E$19,MATCH(I1271,Settings!$B$13:$B$19,0))</f>
        <v/>
      </c>
      <c r="M1271" s="25">
        <f>INDEX(Structure!$K$6:$K$12,MATCH(I1271,Structure!$A$6:$A$12,0))</f>
        <v/>
      </c>
      <c r="N1271" s="26">
        <f>INDEX(Structure!$G$25:$G$52,MATCH(B1271&amp;"|"&amp;I1271,Structure!$A$25:$A$52,0))</f>
        <v/>
      </c>
      <c r="O1271" s="26">
        <f>INDEX(Structure!$H$25:$H$52,MATCH(B1271&amp;"|"&amp;I1271,Structure!$A$25:$A$52,0))</f>
        <v/>
      </c>
      <c r="P1271" s="26">
        <f>INDEX(Structure!$I$25:$I$52,MATCH(B1271&amp;"|"&amp;I1271,Structure!$A$25:$A$52,0))</f>
        <v/>
      </c>
      <c r="Q1271" s="20">
        <f>G1271/H1271</f>
        <v/>
      </c>
      <c r="R1271" s="20">
        <f>G1271/O1271</f>
        <v/>
      </c>
      <c r="S1271" s="32">
        <f>(G1271-N1271)/(P1271-N1271)</f>
        <v/>
      </c>
      <c r="T1271" s="4">
        <f>IF(G1271&lt;N1271,"Below",IF(G1271&gt;P1271,"Above","Within"))</f>
        <v/>
      </c>
      <c r="U1271" s="17">
        <f>MAX(0,N1271-G1271)*F1271</f>
        <v/>
      </c>
      <c r="V1271" s="17">
        <f>MAX(0,G1271-P1271)*F1271</f>
        <v/>
      </c>
      <c r="W1271" s="33">
        <f>IF(T1271="Above",LN(G1271/P1271)/LN(1+INDEX(Market!$E$6:$E$9,MATCH(B1271,Market!$A$6:$A$9,0))),0)</f>
        <v/>
      </c>
    </row>
    <row r="1272">
      <c r="A1272" s="5" t="inlineStr">
        <is>
          <t>E01479</t>
        </is>
      </c>
      <c r="B1272" s="5" t="inlineStr">
        <is>
          <t>PL</t>
        </is>
      </c>
      <c r="C1272" s="5" t="inlineStr">
        <is>
          <t>Tech</t>
        </is>
      </c>
      <c r="D1272" s="5" t="inlineStr">
        <is>
          <t>L3</t>
        </is>
      </c>
      <c r="E1272" s="5" t="inlineStr">
        <is>
          <t>M</t>
        </is>
      </c>
      <c r="F1272" s="5" t="n">
        <v>1</v>
      </c>
      <c r="G1272" s="31" t="n">
        <v>39750</v>
      </c>
      <c r="H1272" s="31" t="n">
        <v>42000</v>
      </c>
      <c r="I1272" s="6">
        <f>INDEX(Roles!$J$5:$J$40,MATCH(C1272&amp;"|"&amp;D1272,Roles!$A$5:$A$40,0))</f>
        <v/>
      </c>
      <c r="J1272" s="6">
        <f>INDEX(Roles!$K$5:$K$40,MATCH(C1272&amp;"|"&amp;D1272,Roles!$A$5:$A$40,0))</f>
        <v/>
      </c>
      <c r="K1272" s="26">
        <f>INDEX(Market!$K$31:$K$54,MATCH(B1272&amp;"|"&amp;J1272,Market!$A$31:$A$54,0))</f>
        <v/>
      </c>
      <c r="L1272" s="6">
        <f>INDEX(Settings!$E$13:$E$19,MATCH(I1272,Settings!$B$13:$B$19,0))</f>
        <v/>
      </c>
      <c r="M1272" s="25">
        <f>INDEX(Structure!$K$6:$K$12,MATCH(I1272,Structure!$A$6:$A$12,0))</f>
        <v/>
      </c>
      <c r="N1272" s="26">
        <f>INDEX(Structure!$G$25:$G$52,MATCH(B1272&amp;"|"&amp;I1272,Structure!$A$25:$A$52,0))</f>
        <v/>
      </c>
      <c r="O1272" s="26">
        <f>INDEX(Structure!$H$25:$H$52,MATCH(B1272&amp;"|"&amp;I1272,Structure!$A$25:$A$52,0))</f>
        <v/>
      </c>
      <c r="P1272" s="26">
        <f>INDEX(Structure!$I$25:$I$52,MATCH(B1272&amp;"|"&amp;I1272,Structure!$A$25:$A$52,0))</f>
        <v/>
      </c>
      <c r="Q1272" s="20">
        <f>G1272/H1272</f>
        <v/>
      </c>
      <c r="R1272" s="20">
        <f>G1272/O1272</f>
        <v/>
      </c>
      <c r="S1272" s="32">
        <f>(G1272-N1272)/(P1272-N1272)</f>
        <v/>
      </c>
      <c r="T1272" s="4">
        <f>IF(G1272&lt;N1272,"Below",IF(G1272&gt;P1272,"Above","Within"))</f>
        <v/>
      </c>
      <c r="U1272" s="17">
        <f>MAX(0,N1272-G1272)*F1272</f>
        <v/>
      </c>
      <c r="V1272" s="17">
        <f>MAX(0,G1272-P1272)*F1272</f>
        <v/>
      </c>
      <c r="W1272" s="33">
        <f>IF(T1272="Above",LN(G1272/P1272)/LN(1+INDEX(Market!$E$6:$E$9,MATCH(B1272,Market!$A$6:$A$9,0))),0)</f>
        <v/>
      </c>
    </row>
    <row r="1273">
      <c r="A1273" s="5" t="inlineStr">
        <is>
          <t>E01480</t>
        </is>
      </c>
      <c r="B1273" s="5" t="inlineStr">
        <is>
          <t>PL</t>
        </is>
      </c>
      <c r="C1273" s="5" t="inlineStr">
        <is>
          <t>Customer Service</t>
        </is>
      </c>
      <c r="D1273" s="5" t="inlineStr">
        <is>
          <t>L5</t>
        </is>
      </c>
      <c r="E1273" s="5" t="inlineStr">
        <is>
          <t>M</t>
        </is>
      </c>
      <c r="F1273" s="5" t="n">
        <v>1</v>
      </c>
      <c r="G1273" s="31" t="n">
        <v>55250</v>
      </c>
      <c r="H1273" s="31" t="n">
        <v>54800</v>
      </c>
      <c r="I1273" s="6">
        <f>INDEX(Roles!$J$5:$J$40,MATCH(C1273&amp;"|"&amp;D1273,Roles!$A$5:$A$40,0))</f>
        <v/>
      </c>
      <c r="J1273" s="6">
        <f>INDEX(Roles!$K$5:$K$40,MATCH(C1273&amp;"|"&amp;D1273,Roles!$A$5:$A$40,0))</f>
        <v/>
      </c>
      <c r="K1273" s="26">
        <f>INDEX(Market!$K$31:$K$54,MATCH(B1273&amp;"|"&amp;J1273,Market!$A$31:$A$54,0))</f>
        <v/>
      </c>
      <c r="L1273" s="6">
        <f>INDEX(Settings!$E$13:$E$19,MATCH(I1273,Settings!$B$13:$B$19,0))</f>
        <v/>
      </c>
      <c r="M1273" s="25">
        <f>INDEX(Structure!$K$6:$K$12,MATCH(I1273,Structure!$A$6:$A$12,0))</f>
        <v/>
      </c>
      <c r="N1273" s="26">
        <f>INDEX(Structure!$G$25:$G$52,MATCH(B1273&amp;"|"&amp;I1273,Structure!$A$25:$A$52,0))</f>
        <v/>
      </c>
      <c r="O1273" s="26">
        <f>INDEX(Structure!$H$25:$H$52,MATCH(B1273&amp;"|"&amp;I1273,Structure!$A$25:$A$52,0))</f>
        <v/>
      </c>
      <c r="P1273" s="26">
        <f>INDEX(Structure!$I$25:$I$52,MATCH(B1273&amp;"|"&amp;I1273,Structure!$A$25:$A$52,0))</f>
        <v/>
      </c>
      <c r="Q1273" s="20">
        <f>G1273/H1273</f>
        <v/>
      </c>
      <c r="R1273" s="20">
        <f>G1273/O1273</f>
        <v/>
      </c>
      <c r="S1273" s="32">
        <f>(G1273-N1273)/(P1273-N1273)</f>
        <v/>
      </c>
      <c r="T1273" s="4">
        <f>IF(G1273&lt;N1273,"Below",IF(G1273&gt;P1273,"Above","Within"))</f>
        <v/>
      </c>
      <c r="U1273" s="17">
        <f>MAX(0,N1273-G1273)*F1273</f>
        <v/>
      </c>
      <c r="V1273" s="17">
        <f>MAX(0,G1273-P1273)*F1273</f>
        <v/>
      </c>
      <c r="W1273" s="33">
        <f>IF(T1273="Above",LN(G1273/P1273)/LN(1+INDEX(Market!$E$6:$E$9,MATCH(B1273,Market!$A$6:$A$9,0))),0)</f>
        <v/>
      </c>
    </row>
    <row r="1274">
      <c r="A1274" s="5" t="inlineStr">
        <is>
          <t>E01481</t>
        </is>
      </c>
      <c r="B1274" s="5" t="inlineStr">
        <is>
          <t>IT</t>
        </is>
      </c>
      <c r="C1274" s="5" t="inlineStr">
        <is>
          <t>Tech</t>
        </is>
      </c>
      <c r="D1274" s="5" t="inlineStr">
        <is>
          <t>L1</t>
        </is>
      </c>
      <c r="E1274" s="5" t="inlineStr">
        <is>
          <t>F</t>
        </is>
      </c>
      <c r="F1274" s="5" t="n">
        <v>1</v>
      </c>
      <c r="G1274" s="31" t="n">
        <v>28250</v>
      </c>
      <c r="H1274" s="31" t="n">
        <v>32500</v>
      </c>
      <c r="I1274" s="6">
        <f>INDEX(Roles!$J$5:$J$40,MATCH(C1274&amp;"|"&amp;D1274,Roles!$A$5:$A$40,0))</f>
        <v/>
      </c>
      <c r="J1274" s="6">
        <f>INDEX(Roles!$K$5:$K$40,MATCH(C1274&amp;"|"&amp;D1274,Roles!$A$5:$A$40,0))</f>
        <v/>
      </c>
      <c r="K1274" s="26">
        <f>INDEX(Market!$K$31:$K$54,MATCH(B1274&amp;"|"&amp;J1274,Market!$A$31:$A$54,0))</f>
        <v/>
      </c>
      <c r="L1274" s="6">
        <f>INDEX(Settings!$E$13:$E$19,MATCH(I1274,Settings!$B$13:$B$19,0))</f>
        <v/>
      </c>
      <c r="M1274" s="25">
        <f>INDEX(Structure!$K$6:$K$12,MATCH(I1274,Structure!$A$6:$A$12,0))</f>
        <v/>
      </c>
      <c r="N1274" s="26">
        <f>INDEX(Structure!$G$25:$G$52,MATCH(B1274&amp;"|"&amp;I1274,Structure!$A$25:$A$52,0))</f>
        <v/>
      </c>
      <c r="O1274" s="26">
        <f>INDEX(Structure!$H$25:$H$52,MATCH(B1274&amp;"|"&amp;I1274,Structure!$A$25:$A$52,0))</f>
        <v/>
      </c>
      <c r="P1274" s="26">
        <f>INDEX(Structure!$I$25:$I$52,MATCH(B1274&amp;"|"&amp;I1274,Structure!$A$25:$A$52,0))</f>
        <v/>
      </c>
      <c r="Q1274" s="20">
        <f>G1274/H1274</f>
        <v/>
      </c>
      <c r="R1274" s="20">
        <f>G1274/O1274</f>
        <v/>
      </c>
      <c r="S1274" s="32">
        <f>(G1274-N1274)/(P1274-N1274)</f>
        <v/>
      </c>
      <c r="T1274" s="4">
        <f>IF(G1274&lt;N1274,"Below",IF(G1274&gt;P1274,"Above","Within"))</f>
        <v/>
      </c>
      <c r="U1274" s="17">
        <f>MAX(0,N1274-G1274)*F1274</f>
        <v/>
      </c>
      <c r="V1274" s="17">
        <f>MAX(0,G1274-P1274)*F1274</f>
        <v/>
      </c>
      <c r="W1274" s="33">
        <f>IF(T1274="Above",LN(G1274/P1274)/LN(1+INDEX(Market!$E$6:$E$9,MATCH(B1274,Market!$A$6:$A$9,0))),0)</f>
        <v/>
      </c>
    </row>
    <row r="1275">
      <c r="A1275" s="5" t="inlineStr">
        <is>
          <t>E01483</t>
        </is>
      </c>
      <c r="B1275" s="5" t="inlineStr">
        <is>
          <t>PL</t>
        </is>
      </c>
      <c r="C1275" s="5" t="inlineStr">
        <is>
          <t>Tech</t>
        </is>
      </c>
      <c r="D1275" s="5" t="inlineStr">
        <is>
          <t>L2</t>
        </is>
      </c>
      <c r="E1275" s="5" t="inlineStr">
        <is>
          <t>F</t>
        </is>
      </c>
      <c r="F1275" s="5" t="n">
        <v>1</v>
      </c>
      <c r="G1275" s="31" t="n">
        <v>26150</v>
      </c>
      <c r="H1275" s="31" t="n">
        <v>32800</v>
      </c>
      <c r="I1275" s="6">
        <f>INDEX(Roles!$J$5:$J$40,MATCH(C1275&amp;"|"&amp;D1275,Roles!$A$5:$A$40,0))</f>
        <v/>
      </c>
      <c r="J1275" s="6">
        <f>INDEX(Roles!$K$5:$K$40,MATCH(C1275&amp;"|"&amp;D1275,Roles!$A$5:$A$40,0))</f>
        <v/>
      </c>
      <c r="K1275" s="26">
        <f>INDEX(Market!$K$31:$K$54,MATCH(B1275&amp;"|"&amp;J1275,Market!$A$31:$A$54,0))</f>
        <v/>
      </c>
      <c r="L1275" s="6">
        <f>INDEX(Settings!$E$13:$E$19,MATCH(I1275,Settings!$B$13:$B$19,0))</f>
        <v/>
      </c>
      <c r="M1275" s="25">
        <f>INDEX(Structure!$K$6:$K$12,MATCH(I1275,Structure!$A$6:$A$12,0))</f>
        <v/>
      </c>
      <c r="N1275" s="26">
        <f>INDEX(Structure!$G$25:$G$52,MATCH(B1275&amp;"|"&amp;I1275,Structure!$A$25:$A$52,0))</f>
        <v/>
      </c>
      <c r="O1275" s="26">
        <f>INDEX(Structure!$H$25:$H$52,MATCH(B1275&amp;"|"&amp;I1275,Structure!$A$25:$A$52,0))</f>
        <v/>
      </c>
      <c r="P1275" s="26">
        <f>INDEX(Structure!$I$25:$I$52,MATCH(B1275&amp;"|"&amp;I1275,Structure!$A$25:$A$52,0))</f>
        <v/>
      </c>
      <c r="Q1275" s="20">
        <f>G1275/H1275</f>
        <v/>
      </c>
      <c r="R1275" s="20">
        <f>G1275/O1275</f>
        <v/>
      </c>
      <c r="S1275" s="32">
        <f>(G1275-N1275)/(P1275-N1275)</f>
        <v/>
      </c>
      <c r="T1275" s="4">
        <f>IF(G1275&lt;N1275,"Below",IF(G1275&gt;P1275,"Above","Within"))</f>
        <v/>
      </c>
      <c r="U1275" s="17">
        <f>MAX(0,N1275-G1275)*F1275</f>
        <v/>
      </c>
      <c r="V1275" s="17">
        <f>MAX(0,G1275-P1275)*F1275</f>
        <v/>
      </c>
      <c r="W1275" s="33">
        <f>IF(T1275="Above",LN(G1275/P1275)/LN(1+INDEX(Market!$E$6:$E$9,MATCH(B1275,Market!$A$6:$A$9,0))),0)</f>
        <v/>
      </c>
    </row>
    <row r="1276">
      <c r="A1276" s="5" t="inlineStr">
        <is>
          <t>E01484</t>
        </is>
      </c>
      <c r="B1276" s="5" t="inlineStr">
        <is>
          <t>IT</t>
        </is>
      </c>
      <c r="C1276" s="5" t="inlineStr">
        <is>
          <t>Customer Service</t>
        </is>
      </c>
      <c r="D1276" s="5" t="inlineStr">
        <is>
          <t>L3</t>
        </is>
      </c>
      <c r="E1276" s="5" t="inlineStr">
        <is>
          <t>F</t>
        </is>
      </c>
      <c r="F1276" s="5" t="n">
        <v>1</v>
      </c>
      <c r="G1276" s="31" t="n">
        <v>40800</v>
      </c>
      <c r="H1276" s="31" t="n">
        <v>37400</v>
      </c>
      <c r="I1276" s="6">
        <f>INDEX(Roles!$J$5:$J$40,MATCH(C1276&amp;"|"&amp;D1276,Roles!$A$5:$A$40,0))</f>
        <v/>
      </c>
      <c r="J1276" s="6">
        <f>INDEX(Roles!$K$5:$K$40,MATCH(C1276&amp;"|"&amp;D1276,Roles!$A$5:$A$40,0))</f>
        <v/>
      </c>
      <c r="K1276" s="26">
        <f>INDEX(Market!$K$31:$K$54,MATCH(B1276&amp;"|"&amp;J1276,Market!$A$31:$A$54,0))</f>
        <v/>
      </c>
      <c r="L1276" s="6">
        <f>INDEX(Settings!$E$13:$E$19,MATCH(I1276,Settings!$B$13:$B$19,0))</f>
        <v/>
      </c>
      <c r="M1276" s="25">
        <f>INDEX(Structure!$K$6:$K$12,MATCH(I1276,Structure!$A$6:$A$12,0))</f>
        <v/>
      </c>
      <c r="N1276" s="26">
        <f>INDEX(Structure!$G$25:$G$52,MATCH(B1276&amp;"|"&amp;I1276,Structure!$A$25:$A$52,0))</f>
        <v/>
      </c>
      <c r="O1276" s="26">
        <f>INDEX(Structure!$H$25:$H$52,MATCH(B1276&amp;"|"&amp;I1276,Structure!$A$25:$A$52,0))</f>
        <v/>
      </c>
      <c r="P1276" s="26">
        <f>INDEX(Structure!$I$25:$I$52,MATCH(B1276&amp;"|"&amp;I1276,Structure!$A$25:$A$52,0))</f>
        <v/>
      </c>
      <c r="Q1276" s="20">
        <f>G1276/H1276</f>
        <v/>
      </c>
      <c r="R1276" s="20">
        <f>G1276/O1276</f>
        <v/>
      </c>
      <c r="S1276" s="32">
        <f>(G1276-N1276)/(P1276-N1276)</f>
        <v/>
      </c>
      <c r="T1276" s="4">
        <f>IF(G1276&lt;N1276,"Below",IF(G1276&gt;P1276,"Above","Within"))</f>
        <v/>
      </c>
      <c r="U1276" s="17">
        <f>MAX(0,N1276-G1276)*F1276</f>
        <v/>
      </c>
      <c r="V1276" s="17">
        <f>MAX(0,G1276-P1276)*F1276</f>
        <v/>
      </c>
      <c r="W1276" s="33">
        <f>IF(T1276="Above",LN(G1276/P1276)/LN(1+INDEX(Market!$E$6:$E$9,MATCH(B1276,Market!$A$6:$A$9,0))),0)</f>
        <v/>
      </c>
    </row>
    <row r="1277">
      <c r="A1277" s="5" t="inlineStr">
        <is>
          <t>E01485</t>
        </is>
      </c>
      <c r="B1277" s="5" t="inlineStr">
        <is>
          <t>IT</t>
        </is>
      </c>
      <c r="C1277" s="5" t="inlineStr">
        <is>
          <t>Tech</t>
        </is>
      </c>
      <c r="D1277" s="5" t="inlineStr">
        <is>
          <t>L3</t>
        </is>
      </c>
      <c r="E1277" s="5" t="inlineStr">
        <is>
          <t>M</t>
        </is>
      </c>
      <c r="F1277" s="5" t="n">
        <v>1</v>
      </c>
      <c r="G1277" s="31" t="n">
        <v>53500</v>
      </c>
      <c r="H1277" s="31" t="n">
        <v>52000</v>
      </c>
      <c r="I1277" s="6">
        <f>INDEX(Roles!$J$5:$J$40,MATCH(C1277&amp;"|"&amp;D1277,Roles!$A$5:$A$40,0))</f>
        <v/>
      </c>
      <c r="J1277" s="6">
        <f>INDEX(Roles!$K$5:$K$40,MATCH(C1277&amp;"|"&amp;D1277,Roles!$A$5:$A$40,0))</f>
        <v/>
      </c>
      <c r="K1277" s="26">
        <f>INDEX(Market!$K$31:$K$54,MATCH(B1277&amp;"|"&amp;J1277,Market!$A$31:$A$54,0))</f>
        <v/>
      </c>
      <c r="L1277" s="6">
        <f>INDEX(Settings!$E$13:$E$19,MATCH(I1277,Settings!$B$13:$B$19,0))</f>
        <v/>
      </c>
      <c r="M1277" s="25">
        <f>INDEX(Structure!$K$6:$K$12,MATCH(I1277,Structure!$A$6:$A$12,0))</f>
        <v/>
      </c>
      <c r="N1277" s="26">
        <f>INDEX(Structure!$G$25:$G$52,MATCH(B1277&amp;"|"&amp;I1277,Structure!$A$25:$A$52,0))</f>
        <v/>
      </c>
      <c r="O1277" s="26">
        <f>INDEX(Structure!$H$25:$H$52,MATCH(B1277&amp;"|"&amp;I1277,Structure!$A$25:$A$52,0))</f>
        <v/>
      </c>
      <c r="P1277" s="26">
        <f>INDEX(Structure!$I$25:$I$52,MATCH(B1277&amp;"|"&amp;I1277,Structure!$A$25:$A$52,0))</f>
        <v/>
      </c>
      <c r="Q1277" s="20">
        <f>G1277/H1277</f>
        <v/>
      </c>
      <c r="R1277" s="20">
        <f>G1277/O1277</f>
        <v/>
      </c>
      <c r="S1277" s="32">
        <f>(G1277-N1277)/(P1277-N1277)</f>
        <v/>
      </c>
      <c r="T1277" s="4">
        <f>IF(G1277&lt;N1277,"Below",IF(G1277&gt;P1277,"Above","Within"))</f>
        <v/>
      </c>
      <c r="U1277" s="17">
        <f>MAX(0,N1277-G1277)*F1277</f>
        <v/>
      </c>
      <c r="V1277" s="17">
        <f>MAX(0,G1277-P1277)*F1277</f>
        <v/>
      </c>
      <c r="W1277" s="33">
        <f>IF(T1277="Above",LN(G1277/P1277)/LN(1+INDEX(Market!$E$6:$E$9,MATCH(B1277,Market!$A$6:$A$9,0))),0)</f>
        <v/>
      </c>
    </row>
    <row r="1278">
      <c r="A1278" s="5" t="inlineStr">
        <is>
          <t>E01486</t>
        </is>
      </c>
      <c r="B1278" s="5" t="inlineStr">
        <is>
          <t>IT</t>
        </is>
      </c>
      <c r="C1278" s="5" t="inlineStr">
        <is>
          <t>Sales</t>
        </is>
      </c>
      <c r="D1278" s="5" t="inlineStr">
        <is>
          <t>L2</t>
        </is>
      </c>
      <c r="E1278" s="5" t="inlineStr">
        <is>
          <t>F</t>
        </is>
      </c>
      <c r="F1278" s="5" t="n">
        <v>1</v>
      </c>
      <c r="G1278" s="31" t="n">
        <v>40300</v>
      </c>
      <c r="H1278" s="31" t="n">
        <v>34100</v>
      </c>
      <c r="I1278" s="6">
        <f>INDEX(Roles!$J$5:$J$40,MATCH(C1278&amp;"|"&amp;D1278,Roles!$A$5:$A$40,0))</f>
        <v/>
      </c>
      <c r="J1278" s="6">
        <f>INDEX(Roles!$K$5:$K$40,MATCH(C1278&amp;"|"&amp;D1278,Roles!$A$5:$A$40,0))</f>
        <v/>
      </c>
      <c r="K1278" s="26">
        <f>INDEX(Market!$K$31:$K$54,MATCH(B1278&amp;"|"&amp;J1278,Market!$A$31:$A$54,0))</f>
        <v/>
      </c>
      <c r="L1278" s="6">
        <f>INDEX(Settings!$E$13:$E$19,MATCH(I1278,Settings!$B$13:$B$19,0))</f>
        <v/>
      </c>
      <c r="M1278" s="25">
        <f>INDEX(Structure!$K$6:$K$12,MATCH(I1278,Structure!$A$6:$A$12,0))</f>
        <v/>
      </c>
      <c r="N1278" s="26">
        <f>INDEX(Structure!$G$25:$G$52,MATCH(B1278&amp;"|"&amp;I1278,Structure!$A$25:$A$52,0))</f>
        <v/>
      </c>
      <c r="O1278" s="26">
        <f>INDEX(Structure!$H$25:$H$52,MATCH(B1278&amp;"|"&amp;I1278,Structure!$A$25:$A$52,0))</f>
        <v/>
      </c>
      <c r="P1278" s="26">
        <f>INDEX(Structure!$I$25:$I$52,MATCH(B1278&amp;"|"&amp;I1278,Structure!$A$25:$A$52,0))</f>
        <v/>
      </c>
      <c r="Q1278" s="20">
        <f>G1278/H1278</f>
        <v/>
      </c>
      <c r="R1278" s="20">
        <f>G1278/O1278</f>
        <v/>
      </c>
      <c r="S1278" s="32">
        <f>(G1278-N1278)/(P1278-N1278)</f>
        <v/>
      </c>
      <c r="T1278" s="4">
        <f>IF(G1278&lt;N1278,"Below",IF(G1278&gt;P1278,"Above","Within"))</f>
        <v/>
      </c>
      <c r="U1278" s="17">
        <f>MAX(0,N1278-G1278)*F1278</f>
        <v/>
      </c>
      <c r="V1278" s="17">
        <f>MAX(0,G1278-P1278)*F1278</f>
        <v/>
      </c>
      <c r="W1278" s="33">
        <f>IF(T1278="Above",LN(G1278/P1278)/LN(1+INDEX(Market!$E$6:$E$9,MATCH(B1278,Market!$A$6:$A$9,0))),0)</f>
        <v/>
      </c>
    </row>
    <row r="1279">
      <c r="A1279" s="5" t="inlineStr">
        <is>
          <t>E01487</t>
        </is>
      </c>
      <c r="B1279" s="5" t="inlineStr">
        <is>
          <t>ES</t>
        </is>
      </c>
      <c r="C1279" s="5" t="inlineStr">
        <is>
          <t>Tech</t>
        </is>
      </c>
      <c r="D1279" s="5" t="inlineStr">
        <is>
          <t>L1</t>
        </is>
      </c>
      <c r="E1279" s="5" t="inlineStr">
        <is>
          <t>F</t>
        </is>
      </c>
      <c r="F1279" s="5" t="n">
        <v>1</v>
      </c>
      <c r="G1279" s="31" t="n">
        <v>29700</v>
      </c>
      <c r="H1279" s="31" t="n">
        <v>31200</v>
      </c>
      <c r="I1279" s="6">
        <f>INDEX(Roles!$J$5:$J$40,MATCH(C1279&amp;"|"&amp;D1279,Roles!$A$5:$A$40,0))</f>
        <v/>
      </c>
      <c r="J1279" s="6">
        <f>INDEX(Roles!$K$5:$K$40,MATCH(C1279&amp;"|"&amp;D1279,Roles!$A$5:$A$40,0))</f>
        <v/>
      </c>
      <c r="K1279" s="26">
        <f>INDEX(Market!$K$31:$K$54,MATCH(B1279&amp;"|"&amp;J1279,Market!$A$31:$A$54,0))</f>
        <v/>
      </c>
      <c r="L1279" s="6">
        <f>INDEX(Settings!$E$13:$E$19,MATCH(I1279,Settings!$B$13:$B$19,0))</f>
        <v/>
      </c>
      <c r="M1279" s="25">
        <f>INDEX(Structure!$K$6:$K$12,MATCH(I1279,Structure!$A$6:$A$12,0))</f>
        <v/>
      </c>
      <c r="N1279" s="26">
        <f>INDEX(Structure!$G$25:$G$52,MATCH(B1279&amp;"|"&amp;I1279,Structure!$A$25:$A$52,0))</f>
        <v/>
      </c>
      <c r="O1279" s="26">
        <f>INDEX(Structure!$H$25:$H$52,MATCH(B1279&amp;"|"&amp;I1279,Structure!$A$25:$A$52,0))</f>
        <v/>
      </c>
      <c r="P1279" s="26">
        <f>INDEX(Structure!$I$25:$I$52,MATCH(B1279&amp;"|"&amp;I1279,Structure!$A$25:$A$52,0))</f>
        <v/>
      </c>
      <c r="Q1279" s="20">
        <f>G1279/H1279</f>
        <v/>
      </c>
      <c r="R1279" s="20">
        <f>G1279/O1279</f>
        <v/>
      </c>
      <c r="S1279" s="32">
        <f>(G1279-N1279)/(P1279-N1279)</f>
        <v/>
      </c>
      <c r="T1279" s="4">
        <f>IF(G1279&lt;N1279,"Below",IF(G1279&gt;P1279,"Above","Within"))</f>
        <v/>
      </c>
      <c r="U1279" s="17">
        <f>MAX(0,N1279-G1279)*F1279</f>
        <v/>
      </c>
      <c r="V1279" s="17">
        <f>MAX(0,G1279-P1279)*F1279</f>
        <v/>
      </c>
      <c r="W1279" s="33">
        <f>IF(T1279="Above",LN(G1279/P1279)/LN(1+INDEX(Market!$E$6:$E$9,MATCH(B1279,Market!$A$6:$A$9,0))),0)</f>
        <v/>
      </c>
    </row>
    <row r="1280">
      <c r="A1280" s="5" t="inlineStr">
        <is>
          <t>E01488</t>
        </is>
      </c>
      <c r="B1280" s="5" t="inlineStr">
        <is>
          <t>DE</t>
        </is>
      </c>
      <c r="C1280" s="5" t="inlineStr">
        <is>
          <t>Sales</t>
        </is>
      </c>
      <c r="D1280" s="5" t="inlineStr">
        <is>
          <t>L2</t>
        </is>
      </c>
      <c r="E1280" s="5" t="inlineStr">
        <is>
          <t>F</t>
        </is>
      </c>
      <c r="F1280" s="5" t="n">
        <v>1</v>
      </c>
      <c r="G1280" s="31" t="n">
        <v>42200</v>
      </c>
      <c r="H1280" s="31" t="n">
        <v>49900</v>
      </c>
      <c r="I1280" s="6">
        <f>INDEX(Roles!$J$5:$J$40,MATCH(C1280&amp;"|"&amp;D1280,Roles!$A$5:$A$40,0))</f>
        <v/>
      </c>
      <c r="J1280" s="6">
        <f>INDEX(Roles!$K$5:$K$40,MATCH(C1280&amp;"|"&amp;D1280,Roles!$A$5:$A$40,0))</f>
        <v/>
      </c>
      <c r="K1280" s="26">
        <f>INDEX(Market!$K$31:$K$54,MATCH(B1280&amp;"|"&amp;J1280,Market!$A$31:$A$54,0))</f>
        <v/>
      </c>
      <c r="L1280" s="6">
        <f>INDEX(Settings!$E$13:$E$19,MATCH(I1280,Settings!$B$13:$B$19,0))</f>
        <v/>
      </c>
      <c r="M1280" s="25">
        <f>INDEX(Structure!$K$6:$K$12,MATCH(I1280,Structure!$A$6:$A$12,0))</f>
        <v/>
      </c>
      <c r="N1280" s="26">
        <f>INDEX(Structure!$G$25:$G$52,MATCH(B1280&amp;"|"&amp;I1280,Structure!$A$25:$A$52,0))</f>
        <v/>
      </c>
      <c r="O1280" s="26">
        <f>INDEX(Structure!$H$25:$H$52,MATCH(B1280&amp;"|"&amp;I1280,Structure!$A$25:$A$52,0))</f>
        <v/>
      </c>
      <c r="P1280" s="26">
        <f>INDEX(Structure!$I$25:$I$52,MATCH(B1280&amp;"|"&amp;I1280,Structure!$A$25:$A$52,0))</f>
        <v/>
      </c>
      <c r="Q1280" s="20">
        <f>G1280/H1280</f>
        <v/>
      </c>
      <c r="R1280" s="20">
        <f>G1280/O1280</f>
        <v/>
      </c>
      <c r="S1280" s="32">
        <f>(G1280-N1280)/(P1280-N1280)</f>
        <v/>
      </c>
      <c r="T1280" s="4">
        <f>IF(G1280&lt;N1280,"Below",IF(G1280&gt;P1280,"Above","Within"))</f>
        <v/>
      </c>
      <c r="U1280" s="17">
        <f>MAX(0,N1280-G1280)*F1280</f>
        <v/>
      </c>
      <c r="V1280" s="17">
        <f>MAX(0,G1280-P1280)*F1280</f>
        <v/>
      </c>
      <c r="W1280" s="33">
        <f>IF(T1280="Above",LN(G1280/P1280)/LN(1+INDEX(Market!$E$6:$E$9,MATCH(B1280,Market!$A$6:$A$9,0))),0)</f>
        <v/>
      </c>
    </row>
    <row r="1281">
      <c r="A1281" s="5" t="inlineStr">
        <is>
          <t>E01489</t>
        </is>
      </c>
      <c r="B1281" s="5" t="inlineStr">
        <is>
          <t>IT</t>
        </is>
      </c>
      <c r="C1281" s="5" t="inlineStr">
        <is>
          <t>Customer Service</t>
        </is>
      </c>
      <c r="D1281" s="5" t="inlineStr">
        <is>
          <t>L1</t>
        </is>
      </c>
      <c r="E1281" s="5" t="inlineStr">
        <is>
          <t>F</t>
        </is>
      </c>
      <c r="F1281" s="5" t="n">
        <v>1</v>
      </c>
      <c r="G1281" s="31" t="n">
        <v>26900</v>
      </c>
      <c r="H1281" s="31" t="n">
        <v>23400</v>
      </c>
      <c r="I1281" s="6">
        <f>INDEX(Roles!$J$5:$J$40,MATCH(C1281&amp;"|"&amp;D1281,Roles!$A$5:$A$40,0))</f>
        <v/>
      </c>
      <c r="J1281" s="6">
        <f>INDEX(Roles!$K$5:$K$40,MATCH(C1281&amp;"|"&amp;D1281,Roles!$A$5:$A$40,0))</f>
        <v/>
      </c>
      <c r="K1281" s="26">
        <f>INDEX(Market!$K$31:$K$54,MATCH(B1281&amp;"|"&amp;J1281,Market!$A$31:$A$54,0))</f>
        <v/>
      </c>
      <c r="L1281" s="6">
        <f>INDEX(Settings!$E$13:$E$19,MATCH(I1281,Settings!$B$13:$B$19,0))</f>
        <v/>
      </c>
      <c r="M1281" s="25">
        <f>INDEX(Structure!$K$6:$K$12,MATCH(I1281,Structure!$A$6:$A$12,0))</f>
        <v/>
      </c>
      <c r="N1281" s="26">
        <f>INDEX(Structure!$G$25:$G$52,MATCH(B1281&amp;"|"&amp;I1281,Structure!$A$25:$A$52,0))</f>
        <v/>
      </c>
      <c r="O1281" s="26">
        <f>INDEX(Structure!$H$25:$H$52,MATCH(B1281&amp;"|"&amp;I1281,Structure!$A$25:$A$52,0))</f>
        <v/>
      </c>
      <c r="P1281" s="26">
        <f>INDEX(Structure!$I$25:$I$52,MATCH(B1281&amp;"|"&amp;I1281,Structure!$A$25:$A$52,0))</f>
        <v/>
      </c>
      <c r="Q1281" s="20">
        <f>G1281/H1281</f>
        <v/>
      </c>
      <c r="R1281" s="20">
        <f>G1281/O1281</f>
        <v/>
      </c>
      <c r="S1281" s="32">
        <f>(G1281-N1281)/(P1281-N1281)</f>
        <v/>
      </c>
      <c r="T1281" s="4">
        <f>IF(G1281&lt;N1281,"Below",IF(G1281&gt;P1281,"Above","Within"))</f>
        <v/>
      </c>
      <c r="U1281" s="17">
        <f>MAX(0,N1281-G1281)*F1281</f>
        <v/>
      </c>
      <c r="V1281" s="17">
        <f>MAX(0,G1281-P1281)*F1281</f>
        <v/>
      </c>
      <c r="W1281" s="33">
        <f>IF(T1281="Above",LN(G1281/P1281)/LN(1+INDEX(Market!$E$6:$E$9,MATCH(B1281,Market!$A$6:$A$9,0))),0)</f>
        <v/>
      </c>
    </row>
    <row r="1282">
      <c r="A1282" s="5" t="inlineStr">
        <is>
          <t>E01490</t>
        </is>
      </c>
      <c r="B1282" s="5" t="inlineStr">
        <is>
          <t>DE</t>
        </is>
      </c>
      <c r="C1282" s="5" t="inlineStr">
        <is>
          <t>HR</t>
        </is>
      </c>
      <c r="D1282" s="5" t="inlineStr">
        <is>
          <t>L3</t>
        </is>
      </c>
      <c r="E1282" s="5" t="inlineStr">
        <is>
          <t>F</t>
        </is>
      </c>
      <c r="F1282" s="5" t="n">
        <v>1</v>
      </c>
      <c r="G1282" s="31" t="n">
        <v>57050</v>
      </c>
      <c r="H1282" s="31" t="n">
        <v>60800</v>
      </c>
      <c r="I1282" s="6">
        <f>INDEX(Roles!$J$5:$J$40,MATCH(C1282&amp;"|"&amp;D1282,Roles!$A$5:$A$40,0))</f>
        <v/>
      </c>
      <c r="J1282" s="6">
        <f>INDEX(Roles!$K$5:$K$40,MATCH(C1282&amp;"|"&amp;D1282,Roles!$A$5:$A$40,0))</f>
        <v/>
      </c>
      <c r="K1282" s="26">
        <f>INDEX(Market!$K$31:$K$54,MATCH(B1282&amp;"|"&amp;J1282,Market!$A$31:$A$54,0))</f>
        <v/>
      </c>
      <c r="L1282" s="6">
        <f>INDEX(Settings!$E$13:$E$19,MATCH(I1282,Settings!$B$13:$B$19,0))</f>
        <v/>
      </c>
      <c r="M1282" s="25">
        <f>INDEX(Structure!$K$6:$K$12,MATCH(I1282,Structure!$A$6:$A$12,0))</f>
        <v/>
      </c>
      <c r="N1282" s="26">
        <f>INDEX(Structure!$G$25:$G$52,MATCH(B1282&amp;"|"&amp;I1282,Structure!$A$25:$A$52,0))</f>
        <v/>
      </c>
      <c r="O1282" s="26">
        <f>INDEX(Structure!$H$25:$H$52,MATCH(B1282&amp;"|"&amp;I1282,Structure!$A$25:$A$52,0))</f>
        <v/>
      </c>
      <c r="P1282" s="26">
        <f>INDEX(Structure!$I$25:$I$52,MATCH(B1282&amp;"|"&amp;I1282,Structure!$A$25:$A$52,0))</f>
        <v/>
      </c>
      <c r="Q1282" s="20">
        <f>G1282/H1282</f>
        <v/>
      </c>
      <c r="R1282" s="20">
        <f>G1282/O1282</f>
        <v/>
      </c>
      <c r="S1282" s="32">
        <f>(G1282-N1282)/(P1282-N1282)</f>
        <v/>
      </c>
      <c r="T1282" s="4">
        <f>IF(G1282&lt;N1282,"Below",IF(G1282&gt;P1282,"Above","Within"))</f>
        <v/>
      </c>
      <c r="U1282" s="17">
        <f>MAX(0,N1282-G1282)*F1282</f>
        <v/>
      </c>
      <c r="V1282" s="17">
        <f>MAX(0,G1282-P1282)*F1282</f>
        <v/>
      </c>
      <c r="W1282" s="33">
        <f>IF(T1282="Above",LN(G1282/P1282)/LN(1+INDEX(Market!$E$6:$E$9,MATCH(B1282,Market!$A$6:$A$9,0))),0)</f>
        <v/>
      </c>
    </row>
    <row r="1283">
      <c r="A1283" s="5" t="inlineStr">
        <is>
          <t>E01492</t>
        </is>
      </c>
      <c r="B1283" s="5" t="inlineStr">
        <is>
          <t>DE</t>
        </is>
      </c>
      <c r="C1283" s="5" t="inlineStr">
        <is>
          <t>Customer Service</t>
        </is>
      </c>
      <c r="D1283" s="5" t="inlineStr">
        <is>
          <t>L4</t>
        </is>
      </c>
      <c r="E1283" s="5" t="inlineStr">
        <is>
          <t>F</t>
        </is>
      </c>
      <c r="F1283" s="5" t="n">
        <v>1</v>
      </c>
      <c r="G1283" s="31" t="n">
        <v>77800</v>
      </c>
      <c r="H1283" s="31" t="n">
        <v>71800</v>
      </c>
      <c r="I1283" s="6">
        <f>INDEX(Roles!$J$5:$J$40,MATCH(C1283&amp;"|"&amp;D1283,Roles!$A$5:$A$40,0))</f>
        <v/>
      </c>
      <c r="J1283" s="6">
        <f>INDEX(Roles!$K$5:$K$40,MATCH(C1283&amp;"|"&amp;D1283,Roles!$A$5:$A$40,0))</f>
        <v/>
      </c>
      <c r="K1283" s="26">
        <f>INDEX(Market!$K$31:$K$54,MATCH(B1283&amp;"|"&amp;J1283,Market!$A$31:$A$54,0))</f>
        <v/>
      </c>
      <c r="L1283" s="6">
        <f>INDEX(Settings!$E$13:$E$19,MATCH(I1283,Settings!$B$13:$B$19,0))</f>
        <v/>
      </c>
      <c r="M1283" s="25">
        <f>INDEX(Structure!$K$6:$K$12,MATCH(I1283,Structure!$A$6:$A$12,0))</f>
        <v/>
      </c>
      <c r="N1283" s="26">
        <f>INDEX(Structure!$G$25:$G$52,MATCH(B1283&amp;"|"&amp;I1283,Structure!$A$25:$A$52,0))</f>
        <v/>
      </c>
      <c r="O1283" s="26">
        <f>INDEX(Structure!$H$25:$H$52,MATCH(B1283&amp;"|"&amp;I1283,Structure!$A$25:$A$52,0))</f>
        <v/>
      </c>
      <c r="P1283" s="26">
        <f>INDEX(Structure!$I$25:$I$52,MATCH(B1283&amp;"|"&amp;I1283,Structure!$A$25:$A$52,0))</f>
        <v/>
      </c>
      <c r="Q1283" s="20">
        <f>G1283/H1283</f>
        <v/>
      </c>
      <c r="R1283" s="20">
        <f>G1283/O1283</f>
        <v/>
      </c>
      <c r="S1283" s="32">
        <f>(G1283-N1283)/(P1283-N1283)</f>
        <v/>
      </c>
      <c r="T1283" s="4">
        <f>IF(G1283&lt;N1283,"Below",IF(G1283&gt;P1283,"Above","Within"))</f>
        <v/>
      </c>
      <c r="U1283" s="17">
        <f>MAX(0,N1283-G1283)*F1283</f>
        <v/>
      </c>
      <c r="V1283" s="17">
        <f>MAX(0,G1283-P1283)*F1283</f>
        <v/>
      </c>
      <c r="W1283" s="33">
        <f>IF(T1283="Above",LN(G1283/P1283)/LN(1+INDEX(Market!$E$6:$E$9,MATCH(B1283,Market!$A$6:$A$9,0))),0)</f>
        <v/>
      </c>
    </row>
    <row r="1284">
      <c r="A1284" s="5" t="inlineStr">
        <is>
          <t>E01493</t>
        </is>
      </c>
      <c r="B1284" s="5" t="inlineStr">
        <is>
          <t>ES</t>
        </is>
      </c>
      <c r="C1284" s="5" t="inlineStr">
        <is>
          <t>Sales</t>
        </is>
      </c>
      <c r="D1284" s="5" t="inlineStr">
        <is>
          <t>L2</t>
        </is>
      </c>
      <c r="E1284" s="5" t="inlineStr">
        <is>
          <t>F</t>
        </is>
      </c>
      <c r="F1284" s="5" t="n">
        <v>1</v>
      </c>
      <c r="G1284" s="31" t="n">
        <v>30900</v>
      </c>
      <c r="H1284" s="31" t="n">
        <v>32800</v>
      </c>
      <c r="I1284" s="6">
        <f>INDEX(Roles!$J$5:$J$40,MATCH(C1284&amp;"|"&amp;D1284,Roles!$A$5:$A$40,0))</f>
        <v/>
      </c>
      <c r="J1284" s="6">
        <f>INDEX(Roles!$K$5:$K$40,MATCH(C1284&amp;"|"&amp;D1284,Roles!$A$5:$A$40,0))</f>
        <v/>
      </c>
      <c r="K1284" s="26">
        <f>INDEX(Market!$K$31:$K$54,MATCH(B1284&amp;"|"&amp;J1284,Market!$A$31:$A$54,0))</f>
        <v/>
      </c>
      <c r="L1284" s="6">
        <f>INDEX(Settings!$E$13:$E$19,MATCH(I1284,Settings!$B$13:$B$19,0))</f>
        <v/>
      </c>
      <c r="M1284" s="25">
        <f>INDEX(Structure!$K$6:$K$12,MATCH(I1284,Structure!$A$6:$A$12,0))</f>
        <v/>
      </c>
      <c r="N1284" s="26">
        <f>INDEX(Structure!$G$25:$G$52,MATCH(B1284&amp;"|"&amp;I1284,Structure!$A$25:$A$52,0))</f>
        <v/>
      </c>
      <c r="O1284" s="26">
        <f>INDEX(Structure!$H$25:$H$52,MATCH(B1284&amp;"|"&amp;I1284,Structure!$A$25:$A$52,0))</f>
        <v/>
      </c>
      <c r="P1284" s="26">
        <f>INDEX(Structure!$I$25:$I$52,MATCH(B1284&amp;"|"&amp;I1284,Structure!$A$25:$A$52,0))</f>
        <v/>
      </c>
      <c r="Q1284" s="20">
        <f>G1284/H1284</f>
        <v/>
      </c>
      <c r="R1284" s="20">
        <f>G1284/O1284</f>
        <v/>
      </c>
      <c r="S1284" s="32">
        <f>(G1284-N1284)/(P1284-N1284)</f>
        <v/>
      </c>
      <c r="T1284" s="4">
        <f>IF(G1284&lt;N1284,"Below",IF(G1284&gt;P1284,"Above","Within"))</f>
        <v/>
      </c>
      <c r="U1284" s="17">
        <f>MAX(0,N1284-G1284)*F1284</f>
        <v/>
      </c>
      <c r="V1284" s="17">
        <f>MAX(0,G1284-P1284)*F1284</f>
        <v/>
      </c>
      <c r="W1284" s="33">
        <f>IF(T1284="Above",LN(G1284/P1284)/LN(1+INDEX(Market!$E$6:$E$9,MATCH(B1284,Market!$A$6:$A$9,0))),0)</f>
        <v/>
      </c>
    </row>
    <row r="1285">
      <c r="A1285" s="5" t="inlineStr">
        <is>
          <t>E01494</t>
        </is>
      </c>
      <c r="B1285" s="5" t="inlineStr">
        <is>
          <t>IT</t>
        </is>
      </c>
      <c r="C1285" s="5" t="inlineStr">
        <is>
          <t>Customer Service</t>
        </is>
      </c>
      <c r="D1285" s="5" t="inlineStr">
        <is>
          <t>L4</t>
        </is>
      </c>
      <c r="E1285" s="5" t="inlineStr">
        <is>
          <t>F</t>
        </is>
      </c>
      <c r="F1285" s="5" t="n">
        <v>1</v>
      </c>
      <c r="G1285" s="31" t="n">
        <v>50500</v>
      </c>
      <c r="H1285" s="31" t="n">
        <v>49100</v>
      </c>
      <c r="I1285" s="6">
        <f>INDEX(Roles!$J$5:$J$40,MATCH(C1285&amp;"|"&amp;D1285,Roles!$A$5:$A$40,0))</f>
        <v/>
      </c>
      <c r="J1285" s="6">
        <f>INDEX(Roles!$K$5:$K$40,MATCH(C1285&amp;"|"&amp;D1285,Roles!$A$5:$A$40,0))</f>
        <v/>
      </c>
      <c r="K1285" s="26">
        <f>INDEX(Market!$K$31:$K$54,MATCH(B1285&amp;"|"&amp;J1285,Market!$A$31:$A$54,0))</f>
        <v/>
      </c>
      <c r="L1285" s="6">
        <f>INDEX(Settings!$E$13:$E$19,MATCH(I1285,Settings!$B$13:$B$19,0))</f>
        <v/>
      </c>
      <c r="M1285" s="25">
        <f>INDEX(Structure!$K$6:$K$12,MATCH(I1285,Structure!$A$6:$A$12,0))</f>
        <v/>
      </c>
      <c r="N1285" s="26">
        <f>INDEX(Structure!$G$25:$G$52,MATCH(B1285&amp;"|"&amp;I1285,Structure!$A$25:$A$52,0))</f>
        <v/>
      </c>
      <c r="O1285" s="26">
        <f>INDEX(Structure!$H$25:$H$52,MATCH(B1285&amp;"|"&amp;I1285,Structure!$A$25:$A$52,0))</f>
        <v/>
      </c>
      <c r="P1285" s="26">
        <f>INDEX(Structure!$I$25:$I$52,MATCH(B1285&amp;"|"&amp;I1285,Structure!$A$25:$A$52,0))</f>
        <v/>
      </c>
      <c r="Q1285" s="20">
        <f>G1285/H1285</f>
        <v/>
      </c>
      <c r="R1285" s="20">
        <f>G1285/O1285</f>
        <v/>
      </c>
      <c r="S1285" s="32">
        <f>(G1285-N1285)/(P1285-N1285)</f>
        <v/>
      </c>
      <c r="T1285" s="4">
        <f>IF(G1285&lt;N1285,"Below",IF(G1285&gt;P1285,"Above","Within"))</f>
        <v/>
      </c>
      <c r="U1285" s="17">
        <f>MAX(0,N1285-G1285)*F1285</f>
        <v/>
      </c>
      <c r="V1285" s="17">
        <f>MAX(0,G1285-P1285)*F1285</f>
        <v/>
      </c>
      <c r="W1285" s="33">
        <f>IF(T1285="Above",LN(G1285/P1285)/LN(1+INDEX(Market!$E$6:$E$9,MATCH(B1285,Market!$A$6:$A$9,0))),0)</f>
        <v/>
      </c>
    </row>
    <row r="1286">
      <c r="A1286" s="5" t="inlineStr">
        <is>
          <t>E01495</t>
        </is>
      </c>
      <c r="B1286" s="5" t="inlineStr">
        <is>
          <t>PL</t>
        </is>
      </c>
      <c r="C1286" s="5" t="inlineStr">
        <is>
          <t>Finance</t>
        </is>
      </c>
      <c r="D1286" s="5" t="inlineStr">
        <is>
          <t>L2</t>
        </is>
      </c>
      <c r="E1286" s="5" t="inlineStr">
        <is>
          <t>F</t>
        </is>
      </c>
      <c r="F1286" s="5" t="n">
        <v>1</v>
      </c>
      <c r="G1286" s="31" t="n">
        <v>30900</v>
      </c>
      <c r="H1286" s="31" t="n">
        <v>28900</v>
      </c>
      <c r="I1286" s="6">
        <f>INDEX(Roles!$J$5:$J$40,MATCH(C1286&amp;"|"&amp;D1286,Roles!$A$5:$A$40,0))</f>
        <v/>
      </c>
      <c r="J1286" s="6">
        <f>INDEX(Roles!$K$5:$K$40,MATCH(C1286&amp;"|"&amp;D1286,Roles!$A$5:$A$40,0))</f>
        <v/>
      </c>
      <c r="K1286" s="26">
        <f>INDEX(Market!$K$31:$K$54,MATCH(B1286&amp;"|"&amp;J1286,Market!$A$31:$A$54,0))</f>
        <v/>
      </c>
      <c r="L1286" s="6">
        <f>INDEX(Settings!$E$13:$E$19,MATCH(I1286,Settings!$B$13:$B$19,0))</f>
        <v/>
      </c>
      <c r="M1286" s="25">
        <f>INDEX(Structure!$K$6:$K$12,MATCH(I1286,Structure!$A$6:$A$12,0))</f>
        <v/>
      </c>
      <c r="N1286" s="26">
        <f>INDEX(Structure!$G$25:$G$52,MATCH(B1286&amp;"|"&amp;I1286,Structure!$A$25:$A$52,0))</f>
        <v/>
      </c>
      <c r="O1286" s="26">
        <f>INDEX(Structure!$H$25:$H$52,MATCH(B1286&amp;"|"&amp;I1286,Structure!$A$25:$A$52,0))</f>
        <v/>
      </c>
      <c r="P1286" s="26">
        <f>INDEX(Structure!$I$25:$I$52,MATCH(B1286&amp;"|"&amp;I1286,Structure!$A$25:$A$52,0))</f>
        <v/>
      </c>
      <c r="Q1286" s="20">
        <f>G1286/H1286</f>
        <v/>
      </c>
      <c r="R1286" s="20">
        <f>G1286/O1286</f>
        <v/>
      </c>
      <c r="S1286" s="32">
        <f>(G1286-N1286)/(P1286-N1286)</f>
        <v/>
      </c>
      <c r="T1286" s="4">
        <f>IF(G1286&lt;N1286,"Below",IF(G1286&gt;P1286,"Above","Within"))</f>
        <v/>
      </c>
      <c r="U1286" s="17">
        <f>MAX(0,N1286-G1286)*F1286</f>
        <v/>
      </c>
      <c r="V1286" s="17">
        <f>MAX(0,G1286-P1286)*F1286</f>
        <v/>
      </c>
      <c r="W1286" s="33">
        <f>IF(T1286="Above",LN(G1286/P1286)/LN(1+INDEX(Market!$E$6:$E$9,MATCH(B1286,Market!$A$6:$A$9,0))),0)</f>
        <v/>
      </c>
    </row>
    <row r="1287">
      <c r="A1287" s="5" t="inlineStr">
        <is>
          <t>E01496</t>
        </is>
      </c>
      <c r="B1287" s="5" t="inlineStr">
        <is>
          <t>PL</t>
        </is>
      </c>
      <c r="C1287" s="5" t="inlineStr">
        <is>
          <t>HR</t>
        </is>
      </c>
      <c r="D1287" s="5" t="inlineStr">
        <is>
          <t>L1</t>
        </is>
      </c>
      <c r="E1287" s="5" t="inlineStr">
        <is>
          <t>F</t>
        </is>
      </c>
      <c r="F1287" s="5" t="n">
        <v>0.8</v>
      </c>
      <c r="G1287" s="31" t="n">
        <v>21500</v>
      </c>
      <c r="H1287" s="31" t="n">
        <v>21000</v>
      </c>
      <c r="I1287" s="6">
        <f>INDEX(Roles!$J$5:$J$40,MATCH(C1287&amp;"|"&amp;D1287,Roles!$A$5:$A$40,0))</f>
        <v/>
      </c>
      <c r="J1287" s="6">
        <f>INDEX(Roles!$K$5:$K$40,MATCH(C1287&amp;"|"&amp;D1287,Roles!$A$5:$A$40,0))</f>
        <v/>
      </c>
      <c r="K1287" s="26">
        <f>INDEX(Market!$K$31:$K$54,MATCH(B1287&amp;"|"&amp;J1287,Market!$A$31:$A$54,0))</f>
        <v/>
      </c>
      <c r="L1287" s="6">
        <f>INDEX(Settings!$E$13:$E$19,MATCH(I1287,Settings!$B$13:$B$19,0))</f>
        <v/>
      </c>
      <c r="M1287" s="25">
        <f>INDEX(Structure!$K$6:$K$12,MATCH(I1287,Structure!$A$6:$A$12,0))</f>
        <v/>
      </c>
      <c r="N1287" s="26">
        <f>INDEX(Structure!$G$25:$G$52,MATCH(B1287&amp;"|"&amp;I1287,Structure!$A$25:$A$52,0))</f>
        <v/>
      </c>
      <c r="O1287" s="26">
        <f>INDEX(Structure!$H$25:$H$52,MATCH(B1287&amp;"|"&amp;I1287,Structure!$A$25:$A$52,0))</f>
        <v/>
      </c>
      <c r="P1287" s="26">
        <f>INDEX(Structure!$I$25:$I$52,MATCH(B1287&amp;"|"&amp;I1287,Structure!$A$25:$A$52,0))</f>
        <v/>
      </c>
      <c r="Q1287" s="20">
        <f>G1287/H1287</f>
        <v/>
      </c>
      <c r="R1287" s="20">
        <f>G1287/O1287</f>
        <v/>
      </c>
      <c r="S1287" s="32">
        <f>(G1287-N1287)/(P1287-N1287)</f>
        <v/>
      </c>
      <c r="T1287" s="4">
        <f>IF(G1287&lt;N1287,"Below",IF(G1287&gt;P1287,"Above","Within"))</f>
        <v/>
      </c>
      <c r="U1287" s="17">
        <f>MAX(0,N1287-G1287)*F1287</f>
        <v/>
      </c>
      <c r="V1287" s="17">
        <f>MAX(0,G1287-P1287)*F1287</f>
        <v/>
      </c>
      <c r="W1287" s="33">
        <f>IF(T1287="Above",LN(G1287/P1287)/LN(1+INDEX(Market!$E$6:$E$9,MATCH(B1287,Market!$A$6:$A$9,0))),0)</f>
        <v/>
      </c>
    </row>
    <row r="1288">
      <c r="A1288" s="5" t="inlineStr">
        <is>
          <t>E01497</t>
        </is>
      </c>
      <c r="B1288" s="5" t="inlineStr">
        <is>
          <t>IT</t>
        </is>
      </c>
      <c r="C1288" s="5" t="inlineStr">
        <is>
          <t>Customer Service</t>
        </is>
      </c>
      <c r="D1288" s="5" t="inlineStr">
        <is>
          <t>L2</t>
        </is>
      </c>
      <c r="E1288" s="5" t="inlineStr">
        <is>
          <t>M</t>
        </is>
      </c>
      <c r="F1288" s="5" t="n">
        <v>1</v>
      </c>
      <c r="G1288" s="31" t="n">
        <v>29600</v>
      </c>
      <c r="H1288" s="31" t="n">
        <v>29200</v>
      </c>
      <c r="I1288" s="6">
        <f>INDEX(Roles!$J$5:$J$40,MATCH(C1288&amp;"|"&amp;D1288,Roles!$A$5:$A$40,0))</f>
        <v/>
      </c>
      <c r="J1288" s="6">
        <f>INDEX(Roles!$K$5:$K$40,MATCH(C1288&amp;"|"&amp;D1288,Roles!$A$5:$A$40,0))</f>
        <v/>
      </c>
      <c r="K1288" s="26">
        <f>INDEX(Market!$K$31:$K$54,MATCH(B1288&amp;"|"&amp;J1288,Market!$A$31:$A$54,0))</f>
        <v/>
      </c>
      <c r="L1288" s="6">
        <f>INDEX(Settings!$E$13:$E$19,MATCH(I1288,Settings!$B$13:$B$19,0))</f>
        <v/>
      </c>
      <c r="M1288" s="25">
        <f>INDEX(Structure!$K$6:$K$12,MATCH(I1288,Structure!$A$6:$A$12,0))</f>
        <v/>
      </c>
      <c r="N1288" s="26">
        <f>INDEX(Structure!$G$25:$G$52,MATCH(B1288&amp;"|"&amp;I1288,Structure!$A$25:$A$52,0))</f>
        <v/>
      </c>
      <c r="O1288" s="26">
        <f>INDEX(Structure!$H$25:$H$52,MATCH(B1288&amp;"|"&amp;I1288,Structure!$A$25:$A$52,0))</f>
        <v/>
      </c>
      <c r="P1288" s="26">
        <f>INDEX(Structure!$I$25:$I$52,MATCH(B1288&amp;"|"&amp;I1288,Structure!$A$25:$A$52,0))</f>
        <v/>
      </c>
      <c r="Q1288" s="20">
        <f>G1288/H1288</f>
        <v/>
      </c>
      <c r="R1288" s="20">
        <f>G1288/O1288</f>
        <v/>
      </c>
      <c r="S1288" s="32">
        <f>(G1288-N1288)/(P1288-N1288)</f>
        <v/>
      </c>
      <c r="T1288" s="4">
        <f>IF(G1288&lt;N1288,"Below",IF(G1288&gt;P1288,"Above","Within"))</f>
        <v/>
      </c>
      <c r="U1288" s="17">
        <f>MAX(0,N1288-G1288)*F1288</f>
        <v/>
      </c>
      <c r="V1288" s="17">
        <f>MAX(0,G1288-P1288)*F1288</f>
        <v/>
      </c>
      <c r="W1288" s="33">
        <f>IF(T1288="Above",LN(G1288/P1288)/LN(1+INDEX(Market!$E$6:$E$9,MATCH(B1288,Market!$A$6:$A$9,0))),0)</f>
        <v/>
      </c>
    </row>
    <row r="1289">
      <c r="A1289" s="5" t="inlineStr">
        <is>
          <t>E01498</t>
        </is>
      </c>
      <c r="B1289" s="5" t="inlineStr">
        <is>
          <t>ES</t>
        </is>
      </c>
      <c r="C1289" s="5" t="inlineStr">
        <is>
          <t>Operations</t>
        </is>
      </c>
      <c r="D1289" s="5" t="inlineStr">
        <is>
          <t>L1</t>
        </is>
      </c>
      <c r="E1289" s="5" t="inlineStr">
        <is>
          <t>M</t>
        </is>
      </c>
      <c r="F1289" s="5" t="n">
        <v>1</v>
      </c>
      <c r="G1289" s="31" t="n">
        <v>24300</v>
      </c>
      <c r="H1289" s="31" t="n">
        <v>23800</v>
      </c>
      <c r="I1289" s="6">
        <f>INDEX(Roles!$J$5:$J$40,MATCH(C1289&amp;"|"&amp;D1289,Roles!$A$5:$A$40,0))</f>
        <v/>
      </c>
      <c r="J1289" s="6">
        <f>INDEX(Roles!$K$5:$K$40,MATCH(C1289&amp;"|"&amp;D1289,Roles!$A$5:$A$40,0))</f>
        <v/>
      </c>
      <c r="K1289" s="26">
        <f>INDEX(Market!$K$31:$K$54,MATCH(B1289&amp;"|"&amp;J1289,Market!$A$31:$A$54,0))</f>
        <v/>
      </c>
      <c r="L1289" s="6">
        <f>INDEX(Settings!$E$13:$E$19,MATCH(I1289,Settings!$B$13:$B$19,0))</f>
        <v/>
      </c>
      <c r="M1289" s="25">
        <f>INDEX(Structure!$K$6:$K$12,MATCH(I1289,Structure!$A$6:$A$12,0))</f>
        <v/>
      </c>
      <c r="N1289" s="26">
        <f>INDEX(Structure!$G$25:$G$52,MATCH(B1289&amp;"|"&amp;I1289,Structure!$A$25:$A$52,0))</f>
        <v/>
      </c>
      <c r="O1289" s="26">
        <f>INDEX(Structure!$H$25:$H$52,MATCH(B1289&amp;"|"&amp;I1289,Structure!$A$25:$A$52,0))</f>
        <v/>
      </c>
      <c r="P1289" s="26">
        <f>INDEX(Structure!$I$25:$I$52,MATCH(B1289&amp;"|"&amp;I1289,Structure!$A$25:$A$52,0))</f>
        <v/>
      </c>
      <c r="Q1289" s="20">
        <f>G1289/H1289</f>
        <v/>
      </c>
      <c r="R1289" s="20">
        <f>G1289/O1289</f>
        <v/>
      </c>
      <c r="S1289" s="32">
        <f>(G1289-N1289)/(P1289-N1289)</f>
        <v/>
      </c>
      <c r="T1289" s="4">
        <f>IF(G1289&lt;N1289,"Below",IF(G1289&gt;P1289,"Above","Within"))</f>
        <v/>
      </c>
      <c r="U1289" s="17">
        <f>MAX(0,N1289-G1289)*F1289</f>
        <v/>
      </c>
      <c r="V1289" s="17">
        <f>MAX(0,G1289-P1289)*F1289</f>
        <v/>
      </c>
      <c r="W1289" s="33">
        <f>IF(T1289="Above",LN(G1289/P1289)/LN(1+INDEX(Market!$E$6:$E$9,MATCH(B1289,Market!$A$6:$A$9,0))),0)</f>
        <v/>
      </c>
    </row>
    <row r="1290">
      <c r="A1290" s="5" t="inlineStr">
        <is>
          <t>E01499</t>
        </is>
      </c>
      <c r="B1290" s="5" t="inlineStr">
        <is>
          <t>IT</t>
        </is>
      </c>
      <c r="C1290" s="5" t="inlineStr">
        <is>
          <t>Operations</t>
        </is>
      </c>
      <c r="D1290" s="5" t="inlineStr">
        <is>
          <t>L3</t>
        </is>
      </c>
      <c r="E1290" s="5" t="inlineStr">
        <is>
          <t>M</t>
        </is>
      </c>
      <c r="F1290" s="5" t="n">
        <v>1</v>
      </c>
      <c r="G1290" s="31" t="n">
        <v>44400</v>
      </c>
      <c r="H1290" s="31" t="n">
        <v>39500</v>
      </c>
      <c r="I1290" s="6">
        <f>INDEX(Roles!$J$5:$J$40,MATCH(C1290&amp;"|"&amp;D1290,Roles!$A$5:$A$40,0))</f>
        <v/>
      </c>
      <c r="J1290" s="6">
        <f>INDEX(Roles!$K$5:$K$40,MATCH(C1290&amp;"|"&amp;D1290,Roles!$A$5:$A$40,0))</f>
        <v/>
      </c>
      <c r="K1290" s="26">
        <f>INDEX(Market!$K$31:$K$54,MATCH(B1290&amp;"|"&amp;J1290,Market!$A$31:$A$54,0))</f>
        <v/>
      </c>
      <c r="L1290" s="6">
        <f>INDEX(Settings!$E$13:$E$19,MATCH(I1290,Settings!$B$13:$B$19,0))</f>
        <v/>
      </c>
      <c r="M1290" s="25">
        <f>INDEX(Structure!$K$6:$K$12,MATCH(I1290,Structure!$A$6:$A$12,0))</f>
        <v/>
      </c>
      <c r="N1290" s="26">
        <f>INDEX(Structure!$G$25:$G$52,MATCH(B1290&amp;"|"&amp;I1290,Structure!$A$25:$A$52,0))</f>
        <v/>
      </c>
      <c r="O1290" s="26">
        <f>INDEX(Structure!$H$25:$H$52,MATCH(B1290&amp;"|"&amp;I1290,Structure!$A$25:$A$52,0))</f>
        <v/>
      </c>
      <c r="P1290" s="26">
        <f>INDEX(Structure!$I$25:$I$52,MATCH(B1290&amp;"|"&amp;I1290,Structure!$A$25:$A$52,0))</f>
        <v/>
      </c>
      <c r="Q1290" s="20">
        <f>G1290/H1290</f>
        <v/>
      </c>
      <c r="R1290" s="20">
        <f>G1290/O1290</f>
        <v/>
      </c>
      <c r="S1290" s="32">
        <f>(G1290-N1290)/(P1290-N1290)</f>
        <v/>
      </c>
      <c r="T1290" s="4">
        <f>IF(G1290&lt;N1290,"Below",IF(G1290&gt;P1290,"Above","Within"))</f>
        <v/>
      </c>
      <c r="U1290" s="17">
        <f>MAX(0,N1290-G1290)*F1290</f>
        <v/>
      </c>
      <c r="V1290" s="17">
        <f>MAX(0,G1290-P1290)*F1290</f>
        <v/>
      </c>
      <c r="W1290" s="33">
        <f>IF(T1290="Above",LN(G1290/P1290)/LN(1+INDEX(Market!$E$6:$E$9,MATCH(B1290,Market!$A$6:$A$9,0))),0)</f>
        <v/>
      </c>
    </row>
    <row r="1291">
      <c r="A1291" s="5" t="inlineStr">
        <is>
          <t>E01500</t>
        </is>
      </c>
      <c r="B1291" s="5" t="inlineStr">
        <is>
          <t>PL</t>
        </is>
      </c>
      <c r="C1291" s="5" t="inlineStr">
        <is>
          <t>Sales</t>
        </is>
      </c>
      <c r="D1291" s="5" t="inlineStr">
        <is>
          <t>L3</t>
        </is>
      </c>
      <c r="E1291" s="5" t="inlineStr">
        <is>
          <t>F</t>
        </is>
      </c>
      <c r="F1291" s="5" t="n">
        <v>1</v>
      </c>
      <c r="G1291" s="31" t="n">
        <v>35800</v>
      </c>
      <c r="H1291" s="31" t="n">
        <v>35300</v>
      </c>
      <c r="I1291" s="6">
        <f>INDEX(Roles!$J$5:$J$40,MATCH(C1291&amp;"|"&amp;D1291,Roles!$A$5:$A$40,0))</f>
        <v/>
      </c>
      <c r="J1291" s="6">
        <f>INDEX(Roles!$K$5:$K$40,MATCH(C1291&amp;"|"&amp;D1291,Roles!$A$5:$A$40,0))</f>
        <v/>
      </c>
      <c r="K1291" s="26">
        <f>INDEX(Market!$K$31:$K$54,MATCH(B1291&amp;"|"&amp;J1291,Market!$A$31:$A$54,0))</f>
        <v/>
      </c>
      <c r="L1291" s="6">
        <f>INDEX(Settings!$E$13:$E$19,MATCH(I1291,Settings!$B$13:$B$19,0))</f>
        <v/>
      </c>
      <c r="M1291" s="25">
        <f>INDEX(Structure!$K$6:$K$12,MATCH(I1291,Structure!$A$6:$A$12,0))</f>
        <v/>
      </c>
      <c r="N1291" s="26">
        <f>INDEX(Structure!$G$25:$G$52,MATCH(B1291&amp;"|"&amp;I1291,Structure!$A$25:$A$52,0))</f>
        <v/>
      </c>
      <c r="O1291" s="26">
        <f>INDEX(Structure!$H$25:$H$52,MATCH(B1291&amp;"|"&amp;I1291,Structure!$A$25:$A$52,0))</f>
        <v/>
      </c>
      <c r="P1291" s="26">
        <f>INDEX(Structure!$I$25:$I$52,MATCH(B1291&amp;"|"&amp;I1291,Structure!$A$25:$A$52,0))</f>
        <v/>
      </c>
      <c r="Q1291" s="20">
        <f>G1291/H1291</f>
        <v/>
      </c>
      <c r="R1291" s="20">
        <f>G1291/O1291</f>
        <v/>
      </c>
      <c r="S1291" s="32">
        <f>(G1291-N1291)/(P1291-N1291)</f>
        <v/>
      </c>
      <c r="T1291" s="4">
        <f>IF(G1291&lt;N1291,"Below",IF(G1291&gt;P1291,"Above","Within"))</f>
        <v/>
      </c>
      <c r="U1291" s="17">
        <f>MAX(0,N1291-G1291)*F1291</f>
        <v/>
      </c>
      <c r="V1291" s="17">
        <f>MAX(0,G1291-P1291)*F1291</f>
        <v/>
      </c>
      <c r="W1291" s="33">
        <f>IF(T1291="Above",LN(G1291/P1291)/LN(1+INDEX(Market!$E$6:$E$9,MATCH(B1291,Market!$A$6:$A$9,0))),0)</f>
        <v/>
      </c>
    </row>
    <row r="1292">
      <c r="A1292" s="5" t="inlineStr">
        <is>
          <t>E01501</t>
        </is>
      </c>
      <c r="B1292" s="5" t="inlineStr">
        <is>
          <t>IT</t>
        </is>
      </c>
      <c r="C1292" s="5" t="inlineStr">
        <is>
          <t>Sales</t>
        </is>
      </c>
      <c r="D1292" s="5" t="inlineStr">
        <is>
          <t>L5</t>
        </is>
      </c>
      <c r="E1292" s="5" t="inlineStr">
        <is>
          <t>F</t>
        </is>
      </c>
      <c r="F1292" s="5" t="n">
        <v>1</v>
      </c>
      <c r="G1292" s="31" t="n">
        <v>77650</v>
      </c>
      <c r="H1292" s="31" t="n">
        <v>79200</v>
      </c>
      <c r="I1292" s="6">
        <f>INDEX(Roles!$J$5:$J$40,MATCH(C1292&amp;"|"&amp;D1292,Roles!$A$5:$A$40,0))</f>
        <v/>
      </c>
      <c r="J1292" s="6">
        <f>INDEX(Roles!$K$5:$K$40,MATCH(C1292&amp;"|"&amp;D1292,Roles!$A$5:$A$40,0))</f>
        <v/>
      </c>
      <c r="K1292" s="26">
        <f>INDEX(Market!$K$31:$K$54,MATCH(B1292&amp;"|"&amp;J1292,Market!$A$31:$A$54,0))</f>
        <v/>
      </c>
      <c r="L1292" s="6">
        <f>INDEX(Settings!$E$13:$E$19,MATCH(I1292,Settings!$B$13:$B$19,0))</f>
        <v/>
      </c>
      <c r="M1292" s="25">
        <f>INDEX(Structure!$K$6:$K$12,MATCH(I1292,Structure!$A$6:$A$12,0))</f>
        <v/>
      </c>
      <c r="N1292" s="26">
        <f>INDEX(Structure!$G$25:$G$52,MATCH(B1292&amp;"|"&amp;I1292,Structure!$A$25:$A$52,0))</f>
        <v/>
      </c>
      <c r="O1292" s="26">
        <f>INDEX(Structure!$H$25:$H$52,MATCH(B1292&amp;"|"&amp;I1292,Structure!$A$25:$A$52,0))</f>
        <v/>
      </c>
      <c r="P1292" s="26">
        <f>INDEX(Structure!$I$25:$I$52,MATCH(B1292&amp;"|"&amp;I1292,Structure!$A$25:$A$52,0))</f>
        <v/>
      </c>
      <c r="Q1292" s="20">
        <f>G1292/H1292</f>
        <v/>
      </c>
      <c r="R1292" s="20">
        <f>G1292/O1292</f>
        <v/>
      </c>
      <c r="S1292" s="32">
        <f>(G1292-N1292)/(P1292-N1292)</f>
        <v/>
      </c>
      <c r="T1292" s="4">
        <f>IF(G1292&lt;N1292,"Below",IF(G1292&gt;P1292,"Above","Within"))</f>
        <v/>
      </c>
      <c r="U1292" s="17">
        <f>MAX(0,N1292-G1292)*F1292</f>
        <v/>
      </c>
      <c r="V1292" s="17">
        <f>MAX(0,G1292-P1292)*F1292</f>
        <v/>
      </c>
      <c r="W1292" s="33">
        <f>IF(T1292="Above",LN(G1292/P1292)/LN(1+INDEX(Market!$E$6:$E$9,MATCH(B1292,Market!$A$6:$A$9,0))),0)</f>
        <v/>
      </c>
    </row>
    <row r="1293">
      <c r="A1293" s="5" t="inlineStr">
        <is>
          <t>E01502</t>
        </is>
      </c>
      <c r="B1293" s="5" t="inlineStr">
        <is>
          <t>PL</t>
        </is>
      </c>
      <c r="C1293" s="5" t="inlineStr">
        <is>
          <t>Sales</t>
        </is>
      </c>
      <c r="D1293" s="5" t="inlineStr">
        <is>
          <t>L3</t>
        </is>
      </c>
      <c r="E1293" s="5" t="inlineStr">
        <is>
          <t>F</t>
        </is>
      </c>
      <c r="F1293" s="5" t="n">
        <v>1</v>
      </c>
      <c r="G1293" s="31" t="n">
        <v>35150</v>
      </c>
      <c r="H1293" s="31" t="n">
        <v>35300</v>
      </c>
      <c r="I1293" s="6">
        <f>INDEX(Roles!$J$5:$J$40,MATCH(C1293&amp;"|"&amp;D1293,Roles!$A$5:$A$40,0))</f>
        <v/>
      </c>
      <c r="J1293" s="6">
        <f>INDEX(Roles!$K$5:$K$40,MATCH(C1293&amp;"|"&amp;D1293,Roles!$A$5:$A$40,0))</f>
        <v/>
      </c>
      <c r="K1293" s="26">
        <f>INDEX(Market!$K$31:$K$54,MATCH(B1293&amp;"|"&amp;J1293,Market!$A$31:$A$54,0))</f>
        <v/>
      </c>
      <c r="L1293" s="6">
        <f>INDEX(Settings!$E$13:$E$19,MATCH(I1293,Settings!$B$13:$B$19,0))</f>
        <v/>
      </c>
      <c r="M1293" s="25">
        <f>INDEX(Structure!$K$6:$K$12,MATCH(I1293,Structure!$A$6:$A$12,0))</f>
        <v/>
      </c>
      <c r="N1293" s="26">
        <f>INDEX(Structure!$G$25:$G$52,MATCH(B1293&amp;"|"&amp;I1293,Structure!$A$25:$A$52,0))</f>
        <v/>
      </c>
      <c r="O1293" s="26">
        <f>INDEX(Structure!$H$25:$H$52,MATCH(B1293&amp;"|"&amp;I1293,Structure!$A$25:$A$52,0))</f>
        <v/>
      </c>
      <c r="P1293" s="26">
        <f>INDEX(Structure!$I$25:$I$52,MATCH(B1293&amp;"|"&amp;I1293,Structure!$A$25:$A$52,0))</f>
        <v/>
      </c>
      <c r="Q1293" s="20">
        <f>G1293/H1293</f>
        <v/>
      </c>
      <c r="R1293" s="20">
        <f>G1293/O1293</f>
        <v/>
      </c>
      <c r="S1293" s="32">
        <f>(G1293-N1293)/(P1293-N1293)</f>
        <v/>
      </c>
      <c r="T1293" s="4">
        <f>IF(G1293&lt;N1293,"Below",IF(G1293&gt;P1293,"Above","Within"))</f>
        <v/>
      </c>
      <c r="U1293" s="17">
        <f>MAX(0,N1293-G1293)*F1293</f>
        <v/>
      </c>
      <c r="V1293" s="17">
        <f>MAX(0,G1293-P1293)*F1293</f>
        <v/>
      </c>
      <c r="W1293" s="33">
        <f>IF(T1293="Above",LN(G1293/P1293)/LN(1+INDEX(Market!$E$6:$E$9,MATCH(B1293,Market!$A$6:$A$9,0))),0)</f>
        <v/>
      </c>
    </row>
    <row r="1294">
      <c r="A1294" s="5" t="inlineStr">
        <is>
          <t>E01503</t>
        </is>
      </c>
      <c r="B1294" s="5" t="inlineStr">
        <is>
          <t>PL</t>
        </is>
      </c>
      <c r="C1294" s="5" t="inlineStr">
        <is>
          <t>Finance</t>
        </is>
      </c>
      <c r="D1294" s="5" t="inlineStr">
        <is>
          <t>L3</t>
        </is>
      </c>
      <c r="E1294" s="5" t="inlineStr">
        <is>
          <t>F</t>
        </is>
      </c>
      <c r="F1294" s="5" t="n">
        <v>1</v>
      </c>
      <c r="G1294" s="31" t="n">
        <v>35850</v>
      </c>
      <c r="H1294" s="31" t="n">
        <v>37000</v>
      </c>
      <c r="I1294" s="6">
        <f>INDEX(Roles!$J$5:$J$40,MATCH(C1294&amp;"|"&amp;D1294,Roles!$A$5:$A$40,0))</f>
        <v/>
      </c>
      <c r="J1294" s="6">
        <f>INDEX(Roles!$K$5:$K$40,MATCH(C1294&amp;"|"&amp;D1294,Roles!$A$5:$A$40,0))</f>
        <v/>
      </c>
      <c r="K1294" s="26">
        <f>INDEX(Market!$K$31:$K$54,MATCH(B1294&amp;"|"&amp;J1294,Market!$A$31:$A$54,0))</f>
        <v/>
      </c>
      <c r="L1294" s="6">
        <f>INDEX(Settings!$E$13:$E$19,MATCH(I1294,Settings!$B$13:$B$19,0))</f>
        <v/>
      </c>
      <c r="M1294" s="25">
        <f>INDEX(Structure!$K$6:$K$12,MATCH(I1294,Structure!$A$6:$A$12,0))</f>
        <v/>
      </c>
      <c r="N1294" s="26">
        <f>INDEX(Structure!$G$25:$G$52,MATCH(B1294&amp;"|"&amp;I1294,Structure!$A$25:$A$52,0))</f>
        <v/>
      </c>
      <c r="O1294" s="26">
        <f>INDEX(Structure!$H$25:$H$52,MATCH(B1294&amp;"|"&amp;I1294,Structure!$A$25:$A$52,0))</f>
        <v/>
      </c>
      <c r="P1294" s="26">
        <f>INDEX(Structure!$I$25:$I$52,MATCH(B1294&amp;"|"&amp;I1294,Structure!$A$25:$A$52,0))</f>
        <v/>
      </c>
      <c r="Q1294" s="20">
        <f>G1294/H1294</f>
        <v/>
      </c>
      <c r="R1294" s="20">
        <f>G1294/O1294</f>
        <v/>
      </c>
      <c r="S1294" s="32">
        <f>(G1294-N1294)/(P1294-N1294)</f>
        <v/>
      </c>
      <c r="T1294" s="4">
        <f>IF(G1294&lt;N1294,"Below",IF(G1294&gt;P1294,"Above","Within"))</f>
        <v/>
      </c>
      <c r="U1294" s="17">
        <f>MAX(0,N1294-G1294)*F1294</f>
        <v/>
      </c>
      <c r="V1294" s="17">
        <f>MAX(0,G1294-P1294)*F1294</f>
        <v/>
      </c>
      <c r="W1294" s="33">
        <f>IF(T1294="Above",LN(G1294/P1294)/LN(1+INDEX(Market!$E$6:$E$9,MATCH(B1294,Market!$A$6:$A$9,0))),0)</f>
        <v/>
      </c>
    </row>
    <row r="1295">
      <c r="A1295" s="5" t="inlineStr">
        <is>
          <t>E01504</t>
        </is>
      </c>
      <c r="B1295" s="5" t="inlineStr">
        <is>
          <t>DE</t>
        </is>
      </c>
      <c r="C1295" s="5" t="inlineStr">
        <is>
          <t>Operations</t>
        </is>
      </c>
      <c r="D1295" s="5" t="inlineStr">
        <is>
          <t>L5</t>
        </is>
      </c>
      <c r="E1295" s="5" t="inlineStr">
        <is>
          <t>F</t>
        </is>
      </c>
      <c r="F1295" s="5" t="n">
        <v>1</v>
      </c>
      <c r="G1295" s="31" t="n">
        <v>111650</v>
      </c>
      <c r="H1295" s="31" t="n">
        <v>104700</v>
      </c>
      <c r="I1295" s="6">
        <f>INDEX(Roles!$J$5:$J$40,MATCH(C1295&amp;"|"&amp;D1295,Roles!$A$5:$A$40,0))</f>
        <v/>
      </c>
      <c r="J1295" s="6">
        <f>INDEX(Roles!$K$5:$K$40,MATCH(C1295&amp;"|"&amp;D1295,Roles!$A$5:$A$40,0))</f>
        <v/>
      </c>
      <c r="K1295" s="26">
        <f>INDEX(Market!$K$31:$K$54,MATCH(B1295&amp;"|"&amp;J1295,Market!$A$31:$A$54,0))</f>
        <v/>
      </c>
      <c r="L1295" s="6">
        <f>INDEX(Settings!$E$13:$E$19,MATCH(I1295,Settings!$B$13:$B$19,0))</f>
        <v/>
      </c>
      <c r="M1295" s="25">
        <f>INDEX(Structure!$K$6:$K$12,MATCH(I1295,Structure!$A$6:$A$12,0))</f>
        <v/>
      </c>
      <c r="N1295" s="26">
        <f>INDEX(Structure!$G$25:$G$52,MATCH(B1295&amp;"|"&amp;I1295,Structure!$A$25:$A$52,0))</f>
        <v/>
      </c>
      <c r="O1295" s="26">
        <f>INDEX(Structure!$H$25:$H$52,MATCH(B1295&amp;"|"&amp;I1295,Structure!$A$25:$A$52,0))</f>
        <v/>
      </c>
      <c r="P1295" s="26">
        <f>INDEX(Structure!$I$25:$I$52,MATCH(B1295&amp;"|"&amp;I1295,Structure!$A$25:$A$52,0))</f>
        <v/>
      </c>
      <c r="Q1295" s="20">
        <f>G1295/H1295</f>
        <v/>
      </c>
      <c r="R1295" s="20">
        <f>G1295/O1295</f>
        <v/>
      </c>
      <c r="S1295" s="32">
        <f>(G1295-N1295)/(P1295-N1295)</f>
        <v/>
      </c>
      <c r="T1295" s="4">
        <f>IF(G1295&lt;N1295,"Below",IF(G1295&gt;P1295,"Above","Within"))</f>
        <v/>
      </c>
      <c r="U1295" s="17">
        <f>MAX(0,N1295-G1295)*F1295</f>
        <v/>
      </c>
      <c r="V1295" s="17">
        <f>MAX(0,G1295-P1295)*F1295</f>
        <v/>
      </c>
      <c r="W1295" s="33">
        <f>IF(T1295="Above",LN(G1295/P1295)/LN(1+INDEX(Market!$E$6:$E$9,MATCH(B1295,Market!$A$6:$A$9,0))),0)</f>
        <v/>
      </c>
    </row>
    <row r="1296">
      <c r="A1296" s="5" t="inlineStr">
        <is>
          <t>E01505</t>
        </is>
      </c>
      <c r="B1296" s="5" t="inlineStr">
        <is>
          <t>PL</t>
        </is>
      </c>
      <c r="C1296" s="5" t="inlineStr">
        <is>
          <t>Sales</t>
        </is>
      </c>
      <c r="D1296" s="5" t="inlineStr">
        <is>
          <t>L1</t>
        </is>
      </c>
      <c r="E1296" s="5" t="inlineStr">
        <is>
          <t>F</t>
        </is>
      </c>
      <c r="F1296" s="5" t="n">
        <v>1</v>
      </c>
      <c r="G1296" s="31" t="n">
        <v>22650</v>
      </c>
      <c r="H1296" s="31" t="n">
        <v>22000</v>
      </c>
      <c r="I1296" s="6">
        <f>INDEX(Roles!$J$5:$J$40,MATCH(C1296&amp;"|"&amp;D1296,Roles!$A$5:$A$40,0))</f>
        <v/>
      </c>
      <c r="J1296" s="6">
        <f>INDEX(Roles!$K$5:$K$40,MATCH(C1296&amp;"|"&amp;D1296,Roles!$A$5:$A$40,0))</f>
        <v/>
      </c>
      <c r="K1296" s="26">
        <f>INDEX(Market!$K$31:$K$54,MATCH(B1296&amp;"|"&amp;J1296,Market!$A$31:$A$54,0))</f>
        <v/>
      </c>
      <c r="L1296" s="6">
        <f>INDEX(Settings!$E$13:$E$19,MATCH(I1296,Settings!$B$13:$B$19,0))</f>
        <v/>
      </c>
      <c r="M1296" s="25">
        <f>INDEX(Structure!$K$6:$K$12,MATCH(I1296,Structure!$A$6:$A$12,0))</f>
        <v/>
      </c>
      <c r="N1296" s="26">
        <f>INDEX(Structure!$G$25:$G$52,MATCH(B1296&amp;"|"&amp;I1296,Structure!$A$25:$A$52,0))</f>
        <v/>
      </c>
      <c r="O1296" s="26">
        <f>INDEX(Structure!$H$25:$H$52,MATCH(B1296&amp;"|"&amp;I1296,Structure!$A$25:$A$52,0))</f>
        <v/>
      </c>
      <c r="P1296" s="26">
        <f>INDEX(Structure!$I$25:$I$52,MATCH(B1296&amp;"|"&amp;I1296,Structure!$A$25:$A$52,0))</f>
        <v/>
      </c>
      <c r="Q1296" s="20">
        <f>G1296/H1296</f>
        <v/>
      </c>
      <c r="R1296" s="20">
        <f>G1296/O1296</f>
        <v/>
      </c>
      <c r="S1296" s="32">
        <f>(G1296-N1296)/(P1296-N1296)</f>
        <v/>
      </c>
      <c r="T1296" s="4">
        <f>IF(G1296&lt;N1296,"Below",IF(G1296&gt;P1296,"Above","Within"))</f>
        <v/>
      </c>
      <c r="U1296" s="17">
        <f>MAX(0,N1296-G1296)*F1296</f>
        <v/>
      </c>
      <c r="V1296" s="17">
        <f>MAX(0,G1296-P1296)*F1296</f>
        <v/>
      </c>
      <c r="W1296" s="33">
        <f>IF(T1296="Above",LN(G1296/P1296)/LN(1+INDEX(Market!$E$6:$E$9,MATCH(B1296,Market!$A$6:$A$9,0))),0)</f>
        <v/>
      </c>
    </row>
    <row r="1297">
      <c r="A1297" s="5" t="inlineStr">
        <is>
          <t>E01506</t>
        </is>
      </c>
      <c r="B1297" s="5" t="inlineStr">
        <is>
          <t>ES</t>
        </is>
      </c>
      <c r="C1297" s="5" t="inlineStr">
        <is>
          <t>Customer Service</t>
        </is>
      </c>
      <c r="D1297" s="5" t="inlineStr">
        <is>
          <t>L1</t>
        </is>
      </c>
      <c r="E1297" s="5" t="inlineStr">
        <is>
          <t>M</t>
        </is>
      </c>
      <c r="F1297" s="5" t="n">
        <v>1</v>
      </c>
      <c r="G1297" s="31" t="n">
        <v>27400</v>
      </c>
      <c r="H1297" s="31" t="n">
        <v>22500</v>
      </c>
      <c r="I1297" s="6">
        <f>INDEX(Roles!$J$5:$J$40,MATCH(C1297&amp;"|"&amp;D1297,Roles!$A$5:$A$40,0))</f>
        <v/>
      </c>
      <c r="J1297" s="6">
        <f>INDEX(Roles!$K$5:$K$40,MATCH(C1297&amp;"|"&amp;D1297,Roles!$A$5:$A$40,0))</f>
        <v/>
      </c>
      <c r="K1297" s="26">
        <f>INDEX(Market!$K$31:$K$54,MATCH(B1297&amp;"|"&amp;J1297,Market!$A$31:$A$54,0))</f>
        <v/>
      </c>
      <c r="L1297" s="6">
        <f>INDEX(Settings!$E$13:$E$19,MATCH(I1297,Settings!$B$13:$B$19,0))</f>
        <v/>
      </c>
      <c r="M1297" s="25">
        <f>INDEX(Structure!$K$6:$K$12,MATCH(I1297,Structure!$A$6:$A$12,0))</f>
        <v/>
      </c>
      <c r="N1297" s="26">
        <f>INDEX(Structure!$G$25:$G$52,MATCH(B1297&amp;"|"&amp;I1297,Structure!$A$25:$A$52,0))</f>
        <v/>
      </c>
      <c r="O1297" s="26">
        <f>INDEX(Structure!$H$25:$H$52,MATCH(B1297&amp;"|"&amp;I1297,Structure!$A$25:$A$52,0))</f>
        <v/>
      </c>
      <c r="P1297" s="26">
        <f>INDEX(Structure!$I$25:$I$52,MATCH(B1297&amp;"|"&amp;I1297,Structure!$A$25:$A$52,0))</f>
        <v/>
      </c>
      <c r="Q1297" s="20">
        <f>G1297/H1297</f>
        <v/>
      </c>
      <c r="R1297" s="20">
        <f>G1297/O1297</f>
        <v/>
      </c>
      <c r="S1297" s="32">
        <f>(G1297-N1297)/(P1297-N1297)</f>
        <v/>
      </c>
      <c r="T1297" s="4">
        <f>IF(G1297&lt;N1297,"Below",IF(G1297&gt;P1297,"Above","Within"))</f>
        <v/>
      </c>
      <c r="U1297" s="17">
        <f>MAX(0,N1297-G1297)*F1297</f>
        <v/>
      </c>
      <c r="V1297" s="17">
        <f>MAX(0,G1297-P1297)*F1297</f>
        <v/>
      </c>
      <c r="W1297" s="33">
        <f>IF(T1297="Above",LN(G1297/P1297)/LN(1+INDEX(Market!$E$6:$E$9,MATCH(B1297,Market!$A$6:$A$9,0))),0)</f>
        <v/>
      </c>
    </row>
    <row r="1298">
      <c r="A1298" s="5" t="inlineStr">
        <is>
          <t>E01507</t>
        </is>
      </c>
      <c r="B1298" s="5" t="inlineStr">
        <is>
          <t>PL</t>
        </is>
      </c>
      <c r="C1298" s="5" t="inlineStr">
        <is>
          <t>Operations</t>
        </is>
      </c>
      <c r="D1298" s="5" t="inlineStr">
        <is>
          <t>L5</t>
        </is>
      </c>
      <c r="E1298" s="5" t="inlineStr">
        <is>
          <t>M</t>
        </is>
      </c>
      <c r="F1298" s="5" t="n">
        <v>1</v>
      </c>
      <c r="G1298" s="31" t="n">
        <v>46900</v>
      </c>
      <c r="H1298" s="31" t="n">
        <v>57900</v>
      </c>
      <c r="I1298" s="6">
        <f>INDEX(Roles!$J$5:$J$40,MATCH(C1298&amp;"|"&amp;D1298,Roles!$A$5:$A$40,0))</f>
        <v/>
      </c>
      <c r="J1298" s="6">
        <f>INDEX(Roles!$K$5:$K$40,MATCH(C1298&amp;"|"&amp;D1298,Roles!$A$5:$A$40,0))</f>
        <v/>
      </c>
      <c r="K1298" s="26">
        <f>INDEX(Market!$K$31:$K$54,MATCH(B1298&amp;"|"&amp;J1298,Market!$A$31:$A$54,0))</f>
        <v/>
      </c>
      <c r="L1298" s="6">
        <f>INDEX(Settings!$E$13:$E$19,MATCH(I1298,Settings!$B$13:$B$19,0))</f>
        <v/>
      </c>
      <c r="M1298" s="25">
        <f>INDEX(Structure!$K$6:$K$12,MATCH(I1298,Structure!$A$6:$A$12,0))</f>
        <v/>
      </c>
      <c r="N1298" s="26">
        <f>INDEX(Structure!$G$25:$G$52,MATCH(B1298&amp;"|"&amp;I1298,Structure!$A$25:$A$52,0))</f>
        <v/>
      </c>
      <c r="O1298" s="26">
        <f>INDEX(Structure!$H$25:$H$52,MATCH(B1298&amp;"|"&amp;I1298,Structure!$A$25:$A$52,0))</f>
        <v/>
      </c>
      <c r="P1298" s="26">
        <f>INDEX(Structure!$I$25:$I$52,MATCH(B1298&amp;"|"&amp;I1298,Structure!$A$25:$A$52,0))</f>
        <v/>
      </c>
      <c r="Q1298" s="20">
        <f>G1298/H1298</f>
        <v/>
      </c>
      <c r="R1298" s="20">
        <f>G1298/O1298</f>
        <v/>
      </c>
      <c r="S1298" s="32">
        <f>(G1298-N1298)/(P1298-N1298)</f>
        <v/>
      </c>
      <c r="T1298" s="4">
        <f>IF(G1298&lt;N1298,"Below",IF(G1298&gt;P1298,"Above","Within"))</f>
        <v/>
      </c>
      <c r="U1298" s="17">
        <f>MAX(0,N1298-G1298)*F1298</f>
        <v/>
      </c>
      <c r="V1298" s="17">
        <f>MAX(0,G1298-P1298)*F1298</f>
        <v/>
      </c>
      <c r="W1298" s="33">
        <f>IF(T1298="Above",LN(G1298/P1298)/LN(1+INDEX(Market!$E$6:$E$9,MATCH(B1298,Market!$A$6:$A$9,0))),0)</f>
        <v/>
      </c>
    </row>
    <row r="1299">
      <c r="A1299" s="5" t="inlineStr">
        <is>
          <t>E01508</t>
        </is>
      </c>
      <c r="B1299" s="5" t="inlineStr">
        <is>
          <t>PL</t>
        </is>
      </c>
      <c r="C1299" s="5" t="inlineStr">
        <is>
          <t>HR</t>
        </is>
      </c>
      <c r="D1299" s="5" t="inlineStr">
        <is>
          <t>L4</t>
        </is>
      </c>
      <c r="E1299" s="5" t="inlineStr">
        <is>
          <t>F</t>
        </is>
      </c>
      <c r="F1299" s="5" t="n">
        <v>1</v>
      </c>
      <c r="G1299" s="31" t="n">
        <v>43950</v>
      </c>
      <c r="H1299" s="31" t="n">
        <v>44100</v>
      </c>
      <c r="I1299" s="6">
        <f>INDEX(Roles!$J$5:$J$40,MATCH(C1299&amp;"|"&amp;D1299,Roles!$A$5:$A$40,0))</f>
        <v/>
      </c>
      <c r="J1299" s="6">
        <f>INDEX(Roles!$K$5:$K$40,MATCH(C1299&amp;"|"&amp;D1299,Roles!$A$5:$A$40,0))</f>
        <v/>
      </c>
      <c r="K1299" s="26">
        <f>INDEX(Market!$K$31:$K$54,MATCH(B1299&amp;"|"&amp;J1299,Market!$A$31:$A$54,0))</f>
        <v/>
      </c>
      <c r="L1299" s="6">
        <f>INDEX(Settings!$E$13:$E$19,MATCH(I1299,Settings!$B$13:$B$19,0))</f>
        <v/>
      </c>
      <c r="M1299" s="25">
        <f>INDEX(Structure!$K$6:$K$12,MATCH(I1299,Structure!$A$6:$A$12,0))</f>
        <v/>
      </c>
      <c r="N1299" s="26">
        <f>INDEX(Structure!$G$25:$G$52,MATCH(B1299&amp;"|"&amp;I1299,Structure!$A$25:$A$52,0))</f>
        <v/>
      </c>
      <c r="O1299" s="26">
        <f>INDEX(Structure!$H$25:$H$52,MATCH(B1299&amp;"|"&amp;I1299,Structure!$A$25:$A$52,0))</f>
        <v/>
      </c>
      <c r="P1299" s="26">
        <f>INDEX(Structure!$I$25:$I$52,MATCH(B1299&amp;"|"&amp;I1299,Structure!$A$25:$A$52,0))</f>
        <v/>
      </c>
      <c r="Q1299" s="20">
        <f>G1299/H1299</f>
        <v/>
      </c>
      <c r="R1299" s="20">
        <f>G1299/O1299</f>
        <v/>
      </c>
      <c r="S1299" s="32">
        <f>(G1299-N1299)/(P1299-N1299)</f>
        <v/>
      </c>
      <c r="T1299" s="4">
        <f>IF(G1299&lt;N1299,"Below",IF(G1299&gt;P1299,"Above","Within"))</f>
        <v/>
      </c>
      <c r="U1299" s="17">
        <f>MAX(0,N1299-G1299)*F1299</f>
        <v/>
      </c>
      <c r="V1299" s="17">
        <f>MAX(0,G1299-P1299)*F1299</f>
        <v/>
      </c>
      <c r="W1299" s="33">
        <f>IF(T1299="Above",LN(G1299/P1299)/LN(1+INDEX(Market!$E$6:$E$9,MATCH(B1299,Market!$A$6:$A$9,0))),0)</f>
        <v/>
      </c>
    </row>
    <row r="1300">
      <c r="A1300" s="5" t="inlineStr">
        <is>
          <t>E01510</t>
        </is>
      </c>
      <c r="B1300" s="5" t="inlineStr">
        <is>
          <t>PL</t>
        </is>
      </c>
      <c r="C1300" s="5" t="inlineStr">
        <is>
          <t>Customer Service</t>
        </is>
      </c>
      <c r="D1300" s="5" t="inlineStr">
        <is>
          <t>L2</t>
        </is>
      </c>
      <c r="E1300" s="5" t="inlineStr">
        <is>
          <t>F</t>
        </is>
      </c>
      <c r="F1300" s="5" t="n">
        <v>1</v>
      </c>
      <c r="G1300" s="31" t="n">
        <v>22050</v>
      </c>
      <c r="H1300" s="31" t="n">
        <v>23600</v>
      </c>
      <c r="I1300" s="6">
        <f>INDEX(Roles!$J$5:$J$40,MATCH(C1300&amp;"|"&amp;D1300,Roles!$A$5:$A$40,0))</f>
        <v/>
      </c>
      <c r="J1300" s="6">
        <f>INDEX(Roles!$K$5:$K$40,MATCH(C1300&amp;"|"&amp;D1300,Roles!$A$5:$A$40,0))</f>
        <v/>
      </c>
      <c r="K1300" s="26">
        <f>INDEX(Market!$K$31:$K$54,MATCH(B1300&amp;"|"&amp;J1300,Market!$A$31:$A$54,0))</f>
        <v/>
      </c>
      <c r="L1300" s="6">
        <f>INDEX(Settings!$E$13:$E$19,MATCH(I1300,Settings!$B$13:$B$19,0))</f>
        <v/>
      </c>
      <c r="M1300" s="25">
        <f>INDEX(Structure!$K$6:$K$12,MATCH(I1300,Structure!$A$6:$A$12,0))</f>
        <v/>
      </c>
      <c r="N1300" s="26">
        <f>INDEX(Structure!$G$25:$G$52,MATCH(B1300&amp;"|"&amp;I1300,Structure!$A$25:$A$52,0))</f>
        <v/>
      </c>
      <c r="O1300" s="26">
        <f>INDEX(Structure!$H$25:$H$52,MATCH(B1300&amp;"|"&amp;I1300,Structure!$A$25:$A$52,0))</f>
        <v/>
      </c>
      <c r="P1300" s="26">
        <f>INDEX(Structure!$I$25:$I$52,MATCH(B1300&amp;"|"&amp;I1300,Structure!$A$25:$A$52,0))</f>
        <v/>
      </c>
      <c r="Q1300" s="20">
        <f>G1300/H1300</f>
        <v/>
      </c>
      <c r="R1300" s="20">
        <f>G1300/O1300</f>
        <v/>
      </c>
      <c r="S1300" s="32">
        <f>(G1300-N1300)/(P1300-N1300)</f>
        <v/>
      </c>
      <c r="T1300" s="4">
        <f>IF(G1300&lt;N1300,"Below",IF(G1300&gt;P1300,"Above","Within"))</f>
        <v/>
      </c>
      <c r="U1300" s="17">
        <f>MAX(0,N1300-G1300)*F1300</f>
        <v/>
      </c>
      <c r="V1300" s="17">
        <f>MAX(0,G1300-P1300)*F1300</f>
        <v/>
      </c>
      <c r="W1300" s="33">
        <f>IF(T1300="Above",LN(G1300/P1300)/LN(1+INDEX(Market!$E$6:$E$9,MATCH(B1300,Market!$A$6:$A$9,0))),0)</f>
        <v/>
      </c>
    </row>
    <row r="1301">
      <c r="A1301" s="5" t="inlineStr">
        <is>
          <t>E01511</t>
        </is>
      </c>
      <c r="B1301" s="5" t="inlineStr">
        <is>
          <t>PL</t>
        </is>
      </c>
      <c r="C1301" s="5" t="inlineStr">
        <is>
          <t>Operations</t>
        </is>
      </c>
      <c r="D1301" s="5" t="inlineStr">
        <is>
          <t>L4</t>
        </is>
      </c>
      <c r="E1301" s="5" t="inlineStr">
        <is>
          <t>M</t>
        </is>
      </c>
      <c r="F1301" s="5" t="n">
        <v>1</v>
      </c>
      <c r="G1301" s="31" t="n">
        <v>38750</v>
      </c>
      <c r="H1301" s="31" t="n">
        <v>41900</v>
      </c>
      <c r="I1301" s="6">
        <f>INDEX(Roles!$J$5:$J$40,MATCH(C1301&amp;"|"&amp;D1301,Roles!$A$5:$A$40,0))</f>
        <v/>
      </c>
      <c r="J1301" s="6">
        <f>INDEX(Roles!$K$5:$K$40,MATCH(C1301&amp;"|"&amp;D1301,Roles!$A$5:$A$40,0))</f>
        <v/>
      </c>
      <c r="K1301" s="26">
        <f>INDEX(Market!$K$31:$K$54,MATCH(B1301&amp;"|"&amp;J1301,Market!$A$31:$A$54,0))</f>
        <v/>
      </c>
      <c r="L1301" s="6">
        <f>INDEX(Settings!$E$13:$E$19,MATCH(I1301,Settings!$B$13:$B$19,0))</f>
        <v/>
      </c>
      <c r="M1301" s="25">
        <f>INDEX(Structure!$K$6:$K$12,MATCH(I1301,Structure!$A$6:$A$12,0))</f>
        <v/>
      </c>
      <c r="N1301" s="26">
        <f>INDEX(Structure!$G$25:$G$52,MATCH(B1301&amp;"|"&amp;I1301,Structure!$A$25:$A$52,0))</f>
        <v/>
      </c>
      <c r="O1301" s="26">
        <f>INDEX(Structure!$H$25:$H$52,MATCH(B1301&amp;"|"&amp;I1301,Structure!$A$25:$A$52,0))</f>
        <v/>
      </c>
      <c r="P1301" s="26">
        <f>INDEX(Structure!$I$25:$I$52,MATCH(B1301&amp;"|"&amp;I1301,Structure!$A$25:$A$52,0))</f>
        <v/>
      </c>
      <c r="Q1301" s="20">
        <f>G1301/H1301</f>
        <v/>
      </c>
      <c r="R1301" s="20">
        <f>G1301/O1301</f>
        <v/>
      </c>
      <c r="S1301" s="32">
        <f>(G1301-N1301)/(P1301-N1301)</f>
        <v/>
      </c>
      <c r="T1301" s="4">
        <f>IF(G1301&lt;N1301,"Below",IF(G1301&gt;P1301,"Above","Within"))</f>
        <v/>
      </c>
      <c r="U1301" s="17">
        <f>MAX(0,N1301-G1301)*F1301</f>
        <v/>
      </c>
      <c r="V1301" s="17">
        <f>MAX(0,G1301-P1301)*F1301</f>
        <v/>
      </c>
      <c r="W1301" s="33">
        <f>IF(T1301="Above",LN(G1301/P1301)/LN(1+INDEX(Market!$E$6:$E$9,MATCH(B1301,Market!$A$6:$A$9,0))),0)</f>
        <v/>
      </c>
    </row>
    <row r="1302">
      <c r="A1302" s="5" t="inlineStr">
        <is>
          <t>E01512</t>
        </is>
      </c>
      <c r="B1302" s="5" t="inlineStr">
        <is>
          <t>DE</t>
        </is>
      </c>
      <c r="C1302" s="5" t="inlineStr">
        <is>
          <t>Tech</t>
        </is>
      </c>
      <c r="D1302" s="5" t="inlineStr">
        <is>
          <t>L3</t>
        </is>
      </c>
      <c r="E1302" s="5" t="inlineStr">
        <is>
          <t>F</t>
        </is>
      </c>
      <c r="F1302" s="5" t="n">
        <v>1</v>
      </c>
      <c r="G1302" s="31" t="n">
        <v>88150</v>
      </c>
      <c r="H1302" s="31" t="n">
        <v>76000</v>
      </c>
      <c r="I1302" s="6">
        <f>INDEX(Roles!$J$5:$J$40,MATCH(C1302&amp;"|"&amp;D1302,Roles!$A$5:$A$40,0))</f>
        <v/>
      </c>
      <c r="J1302" s="6">
        <f>INDEX(Roles!$K$5:$K$40,MATCH(C1302&amp;"|"&amp;D1302,Roles!$A$5:$A$40,0))</f>
        <v/>
      </c>
      <c r="K1302" s="26">
        <f>INDEX(Market!$K$31:$K$54,MATCH(B1302&amp;"|"&amp;J1302,Market!$A$31:$A$54,0))</f>
        <v/>
      </c>
      <c r="L1302" s="6">
        <f>INDEX(Settings!$E$13:$E$19,MATCH(I1302,Settings!$B$13:$B$19,0))</f>
        <v/>
      </c>
      <c r="M1302" s="25">
        <f>INDEX(Structure!$K$6:$K$12,MATCH(I1302,Structure!$A$6:$A$12,0))</f>
        <v/>
      </c>
      <c r="N1302" s="26">
        <f>INDEX(Structure!$G$25:$G$52,MATCH(B1302&amp;"|"&amp;I1302,Structure!$A$25:$A$52,0))</f>
        <v/>
      </c>
      <c r="O1302" s="26">
        <f>INDEX(Structure!$H$25:$H$52,MATCH(B1302&amp;"|"&amp;I1302,Structure!$A$25:$A$52,0))</f>
        <v/>
      </c>
      <c r="P1302" s="26">
        <f>INDEX(Structure!$I$25:$I$52,MATCH(B1302&amp;"|"&amp;I1302,Structure!$A$25:$A$52,0))</f>
        <v/>
      </c>
      <c r="Q1302" s="20">
        <f>G1302/H1302</f>
        <v/>
      </c>
      <c r="R1302" s="20">
        <f>G1302/O1302</f>
        <v/>
      </c>
      <c r="S1302" s="32">
        <f>(G1302-N1302)/(P1302-N1302)</f>
        <v/>
      </c>
      <c r="T1302" s="4">
        <f>IF(G1302&lt;N1302,"Below",IF(G1302&gt;P1302,"Above","Within"))</f>
        <v/>
      </c>
      <c r="U1302" s="17">
        <f>MAX(0,N1302-G1302)*F1302</f>
        <v/>
      </c>
      <c r="V1302" s="17">
        <f>MAX(0,G1302-P1302)*F1302</f>
        <v/>
      </c>
      <c r="W1302" s="33">
        <f>IF(T1302="Above",LN(G1302/P1302)/LN(1+INDEX(Market!$E$6:$E$9,MATCH(B1302,Market!$A$6:$A$9,0))),0)</f>
        <v/>
      </c>
    </row>
    <row r="1303">
      <c r="A1303" s="5" t="inlineStr">
        <is>
          <t>E01513</t>
        </is>
      </c>
      <c r="B1303" s="5" t="inlineStr">
        <is>
          <t>IT</t>
        </is>
      </c>
      <c r="C1303" s="5" t="inlineStr">
        <is>
          <t>Customer Service</t>
        </is>
      </c>
      <c r="D1303" s="5" t="inlineStr">
        <is>
          <t>L4</t>
        </is>
      </c>
      <c r="E1303" s="5" t="inlineStr">
        <is>
          <t>M</t>
        </is>
      </c>
      <c r="F1303" s="5" t="n">
        <v>0.8</v>
      </c>
      <c r="G1303" s="31" t="n">
        <v>50650</v>
      </c>
      <c r="H1303" s="31" t="n">
        <v>49100</v>
      </c>
      <c r="I1303" s="6">
        <f>INDEX(Roles!$J$5:$J$40,MATCH(C1303&amp;"|"&amp;D1303,Roles!$A$5:$A$40,0))</f>
        <v/>
      </c>
      <c r="J1303" s="6">
        <f>INDEX(Roles!$K$5:$K$40,MATCH(C1303&amp;"|"&amp;D1303,Roles!$A$5:$A$40,0))</f>
        <v/>
      </c>
      <c r="K1303" s="26">
        <f>INDEX(Market!$K$31:$K$54,MATCH(B1303&amp;"|"&amp;J1303,Market!$A$31:$A$54,0))</f>
        <v/>
      </c>
      <c r="L1303" s="6">
        <f>INDEX(Settings!$E$13:$E$19,MATCH(I1303,Settings!$B$13:$B$19,0))</f>
        <v/>
      </c>
      <c r="M1303" s="25">
        <f>INDEX(Structure!$K$6:$K$12,MATCH(I1303,Structure!$A$6:$A$12,0))</f>
        <v/>
      </c>
      <c r="N1303" s="26">
        <f>INDEX(Structure!$G$25:$G$52,MATCH(B1303&amp;"|"&amp;I1303,Structure!$A$25:$A$52,0))</f>
        <v/>
      </c>
      <c r="O1303" s="26">
        <f>INDEX(Structure!$H$25:$H$52,MATCH(B1303&amp;"|"&amp;I1303,Structure!$A$25:$A$52,0))</f>
        <v/>
      </c>
      <c r="P1303" s="26">
        <f>INDEX(Structure!$I$25:$I$52,MATCH(B1303&amp;"|"&amp;I1303,Structure!$A$25:$A$52,0))</f>
        <v/>
      </c>
      <c r="Q1303" s="20">
        <f>G1303/H1303</f>
        <v/>
      </c>
      <c r="R1303" s="20">
        <f>G1303/O1303</f>
        <v/>
      </c>
      <c r="S1303" s="32">
        <f>(G1303-N1303)/(P1303-N1303)</f>
        <v/>
      </c>
      <c r="T1303" s="4">
        <f>IF(G1303&lt;N1303,"Below",IF(G1303&gt;P1303,"Above","Within"))</f>
        <v/>
      </c>
      <c r="U1303" s="17">
        <f>MAX(0,N1303-G1303)*F1303</f>
        <v/>
      </c>
      <c r="V1303" s="17">
        <f>MAX(0,G1303-P1303)*F1303</f>
        <v/>
      </c>
      <c r="W1303" s="33">
        <f>IF(T1303="Above",LN(G1303/P1303)/LN(1+INDEX(Market!$E$6:$E$9,MATCH(B1303,Market!$A$6:$A$9,0))),0)</f>
        <v/>
      </c>
    </row>
    <row r="1304">
      <c r="A1304" s="5" t="inlineStr">
        <is>
          <t>E01514</t>
        </is>
      </c>
      <c r="B1304" s="5" t="inlineStr">
        <is>
          <t>ES</t>
        </is>
      </c>
      <c r="C1304" s="5" t="inlineStr">
        <is>
          <t>HR</t>
        </is>
      </c>
      <c r="D1304" s="5" t="inlineStr">
        <is>
          <t>L1</t>
        </is>
      </c>
      <c r="E1304" s="5" t="inlineStr">
        <is>
          <t>M</t>
        </is>
      </c>
      <c r="F1304" s="5" t="n">
        <v>1</v>
      </c>
      <c r="G1304" s="31" t="n">
        <v>28450</v>
      </c>
      <c r="H1304" s="31" t="n">
        <v>25000</v>
      </c>
      <c r="I1304" s="6">
        <f>INDEX(Roles!$J$5:$J$40,MATCH(C1304&amp;"|"&amp;D1304,Roles!$A$5:$A$40,0))</f>
        <v/>
      </c>
      <c r="J1304" s="6">
        <f>INDEX(Roles!$K$5:$K$40,MATCH(C1304&amp;"|"&amp;D1304,Roles!$A$5:$A$40,0))</f>
        <v/>
      </c>
      <c r="K1304" s="26">
        <f>INDEX(Market!$K$31:$K$54,MATCH(B1304&amp;"|"&amp;J1304,Market!$A$31:$A$54,0))</f>
        <v/>
      </c>
      <c r="L1304" s="6">
        <f>INDEX(Settings!$E$13:$E$19,MATCH(I1304,Settings!$B$13:$B$19,0))</f>
        <v/>
      </c>
      <c r="M1304" s="25">
        <f>INDEX(Structure!$K$6:$K$12,MATCH(I1304,Structure!$A$6:$A$12,0))</f>
        <v/>
      </c>
      <c r="N1304" s="26">
        <f>INDEX(Structure!$G$25:$G$52,MATCH(B1304&amp;"|"&amp;I1304,Structure!$A$25:$A$52,0))</f>
        <v/>
      </c>
      <c r="O1304" s="26">
        <f>INDEX(Structure!$H$25:$H$52,MATCH(B1304&amp;"|"&amp;I1304,Structure!$A$25:$A$52,0))</f>
        <v/>
      </c>
      <c r="P1304" s="26">
        <f>INDEX(Structure!$I$25:$I$52,MATCH(B1304&amp;"|"&amp;I1304,Structure!$A$25:$A$52,0))</f>
        <v/>
      </c>
      <c r="Q1304" s="20">
        <f>G1304/H1304</f>
        <v/>
      </c>
      <c r="R1304" s="20">
        <f>G1304/O1304</f>
        <v/>
      </c>
      <c r="S1304" s="32">
        <f>(G1304-N1304)/(P1304-N1304)</f>
        <v/>
      </c>
      <c r="T1304" s="4">
        <f>IF(G1304&lt;N1304,"Below",IF(G1304&gt;P1304,"Above","Within"))</f>
        <v/>
      </c>
      <c r="U1304" s="17">
        <f>MAX(0,N1304-G1304)*F1304</f>
        <v/>
      </c>
      <c r="V1304" s="17">
        <f>MAX(0,G1304-P1304)*F1304</f>
        <v/>
      </c>
      <c r="W1304" s="33">
        <f>IF(T1304="Above",LN(G1304/P1304)/LN(1+INDEX(Market!$E$6:$E$9,MATCH(B1304,Market!$A$6:$A$9,0))),0)</f>
        <v/>
      </c>
    </row>
    <row r="1305">
      <c r="A1305" s="5" t="inlineStr">
        <is>
          <t>E01516</t>
        </is>
      </c>
      <c r="B1305" s="5" t="inlineStr">
        <is>
          <t>PL</t>
        </is>
      </c>
      <c r="C1305" s="5" t="inlineStr">
        <is>
          <t>Tech</t>
        </is>
      </c>
      <c r="D1305" s="5" t="inlineStr">
        <is>
          <t>L5</t>
        </is>
      </c>
      <c r="E1305" s="5" t="inlineStr">
        <is>
          <t>M</t>
        </is>
      </c>
      <c r="F1305" s="5" t="n">
        <v>1</v>
      </c>
      <c r="G1305" s="31" t="n">
        <v>78950</v>
      </c>
      <c r="H1305" s="31" t="n">
        <v>76100</v>
      </c>
      <c r="I1305" s="6">
        <f>INDEX(Roles!$J$5:$J$40,MATCH(C1305&amp;"|"&amp;D1305,Roles!$A$5:$A$40,0))</f>
        <v/>
      </c>
      <c r="J1305" s="6">
        <f>INDEX(Roles!$K$5:$K$40,MATCH(C1305&amp;"|"&amp;D1305,Roles!$A$5:$A$40,0))</f>
        <v/>
      </c>
      <c r="K1305" s="26">
        <f>INDEX(Market!$K$31:$K$54,MATCH(B1305&amp;"|"&amp;J1305,Market!$A$31:$A$54,0))</f>
        <v/>
      </c>
      <c r="L1305" s="6">
        <f>INDEX(Settings!$E$13:$E$19,MATCH(I1305,Settings!$B$13:$B$19,0))</f>
        <v/>
      </c>
      <c r="M1305" s="25">
        <f>INDEX(Structure!$K$6:$K$12,MATCH(I1305,Structure!$A$6:$A$12,0))</f>
        <v/>
      </c>
      <c r="N1305" s="26">
        <f>INDEX(Structure!$G$25:$G$52,MATCH(B1305&amp;"|"&amp;I1305,Structure!$A$25:$A$52,0))</f>
        <v/>
      </c>
      <c r="O1305" s="26">
        <f>INDEX(Structure!$H$25:$H$52,MATCH(B1305&amp;"|"&amp;I1305,Structure!$A$25:$A$52,0))</f>
        <v/>
      </c>
      <c r="P1305" s="26">
        <f>INDEX(Structure!$I$25:$I$52,MATCH(B1305&amp;"|"&amp;I1305,Structure!$A$25:$A$52,0))</f>
        <v/>
      </c>
      <c r="Q1305" s="20">
        <f>G1305/H1305</f>
        <v/>
      </c>
      <c r="R1305" s="20">
        <f>G1305/O1305</f>
        <v/>
      </c>
      <c r="S1305" s="32">
        <f>(G1305-N1305)/(P1305-N1305)</f>
        <v/>
      </c>
      <c r="T1305" s="4">
        <f>IF(G1305&lt;N1305,"Below",IF(G1305&gt;P1305,"Above","Within"))</f>
        <v/>
      </c>
      <c r="U1305" s="17">
        <f>MAX(0,N1305-G1305)*F1305</f>
        <v/>
      </c>
      <c r="V1305" s="17">
        <f>MAX(0,G1305-P1305)*F1305</f>
        <v/>
      </c>
      <c r="W1305" s="33">
        <f>IF(T1305="Above",LN(G1305/P1305)/LN(1+INDEX(Market!$E$6:$E$9,MATCH(B1305,Market!$A$6:$A$9,0))),0)</f>
        <v/>
      </c>
    </row>
    <row r="1306">
      <c r="A1306" s="5" t="inlineStr">
        <is>
          <t>E01517</t>
        </is>
      </c>
      <c r="B1306" s="5" t="inlineStr">
        <is>
          <t>IT</t>
        </is>
      </c>
      <c r="C1306" s="5" t="inlineStr">
        <is>
          <t>Finance</t>
        </is>
      </c>
      <c r="D1306" s="5" t="inlineStr">
        <is>
          <t>L3</t>
        </is>
      </c>
      <c r="E1306" s="5" t="inlineStr">
        <is>
          <t>F</t>
        </is>
      </c>
      <c r="F1306" s="5" t="n">
        <v>1</v>
      </c>
      <c r="G1306" s="31" t="n">
        <v>35800</v>
      </c>
      <c r="H1306" s="31" t="n">
        <v>45800</v>
      </c>
      <c r="I1306" s="6">
        <f>INDEX(Roles!$J$5:$J$40,MATCH(C1306&amp;"|"&amp;D1306,Roles!$A$5:$A$40,0))</f>
        <v/>
      </c>
      <c r="J1306" s="6">
        <f>INDEX(Roles!$K$5:$K$40,MATCH(C1306&amp;"|"&amp;D1306,Roles!$A$5:$A$40,0))</f>
        <v/>
      </c>
      <c r="K1306" s="26">
        <f>INDEX(Market!$K$31:$K$54,MATCH(B1306&amp;"|"&amp;J1306,Market!$A$31:$A$54,0))</f>
        <v/>
      </c>
      <c r="L1306" s="6">
        <f>INDEX(Settings!$E$13:$E$19,MATCH(I1306,Settings!$B$13:$B$19,0))</f>
        <v/>
      </c>
      <c r="M1306" s="25">
        <f>INDEX(Structure!$K$6:$K$12,MATCH(I1306,Structure!$A$6:$A$12,0))</f>
        <v/>
      </c>
      <c r="N1306" s="26">
        <f>INDEX(Structure!$G$25:$G$52,MATCH(B1306&amp;"|"&amp;I1306,Structure!$A$25:$A$52,0))</f>
        <v/>
      </c>
      <c r="O1306" s="26">
        <f>INDEX(Structure!$H$25:$H$52,MATCH(B1306&amp;"|"&amp;I1306,Structure!$A$25:$A$52,0))</f>
        <v/>
      </c>
      <c r="P1306" s="26">
        <f>INDEX(Structure!$I$25:$I$52,MATCH(B1306&amp;"|"&amp;I1306,Structure!$A$25:$A$52,0))</f>
        <v/>
      </c>
      <c r="Q1306" s="20">
        <f>G1306/H1306</f>
        <v/>
      </c>
      <c r="R1306" s="20">
        <f>G1306/O1306</f>
        <v/>
      </c>
      <c r="S1306" s="32">
        <f>(G1306-N1306)/(P1306-N1306)</f>
        <v/>
      </c>
      <c r="T1306" s="4">
        <f>IF(G1306&lt;N1306,"Below",IF(G1306&gt;P1306,"Above","Within"))</f>
        <v/>
      </c>
      <c r="U1306" s="17">
        <f>MAX(0,N1306-G1306)*F1306</f>
        <v/>
      </c>
      <c r="V1306" s="17">
        <f>MAX(0,G1306-P1306)*F1306</f>
        <v/>
      </c>
      <c r="W1306" s="33">
        <f>IF(T1306="Above",LN(G1306/P1306)/LN(1+INDEX(Market!$E$6:$E$9,MATCH(B1306,Market!$A$6:$A$9,0))),0)</f>
        <v/>
      </c>
    </row>
    <row r="1307">
      <c r="A1307" s="5" t="inlineStr">
        <is>
          <t>E01518</t>
        </is>
      </c>
      <c r="B1307" s="5" t="inlineStr">
        <is>
          <t>PL</t>
        </is>
      </c>
      <c r="C1307" s="5" t="inlineStr">
        <is>
          <t>Tech</t>
        </is>
      </c>
      <c r="D1307" s="5" t="inlineStr">
        <is>
          <t>L4</t>
        </is>
      </c>
      <c r="E1307" s="5" t="inlineStr">
        <is>
          <t>F</t>
        </is>
      </c>
      <c r="F1307" s="5" t="n">
        <v>1</v>
      </c>
      <c r="G1307" s="31" t="n">
        <v>48400</v>
      </c>
      <c r="H1307" s="31" t="n">
        <v>55100</v>
      </c>
      <c r="I1307" s="6">
        <f>INDEX(Roles!$J$5:$J$40,MATCH(C1307&amp;"|"&amp;D1307,Roles!$A$5:$A$40,0))</f>
        <v/>
      </c>
      <c r="J1307" s="6">
        <f>INDEX(Roles!$K$5:$K$40,MATCH(C1307&amp;"|"&amp;D1307,Roles!$A$5:$A$40,0))</f>
        <v/>
      </c>
      <c r="K1307" s="26">
        <f>INDEX(Market!$K$31:$K$54,MATCH(B1307&amp;"|"&amp;J1307,Market!$A$31:$A$54,0))</f>
        <v/>
      </c>
      <c r="L1307" s="6">
        <f>INDEX(Settings!$E$13:$E$19,MATCH(I1307,Settings!$B$13:$B$19,0))</f>
        <v/>
      </c>
      <c r="M1307" s="25">
        <f>INDEX(Structure!$K$6:$K$12,MATCH(I1307,Structure!$A$6:$A$12,0))</f>
        <v/>
      </c>
      <c r="N1307" s="26">
        <f>INDEX(Structure!$G$25:$G$52,MATCH(B1307&amp;"|"&amp;I1307,Structure!$A$25:$A$52,0))</f>
        <v/>
      </c>
      <c r="O1307" s="26">
        <f>INDEX(Structure!$H$25:$H$52,MATCH(B1307&amp;"|"&amp;I1307,Structure!$A$25:$A$52,0))</f>
        <v/>
      </c>
      <c r="P1307" s="26">
        <f>INDEX(Structure!$I$25:$I$52,MATCH(B1307&amp;"|"&amp;I1307,Structure!$A$25:$A$52,0))</f>
        <v/>
      </c>
      <c r="Q1307" s="20">
        <f>G1307/H1307</f>
        <v/>
      </c>
      <c r="R1307" s="20">
        <f>G1307/O1307</f>
        <v/>
      </c>
      <c r="S1307" s="32">
        <f>(G1307-N1307)/(P1307-N1307)</f>
        <v/>
      </c>
      <c r="T1307" s="4">
        <f>IF(G1307&lt;N1307,"Below",IF(G1307&gt;P1307,"Above","Within"))</f>
        <v/>
      </c>
      <c r="U1307" s="17">
        <f>MAX(0,N1307-G1307)*F1307</f>
        <v/>
      </c>
      <c r="V1307" s="17">
        <f>MAX(0,G1307-P1307)*F1307</f>
        <v/>
      </c>
      <c r="W1307" s="33">
        <f>IF(T1307="Above",LN(G1307/P1307)/LN(1+INDEX(Market!$E$6:$E$9,MATCH(B1307,Market!$A$6:$A$9,0))),0)</f>
        <v/>
      </c>
    </row>
    <row r="1308">
      <c r="A1308" s="5" t="inlineStr">
        <is>
          <t>E01519</t>
        </is>
      </c>
      <c r="B1308" s="5" t="inlineStr">
        <is>
          <t>PL</t>
        </is>
      </c>
      <c r="C1308" s="5" t="inlineStr">
        <is>
          <t>Operations</t>
        </is>
      </c>
      <c r="D1308" s="5" t="inlineStr">
        <is>
          <t>L4</t>
        </is>
      </c>
      <c r="E1308" s="5" t="inlineStr">
        <is>
          <t>M</t>
        </is>
      </c>
      <c r="F1308" s="5" t="n">
        <v>1</v>
      </c>
      <c r="G1308" s="31" t="n">
        <v>48600</v>
      </c>
      <c r="H1308" s="31" t="n">
        <v>41900</v>
      </c>
      <c r="I1308" s="6">
        <f>INDEX(Roles!$J$5:$J$40,MATCH(C1308&amp;"|"&amp;D1308,Roles!$A$5:$A$40,0))</f>
        <v/>
      </c>
      <c r="J1308" s="6">
        <f>INDEX(Roles!$K$5:$K$40,MATCH(C1308&amp;"|"&amp;D1308,Roles!$A$5:$A$40,0))</f>
        <v/>
      </c>
      <c r="K1308" s="26">
        <f>INDEX(Market!$K$31:$K$54,MATCH(B1308&amp;"|"&amp;J1308,Market!$A$31:$A$54,0))</f>
        <v/>
      </c>
      <c r="L1308" s="6">
        <f>INDEX(Settings!$E$13:$E$19,MATCH(I1308,Settings!$B$13:$B$19,0))</f>
        <v/>
      </c>
      <c r="M1308" s="25">
        <f>INDEX(Structure!$K$6:$K$12,MATCH(I1308,Structure!$A$6:$A$12,0))</f>
        <v/>
      </c>
      <c r="N1308" s="26">
        <f>INDEX(Structure!$G$25:$G$52,MATCH(B1308&amp;"|"&amp;I1308,Structure!$A$25:$A$52,0))</f>
        <v/>
      </c>
      <c r="O1308" s="26">
        <f>INDEX(Structure!$H$25:$H$52,MATCH(B1308&amp;"|"&amp;I1308,Structure!$A$25:$A$52,0))</f>
        <v/>
      </c>
      <c r="P1308" s="26">
        <f>INDEX(Structure!$I$25:$I$52,MATCH(B1308&amp;"|"&amp;I1308,Structure!$A$25:$A$52,0))</f>
        <v/>
      </c>
      <c r="Q1308" s="20">
        <f>G1308/H1308</f>
        <v/>
      </c>
      <c r="R1308" s="20">
        <f>G1308/O1308</f>
        <v/>
      </c>
      <c r="S1308" s="32">
        <f>(G1308-N1308)/(P1308-N1308)</f>
        <v/>
      </c>
      <c r="T1308" s="4">
        <f>IF(G1308&lt;N1308,"Below",IF(G1308&gt;P1308,"Above","Within"))</f>
        <v/>
      </c>
      <c r="U1308" s="17">
        <f>MAX(0,N1308-G1308)*F1308</f>
        <v/>
      </c>
      <c r="V1308" s="17">
        <f>MAX(0,G1308-P1308)*F1308</f>
        <v/>
      </c>
      <c r="W1308" s="33">
        <f>IF(T1308="Above",LN(G1308/P1308)/LN(1+INDEX(Market!$E$6:$E$9,MATCH(B1308,Market!$A$6:$A$9,0))),0)</f>
        <v/>
      </c>
    </row>
    <row r="1309">
      <c r="A1309" s="5" t="inlineStr">
        <is>
          <t>E01521</t>
        </is>
      </c>
      <c r="B1309" s="5" t="inlineStr">
        <is>
          <t>IT</t>
        </is>
      </c>
      <c r="C1309" s="5" t="inlineStr">
        <is>
          <t>Customer Service</t>
        </is>
      </c>
      <c r="D1309" s="5" t="inlineStr">
        <is>
          <t>L2</t>
        </is>
      </c>
      <c r="E1309" s="5" t="inlineStr">
        <is>
          <t>M</t>
        </is>
      </c>
      <c r="F1309" s="5" t="n">
        <v>1</v>
      </c>
      <c r="G1309" s="31" t="n">
        <v>27800</v>
      </c>
      <c r="H1309" s="31" t="n">
        <v>29200</v>
      </c>
      <c r="I1309" s="6">
        <f>INDEX(Roles!$J$5:$J$40,MATCH(C1309&amp;"|"&amp;D1309,Roles!$A$5:$A$40,0))</f>
        <v/>
      </c>
      <c r="J1309" s="6">
        <f>INDEX(Roles!$K$5:$K$40,MATCH(C1309&amp;"|"&amp;D1309,Roles!$A$5:$A$40,0))</f>
        <v/>
      </c>
      <c r="K1309" s="26">
        <f>INDEX(Market!$K$31:$K$54,MATCH(B1309&amp;"|"&amp;J1309,Market!$A$31:$A$54,0))</f>
        <v/>
      </c>
      <c r="L1309" s="6">
        <f>INDEX(Settings!$E$13:$E$19,MATCH(I1309,Settings!$B$13:$B$19,0))</f>
        <v/>
      </c>
      <c r="M1309" s="25">
        <f>INDEX(Structure!$K$6:$K$12,MATCH(I1309,Structure!$A$6:$A$12,0))</f>
        <v/>
      </c>
      <c r="N1309" s="26">
        <f>INDEX(Structure!$G$25:$G$52,MATCH(B1309&amp;"|"&amp;I1309,Structure!$A$25:$A$52,0))</f>
        <v/>
      </c>
      <c r="O1309" s="26">
        <f>INDEX(Structure!$H$25:$H$52,MATCH(B1309&amp;"|"&amp;I1309,Structure!$A$25:$A$52,0))</f>
        <v/>
      </c>
      <c r="P1309" s="26">
        <f>INDEX(Structure!$I$25:$I$52,MATCH(B1309&amp;"|"&amp;I1309,Structure!$A$25:$A$52,0))</f>
        <v/>
      </c>
      <c r="Q1309" s="20">
        <f>G1309/H1309</f>
        <v/>
      </c>
      <c r="R1309" s="20">
        <f>G1309/O1309</f>
        <v/>
      </c>
      <c r="S1309" s="32">
        <f>(G1309-N1309)/(P1309-N1309)</f>
        <v/>
      </c>
      <c r="T1309" s="4">
        <f>IF(G1309&lt;N1309,"Below",IF(G1309&gt;P1309,"Above","Within"))</f>
        <v/>
      </c>
      <c r="U1309" s="17">
        <f>MAX(0,N1309-G1309)*F1309</f>
        <v/>
      </c>
      <c r="V1309" s="17">
        <f>MAX(0,G1309-P1309)*F1309</f>
        <v/>
      </c>
      <c r="W1309" s="33">
        <f>IF(T1309="Above",LN(G1309/P1309)/LN(1+INDEX(Market!$E$6:$E$9,MATCH(B1309,Market!$A$6:$A$9,0))),0)</f>
        <v/>
      </c>
    </row>
    <row r="1310">
      <c r="A1310" s="5" t="inlineStr">
        <is>
          <t>E01522</t>
        </is>
      </c>
      <c r="B1310" s="5" t="inlineStr">
        <is>
          <t>IT</t>
        </is>
      </c>
      <c r="C1310" s="5" t="inlineStr">
        <is>
          <t>HR</t>
        </is>
      </c>
      <c r="D1310" s="5" t="inlineStr">
        <is>
          <t>L1</t>
        </is>
      </c>
      <c r="E1310" s="5" t="inlineStr">
        <is>
          <t>F</t>
        </is>
      </c>
      <c r="F1310" s="5" t="n">
        <v>1</v>
      </c>
      <c r="G1310" s="31" t="n">
        <v>20250</v>
      </c>
      <c r="H1310" s="31" t="n">
        <v>26000</v>
      </c>
      <c r="I1310" s="6">
        <f>INDEX(Roles!$J$5:$J$40,MATCH(C1310&amp;"|"&amp;D1310,Roles!$A$5:$A$40,0))</f>
        <v/>
      </c>
      <c r="J1310" s="6">
        <f>INDEX(Roles!$K$5:$K$40,MATCH(C1310&amp;"|"&amp;D1310,Roles!$A$5:$A$40,0))</f>
        <v/>
      </c>
      <c r="K1310" s="26">
        <f>INDEX(Market!$K$31:$K$54,MATCH(B1310&amp;"|"&amp;J1310,Market!$A$31:$A$54,0))</f>
        <v/>
      </c>
      <c r="L1310" s="6">
        <f>INDEX(Settings!$E$13:$E$19,MATCH(I1310,Settings!$B$13:$B$19,0))</f>
        <v/>
      </c>
      <c r="M1310" s="25">
        <f>INDEX(Structure!$K$6:$K$12,MATCH(I1310,Structure!$A$6:$A$12,0))</f>
        <v/>
      </c>
      <c r="N1310" s="26">
        <f>INDEX(Structure!$G$25:$G$52,MATCH(B1310&amp;"|"&amp;I1310,Structure!$A$25:$A$52,0))</f>
        <v/>
      </c>
      <c r="O1310" s="26">
        <f>INDEX(Structure!$H$25:$H$52,MATCH(B1310&amp;"|"&amp;I1310,Structure!$A$25:$A$52,0))</f>
        <v/>
      </c>
      <c r="P1310" s="26">
        <f>INDEX(Structure!$I$25:$I$52,MATCH(B1310&amp;"|"&amp;I1310,Structure!$A$25:$A$52,0))</f>
        <v/>
      </c>
      <c r="Q1310" s="20">
        <f>G1310/H1310</f>
        <v/>
      </c>
      <c r="R1310" s="20">
        <f>G1310/O1310</f>
        <v/>
      </c>
      <c r="S1310" s="32">
        <f>(G1310-N1310)/(P1310-N1310)</f>
        <v/>
      </c>
      <c r="T1310" s="4">
        <f>IF(G1310&lt;N1310,"Below",IF(G1310&gt;P1310,"Above","Within"))</f>
        <v/>
      </c>
      <c r="U1310" s="17">
        <f>MAX(0,N1310-G1310)*F1310</f>
        <v/>
      </c>
      <c r="V1310" s="17">
        <f>MAX(0,G1310-P1310)*F1310</f>
        <v/>
      </c>
      <c r="W1310" s="33">
        <f>IF(T1310="Above",LN(G1310/P1310)/LN(1+INDEX(Market!$E$6:$E$9,MATCH(B1310,Market!$A$6:$A$9,0))),0)</f>
        <v/>
      </c>
    </row>
    <row r="1311">
      <c r="A1311" s="5" t="inlineStr">
        <is>
          <t>E01523</t>
        </is>
      </c>
      <c r="B1311" s="5" t="inlineStr">
        <is>
          <t>ES</t>
        </is>
      </c>
      <c r="C1311" s="5" t="inlineStr">
        <is>
          <t>Customer Service</t>
        </is>
      </c>
      <c r="D1311" s="5" t="inlineStr">
        <is>
          <t>L2</t>
        </is>
      </c>
      <c r="E1311" s="5" t="inlineStr">
        <is>
          <t>M</t>
        </is>
      </c>
      <c r="F1311" s="5" t="n">
        <v>1</v>
      </c>
      <c r="G1311" s="31" t="n">
        <v>29850</v>
      </c>
      <c r="H1311" s="31" t="n">
        <v>28100</v>
      </c>
      <c r="I1311" s="6">
        <f>INDEX(Roles!$J$5:$J$40,MATCH(C1311&amp;"|"&amp;D1311,Roles!$A$5:$A$40,0))</f>
        <v/>
      </c>
      <c r="J1311" s="6">
        <f>INDEX(Roles!$K$5:$K$40,MATCH(C1311&amp;"|"&amp;D1311,Roles!$A$5:$A$40,0))</f>
        <v/>
      </c>
      <c r="K1311" s="26">
        <f>INDEX(Market!$K$31:$K$54,MATCH(B1311&amp;"|"&amp;J1311,Market!$A$31:$A$54,0))</f>
        <v/>
      </c>
      <c r="L1311" s="6">
        <f>INDEX(Settings!$E$13:$E$19,MATCH(I1311,Settings!$B$13:$B$19,0))</f>
        <v/>
      </c>
      <c r="M1311" s="25">
        <f>INDEX(Structure!$K$6:$K$12,MATCH(I1311,Structure!$A$6:$A$12,0))</f>
        <v/>
      </c>
      <c r="N1311" s="26">
        <f>INDEX(Structure!$G$25:$G$52,MATCH(B1311&amp;"|"&amp;I1311,Structure!$A$25:$A$52,0))</f>
        <v/>
      </c>
      <c r="O1311" s="26">
        <f>INDEX(Structure!$H$25:$H$52,MATCH(B1311&amp;"|"&amp;I1311,Structure!$A$25:$A$52,0))</f>
        <v/>
      </c>
      <c r="P1311" s="26">
        <f>INDEX(Structure!$I$25:$I$52,MATCH(B1311&amp;"|"&amp;I1311,Structure!$A$25:$A$52,0))</f>
        <v/>
      </c>
      <c r="Q1311" s="20">
        <f>G1311/H1311</f>
        <v/>
      </c>
      <c r="R1311" s="20">
        <f>G1311/O1311</f>
        <v/>
      </c>
      <c r="S1311" s="32">
        <f>(G1311-N1311)/(P1311-N1311)</f>
        <v/>
      </c>
      <c r="T1311" s="4">
        <f>IF(G1311&lt;N1311,"Below",IF(G1311&gt;P1311,"Above","Within"))</f>
        <v/>
      </c>
      <c r="U1311" s="17">
        <f>MAX(0,N1311-G1311)*F1311</f>
        <v/>
      </c>
      <c r="V1311" s="17">
        <f>MAX(0,G1311-P1311)*F1311</f>
        <v/>
      </c>
      <c r="W1311" s="33">
        <f>IF(T1311="Above",LN(G1311/P1311)/LN(1+INDEX(Market!$E$6:$E$9,MATCH(B1311,Market!$A$6:$A$9,0))),0)</f>
        <v/>
      </c>
    </row>
    <row r="1312">
      <c r="A1312" s="5" t="inlineStr">
        <is>
          <t>E01524</t>
        </is>
      </c>
      <c r="B1312" s="5" t="inlineStr">
        <is>
          <t>IT</t>
        </is>
      </c>
      <c r="C1312" s="5" t="inlineStr">
        <is>
          <t>Operations</t>
        </is>
      </c>
      <c r="D1312" s="5" t="inlineStr">
        <is>
          <t>L1</t>
        </is>
      </c>
      <c r="E1312" s="5" t="inlineStr">
        <is>
          <t>M</t>
        </is>
      </c>
      <c r="F1312" s="5" t="n">
        <v>0.8</v>
      </c>
      <c r="G1312" s="31" t="n">
        <v>26200</v>
      </c>
      <c r="H1312" s="31" t="n">
        <v>24700</v>
      </c>
      <c r="I1312" s="6">
        <f>INDEX(Roles!$J$5:$J$40,MATCH(C1312&amp;"|"&amp;D1312,Roles!$A$5:$A$40,0))</f>
        <v/>
      </c>
      <c r="J1312" s="6">
        <f>INDEX(Roles!$K$5:$K$40,MATCH(C1312&amp;"|"&amp;D1312,Roles!$A$5:$A$40,0))</f>
        <v/>
      </c>
      <c r="K1312" s="26">
        <f>INDEX(Market!$K$31:$K$54,MATCH(B1312&amp;"|"&amp;J1312,Market!$A$31:$A$54,0))</f>
        <v/>
      </c>
      <c r="L1312" s="6">
        <f>INDEX(Settings!$E$13:$E$19,MATCH(I1312,Settings!$B$13:$B$19,0))</f>
        <v/>
      </c>
      <c r="M1312" s="25">
        <f>INDEX(Structure!$K$6:$K$12,MATCH(I1312,Structure!$A$6:$A$12,0))</f>
        <v/>
      </c>
      <c r="N1312" s="26">
        <f>INDEX(Structure!$G$25:$G$52,MATCH(B1312&amp;"|"&amp;I1312,Structure!$A$25:$A$52,0))</f>
        <v/>
      </c>
      <c r="O1312" s="26">
        <f>INDEX(Structure!$H$25:$H$52,MATCH(B1312&amp;"|"&amp;I1312,Structure!$A$25:$A$52,0))</f>
        <v/>
      </c>
      <c r="P1312" s="26">
        <f>INDEX(Structure!$I$25:$I$52,MATCH(B1312&amp;"|"&amp;I1312,Structure!$A$25:$A$52,0))</f>
        <v/>
      </c>
      <c r="Q1312" s="20">
        <f>G1312/H1312</f>
        <v/>
      </c>
      <c r="R1312" s="20">
        <f>G1312/O1312</f>
        <v/>
      </c>
      <c r="S1312" s="32">
        <f>(G1312-N1312)/(P1312-N1312)</f>
        <v/>
      </c>
      <c r="T1312" s="4">
        <f>IF(G1312&lt;N1312,"Below",IF(G1312&gt;P1312,"Above","Within"))</f>
        <v/>
      </c>
      <c r="U1312" s="17">
        <f>MAX(0,N1312-G1312)*F1312</f>
        <v/>
      </c>
      <c r="V1312" s="17">
        <f>MAX(0,G1312-P1312)*F1312</f>
        <v/>
      </c>
      <c r="W1312" s="33">
        <f>IF(T1312="Above",LN(G1312/P1312)/LN(1+INDEX(Market!$E$6:$E$9,MATCH(B1312,Market!$A$6:$A$9,0))),0)</f>
        <v/>
      </c>
    </row>
    <row r="1313">
      <c r="A1313" s="5" t="inlineStr">
        <is>
          <t>E01525</t>
        </is>
      </c>
      <c r="B1313" s="5" t="inlineStr">
        <is>
          <t>PL</t>
        </is>
      </c>
      <c r="C1313" s="5" t="inlineStr">
        <is>
          <t>Finance</t>
        </is>
      </c>
      <c r="D1313" s="5" t="inlineStr">
        <is>
          <t>L5</t>
        </is>
      </c>
      <c r="E1313" s="5" t="inlineStr">
        <is>
          <t>F</t>
        </is>
      </c>
      <c r="F1313" s="5" t="n">
        <v>1</v>
      </c>
      <c r="G1313" s="31" t="n">
        <v>57150</v>
      </c>
      <c r="H1313" s="31" t="n">
        <v>67000</v>
      </c>
      <c r="I1313" s="6">
        <f>INDEX(Roles!$J$5:$J$40,MATCH(C1313&amp;"|"&amp;D1313,Roles!$A$5:$A$40,0))</f>
        <v/>
      </c>
      <c r="J1313" s="6">
        <f>INDEX(Roles!$K$5:$K$40,MATCH(C1313&amp;"|"&amp;D1313,Roles!$A$5:$A$40,0))</f>
        <v/>
      </c>
      <c r="K1313" s="26">
        <f>INDEX(Market!$K$31:$K$54,MATCH(B1313&amp;"|"&amp;J1313,Market!$A$31:$A$54,0))</f>
        <v/>
      </c>
      <c r="L1313" s="6">
        <f>INDEX(Settings!$E$13:$E$19,MATCH(I1313,Settings!$B$13:$B$19,0))</f>
        <v/>
      </c>
      <c r="M1313" s="25">
        <f>INDEX(Structure!$K$6:$K$12,MATCH(I1313,Structure!$A$6:$A$12,0))</f>
        <v/>
      </c>
      <c r="N1313" s="26">
        <f>INDEX(Structure!$G$25:$G$52,MATCH(B1313&amp;"|"&amp;I1313,Structure!$A$25:$A$52,0))</f>
        <v/>
      </c>
      <c r="O1313" s="26">
        <f>INDEX(Structure!$H$25:$H$52,MATCH(B1313&amp;"|"&amp;I1313,Structure!$A$25:$A$52,0))</f>
        <v/>
      </c>
      <c r="P1313" s="26">
        <f>INDEX(Structure!$I$25:$I$52,MATCH(B1313&amp;"|"&amp;I1313,Structure!$A$25:$A$52,0))</f>
        <v/>
      </c>
      <c r="Q1313" s="20">
        <f>G1313/H1313</f>
        <v/>
      </c>
      <c r="R1313" s="20">
        <f>G1313/O1313</f>
        <v/>
      </c>
      <c r="S1313" s="32">
        <f>(G1313-N1313)/(P1313-N1313)</f>
        <v/>
      </c>
      <c r="T1313" s="4">
        <f>IF(G1313&lt;N1313,"Below",IF(G1313&gt;P1313,"Above","Within"))</f>
        <v/>
      </c>
      <c r="U1313" s="17">
        <f>MAX(0,N1313-G1313)*F1313</f>
        <v/>
      </c>
      <c r="V1313" s="17">
        <f>MAX(0,G1313-P1313)*F1313</f>
        <v/>
      </c>
      <c r="W1313" s="33">
        <f>IF(T1313="Above",LN(G1313/P1313)/LN(1+INDEX(Market!$E$6:$E$9,MATCH(B1313,Market!$A$6:$A$9,0))),0)</f>
        <v/>
      </c>
    </row>
    <row r="1314">
      <c r="A1314" s="5" t="inlineStr">
        <is>
          <t>E01526</t>
        </is>
      </c>
      <c r="B1314" s="5" t="inlineStr">
        <is>
          <t>ES</t>
        </is>
      </c>
      <c r="C1314" s="5" t="inlineStr">
        <is>
          <t>Tech</t>
        </is>
      </c>
      <c r="D1314" s="5" t="inlineStr">
        <is>
          <t>L5</t>
        </is>
      </c>
      <c r="E1314" s="5" t="inlineStr">
        <is>
          <t>M</t>
        </is>
      </c>
      <c r="F1314" s="5" t="n">
        <v>1</v>
      </c>
      <c r="G1314" s="31" t="n">
        <v>98450</v>
      </c>
      <c r="H1314" s="31" t="n">
        <v>90600</v>
      </c>
      <c r="I1314" s="6">
        <f>INDEX(Roles!$J$5:$J$40,MATCH(C1314&amp;"|"&amp;D1314,Roles!$A$5:$A$40,0))</f>
        <v/>
      </c>
      <c r="J1314" s="6">
        <f>INDEX(Roles!$K$5:$K$40,MATCH(C1314&amp;"|"&amp;D1314,Roles!$A$5:$A$40,0))</f>
        <v/>
      </c>
      <c r="K1314" s="26">
        <f>INDEX(Market!$K$31:$K$54,MATCH(B1314&amp;"|"&amp;J1314,Market!$A$31:$A$54,0))</f>
        <v/>
      </c>
      <c r="L1314" s="6">
        <f>INDEX(Settings!$E$13:$E$19,MATCH(I1314,Settings!$B$13:$B$19,0))</f>
        <v/>
      </c>
      <c r="M1314" s="25">
        <f>INDEX(Structure!$K$6:$K$12,MATCH(I1314,Structure!$A$6:$A$12,0))</f>
        <v/>
      </c>
      <c r="N1314" s="26">
        <f>INDEX(Structure!$G$25:$G$52,MATCH(B1314&amp;"|"&amp;I1314,Structure!$A$25:$A$52,0))</f>
        <v/>
      </c>
      <c r="O1314" s="26">
        <f>INDEX(Structure!$H$25:$H$52,MATCH(B1314&amp;"|"&amp;I1314,Structure!$A$25:$A$52,0))</f>
        <v/>
      </c>
      <c r="P1314" s="26">
        <f>INDEX(Structure!$I$25:$I$52,MATCH(B1314&amp;"|"&amp;I1314,Structure!$A$25:$A$52,0))</f>
        <v/>
      </c>
      <c r="Q1314" s="20">
        <f>G1314/H1314</f>
        <v/>
      </c>
      <c r="R1314" s="20">
        <f>G1314/O1314</f>
        <v/>
      </c>
      <c r="S1314" s="32">
        <f>(G1314-N1314)/(P1314-N1314)</f>
        <v/>
      </c>
      <c r="T1314" s="4">
        <f>IF(G1314&lt;N1314,"Below",IF(G1314&gt;P1314,"Above","Within"))</f>
        <v/>
      </c>
      <c r="U1314" s="17">
        <f>MAX(0,N1314-G1314)*F1314</f>
        <v/>
      </c>
      <c r="V1314" s="17">
        <f>MAX(0,G1314-P1314)*F1314</f>
        <v/>
      </c>
      <c r="W1314" s="33">
        <f>IF(T1314="Above",LN(G1314/P1314)/LN(1+INDEX(Market!$E$6:$E$9,MATCH(B1314,Market!$A$6:$A$9,0))),0)</f>
        <v/>
      </c>
    </row>
    <row r="1315">
      <c r="A1315" s="5" t="inlineStr">
        <is>
          <t>E01527</t>
        </is>
      </c>
      <c r="B1315" s="5" t="inlineStr">
        <is>
          <t>IT</t>
        </is>
      </c>
      <c r="C1315" s="5" t="inlineStr">
        <is>
          <t>Sales</t>
        </is>
      </c>
      <c r="D1315" s="5" t="inlineStr">
        <is>
          <t>L4</t>
        </is>
      </c>
      <c r="E1315" s="5" t="inlineStr">
        <is>
          <t>F</t>
        </is>
      </c>
      <c r="F1315" s="5" t="n">
        <v>1</v>
      </c>
      <c r="G1315" s="31" t="n">
        <v>59400</v>
      </c>
      <c r="H1315" s="31" t="n">
        <v>57300</v>
      </c>
      <c r="I1315" s="6">
        <f>INDEX(Roles!$J$5:$J$40,MATCH(C1315&amp;"|"&amp;D1315,Roles!$A$5:$A$40,0))</f>
        <v/>
      </c>
      <c r="J1315" s="6">
        <f>INDEX(Roles!$K$5:$K$40,MATCH(C1315&amp;"|"&amp;D1315,Roles!$A$5:$A$40,0))</f>
        <v/>
      </c>
      <c r="K1315" s="26">
        <f>INDEX(Market!$K$31:$K$54,MATCH(B1315&amp;"|"&amp;J1315,Market!$A$31:$A$54,0))</f>
        <v/>
      </c>
      <c r="L1315" s="6">
        <f>INDEX(Settings!$E$13:$E$19,MATCH(I1315,Settings!$B$13:$B$19,0))</f>
        <v/>
      </c>
      <c r="M1315" s="25">
        <f>INDEX(Structure!$K$6:$K$12,MATCH(I1315,Structure!$A$6:$A$12,0))</f>
        <v/>
      </c>
      <c r="N1315" s="26">
        <f>INDEX(Structure!$G$25:$G$52,MATCH(B1315&amp;"|"&amp;I1315,Structure!$A$25:$A$52,0))</f>
        <v/>
      </c>
      <c r="O1315" s="26">
        <f>INDEX(Structure!$H$25:$H$52,MATCH(B1315&amp;"|"&amp;I1315,Structure!$A$25:$A$52,0))</f>
        <v/>
      </c>
      <c r="P1315" s="26">
        <f>INDEX(Structure!$I$25:$I$52,MATCH(B1315&amp;"|"&amp;I1315,Structure!$A$25:$A$52,0))</f>
        <v/>
      </c>
      <c r="Q1315" s="20">
        <f>G1315/H1315</f>
        <v/>
      </c>
      <c r="R1315" s="20">
        <f>G1315/O1315</f>
        <v/>
      </c>
      <c r="S1315" s="32">
        <f>(G1315-N1315)/(P1315-N1315)</f>
        <v/>
      </c>
      <c r="T1315" s="4">
        <f>IF(G1315&lt;N1315,"Below",IF(G1315&gt;P1315,"Above","Within"))</f>
        <v/>
      </c>
      <c r="U1315" s="17">
        <f>MAX(0,N1315-G1315)*F1315</f>
        <v/>
      </c>
      <c r="V1315" s="17">
        <f>MAX(0,G1315-P1315)*F1315</f>
        <v/>
      </c>
      <c r="W1315" s="33">
        <f>IF(T1315="Above",LN(G1315/P1315)/LN(1+INDEX(Market!$E$6:$E$9,MATCH(B1315,Market!$A$6:$A$9,0))),0)</f>
        <v/>
      </c>
    </row>
    <row r="1316">
      <c r="A1316" s="5" t="inlineStr">
        <is>
          <t>E01528</t>
        </is>
      </c>
      <c r="B1316" s="5" t="inlineStr">
        <is>
          <t>ES</t>
        </is>
      </c>
      <c r="C1316" s="5" t="inlineStr">
        <is>
          <t>Finance</t>
        </is>
      </c>
      <c r="D1316" s="5" t="inlineStr">
        <is>
          <t>L2</t>
        </is>
      </c>
      <c r="E1316" s="5" t="inlineStr">
        <is>
          <t>F</t>
        </is>
      </c>
      <c r="F1316" s="5" t="n">
        <v>1</v>
      </c>
      <c r="G1316" s="31" t="n">
        <v>31750</v>
      </c>
      <c r="H1316" s="31" t="n">
        <v>34400</v>
      </c>
      <c r="I1316" s="6">
        <f>INDEX(Roles!$J$5:$J$40,MATCH(C1316&amp;"|"&amp;D1316,Roles!$A$5:$A$40,0))</f>
        <v/>
      </c>
      <c r="J1316" s="6">
        <f>INDEX(Roles!$K$5:$K$40,MATCH(C1316&amp;"|"&amp;D1316,Roles!$A$5:$A$40,0))</f>
        <v/>
      </c>
      <c r="K1316" s="26">
        <f>INDEX(Market!$K$31:$K$54,MATCH(B1316&amp;"|"&amp;J1316,Market!$A$31:$A$54,0))</f>
        <v/>
      </c>
      <c r="L1316" s="6">
        <f>INDEX(Settings!$E$13:$E$19,MATCH(I1316,Settings!$B$13:$B$19,0))</f>
        <v/>
      </c>
      <c r="M1316" s="25">
        <f>INDEX(Structure!$K$6:$K$12,MATCH(I1316,Structure!$A$6:$A$12,0))</f>
        <v/>
      </c>
      <c r="N1316" s="26">
        <f>INDEX(Structure!$G$25:$G$52,MATCH(B1316&amp;"|"&amp;I1316,Structure!$A$25:$A$52,0))</f>
        <v/>
      </c>
      <c r="O1316" s="26">
        <f>INDEX(Structure!$H$25:$H$52,MATCH(B1316&amp;"|"&amp;I1316,Structure!$A$25:$A$52,0))</f>
        <v/>
      </c>
      <c r="P1316" s="26">
        <f>INDEX(Structure!$I$25:$I$52,MATCH(B1316&amp;"|"&amp;I1316,Structure!$A$25:$A$52,0))</f>
        <v/>
      </c>
      <c r="Q1316" s="20">
        <f>G1316/H1316</f>
        <v/>
      </c>
      <c r="R1316" s="20">
        <f>G1316/O1316</f>
        <v/>
      </c>
      <c r="S1316" s="32">
        <f>(G1316-N1316)/(P1316-N1316)</f>
        <v/>
      </c>
      <c r="T1316" s="4">
        <f>IF(G1316&lt;N1316,"Below",IF(G1316&gt;P1316,"Above","Within"))</f>
        <v/>
      </c>
      <c r="U1316" s="17">
        <f>MAX(0,N1316-G1316)*F1316</f>
        <v/>
      </c>
      <c r="V1316" s="17">
        <f>MAX(0,G1316-P1316)*F1316</f>
        <v/>
      </c>
      <c r="W1316" s="33">
        <f>IF(T1316="Above",LN(G1316/P1316)/LN(1+INDEX(Market!$E$6:$E$9,MATCH(B1316,Market!$A$6:$A$9,0))),0)</f>
        <v/>
      </c>
    </row>
    <row r="1317">
      <c r="A1317" s="5" t="inlineStr">
        <is>
          <t>E01529</t>
        </is>
      </c>
      <c r="B1317" s="5" t="inlineStr">
        <is>
          <t>DE</t>
        </is>
      </c>
      <c r="C1317" s="5" t="inlineStr">
        <is>
          <t>Customer Service</t>
        </is>
      </c>
      <c r="D1317" s="5" t="inlineStr">
        <is>
          <t>L3</t>
        </is>
      </c>
      <c r="E1317" s="5" t="inlineStr">
        <is>
          <t>M</t>
        </is>
      </c>
      <c r="F1317" s="5" t="n">
        <v>1</v>
      </c>
      <c r="G1317" s="31" t="n">
        <v>53300</v>
      </c>
      <c r="H1317" s="31" t="n">
        <v>54700</v>
      </c>
      <c r="I1317" s="6">
        <f>INDEX(Roles!$J$5:$J$40,MATCH(C1317&amp;"|"&amp;D1317,Roles!$A$5:$A$40,0))</f>
        <v/>
      </c>
      <c r="J1317" s="6">
        <f>INDEX(Roles!$K$5:$K$40,MATCH(C1317&amp;"|"&amp;D1317,Roles!$A$5:$A$40,0))</f>
        <v/>
      </c>
      <c r="K1317" s="26">
        <f>INDEX(Market!$K$31:$K$54,MATCH(B1317&amp;"|"&amp;J1317,Market!$A$31:$A$54,0))</f>
        <v/>
      </c>
      <c r="L1317" s="6">
        <f>INDEX(Settings!$E$13:$E$19,MATCH(I1317,Settings!$B$13:$B$19,0))</f>
        <v/>
      </c>
      <c r="M1317" s="25">
        <f>INDEX(Structure!$K$6:$K$12,MATCH(I1317,Structure!$A$6:$A$12,0))</f>
        <v/>
      </c>
      <c r="N1317" s="26">
        <f>INDEX(Structure!$G$25:$G$52,MATCH(B1317&amp;"|"&amp;I1317,Structure!$A$25:$A$52,0))</f>
        <v/>
      </c>
      <c r="O1317" s="26">
        <f>INDEX(Structure!$H$25:$H$52,MATCH(B1317&amp;"|"&amp;I1317,Structure!$A$25:$A$52,0))</f>
        <v/>
      </c>
      <c r="P1317" s="26">
        <f>INDEX(Structure!$I$25:$I$52,MATCH(B1317&amp;"|"&amp;I1317,Structure!$A$25:$A$52,0))</f>
        <v/>
      </c>
      <c r="Q1317" s="20">
        <f>G1317/H1317</f>
        <v/>
      </c>
      <c r="R1317" s="20">
        <f>G1317/O1317</f>
        <v/>
      </c>
      <c r="S1317" s="32">
        <f>(G1317-N1317)/(P1317-N1317)</f>
        <v/>
      </c>
      <c r="T1317" s="4">
        <f>IF(G1317&lt;N1317,"Below",IF(G1317&gt;P1317,"Above","Within"))</f>
        <v/>
      </c>
      <c r="U1317" s="17">
        <f>MAX(0,N1317-G1317)*F1317</f>
        <v/>
      </c>
      <c r="V1317" s="17">
        <f>MAX(0,G1317-P1317)*F1317</f>
        <v/>
      </c>
      <c r="W1317" s="33">
        <f>IF(T1317="Above",LN(G1317/P1317)/LN(1+INDEX(Market!$E$6:$E$9,MATCH(B1317,Market!$A$6:$A$9,0))),0)</f>
        <v/>
      </c>
    </row>
    <row r="1318">
      <c r="A1318" s="5" t="inlineStr">
        <is>
          <t>E01530</t>
        </is>
      </c>
      <c r="B1318" s="5" t="inlineStr">
        <is>
          <t>IT</t>
        </is>
      </c>
      <c r="C1318" s="5" t="inlineStr">
        <is>
          <t>Sales</t>
        </is>
      </c>
      <c r="D1318" s="5" t="inlineStr">
        <is>
          <t>L3</t>
        </is>
      </c>
      <c r="E1318" s="5" t="inlineStr">
        <is>
          <t>M</t>
        </is>
      </c>
      <c r="F1318" s="5" t="n">
        <v>1</v>
      </c>
      <c r="G1318" s="31" t="n">
        <v>40100</v>
      </c>
      <c r="H1318" s="31" t="n">
        <v>43700</v>
      </c>
      <c r="I1318" s="6">
        <f>INDEX(Roles!$J$5:$J$40,MATCH(C1318&amp;"|"&amp;D1318,Roles!$A$5:$A$40,0))</f>
        <v/>
      </c>
      <c r="J1318" s="6">
        <f>INDEX(Roles!$K$5:$K$40,MATCH(C1318&amp;"|"&amp;D1318,Roles!$A$5:$A$40,0))</f>
        <v/>
      </c>
      <c r="K1318" s="26">
        <f>INDEX(Market!$K$31:$K$54,MATCH(B1318&amp;"|"&amp;J1318,Market!$A$31:$A$54,0))</f>
        <v/>
      </c>
      <c r="L1318" s="6">
        <f>INDEX(Settings!$E$13:$E$19,MATCH(I1318,Settings!$B$13:$B$19,0))</f>
        <v/>
      </c>
      <c r="M1318" s="25">
        <f>INDEX(Structure!$K$6:$K$12,MATCH(I1318,Structure!$A$6:$A$12,0))</f>
        <v/>
      </c>
      <c r="N1318" s="26">
        <f>INDEX(Structure!$G$25:$G$52,MATCH(B1318&amp;"|"&amp;I1318,Structure!$A$25:$A$52,0))</f>
        <v/>
      </c>
      <c r="O1318" s="26">
        <f>INDEX(Structure!$H$25:$H$52,MATCH(B1318&amp;"|"&amp;I1318,Structure!$A$25:$A$52,0))</f>
        <v/>
      </c>
      <c r="P1318" s="26">
        <f>INDEX(Structure!$I$25:$I$52,MATCH(B1318&amp;"|"&amp;I1318,Structure!$A$25:$A$52,0))</f>
        <v/>
      </c>
      <c r="Q1318" s="20">
        <f>G1318/H1318</f>
        <v/>
      </c>
      <c r="R1318" s="20">
        <f>G1318/O1318</f>
        <v/>
      </c>
      <c r="S1318" s="32">
        <f>(G1318-N1318)/(P1318-N1318)</f>
        <v/>
      </c>
      <c r="T1318" s="4">
        <f>IF(G1318&lt;N1318,"Below",IF(G1318&gt;P1318,"Above","Within"))</f>
        <v/>
      </c>
      <c r="U1318" s="17">
        <f>MAX(0,N1318-G1318)*F1318</f>
        <v/>
      </c>
      <c r="V1318" s="17">
        <f>MAX(0,G1318-P1318)*F1318</f>
        <v/>
      </c>
      <c r="W1318" s="33">
        <f>IF(T1318="Above",LN(G1318/P1318)/LN(1+INDEX(Market!$E$6:$E$9,MATCH(B1318,Market!$A$6:$A$9,0))),0)</f>
        <v/>
      </c>
    </row>
    <row r="1319">
      <c r="A1319" s="5" t="inlineStr">
        <is>
          <t>E01531</t>
        </is>
      </c>
      <c r="B1319" s="5" t="inlineStr">
        <is>
          <t>PL</t>
        </is>
      </c>
      <c r="C1319" s="5" t="inlineStr">
        <is>
          <t>Operations</t>
        </is>
      </c>
      <c r="D1319" s="5" t="inlineStr">
        <is>
          <t>L2</t>
        </is>
      </c>
      <c r="E1319" s="5" t="inlineStr">
        <is>
          <t>F</t>
        </is>
      </c>
      <c r="F1319" s="5" t="n">
        <v>1</v>
      </c>
      <c r="G1319" s="31" t="n">
        <v>25200</v>
      </c>
      <c r="H1319" s="31" t="n">
        <v>24900</v>
      </c>
      <c r="I1319" s="6">
        <f>INDEX(Roles!$J$5:$J$40,MATCH(C1319&amp;"|"&amp;D1319,Roles!$A$5:$A$40,0))</f>
        <v/>
      </c>
      <c r="J1319" s="6">
        <f>INDEX(Roles!$K$5:$K$40,MATCH(C1319&amp;"|"&amp;D1319,Roles!$A$5:$A$40,0))</f>
        <v/>
      </c>
      <c r="K1319" s="26">
        <f>INDEX(Market!$K$31:$K$54,MATCH(B1319&amp;"|"&amp;J1319,Market!$A$31:$A$54,0))</f>
        <v/>
      </c>
      <c r="L1319" s="6">
        <f>INDEX(Settings!$E$13:$E$19,MATCH(I1319,Settings!$B$13:$B$19,0))</f>
        <v/>
      </c>
      <c r="M1319" s="25">
        <f>INDEX(Structure!$K$6:$K$12,MATCH(I1319,Structure!$A$6:$A$12,0))</f>
        <v/>
      </c>
      <c r="N1319" s="26">
        <f>INDEX(Structure!$G$25:$G$52,MATCH(B1319&amp;"|"&amp;I1319,Structure!$A$25:$A$52,0))</f>
        <v/>
      </c>
      <c r="O1319" s="26">
        <f>INDEX(Structure!$H$25:$H$52,MATCH(B1319&amp;"|"&amp;I1319,Structure!$A$25:$A$52,0))</f>
        <v/>
      </c>
      <c r="P1319" s="26">
        <f>INDEX(Structure!$I$25:$I$52,MATCH(B1319&amp;"|"&amp;I1319,Structure!$A$25:$A$52,0))</f>
        <v/>
      </c>
      <c r="Q1319" s="20">
        <f>G1319/H1319</f>
        <v/>
      </c>
      <c r="R1319" s="20">
        <f>G1319/O1319</f>
        <v/>
      </c>
      <c r="S1319" s="32">
        <f>(G1319-N1319)/(P1319-N1319)</f>
        <v/>
      </c>
      <c r="T1319" s="4">
        <f>IF(G1319&lt;N1319,"Below",IF(G1319&gt;P1319,"Above","Within"))</f>
        <v/>
      </c>
      <c r="U1319" s="17">
        <f>MAX(0,N1319-G1319)*F1319</f>
        <v/>
      </c>
      <c r="V1319" s="17">
        <f>MAX(0,G1319-P1319)*F1319</f>
        <v/>
      </c>
      <c r="W1319" s="33">
        <f>IF(T1319="Above",LN(G1319/P1319)/LN(1+INDEX(Market!$E$6:$E$9,MATCH(B1319,Market!$A$6:$A$9,0))),0)</f>
        <v/>
      </c>
    </row>
    <row r="1320">
      <c r="A1320" s="5" t="inlineStr">
        <is>
          <t>E01532</t>
        </is>
      </c>
      <c r="B1320" s="5" t="inlineStr">
        <is>
          <t>DE</t>
        </is>
      </c>
      <c r="C1320" s="5" t="inlineStr">
        <is>
          <t>Sales</t>
        </is>
      </c>
      <c r="D1320" s="5" t="inlineStr">
        <is>
          <t>L1</t>
        </is>
      </c>
      <c r="E1320" s="5" t="inlineStr">
        <is>
          <t>M</t>
        </is>
      </c>
      <c r="F1320" s="5" t="n">
        <v>1</v>
      </c>
      <c r="G1320" s="31" t="n">
        <v>43250</v>
      </c>
      <c r="H1320" s="31" t="n">
        <v>39900</v>
      </c>
      <c r="I1320" s="6">
        <f>INDEX(Roles!$J$5:$J$40,MATCH(C1320&amp;"|"&amp;D1320,Roles!$A$5:$A$40,0))</f>
        <v/>
      </c>
      <c r="J1320" s="6">
        <f>INDEX(Roles!$K$5:$K$40,MATCH(C1320&amp;"|"&amp;D1320,Roles!$A$5:$A$40,0))</f>
        <v/>
      </c>
      <c r="K1320" s="26">
        <f>INDEX(Market!$K$31:$K$54,MATCH(B1320&amp;"|"&amp;J1320,Market!$A$31:$A$54,0))</f>
        <v/>
      </c>
      <c r="L1320" s="6">
        <f>INDEX(Settings!$E$13:$E$19,MATCH(I1320,Settings!$B$13:$B$19,0))</f>
        <v/>
      </c>
      <c r="M1320" s="25">
        <f>INDEX(Structure!$K$6:$K$12,MATCH(I1320,Structure!$A$6:$A$12,0))</f>
        <v/>
      </c>
      <c r="N1320" s="26">
        <f>INDEX(Structure!$G$25:$G$52,MATCH(B1320&amp;"|"&amp;I1320,Structure!$A$25:$A$52,0))</f>
        <v/>
      </c>
      <c r="O1320" s="26">
        <f>INDEX(Structure!$H$25:$H$52,MATCH(B1320&amp;"|"&amp;I1320,Structure!$A$25:$A$52,0))</f>
        <v/>
      </c>
      <c r="P1320" s="26">
        <f>INDEX(Structure!$I$25:$I$52,MATCH(B1320&amp;"|"&amp;I1320,Structure!$A$25:$A$52,0))</f>
        <v/>
      </c>
      <c r="Q1320" s="20">
        <f>G1320/H1320</f>
        <v/>
      </c>
      <c r="R1320" s="20">
        <f>G1320/O1320</f>
        <v/>
      </c>
      <c r="S1320" s="32">
        <f>(G1320-N1320)/(P1320-N1320)</f>
        <v/>
      </c>
      <c r="T1320" s="4">
        <f>IF(G1320&lt;N1320,"Below",IF(G1320&gt;P1320,"Above","Within"))</f>
        <v/>
      </c>
      <c r="U1320" s="17">
        <f>MAX(0,N1320-G1320)*F1320</f>
        <v/>
      </c>
      <c r="V1320" s="17">
        <f>MAX(0,G1320-P1320)*F1320</f>
        <v/>
      </c>
      <c r="W1320" s="33">
        <f>IF(T1320="Above",LN(G1320/P1320)/LN(1+INDEX(Market!$E$6:$E$9,MATCH(B1320,Market!$A$6:$A$9,0))),0)</f>
        <v/>
      </c>
    </row>
    <row r="1321">
      <c r="A1321" s="5" t="inlineStr">
        <is>
          <t>E01534</t>
        </is>
      </c>
      <c r="B1321" s="5" t="inlineStr">
        <is>
          <t>IT</t>
        </is>
      </c>
      <c r="C1321" s="5" t="inlineStr">
        <is>
          <t>Tech</t>
        </is>
      </c>
      <c r="D1321" s="5" t="inlineStr">
        <is>
          <t>L2</t>
        </is>
      </c>
      <c r="E1321" s="5" t="inlineStr">
        <is>
          <t>M</t>
        </is>
      </c>
      <c r="F1321" s="5" t="n">
        <v>1</v>
      </c>
      <c r="G1321" s="31" t="n">
        <v>36550</v>
      </c>
      <c r="H1321" s="31" t="n">
        <v>40600</v>
      </c>
      <c r="I1321" s="6">
        <f>INDEX(Roles!$J$5:$J$40,MATCH(C1321&amp;"|"&amp;D1321,Roles!$A$5:$A$40,0))</f>
        <v/>
      </c>
      <c r="J1321" s="6">
        <f>INDEX(Roles!$K$5:$K$40,MATCH(C1321&amp;"|"&amp;D1321,Roles!$A$5:$A$40,0))</f>
        <v/>
      </c>
      <c r="K1321" s="26">
        <f>INDEX(Market!$K$31:$K$54,MATCH(B1321&amp;"|"&amp;J1321,Market!$A$31:$A$54,0))</f>
        <v/>
      </c>
      <c r="L1321" s="6">
        <f>INDEX(Settings!$E$13:$E$19,MATCH(I1321,Settings!$B$13:$B$19,0))</f>
        <v/>
      </c>
      <c r="M1321" s="25">
        <f>INDEX(Structure!$K$6:$K$12,MATCH(I1321,Structure!$A$6:$A$12,0))</f>
        <v/>
      </c>
      <c r="N1321" s="26">
        <f>INDEX(Structure!$G$25:$G$52,MATCH(B1321&amp;"|"&amp;I1321,Structure!$A$25:$A$52,0))</f>
        <v/>
      </c>
      <c r="O1321" s="26">
        <f>INDEX(Structure!$H$25:$H$52,MATCH(B1321&amp;"|"&amp;I1321,Structure!$A$25:$A$52,0))</f>
        <v/>
      </c>
      <c r="P1321" s="26">
        <f>INDEX(Structure!$I$25:$I$52,MATCH(B1321&amp;"|"&amp;I1321,Structure!$A$25:$A$52,0))</f>
        <v/>
      </c>
      <c r="Q1321" s="20">
        <f>G1321/H1321</f>
        <v/>
      </c>
      <c r="R1321" s="20">
        <f>G1321/O1321</f>
        <v/>
      </c>
      <c r="S1321" s="32">
        <f>(G1321-N1321)/(P1321-N1321)</f>
        <v/>
      </c>
      <c r="T1321" s="4">
        <f>IF(G1321&lt;N1321,"Below",IF(G1321&gt;P1321,"Above","Within"))</f>
        <v/>
      </c>
      <c r="U1321" s="17">
        <f>MAX(0,N1321-G1321)*F1321</f>
        <v/>
      </c>
      <c r="V1321" s="17">
        <f>MAX(0,G1321-P1321)*F1321</f>
        <v/>
      </c>
      <c r="W1321" s="33">
        <f>IF(T1321="Above",LN(G1321/P1321)/LN(1+INDEX(Market!$E$6:$E$9,MATCH(B1321,Market!$A$6:$A$9,0))),0)</f>
        <v/>
      </c>
    </row>
    <row r="1322">
      <c r="A1322" s="5" t="inlineStr">
        <is>
          <t>E01535</t>
        </is>
      </c>
      <c r="B1322" s="5" t="inlineStr">
        <is>
          <t>IT</t>
        </is>
      </c>
      <c r="C1322" s="5" t="inlineStr">
        <is>
          <t>Tech</t>
        </is>
      </c>
      <c r="D1322" s="5" t="inlineStr">
        <is>
          <t>L2</t>
        </is>
      </c>
      <c r="E1322" s="5" t="inlineStr">
        <is>
          <t>M</t>
        </is>
      </c>
      <c r="F1322" s="5" t="n">
        <v>1</v>
      </c>
      <c r="G1322" s="31" t="n">
        <v>37450</v>
      </c>
      <c r="H1322" s="31" t="n">
        <v>40600</v>
      </c>
      <c r="I1322" s="6">
        <f>INDEX(Roles!$J$5:$J$40,MATCH(C1322&amp;"|"&amp;D1322,Roles!$A$5:$A$40,0))</f>
        <v/>
      </c>
      <c r="J1322" s="6">
        <f>INDEX(Roles!$K$5:$K$40,MATCH(C1322&amp;"|"&amp;D1322,Roles!$A$5:$A$40,0))</f>
        <v/>
      </c>
      <c r="K1322" s="26">
        <f>INDEX(Market!$K$31:$K$54,MATCH(B1322&amp;"|"&amp;J1322,Market!$A$31:$A$54,0))</f>
        <v/>
      </c>
      <c r="L1322" s="6">
        <f>INDEX(Settings!$E$13:$E$19,MATCH(I1322,Settings!$B$13:$B$19,0))</f>
        <v/>
      </c>
      <c r="M1322" s="25">
        <f>INDEX(Structure!$K$6:$K$12,MATCH(I1322,Structure!$A$6:$A$12,0))</f>
        <v/>
      </c>
      <c r="N1322" s="26">
        <f>INDEX(Structure!$G$25:$G$52,MATCH(B1322&amp;"|"&amp;I1322,Structure!$A$25:$A$52,0))</f>
        <v/>
      </c>
      <c r="O1322" s="26">
        <f>INDEX(Structure!$H$25:$H$52,MATCH(B1322&amp;"|"&amp;I1322,Structure!$A$25:$A$52,0))</f>
        <v/>
      </c>
      <c r="P1322" s="26">
        <f>INDEX(Structure!$I$25:$I$52,MATCH(B1322&amp;"|"&amp;I1322,Structure!$A$25:$A$52,0))</f>
        <v/>
      </c>
      <c r="Q1322" s="20">
        <f>G1322/H1322</f>
        <v/>
      </c>
      <c r="R1322" s="20">
        <f>G1322/O1322</f>
        <v/>
      </c>
      <c r="S1322" s="32">
        <f>(G1322-N1322)/(P1322-N1322)</f>
        <v/>
      </c>
      <c r="T1322" s="4">
        <f>IF(G1322&lt;N1322,"Below",IF(G1322&gt;P1322,"Above","Within"))</f>
        <v/>
      </c>
      <c r="U1322" s="17">
        <f>MAX(0,N1322-G1322)*F1322</f>
        <v/>
      </c>
      <c r="V1322" s="17">
        <f>MAX(0,G1322-P1322)*F1322</f>
        <v/>
      </c>
      <c r="W1322" s="33">
        <f>IF(T1322="Above",LN(G1322/P1322)/LN(1+INDEX(Market!$E$6:$E$9,MATCH(B1322,Market!$A$6:$A$9,0))),0)</f>
        <v/>
      </c>
    </row>
    <row r="1323">
      <c r="A1323" s="5" t="inlineStr">
        <is>
          <t>E01536</t>
        </is>
      </c>
      <c r="B1323" s="5" t="inlineStr">
        <is>
          <t>IT</t>
        </is>
      </c>
      <c r="C1323" s="5" t="inlineStr">
        <is>
          <t>Tech</t>
        </is>
      </c>
      <c r="D1323" s="5" t="inlineStr">
        <is>
          <t>L2</t>
        </is>
      </c>
      <c r="E1323" s="5" t="inlineStr">
        <is>
          <t>M</t>
        </is>
      </c>
      <c r="F1323" s="5" t="n">
        <v>1</v>
      </c>
      <c r="G1323" s="31" t="n">
        <v>37750</v>
      </c>
      <c r="H1323" s="31" t="n">
        <v>40600</v>
      </c>
      <c r="I1323" s="6">
        <f>INDEX(Roles!$J$5:$J$40,MATCH(C1323&amp;"|"&amp;D1323,Roles!$A$5:$A$40,0))</f>
        <v/>
      </c>
      <c r="J1323" s="6">
        <f>INDEX(Roles!$K$5:$K$40,MATCH(C1323&amp;"|"&amp;D1323,Roles!$A$5:$A$40,0))</f>
        <v/>
      </c>
      <c r="K1323" s="26">
        <f>INDEX(Market!$K$31:$K$54,MATCH(B1323&amp;"|"&amp;J1323,Market!$A$31:$A$54,0))</f>
        <v/>
      </c>
      <c r="L1323" s="6">
        <f>INDEX(Settings!$E$13:$E$19,MATCH(I1323,Settings!$B$13:$B$19,0))</f>
        <v/>
      </c>
      <c r="M1323" s="25">
        <f>INDEX(Structure!$K$6:$K$12,MATCH(I1323,Structure!$A$6:$A$12,0))</f>
        <v/>
      </c>
      <c r="N1323" s="26">
        <f>INDEX(Structure!$G$25:$G$52,MATCH(B1323&amp;"|"&amp;I1323,Structure!$A$25:$A$52,0))</f>
        <v/>
      </c>
      <c r="O1323" s="26">
        <f>INDEX(Structure!$H$25:$H$52,MATCH(B1323&amp;"|"&amp;I1323,Structure!$A$25:$A$52,0))</f>
        <v/>
      </c>
      <c r="P1323" s="26">
        <f>INDEX(Structure!$I$25:$I$52,MATCH(B1323&amp;"|"&amp;I1323,Structure!$A$25:$A$52,0))</f>
        <v/>
      </c>
      <c r="Q1323" s="20">
        <f>G1323/H1323</f>
        <v/>
      </c>
      <c r="R1323" s="20">
        <f>G1323/O1323</f>
        <v/>
      </c>
      <c r="S1323" s="32">
        <f>(G1323-N1323)/(P1323-N1323)</f>
        <v/>
      </c>
      <c r="T1323" s="4">
        <f>IF(G1323&lt;N1323,"Below",IF(G1323&gt;P1323,"Above","Within"))</f>
        <v/>
      </c>
      <c r="U1323" s="17">
        <f>MAX(0,N1323-G1323)*F1323</f>
        <v/>
      </c>
      <c r="V1323" s="17">
        <f>MAX(0,G1323-P1323)*F1323</f>
        <v/>
      </c>
      <c r="W1323" s="33">
        <f>IF(T1323="Above",LN(G1323/P1323)/LN(1+INDEX(Market!$E$6:$E$9,MATCH(B1323,Market!$A$6:$A$9,0))),0)</f>
        <v/>
      </c>
    </row>
    <row r="1324">
      <c r="A1324" s="5" t="inlineStr">
        <is>
          <t>E01538</t>
        </is>
      </c>
      <c r="B1324" s="5" t="inlineStr">
        <is>
          <t>IT</t>
        </is>
      </c>
      <c r="C1324" s="5" t="inlineStr">
        <is>
          <t>Sales</t>
        </is>
      </c>
      <c r="D1324" s="5" t="inlineStr">
        <is>
          <t>L2</t>
        </is>
      </c>
      <c r="E1324" s="5" t="inlineStr">
        <is>
          <t>F</t>
        </is>
      </c>
      <c r="F1324" s="5" t="n">
        <v>1</v>
      </c>
      <c r="G1324" s="31" t="n">
        <v>35700</v>
      </c>
      <c r="H1324" s="31" t="n">
        <v>34100</v>
      </c>
      <c r="I1324" s="6">
        <f>INDEX(Roles!$J$5:$J$40,MATCH(C1324&amp;"|"&amp;D1324,Roles!$A$5:$A$40,0))</f>
        <v/>
      </c>
      <c r="J1324" s="6">
        <f>INDEX(Roles!$K$5:$K$40,MATCH(C1324&amp;"|"&amp;D1324,Roles!$A$5:$A$40,0))</f>
        <v/>
      </c>
      <c r="K1324" s="26">
        <f>INDEX(Market!$K$31:$K$54,MATCH(B1324&amp;"|"&amp;J1324,Market!$A$31:$A$54,0))</f>
        <v/>
      </c>
      <c r="L1324" s="6">
        <f>INDEX(Settings!$E$13:$E$19,MATCH(I1324,Settings!$B$13:$B$19,0))</f>
        <v/>
      </c>
      <c r="M1324" s="25">
        <f>INDEX(Structure!$K$6:$K$12,MATCH(I1324,Structure!$A$6:$A$12,0))</f>
        <v/>
      </c>
      <c r="N1324" s="26">
        <f>INDEX(Structure!$G$25:$G$52,MATCH(B1324&amp;"|"&amp;I1324,Structure!$A$25:$A$52,0))</f>
        <v/>
      </c>
      <c r="O1324" s="26">
        <f>INDEX(Structure!$H$25:$H$52,MATCH(B1324&amp;"|"&amp;I1324,Structure!$A$25:$A$52,0))</f>
        <v/>
      </c>
      <c r="P1324" s="26">
        <f>INDEX(Structure!$I$25:$I$52,MATCH(B1324&amp;"|"&amp;I1324,Structure!$A$25:$A$52,0))</f>
        <v/>
      </c>
      <c r="Q1324" s="20">
        <f>G1324/H1324</f>
        <v/>
      </c>
      <c r="R1324" s="20">
        <f>G1324/O1324</f>
        <v/>
      </c>
      <c r="S1324" s="32">
        <f>(G1324-N1324)/(P1324-N1324)</f>
        <v/>
      </c>
      <c r="T1324" s="4">
        <f>IF(G1324&lt;N1324,"Below",IF(G1324&gt;P1324,"Above","Within"))</f>
        <v/>
      </c>
      <c r="U1324" s="17">
        <f>MAX(0,N1324-G1324)*F1324</f>
        <v/>
      </c>
      <c r="V1324" s="17">
        <f>MAX(0,G1324-P1324)*F1324</f>
        <v/>
      </c>
      <c r="W1324" s="33">
        <f>IF(T1324="Above",LN(G1324/P1324)/LN(1+INDEX(Market!$E$6:$E$9,MATCH(B1324,Market!$A$6:$A$9,0))),0)</f>
        <v/>
      </c>
    </row>
    <row r="1325">
      <c r="A1325" s="5" t="inlineStr">
        <is>
          <t>E01539</t>
        </is>
      </c>
      <c r="B1325" s="5" t="inlineStr">
        <is>
          <t>ES</t>
        </is>
      </c>
      <c r="C1325" s="5" t="inlineStr">
        <is>
          <t>Sales</t>
        </is>
      </c>
      <c r="D1325" s="5" t="inlineStr">
        <is>
          <t>L1</t>
        </is>
      </c>
      <c r="E1325" s="5" t="inlineStr">
        <is>
          <t>M</t>
        </is>
      </c>
      <c r="F1325" s="5" t="n">
        <v>1</v>
      </c>
      <c r="G1325" s="31" t="n">
        <v>24900</v>
      </c>
      <c r="H1325" s="31" t="n">
        <v>26200</v>
      </c>
      <c r="I1325" s="6">
        <f>INDEX(Roles!$J$5:$J$40,MATCH(C1325&amp;"|"&amp;D1325,Roles!$A$5:$A$40,0))</f>
        <v/>
      </c>
      <c r="J1325" s="6">
        <f>INDEX(Roles!$K$5:$K$40,MATCH(C1325&amp;"|"&amp;D1325,Roles!$A$5:$A$40,0))</f>
        <v/>
      </c>
      <c r="K1325" s="26">
        <f>INDEX(Market!$K$31:$K$54,MATCH(B1325&amp;"|"&amp;J1325,Market!$A$31:$A$54,0))</f>
        <v/>
      </c>
      <c r="L1325" s="6">
        <f>INDEX(Settings!$E$13:$E$19,MATCH(I1325,Settings!$B$13:$B$19,0))</f>
        <v/>
      </c>
      <c r="M1325" s="25">
        <f>INDEX(Structure!$K$6:$K$12,MATCH(I1325,Structure!$A$6:$A$12,0))</f>
        <v/>
      </c>
      <c r="N1325" s="26">
        <f>INDEX(Structure!$G$25:$G$52,MATCH(B1325&amp;"|"&amp;I1325,Structure!$A$25:$A$52,0))</f>
        <v/>
      </c>
      <c r="O1325" s="26">
        <f>INDEX(Structure!$H$25:$H$52,MATCH(B1325&amp;"|"&amp;I1325,Structure!$A$25:$A$52,0))</f>
        <v/>
      </c>
      <c r="P1325" s="26">
        <f>INDEX(Structure!$I$25:$I$52,MATCH(B1325&amp;"|"&amp;I1325,Structure!$A$25:$A$52,0))</f>
        <v/>
      </c>
      <c r="Q1325" s="20">
        <f>G1325/H1325</f>
        <v/>
      </c>
      <c r="R1325" s="20">
        <f>G1325/O1325</f>
        <v/>
      </c>
      <c r="S1325" s="32">
        <f>(G1325-N1325)/(P1325-N1325)</f>
        <v/>
      </c>
      <c r="T1325" s="4">
        <f>IF(G1325&lt;N1325,"Below",IF(G1325&gt;P1325,"Above","Within"))</f>
        <v/>
      </c>
      <c r="U1325" s="17">
        <f>MAX(0,N1325-G1325)*F1325</f>
        <v/>
      </c>
      <c r="V1325" s="17">
        <f>MAX(0,G1325-P1325)*F1325</f>
        <v/>
      </c>
      <c r="W1325" s="33">
        <f>IF(T1325="Above",LN(G1325/P1325)/LN(1+INDEX(Market!$E$6:$E$9,MATCH(B1325,Market!$A$6:$A$9,0))),0)</f>
        <v/>
      </c>
    </row>
    <row r="1326">
      <c r="A1326" s="5" t="inlineStr">
        <is>
          <t>E01540</t>
        </is>
      </c>
      <c r="B1326" s="5" t="inlineStr">
        <is>
          <t>ES</t>
        </is>
      </c>
      <c r="C1326" s="5" t="inlineStr">
        <is>
          <t>Operations</t>
        </is>
      </c>
      <c r="D1326" s="5" t="inlineStr">
        <is>
          <t>L1</t>
        </is>
      </c>
      <c r="E1326" s="5" t="inlineStr">
        <is>
          <t>M</t>
        </is>
      </c>
      <c r="F1326" s="5" t="n">
        <v>1</v>
      </c>
      <c r="G1326" s="31" t="n">
        <v>22350</v>
      </c>
      <c r="H1326" s="31" t="n">
        <v>23800</v>
      </c>
      <c r="I1326" s="6">
        <f>INDEX(Roles!$J$5:$J$40,MATCH(C1326&amp;"|"&amp;D1326,Roles!$A$5:$A$40,0))</f>
        <v/>
      </c>
      <c r="J1326" s="6">
        <f>INDEX(Roles!$K$5:$K$40,MATCH(C1326&amp;"|"&amp;D1326,Roles!$A$5:$A$40,0))</f>
        <v/>
      </c>
      <c r="K1326" s="26">
        <f>INDEX(Market!$K$31:$K$54,MATCH(B1326&amp;"|"&amp;J1326,Market!$A$31:$A$54,0))</f>
        <v/>
      </c>
      <c r="L1326" s="6">
        <f>INDEX(Settings!$E$13:$E$19,MATCH(I1326,Settings!$B$13:$B$19,0))</f>
        <v/>
      </c>
      <c r="M1326" s="25">
        <f>INDEX(Structure!$K$6:$K$12,MATCH(I1326,Structure!$A$6:$A$12,0))</f>
        <v/>
      </c>
      <c r="N1326" s="26">
        <f>INDEX(Structure!$G$25:$G$52,MATCH(B1326&amp;"|"&amp;I1326,Structure!$A$25:$A$52,0))</f>
        <v/>
      </c>
      <c r="O1326" s="26">
        <f>INDEX(Structure!$H$25:$H$52,MATCH(B1326&amp;"|"&amp;I1326,Structure!$A$25:$A$52,0))</f>
        <v/>
      </c>
      <c r="P1326" s="26">
        <f>INDEX(Structure!$I$25:$I$52,MATCH(B1326&amp;"|"&amp;I1326,Structure!$A$25:$A$52,0))</f>
        <v/>
      </c>
      <c r="Q1326" s="20">
        <f>G1326/H1326</f>
        <v/>
      </c>
      <c r="R1326" s="20">
        <f>G1326/O1326</f>
        <v/>
      </c>
      <c r="S1326" s="32">
        <f>(G1326-N1326)/(P1326-N1326)</f>
        <v/>
      </c>
      <c r="T1326" s="4">
        <f>IF(G1326&lt;N1326,"Below",IF(G1326&gt;P1326,"Above","Within"))</f>
        <v/>
      </c>
      <c r="U1326" s="17">
        <f>MAX(0,N1326-G1326)*F1326</f>
        <v/>
      </c>
      <c r="V1326" s="17">
        <f>MAX(0,G1326-P1326)*F1326</f>
        <v/>
      </c>
      <c r="W1326" s="33">
        <f>IF(T1326="Above",LN(G1326/P1326)/LN(1+INDEX(Market!$E$6:$E$9,MATCH(B1326,Market!$A$6:$A$9,0))),0)</f>
        <v/>
      </c>
    </row>
    <row r="1327">
      <c r="A1327" s="5" t="inlineStr">
        <is>
          <t>E01541</t>
        </is>
      </c>
      <c r="B1327" s="5" t="inlineStr">
        <is>
          <t>IT</t>
        </is>
      </c>
      <c r="C1327" s="5" t="inlineStr">
        <is>
          <t>Operations</t>
        </is>
      </c>
      <c r="D1327" s="5" t="inlineStr">
        <is>
          <t>L4</t>
        </is>
      </c>
      <c r="E1327" s="5" t="inlineStr">
        <is>
          <t>M</t>
        </is>
      </c>
      <c r="F1327" s="5" t="n">
        <v>1</v>
      </c>
      <c r="G1327" s="31" t="n">
        <v>50700</v>
      </c>
      <c r="H1327" s="31" t="n">
        <v>51900</v>
      </c>
      <c r="I1327" s="6">
        <f>INDEX(Roles!$J$5:$J$40,MATCH(C1327&amp;"|"&amp;D1327,Roles!$A$5:$A$40,0))</f>
        <v/>
      </c>
      <c r="J1327" s="6">
        <f>INDEX(Roles!$K$5:$K$40,MATCH(C1327&amp;"|"&amp;D1327,Roles!$A$5:$A$40,0))</f>
        <v/>
      </c>
      <c r="K1327" s="26">
        <f>INDEX(Market!$K$31:$K$54,MATCH(B1327&amp;"|"&amp;J1327,Market!$A$31:$A$54,0))</f>
        <v/>
      </c>
      <c r="L1327" s="6">
        <f>INDEX(Settings!$E$13:$E$19,MATCH(I1327,Settings!$B$13:$B$19,0))</f>
        <v/>
      </c>
      <c r="M1327" s="25">
        <f>INDEX(Structure!$K$6:$K$12,MATCH(I1327,Structure!$A$6:$A$12,0))</f>
        <v/>
      </c>
      <c r="N1327" s="26">
        <f>INDEX(Structure!$G$25:$G$52,MATCH(B1327&amp;"|"&amp;I1327,Structure!$A$25:$A$52,0))</f>
        <v/>
      </c>
      <c r="O1327" s="26">
        <f>INDEX(Structure!$H$25:$H$52,MATCH(B1327&amp;"|"&amp;I1327,Structure!$A$25:$A$52,0))</f>
        <v/>
      </c>
      <c r="P1327" s="26">
        <f>INDEX(Structure!$I$25:$I$52,MATCH(B1327&amp;"|"&amp;I1327,Structure!$A$25:$A$52,0))</f>
        <v/>
      </c>
      <c r="Q1327" s="20">
        <f>G1327/H1327</f>
        <v/>
      </c>
      <c r="R1327" s="20">
        <f>G1327/O1327</f>
        <v/>
      </c>
      <c r="S1327" s="32">
        <f>(G1327-N1327)/(P1327-N1327)</f>
        <v/>
      </c>
      <c r="T1327" s="4">
        <f>IF(G1327&lt;N1327,"Below",IF(G1327&gt;P1327,"Above","Within"))</f>
        <v/>
      </c>
      <c r="U1327" s="17">
        <f>MAX(0,N1327-G1327)*F1327</f>
        <v/>
      </c>
      <c r="V1327" s="17">
        <f>MAX(0,G1327-P1327)*F1327</f>
        <v/>
      </c>
      <c r="W1327" s="33">
        <f>IF(T1327="Above",LN(G1327/P1327)/LN(1+INDEX(Market!$E$6:$E$9,MATCH(B1327,Market!$A$6:$A$9,0))),0)</f>
        <v/>
      </c>
    </row>
    <row r="1328">
      <c r="A1328" s="5" t="inlineStr">
        <is>
          <t>E01542</t>
        </is>
      </c>
      <c r="B1328" s="5" t="inlineStr">
        <is>
          <t>DE</t>
        </is>
      </c>
      <c r="C1328" s="5" t="inlineStr">
        <is>
          <t>Customer Service</t>
        </is>
      </c>
      <c r="D1328" s="5" t="inlineStr">
        <is>
          <t>L2</t>
        </is>
      </c>
      <c r="E1328" s="5" t="inlineStr">
        <is>
          <t>M</t>
        </is>
      </c>
      <c r="F1328" s="5" t="n">
        <v>1</v>
      </c>
      <c r="G1328" s="31" t="n">
        <v>46100</v>
      </c>
      <c r="H1328" s="31" t="n">
        <v>42800</v>
      </c>
      <c r="I1328" s="6">
        <f>INDEX(Roles!$J$5:$J$40,MATCH(C1328&amp;"|"&amp;D1328,Roles!$A$5:$A$40,0))</f>
        <v/>
      </c>
      <c r="J1328" s="6">
        <f>INDEX(Roles!$K$5:$K$40,MATCH(C1328&amp;"|"&amp;D1328,Roles!$A$5:$A$40,0))</f>
        <v/>
      </c>
      <c r="K1328" s="26">
        <f>INDEX(Market!$K$31:$K$54,MATCH(B1328&amp;"|"&amp;J1328,Market!$A$31:$A$54,0))</f>
        <v/>
      </c>
      <c r="L1328" s="6">
        <f>INDEX(Settings!$E$13:$E$19,MATCH(I1328,Settings!$B$13:$B$19,0))</f>
        <v/>
      </c>
      <c r="M1328" s="25">
        <f>INDEX(Structure!$K$6:$K$12,MATCH(I1328,Structure!$A$6:$A$12,0))</f>
        <v/>
      </c>
      <c r="N1328" s="26">
        <f>INDEX(Structure!$G$25:$G$52,MATCH(B1328&amp;"|"&amp;I1328,Structure!$A$25:$A$52,0))</f>
        <v/>
      </c>
      <c r="O1328" s="26">
        <f>INDEX(Structure!$H$25:$H$52,MATCH(B1328&amp;"|"&amp;I1328,Structure!$A$25:$A$52,0))</f>
        <v/>
      </c>
      <c r="P1328" s="26">
        <f>INDEX(Structure!$I$25:$I$52,MATCH(B1328&amp;"|"&amp;I1328,Structure!$A$25:$A$52,0))</f>
        <v/>
      </c>
      <c r="Q1328" s="20">
        <f>G1328/H1328</f>
        <v/>
      </c>
      <c r="R1328" s="20">
        <f>G1328/O1328</f>
        <v/>
      </c>
      <c r="S1328" s="32">
        <f>(G1328-N1328)/(P1328-N1328)</f>
        <v/>
      </c>
      <c r="T1328" s="4">
        <f>IF(G1328&lt;N1328,"Below",IF(G1328&gt;P1328,"Above","Within"))</f>
        <v/>
      </c>
      <c r="U1328" s="17">
        <f>MAX(0,N1328-G1328)*F1328</f>
        <v/>
      </c>
      <c r="V1328" s="17">
        <f>MAX(0,G1328-P1328)*F1328</f>
        <v/>
      </c>
      <c r="W1328" s="33">
        <f>IF(T1328="Above",LN(G1328/P1328)/LN(1+INDEX(Market!$E$6:$E$9,MATCH(B1328,Market!$A$6:$A$9,0))),0)</f>
        <v/>
      </c>
    </row>
    <row r="1329">
      <c r="A1329" s="5" t="inlineStr">
        <is>
          <t>E01543</t>
        </is>
      </c>
      <c r="B1329" s="5" t="inlineStr">
        <is>
          <t>ES</t>
        </is>
      </c>
      <c r="C1329" s="5" t="inlineStr">
        <is>
          <t>Customer Service</t>
        </is>
      </c>
      <c r="D1329" s="5" t="inlineStr">
        <is>
          <t>L2</t>
        </is>
      </c>
      <c r="E1329" s="5" t="inlineStr">
        <is>
          <t>M</t>
        </is>
      </c>
      <c r="F1329" s="5" t="n">
        <v>1</v>
      </c>
      <c r="G1329" s="31" t="n">
        <v>26600</v>
      </c>
      <c r="H1329" s="31" t="n">
        <v>28100</v>
      </c>
      <c r="I1329" s="6">
        <f>INDEX(Roles!$J$5:$J$40,MATCH(C1329&amp;"|"&amp;D1329,Roles!$A$5:$A$40,0))</f>
        <v/>
      </c>
      <c r="J1329" s="6">
        <f>INDEX(Roles!$K$5:$K$40,MATCH(C1329&amp;"|"&amp;D1329,Roles!$A$5:$A$40,0))</f>
        <v/>
      </c>
      <c r="K1329" s="26">
        <f>INDEX(Market!$K$31:$K$54,MATCH(B1329&amp;"|"&amp;J1329,Market!$A$31:$A$54,0))</f>
        <v/>
      </c>
      <c r="L1329" s="6">
        <f>INDEX(Settings!$E$13:$E$19,MATCH(I1329,Settings!$B$13:$B$19,0))</f>
        <v/>
      </c>
      <c r="M1329" s="25">
        <f>INDEX(Structure!$K$6:$K$12,MATCH(I1329,Structure!$A$6:$A$12,0))</f>
        <v/>
      </c>
      <c r="N1329" s="26">
        <f>INDEX(Structure!$G$25:$G$52,MATCH(B1329&amp;"|"&amp;I1329,Structure!$A$25:$A$52,0))</f>
        <v/>
      </c>
      <c r="O1329" s="26">
        <f>INDEX(Structure!$H$25:$H$52,MATCH(B1329&amp;"|"&amp;I1329,Structure!$A$25:$A$52,0))</f>
        <v/>
      </c>
      <c r="P1329" s="26">
        <f>INDEX(Structure!$I$25:$I$52,MATCH(B1329&amp;"|"&amp;I1329,Structure!$A$25:$A$52,0))</f>
        <v/>
      </c>
      <c r="Q1329" s="20">
        <f>G1329/H1329</f>
        <v/>
      </c>
      <c r="R1329" s="20">
        <f>G1329/O1329</f>
        <v/>
      </c>
      <c r="S1329" s="32">
        <f>(G1329-N1329)/(P1329-N1329)</f>
        <v/>
      </c>
      <c r="T1329" s="4">
        <f>IF(G1329&lt;N1329,"Below",IF(G1329&gt;P1329,"Above","Within"))</f>
        <v/>
      </c>
      <c r="U1329" s="17">
        <f>MAX(0,N1329-G1329)*F1329</f>
        <v/>
      </c>
      <c r="V1329" s="17">
        <f>MAX(0,G1329-P1329)*F1329</f>
        <v/>
      </c>
      <c r="W1329" s="33">
        <f>IF(T1329="Above",LN(G1329/P1329)/LN(1+INDEX(Market!$E$6:$E$9,MATCH(B1329,Market!$A$6:$A$9,0))),0)</f>
        <v/>
      </c>
    </row>
    <row r="1330">
      <c r="A1330" s="5" t="inlineStr">
        <is>
          <t>E01544</t>
        </is>
      </c>
      <c r="B1330" s="5" t="inlineStr">
        <is>
          <t>IT</t>
        </is>
      </c>
      <c r="C1330" s="5" t="inlineStr">
        <is>
          <t>Operations</t>
        </is>
      </c>
      <c r="D1330" s="5" t="inlineStr">
        <is>
          <t>L2</t>
        </is>
      </c>
      <c r="E1330" s="5" t="inlineStr">
        <is>
          <t>M</t>
        </is>
      </c>
      <c r="F1330" s="5" t="n">
        <v>1</v>
      </c>
      <c r="G1330" s="31" t="n">
        <v>27500</v>
      </c>
      <c r="H1330" s="31" t="n">
        <v>30900</v>
      </c>
      <c r="I1330" s="6">
        <f>INDEX(Roles!$J$5:$J$40,MATCH(C1330&amp;"|"&amp;D1330,Roles!$A$5:$A$40,0))</f>
        <v/>
      </c>
      <c r="J1330" s="6">
        <f>INDEX(Roles!$K$5:$K$40,MATCH(C1330&amp;"|"&amp;D1330,Roles!$A$5:$A$40,0))</f>
        <v/>
      </c>
      <c r="K1330" s="26">
        <f>INDEX(Market!$K$31:$K$54,MATCH(B1330&amp;"|"&amp;J1330,Market!$A$31:$A$54,0))</f>
        <v/>
      </c>
      <c r="L1330" s="6">
        <f>INDEX(Settings!$E$13:$E$19,MATCH(I1330,Settings!$B$13:$B$19,0))</f>
        <v/>
      </c>
      <c r="M1330" s="25">
        <f>INDEX(Structure!$K$6:$K$12,MATCH(I1330,Structure!$A$6:$A$12,0))</f>
        <v/>
      </c>
      <c r="N1330" s="26">
        <f>INDEX(Structure!$G$25:$G$52,MATCH(B1330&amp;"|"&amp;I1330,Structure!$A$25:$A$52,0))</f>
        <v/>
      </c>
      <c r="O1330" s="26">
        <f>INDEX(Structure!$H$25:$H$52,MATCH(B1330&amp;"|"&amp;I1330,Structure!$A$25:$A$52,0))</f>
        <v/>
      </c>
      <c r="P1330" s="26">
        <f>INDEX(Structure!$I$25:$I$52,MATCH(B1330&amp;"|"&amp;I1330,Structure!$A$25:$A$52,0))</f>
        <v/>
      </c>
      <c r="Q1330" s="20">
        <f>G1330/H1330</f>
        <v/>
      </c>
      <c r="R1330" s="20">
        <f>G1330/O1330</f>
        <v/>
      </c>
      <c r="S1330" s="32">
        <f>(G1330-N1330)/(P1330-N1330)</f>
        <v/>
      </c>
      <c r="T1330" s="4">
        <f>IF(G1330&lt;N1330,"Below",IF(G1330&gt;P1330,"Above","Within"))</f>
        <v/>
      </c>
      <c r="U1330" s="17">
        <f>MAX(0,N1330-G1330)*F1330</f>
        <v/>
      </c>
      <c r="V1330" s="17">
        <f>MAX(0,G1330-P1330)*F1330</f>
        <v/>
      </c>
      <c r="W1330" s="33">
        <f>IF(T1330="Above",LN(G1330/P1330)/LN(1+INDEX(Market!$E$6:$E$9,MATCH(B1330,Market!$A$6:$A$9,0))),0)</f>
        <v/>
      </c>
    </row>
    <row r="1331">
      <c r="A1331" s="5" t="inlineStr">
        <is>
          <t>E01545</t>
        </is>
      </c>
      <c r="B1331" s="5" t="inlineStr">
        <is>
          <t>DE</t>
        </is>
      </c>
      <c r="C1331" s="5" t="inlineStr">
        <is>
          <t>Customer Service</t>
        </is>
      </c>
      <c r="D1331" s="5" t="inlineStr">
        <is>
          <t>L2</t>
        </is>
      </c>
      <c r="E1331" s="5" t="inlineStr">
        <is>
          <t>M</t>
        </is>
      </c>
      <c r="F1331" s="5" t="n">
        <v>0.8</v>
      </c>
      <c r="G1331" s="31" t="n">
        <v>41150</v>
      </c>
      <c r="H1331" s="31" t="n">
        <v>42800</v>
      </c>
      <c r="I1331" s="6">
        <f>INDEX(Roles!$J$5:$J$40,MATCH(C1331&amp;"|"&amp;D1331,Roles!$A$5:$A$40,0))</f>
        <v/>
      </c>
      <c r="J1331" s="6">
        <f>INDEX(Roles!$K$5:$K$40,MATCH(C1331&amp;"|"&amp;D1331,Roles!$A$5:$A$40,0))</f>
        <v/>
      </c>
      <c r="K1331" s="26">
        <f>INDEX(Market!$K$31:$K$54,MATCH(B1331&amp;"|"&amp;J1331,Market!$A$31:$A$54,0))</f>
        <v/>
      </c>
      <c r="L1331" s="6">
        <f>INDEX(Settings!$E$13:$E$19,MATCH(I1331,Settings!$B$13:$B$19,0))</f>
        <v/>
      </c>
      <c r="M1331" s="25">
        <f>INDEX(Structure!$K$6:$K$12,MATCH(I1331,Structure!$A$6:$A$12,0))</f>
        <v/>
      </c>
      <c r="N1331" s="26">
        <f>INDEX(Structure!$G$25:$G$52,MATCH(B1331&amp;"|"&amp;I1331,Structure!$A$25:$A$52,0))</f>
        <v/>
      </c>
      <c r="O1331" s="26">
        <f>INDEX(Structure!$H$25:$H$52,MATCH(B1331&amp;"|"&amp;I1331,Structure!$A$25:$A$52,0))</f>
        <v/>
      </c>
      <c r="P1331" s="26">
        <f>INDEX(Structure!$I$25:$I$52,MATCH(B1331&amp;"|"&amp;I1331,Structure!$A$25:$A$52,0))</f>
        <v/>
      </c>
      <c r="Q1331" s="20">
        <f>G1331/H1331</f>
        <v/>
      </c>
      <c r="R1331" s="20">
        <f>G1331/O1331</f>
        <v/>
      </c>
      <c r="S1331" s="32">
        <f>(G1331-N1331)/(P1331-N1331)</f>
        <v/>
      </c>
      <c r="T1331" s="4">
        <f>IF(G1331&lt;N1331,"Below",IF(G1331&gt;P1331,"Above","Within"))</f>
        <v/>
      </c>
      <c r="U1331" s="17">
        <f>MAX(0,N1331-G1331)*F1331</f>
        <v/>
      </c>
      <c r="V1331" s="17">
        <f>MAX(0,G1331-P1331)*F1331</f>
        <v/>
      </c>
      <c r="W1331" s="33">
        <f>IF(T1331="Above",LN(G1331/P1331)/LN(1+INDEX(Market!$E$6:$E$9,MATCH(B1331,Market!$A$6:$A$9,0))),0)</f>
        <v/>
      </c>
    </row>
    <row r="1332">
      <c r="A1332" s="5" t="inlineStr">
        <is>
          <t>E01547</t>
        </is>
      </c>
      <c r="B1332" s="5" t="inlineStr">
        <is>
          <t>PL</t>
        </is>
      </c>
      <c r="C1332" s="5" t="inlineStr">
        <is>
          <t>Operations</t>
        </is>
      </c>
      <c r="D1332" s="5" t="inlineStr">
        <is>
          <t>L1</t>
        </is>
      </c>
      <c r="E1332" s="5" t="inlineStr">
        <is>
          <t>M</t>
        </is>
      </c>
      <c r="F1332" s="5" t="n">
        <v>1</v>
      </c>
      <c r="G1332" s="31" t="n">
        <v>20550</v>
      </c>
      <c r="H1332" s="31" t="n">
        <v>20000</v>
      </c>
      <c r="I1332" s="6">
        <f>INDEX(Roles!$J$5:$J$40,MATCH(C1332&amp;"|"&amp;D1332,Roles!$A$5:$A$40,0))</f>
        <v/>
      </c>
      <c r="J1332" s="6">
        <f>INDEX(Roles!$K$5:$K$40,MATCH(C1332&amp;"|"&amp;D1332,Roles!$A$5:$A$40,0))</f>
        <v/>
      </c>
      <c r="K1332" s="26">
        <f>INDEX(Market!$K$31:$K$54,MATCH(B1332&amp;"|"&amp;J1332,Market!$A$31:$A$54,0))</f>
        <v/>
      </c>
      <c r="L1332" s="6">
        <f>INDEX(Settings!$E$13:$E$19,MATCH(I1332,Settings!$B$13:$B$19,0))</f>
        <v/>
      </c>
      <c r="M1332" s="25">
        <f>INDEX(Structure!$K$6:$K$12,MATCH(I1332,Structure!$A$6:$A$12,0))</f>
        <v/>
      </c>
      <c r="N1332" s="26">
        <f>INDEX(Structure!$G$25:$G$52,MATCH(B1332&amp;"|"&amp;I1332,Structure!$A$25:$A$52,0))</f>
        <v/>
      </c>
      <c r="O1332" s="26">
        <f>INDEX(Structure!$H$25:$H$52,MATCH(B1332&amp;"|"&amp;I1332,Structure!$A$25:$A$52,0))</f>
        <v/>
      </c>
      <c r="P1332" s="26">
        <f>INDEX(Structure!$I$25:$I$52,MATCH(B1332&amp;"|"&amp;I1332,Structure!$A$25:$A$52,0))</f>
        <v/>
      </c>
      <c r="Q1332" s="20">
        <f>G1332/H1332</f>
        <v/>
      </c>
      <c r="R1332" s="20">
        <f>G1332/O1332</f>
        <v/>
      </c>
      <c r="S1332" s="32">
        <f>(G1332-N1332)/(P1332-N1332)</f>
        <v/>
      </c>
      <c r="T1332" s="4">
        <f>IF(G1332&lt;N1332,"Below",IF(G1332&gt;P1332,"Above","Within"))</f>
        <v/>
      </c>
      <c r="U1332" s="17">
        <f>MAX(0,N1332-G1332)*F1332</f>
        <v/>
      </c>
      <c r="V1332" s="17">
        <f>MAX(0,G1332-P1332)*F1332</f>
        <v/>
      </c>
      <c r="W1332" s="33">
        <f>IF(T1332="Above",LN(G1332/P1332)/LN(1+INDEX(Market!$E$6:$E$9,MATCH(B1332,Market!$A$6:$A$9,0))),0)</f>
        <v/>
      </c>
    </row>
    <row r="1333">
      <c r="A1333" s="5" t="inlineStr">
        <is>
          <t>E01548</t>
        </is>
      </c>
      <c r="B1333" s="5" t="inlineStr">
        <is>
          <t>DE</t>
        </is>
      </c>
      <c r="C1333" s="5" t="inlineStr">
        <is>
          <t>Finance</t>
        </is>
      </c>
      <c r="D1333" s="5" t="inlineStr">
        <is>
          <t>L4</t>
        </is>
      </c>
      <c r="E1333" s="5" t="inlineStr">
        <is>
          <t>M</t>
        </is>
      </c>
      <c r="F1333" s="5" t="n">
        <v>1</v>
      </c>
      <c r="G1333" s="31" t="n">
        <v>84100</v>
      </c>
      <c r="H1333" s="31" t="n">
        <v>87800</v>
      </c>
      <c r="I1333" s="6">
        <f>INDEX(Roles!$J$5:$J$40,MATCH(C1333&amp;"|"&amp;D1333,Roles!$A$5:$A$40,0))</f>
        <v/>
      </c>
      <c r="J1333" s="6">
        <f>INDEX(Roles!$K$5:$K$40,MATCH(C1333&amp;"|"&amp;D1333,Roles!$A$5:$A$40,0))</f>
        <v/>
      </c>
      <c r="K1333" s="26">
        <f>INDEX(Market!$K$31:$K$54,MATCH(B1333&amp;"|"&amp;J1333,Market!$A$31:$A$54,0))</f>
        <v/>
      </c>
      <c r="L1333" s="6">
        <f>INDEX(Settings!$E$13:$E$19,MATCH(I1333,Settings!$B$13:$B$19,0))</f>
        <v/>
      </c>
      <c r="M1333" s="25">
        <f>INDEX(Structure!$K$6:$K$12,MATCH(I1333,Structure!$A$6:$A$12,0))</f>
        <v/>
      </c>
      <c r="N1333" s="26">
        <f>INDEX(Structure!$G$25:$G$52,MATCH(B1333&amp;"|"&amp;I1333,Structure!$A$25:$A$52,0))</f>
        <v/>
      </c>
      <c r="O1333" s="26">
        <f>INDEX(Structure!$H$25:$H$52,MATCH(B1333&amp;"|"&amp;I1333,Structure!$A$25:$A$52,0))</f>
        <v/>
      </c>
      <c r="P1333" s="26">
        <f>INDEX(Structure!$I$25:$I$52,MATCH(B1333&amp;"|"&amp;I1333,Structure!$A$25:$A$52,0))</f>
        <v/>
      </c>
      <c r="Q1333" s="20">
        <f>G1333/H1333</f>
        <v/>
      </c>
      <c r="R1333" s="20">
        <f>G1333/O1333</f>
        <v/>
      </c>
      <c r="S1333" s="32">
        <f>(G1333-N1333)/(P1333-N1333)</f>
        <v/>
      </c>
      <c r="T1333" s="4">
        <f>IF(G1333&lt;N1333,"Below",IF(G1333&gt;P1333,"Above","Within"))</f>
        <v/>
      </c>
      <c r="U1333" s="17">
        <f>MAX(0,N1333-G1333)*F1333</f>
        <v/>
      </c>
      <c r="V1333" s="17">
        <f>MAX(0,G1333-P1333)*F1333</f>
        <v/>
      </c>
      <c r="W1333" s="33">
        <f>IF(T1333="Above",LN(G1333/P1333)/LN(1+INDEX(Market!$E$6:$E$9,MATCH(B1333,Market!$A$6:$A$9,0))),0)</f>
        <v/>
      </c>
    </row>
    <row r="1334">
      <c r="A1334" s="5" t="inlineStr">
        <is>
          <t>E01549</t>
        </is>
      </c>
      <c r="B1334" s="5" t="inlineStr">
        <is>
          <t>DE</t>
        </is>
      </c>
      <c r="C1334" s="5" t="inlineStr">
        <is>
          <t>Customer Service</t>
        </is>
      </c>
      <c r="D1334" s="5" t="inlineStr">
        <is>
          <t>L1</t>
        </is>
      </c>
      <c r="E1334" s="5" t="inlineStr">
        <is>
          <t>F</t>
        </is>
      </c>
      <c r="F1334" s="5" t="n">
        <v>1</v>
      </c>
      <c r="G1334" s="31" t="n">
        <v>33300</v>
      </c>
      <c r="H1334" s="31" t="n">
        <v>34200</v>
      </c>
      <c r="I1334" s="6">
        <f>INDEX(Roles!$J$5:$J$40,MATCH(C1334&amp;"|"&amp;D1334,Roles!$A$5:$A$40,0))</f>
        <v/>
      </c>
      <c r="J1334" s="6">
        <f>INDEX(Roles!$K$5:$K$40,MATCH(C1334&amp;"|"&amp;D1334,Roles!$A$5:$A$40,0))</f>
        <v/>
      </c>
      <c r="K1334" s="26">
        <f>INDEX(Market!$K$31:$K$54,MATCH(B1334&amp;"|"&amp;J1334,Market!$A$31:$A$54,0))</f>
        <v/>
      </c>
      <c r="L1334" s="6">
        <f>INDEX(Settings!$E$13:$E$19,MATCH(I1334,Settings!$B$13:$B$19,0))</f>
        <v/>
      </c>
      <c r="M1334" s="25">
        <f>INDEX(Structure!$K$6:$K$12,MATCH(I1334,Structure!$A$6:$A$12,0))</f>
        <v/>
      </c>
      <c r="N1334" s="26">
        <f>INDEX(Structure!$G$25:$G$52,MATCH(B1334&amp;"|"&amp;I1334,Structure!$A$25:$A$52,0))</f>
        <v/>
      </c>
      <c r="O1334" s="26">
        <f>INDEX(Structure!$H$25:$H$52,MATCH(B1334&amp;"|"&amp;I1334,Structure!$A$25:$A$52,0))</f>
        <v/>
      </c>
      <c r="P1334" s="26">
        <f>INDEX(Structure!$I$25:$I$52,MATCH(B1334&amp;"|"&amp;I1334,Structure!$A$25:$A$52,0))</f>
        <v/>
      </c>
      <c r="Q1334" s="20">
        <f>G1334/H1334</f>
        <v/>
      </c>
      <c r="R1334" s="20">
        <f>G1334/O1334</f>
        <v/>
      </c>
      <c r="S1334" s="32">
        <f>(G1334-N1334)/(P1334-N1334)</f>
        <v/>
      </c>
      <c r="T1334" s="4">
        <f>IF(G1334&lt;N1334,"Below",IF(G1334&gt;P1334,"Above","Within"))</f>
        <v/>
      </c>
      <c r="U1334" s="17">
        <f>MAX(0,N1334-G1334)*F1334</f>
        <v/>
      </c>
      <c r="V1334" s="17">
        <f>MAX(0,G1334-P1334)*F1334</f>
        <v/>
      </c>
      <c r="W1334" s="33">
        <f>IF(T1334="Above",LN(G1334/P1334)/LN(1+INDEX(Market!$E$6:$E$9,MATCH(B1334,Market!$A$6:$A$9,0))),0)</f>
        <v/>
      </c>
    </row>
    <row r="1335">
      <c r="A1335" s="5" t="inlineStr">
        <is>
          <t>E01550</t>
        </is>
      </c>
      <c r="B1335" s="5" t="inlineStr">
        <is>
          <t>PL</t>
        </is>
      </c>
      <c r="C1335" s="5" t="inlineStr">
        <is>
          <t>Customer Service</t>
        </is>
      </c>
      <c r="D1335" s="5" t="inlineStr">
        <is>
          <t>L1</t>
        </is>
      </c>
      <c r="E1335" s="5" t="inlineStr">
        <is>
          <t>F</t>
        </is>
      </c>
      <c r="F1335" s="5" t="n">
        <v>1</v>
      </c>
      <c r="G1335" s="31" t="n">
        <v>19200</v>
      </c>
      <c r="H1335" s="31" t="n">
        <v>18900</v>
      </c>
      <c r="I1335" s="6">
        <f>INDEX(Roles!$J$5:$J$40,MATCH(C1335&amp;"|"&amp;D1335,Roles!$A$5:$A$40,0))</f>
        <v/>
      </c>
      <c r="J1335" s="6">
        <f>INDEX(Roles!$K$5:$K$40,MATCH(C1335&amp;"|"&amp;D1335,Roles!$A$5:$A$40,0))</f>
        <v/>
      </c>
      <c r="K1335" s="26">
        <f>INDEX(Market!$K$31:$K$54,MATCH(B1335&amp;"|"&amp;J1335,Market!$A$31:$A$54,0))</f>
        <v/>
      </c>
      <c r="L1335" s="6">
        <f>INDEX(Settings!$E$13:$E$19,MATCH(I1335,Settings!$B$13:$B$19,0))</f>
        <v/>
      </c>
      <c r="M1335" s="25">
        <f>INDEX(Structure!$K$6:$K$12,MATCH(I1335,Structure!$A$6:$A$12,0))</f>
        <v/>
      </c>
      <c r="N1335" s="26">
        <f>INDEX(Structure!$G$25:$G$52,MATCH(B1335&amp;"|"&amp;I1335,Structure!$A$25:$A$52,0))</f>
        <v/>
      </c>
      <c r="O1335" s="26">
        <f>INDEX(Structure!$H$25:$H$52,MATCH(B1335&amp;"|"&amp;I1335,Structure!$A$25:$A$52,0))</f>
        <v/>
      </c>
      <c r="P1335" s="26">
        <f>INDEX(Structure!$I$25:$I$52,MATCH(B1335&amp;"|"&amp;I1335,Structure!$A$25:$A$52,0))</f>
        <v/>
      </c>
      <c r="Q1335" s="20">
        <f>G1335/H1335</f>
        <v/>
      </c>
      <c r="R1335" s="20">
        <f>G1335/O1335</f>
        <v/>
      </c>
      <c r="S1335" s="32">
        <f>(G1335-N1335)/(P1335-N1335)</f>
        <v/>
      </c>
      <c r="T1335" s="4">
        <f>IF(G1335&lt;N1335,"Below",IF(G1335&gt;P1335,"Above","Within"))</f>
        <v/>
      </c>
      <c r="U1335" s="17">
        <f>MAX(0,N1335-G1335)*F1335</f>
        <v/>
      </c>
      <c r="V1335" s="17">
        <f>MAX(0,G1335-P1335)*F1335</f>
        <v/>
      </c>
      <c r="W1335" s="33">
        <f>IF(T1335="Above",LN(G1335/P1335)/LN(1+INDEX(Market!$E$6:$E$9,MATCH(B1335,Market!$A$6:$A$9,0))),0)</f>
        <v/>
      </c>
    </row>
    <row r="1336">
      <c r="A1336" s="5" t="inlineStr">
        <is>
          <t>E01551</t>
        </is>
      </c>
      <c r="B1336" s="5" t="inlineStr">
        <is>
          <t>IT</t>
        </is>
      </c>
      <c r="C1336" s="5" t="inlineStr">
        <is>
          <t>Tech</t>
        </is>
      </c>
      <c r="D1336" s="5" t="inlineStr">
        <is>
          <t>L3</t>
        </is>
      </c>
      <c r="E1336" s="5" t="inlineStr">
        <is>
          <t>F</t>
        </is>
      </c>
      <c r="F1336" s="5" t="n">
        <v>1</v>
      </c>
      <c r="G1336" s="31" t="n">
        <v>56650</v>
      </c>
      <c r="H1336" s="31" t="n">
        <v>52000</v>
      </c>
      <c r="I1336" s="6">
        <f>INDEX(Roles!$J$5:$J$40,MATCH(C1336&amp;"|"&amp;D1336,Roles!$A$5:$A$40,0))</f>
        <v/>
      </c>
      <c r="J1336" s="6">
        <f>INDEX(Roles!$K$5:$K$40,MATCH(C1336&amp;"|"&amp;D1336,Roles!$A$5:$A$40,0))</f>
        <v/>
      </c>
      <c r="K1336" s="26">
        <f>INDEX(Market!$K$31:$K$54,MATCH(B1336&amp;"|"&amp;J1336,Market!$A$31:$A$54,0))</f>
        <v/>
      </c>
      <c r="L1336" s="6">
        <f>INDEX(Settings!$E$13:$E$19,MATCH(I1336,Settings!$B$13:$B$19,0))</f>
        <v/>
      </c>
      <c r="M1336" s="25">
        <f>INDEX(Structure!$K$6:$K$12,MATCH(I1336,Structure!$A$6:$A$12,0))</f>
        <v/>
      </c>
      <c r="N1336" s="26">
        <f>INDEX(Structure!$G$25:$G$52,MATCH(B1336&amp;"|"&amp;I1336,Structure!$A$25:$A$52,0))</f>
        <v/>
      </c>
      <c r="O1336" s="26">
        <f>INDEX(Structure!$H$25:$H$52,MATCH(B1336&amp;"|"&amp;I1336,Structure!$A$25:$A$52,0))</f>
        <v/>
      </c>
      <c r="P1336" s="26">
        <f>INDEX(Structure!$I$25:$I$52,MATCH(B1336&amp;"|"&amp;I1336,Structure!$A$25:$A$52,0))</f>
        <v/>
      </c>
      <c r="Q1336" s="20">
        <f>G1336/H1336</f>
        <v/>
      </c>
      <c r="R1336" s="20">
        <f>G1336/O1336</f>
        <v/>
      </c>
      <c r="S1336" s="32">
        <f>(G1336-N1336)/(P1336-N1336)</f>
        <v/>
      </c>
      <c r="T1336" s="4">
        <f>IF(G1336&lt;N1336,"Below",IF(G1336&gt;P1336,"Above","Within"))</f>
        <v/>
      </c>
      <c r="U1336" s="17">
        <f>MAX(0,N1336-G1336)*F1336</f>
        <v/>
      </c>
      <c r="V1336" s="17">
        <f>MAX(0,G1336-P1336)*F1336</f>
        <v/>
      </c>
      <c r="W1336" s="33">
        <f>IF(T1336="Above",LN(G1336/P1336)/LN(1+INDEX(Market!$E$6:$E$9,MATCH(B1336,Market!$A$6:$A$9,0))),0)</f>
        <v/>
      </c>
    </row>
    <row r="1337">
      <c r="A1337" s="5" t="inlineStr">
        <is>
          <t>E01552</t>
        </is>
      </c>
      <c r="B1337" s="5" t="inlineStr">
        <is>
          <t>PL</t>
        </is>
      </c>
      <c r="C1337" s="5" t="inlineStr">
        <is>
          <t>Finance</t>
        </is>
      </c>
      <c r="D1337" s="5" t="inlineStr">
        <is>
          <t>L4</t>
        </is>
      </c>
      <c r="E1337" s="5" t="inlineStr">
        <is>
          <t>M</t>
        </is>
      </c>
      <c r="F1337" s="5" t="n">
        <v>1</v>
      </c>
      <c r="G1337" s="31" t="n">
        <v>56150</v>
      </c>
      <c r="H1337" s="31" t="n">
        <v>48500</v>
      </c>
      <c r="I1337" s="6">
        <f>INDEX(Roles!$J$5:$J$40,MATCH(C1337&amp;"|"&amp;D1337,Roles!$A$5:$A$40,0))</f>
        <v/>
      </c>
      <c r="J1337" s="6">
        <f>INDEX(Roles!$K$5:$K$40,MATCH(C1337&amp;"|"&amp;D1337,Roles!$A$5:$A$40,0))</f>
        <v/>
      </c>
      <c r="K1337" s="26">
        <f>INDEX(Market!$K$31:$K$54,MATCH(B1337&amp;"|"&amp;J1337,Market!$A$31:$A$54,0))</f>
        <v/>
      </c>
      <c r="L1337" s="6">
        <f>INDEX(Settings!$E$13:$E$19,MATCH(I1337,Settings!$B$13:$B$19,0))</f>
        <v/>
      </c>
      <c r="M1337" s="25">
        <f>INDEX(Structure!$K$6:$K$12,MATCH(I1337,Structure!$A$6:$A$12,0))</f>
        <v/>
      </c>
      <c r="N1337" s="26">
        <f>INDEX(Structure!$G$25:$G$52,MATCH(B1337&amp;"|"&amp;I1337,Structure!$A$25:$A$52,0))</f>
        <v/>
      </c>
      <c r="O1337" s="26">
        <f>INDEX(Structure!$H$25:$H$52,MATCH(B1337&amp;"|"&amp;I1337,Structure!$A$25:$A$52,0))</f>
        <v/>
      </c>
      <c r="P1337" s="26">
        <f>INDEX(Structure!$I$25:$I$52,MATCH(B1337&amp;"|"&amp;I1337,Structure!$A$25:$A$52,0))</f>
        <v/>
      </c>
      <c r="Q1337" s="20">
        <f>G1337/H1337</f>
        <v/>
      </c>
      <c r="R1337" s="20">
        <f>G1337/O1337</f>
        <v/>
      </c>
      <c r="S1337" s="32">
        <f>(G1337-N1337)/(P1337-N1337)</f>
        <v/>
      </c>
      <c r="T1337" s="4">
        <f>IF(G1337&lt;N1337,"Below",IF(G1337&gt;P1337,"Above","Within"))</f>
        <v/>
      </c>
      <c r="U1337" s="17">
        <f>MAX(0,N1337-G1337)*F1337</f>
        <v/>
      </c>
      <c r="V1337" s="17">
        <f>MAX(0,G1337-P1337)*F1337</f>
        <v/>
      </c>
      <c r="W1337" s="33">
        <f>IF(T1337="Above",LN(G1337/P1337)/LN(1+INDEX(Market!$E$6:$E$9,MATCH(B1337,Market!$A$6:$A$9,0))),0)</f>
        <v/>
      </c>
    </row>
    <row r="1338">
      <c r="A1338" s="5" t="inlineStr">
        <is>
          <t>E01553</t>
        </is>
      </c>
      <c r="B1338" s="5" t="inlineStr">
        <is>
          <t>DE</t>
        </is>
      </c>
      <c r="C1338" s="5" t="inlineStr">
        <is>
          <t>Operations</t>
        </is>
      </c>
      <c r="D1338" s="5" t="inlineStr">
        <is>
          <t>L5</t>
        </is>
      </c>
      <c r="E1338" s="5" t="inlineStr">
        <is>
          <t>M</t>
        </is>
      </c>
      <c r="F1338" s="5" t="n">
        <v>1</v>
      </c>
      <c r="G1338" s="31" t="n">
        <v>102050</v>
      </c>
      <c r="H1338" s="31" t="n">
        <v>104700</v>
      </c>
      <c r="I1338" s="6">
        <f>INDEX(Roles!$J$5:$J$40,MATCH(C1338&amp;"|"&amp;D1338,Roles!$A$5:$A$40,0))</f>
        <v/>
      </c>
      <c r="J1338" s="6">
        <f>INDEX(Roles!$K$5:$K$40,MATCH(C1338&amp;"|"&amp;D1338,Roles!$A$5:$A$40,0))</f>
        <v/>
      </c>
      <c r="K1338" s="26">
        <f>INDEX(Market!$K$31:$K$54,MATCH(B1338&amp;"|"&amp;J1338,Market!$A$31:$A$54,0))</f>
        <v/>
      </c>
      <c r="L1338" s="6">
        <f>INDEX(Settings!$E$13:$E$19,MATCH(I1338,Settings!$B$13:$B$19,0))</f>
        <v/>
      </c>
      <c r="M1338" s="25">
        <f>INDEX(Structure!$K$6:$K$12,MATCH(I1338,Structure!$A$6:$A$12,0))</f>
        <v/>
      </c>
      <c r="N1338" s="26">
        <f>INDEX(Structure!$G$25:$G$52,MATCH(B1338&amp;"|"&amp;I1338,Structure!$A$25:$A$52,0))</f>
        <v/>
      </c>
      <c r="O1338" s="26">
        <f>INDEX(Structure!$H$25:$H$52,MATCH(B1338&amp;"|"&amp;I1338,Structure!$A$25:$A$52,0))</f>
        <v/>
      </c>
      <c r="P1338" s="26">
        <f>INDEX(Structure!$I$25:$I$52,MATCH(B1338&amp;"|"&amp;I1338,Structure!$A$25:$A$52,0))</f>
        <v/>
      </c>
      <c r="Q1338" s="20">
        <f>G1338/H1338</f>
        <v/>
      </c>
      <c r="R1338" s="20">
        <f>G1338/O1338</f>
        <v/>
      </c>
      <c r="S1338" s="32">
        <f>(G1338-N1338)/(P1338-N1338)</f>
        <v/>
      </c>
      <c r="T1338" s="4">
        <f>IF(G1338&lt;N1338,"Below",IF(G1338&gt;P1338,"Above","Within"))</f>
        <v/>
      </c>
      <c r="U1338" s="17">
        <f>MAX(0,N1338-G1338)*F1338</f>
        <v/>
      </c>
      <c r="V1338" s="17">
        <f>MAX(0,G1338-P1338)*F1338</f>
        <v/>
      </c>
      <c r="W1338" s="33">
        <f>IF(T1338="Above",LN(G1338/P1338)/LN(1+INDEX(Market!$E$6:$E$9,MATCH(B1338,Market!$A$6:$A$9,0))),0)</f>
        <v/>
      </c>
    </row>
    <row r="1339">
      <c r="A1339" s="5" t="inlineStr">
        <is>
          <t>E01554</t>
        </is>
      </c>
      <c r="B1339" s="5" t="inlineStr">
        <is>
          <t>ES</t>
        </is>
      </c>
      <c r="C1339" s="5" t="inlineStr">
        <is>
          <t>Tech</t>
        </is>
      </c>
      <c r="D1339" s="5" t="inlineStr">
        <is>
          <t>L4</t>
        </is>
      </c>
      <c r="E1339" s="5" t="inlineStr">
        <is>
          <t>M</t>
        </is>
      </c>
      <c r="F1339" s="5" t="n">
        <v>1</v>
      </c>
      <c r="G1339" s="31" t="n">
        <v>65700</v>
      </c>
      <c r="H1339" s="31" t="n">
        <v>65600</v>
      </c>
      <c r="I1339" s="6">
        <f>INDEX(Roles!$J$5:$J$40,MATCH(C1339&amp;"|"&amp;D1339,Roles!$A$5:$A$40,0))</f>
        <v/>
      </c>
      <c r="J1339" s="6">
        <f>INDEX(Roles!$K$5:$K$40,MATCH(C1339&amp;"|"&amp;D1339,Roles!$A$5:$A$40,0))</f>
        <v/>
      </c>
      <c r="K1339" s="26">
        <f>INDEX(Market!$K$31:$K$54,MATCH(B1339&amp;"|"&amp;J1339,Market!$A$31:$A$54,0))</f>
        <v/>
      </c>
      <c r="L1339" s="6">
        <f>INDEX(Settings!$E$13:$E$19,MATCH(I1339,Settings!$B$13:$B$19,0))</f>
        <v/>
      </c>
      <c r="M1339" s="25">
        <f>INDEX(Structure!$K$6:$K$12,MATCH(I1339,Structure!$A$6:$A$12,0))</f>
        <v/>
      </c>
      <c r="N1339" s="26">
        <f>INDEX(Structure!$G$25:$G$52,MATCH(B1339&amp;"|"&amp;I1339,Structure!$A$25:$A$52,0))</f>
        <v/>
      </c>
      <c r="O1339" s="26">
        <f>INDEX(Structure!$H$25:$H$52,MATCH(B1339&amp;"|"&amp;I1339,Structure!$A$25:$A$52,0))</f>
        <v/>
      </c>
      <c r="P1339" s="26">
        <f>INDEX(Structure!$I$25:$I$52,MATCH(B1339&amp;"|"&amp;I1339,Structure!$A$25:$A$52,0))</f>
        <v/>
      </c>
      <c r="Q1339" s="20">
        <f>G1339/H1339</f>
        <v/>
      </c>
      <c r="R1339" s="20">
        <f>G1339/O1339</f>
        <v/>
      </c>
      <c r="S1339" s="32">
        <f>(G1339-N1339)/(P1339-N1339)</f>
        <v/>
      </c>
      <c r="T1339" s="4">
        <f>IF(G1339&lt;N1339,"Below",IF(G1339&gt;P1339,"Above","Within"))</f>
        <v/>
      </c>
      <c r="U1339" s="17">
        <f>MAX(0,N1339-G1339)*F1339</f>
        <v/>
      </c>
      <c r="V1339" s="17">
        <f>MAX(0,G1339-P1339)*F1339</f>
        <v/>
      </c>
      <c r="W1339" s="33">
        <f>IF(T1339="Above",LN(G1339/P1339)/LN(1+INDEX(Market!$E$6:$E$9,MATCH(B1339,Market!$A$6:$A$9,0))),0)</f>
        <v/>
      </c>
    </row>
    <row r="1340">
      <c r="A1340" s="5" t="inlineStr">
        <is>
          <t>E01555</t>
        </is>
      </c>
      <c r="B1340" s="5" t="inlineStr">
        <is>
          <t>DE</t>
        </is>
      </c>
      <c r="C1340" s="5" t="inlineStr">
        <is>
          <t>Tech</t>
        </is>
      </c>
      <c r="D1340" s="5" t="inlineStr">
        <is>
          <t>L2</t>
        </is>
      </c>
      <c r="E1340" s="5" t="inlineStr">
        <is>
          <t>F</t>
        </is>
      </c>
      <c r="F1340" s="5" t="n">
        <v>0.8</v>
      </c>
      <c r="G1340" s="31" t="n">
        <v>54000</v>
      </c>
      <c r="H1340" s="31" t="n">
        <v>59400</v>
      </c>
      <c r="I1340" s="6">
        <f>INDEX(Roles!$J$5:$J$40,MATCH(C1340&amp;"|"&amp;D1340,Roles!$A$5:$A$40,0))</f>
        <v/>
      </c>
      <c r="J1340" s="6">
        <f>INDEX(Roles!$K$5:$K$40,MATCH(C1340&amp;"|"&amp;D1340,Roles!$A$5:$A$40,0))</f>
        <v/>
      </c>
      <c r="K1340" s="26">
        <f>INDEX(Market!$K$31:$K$54,MATCH(B1340&amp;"|"&amp;J1340,Market!$A$31:$A$54,0))</f>
        <v/>
      </c>
      <c r="L1340" s="6">
        <f>INDEX(Settings!$E$13:$E$19,MATCH(I1340,Settings!$B$13:$B$19,0))</f>
        <v/>
      </c>
      <c r="M1340" s="25">
        <f>INDEX(Structure!$K$6:$K$12,MATCH(I1340,Structure!$A$6:$A$12,0))</f>
        <v/>
      </c>
      <c r="N1340" s="26">
        <f>INDEX(Structure!$G$25:$G$52,MATCH(B1340&amp;"|"&amp;I1340,Structure!$A$25:$A$52,0))</f>
        <v/>
      </c>
      <c r="O1340" s="26">
        <f>INDEX(Structure!$H$25:$H$52,MATCH(B1340&amp;"|"&amp;I1340,Structure!$A$25:$A$52,0))</f>
        <v/>
      </c>
      <c r="P1340" s="26">
        <f>INDEX(Structure!$I$25:$I$52,MATCH(B1340&amp;"|"&amp;I1340,Structure!$A$25:$A$52,0))</f>
        <v/>
      </c>
      <c r="Q1340" s="20">
        <f>G1340/H1340</f>
        <v/>
      </c>
      <c r="R1340" s="20">
        <f>G1340/O1340</f>
        <v/>
      </c>
      <c r="S1340" s="32">
        <f>(G1340-N1340)/(P1340-N1340)</f>
        <v/>
      </c>
      <c r="T1340" s="4">
        <f>IF(G1340&lt;N1340,"Below",IF(G1340&gt;P1340,"Above","Within"))</f>
        <v/>
      </c>
      <c r="U1340" s="17">
        <f>MAX(0,N1340-G1340)*F1340</f>
        <v/>
      </c>
      <c r="V1340" s="17">
        <f>MAX(0,G1340-P1340)*F1340</f>
        <v/>
      </c>
      <c r="W1340" s="33">
        <f>IF(T1340="Above",LN(G1340/P1340)/LN(1+INDEX(Market!$E$6:$E$9,MATCH(B1340,Market!$A$6:$A$9,0))),0)</f>
        <v/>
      </c>
    </row>
    <row r="1341">
      <c r="A1341" s="5" t="inlineStr">
        <is>
          <t>E01556</t>
        </is>
      </c>
      <c r="B1341" s="5" t="inlineStr">
        <is>
          <t>IT</t>
        </is>
      </c>
      <c r="C1341" s="5" t="inlineStr">
        <is>
          <t>Customer Service</t>
        </is>
      </c>
      <c r="D1341" s="5" t="inlineStr">
        <is>
          <t>L4</t>
        </is>
      </c>
      <c r="E1341" s="5" t="inlineStr">
        <is>
          <t>M</t>
        </is>
      </c>
      <c r="F1341" s="5" t="n">
        <v>1</v>
      </c>
      <c r="G1341" s="31" t="n">
        <v>42100</v>
      </c>
      <c r="H1341" s="31" t="n">
        <v>49100</v>
      </c>
      <c r="I1341" s="6">
        <f>INDEX(Roles!$J$5:$J$40,MATCH(C1341&amp;"|"&amp;D1341,Roles!$A$5:$A$40,0))</f>
        <v/>
      </c>
      <c r="J1341" s="6">
        <f>INDEX(Roles!$K$5:$K$40,MATCH(C1341&amp;"|"&amp;D1341,Roles!$A$5:$A$40,0))</f>
        <v/>
      </c>
      <c r="K1341" s="26">
        <f>INDEX(Market!$K$31:$K$54,MATCH(B1341&amp;"|"&amp;J1341,Market!$A$31:$A$54,0))</f>
        <v/>
      </c>
      <c r="L1341" s="6">
        <f>INDEX(Settings!$E$13:$E$19,MATCH(I1341,Settings!$B$13:$B$19,0))</f>
        <v/>
      </c>
      <c r="M1341" s="25">
        <f>INDEX(Structure!$K$6:$K$12,MATCH(I1341,Structure!$A$6:$A$12,0))</f>
        <v/>
      </c>
      <c r="N1341" s="26">
        <f>INDEX(Structure!$G$25:$G$52,MATCH(B1341&amp;"|"&amp;I1341,Structure!$A$25:$A$52,0))</f>
        <v/>
      </c>
      <c r="O1341" s="26">
        <f>INDEX(Structure!$H$25:$H$52,MATCH(B1341&amp;"|"&amp;I1341,Structure!$A$25:$A$52,0))</f>
        <v/>
      </c>
      <c r="P1341" s="26">
        <f>INDEX(Structure!$I$25:$I$52,MATCH(B1341&amp;"|"&amp;I1341,Structure!$A$25:$A$52,0))</f>
        <v/>
      </c>
      <c r="Q1341" s="20">
        <f>G1341/H1341</f>
        <v/>
      </c>
      <c r="R1341" s="20">
        <f>G1341/O1341</f>
        <v/>
      </c>
      <c r="S1341" s="32">
        <f>(G1341-N1341)/(P1341-N1341)</f>
        <v/>
      </c>
      <c r="T1341" s="4">
        <f>IF(G1341&lt;N1341,"Below",IF(G1341&gt;P1341,"Above","Within"))</f>
        <v/>
      </c>
      <c r="U1341" s="17">
        <f>MAX(0,N1341-G1341)*F1341</f>
        <v/>
      </c>
      <c r="V1341" s="17">
        <f>MAX(0,G1341-P1341)*F1341</f>
        <v/>
      </c>
      <c r="W1341" s="33">
        <f>IF(T1341="Above",LN(G1341/P1341)/LN(1+INDEX(Market!$E$6:$E$9,MATCH(B1341,Market!$A$6:$A$9,0))),0)</f>
        <v/>
      </c>
    </row>
    <row r="1342">
      <c r="A1342" s="5" t="inlineStr">
        <is>
          <t>E01557</t>
        </is>
      </c>
      <c r="B1342" s="5" t="inlineStr">
        <is>
          <t>DE</t>
        </is>
      </c>
      <c r="C1342" s="5" t="inlineStr">
        <is>
          <t>Customer Service</t>
        </is>
      </c>
      <c r="D1342" s="5" t="inlineStr">
        <is>
          <t>L4</t>
        </is>
      </c>
      <c r="E1342" s="5" t="inlineStr">
        <is>
          <t>F</t>
        </is>
      </c>
      <c r="F1342" s="5" t="n">
        <v>1</v>
      </c>
      <c r="G1342" s="31" t="n">
        <v>66100</v>
      </c>
      <c r="H1342" s="31" t="n">
        <v>71800</v>
      </c>
      <c r="I1342" s="6">
        <f>INDEX(Roles!$J$5:$J$40,MATCH(C1342&amp;"|"&amp;D1342,Roles!$A$5:$A$40,0))</f>
        <v/>
      </c>
      <c r="J1342" s="6">
        <f>INDEX(Roles!$K$5:$K$40,MATCH(C1342&amp;"|"&amp;D1342,Roles!$A$5:$A$40,0))</f>
        <v/>
      </c>
      <c r="K1342" s="26">
        <f>INDEX(Market!$K$31:$K$54,MATCH(B1342&amp;"|"&amp;J1342,Market!$A$31:$A$54,0))</f>
        <v/>
      </c>
      <c r="L1342" s="6">
        <f>INDEX(Settings!$E$13:$E$19,MATCH(I1342,Settings!$B$13:$B$19,0))</f>
        <v/>
      </c>
      <c r="M1342" s="25">
        <f>INDEX(Structure!$K$6:$K$12,MATCH(I1342,Structure!$A$6:$A$12,0))</f>
        <v/>
      </c>
      <c r="N1342" s="26">
        <f>INDEX(Structure!$G$25:$G$52,MATCH(B1342&amp;"|"&amp;I1342,Structure!$A$25:$A$52,0))</f>
        <v/>
      </c>
      <c r="O1342" s="26">
        <f>INDEX(Structure!$H$25:$H$52,MATCH(B1342&amp;"|"&amp;I1342,Structure!$A$25:$A$52,0))</f>
        <v/>
      </c>
      <c r="P1342" s="26">
        <f>INDEX(Structure!$I$25:$I$52,MATCH(B1342&amp;"|"&amp;I1342,Structure!$A$25:$A$52,0))</f>
        <v/>
      </c>
      <c r="Q1342" s="20">
        <f>G1342/H1342</f>
        <v/>
      </c>
      <c r="R1342" s="20">
        <f>G1342/O1342</f>
        <v/>
      </c>
      <c r="S1342" s="32">
        <f>(G1342-N1342)/(P1342-N1342)</f>
        <v/>
      </c>
      <c r="T1342" s="4">
        <f>IF(G1342&lt;N1342,"Below",IF(G1342&gt;P1342,"Above","Within"))</f>
        <v/>
      </c>
      <c r="U1342" s="17">
        <f>MAX(0,N1342-G1342)*F1342</f>
        <v/>
      </c>
      <c r="V1342" s="17">
        <f>MAX(0,G1342-P1342)*F1342</f>
        <v/>
      </c>
      <c r="W1342" s="33">
        <f>IF(T1342="Above",LN(G1342/P1342)/LN(1+INDEX(Market!$E$6:$E$9,MATCH(B1342,Market!$A$6:$A$9,0))),0)</f>
        <v/>
      </c>
    </row>
    <row r="1343">
      <c r="A1343" s="5" t="inlineStr">
        <is>
          <t>E01558</t>
        </is>
      </c>
      <c r="B1343" s="5" t="inlineStr">
        <is>
          <t>DE</t>
        </is>
      </c>
      <c r="C1343" s="5" t="inlineStr">
        <is>
          <t>Customer Service</t>
        </is>
      </c>
      <c r="D1343" s="5" t="inlineStr">
        <is>
          <t>L1</t>
        </is>
      </c>
      <c r="E1343" s="5" t="inlineStr">
        <is>
          <t>M</t>
        </is>
      </c>
      <c r="F1343" s="5" t="n">
        <v>0.8</v>
      </c>
      <c r="G1343" s="31" t="n">
        <v>36800</v>
      </c>
      <c r="H1343" s="31" t="n">
        <v>34200</v>
      </c>
      <c r="I1343" s="6">
        <f>INDEX(Roles!$J$5:$J$40,MATCH(C1343&amp;"|"&amp;D1343,Roles!$A$5:$A$40,0))</f>
        <v/>
      </c>
      <c r="J1343" s="6">
        <f>INDEX(Roles!$K$5:$K$40,MATCH(C1343&amp;"|"&amp;D1343,Roles!$A$5:$A$40,0))</f>
        <v/>
      </c>
      <c r="K1343" s="26">
        <f>INDEX(Market!$K$31:$K$54,MATCH(B1343&amp;"|"&amp;J1343,Market!$A$31:$A$54,0))</f>
        <v/>
      </c>
      <c r="L1343" s="6">
        <f>INDEX(Settings!$E$13:$E$19,MATCH(I1343,Settings!$B$13:$B$19,0))</f>
        <v/>
      </c>
      <c r="M1343" s="25">
        <f>INDEX(Structure!$K$6:$K$12,MATCH(I1343,Structure!$A$6:$A$12,0))</f>
        <v/>
      </c>
      <c r="N1343" s="26">
        <f>INDEX(Structure!$G$25:$G$52,MATCH(B1343&amp;"|"&amp;I1343,Structure!$A$25:$A$52,0))</f>
        <v/>
      </c>
      <c r="O1343" s="26">
        <f>INDEX(Structure!$H$25:$H$52,MATCH(B1343&amp;"|"&amp;I1343,Structure!$A$25:$A$52,0))</f>
        <v/>
      </c>
      <c r="P1343" s="26">
        <f>INDEX(Structure!$I$25:$I$52,MATCH(B1343&amp;"|"&amp;I1343,Structure!$A$25:$A$52,0))</f>
        <v/>
      </c>
      <c r="Q1343" s="20">
        <f>G1343/H1343</f>
        <v/>
      </c>
      <c r="R1343" s="20">
        <f>G1343/O1343</f>
        <v/>
      </c>
      <c r="S1343" s="32">
        <f>(G1343-N1343)/(P1343-N1343)</f>
        <v/>
      </c>
      <c r="T1343" s="4">
        <f>IF(G1343&lt;N1343,"Below",IF(G1343&gt;P1343,"Above","Within"))</f>
        <v/>
      </c>
      <c r="U1343" s="17">
        <f>MAX(0,N1343-G1343)*F1343</f>
        <v/>
      </c>
      <c r="V1343" s="17">
        <f>MAX(0,G1343-P1343)*F1343</f>
        <v/>
      </c>
      <c r="W1343" s="33">
        <f>IF(T1343="Above",LN(G1343/P1343)/LN(1+INDEX(Market!$E$6:$E$9,MATCH(B1343,Market!$A$6:$A$9,0))),0)</f>
        <v/>
      </c>
    </row>
    <row r="1344">
      <c r="A1344" s="5" t="inlineStr">
        <is>
          <t>E01559</t>
        </is>
      </c>
      <c r="B1344" s="5" t="inlineStr">
        <is>
          <t>PL</t>
        </is>
      </c>
      <c r="C1344" s="5" t="inlineStr">
        <is>
          <t>Customer Service</t>
        </is>
      </c>
      <c r="D1344" s="5" t="inlineStr">
        <is>
          <t>L2</t>
        </is>
      </c>
      <c r="E1344" s="5" t="inlineStr">
        <is>
          <t>F</t>
        </is>
      </c>
      <c r="F1344" s="5" t="n">
        <v>1</v>
      </c>
      <c r="G1344" s="31" t="n">
        <v>23400</v>
      </c>
      <c r="H1344" s="31" t="n">
        <v>23600</v>
      </c>
      <c r="I1344" s="6">
        <f>INDEX(Roles!$J$5:$J$40,MATCH(C1344&amp;"|"&amp;D1344,Roles!$A$5:$A$40,0))</f>
        <v/>
      </c>
      <c r="J1344" s="6">
        <f>INDEX(Roles!$K$5:$K$40,MATCH(C1344&amp;"|"&amp;D1344,Roles!$A$5:$A$40,0))</f>
        <v/>
      </c>
      <c r="K1344" s="26">
        <f>INDEX(Market!$K$31:$K$54,MATCH(B1344&amp;"|"&amp;J1344,Market!$A$31:$A$54,0))</f>
        <v/>
      </c>
      <c r="L1344" s="6">
        <f>INDEX(Settings!$E$13:$E$19,MATCH(I1344,Settings!$B$13:$B$19,0))</f>
        <v/>
      </c>
      <c r="M1344" s="25">
        <f>INDEX(Structure!$K$6:$K$12,MATCH(I1344,Structure!$A$6:$A$12,0))</f>
        <v/>
      </c>
      <c r="N1344" s="26">
        <f>INDEX(Structure!$G$25:$G$52,MATCH(B1344&amp;"|"&amp;I1344,Structure!$A$25:$A$52,0))</f>
        <v/>
      </c>
      <c r="O1344" s="26">
        <f>INDEX(Structure!$H$25:$H$52,MATCH(B1344&amp;"|"&amp;I1344,Structure!$A$25:$A$52,0))</f>
        <v/>
      </c>
      <c r="P1344" s="26">
        <f>INDEX(Structure!$I$25:$I$52,MATCH(B1344&amp;"|"&amp;I1344,Structure!$A$25:$A$52,0))</f>
        <v/>
      </c>
      <c r="Q1344" s="20">
        <f>G1344/H1344</f>
        <v/>
      </c>
      <c r="R1344" s="20">
        <f>G1344/O1344</f>
        <v/>
      </c>
      <c r="S1344" s="32">
        <f>(G1344-N1344)/(P1344-N1344)</f>
        <v/>
      </c>
      <c r="T1344" s="4">
        <f>IF(G1344&lt;N1344,"Below",IF(G1344&gt;P1344,"Above","Within"))</f>
        <v/>
      </c>
      <c r="U1344" s="17">
        <f>MAX(0,N1344-G1344)*F1344</f>
        <v/>
      </c>
      <c r="V1344" s="17">
        <f>MAX(0,G1344-P1344)*F1344</f>
        <v/>
      </c>
      <c r="W1344" s="33">
        <f>IF(T1344="Above",LN(G1344/P1344)/LN(1+INDEX(Market!$E$6:$E$9,MATCH(B1344,Market!$A$6:$A$9,0))),0)</f>
        <v/>
      </c>
    </row>
    <row r="1345">
      <c r="A1345" s="5" t="inlineStr">
        <is>
          <t>E01560</t>
        </is>
      </c>
      <c r="B1345" s="5" t="inlineStr">
        <is>
          <t>IT</t>
        </is>
      </c>
      <c r="C1345" s="5" t="inlineStr">
        <is>
          <t>Operations</t>
        </is>
      </c>
      <c r="D1345" s="5" t="inlineStr">
        <is>
          <t>L2</t>
        </is>
      </c>
      <c r="E1345" s="5" t="inlineStr">
        <is>
          <t>M</t>
        </is>
      </c>
      <c r="F1345" s="5" t="n">
        <v>1</v>
      </c>
      <c r="G1345" s="31" t="n">
        <v>31200</v>
      </c>
      <c r="H1345" s="31" t="n">
        <v>30900</v>
      </c>
      <c r="I1345" s="6">
        <f>INDEX(Roles!$J$5:$J$40,MATCH(C1345&amp;"|"&amp;D1345,Roles!$A$5:$A$40,0))</f>
        <v/>
      </c>
      <c r="J1345" s="6">
        <f>INDEX(Roles!$K$5:$K$40,MATCH(C1345&amp;"|"&amp;D1345,Roles!$A$5:$A$40,0))</f>
        <v/>
      </c>
      <c r="K1345" s="26">
        <f>INDEX(Market!$K$31:$K$54,MATCH(B1345&amp;"|"&amp;J1345,Market!$A$31:$A$54,0))</f>
        <v/>
      </c>
      <c r="L1345" s="6">
        <f>INDEX(Settings!$E$13:$E$19,MATCH(I1345,Settings!$B$13:$B$19,0))</f>
        <v/>
      </c>
      <c r="M1345" s="25">
        <f>INDEX(Structure!$K$6:$K$12,MATCH(I1345,Structure!$A$6:$A$12,0))</f>
        <v/>
      </c>
      <c r="N1345" s="26">
        <f>INDEX(Structure!$G$25:$G$52,MATCH(B1345&amp;"|"&amp;I1345,Structure!$A$25:$A$52,0))</f>
        <v/>
      </c>
      <c r="O1345" s="26">
        <f>INDEX(Structure!$H$25:$H$52,MATCH(B1345&amp;"|"&amp;I1345,Structure!$A$25:$A$52,0))</f>
        <v/>
      </c>
      <c r="P1345" s="26">
        <f>INDEX(Structure!$I$25:$I$52,MATCH(B1345&amp;"|"&amp;I1345,Structure!$A$25:$A$52,0))</f>
        <v/>
      </c>
      <c r="Q1345" s="20">
        <f>G1345/H1345</f>
        <v/>
      </c>
      <c r="R1345" s="20">
        <f>G1345/O1345</f>
        <v/>
      </c>
      <c r="S1345" s="32">
        <f>(G1345-N1345)/(P1345-N1345)</f>
        <v/>
      </c>
      <c r="T1345" s="4">
        <f>IF(G1345&lt;N1345,"Below",IF(G1345&gt;P1345,"Above","Within"))</f>
        <v/>
      </c>
      <c r="U1345" s="17">
        <f>MAX(0,N1345-G1345)*F1345</f>
        <v/>
      </c>
      <c r="V1345" s="17">
        <f>MAX(0,G1345-P1345)*F1345</f>
        <v/>
      </c>
      <c r="W1345" s="33">
        <f>IF(T1345="Above",LN(G1345/P1345)/LN(1+INDEX(Market!$E$6:$E$9,MATCH(B1345,Market!$A$6:$A$9,0))),0)</f>
        <v/>
      </c>
    </row>
    <row r="1346">
      <c r="A1346" s="5" t="inlineStr">
        <is>
          <t>E01561</t>
        </is>
      </c>
      <c r="B1346" s="5" t="inlineStr">
        <is>
          <t>PL</t>
        </is>
      </c>
      <c r="C1346" s="5" t="inlineStr">
        <is>
          <t>HR</t>
        </is>
      </c>
      <c r="D1346" s="5" t="inlineStr">
        <is>
          <t>L1</t>
        </is>
      </c>
      <c r="E1346" s="5" t="inlineStr">
        <is>
          <t>F</t>
        </is>
      </c>
      <c r="F1346" s="5" t="n">
        <v>1</v>
      </c>
      <c r="G1346" s="31" t="n">
        <v>21250</v>
      </c>
      <c r="H1346" s="31" t="n">
        <v>21000</v>
      </c>
      <c r="I1346" s="6">
        <f>INDEX(Roles!$J$5:$J$40,MATCH(C1346&amp;"|"&amp;D1346,Roles!$A$5:$A$40,0))</f>
        <v/>
      </c>
      <c r="J1346" s="6">
        <f>INDEX(Roles!$K$5:$K$40,MATCH(C1346&amp;"|"&amp;D1346,Roles!$A$5:$A$40,0))</f>
        <v/>
      </c>
      <c r="K1346" s="26">
        <f>INDEX(Market!$K$31:$K$54,MATCH(B1346&amp;"|"&amp;J1346,Market!$A$31:$A$54,0))</f>
        <v/>
      </c>
      <c r="L1346" s="6">
        <f>INDEX(Settings!$E$13:$E$19,MATCH(I1346,Settings!$B$13:$B$19,0))</f>
        <v/>
      </c>
      <c r="M1346" s="25">
        <f>INDEX(Structure!$K$6:$K$12,MATCH(I1346,Structure!$A$6:$A$12,0))</f>
        <v/>
      </c>
      <c r="N1346" s="26">
        <f>INDEX(Structure!$G$25:$G$52,MATCH(B1346&amp;"|"&amp;I1346,Structure!$A$25:$A$52,0))</f>
        <v/>
      </c>
      <c r="O1346" s="26">
        <f>INDEX(Structure!$H$25:$H$52,MATCH(B1346&amp;"|"&amp;I1346,Structure!$A$25:$A$52,0))</f>
        <v/>
      </c>
      <c r="P1346" s="26">
        <f>INDEX(Structure!$I$25:$I$52,MATCH(B1346&amp;"|"&amp;I1346,Structure!$A$25:$A$52,0))</f>
        <v/>
      </c>
      <c r="Q1346" s="20">
        <f>G1346/H1346</f>
        <v/>
      </c>
      <c r="R1346" s="20">
        <f>G1346/O1346</f>
        <v/>
      </c>
      <c r="S1346" s="32">
        <f>(G1346-N1346)/(P1346-N1346)</f>
        <v/>
      </c>
      <c r="T1346" s="4">
        <f>IF(G1346&lt;N1346,"Below",IF(G1346&gt;P1346,"Above","Within"))</f>
        <v/>
      </c>
      <c r="U1346" s="17">
        <f>MAX(0,N1346-G1346)*F1346</f>
        <v/>
      </c>
      <c r="V1346" s="17">
        <f>MAX(0,G1346-P1346)*F1346</f>
        <v/>
      </c>
      <c r="W1346" s="33">
        <f>IF(T1346="Above",LN(G1346/P1346)/LN(1+INDEX(Market!$E$6:$E$9,MATCH(B1346,Market!$A$6:$A$9,0))),0)</f>
        <v/>
      </c>
    </row>
    <row r="1347">
      <c r="A1347" s="5" t="inlineStr">
        <is>
          <t>E01562</t>
        </is>
      </c>
      <c r="B1347" s="5" t="inlineStr">
        <is>
          <t>PL</t>
        </is>
      </c>
      <c r="C1347" s="5" t="inlineStr">
        <is>
          <t>Sales</t>
        </is>
      </c>
      <c r="D1347" s="5" t="inlineStr">
        <is>
          <t>L1</t>
        </is>
      </c>
      <c r="E1347" s="5" t="inlineStr">
        <is>
          <t>F</t>
        </is>
      </c>
      <c r="F1347" s="5" t="n">
        <v>1</v>
      </c>
      <c r="G1347" s="31" t="n">
        <v>18100</v>
      </c>
      <c r="H1347" s="31" t="n">
        <v>22000</v>
      </c>
      <c r="I1347" s="6">
        <f>INDEX(Roles!$J$5:$J$40,MATCH(C1347&amp;"|"&amp;D1347,Roles!$A$5:$A$40,0))</f>
        <v/>
      </c>
      <c r="J1347" s="6">
        <f>INDEX(Roles!$K$5:$K$40,MATCH(C1347&amp;"|"&amp;D1347,Roles!$A$5:$A$40,0))</f>
        <v/>
      </c>
      <c r="K1347" s="26">
        <f>INDEX(Market!$K$31:$K$54,MATCH(B1347&amp;"|"&amp;J1347,Market!$A$31:$A$54,0))</f>
        <v/>
      </c>
      <c r="L1347" s="6">
        <f>INDEX(Settings!$E$13:$E$19,MATCH(I1347,Settings!$B$13:$B$19,0))</f>
        <v/>
      </c>
      <c r="M1347" s="25">
        <f>INDEX(Structure!$K$6:$K$12,MATCH(I1347,Structure!$A$6:$A$12,0))</f>
        <v/>
      </c>
      <c r="N1347" s="26">
        <f>INDEX(Structure!$G$25:$G$52,MATCH(B1347&amp;"|"&amp;I1347,Structure!$A$25:$A$52,0))</f>
        <v/>
      </c>
      <c r="O1347" s="26">
        <f>INDEX(Structure!$H$25:$H$52,MATCH(B1347&amp;"|"&amp;I1347,Structure!$A$25:$A$52,0))</f>
        <v/>
      </c>
      <c r="P1347" s="26">
        <f>INDEX(Structure!$I$25:$I$52,MATCH(B1347&amp;"|"&amp;I1347,Structure!$A$25:$A$52,0))</f>
        <v/>
      </c>
      <c r="Q1347" s="20">
        <f>G1347/H1347</f>
        <v/>
      </c>
      <c r="R1347" s="20">
        <f>G1347/O1347</f>
        <v/>
      </c>
      <c r="S1347" s="32">
        <f>(G1347-N1347)/(P1347-N1347)</f>
        <v/>
      </c>
      <c r="T1347" s="4">
        <f>IF(G1347&lt;N1347,"Below",IF(G1347&gt;P1347,"Above","Within"))</f>
        <v/>
      </c>
      <c r="U1347" s="17">
        <f>MAX(0,N1347-G1347)*F1347</f>
        <v/>
      </c>
      <c r="V1347" s="17">
        <f>MAX(0,G1347-P1347)*F1347</f>
        <v/>
      </c>
      <c r="W1347" s="33">
        <f>IF(T1347="Above",LN(G1347/P1347)/LN(1+INDEX(Market!$E$6:$E$9,MATCH(B1347,Market!$A$6:$A$9,0))),0)</f>
        <v/>
      </c>
    </row>
    <row r="1348">
      <c r="A1348" s="5" t="inlineStr">
        <is>
          <t>E01563</t>
        </is>
      </c>
      <c r="B1348" s="5" t="inlineStr">
        <is>
          <t>PL</t>
        </is>
      </c>
      <c r="C1348" s="5" t="inlineStr">
        <is>
          <t>Sales</t>
        </is>
      </c>
      <c r="D1348" s="5" t="inlineStr">
        <is>
          <t>L2</t>
        </is>
      </c>
      <c r="E1348" s="5" t="inlineStr">
        <is>
          <t>F</t>
        </is>
      </c>
      <c r="F1348" s="5" t="n">
        <v>1</v>
      </c>
      <c r="G1348" s="31" t="n">
        <v>24450</v>
      </c>
      <c r="H1348" s="31" t="n">
        <v>27600</v>
      </c>
      <c r="I1348" s="6">
        <f>INDEX(Roles!$J$5:$J$40,MATCH(C1348&amp;"|"&amp;D1348,Roles!$A$5:$A$40,0))</f>
        <v/>
      </c>
      <c r="J1348" s="6">
        <f>INDEX(Roles!$K$5:$K$40,MATCH(C1348&amp;"|"&amp;D1348,Roles!$A$5:$A$40,0))</f>
        <v/>
      </c>
      <c r="K1348" s="26">
        <f>INDEX(Market!$K$31:$K$54,MATCH(B1348&amp;"|"&amp;J1348,Market!$A$31:$A$54,0))</f>
        <v/>
      </c>
      <c r="L1348" s="6">
        <f>INDEX(Settings!$E$13:$E$19,MATCH(I1348,Settings!$B$13:$B$19,0))</f>
        <v/>
      </c>
      <c r="M1348" s="25">
        <f>INDEX(Structure!$K$6:$K$12,MATCH(I1348,Structure!$A$6:$A$12,0))</f>
        <v/>
      </c>
      <c r="N1348" s="26">
        <f>INDEX(Structure!$G$25:$G$52,MATCH(B1348&amp;"|"&amp;I1348,Structure!$A$25:$A$52,0))</f>
        <v/>
      </c>
      <c r="O1348" s="26">
        <f>INDEX(Structure!$H$25:$H$52,MATCH(B1348&amp;"|"&amp;I1348,Structure!$A$25:$A$52,0))</f>
        <v/>
      </c>
      <c r="P1348" s="26">
        <f>INDEX(Structure!$I$25:$I$52,MATCH(B1348&amp;"|"&amp;I1348,Structure!$A$25:$A$52,0))</f>
        <v/>
      </c>
      <c r="Q1348" s="20">
        <f>G1348/H1348</f>
        <v/>
      </c>
      <c r="R1348" s="20">
        <f>G1348/O1348</f>
        <v/>
      </c>
      <c r="S1348" s="32">
        <f>(G1348-N1348)/(P1348-N1348)</f>
        <v/>
      </c>
      <c r="T1348" s="4">
        <f>IF(G1348&lt;N1348,"Below",IF(G1348&gt;P1348,"Above","Within"))</f>
        <v/>
      </c>
      <c r="U1348" s="17">
        <f>MAX(0,N1348-G1348)*F1348</f>
        <v/>
      </c>
      <c r="V1348" s="17">
        <f>MAX(0,G1348-P1348)*F1348</f>
        <v/>
      </c>
      <c r="W1348" s="33">
        <f>IF(T1348="Above",LN(G1348/P1348)/LN(1+INDEX(Market!$E$6:$E$9,MATCH(B1348,Market!$A$6:$A$9,0))),0)</f>
        <v/>
      </c>
    </row>
    <row r="1349">
      <c r="A1349" s="5" t="inlineStr">
        <is>
          <t>E01564</t>
        </is>
      </c>
      <c r="B1349" s="5" t="inlineStr">
        <is>
          <t>IT</t>
        </is>
      </c>
      <c r="C1349" s="5" t="inlineStr">
        <is>
          <t>Operations</t>
        </is>
      </c>
      <c r="D1349" s="5" t="inlineStr">
        <is>
          <t>L1</t>
        </is>
      </c>
      <c r="E1349" s="5" t="inlineStr">
        <is>
          <t>F</t>
        </is>
      </c>
      <c r="F1349" s="5" t="n">
        <v>1</v>
      </c>
      <c r="G1349" s="31" t="n">
        <v>26350</v>
      </c>
      <c r="H1349" s="31" t="n">
        <v>24700</v>
      </c>
      <c r="I1349" s="6">
        <f>INDEX(Roles!$J$5:$J$40,MATCH(C1349&amp;"|"&amp;D1349,Roles!$A$5:$A$40,0))</f>
        <v/>
      </c>
      <c r="J1349" s="6">
        <f>INDEX(Roles!$K$5:$K$40,MATCH(C1349&amp;"|"&amp;D1349,Roles!$A$5:$A$40,0))</f>
        <v/>
      </c>
      <c r="K1349" s="26">
        <f>INDEX(Market!$K$31:$K$54,MATCH(B1349&amp;"|"&amp;J1349,Market!$A$31:$A$54,0))</f>
        <v/>
      </c>
      <c r="L1349" s="6">
        <f>INDEX(Settings!$E$13:$E$19,MATCH(I1349,Settings!$B$13:$B$19,0))</f>
        <v/>
      </c>
      <c r="M1349" s="25">
        <f>INDEX(Structure!$K$6:$K$12,MATCH(I1349,Structure!$A$6:$A$12,0))</f>
        <v/>
      </c>
      <c r="N1349" s="26">
        <f>INDEX(Structure!$G$25:$G$52,MATCH(B1349&amp;"|"&amp;I1349,Structure!$A$25:$A$52,0))</f>
        <v/>
      </c>
      <c r="O1349" s="26">
        <f>INDEX(Structure!$H$25:$H$52,MATCH(B1349&amp;"|"&amp;I1349,Structure!$A$25:$A$52,0))</f>
        <v/>
      </c>
      <c r="P1349" s="26">
        <f>INDEX(Structure!$I$25:$I$52,MATCH(B1349&amp;"|"&amp;I1349,Structure!$A$25:$A$52,0))</f>
        <v/>
      </c>
      <c r="Q1349" s="20">
        <f>G1349/H1349</f>
        <v/>
      </c>
      <c r="R1349" s="20">
        <f>G1349/O1349</f>
        <v/>
      </c>
      <c r="S1349" s="32">
        <f>(G1349-N1349)/(P1349-N1349)</f>
        <v/>
      </c>
      <c r="T1349" s="4">
        <f>IF(G1349&lt;N1349,"Below",IF(G1349&gt;P1349,"Above","Within"))</f>
        <v/>
      </c>
      <c r="U1349" s="17">
        <f>MAX(0,N1349-G1349)*F1349</f>
        <v/>
      </c>
      <c r="V1349" s="17">
        <f>MAX(0,G1349-P1349)*F1349</f>
        <v/>
      </c>
      <c r="W1349" s="33">
        <f>IF(T1349="Above",LN(G1349/P1349)/LN(1+INDEX(Market!$E$6:$E$9,MATCH(B1349,Market!$A$6:$A$9,0))),0)</f>
        <v/>
      </c>
    </row>
    <row r="1350">
      <c r="A1350" s="5" t="inlineStr">
        <is>
          <t>E01566</t>
        </is>
      </c>
      <c r="B1350" s="5" t="inlineStr">
        <is>
          <t>DE</t>
        </is>
      </c>
      <c r="C1350" s="5" t="inlineStr">
        <is>
          <t>Customer Service</t>
        </is>
      </c>
      <c r="D1350" s="5" t="inlineStr">
        <is>
          <t>L2</t>
        </is>
      </c>
      <c r="E1350" s="5" t="inlineStr">
        <is>
          <t>F</t>
        </is>
      </c>
      <c r="F1350" s="5" t="n">
        <v>1</v>
      </c>
      <c r="G1350" s="31" t="n">
        <v>43200</v>
      </c>
      <c r="H1350" s="31" t="n">
        <v>42800</v>
      </c>
      <c r="I1350" s="6">
        <f>INDEX(Roles!$J$5:$J$40,MATCH(C1350&amp;"|"&amp;D1350,Roles!$A$5:$A$40,0))</f>
        <v/>
      </c>
      <c r="J1350" s="6">
        <f>INDEX(Roles!$K$5:$K$40,MATCH(C1350&amp;"|"&amp;D1350,Roles!$A$5:$A$40,0))</f>
        <v/>
      </c>
      <c r="K1350" s="26">
        <f>INDEX(Market!$K$31:$K$54,MATCH(B1350&amp;"|"&amp;J1350,Market!$A$31:$A$54,0))</f>
        <v/>
      </c>
      <c r="L1350" s="6">
        <f>INDEX(Settings!$E$13:$E$19,MATCH(I1350,Settings!$B$13:$B$19,0))</f>
        <v/>
      </c>
      <c r="M1350" s="25">
        <f>INDEX(Structure!$K$6:$K$12,MATCH(I1350,Structure!$A$6:$A$12,0))</f>
        <v/>
      </c>
      <c r="N1350" s="26">
        <f>INDEX(Structure!$G$25:$G$52,MATCH(B1350&amp;"|"&amp;I1350,Structure!$A$25:$A$52,0))</f>
        <v/>
      </c>
      <c r="O1350" s="26">
        <f>INDEX(Structure!$H$25:$H$52,MATCH(B1350&amp;"|"&amp;I1350,Structure!$A$25:$A$52,0))</f>
        <v/>
      </c>
      <c r="P1350" s="26">
        <f>INDEX(Structure!$I$25:$I$52,MATCH(B1350&amp;"|"&amp;I1350,Structure!$A$25:$A$52,0))</f>
        <v/>
      </c>
      <c r="Q1350" s="20">
        <f>G1350/H1350</f>
        <v/>
      </c>
      <c r="R1350" s="20">
        <f>G1350/O1350</f>
        <v/>
      </c>
      <c r="S1350" s="32">
        <f>(G1350-N1350)/(P1350-N1350)</f>
        <v/>
      </c>
      <c r="T1350" s="4">
        <f>IF(G1350&lt;N1350,"Below",IF(G1350&gt;P1350,"Above","Within"))</f>
        <v/>
      </c>
      <c r="U1350" s="17">
        <f>MAX(0,N1350-G1350)*F1350</f>
        <v/>
      </c>
      <c r="V1350" s="17">
        <f>MAX(0,G1350-P1350)*F1350</f>
        <v/>
      </c>
      <c r="W1350" s="33">
        <f>IF(T1350="Above",LN(G1350/P1350)/LN(1+INDEX(Market!$E$6:$E$9,MATCH(B1350,Market!$A$6:$A$9,0))),0)</f>
        <v/>
      </c>
    </row>
    <row r="1351">
      <c r="A1351" s="5" t="inlineStr">
        <is>
          <t>E01567</t>
        </is>
      </c>
      <c r="B1351" s="5" t="inlineStr">
        <is>
          <t>IT</t>
        </is>
      </c>
      <c r="C1351" s="5" t="inlineStr">
        <is>
          <t>Customer Service</t>
        </is>
      </c>
      <c r="D1351" s="5" t="inlineStr">
        <is>
          <t>L2</t>
        </is>
      </c>
      <c r="E1351" s="5" t="inlineStr">
        <is>
          <t>F</t>
        </is>
      </c>
      <c r="F1351" s="5" t="n">
        <v>1</v>
      </c>
      <c r="G1351" s="31" t="n">
        <v>30200</v>
      </c>
      <c r="H1351" s="31" t="n">
        <v>29200</v>
      </c>
      <c r="I1351" s="6">
        <f>INDEX(Roles!$J$5:$J$40,MATCH(C1351&amp;"|"&amp;D1351,Roles!$A$5:$A$40,0))</f>
        <v/>
      </c>
      <c r="J1351" s="6">
        <f>INDEX(Roles!$K$5:$K$40,MATCH(C1351&amp;"|"&amp;D1351,Roles!$A$5:$A$40,0))</f>
        <v/>
      </c>
      <c r="K1351" s="26">
        <f>INDEX(Market!$K$31:$K$54,MATCH(B1351&amp;"|"&amp;J1351,Market!$A$31:$A$54,0))</f>
        <v/>
      </c>
      <c r="L1351" s="6">
        <f>INDEX(Settings!$E$13:$E$19,MATCH(I1351,Settings!$B$13:$B$19,0))</f>
        <v/>
      </c>
      <c r="M1351" s="25">
        <f>INDEX(Structure!$K$6:$K$12,MATCH(I1351,Structure!$A$6:$A$12,0))</f>
        <v/>
      </c>
      <c r="N1351" s="26">
        <f>INDEX(Structure!$G$25:$G$52,MATCH(B1351&amp;"|"&amp;I1351,Structure!$A$25:$A$52,0))</f>
        <v/>
      </c>
      <c r="O1351" s="26">
        <f>INDEX(Structure!$H$25:$H$52,MATCH(B1351&amp;"|"&amp;I1351,Structure!$A$25:$A$52,0))</f>
        <v/>
      </c>
      <c r="P1351" s="26">
        <f>INDEX(Structure!$I$25:$I$52,MATCH(B1351&amp;"|"&amp;I1351,Structure!$A$25:$A$52,0))</f>
        <v/>
      </c>
      <c r="Q1351" s="20">
        <f>G1351/H1351</f>
        <v/>
      </c>
      <c r="R1351" s="20">
        <f>G1351/O1351</f>
        <v/>
      </c>
      <c r="S1351" s="32">
        <f>(G1351-N1351)/(P1351-N1351)</f>
        <v/>
      </c>
      <c r="T1351" s="4">
        <f>IF(G1351&lt;N1351,"Below",IF(G1351&gt;P1351,"Above","Within"))</f>
        <v/>
      </c>
      <c r="U1351" s="17">
        <f>MAX(0,N1351-G1351)*F1351</f>
        <v/>
      </c>
      <c r="V1351" s="17">
        <f>MAX(0,G1351-P1351)*F1351</f>
        <v/>
      </c>
      <c r="W1351" s="33">
        <f>IF(T1351="Above",LN(G1351/P1351)/LN(1+INDEX(Market!$E$6:$E$9,MATCH(B1351,Market!$A$6:$A$9,0))),0)</f>
        <v/>
      </c>
    </row>
    <row r="1352">
      <c r="A1352" s="5" t="inlineStr">
        <is>
          <t>E01568</t>
        </is>
      </c>
      <c r="B1352" s="5" t="inlineStr">
        <is>
          <t>PL</t>
        </is>
      </c>
      <c r="C1352" s="5" t="inlineStr">
        <is>
          <t>Operations</t>
        </is>
      </c>
      <c r="D1352" s="5" t="inlineStr">
        <is>
          <t>L2</t>
        </is>
      </c>
      <c r="E1352" s="5" t="inlineStr">
        <is>
          <t>M</t>
        </is>
      </c>
      <c r="F1352" s="5" t="n">
        <v>1</v>
      </c>
      <c r="G1352" s="31" t="n">
        <v>23550</v>
      </c>
      <c r="H1352" s="31" t="n">
        <v>24900</v>
      </c>
      <c r="I1352" s="6">
        <f>INDEX(Roles!$J$5:$J$40,MATCH(C1352&amp;"|"&amp;D1352,Roles!$A$5:$A$40,0))</f>
        <v/>
      </c>
      <c r="J1352" s="6">
        <f>INDEX(Roles!$K$5:$K$40,MATCH(C1352&amp;"|"&amp;D1352,Roles!$A$5:$A$40,0))</f>
        <v/>
      </c>
      <c r="K1352" s="26">
        <f>INDEX(Market!$K$31:$K$54,MATCH(B1352&amp;"|"&amp;J1352,Market!$A$31:$A$54,0))</f>
        <v/>
      </c>
      <c r="L1352" s="6">
        <f>INDEX(Settings!$E$13:$E$19,MATCH(I1352,Settings!$B$13:$B$19,0))</f>
        <v/>
      </c>
      <c r="M1352" s="25">
        <f>INDEX(Structure!$K$6:$K$12,MATCH(I1352,Structure!$A$6:$A$12,0))</f>
        <v/>
      </c>
      <c r="N1352" s="26">
        <f>INDEX(Structure!$G$25:$G$52,MATCH(B1352&amp;"|"&amp;I1352,Structure!$A$25:$A$52,0))</f>
        <v/>
      </c>
      <c r="O1352" s="26">
        <f>INDEX(Structure!$H$25:$H$52,MATCH(B1352&amp;"|"&amp;I1352,Structure!$A$25:$A$52,0))</f>
        <v/>
      </c>
      <c r="P1352" s="26">
        <f>INDEX(Structure!$I$25:$I$52,MATCH(B1352&amp;"|"&amp;I1352,Structure!$A$25:$A$52,0))</f>
        <v/>
      </c>
      <c r="Q1352" s="20">
        <f>G1352/H1352</f>
        <v/>
      </c>
      <c r="R1352" s="20">
        <f>G1352/O1352</f>
        <v/>
      </c>
      <c r="S1352" s="32">
        <f>(G1352-N1352)/(P1352-N1352)</f>
        <v/>
      </c>
      <c r="T1352" s="4">
        <f>IF(G1352&lt;N1352,"Below",IF(G1352&gt;P1352,"Above","Within"))</f>
        <v/>
      </c>
      <c r="U1352" s="17">
        <f>MAX(0,N1352-G1352)*F1352</f>
        <v/>
      </c>
      <c r="V1352" s="17">
        <f>MAX(0,G1352-P1352)*F1352</f>
        <v/>
      </c>
      <c r="W1352" s="33">
        <f>IF(T1352="Above",LN(G1352/P1352)/LN(1+INDEX(Market!$E$6:$E$9,MATCH(B1352,Market!$A$6:$A$9,0))),0)</f>
        <v/>
      </c>
    </row>
    <row r="1353">
      <c r="A1353" s="5" t="inlineStr">
        <is>
          <t>E01570</t>
        </is>
      </c>
      <c r="B1353" s="5" t="inlineStr">
        <is>
          <t>IT</t>
        </is>
      </c>
      <c r="C1353" s="5" t="inlineStr">
        <is>
          <t>Customer Service</t>
        </is>
      </c>
      <c r="D1353" s="5" t="inlineStr">
        <is>
          <t>L3</t>
        </is>
      </c>
      <c r="E1353" s="5" t="inlineStr">
        <is>
          <t>M</t>
        </is>
      </c>
      <c r="F1353" s="5" t="n">
        <v>1</v>
      </c>
      <c r="G1353" s="31" t="n">
        <v>33800</v>
      </c>
      <c r="H1353" s="31" t="n">
        <v>37400</v>
      </c>
      <c r="I1353" s="6">
        <f>INDEX(Roles!$J$5:$J$40,MATCH(C1353&amp;"|"&amp;D1353,Roles!$A$5:$A$40,0))</f>
        <v/>
      </c>
      <c r="J1353" s="6">
        <f>INDEX(Roles!$K$5:$K$40,MATCH(C1353&amp;"|"&amp;D1353,Roles!$A$5:$A$40,0))</f>
        <v/>
      </c>
      <c r="K1353" s="26">
        <f>INDEX(Market!$K$31:$K$54,MATCH(B1353&amp;"|"&amp;J1353,Market!$A$31:$A$54,0))</f>
        <v/>
      </c>
      <c r="L1353" s="6">
        <f>INDEX(Settings!$E$13:$E$19,MATCH(I1353,Settings!$B$13:$B$19,0))</f>
        <v/>
      </c>
      <c r="M1353" s="25">
        <f>INDEX(Structure!$K$6:$K$12,MATCH(I1353,Structure!$A$6:$A$12,0))</f>
        <v/>
      </c>
      <c r="N1353" s="26">
        <f>INDEX(Structure!$G$25:$G$52,MATCH(B1353&amp;"|"&amp;I1353,Structure!$A$25:$A$52,0))</f>
        <v/>
      </c>
      <c r="O1353" s="26">
        <f>INDEX(Structure!$H$25:$H$52,MATCH(B1353&amp;"|"&amp;I1353,Structure!$A$25:$A$52,0))</f>
        <v/>
      </c>
      <c r="P1353" s="26">
        <f>INDEX(Structure!$I$25:$I$52,MATCH(B1353&amp;"|"&amp;I1353,Structure!$A$25:$A$52,0))</f>
        <v/>
      </c>
      <c r="Q1353" s="20">
        <f>G1353/H1353</f>
        <v/>
      </c>
      <c r="R1353" s="20">
        <f>G1353/O1353</f>
        <v/>
      </c>
      <c r="S1353" s="32">
        <f>(G1353-N1353)/(P1353-N1353)</f>
        <v/>
      </c>
      <c r="T1353" s="4">
        <f>IF(G1353&lt;N1353,"Below",IF(G1353&gt;P1353,"Above","Within"))</f>
        <v/>
      </c>
      <c r="U1353" s="17">
        <f>MAX(0,N1353-G1353)*F1353</f>
        <v/>
      </c>
      <c r="V1353" s="17">
        <f>MAX(0,G1353-P1353)*F1353</f>
        <v/>
      </c>
      <c r="W1353" s="33">
        <f>IF(T1353="Above",LN(G1353/P1353)/LN(1+INDEX(Market!$E$6:$E$9,MATCH(B1353,Market!$A$6:$A$9,0))),0)</f>
        <v/>
      </c>
    </row>
    <row r="1354">
      <c r="A1354" s="5" t="inlineStr">
        <is>
          <t>E01571</t>
        </is>
      </c>
      <c r="B1354" s="5" t="inlineStr">
        <is>
          <t>DE</t>
        </is>
      </c>
      <c r="C1354" s="5" t="inlineStr">
        <is>
          <t>Customer Service</t>
        </is>
      </c>
      <c r="D1354" s="5" t="inlineStr">
        <is>
          <t>L1</t>
        </is>
      </c>
      <c r="E1354" s="5" t="inlineStr">
        <is>
          <t>F</t>
        </is>
      </c>
      <c r="F1354" s="5" t="n">
        <v>1</v>
      </c>
      <c r="G1354" s="31" t="n">
        <v>37450</v>
      </c>
      <c r="H1354" s="31" t="n">
        <v>34200</v>
      </c>
      <c r="I1354" s="6">
        <f>INDEX(Roles!$J$5:$J$40,MATCH(C1354&amp;"|"&amp;D1354,Roles!$A$5:$A$40,0))</f>
        <v/>
      </c>
      <c r="J1354" s="6">
        <f>INDEX(Roles!$K$5:$K$40,MATCH(C1354&amp;"|"&amp;D1354,Roles!$A$5:$A$40,0))</f>
        <v/>
      </c>
      <c r="K1354" s="26">
        <f>INDEX(Market!$K$31:$K$54,MATCH(B1354&amp;"|"&amp;J1354,Market!$A$31:$A$54,0))</f>
        <v/>
      </c>
      <c r="L1354" s="6">
        <f>INDEX(Settings!$E$13:$E$19,MATCH(I1354,Settings!$B$13:$B$19,0))</f>
        <v/>
      </c>
      <c r="M1354" s="25">
        <f>INDEX(Structure!$K$6:$K$12,MATCH(I1354,Structure!$A$6:$A$12,0))</f>
        <v/>
      </c>
      <c r="N1354" s="26">
        <f>INDEX(Structure!$G$25:$G$52,MATCH(B1354&amp;"|"&amp;I1354,Structure!$A$25:$A$52,0))</f>
        <v/>
      </c>
      <c r="O1354" s="26">
        <f>INDEX(Structure!$H$25:$H$52,MATCH(B1354&amp;"|"&amp;I1354,Structure!$A$25:$A$52,0))</f>
        <v/>
      </c>
      <c r="P1354" s="26">
        <f>INDEX(Structure!$I$25:$I$52,MATCH(B1354&amp;"|"&amp;I1354,Structure!$A$25:$A$52,0))</f>
        <v/>
      </c>
      <c r="Q1354" s="20">
        <f>G1354/H1354</f>
        <v/>
      </c>
      <c r="R1354" s="20">
        <f>G1354/O1354</f>
        <v/>
      </c>
      <c r="S1354" s="32">
        <f>(G1354-N1354)/(P1354-N1354)</f>
        <v/>
      </c>
      <c r="T1354" s="4">
        <f>IF(G1354&lt;N1354,"Below",IF(G1354&gt;P1354,"Above","Within"))</f>
        <v/>
      </c>
      <c r="U1354" s="17">
        <f>MAX(0,N1354-G1354)*F1354</f>
        <v/>
      </c>
      <c r="V1354" s="17">
        <f>MAX(0,G1354-P1354)*F1354</f>
        <v/>
      </c>
      <c r="W1354" s="33">
        <f>IF(T1354="Above",LN(G1354/P1354)/LN(1+INDEX(Market!$E$6:$E$9,MATCH(B1354,Market!$A$6:$A$9,0))),0)</f>
        <v/>
      </c>
    </row>
    <row r="1355">
      <c r="A1355" s="5" t="inlineStr">
        <is>
          <t>E01572</t>
        </is>
      </c>
      <c r="B1355" s="5" t="inlineStr">
        <is>
          <t>IT</t>
        </is>
      </c>
      <c r="C1355" s="5" t="inlineStr">
        <is>
          <t>Customer Service</t>
        </is>
      </c>
      <c r="D1355" s="5" t="inlineStr">
        <is>
          <t>L1</t>
        </is>
      </c>
      <c r="E1355" s="5" t="inlineStr">
        <is>
          <t>M</t>
        </is>
      </c>
      <c r="F1355" s="5" t="n">
        <v>1</v>
      </c>
      <c r="G1355" s="31" t="n">
        <v>23750</v>
      </c>
      <c r="H1355" s="31" t="n">
        <v>23400</v>
      </c>
      <c r="I1355" s="6">
        <f>INDEX(Roles!$J$5:$J$40,MATCH(C1355&amp;"|"&amp;D1355,Roles!$A$5:$A$40,0))</f>
        <v/>
      </c>
      <c r="J1355" s="6">
        <f>INDEX(Roles!$K$5:$K$40,MATCH(C1355&amp;"|"&amp;D1355,Roles!$A$5:$A$40,0))</f>
        <v/>
      </c>
      <c r="K1355" s="26">
        <f>INDEX(Market!$K$31:$K$54,MATCH(B1355&amp;"|"&amp;J1355,Market!$A$31:$A$54,0))</f>
        <v/>
      </c>
      <c r="L1355" s="6">
        <f>INDEX(Settings!$E$13:$E$19,MATCH(I1355,Settings!$B$13:$B$19,0))</f>
        <v/>
      </c>
      <c r="M1355" s="25">
        <f>INDEX(Structure!$K$6:$K$12,MATCH(I1355,Structure!$A$6:$A$12,0))</f>
        <v/>
      </c>
      <c r="N1355" s="26">
        <f>INDEX(Structure!$G$25:$G$52,MATCH(B1355&amp;"|"&amp;I1355,Structure!$A$25:$A$52,0))</f>
        <v/>
      </c>
      <c r="O1355" s="26">
        <f>INDEX(Structure!$H$25:$H$52,MATCH(B1355&amp;"|"&amp;I1355,Structure!$A$25:$A$52,0))</f>
        <v/>
      </c>
      <c r="P1355" s="26">
        <f>INDEX(Structure!$I$25:$I$52,MATCH(B1355&amp;"|"&amp;I1355,Structure!$A$25:$A$52,0))</f>
        <v/>
      </c>
      <c r="Q1355" s="20">
        <f>G1355/H1355</f>
        <v/>
      </c>
      <c r="R1355" s="20">
        <f>G1355/O1355</f>
        <v/>
      </c>
      <c r="S1355" s="32">
        <f>(G1355-N1355)/(P1355-N1355)</f>
        <v/>
      </c>
      <c r="T1355" s="4">
        <f>IF(G1355&lt;N1355,"Below",IF(G1355&gt;P1355,"Above","Within"))</f>
        <v/>
      </c>
      <c r="U1355" s="17">
        <f>MAX(0,N1355-G1355)*F1355</f>
        <v/>
      </c>
      <c r="V1355" s="17">
        <f>MAX(0,G1355-P1355)*F1355</f>
        <v/>
      </c>
      <c r="W1355" s="33">
        <f>IF(T1355="Above",LN(G1355/P1355)/LN(1+INDEX(Market!$E$6:$E$9,MATCH(B1355,Market!$A$6:$A$9,0))),0)</f>
        <v/>
      </c>
    </row>
    <row r="1356">
      <c r="A1356" s="5" t="inlineStr">
        <is>
          <t>E01573</t>
        </is>
      </c>
      <c r="B1356" s="5" t="inlineStr">
        <is>
          <t>DE</t>
        </is>
      </c>
      <c r="C1356" s="5" t="inlineStr">
        <is>
          <t>Operations</t>
        </is>
      </c>
      <c r="D1356" s="5" t="inlineStr">
        <is>
          <t>L2</t>
        </is>
      </c>
      <c r="E1356" s="5" t="inlineStr">
        <is>
          <t>F</t>
        </is>
      </c>
      <c r="F1356" s="5" t="n">
        <v>1</v>
      </c>
      <c r="G1356" s="31" t="n">
        <v>36750</v>
      </c>
      <c r="H1356" s="31" t="n">
        <v>45100</v>
      </c>
      <c r="I1356" s="6">
        <f>INDEX(Roles!$J$5:$J$40,MATCH(C1356&amp;"|"&amp;D1356,Roles!$A$5:$A$40,0))</f>
        <v/>
      </c>
      <c r="J1356" s="6">
        <f>INDEX(Roles!$K$5:$K$40,MATCH(C1356&amp;"|"&amp;D1356,Roles!$A$5:$A$40,0))</f>
        <v/>
      </c>
      <c r="K1356" s="26">
        <f>INDEX(Market!$K$31:$K$54,MATCH(B1356&amp;"|"&amp;J1356,Market!$A$31:$A$54,0))</f>
        <v/>
      </c>
      <c r="L1356" s="6">
        <f>INDEX(Settings!$E$13:$E$19,MATCH(I1356,Settings!$B$13:$B$19,0))</f>
        <v/>
      </c>
      <c r="M1356" s="25">
        <f>INDEX(Structure!$K$6:$K$12,MATCH(I1356,Structure!$A$6:$A$12,0))</f>
        <v/>
      </c>
      <c r="N1356" s="26">
        <f>INDEX(Structure!$G$25:$G$52,MATCH(B1356&amp;"|"&amp;I1356,Structure!$A$25:$A$52,0))</f>
        <v/>
      </c>
      <c r="O1356" s="26">
        <f>INDEX(Structure!$H$25:$H$52,MATCH(B1356&amp;"|"&amp;I1356,Structure!$A$25:$A$52,0))</f>
        <v/>
      </c>
      <c r="P1356" s="26">
        <f>INDEX(Structure!$I$25:$I$52,MATCH(B1356&amp;"|"&amp;I1356,Structure!$A$25:$A$52,0))</f>
        <v/>
      </c>
      <c r="Q1356" s="20">
        <f>G1356/H1356</f>
        <v/>
      </c>
      <c r="R1356" s="20">
        <f>G1356/O1356</f>
        <v/>
      </c>
      <c r="S1356" s="32">
        <f>(G1356-N1356)/(P1356-N1356)</f>
        <v/>
      </c>
      <c r="T1356" s="4">
        <f>IF(G1356&lt;N1356,"Below",IF(G1356&gt;P1356,"Above","Within"))</f>
        <v/>
      </c>
      <c r="U1356" s="17">
        <f>MAX(0,N1356-G1356)*F1356</f>
        <v/>
      </c>
      <c r="V1356" s="17">
        <f>MAX(0,G1356-P1356)*F1356</f>
        <v/>
      </c>
      <c r="W1356" s="33">
        <f>IF(T1356="Above",LN(G1356/P1356)/LN(1+INDEX(Market!$E$6:$E$9,MATCH(B1356,Market!$A$6:$A$9,0))),0)</f>
        <v/>
      </c>
    </row>
    <row r="1357">
      <c r="A1357" s="5" t="inlineStr">
        <is>
          <t>E01575</t>
        </is>
      </c>
      <c r="B1357" s="5" t="inlineStr">
        <is>
          <t>PL</t>
        </is>
      </c>
      <c r="C1357" s="5" t="inlineStr">
        <is>
          <t>Tech</t>
        </is>
      </c>
      <c r="D1357" s="5" t="inlineStr">
        <is>
          <t>L5</t>
        </is>
      </c>
      <c r="E1357" s="5" t="inlineStr">
        <is>
          <t>M</t>
        </is>
      </c>
      <c r="F1357" s="5" t="n">
        <v>1</v>
      </c>
      <c r="G1357" s="31" t="n">
        <v>89000</v>
      </c>
      <c r="H1357" s="31" t="n">
        <v>76100</v>
      </c>
      <c r="I1357" s="6">
        <f>INDEX(Roles!$J$5:$J$40,MATCH(C1357&amp;"|"&amp;D1357,Roles!$A$5:$A$40,0))</f>
        <v/>
      </c>
      <c r="J1357" s="6">
        <f>INDEX(Roles!$K$5:$K$40,MATCH(C1357&amp;"|"&amp;D1357,Roles!$A$5:$A$40,0))</f>
        <v/>
      </c>
      <c r="K1357" s="26">
        <f>INDEX(Market!$K$31:$K$54,MATCH(B1357&amp;"|"&amp;J1357,Market!$A$31:$A$54,0))</f>
        <v/>
      </c>
      <c r="L1357" s="6">
        <f>INDEX(Settings!$E$13:$E$19,MATCH(I1357,Settings!$B$13:$B$19,0))</f>
        <v/>
      </c>
      <c r="M1357" s="25">
        <f>INDEX(Structure!$K$6:$K$12,MATCH(I1357,Structure!$A$6:$A$12,0))</f>
        <v/>
      </c>
      <c r="N1357" s="26">
        <f>INDEX(Structure!$G$25:$G$52,MATCH(B1357&amp;"|"&amp;I1357,Structure!$A$25:$A$52,0))</f>
        <v/>
      </c>
      <c r="O1357" s="26">
        <f>INDEX(Structure!$H$25:$H$52,MATCH(B1357&amp;"|"&amp;I1357,Structure!$A$25:$A$52,0))</f>
        <v/>
      </c>
      <c r="P1357" s="26">
        <f>INDEX(Structure!$I$25:$I$52,MATCH(B1357&amp;"|"&amp;I1357,Structure!$A$25:$A$52,0))</f>
        <v/>
      </c>
      <c r="Q1357" s="20">
        <f>G1357/H1357</f>
        <v/>
      </c>
      <c r="R1357" s="20">
        <f>G1357/O1357</f>
        <v/>
      </c>
      <c r="S1357" s="32">
        <f>(G1357-N1357)/(P1357-N1357)</f>
        <v/>
      </c>
      <c r="T1357" s="4">
        <f>IF(G1357&lt;N1357,"Below",IF(G1357&gt;P1357,"Above","Within"))</f>
        <v/>
      </c>
      <c r="U1357" s="17">
        <f>MAX(0,N1357-G1357)*F1357</f>
        <v/>
      </c>
      <c r="V1357" s="17">
        <f>MAX(0,G1357-P1357)*F1357</f>
        <v/>
      </c>
      <c r="W1357" s="33">
        <f>IF(T1357="Above",LN(G1357/P1357)/LN(1+INDEX(Market!$E$6:$E$9,MATCH(B1357,Market!$A$6:$A$9,0))),0)</f>
        <v/>
      </c>
    </row>
    <row r="1358">
      <c r="A1358" s="5" t="inlineStr">
        <is>
          <t>E01576</t>
        </is>
      </c>
      <c r="B1358" s="5" t="inlineStr">
        <is>
          <t>IT</t>
        </is>
      </c>
      <c r="C1358" s="5" t="inlineStr">
        <is>
          <t>Customer Service</t>
        </is>
      </c>
      <c r="D1358" s="5" t="inlineStr">
        <is>
          <t>L3</t>
        </is>
      </c>
      <c r="E1358" s="5" t="inlineStr">
        <is>
          <t>F</t>
        </is>
      </c>
      <c r="F1358" s="5" t="n">
        <v>1</v>
      </c>
      <c r="G1358" s="31" t="n">
        <v>40500</v>
      </c>
      <c r="H1358" s="31" t="n">
        <v>37400</v>
      </c>
      <c r="I1358" s="6">
        <f>INDEX(Roles!$J$5:$J$40,MATCH(C1358&amp;"|"&amp;D1358,Roles!$A$5:$A$40,0))</f>
        <v/>
      </c>
      <c r="J1358" s="6">
        <f>INDEX(Roles!$K$5:$K$40,MATCH(C1358&amp;"|"&amp;D1358,Roles!$A$5:$A$40,0))</f>
        <v/>
      </c>
      <c r="K1358" s="26">
        <f>INDEX(Market!$K$31:$K$54,MATCH(B1358&amp;"|"&amp;J1358,Market!$A$31:$A$54,0))</f>
        <v/>
      </c>
      <c r="L1358" s="6">
        <f>INDEX(Settings!$E$13:$E$19,MATCH(I1358,Settings!$B$13:$B$19,0))</f>
        <v/>
      </c>
      <c r="M1358" s="25">
        <f>INDEX(Structure!$K$6:$K$12,MATCH(I1358,Structure!$A$6:$A$12,0))</f>
        <v/>
      </c>
      <c r="N1358" s="26">
        <f>INDEX(Structure!$G$25:$G$52,MATCH(B1358&amp;"|"&amp;I1358,Structure!$A$25:$A$52,0))</f>
        <v/>
      </c>
      <c r="O1358" s="26">
        <f>INDEX(Structure!$H$25:$H$52,MATCH(B1358&amp;"|"&amp;I1358,Structure!$A$25:$A$52,0))</f>
        <v/>
      </c>
      <c r="P1358" s="26">
        <f>INDEX(Structure!$I$25:$I$52,MATCH(B1358&amp;"|"&amp;I1358,Structure!$A$25:$A$52,0))</f>
        <v/>
      </c>
      <c r="Q1358" s="20">
        <f>G1358/H1358</f>
        <v/>
      </c>
      <c r="R1358" s="20">
        <f>G1358/O1358</f>
        <v/>
      </c>
      <c r="S1358" s="32">
        <f>(G1358-N1358)/(P1358-N1358)</f>
        <v/>
      </c>
      <c r="T1358" s="4">
        <f>IF(G1358&lt;N1358,"Below",IF(G1358&gt;P1358,"Above","Within"))</f>
        <v/>
      </c>
      <c r="U1358" s="17">
        <f>MAX(0,N1358-G1358)*F1358</f>
        <v/>
      </c>
      <c r="V1358" s="17">
        <f>MAX(0,G1358-P1358)*F1358</f>
        <v/>
      </c>
      <c r="W1358" s="33">
        <f>IF(T1358="Above",LN(G1358/P1358)/LN(1+INDEX(Market!$E$6:$E$9,MATCH(B1358,Market!$A$6:$A$9,0))),0)</f>
        <v/>
      </c>
    </row>
    <row r="1359">
      <c r="A1359" s="5" t="inlineStr">
        <is>
          <t>E01577</t>
        </is>
      </c>
      <c r="B1359" s="5" t="inlineStr">
        <is>
          <t>DE</t>
        </is>
      </c>
      <c r="C1359" s="5" t="inlineStr">
        <is>
          <t>Customer Service</t>
        </is>
      </c>
      <c r="D1359" s="5" t="inlineStr">
        <is>
          <t>L1</t>
        </is>
      </c>
      <c r="E1359" s="5" t="inlineStr">
        <is>
          <t>F</t>
        </is>
      </c>
      <c r="F1359" s="5" t="n">
        <v>1</v>
      </c>
      <c r="G1359" s="31" t="n">
        <v>33600</v>
      </c>
      <c r="H1359" s="31" t="n">
        <v>34200</v>
      </c>
      <c r="I1359" s="6">
        <f>INDEX(Roles!$J$5:$J$40,MATCH(C1359&amp;"|"&amp;D1359,Roles!$A$5:$A$40,0))</f>
        <v/>
      </c>
      <c r="J1359" s="6">
        <f>INDEX(Roles!$K$5:$K$40,MATCH(C1359&amp;"|"&amp;D1359,Roles!$A$5:$A$40,0))</f>
        <v/>
      </c>
      <c r="K1359" s="26">
        <f>INDEX(Market!$K$31:$K$54,MATCH(B1359&amp;"|"&amp;J1359,Market!$A$31:$A$54,0))</f>
        <v/>
      </c>
      <c r="L1359" s="6">
        <f>INDEX(Settings!$E$13:$E$19,MATCH(I1359,Settings!$B$13:$B$19,0))</f>
        <v/>
      </c>
      <c r="M1359" s="25">
        <f>INDEX(Structure!$K$6:$K$12,MATCH(I1359,Structure!$A$6:$A$12,0))</f>
        <v/>
      </c>
      <c r="N1359" s="26">
        <f>INDEX(Structure!$G$25:$G$52,MATCH(B1359&amp;"|"&amp;I1359,Structure!$A$25:$A$52,0))</f>
        <v/>
      </c>
      <c r="O1359" s="26">
        <f>INDEX(Structure!$H$25:$H$52,MATCH(B1359&amp;"|"&amp;I1359,Structure!$A$25:$A$52,0))</f>
        <v/>
      </c>
      <c r="P1359" s="26">
        <f>INDEX(Structure!$I$25:$I$52,MATCH(B1359&amp;"|"&amp;I1359,Structure!$A$25:$A$52,0))</f>
        <v/>
      </c>
      <c r="Q1359" s="20">
        <f>G1359/H1359</f>
        <v/>
      </c>
      <c r="R1359" s="20">
        <f>G1359/O1359</f>
        <v/>
      </c>
      <c r="S1359" s="32">
        <f>(G1359-N1359)/(P1359-N1359)</f>
        <v/>
      </c>
      <c r="T1359" s="4">
        <f>IF(G1359&lt;N1359,"Below",IF(G1359&gt;P1359,"Above","Within"))</f>
        <v/>
      </c>
      <c r="U1359" s="17">
        <f>MAX(0,N1359-G1359)*F1359</f>
        <v/>
      </c>
      <c r="V1359" s="17">
        <f>MAX(0,G1359-P1359)*F1359</f>
        <v/>
      </c>
      <c r="W1359" s="33">
        <f>IF(T1359="Above",LN(G1359/P1359)/LN(1+INDEX(Market!$E$6:$E$9,MATCH(B1359,Market!$A$6:$A$9,0))),0)</f>
        <v/>
      </c>
    </row>
    <row r="1360">
      <c r="A1360" s="5" t="inlineStr">
        <is>
          <t>E01578</t>
        </is>
      </c>
      <c r="B1360" s="5" t="inlineStr">
        <is>
          <t>IT</t>
        </is>
      </c>
      <c r="C1360" s="5" t="inlineStr">
        <is>
          <t>Customer Service</t>
        </is>
      </c>
      <c r="D1360" s="5" t="inlineStr">
        <is>
          <t>L1</t>
        </is>
      </c>
      <c r="E1360" s="5" t="inlineStr">
        <is>
          <t>M</t>
        </is>
      </c>
      <c r="F1360" s="5" t="n">
        <v>1</v>
      </c>
      <c r="G1360" s="31" t="n">
        <v>24000</v>
      </c>
      <c r="H1360" s="31" t="n">
        <v>23400</v>
      </c>
      <c r="I1360" s="6">
        <f>INDEX(Roles!$J$5:$J$40,MATCH(C1360&amp;"|"&amp;D1360,Roles!$A$5:$A$40,0))</f>
        <v/>
      </c>
      <c r="J1360" s="6">
        <f>INDEX(Roles!$K$5:$K$40,MATCH(C1360&amp;"|"&amp;D1360,Roles!$A$5:$A$40,0))</f>
        <v/>
      </c>
      <c r="K1360" s="26">
        <f>INDEX(Market!$K$31:$K$54,MATCH(B1360&amp;"|"&amp;J1360,Market!$A$31:$A$54,0))</f>
        <v/>
      </c>
      <c r="L1360" s="6">
        <f>INDEX(Settings!$E$13:$E$19,MATCH(I1360,Settings!$B$13:$B$19,0))</f>
        <v/>
      </c>
      <c r="M1360" s="25">
        <f>INDEX(Structure!$K$6:$K$12,MATCH(I1360,Structure!$A$6:$A$12,0))</f>
        <v/>
      </c>
      <c r="N1360" s="26">
        <f>INDEX(Structure!$G$25:$G$52,MATCH(B1360&amp;"|"&amp;I1360,Structure!$A$25:$A$52,0))</f>
        <v/>
      </c>
      <c r="O1360" s="26">
        <f>INDEX(Structure!$H$25:$H$52,MATCH(B1360&amp;"|"&amp;I1360,Structure!$A$25:$A$52,0))</f>
        <v/>
      </c>
      <c r="P1360" s="26">
        <f>INDEX(Structure!$I$25:$I$52,MATCH(B1360&amp;"|"&amp;I1360,Structure!$A$25:$A$52,0))</f>
        <v/>
      </c>
      <c r="Q1360" s="20">
        <f>G1360/H1360</f>
        <v/>
      </c>
      <c r="R1360" s="20">
        <f>G1360/O1360</f>
        <v/>
      </c>
      <c r="S1360" s="32">
        <f>(G1360-N1360)/(P1360-N1360)</f>
        <v/>
      </c>
      <c r="T1360" s="4">
        <f>IF(G1360&lt;N1360,"Below",IF(G1360&gt;P1360,"Above","Within"))</f>
        <v/>
      </c>
      <c r="U1360" s="17">
        <f>MAX(0,N1360-G1360)*F1360</f>
        <v/>
      </c>
      <c r="V1360" s="17">
        <f>MAX(0,G1360-P1360)*F1360</f>
        <v/>
      </c>
      <c r="W1360" s="33">
        <f>IF(T1360="Above",LN(G1360/P1360)/LN(1+INDEX(Market!$E$6:$E$9,MATCH(B1360,Market!$A$6:$A$9,0))),0)</f>
        <v/>
      </c>
    </row>
    <row r="1361">
      <c r="A1361" s="5" t="inlineStr">
        <is>
          <t>E01579</t>
        </is>
      </c>
      <c r="B1361" s="5" t="inlineStr">
        <is>
          <t>IT</t>
        </is>
      </c>
      <c r="C1361" s="5" t="inlineStr">
        <is>
          <t>Customer Service</t>
        </is>
      </c>
      <c r="D1361" s="5" t="inlineStr">
        <is>
          <t>L6</t>
        </is>
      </c>
      <c r="E1361" s="5" t="inlineStr">
        <is>
          <t>F</t>
        </is>
      </c>
      <c r="F1361" s="5" t="n">
        <v>1</v>
      </c>
      <c r="G1361" s="31" t="n">
        <v>88450</v>
      </c>
      <c r="H1361" s="31" t="n">
        <v>93600</v>
      </c>
      <c r="I1361" s="6">
        <f>INDEX(Roles!$J$5:$J$40,MATCH(C1361&amp;"|"&amp;D1361,Roles!$A$5:$A$40,0))</f>
        <v/>
      </c>
      <c r="J1361" s="6">
        <f>INDEX(Roles!$K$5:$K$40,MATCH(C1361&amp;"|"&amp;D1361,Roles!$A$5:$A$40,0))</f>
        <v/>
      </c>
      <c r="K1361" s="26">
        <f>INDEX(Market!$K$31:$K$54,MATCH(B1361&amp;"|"&amp;J1361,Market!$A$31:$A$54,0))</f>
        <v/>
      </c>
      <c r="L1361" s="6">
        <f>INDEX(Settings!$E$13:$E$19,MATCH(I1361,Settings!$B$13:$B$19,0))</f>
        <v/>
      </c>
      <c r="M1361" s="25">
        <f>INDEX(Structure!$K$6:$K$12,MATCH(I1361,Structure!$A$6:$A$12,0))</f>
        <v/>
      </c>
      <c r="N1361" s="26">
        <f>INDEX(Structure!$G$25:$G$52,MATCH(B1361&amp;"|"&amp;I1361,Structure!$A$25:$A$52,0))</f>
        <v/>
      </c>
      <c r="O1361" s="26">
        <f>INDEX(Structure!$H$25:$H$52,MATCH(B1361&amp;"|"&amp;I1361,Structure!$A$25:$A$52,0))</f>
        <v/>
      </c>
      <c r="P1361" s="26">
        <f>INDEX(Structure!$I$25:$I$52,MATCH(B1361&amp;"|"&amp;I1361,Structure!$A$25:$A$52,0))</f>
        <v/>
      </c>
      <c r="Q1361" s="20">
        <f>G1361/H1361</f>
        <v/>
      </c>
      <c r="R1361" s="20">
        <f>G1361/O1361</f>
        <v/>
      </c>
      <c r="S1361" s="32">
        <f>(G1361-N1361)/(P1361-N1361)</f>
        <v/>
      </c>
      <c r="T1361" s="4">
        <f>IF(G1361&lt;N1361,"Below",IF(G1361&gt;P1361,"Above","Within"))</f>
        <v/>
      </c>
      <c r="U1361" s="17">
        <f>MAX(0,N1361-G1361)*F1361</f>
        <v/>
      </c>
      <c r="V1361" s="17">
        <f>MAX(0,G1361-P1361)*F1361</f>
        <v/>
      </c>
      <c r="W1361" s="33">
        <f>IF(T1361="Above",LN(G1361/P1361)/LN(1+INDEX(Market!$E$6:$E$9,MATCH(B1361,Market!$A$6:$A$9,0))),0)</f>
        <v/>
      </c>
    </row>
    <row r="1362">
      <c r="A1362" s="5" t="inlineStr">
        <is>
          <t>E01580</t>
        </is>
      </c>
      <c r="B1362" s="5" t="inlineStr">
        <is>
          <t>ES</t>
        </is>
      </c>
      <c r="C1362" s="5" t="inlineStr">
        <is>
          <t>Sales</t>
        </is>
      </c>
      <c r="D1362" s="5" t="inlineStr">
        <is>
          <t>L2</t>
        </is>
      </c>
      <c r="E1362" s="5" t="inlineStr">
        <is>
          <t>M</t>
        </is>
      </c>
      <c r="F1362" s="5" t="n">
        <v>1</v>
      </c>
      <c r="G1362" s="31" t="n">
        <v>32700</v>
      </c>
      <c r="H1362" s="31" t="n">
        <v>32800</v>
      </c>
      <c r="I1362" s="6">
        <f>INDEX(Roles!$J$5:$J$40,MATCH(C1362&amp;"|"&amp;D1362,Roles!$A$5:$A$40,0))</f>
        <v/>
      </c>
      <c r="J1362" s="6">
        <f>INDEX(Roles!$K$5:$K$40,MATCH(C1362&amp;"|"&amp;D1362,Roles!$A$5:$A$40,0))</f>
        <v/>
      </c>
      <c r="K1362" s="26">
        <f>INDEX(Market!$K$31:$K$54,MATCH(B1362&amp;"|"&amp;J1362,Market!$A$31:$A$54,0))</f>
        <v/>
      </c>
      <c r="L1362" s="6">
        <f>INDEX(Settings!$E$13:$E$19,MATCH(I1362,Settings!$B$13:$B$19,0))</f>
        <v/>
      </c>
      <c r="M1362" s="25">
        <f>INDEX(Structure!$K$6:$K$12,MATCH(I1362,Structure!$A$6:$A$12,0))</f>
        <v/>
      </c>
      <c r="N1362" s="26">
        <f>INDEX(Structure!$G$25:$G$52,MATCH(B1362&amp;"|"&amp;I1362,Structure!$A$25:$A$52,0))</f>
        <v/>
      </c>
      <c r="O1362" s="26">
        <f>INDEX(Structure!$H$25:$H$52,MATCH(B1362&amp;"|"&amp;I1362,Structure!$A$25:$A$52,0))</f>
        <v/>
      </c>
      <c r="P1362" s="26">
        <f>INDEX(Structure!$I$25:$I$52,MATCH(B1362&amp;"|"&amp;I1362,Structure!$A$25:$A$52,0))</f>
        <v/>
      </c>
      <c r="Q1362" s="20">
        <f>G1362/H1362</f>
        <v/>
      </c>
      <c r="R1362" s="20">
        <f>G1362/O1362</f>
        <v/>
      </c>
      <c r="S1362" s="32">
        <f>(G1362-N1362)/(P1362-N1362)</f>
        <v/>
      </c>
      <c r="T1362" s="4">
        <f>IF(G1362&lt;N1362,"Below",IF(G1362&gt;P1362,"Above","Within"))</f>
        <v/>
      </c>
      <c r="U1362" s="17">
        <f>MAX(0,N1362-G1362)*F1362</f>
        <v/>
      </c>
      <c r="V1362" s="17">
        <f>MAX(0,G1362-P1362)*F1362</f>
        <v/>
      </c>
      <c r="W1362" s="33">
        <f>IF(T1362="Above",LN(G1362/P1362)/LN(1+INDEX(Market!$E$6:$E$9,MATCH(B1362,Market!$A$6:$A$9,0))),0)</f>
        <v/>
      </c>
    </row>
    <row r="1363">
      <c r="A1363" s="5" t="inlineStr">
        <is>
          <t>E01581</t>
        </is>
      </c>
      <c r="B1363" s="5" t="inlineStr">
        <is>
          <t>IT</t>
        </is>
      </c>
      <c r="C1363" s="5" t="inlineStr">
        <is>
          <t>Customer Service</t>
        </is>
      </c>
      <c r="D1363" s="5" t="inlineStr">
        <is>
          <t>L1</t>
        </is>
      </c>
      <c r="E1363" s="5" t="inlineStr">
        <is>
          <t>F</t>
        </is>
      </c>
      <c r="F1363" s="5" t="n">
        <v>1</v>
      </c>
      <c r="G1363" s="31" t="n">
        <v>18600</v>
      </c>
      <c r="H1363" s="31" t="n">
        <v>23400</v>
      </c>
      <c r="I1363" s="6">
        <f>INDEX(Roles!$J$5:$J$40,MATCH(C1363&amp;"|"&amp;D1363,Roles!$A$5:$A$40,0))</f>
        <v/>
      </c>
      <c r="J1363" s="6">
        <f>INDEX(Roles!$K$5:$K$40,MATCH(C1363&amp;"|"&amp;D1363,Roles!$A$5:$A$40,0))</f>
        <v/>
      </c>
      <c r="K1363" s="26">
        <f>INDEX(Market!$K$31:$K$54,MATCH(B1363&amp;"|"&amp;J1363,Market!$A$31:$A$54,0))</f>
        <v/>
      </c>
      <c r="L1363" s="6">
        <f>INDEX(Settings!$E$13:$E$19,MATCH(I1363,Settings!$B$13:$B$19,0))</f>
        <v/>
      </c>
      <c r="M1363" s="25">
        <f>INDEX(Structure!$K$6:$K$12,MATCH(I1363,Structure!$A$6:$A$12,0))</f>
        <v/>
      </c>
      <c r="N1363" s="26">
        <f>INDEX(Structure!$G$25:$G$52,MATCH(B1363&amp;"|"&amp;I1363,Structure!$A$25:$A$52,0))</f>
        <v/>
      </c>
      <c r="O1363" s="26">
        <f>INDEX(Structure!$H$25:$H$52,MATCH(B1363&amp;"|"&amp;I1363,Structure!$A$25:$A$52,0))</f>
        <v/>
      </c>
      <c r="P1363" s="26">
        <f>INDEX(Structure!$I$25:$I$52,MATCH(B1363&amp;"|"&amp;I1363,Structure!$A$25:$A$52,0))</f>
        <v/>
      </c>
      <c r="Q1363" s="20">
        <f>G1363/H1363</f>
        <v/>
      </c>
      <c r="R1363" s="20">
        <f>G1363/O1363</f>
        <v/>
      </c>
      <c r="S1363" s="32">
        <f>(G1363-N1363)/(P1363-N1363)</f>
        <v/>
      </c>
      <c r="T1363" s="4">
        <f>IF(G1363&lt;N1363,"Below",IF(G1363&gt;P1363,"Above","Within"))</f>
        <v/>
      </c>
      <c r="U1363" s="17">
        <f>MAX(0,N1363-G1363)*F1363</f>
        <v/>
      </c>
      <c r="V1363" s="17">
        <f>MAX(0,G1363-P1363)*F1363</f>
        <v/>
      </c>
      <c r="W1363" s="33">
        <f>IF(T1363="Above",LN(G1363/P1363)/LN(1+INDEX(Market!$E$6:$E$9,MATCH(B1363,Market!$A$6:$A$9,0))),0)</f>
        <v/>
      </c>
    </row>
    <row r="1364">
      <c r="A1364" s="5" t="inlineStr">
        <is>
          <t>E01583</t>
        </is>
      </c>
      <c r="B1364" s="5" t="inlineStr">
        <is>
          <t>PL</t>
        </is>
      </c>
      <c r="C1364" s="5" t="inlineStr">
        <is>
          <t>Operations</t>
        </is>
      </c>
      <c r="D1364" s="5" t="inlineStr">
        <is>
          <t>L3</t>
        </is>
      </c>
      <c r="E1364" s="5" t="inlineStr">
        <is>
          <t>M</t>
        </is>
      </c>
      <c r="F1364" s="5" t="n">
        <v>1</v>
      </c>
      <c r="G1364" s="31" t="n">
        <v>30200</v>
      </c>
      <c r="H1364" s="31" t="n">
        <v>31900</v>
      </c>
      <c r="I1364" s="6">
        <f>INDEX(Roles!$J$5:$J$40,MATCH(C1364&amp;"|"&amp;D1364,Roles!$A$5:$A$40,0))</f>
        <v/>
      </c>
      <c r="J1364" s="6">
        <f>INDEX(Roles!$K$5:$K$40,MATCH(C1364&amp;"|"&amp;D1364,Roles!$A$5:$A$40,0))</f>
        <v/>
      </c>
      <c r="K1364" s="26">
        <f>INDEX(Market!$K$31:$K$54,MATCH(B1364&amp;"|"&amp;J1364,Market!$A$31:$A$54,0))</f>
        <v/>
      </c>
      <c r="L1364" s="6">
        <f>INDEX(Settings!$E$13:$E$19,MATCH(I1364,Settings!$B$13:$B$19,0))</f>
        <v/>
      </c>
      <c r="M1364" s="25">
        <f>INDEX(Structure!$K$6:$K$12,MATCH(I1364,Structure!$A$6:$A$12,0))</f>
        <v/>
      </c>
      <c r="N1364" s="26">
        <f>INDEX(Structure!$G$25:$G$52,MATCH(B1364&amp;"|"&amp;I1364,Structure!$A$25:$A$52,0))</f>
        <v/>
      </c>
      <c r="O1364" s="26">
        <f>INDEX(Structure!$H$25:$H$52,MATCH(B1364&amp;"|"&amp;I1364,Structure!$A$25:$A$52,0))</f>
        <v/>
      </c>
      <c r="P1364" s="26">
        <f>INDEX(Structure!$I$25:$I$52,MATCH(B1364&amp;"|"&amp;I1364,Structure!$A$25:$A$52,0))</f>
        <v/>
      </c>
      <c r="Q1364" s="20">
        <f>G1364/H1364</f>
        <v/>
      </c>
      <c r="R1364" s="20">
        <f>G1364/O1364</f>
        <v/>
      </c>
      <c r="S1364" s="32">
        <f>(G1364-N1364)/(P1364-N1364)</f>
        <v/>
      </c>
      <c r="T1364" s="4">
        <f>IF(G1364&lt;N1364,"Below",IF(G1364&gt;P1364,"Above","Within"))</f>
        <v/>
      </c>
      <c r="U1364" s="17">
        <f>MAX(0,N1364-G1364)*F1364</f>
        <v/>
      </c>
      <c r="V1364" s="17">
        <f>MAX(0,G1364-P1364)*F1364</f>
        <v/>
      </c>
      <c r="W1364" s="33">
        <f>IF(T1364="Above",LN(G1364/P1364)/LN(1+INDEX(Market!$E$6:$E$9,MATCH(B1364,Market!$A$6:$A$9,0))),0)</f>
        <v/>
      </c>
    </row>
    <row r="1365">
      <c r="A1365" s="5" t="inlineStr">
        <is>
          <t>E01584</t>
        </is>
      </c>
      <c r="B1365" s="5" t="inlineStr">
        <is>
          <t>PL</t>
        </is>
      </c>
      <c r="C1365" s="5" t="inlineStr">
        <is>
          <t>HR</t>
        </is>
      </c>
      <c r="D1365" s="5" t="inlineStr">
        <is>
          <t>L2</t>
        </is>
      </c>
      <c r="E1365" s="5" t="inlineStr">
        <is>
          <t>F</t>
        </is>
      </c>
      <c r="F1365" s="5" t="n">
        <v>1</v>
      </c>
      <c r="G1365" s="31" t="n">
        <v>29200</v>
      </c>
      <c r="H1365" s="31" t="n">
        <v>26200</v>
      </c>
      <c r="I1365" s="6">
        <f>INDEX(Roles!$J$5:$J$40,MATCH(C1365&amp;"|"&amp;D1365,Roles!$A$5:$A$40,0))</f>
        <v/>
      </c>
      <c r="J1365" s="6">
        <f>INDEX(Roles!$K$5:$K$40,MATCH(C1365&amp;"|"&amp;D1365,Roles!$A$5:$A$40,0))</f>
        <v/>
      </c>
      <c r="K1365" s="26">
        <f>INDEX(Market!$K$31:$K$54,MATCH(B1365&amp;"|"&amp;J1365,Market!$A$31:$A$54,0))</f>
        <v/>
      </c>
      <c r="L1365" s="6">
        <f>INDEX(Settings!$E$13:$E$19,MATCH(I1365,Settings!$B$13:$B$19,0))</f>
        <v/>
      </c>
      <c r="M1365" s="25">
        <f>INDEX(Structure!$K$6:$K$12,MATCH(I1365,Structure!$A$6:$A$12,0))</f>
        <v/>
      </c>
      <c r="N1365" s="26">
        <f>INDEX(Structure!$G$25:$G$52,MATCH(B1365&amp;"|"&amp;I1365,Structure!$A$25:$A$52,0))</f>
        <v/>
      </c>
      <c r="O1365" s="26">
        <f>INDEX(Structure!$H$25:$H$52,MATCH(B1365&amp;"|"&amp;I1365,Structure!$A$25:$A$52,0))</f>
        <v/>
      </c>
      <c r="P1365" s="26">
        <f>INDEX(Structure!$I$25:$I$52,MATCH(B1365&amp;"|"&amp;I1365,Structure!$A$25:$A$52,0))</f>
        <v/>
      </c>
      <c r="Q1365" s="20">
        <f>G1365/H1365</f>
        <v/>
      </c>
      <c r="R1365" s="20">
        <f>G1365/O1365</f>
        <v/>
      </c>
      <c r="S1365" s="32">
        <f>(G1365-N1365)/(P1365-N1365)</f>
        <v/>
      </c>
      <c r="T1365" s="4">
        <f>IF(G1365&lt;N1365,"Below",IF(G1365&gt;P1365,"Above","Within"))</f>
        <v/>
      </c>
      <c r="U1365" s="17">
        <f>MAX(0,N1365-G1365)*F1365</f>
        <v/>
      </c>
      <c r="V1365" s="17">
        <f>MAX(0,G1365-P1365)*F1365</f>
        <v/>
      </c>
      <c r="W1365" s="33">
        <f>IF(T1365="Above",LN(G1365/P1365)/LN(1+INDEX(Market!$E$6:$E$9,MATCH(B1365,Market!$A$6:$A$9,0))),0)</f>
        <v/>
      </c>
    </row>
    <row r="1366">
      <c r="A1366" s="5" t="inlineStr">
        <is>
          <t>E01585</t>
        </is>
      </c>
      <c r="B1366" s="5" t="inlineStr">
        <is>
          <t>IT</t>
        </is>
      </c>
      <c r="C1366" s="5" t="inlineStr">
        <is>
          <t>Finance</t>
        </is>
      </c>
      <c r="D1366" s="5" t="inlineStr">
        <is>
          <t>L3</t>
        </is>
      </c>
      <c r="E1366" s="5" t="inlineStr">
        <is>
          <t>F</t>
        </is>
      </c>
      <c r="F1366" s="5" t="n">
        <v>1</v>
      </c>
      <c r="G1366" s="31" t="n">
        <v>46000</v>
      </c>
      <c r="H1366" s="31" t="n">
        <v>45800</v>
      </c>
      <c r="I1366" s="6">
        <f>INDEX(Roles!$J$5:$J$40,MATCH(C1366&amp;"|"&amp;D1366,Roles!$A$5:$A$40,0))</f>
        <v/>
      </c>
      <c r="J1366" s="6">
        <f>INDEX(Roles!$K$5:$K$40,MATCH(C1366&amp;"|"&amp;D1366,Roles!$A$5:$A$40,0))</f>
        <v/>
      </c>
      <c r="K1366" s="26">
        <f>INDEX(Market!$K$31:$K$54,MATCH(B1366&amp;"|"&amp;J1366,Market!$A$31:$A$54,0))</f>
        <v/>
      </c>
      <c r="L1366" s="6">
        <f>INDEX(Settings!$E$13:$E$19,MATCH(I1366,Settings!$B$13:$B$19,0))</f>
        <v/>
      </c>
      <c r="M1366" s="25">
        <f>INDEX(Structure!$K$6:$K$12,MATCH(I1366,Structure!$A$6:$A$12,0))</f>
        <v/>
      </c>
      <c r="N1366" s="26">
        <f>INDEX(Structure!$G$25:$G$52,MATCH(B1366&amp;"|"&amp;I1366,Structure!$A$25:$A$52,0))</f>
        <v/>
      </c>
      <c r="O1366" s="26">
        <f>INDEX(Structure!$H$25:$H$52,MATCH(B1366&amp;"|"&amp;I1366,Structure!$A$25:$A$52,0))</f>
        <v/>
      </c>
      <c r="P1366" s="26">
        <f>INDEX(Structure!$I$25:$I$52,MATCH(B1366&amp;"|"&amp;I1366,Structure!$A$25:$A$52,0))</f>
        <v/>
      </c>
      <c r="Q1366" s="20">
        <f>G1366/H1366</f>
        <v/>
      </c>
      <c r="R1366" s="20">
        <f>G1366/O1366</f>
        <v/>
      </c>
      <c r="S1366" s="32">
        <f>(G1366-N1366)/(P1366-N1366)</f>
        <v/>
      </c>
      <c r="T1366" s="4">
        <f>IF(G1366&lt;N1366,"Below",IF(G1366&gt;P1366,"Above","Within"))</f>
        <v/>
      </c>
      <c r="U1366" s="17">
        <f>MAX(0,N1366-G1366)*F1366</f>
        <v/>
      </c>
      <c r="V1366" s="17">
        <f>MAX(0,G1366-P1366)*F1366</f>
        <v/>
      </c>
      <c r="W1366" s="33">
        <f>IF(T1366="Above",LN(G1366/P1366)/LN(1+INDEX(Market!$E$6:$E$9,MATCH(B1366,Market!$A$6:$A$9,0))),0)</f>
        <v/>
      </c>
    </row>
    <row r="1367">
      <c r="A1367" s="5" t="inlineStr">
        <is>
          <t>E01586</t>
        </is>
      </c>
      <c r="B1367" s="5" t="inlineStr">
        <is>
          <t>DE</t>
        </is>
      </c>
      <c r="C1367" s="5" t="inlineStr">
        <is>
          <t>Operations</t>
        </is>
      </c>
      <c r="D1367" s="5" t="inlineStr">
        <is>
          <t>L4</t>
        </is>
      </c>
      <c r="E1367" s="5" t="inlineStr">
        <is>
          <t>F</t>
        </is>
      </c>
      <c r="F1367" s="5" t="n">
        <v>0.8</v>
      </c>
      <c r="G1367" s="31" t="n">
        <v>81100</v>
      </c>
      <c r="H1367" s="31" t="n">
        <v>75800</v>
      </c>
      <c r="I1367" s="6">
        <f>INDEX(Roles!$J$5:$J$40,MATCH(C1367&amp;"|"&amp;D1367,Roles!$A$5:$A$40,0))</f>
        <v/>
      </c>
      <c r="J1367" s="6">
        <f>INDEX(Roles!$K$5:$K$40,MATCH(C1367&amp;"|"&amp;D1367,Roles!$A$5:$A$40,0))</f>
        <v/>
      </c>
      <c r="K1367" s="26">
        <f>INDEX(Market!$K$31:$K$54,MATCH(B1367&amp;"|"&amp;J1367,Market!$A$31:$A$54,0))</f>
        <v/>
      </c>
      <c r="L1367" s="6">
        <f>INDEX(Settings!$E$13:$E$19,MATCH(I1367,Settings!$B$13:$B$19,0))</f>
        <v/>
      </c>
      <c r="M1367" s="25">
        <f>INDEX(Structure!$K$6:$K$12,MATCH(I1367,Structure!$A$6:$A$12,0))</f>
        <v/>
      </c>
      <c r="N1367" s="26">
        <f>INDEX(Structure!$G$25:$G$52,MATCH(B1367&amp;"|"&amp;I1367,Structure!$A$25:$A$52,0))</f>
        <v/>
      </c>
      <c r="O1367" s="26">
        <f>INDEX(Structure!$H$25:$H$52,MATCH(B1367&amp;"|"&amp;I1367,Structure!$A$25:$A$52,0))</f>
        <v/>
      </c>
      <c r="P1367" s="26">
        <f>INDEX(Structure!$I$25:$I$52,MATCH(B1367&amp;"|"&amp;I1367,Structure!$A$25:$A$52,0))</f>
        <v/>
      </c>
      <c r="Q1367" s="20">
        <f>G1367/H1367</f>
        <v/>
      </c>
      <c r="R1367" s="20">
        <f>G1367/O1367</f>
        <v/>
      </c>
      <c r="S1367" s="32">
        <f>(G1367-N1367)/(P1367-N1367)</f>
        <v/>
      </c>
      <c r="T1367" s="4">
        <f>IF(G1367&lt;N1367,"Below",IF(G1367&gt;P1367,"Above","Within"))</f>
        <v/>
      </c>
      <c r="U1367" s="17">
        <f>MAX(0,N1367-G1367)*F1367</f>
        <v/>
      </c>
      <c r="V1367" s="17">
        <f>MAX(0,G1367-P1367)*F1367</f>
        <v/>
      </c>
      <c r="W1367" s="33">
        <f>IF(T1367="Above",LN(G1367/P1367)/LN(1+INDEX(Market!$E$6:$E$9,MATCH(B1367,Market!$A$6:$A$9,0))),0)</f>
        <v/>
      </c>
    </row>
    <row r="1368">
      <c r="A1368" s="5" t="inlineStr">
        <is>
          <t>E01587</t>
        </is>
      </c>
      <c r="B1368" s="5" t="inlineStr">
        <is>
          <t>IT</t>
        </is>
      </c>
      <c r="C1368" s="5" t="inlineStr">
        <is>
          <t>Customer Service</t>
        </is>
      </c>
      <c r="D1368" s="5" t="inlineStr">
        <is>
          <t>L5</t>
        </is>
      </c>
      <c r="E1368" s="5" t="inlineStr">
        <is>
          <t>M</t>
        </is>
      </c>
      <c r="F1368" s="5" t="n">
        <v>1</v>
      </c>
      <c r="G1368" s="31" t="n">
        <v>72700</v>
      </c>
      <c r="H1368" s="31" t="n">
        <v>67900</v>
      </c>
      <c r="I1368" s="6">
        <f>INDEX(Roles!$J$5:$J$40,MATCH(C1368&amp;"|"&amp;D1368,Roles!$A$5:$A$40,0))</f>
        <v/>
      </c>
      <c r="J1368" s="6">
        <f>INDEX(Roles!$K$5:$K$40,MATCH(C1368&amp;"|"&amp;D1368,Roles!$A$5:$A$40,0))</f>
        <v/>
      </c>
      <c r="K1368" s="26">
        <f>INDEX(Market!$K$31:$K$54,MATCH(B1368&amp;"|"&amp;J1368,Market!$A$31:$A$54,0))</f>
        <v/>
      </c>
      <c r="L1368" s="6">
        <f>INDEX(Settings!$E$13:$E$19,MATCH(I1368,Settings!$B$13:$B$19,0))</f>
        <v/>
      </c>
      <c r="M1368" s="25">
        <f>INDEX(Structure!$K$6:$K$12,MATCH(I1368,Structure!$A$6:$A$12,0))</f>
        <v/>
      </c>
      <c r="N1368" s="26">
        <f>INDEX(Structure!$G$25:$G$52,MATCH(B1368&amp;"|"&amp;I1368,Structure!$A$25:$A$52,0))</f>
        <v/>
      </c>
      <c r="O1368" s="26">
        <f>INDEX(Structure!$H$25:$H$52,MATCH(B1368&amp;"|"&amp;I1368,Structure!$A$25:$A$52,0))</f>
        <v/>
      </c>
      <c r="P1368" s="26">
        <f>INDEX(Structure!$I$25:$I$52,MATCH(B1368&amp;"|"&amp;I1368,Structure!$A$25:$A$52,0))</f>
        <v/>
      </c>
      <c r="Q1368" s="20">
        <f>G1368/H1368</f>
        <v/>
      </c>
      <c r="R1368" s="20">
        <f>G1368/O1368</f>
        <v/>
      </c>
      <c r="S1368" s="32">
        <f>(G1368-N1368)/(P1368-N1368)</f>
        <v/>
      </c>
      <c r="T1368" s="4">
        <f>IF(G1368&lt;N1368,"Below",IF(G1368&gt;P1368,"Above","Within"))</f>
        <v/>
      </c>
      <c r="U1368" s="17">
        <f>MAX(0,N1368-G1368)*F1368</f>
        <v/>
      </c>
      <c r="V1368" s="17">
        <f>MAX(0,G1368-P1368)*F1368</f>
        <v/>
      </c>
      <c r="W1368" s="33">
        <f>IF(T1368="Above",LN(G1368/P1368)/LN(1+INDEX(Market!$E$6:$E$9,MATCH(B1368,Market!$A$6:$A$9,0))),0)</f>
        <v/>
      </c>
    </row>
    <row r="1369">
      <c r="A1369" s="5" t="inlineStr">
        <is>
          <t>E01588</t>
        </is>
      </c>
      <c r="B1369" s="5" t="inlineStr">
        <is>
          <t>ES</t>
        </is>
      </c>
      <c r="C1369" s="5" t="inlineStr">
        <is>
          <t>Finance</t>
        </is>
      </c>
      <c r="D1369" s="5" t="inlineStr">
        <is>
          <t>L1</t>
        </is>
      </c>
      <c r="E1369" s="5" t="inlineStr">
        <is>
          <t>M</t>
        </is>
      </c>
      <c r="F1369" s="5" t="n">
        <v>1</v>
      </c>
      <c r="G1369" s="31" t="n">
        <v>25550</v>
      </c>
      <c r="H1369" s="31" t="n">
        <v>27500</v>
      </c>
      <c r="I1369" s="6">
        <f>INDEX(Roles!$J$5:$J$40,MATCH(C1369&amp;"|"&amp;D1369,Roles!$A$5:$A$40,0))</f>
        <v/>
      </c>
      <c r="J1369" s="6">
        <f>INDEX(Roles!$K$5:$K$40,MATCH(C1369&amp;"|"&amp;D1369,Roles!$A$5:$A$40,0))</f>
        <v/>
      </c>
      <c r="K1369" s="26">
        <f>INDEX(Market!$K$31:$K$54,MATCH(B1369&amp;"|"&amp;J1369,Market!$A$31:$A$54,0))</f>
        <v/>
      </c>
      <c r="L1369" s="6">
        <f>INDEX(Settings!$E$13:$E$19,MATCH(I1369,Settings!$B$13:$B$19,0))</f>
        <v/>
      </c>
      <c r="M1369" s="25">
        <f>INDEX(Structure!$K$6:$K$12,MATCH(I1369,Structure!$A$6:$A$12,0))</f>
        <v/>
      </c>
      <c r="N1369" s="26">
        <f>INDEX(Structure!$G$25:$G$52,MATCH(B1369&amp;"|"&amp;I1369,Structure!$A$25:$A$52,0))</f>
        <v/>
      </c>
      <c r="O1369" s="26">
        <f>INDEX(Structure!$H$25:$H$52,MATCH(B1369&amp;"|"&amp;I1369,Structure!$A$25:$A$52,0))</f>
        <v/>
      </c>
      <c r="P1369" s="26">
        <f>INDEX(Structure!$I$25:$I$52,MATCH(B1369&amp;"|"&amp;I1369,Structure!$A$25:$A$52,0))</f>
        <v/>
      </c>
      <c r="Q1369" s="20">
        <f>G1369/H1369</f>
        <v/>
      </c>
      <c r="R1369" s="20">
        <f>G1369/O1369</f>
        <v/>
      </c>
      <c r="S1369" s="32">
        <f>(G1369-N1369)/(P1369-N1369)</f>
        <v/>
      </c>
      <c r="T1369" s="4">
        <f>IF(G1369&lt;N1369,"Below",IF(G1369&gt;P1369,"Above","Within"))</f>
        <v/>
      </c>
      <c r="U1369" s="17">
        <f>MAX(0,N1369-G1369)*F1369</f>
        <v/>
      </c>
      <c r="V1369" s="17">
        <f>MAX(0,G1369-P1369)*F1369</f>
        <v/>
      </c>
      <c r="W1369" s="33">
        <f>IF(T1369="Above",LN(G1369/P1369)/LN(1+INDEX(Market!$E$6:$E$9,MATCH(B1369,Market!$A$6:$A$9,0))),0)</f>
        <v/>
      </c>
    </row>
    <row r="1370">
      <c r="A1370" s="5" t="inlineStr">
        <is>
          <t>E01589</t>
        </is>
      </c>
      <c r="B1370" s="5" t="inlineStr">
        <is>
          <t>ES</t>
        </is>
      </c>
      <c r="C1370" s="5" t="inlineStr">
        <is>
          <t>Operations</t>
        </is>
      </c>
      <c r="D1370" s="5" t="inlineStr">
        <is>
          <t>L1</t>
        </is>
      </c>
      <c r="E1370" s="5" t="inlineStr">
        <is>
          <t>M</t>
        </is>
      </c>
      <c r="F1370" s="5" t="n">
        <v>1</v>
      </c>
      <c r="G1370" s="31" t="n">
        <v>21900</v>
      </c>
      <c r="H1370" s="31" t="n">
        <v>23800</v>
      </c>
      <c r="I1370" s="6">
        <f>INDEX(Roles!$J$5:$J$40,MATCH(C1370&amp;"|"&amp;D1370,Roles!$A$5:$A$40,0))</f>
        <v/>
      </c>
      <c r="J1370" s="6">
        <f>INDEX(Roles!$K$5:$K$40,MATCH(C1370&amp;"|"&amp;D1370,Roles!$A$5:$A$40,0))</f>
        <v/>
      </c>
      <c r="K1370" s="26">
        <f>INDEX(Market!$K$31:$K$54,MATCH(B1370&amp;"|"&amp;J1370,Market!$A$31:$A$54,0))</f>
        <v/>
      </c>
      <c r="L1370" s="6">
        <f>INDEX(Settings!$E$13:$E$19,MATCH(I1370,Settings!$B$13:$B$19,0))</f>
        <v/>
      </c>
      <c r="M1370" s="25">
        <f>INDEX(Structure!$K$6:$K$12,MATCH(I1370,Structure!$A$6:$A$12,0))</f>
        <v/>
      </c>
      <c r="N1370" s="26">
        <f>INDEX(Structure!$G$25:$G$52,MATCH(B1370&amp;"|"&amp;I1370,Structure!$A$25:$A$52,0))</f>
        <v/>
      </c>
      <c r="O1370" s="26">
        <f>INDEX(Structure!$H$25:$H$52,MATCH(B1370&amp;"|"&amp;I1370,Structure!$A$25:$A$52,0))</f>
        <v/>
      </c>
      <c r="P1370" s="26">
        <f>INDEX(Structure!$I$25:$I$52,MATCH(B1370&amp;"|"&amp;I1370,Structure!$A$25:$A$52,0))</f>
        <v/>
      </c>
      <c r="Q1370" s="20">
        <f>G1370/H1370</f>
        <v/>
      </c>
      <c r="R1370" s="20">
        <f>G1370/O1370</f>
        <v/>
      </c>
      <c r="S1370" s="32">
        <f>(G1370-N1370)/(P1370-N1370)</f>
        <v/>
      </c>
      <c r="T1370" s="4">
        <f>IF(G1370&lt;N1370,"Below",IF(G1370&gt;P1370,"Above","Within"))</f>
        <v/>
      </c>
      <c r="U1370" s="17">
        <f>MAX(0,N1370-G1370)*F1370</f>
        <v/>
      </c>
      <c r="V1370" s="17">
        <f>MAX(0,G1370-P1370)*F1370</f>
        <v/>
      </c>
      <c r="W1370" s="33">
        <f>IF(T1370="Above",LN(G1370/P1370)/LN(1+INDEX(Market!$E$6:$E$9,MATCH(B1370,Market!$A$6:$A$9,0))),0)</f>
        <v/>
      </c>
    </row>
    <row r="1371">
      <c r="A1371" s="5" t="inlineStr">
        <is>
          <t>E01590</t>
        </is>
      </c>
      <c r="B1371" s="5" t="inlineStr">
        <is>
          <t>IT</t>
        </is>
      </c>
      <c r="C1371" s="5" t="inlineStr">
        <is>
          <t>Customer Service</t>
        </is>
      </c>
      <c r="D1371" s="5" t="inlineStr">
        <is>
          <t>L6</t>
        </is>
      </c>
      <c r="E1371" s="5" t="inlineStr">
        <is>
          <t>M</t>
        </is>
      </c>
      <c r="F1371" s="5" t="n">
        <v>1</v>
      </c>
      <c r="G1371" s="31" t="n">
        <v>99600</v>
      </c>
      <c r="H1371" s="31" t="n">
        <v>93600</v>
      </c>
      <c r="I1371" s="6">
        <f>INDEX(Roles!$J$5:$J$40,MATCH(C1371&amp;"|"&amp;D1371,Roles!$A$5:$A$40,0))</f>
        <v/>
      </c>
      <c r="J1371" s="6">
        <f>INDEX(Roles!$K$5:$K$40,MATCH(C1371&amp;"|"&amp;D1371,Roles!$A$5:$A$40,0))</f>
        <v/>
      </c>
      <c r="K1371" s="26">
        <f>INDEX(Market!$K$31:$K$54,MATCH(B1371&amp;"|"&amp;J1371,Market!$A$31:$A$54,0))</f>
        <v/>
      </c>
      <c r="L1371" s="6">
        <f>INDEX(Settings!$E$13:$E$19,MATCH(I1371,Settings!$B$13:$B$19,0))</f>
        <v/>
      </c>
      <c r="M1371" s="25">
        <f>INDEX(Structure!$K$6:$K$12,MATCH(I1371,Structure!$A$6:$A$12,0))</f>
        <v/>
      </c>
      <c r="N1371" s="26">
        <f>INDEX(Structure!$G$25:$G$52,MATCH(B1371&amp;"|"&amp;I1371,Structure!$A$25:$A$52,0))</f>
        <v/>
      </c>
      <c r="O1371" s="26">
        <f>INDEX(Structure!$H$25:$H$52,MATCH(B1371&amp;"|"&amp;I1371,Structure!$A$25:$A$52,0))</f>
        <v/>
      </c>
      <c r="P1371" s="26">
        <f>INDEX(Structure!$I$25:$I$52,MATCH(B1371&amp;"|"&amp;I1371,Structure!$A$25:$A$52,0))</f>
        <v/>
      </c>
      <c r="Q1371" s="20">
        <f>G1371/H1371</f>
        <v/>
      </c>
      <c r="R1371" s="20">
        <f>G1371/O1371</f>
        <v/>
      </c>
      <c r="S1371" s="32">
        <f>(G1371-N1371)/(P1371-N1371)</f>
        <v/>
      </c>
      <c r="T1371" s="4">
        <f>IF(G1371&lt;N1371,"Below",IF(G1371&gt;P1371,"Above","Within"))</f>
        <v/>
      </c>
      <c r="U1371" s="17">
        <f>MAX(0,N1371-G1371)*F1371</f>
        <v/>
      </c>
      <c r="V1371" s="17">
        <f>MAX(0,G1371-P1371)*F1371</f>
        <v/>
      </c>
      <c r="W1371" s="33">
        <f>IF(T1371="Above",LN(G1371/P1371)/LN(1+INDEX(Market!$E$6:$E$9,MATCH(B1371,Market!$A$6:$A$9,0))),0)</f>
        <v/>
      </c>
    </row>
    <row r="1372">
      <c r="A1372" s="5" t="inlineStr">
        <is>
          <t>E01592</t>
        </is>
      </c>
      <c r="B1372" s="5" t="inlineStr">
        <is>
          <t>DE</t>
        </is>
      </c>
      <c r="C1372" s="5" t="inlineStr">
        <is>
          <t>Sales</t>
        </is>
      </c>
      <c r="D1372" s="5" t="inlineStr">
        <is>
          <t>L3</t>
        </is>
      </c>
      <c r="E1372" s="5" t="inlineStr">
        <is>
          <t>M</t>
        </is>
      </c>
      <c r="F1372" s="5" t="n">
        <v>1</v>
      </c>
      <c r="G1372" s="31" t="n">
        <v>59300</v>
      </c>
      <c r="H1372" s="31" t="n">
        <v>63800</v>
      </c>
      <c r="I1372" s="6">
        <f>INDEX(Roles!$J$5:$J$40,MATCH(C1372&amp;"|"&amp;D1372,Roles!$A$5:$A$40,0))</f>
        <v/>
      </c>
      <c r="J1372" s="6">
        <f>INDEX(Roles!$K$5:$K$40,MATCH(C1372&amp;"|"&amp;D1372,Roles!$A$5:$A$40,0))</f>
        <v/>
      </c>
      <c r="K1372" s="26">
        <f>INDEX(Market!$K$31:$K$54,MATCH(B1372&amp;"|"&amp;J1372,Market!$A$31:$A$54,0))</f>
        <v/>
      </c>
      <c r="L1372" s="6">
        <f>INDEX(Settings!$E$13:$E$19,MATCH(I1372,Settings!$B$13:$B$19,0))</f>
        <v/>
      </c>
      <c r="M1372" s="25">
        <f>INDEX(Structure!$K$6:$K$12,MATCH(I1372,Structure!$A$6:$A$12,0))</f>
        <v/>
      </c>
      <c r="N1372" s="26">
        <f>INDEX(Structure!$G$25:$G$52,MATCH(B1372&amp;"|"&amp;I1372,Structure!$A$25:$A$52,0))</f>
        <v/>
      </c>
      <c r="O1372" s="26">
        <f>INDEX(Structure!$H$25:$H$52,MATCH(B1372&amp;"|"&amp;I1372,Structure!$A$25:$A$52,0))</f>
        <v/>
      </c>
      <c r="P1372" s="26">
        <f>INDEX(Structure!$I$25:$I$52,MATCH(B1372&amp;"|"&amp;I1372,Structure!$A$25:$A$52,0))</f>
        <v/>
      </c>
      <c r="Q1372" s="20">
        <f>G1372/H1372</f>
        <v/>
      </c>
      <c r="R1372" s="20">
        <f>G1372/O1372</f>
        <v/>
      </c>
      <c r="S1372" s="32">
        <f>(G1372-N1372)/(P1372-N1372)</f>
        <v/>
      </c>
      <c r="T1372" s="4">
        <f>IF(G1372&lt;N1372,"Below",IF(G1372&gt;P1372,"Above","Within"))</f>
        <v/>
      </c>
      <c r="U1372" s="17">
        <f>MAX(0,N1372-G1372)*F1372</f>
        <v/>
      </c>
      <c r="V1372" s="17">
        <f>MAX(0,G1372-P1372)*F1372</f>
        <v/>
      </c>
      <c r="W1372" s="33">
        <f>IF(T1372="Above",LN(G1372/P1372)/LN(1+INDEX(Market!$E$6:$E$9,MATCH(B1372,Market!$A$6:$A$9,0))),0)</f>
        <v/>
      </c>
    </row>
    <row r="1373">
      <c r="A1373" s="5" t="inlineStr">
        <is>
          <t>E01593</t>
        </is>
      </c>
      <c r="B1373" s="5" t="inlineStr">
        <is>
          <t>PL</t>
        </is>
      </c>
      <c r="C1373" s="5" t="inlineStr">
        <is>
          <t>Operations</t>
        </is>
      </c>
      <c r="D1373" s="5" t="inlineStr">
        <is>
          <t>L4</t>
        </is>
      </c>
      <c r="E1373" s="5" t="inlineStr">
        <is>
          <t>M</t>
        </is>
      </c>
      <c r="F1373" s="5" t="n">
        <v>1</v>
      </c>
      <c r="G1373" s="31" t="n">
        <v>46900</v>
      </c>
      <c r="H1373" s="31" t="n">
        <v>41900</v>
      </c>
      <c r="I1373" s="6">
        <f>INDEX(Roles!$J$5:$J$40,MATCH(C1373&amp;"|"&amp;D1373,Roles!$A$5:$A$40,0))</f>
        <v/>
      </c>
      <c r="J1373" s="6">
        <f>INDEX(Roles!$K$5:$K$40,MATCH(C1373&amp;"|"&amp;D1373,Roles!$A$5:$A$40,0))</f>
        <v/>
      </c>
      <c r="K1373" s="26">
        <f>INDEX(Market!$K$31:$K$54,MATCH(B1373&amp;"|"&amp;J1373,Market!$A$31:$A$54,0))</f>
        <v/>
      </c>
      <c r="L1373" s="6">
        <f>INDEX(Settings!$E$13:$E$19,MATCH(I1373,Settings!$B$13:$B$19,0))</f>
        <v/>
      </c>
      <c r="M1373" s="25">
        <f>INDEX(Structure!$K$6:$K$12,MATCH(I1373,Structure!$A$6:$A$12,0))</f>
        <v/>
      </c>
      <c r="N1373" s="26">
        <f>INDEX(Structure!$G$25:$G$52,MATCH(B1373&amp;"|"&amp;I1373,Structure!$A$25:$A$52,0))</f>
        <v/>
      </c>
      <c r="O1373" s="26">
        <f>INDEX(Structure!$H$25:$H$52,MATCH(B1373&amp;"|"&amp;I1373,Structure!$A$25:$A$52,0))</f>
        <v/>
      </c>
      <c r="P1373" s="26">
        <f>INDEX(Structure!$I$25:$I$52,MATCH(B1373&amp;"|"&amp;I1373,Structure!$A$25:$A$52,0))</f>
        <v/>
      </c>
      <c r="Q1373" s="20">
        <f>G1373/H1373</f>
        <v/>
      </c>
      <c r="R1373" s="20">
        <f>G1373/O1373</f>
        <v/>
      </c>
      <c r="S1373" s="32">
        <f>(G1373-N1373)/(P1373-N1373)</f>
        <v/>
      </c>
      <c r="T1373" s="4">
        <f>IF(G1373&lt;N1373,"Below",IF(G1373&gt;P1373,"Above","Within"))</f>
        <v/>
      </c>
      <c r="U1373" s="17">
        <f>MAX(0,N1373-G1373)*F1373</f>
        <v/>
      </c>
      <c r="V1373" s="17">
        <f>MAX(0,G1373-P1373)*F1373</f>
        <v/>
      </c>
      <c r="W1373" s="33">
        <f>IF(T1373="Above",LN(G1373/P1373)/LN(1+INDEX(Market!$E$6:$E$9,MATCH(B1373,Market!$A$6:$A$9,0))),0)</f>
        <v/>
      </c>
    </row>
    <row r="1374">
      <c r="A1374" s="5" t="inlineStr">
        <is>
          <t>E01595</t>
        </is>
      </c>
      <c r="B1374" s="5" t="inlineStr">
        <is>
          <t>DE</t>
        </is>
      </c>
      <c r="C1374" s="5" t="inlineStr">
        <is>
          <t>Operations</t>
        </is>
      </c>
      <c r="D1374" s="5" t="inlineStr">
        <is>
          <t>L4</t>
        </is>
      </c>
      <c r="E1374" s="5" t="inlineStr">
        <is>
          <t>M</t>
        </is>
      </c>
      <c r="F1374" s="5" t="n">
        <v>1</v>
      </c>
      <c r="G1374" s="31" t="n">
        <v>80350</v>
      </c>
      <c r="H1374" s="31" t="n">
        <v>75800</v>
      </c>
      <c r="I1374" s="6">
        <f>INDEX(Roles!$J$5:$J$40,MATCH(C1374&amp;"|"&amp;D1374,Roles!$A$5:$A$40,0))</f>
        <v/>
      </c>
      <c r="J1374" s="6">
        <f>INDEX(Roles!$K$5:$K$40,MATCH(C1374&amp;"|"&amp;D1374,Roles!$A$5:$A$40,0))</f>
        <v/>
      </c>
      <c r="K1374" s="26">
        <f>INDEX(Market!$K$31:$K$54,MATCH(B1374&amp;"|"&amp;J1374,Market!$A$31:$A$54,0))</f>
        <v/>
      </c>
      <c r="L1374" s="6">
        <f>INDEX(Settings!$E$13:$E$19,MATCH(I1374,Settings!$B$13:$B$19,0))</f>
        <v/>
      </c>
      <c r="M1374" s="25">
        <f>INDEX(Structure!$K$6:$K$12,MATCH(I1374,Structure!$A$6:$A$12,0))</f>
        <v/>
      </c>
      <c r="N1374" s="26">
        <f>INDEX(Structure!$G$25:$G$52,MATCH(B1374&amp;"|"&amp;I1374,Structure!$A$25:$A$52,0))</f>
        <v/>
      </c>
      <c r="O1374" s="26">
        <f>INDEX(Structure!$H$25:$H$52,MATCH(B1374&amp;"|"&amp;I1374,Structure!$A$25:$A$52,0))</f>
        <v/>
      </c>
      <c r="P1374" s="26">
        <f>INDEX(Structure!$I$25:$I$52,MATCH(B1374&amp;"|"&amp;I1374,Structure!$A$25:$A$52,0))</f>
        <v/>
      </c>
      <c r="Q1374" s="20">
        <f>G1374/H1374</f>
        <v/>
      </c>
      <c r="R1374" s="20">
        <f>G1374/O1374</f>
        <v/>
      </c>
      <c r="S1374" s="32">
        <f>(G1374-N1374)/(P1374-N1374)</f>
        <v/>
      </c>
      <c r="T1374" s="4">
        <f>IF(G1374&lt;N1374,"Below",IF(G1374&gt;P1374,"Above","Within"))</f>
        <v/>
      </c>
      <c r="U1374" s="17">
        <f>MAX(0,N1374-G1374)*F1374</f>
        <v/>
      </c>
      <c r="V1374" s="17">
        <f>MAX(0,G1374-P1374)*F1374</f>
        <v/>
      </c>
      <c r="W1374" s="33">
        <f>IF(T1374="Above",LN(G1374/P1374)/LN(1+INDEX(Market!$E$6:$E$9,MATCH(B1374,Market!$A$6:$A$9,0))),0)</f>
        <v/>
      </c>
    </row>
    <row r="1375">
      <c r="A1375" s="5" t="inlineStr">
        <is>
          <t>E01596</t>
        </is>
      </c>
      <c r="B1375" s="5" t="inlineStr">
        <is>
          <t>ES</t>
        </is>
      </c>
      <c r="C1375" s="5" t="inlineStr">
        <is>
          <t>HR</t>
        </is>
      </c>
      <c r="D1375" s="5" t="inlineStr">
        <is>
          <t>L2</t>
        </is>
      </c>
      <c r="E1375" s="5" t="inlineStr">
        <is>
          <t>F</t>
        </is>
      </c>
      <c r="F1375" s="5" t="n">
        <v>1</v>
      </c>
      <c r="G1375" s="31" t="n">
        <v>26850</v>
      </c>
      <c r="H1375" s="31" t="n">
        <v>31200</v>
      </c>
      <c r="I1375" s="6">
        <f>INDEX(Roles!$J$5:$J$40,MATCH(C1375&amp;"|"&amp;D1375,Roles!$A$5:$A$40,0))</f>
        <v/>
      </c>
      <c r="J1375" s="6">
        <f>INDEX(Roles!$K$5:$K$40,MATCH(C1375&amp;"|"&amp;D1375,Roles!$A$5:$A$40,0))</f>
        <v/>
      </c>
      <c r="K1375" s="26">
        <f>INDEX(Market!$K$31:$K$54,MATCH(B1375&amp;"|"&amp;J1375,Market!$A$31:$A$54,0))</f>
        <v/>
      </c>
      <c r="L1375" s="6">
        <f>INDEX(Settings!$E$13:$E$19,MATCH(I1375,Settings!$B$13:$B$19,0))</f>
        <v/>
      </c>
      <c r="M1375" s="25">
        <f>INDEX(Structure!$K$6:$K$12,MATCH(I1375,Structure!$A$6:$A$12,0))</f>
        <v/>
      </c>
      <c r="N1375" s="26">
        <f>INDEX(Structure!$G$25:$G$52,MATCH(B1375&amp;"|"&amp;I1375,Structure!$A$25:$A$52,0))</f>
        <v/>
      </c>
      <c r="O1375" s="26">
        <f>INDEX(Structure!$H$25:$H$52,MATCH(B1375&amp;"|"&amp;I1375,Structure!$A$25:$A$52,0))</f>
        <v/>
      </c>
      <c r="P1375" s="26">
        <f>INDEX(Structure!$I$25:$I$52,MATCH(B1375&amp;"|"&amp;I1375,Structure!$A$25:$A$52,0))</f>
        <v/>
      </c>
      <c r="Q1375" s="20">
        <f>G1375/H1375</f>
        <v/>
      </c>
      <c r="R1375" s="20">
        <f>G1375/O1375</f>
        <v/>
      </c>
      <c r="S1375" s="32">
        <f>(G1375-N1375)/(P1375-N1375)</f>
        <v/>
      </c>
      <c r="T1375" s="4">
        <f>IF(G1375&lt;N1375,"Below",IF(G1375&gt;P1375,"Above","Within"))</f>
        <v/>
      </c>
      <c r="U1375" s="17">
        <f>MAX(0,N1375-G1375)*F1375</f>
        <v/>
      </c>
      <c r="V1375" s="17">
        <f>MAX(0,G1375-P1375)*F1375</f>
        <v/>
      </c>
      <c r="W1375" s="33">
        <f>IF(T1375="Above",LN(G1375/P1375)/LN(1+INDEX(Market!$E$6:$E$9,MATCH(B1375,Market!$A$6:$A$9,0))),0)</f>
        <v/>
      </c>
    </row>
    <row r="1376">
      <c r="A1376" s="5" t="inlineStr">
        <is>
          <t>E01597</t>
        </is>
      </c>
      <c r="B1376" s="5" t="inlineStr">
        <is>
          <t>ES</t>
        </is>
      </c>
      <c r="C1376" s="5" t="inlineStr">
        <is>
          <t>Tech</t>
        </is>
      </c>
      <c r="D1376" s="5" t="inlineStr">
        <is>
          <t>L3</t>
        </is>
      </c>
      <c r="E1376" s="5" t="inlineStr">
        <is>
          <t>F</t>
        </is>
      </c>
      <c r="F1376" s="5" t="n">
        <v>1</v>
      </c>
      <c r="G1376" s="31" t="n">
        <v>48050</v>
      </c>
      <c r="H1376" s="31" t="n">
        <v>50000</v>
      </c>
      <c r="I1376" s="6">
        <f>INDEX(Roles!$J$5:$J$40,MATCH(C1376&amp;"|"&amp;D1376,Roles!$A$5:$A$40,0))</f>
        <v/>
      </c>
      <c r="J1376" s="6">
        <f>INDEX(Roles!$K$5:$K$40,MATCH(C1376&amp;"|"&amp;D1376,Roles!$A$5:$A$40,0))</f>
        <v/>
      </c>
      <c r="K1376" s="26">
        <f>INDEX(Market!$K$31:$K$54,MATCH(B1376&amp;"|"&amp;J1376,Market!$A$31:$A$54,0))</f>
        <v/>
      </c>
      <c r="L1376" s="6">
        <f>INDEX(Settings!$E$13:$E$19,MATCH(I1376,Settings!$B$13:$B$19,0))</f>
        <v/>
      </c>
      <c r="M1376" s="25">
        <f>INDEX(Structure!$K$6:$K$12,MATCH(I1376,Structure!$A$6:$A$12,0))</f>
        <v/>
      </c>
      <c r="N1376" s="26">
        <f>INDEX(Structure!$G$25:$G$52,MATCH(B1376&amp;"|"&amp;I1376,Structure!$A$25:$A$52,0))</f>
        <v/>
      </c>
      <c r="O1376" s="26">
        <f>INDEX(Structure!$H$25:$H$52,MATCH(B1376&amp;"|"&amp;I1376,Structure!$A$25:$A$52,0))</f>
        <v/>
      </c>
      <c r="P1376" s="26">
        <f>INDEX(Structure!$I$25:$I$52,MATCH(B1376&amp;"|"&amp;I1376,Structure!$A$25:$A$52,0))</f>
        <v/>
      </c>
      <c r="Q1376" s="20">
        <f>G1376/H1376</f>
        <v/>
      </c>
      <c r="R1376" s="20">
        <f>G1376/O1376</f>
        <v/>
      </c>
      <c r="S1376" s="32">
        <f>(G1376-N1376)/(P1376-N1376)</f>
        <v/>
      </c>
      <c r="T1376" s="4">
        <f>IF(G1376&lt;N1376,"Below",IF(G1376&gt;P1376,"Above","Within"))</f>
        <v/>
      </c>
      <c r="U1376" s="17">
        <f>MAX(0,N1376-G1376)*F1376</f>
        <v/>
      </c>
      <c r="V1376" s="17">
        <f>MAX(0,G1376-P1376)*F1376</f>
        <v/>
      </c>
      <c r="W1376" s="33">
        <f>IF(T1376="Above",LN(G1376/P1376)/LN(1+INDEX(Market!$E$6:$E$9,MATCH(B1376,Market!$A$6:$A$9,0))),0)</f>
        <v/>
      </c>
    </row>
    <row r="1377">
      <c r="A1377" s="5" t="inlineStr">
        <is>
          <t>E01598</t>
        </is>
      </c>
      <c r="B1377" s="5" t="inlineStr">
        <is>
          <t>ES</t>
        </is>
      </c>
      <c r="C1377" s="5" t="inlineStr">
        <is>
          <t>Operations</t>
        </is>
      </c>
      <c r="D1377" s="5" t="inlineStr">
        <is>
          <t>L1</t>
        </is>
      </c>
      <c r="E1377" s="5" t="inlineStr">
        <is>
          <t>F</t>
        </is>
      </c>
      <c r="F1377" s="5" t="n">
        <v>1</v>
      </c>
      <c r="G1377" s="31" t="n">
        <v>22050</v>
      </c>
      <c r="H1377" s="31" t="n">
        <v>23800</v>
      </c>
      <c r="I1377" s="6">
        <f>INDEX(Roles!$J$5:$J$40,MATCH(C1377&amp;"|"&amp;D1377,Roles!$A$5:$A$40,0))</f>
        <v/>
      </c>
      <c r="J1377" s="6">
        <f>INDEX(Roles!$K$5:$K$40,MATCH(C1377&amp;"|"&amp;D1377,Roles!$A$5:$A$40,0))</f>
        <v/>
      </c>
      <c r="K1377" s="26">
        <f>INDEX(Market!$K$31:$K$54,MATCH(B1377&amp;"|"&amp;J1377,Market!$A$31:$A$54,0))</f>
        <v/>
      </c>
      <c r="L1377" s="6">
        <f>INDEX(Settings!$E$13:$E$19,MATCH(I1377,Settings!$B$13:$B$19,0))</f>
        <v/>
      </c>
      <c r="M1377" s="25">
        <f>INDEX(Structure!$K$6:$K$12,MATCH(I1377,Structure!$A$6:$A$12,0))</f>
        <v/>
      </c>
      <c r="N1377" s="26">
        <f>INDEX(Structure!$G$25:$G$52,MATCH(B1377&amp;"|"&amp;I1377,Structure!$A$25:$A$52,0))</f>
        <v/>
      </c>
      <c r="O1377" s="26">
        <f>INDEX(Structure!$H$25:$H$52,MATCH(B1377&amp;"|"&amp;I1377,Structure!$A$25:$A$52,0))</f>
        <v/>
      </c>
      <c r="P1377" s="26">
        <f>INDEX(Structure!$I$25:$I$52,MATCH(B1377&amp;"|"&amp;I1377,Structure!$A$25:$A$52,0))</f>
        <v/>
      </c>
      <c r="Q1377" s="20">
        <f>G1377/H1377</f>
        <v/>
      </c>
      <c r="R1377" s="20">
        <f>G1377/O1377</f>
        <v/>
      </c>
      <c r="S1377" s="32">
        <f>(G1377-N1377)/(P1377-N1377)</f>
        <v/>
      </c>
      <c r="T1377" s="4">
        <f>IF(G1377&lt;N1377,"Below",IF(G1377&gt;P1377,"Above","Within"))</f>
        <v/>
      </c>
      <c r="U1377" s="17">
        <f>MAX(0,N1377-G1377)*F1377</f>
        <v/>
      </c>
      <c r="V1377" s="17">
        <f>MAX(0,G1377-P1377)*F1377</f>
        <v/>
      </c>
      <c r="W1377" s="33">
        <f>IF(T1377="Above",LN(G1377/P1377)/LN(1+INDEX(Market!$E$6:$E$9,MATCH(B1377,Market!$A$6:$A$9,0))),0)</f>
        <v/>
      </c>
    </row>
    <row r="1378">
      <c r="A1378" s="5" t="inlineStr">
        <is>
          <t>E01599</t>
        </is>
      </c>
      <c r="B1378" s="5" t="inlineStr">
        <is>
          <t>ES</t>
        </is>
      </c>
      <c r="C1378" s="5" t="inlineStr">
        <is>
          <t>Customer Service</t>
        </is>
      </c>
      <c r="D1378" s="5" t="inlineStr">
        <is>
          <t>L5</t>
        </is>
      </c>
      <c r="E1378" s="5" t="inlineStr">
        <is>
          <t>M</t>
        </is>
      </c>
      <c r="F1378" s="5" t="n">
        <v>1</v>
      </c>
      <c r="G1378" s="31" t="n">
        <v>64750</v>
      </c>
      <c r="H1378" s="31" t="n">
        <v>65200</v>
      </c>
      <c r="I1378" s="6">
        <f>INDEX(Roles!$J$5:$J$40,MATCH(C1378&amp;"|"&amp;D1378,Roles!$A$5:$A$40,0))</f>
        <v/>
      </c>
      <c r="J1378" s="6">
        <f>INDEX(Roles!$K$5:$K$40,MATCH(C1378&amp;"|"&amp;D1378,Roles!$A$5:$A$40,0))</f>
        <v/>
      </c>
      <c r="K1378" s="26">
        <f>INDEX(Market!$K$31:$K$54,MATCH(B1378&amp;"|"&amp;J1378,Market!$A$31:$A$54,0))</f>
        <v/>
      </c>
      <c r="L1378" s="6">
        <f>INDEX(Settings!$E$13:$E$19,MATCH(I1378,Settings!$B$13:$B$19,0))</f>
        <v/>
      </c>
      <c r="M1378" s="25">
        <f>INDEX(Structure!$K$6:$K$12,MATCH(I1378,Structure!$A$6:$A$12,0))</f>
        <v/>
      </c>
      <c r="N1378" s="26">
        <f>INDEX(Structure!$G$25:$G$52,MATCH(B1378&amp;"|"&amp;I1378,Structure!$A$25:$A$52,0))</f>
        <v/>
      </c>
      <c r="O1378" s="26">
        <f>INDEX(Structure!$H$25:$H$52,MATCH(B1378&amp;"|"&amp;I1378,Structure!$A$25:$A$52,0))</f>
        <v/>
      </c>
      <c r="P1378" s="26">
        <f>INDEX(Structure!$I$25:$I$52,MATCH(B1378&amp;"|"&amp;I1378,Structure!$A$25:$A$52,0))</f>
        <v/>
      </c>
      <c r="Q1378" s="20">
        <f>G1378/H1378</f>
        <v/>
      </c>
      <c r="R1378" s="20">
        <f>G1378/O1378</f>
        <v/>
      </c>
      <c r="S1378" s="32">
        <f>(G1378-N1378)/(P1378-N1378)</f>
        <v/>
      </c>
      <c r="T1378" s="4">
        <f>IF(G1378&lt;N1378,"Below",IF(G1378&gt;P1378,"Above","Within"))</f>
        <v/>
      </c>
      <c r="U1378" s="17">
        <f>MAX(0,N1378-G1378)*F1378</f>
        <v/>
      </c>
      <c r="V1378" s="17">
        <f>MAX(0,G1378-P1378)*F1378</f>
        <v/>
      </c>
      <c r="W1378" s="33">
        <f>IF(T1378="Above",LN(G1378/P1378)/LN(1+INDEX(Market!$E$6:$E$9,MATCH(B1378,Market!$A$6:$A$9,0))),0)</f>
        <v/>
      </c>
    </row>
    <row r="1379">
      <c r="A1379" s="5" t="inlineStr">
        <is>
          <t>E01600</t>
        </is>
      </c>
      <c r="B1379" s="5" t="inlineStr">
        <is>
          <t>IT</t>
        </is>
      </c>
      <c r="C1379" s="5" t="inlineStr">
        <is>
          <t>Tech</t>
        </is>
      </c>
      <c r="D1379" s="5" t="inlineStr">
        <is>
          <t>L1</t>
        </is>
      </c>
      <c r="E1379" s="5" t="inlineStr">
        <is>
          <t>F</t>
        </is>
      </c>
      <c r="F1379" s="5" t="n">
        <v>0.8</v>
      </c>
      <c r="G1379" s="31" t="n">
        <v>34650</v>
      </c>
      <c r="H1379" s="31" t="n">
        <v>32500</v>
      </c>
      <c r="I1379" s="6">
        <f>INDEX(Roles!$J$5:$J$40,MATCH(C1379&amp;"|"&amp;D1379,Roles!$A$5:$A$40,0))</f>
        <v/>
      </c>
      <c r="J1379" s="6">
        <f>INDEX(Roles!$K$5:$K$40,MATCH(C1379&amp;"|"&amp;D1379,Roles!$A$5:$A$40,0))</f>
        <v/>
      </c>
      <c r="K1379" s="26">
        <f>INDEX(Market!$K$31:$K$54,MATCH(B1379&amp;"|"&amp;J1379,Market!$A$31:$A$54,0))</f>
        <v/>
      </c>
      <c r="L1379" s="6">
        <f>INDEX(Settings!$E$13:$E$19,MATCH(I1379,Settings!$B$13:$B$19,0))</f>
        <v/>
      </c>
      <c r="M1379" s="25">
        <f>INDEX(Structure!$K$6:$K$12,MATCH(I1379,Structure!$A$6:$A$12,0))</f>
        <v/>
      </c>
      <c r="N1379" s="26">
        <f>INDEX(Structure!$G$25:$G$52,MATCH(B1379&amp;"|"&amp;I1379,Structure!$A$25:$A$52,0))</f>
        <v/>
      </c>
      <c r="O1379" s="26">
        <f>INDEX(Structure!$H$25:$H$52,MATCH(B1379&amp;"|"&amp;I1379,Structure!$A$25:$A$52,0))</f>
        <v/>
      </c>
      <c r="P1379" s="26">
        <f>INDEX(Structure!$I$25:$I$52,MATCH(B1379&amp;"|"&amp;I1379,Structure!$A$25:$A$52,0))</f>
        <v/>
      </c>
      <c r="Q1379" s="20">
        <f>G1379/H1379</f>
        <v/>
      </c>
      <c r="R1379" s="20">
        <f>G1379/O1379</f>
        <v/>
      </c>
      <c r="S1379" s="32">
        <f>(G1379-N1379)/(P1379-N1379)</f>
        <v/>
      </c>
      <c r="T1379" s="4">
        <f>IF(G1379&lt;N1379,"Below",IF(G1379&gt;P1379,"Above","Within"))</f>
        <v/>
      </c>
      <c r="U1379" s="17">
        <f>MAX(0,N1379-G1379)*F1379</f>
        <v/>
      </c>
      <c r="V1379" s="17">
        <f>MAX(0,G1379-P1379)*F1379</f>
        <v/>
      </c>
      <c r="W1379" s="33">
        <f>IF(T1379="Above",LN(G1379/P1379)/LN(1+INDEX(Market!$E$6:$E$9,MATCH(B1379,Market!$A$6:$A$9,0))),0)</f>
        <v/>
      </c>
    </row>
    <row r="1380">
      <c r="A1380" s="5" t="inlineStr">
        <is>
          <t>E01602</t>
        </is>
      </c>
      <c r="B1380" s="5" t="inlineStr">
        <is>
          <t>DE</t>
        </is>
      </c>
      <c r="C1380" s="5" t="inlineStr">
        <is>
          <t>Sales</t>
        </is>
      </c>
      <c r="D1380" s="5" t="inlineStr">
        <is>
          <t>L3</t>
        </is>
      </c>
      <c r="E1380" s="5" t="inlineStr">
        <is>
          <t>F</t>
        </is>
      </c>
      <c r="F1380" s="5" t="n">
        <v>1</v>
      </c>
      <c r="G1380" s="31" t="n">
        <v>73250</v>
      </c>
      <c r="H1380" s="31" t="n">
        <v>63800</v>
      </c>
      <c r="I1380" s="6">
        <f>INDEX(Roles!$J$5:$J$40,MATCH(C1380&amp;"|"&amp;D1380,Roles!$A$5:$A$40,0))</f>
        <v/>
      </c>
      <c r="J1380" s="6">
        <f>INDEX(Roles!$K$5:$K$40,MATCH(C1380&amp;"|"&amp;D1380,Roles!$A$5:$A$40,0))</f>
        <v/>
      </c>
      <c r="K1380" s="26">
        <f>INDEX(Market!$K$31:$K$54,MATCH(B1380&amp;"|"&amp;J1380,Market!$A$31:$A$54,0))</f>
        <v/>
      </c>
      <c r="L1380" s="6">
        <f>INDEX(Settings!$E$13:$E$19,MATCH(I1380,Settings!$B$13:$B$19,0))</f>
        <v/>
      </c>
      <c r="M1380" s="25">
        <f>INDEX(Structure!$K$6:$K$12,MATCH(I1380,Structure!$A$6:$A$12,0))</f>
        <v/>
      </c>
      <c r="N1380" s="26">
        <f>INDEX(Structure!$G$25:$G$52,MATCH(B1380&amp;"|"&amp;I1380,Structure!$A$25:$A$52,0))</f>
        <v/>
      </c>
      <c r="O1380" s="26">
        <f>INDEX(Structure!$H$25:$H$52,MATCH(B1380&amp;"|"&amp;I1380,Structure!$A$25:$A$52,0))</f>
        <v/>
      </c>
      <c r="P1380" s="26">
        <f>INDEX(Structure!$I$25:$I$52,MATCH(B1380&amp;"|"&amp;I1380,Structure!$A$25:$A$52,0))</f>
        <v/>
      </c>
      <c r="Q1380" s="20">
        <f>G1380/H1380</f>
        <v/>
      </c>
      <c r="R1380" s="20">
        <f>G1380/O1380</f>
        <v/>
      </c>
      <c r="S1380" s="32">
        <f>(G1380-N1380)/(P1380-N1380)</f>
        <v/>
      </c>
      <c r="T1380" s="4">
        <f>IF(G1380&lt;N1380,"Below",IF(G1380&gt;P1380,"Above","Within"))</f>
        <v/>
      </c>
      <c r="U1380" s="17">
        <f>MAX(0,N1380-G1380)*F1380</f>
        <v/>
      </c>
      <c r="V1380" s="17">
        <f>MAX(0,G1380-P1380)*F1380</f>
        <v/>
      </c>
      <c r="W1380" s="33">
        <f>IF(T1380="Above",LN(G1380/P1380)/LN(1+INDEX(Market!$E$6:$E$9,MATCH(B1380,Market!$A$6:$A$9,0))),0)</f>
        <v/>
      </c>
    </row>
    <row r="1381">
      <c r="A1381" s="5" t="inlineStr">
        <is>
          <t>E01603</t>
        </is>
      </c>
      <c r="B1381" s="5" t="inlineStr">
        <is>
          <t>DE</t>
        </is>
      </c>
      <c r="C1381" s="5" t="inlineStr">
        <is>
          <t>Tech</t>
        </is>
      </c>
      <c r="D1381" s="5" t="inlineStr">
        <is>
          <t>L4</t>
        </is>
      </c>
      <c r="E1381" s="5" t="inlineStr">
        <is>
          <t>M</t>
        </is>
      </c>
      <c r="F1381" s="5" t="n">
        <v>1</v>
      </c>
      <c r="G1381" s="31" t="n">
        <v>100300</v>
      </c>
      <c r="H1381" s="31" t="n">
        <v>99800</v>
      </c>
      <c r="I1381" s="6">
        <f>INDEX(Roles!$J$5:$J$40,MATCH(C1381&amp;"|"&amp;D1381,Roles!$A$5:$A$40,0))</f>
        <v/>
      </c>
      <c r="J1381" s="6">
        <f>INDEX(Roles!$K$5:$K$40,MATCH(C1381&amp;"|"&amp;D1381,Roles!$A$5:$A$40,0))</f>
        <v/>
      </c>
      <c r="K1381" s="26">
        <f>INDEX(Market!$K$31:$K$54,MATCH(B1381&amp;"|"&amp;J1381,Market!$A$31:$A$54,0))</f>
        <v/>
      </c>
      <c r="L1381" s="6">
        <f>INDEX(Settings!$E$13:$E$19,MATCH(I1381,Settings!$B$13:$B$19,0))</f>
        <v/>
      </c>
      <c r="M1381" s="25">
        <f>INDEX(Structure!$K$6:$K$12,MATCH(I1381,Structure!$A$6:$A$12,0))</f>
        <v/>
      </c>
      <c r="N1381" s="26">
        <f>INDEX(Structure!$G$25:$G$52,MATCH(B1381&amp;"|"&amp;I1381,Structure!$A$25:$A$52,0))</f>
        <v/>
      </c>
      <c r="O1381" s="26">
        <f>INDEX(Structure!$H$25:$H$52,MATCH(B1381&amp;"|"&amp;I1381,Structure!$A$25:$A$52,0))</f>
        <v/>
      </c>
      <c r="P1381" s="26">
        <f>INDEX(Structure!$I$25:$I$52,MATCH(B1381&amp;"|"&amp;I1381,Structure!$A$25:$A$52,0))</f>
        <v/>
      </c>
      <c r="Q1381" s="20">
        <f>G1381/H1381</f>
        <v/>
      </c>
      <c r="R1381" s="20">
        <f>G1381/O1381</f>
        <v/>
      </c>
      <c r="S1381" s="32">
        <f>(G1381-N1381)/(P1381-N1381)</f>
        <v/>
      </c>
      <c r="T1381" s="4">
        <f>IF(G1381&lt;N1381,"Below",IF(G1381&gt;P1381,"Above","Within"))</f>
        <v/>
      </c>
      <c r="U1381" s="17">
        <f>MAX(0,N1381-G1381)*F1381</f>
        <v/>
      </c>
      <c r="V1381" s="17">
        <f>MAX(0,G1381-P1381)*F1381</f>
        <v/>
      </c>
      <c r="W1381" s="33">
        <f>IF(T1381="Above",LN(G1381/P1381)/LN(1+INDEX(Market!$E$6:$E$9,MATCH(B1381,Market!$A$6:$A$9,0))),0)</f>
        <v/>
      </c>
    </row>
    <row r="1382">
      <c r="A1382" s="5" t="inlineStr">
        <is>
          <t>E01604</t>
        </is>
      </c>
      <c r="B1382" s="5" t="inlineStr">
        <is>
          <t>DE</t>
        </is>
      </c>
      <c r="C1382" s="5" t="inlineStr">
        <is>
          <t>Sales</t>
        </is>
      </c>
      <c r="D1382" s="5" t="inlineStr">
        <is>
          <t>L3</t>
        </is>
      </c>
      <c r="E1382" s="5" t="inlineStr">
        <is>
          <t>M</t>
        </is>
      </c>
      <c r="F1382" s="5" t="n">
        <v>0.8</v>
      </c>
      <c r="G1382" s="31" t="n">
        <v>62500</v>
      </c>
      <c r="H1382" s="31" t="n">
        <v>63800</v>
      </c>
      <c r="I1382" s="6">
        <f>INDEX(Roles!$J$5:$J$40,MATCH(C1382&amp;"|"&amp;D1382,Roles!$A$5:$A$40,0))</f>
        <v/>
      </c>
      <c r="J1382" s="6">
        <f>INDEX(Roles!$K$5:$K$40,MATCH(C1382&amp;"|"&amp;D1382,Roles!$A$5:$A$40,0))</f>
        <v/>
      </c>
      <c r="K1382" s="26">
        <f>INDEX(Market!$K$31:$K$54,MATCH(B1382&amp;"|"&amp;J1382,Market!$A$31:$A$54,0))</f>
        <v/>
      </c>
      <c r="L1382" s="6">
        <f>INDEX(Settings!$E$13:$E$19,MATCH(I1382,Settings!$B$13:$B$19,0))</f>
        <v/>
      </c>
      <c r="M1382" s="25">
        <f>INDEX(Structure!$K$6:$K$12,MATCH(I1382,Structure!$A$6:$A$12,0))</f>
        <v/>
      </c>
      <c r="N1382" s="26">
        <f>INDEX(Structure!$G$25:$G$52,MATCH(B1382&amp;"|"&amp;I1382,Structure!$A$25:$A$52,0))</f>
        <v/>
      </c>
      <c r="O1382" s="26">
        <f>INDEX(Structure!$H$25:$H$52,MATCH(B1382&amp;"|"&amp;I1382,Structure!$A$25:$A$52,0))</f>
        <v/>
      </c>
      <c r="P1382" s="26">
        <f>INDEX(Structure!$I$25:$I$52,MATCH(B1382&amp;"|"&amp;I1382,Structure!$A$25:$A$52,0))</f>
        <v/>
      </c>
      <c r="Q1382" s="20">
        <f>G1382/H1382</f>
        <v/>
      </c>
      <c r="R1382" s="20">
        <f>G1382/O1382</f>
        <v/>
      </c>
      <c r="S1382" s="32">
        <f>(G1382-N1382)/(P1382-N1382)</f>
        <v/>
      </c>
      <c r="T1382" s="4">
        <f>IF(G1382&lt;N1382,"Below",IF(G1382&gt;P1382,"Above","Within"))</f>
        <v/>
      </c>
      <c r="U1382" s="17">
        <f>MAX(0,N1382-G1382)*F1382</f>
        <v/>
      </c>
      <c r="V1382" s="17">
        <f>MAX(0,G1382-P1382)*F1382</f>
        <v/>
      </c>
      <c r="W1382" s="33">
        <f>IF(T1382="Above",LN(G1382/P1382)/LN(1+INDEX(Market!$E$6:$E$9,MATCH(B1382,Market!$A$6:$A$9,0))),0)</f>
        <v/>
      </c>
    </row>
    <row r="1383">
      <c r="A1383" s="5" t="inlineStr">
        <is>
          <t>E01605</t>
        </is>
      </c>
      <c r="B1383" s="5" t="inlineStr">
        <is>
          <t>PL</t>
        </is>
      </c>
      <c r="C1383" s="5" t="inlineStr">
        <is>
          <t>Customer Service</t>
        </is>
      </c>
      <c r="D1383" s="5" t="inlineStr">
        <is>
          <t>L3</t>
        </is>
      </c>
      <c r="E1383" s="5" t="inlineStr">
        <is>
          <t>M</t>
        </is>
      </c>
      <c r="F1383" s="5" t="n">
        <v>1</v>
      </c>
      <c r="G1383" s="31" t="n">
        <v>31350</v>
      </c>
      <c r="H1383" s="31" t="n">
        <v>30200</v>
      </c>
      <c r="I1383" s="6">
        <f>INDEX(Roles!$J$5:$J$40,MATCH(C1383&amp;"|"&amp;D1383,Roles!$A$5:$A$40,0))</f>
        <v/>
      </c>
      <c r="J1383" s="6">
        <f>INDEX(Roles!$K$5:$K$40,MATCH(C1383&amp;"|"&amp;D1383,Roles!$A$5:$A$40,0))</f>
        <v/>
      </c>
      <c r="K1383" s="26">
        <f>INDEX(Market!$K$31:$K$54,MATCH(B1383&amp;"|"&amp;J1383,Market!$A$31:$A$54,0))</f>
        <v/>
      </c>
      <c r="L1383" s="6">
        <f>INDEX(Settings!$E$13:$E$19,MATCH(I1383,Settings!$B$13:$B$19,0))</f>
        <v/>
      </c>
      <c r="M1383" s="25">
        <f>INDEX(Structure!$K$6:$K$12,MATCH(I1383,Structure!$A$6:$A$12,0))</f>
        <v/>
      </c>
      <c r="N1383" s="26">
        <f>INDEX(Structure!$G$25:$G$52,MATCH(B1383&amp;"|"&amp;I1383,Structure!$A$25:$A$52,0))</f>
        <v/>
      </c>
      <c r="O1383" s="26">
        <f>INDEX(Structure!$H$25:$H$52,MATCH(B1383&amp;"|"&amp;I1383,Structure!$A$25:$A$52,0))</f>
        <v/>
      </c>
      <c r="P1383" s="26">
        <f>INDEX(Structure!$I$25:$I$52,MATCH(B1383&amp;"|"&amp;I1383,Structure!$A$25:$A$52,0))</f>
        <v/>
      </c>
      <c r="Q1383" s="20">
        <f>G1383/H1383</f>
        <v/>
      </c>
      <c r="R1383" s="20">
        <f>G1383/O1383</f>
        <v/>
      </c>
      <c r="S1383" s="32">
        <f>(G1383-N1383)/(P1383-N1383)</f>
        <v/>
      </c>
      <c r="T1383" s="4">
        <f>IF(G1383&lt;N1383,"Below",IF(G1383&gt;P1383,"Above","Within"))</f>
        <v/>
      </c>
      <c r="U1383" s="17">
        <f>MAX(0,N1383-G1383)*F1383</f>
        <v/>
      </c>
      <c r="V1383" s="17">
        <f>MAX(0,G1383-P1383)*F1383</f>
        <v/>
      </c>
      <c r="W1383" s="33">
        <f>IF(T1383="Above",LN(G1383/P1383)/LN(1+INDEX(Market!$E$6:$E$9,MATCH(B1383,Market!$A$6:$A$9,0))),0)</f>
        <v/>
      </c>
    </row>
    <row r="1384">
      <c r="A1384" s="5" t="inlineStr">
        <is>
          <t>E01606</t>
        </is>
      </c>
      <c r="B1384" s="5" t="inlineStr">
        <is>
          <t>DE</t>
        </is>
      </c>
      <c r="C1384" s="5" t="inlineStr">
        <is>
          <t>HR</t>
        </is>
      </c>
      <c r="D1384" s="5" t="inlineStr">
        <is>
          <t>L2</t>
        </is>
      </c>
      <c r="E1384" s="5" t="inlineStr">
        <is>
          <t>F</t>
        </is>
      </c>
      <c r="F1384" s="5" t="n">
        <v>0.8</v>
      </c>
      <c r="G1384" s="31" t="n">
        <v>53250</v>
      </c>
      <c r="H1384" s="31" t="n">
        <v>47500</v>
      </c>
      <c r="I1384" s="6">
        <f>INDEX(Roles!$J$5:$J$40,MATCH(C1384&amp;"|"&amp;D1384,Roles!$A$5:$A$40,0))</f>
        <v/>
      </c>
      <c r="J1384" s="6">
        <f>INDEX(Roles!$K$5:$K$40,MATCH(C1384&amp;"|"&amp;D1384,Roles!$A$5:$A$40,0))</f>
        <v/>
      </c>
      <c r="K1384" s="26">
        <f>INDEX(Market!$K$31:$K$54,MATCH(B1384&amp;"|"&amp;J1384,Market!$A$31:$A$54,0))</f>
        <v/>
      </c>
      <c r="L1384" s="6">
        <f>INDEX(Settings!$E$13:$E$19,MATCH(I1384,Settings!$B$13:$B$19,0))</f>
        <v/>
      </c>
      <c r="M1384" s="25">
        <f>INDEX(Structure!$K$6:$K$12,MATCH(I1384,Structure!$A$6:$A$12,0))</f>
        <v/>
      </c>
      <c r="N1384" s="26">
        <f>INDEX(Structure!$G$25:$G$52,MATCH(B1384&amp;"|"&amp;I1384,Structure!$A$25:$A$52,0))</f>
        <v/>
      </c>
      <c r="O1384" s="26">
        <f>INDEX(Structure!$H$25:$H$52,MATCH(B1384&amp;"|"&amp;I1384,Structure!$A$25:$A$52,0))</f>
        <v/>
      </c>
      <c r="P1384" s="26">
        <f>INDEX(Structure!$I$25:$I$52,MATCH(B1384&amp;"|"&amp;I1384,Structure!$A$25:$A$52,0))</f>
        <v/>
      </c>
      <c r="Q1384" s="20">
        <f>G1384/H1384</f>
        <v/>
      </c>
      <c r="R1384" s="20">
        <f>G1384/O1384</f>
        <v/>
      </c>
      <c r="S1384" s="32">
        <f>(G1384-N1384)/(P1384-N1384)</f>
        <v/>
      </c>
      <c r="T1384" s="4">
        <f>IF(G1384&lt;N1384,"Below",IF(G1384&gt;P1384,"Above","Within"))</f>
        <v/>
      </c>
      <c r="U1384" s="17">
        <f>MAX(0,N1384-G1384)*F1384</f>
        <v/>
      </c>
      <c r="V1384" s="17">
        <f>MAX(0,G1384-P1384)*F1384</f>
        <v/>
      </c>
      <c r="W1384" s="33">
        <f>IF(T1384="Above",LN(G1384/P1384)/LN(1+INDEX(Market!$E$6:$E$9,MATCH(B1384,Market!$A$6:$A$9,0))),0)</f>
        <v/>
      </c>
    </row>
    <row r="1385">
      <c r="A1385" s="5" t="inlineStr">
        <is>
          <t>E01607</t>
        </is>
      </c>
      <c r="B1385" s="5" t="inlineStr">
        <is>
          <t>PL</t>
        </is>
      </c>
      <c r="C1385" s="5" t="inlineStr">
        <is>
          <t>Tech</t>
        </is>
      </c>
      <c r="D1385" s="5" t="inlineStr">
        <is>
          <t>L6</t>
        </is>
      </c>
      <c r="E1385" s="5" t="inlineStr">
        <is>
          <t>M</t>
        </is>
      </c>
      <c r="F1385" s="5" t="n">
        <v>1</v>
      </c>
      <c r="G1385" s="31" t="n">
        <v>103250</v>
      </c>
      <c r="H1385" s="31" t="n">
        <v>105000</v>
      </c>
      <c r="I1385" s="6">
        <f>INDEX(Roles!$J$5:$J$40,MATCH(C1385&amp;"|"&amp;D1385,Roles!$A$5:$A$40,0))</f>
        <v/>
      </c>
      <c r="J1385" s="6">
        <f>INDEX(Roles!$K$5:$K$40,MATCH(C1385&amp;"|"&amp;D1385,Roles!$A$5:$A$40,0))</f>
        <v/>
      </c>
      <c r="K1385" s="26">
        <f>INDEX(Market!$K$31:$K$54,MATCH(B1385&amp;"|"&amp;J1385,Market!$A$31:$A$54,0))</f>
        <v/>
      </c>
      <c r="L1385" s="6">
        <f>INDEX(Settings!$E$13:$E$19,MATCH(I1385,Settings!$B$13:$B$19,0))</f>
        <v/>
      </c>
      <c r="M1385" s="25">
        <f>INDEX(Structure!$K$6:$K$12,MATCH(I1385,Structure!$A$6:$A$12,0))</f>
        <v/>
      </c>
      <c r="N1385" s="26">
        <f>INDEX(Structure!$G$25:$G$52,MATCH(B1385&amp;"|"&amp;I1385,Structure!$A$25:$A$52,0))</f>
        <v/>
      </c>
      <c r="O1385" s="26">
        <f>INDEX(Structure!$H$25:$H$52,MATCH(B1385&amp;"|"&amp;I1385,Structure!$A$25:$A$52,0))</f>
        <v/>
      </c>
      <c r="P1385" s="26">
        <f>INDEX(Structure!$I$25:$I$52,MATCH(B1385&amp;"|"&amp;I1385,Structure!$A$25:$A$52,0))</f>
        <v/>
      </c>
      <c r="Q1385" s="20">
        <f>G1385/H1385</f>
        <v/>
      </c>
      <c r="R1385" s="20">
        <f>G1385/O1385</f>
        <v/>
      </c>
      <c r="S1385" s="32">
        <f>(G1385-N1385)/(P1385-N1385)</f>
        <v/>
      </c>
      <c r="T1385" s="4">
        <f>IF(G1385&lt;N1385,"Below",IF(G1385&gt;P1385,"Above","Within"))</f>
        <v/>
      </c>
      <c r="U1385" s="17">
        <f>MAX(0,N1385-G1385)*F1385</f>
        <v/>
      </c>
      <c r="V1385" s="17">
        <f>MAX(0,G1385-P1385)*F1385</f>
        <v/>
      </c>
      <c r="W1385" s="33">
        <f>IF(T1385="Above",LN(G1385/P1385)/LN(1+INDEX(Market!$E$6:$E$9,MATCH(B1385,Market!$A$6:$A$9,0))),0)</f>
        <v/>
      </c>
    </row>
    <row r="1386">
      <c r="A1386" s="5" t="inlineStr">
        <is>
          <t>E01608</t>
        </is>
      </c>
      <c r="B1386" s="5" t="inlineStr">
        <is>
          <t>DE</t>
        </is>
      </c>
      <c r="C1386" s="5" t="inlineStr">
        <is>
          <t>Customer Service</t>
        </is>
      </c>
      <c r="D1386" s="5" t="inlineStr">
        <is>
          <t>L5</t>
        </is>
      </c>
      <c r="E1386" s="5" t="inlineStr">
        <is>
          <t>M</t>
        </is>
      </c>
      <c r="F1386" s="5" t="n">
        <v>1</v>
      </c>
      <c r="G1386" s="31" t="n">
        <v>110500</v>
      </c>
      <c r="H1386" s="31" t="n">
        <v>99200</v>
      </c>
      <c r="I1386" s="6">
        <f>INDEX(Roles!$J$5:$J$40,MATCH(C1386&amp;"|"&amp;D1386,Roles!$A$5:$A$40,0))</f>
        <v/>
      </c>
      <c r="J1386" s="6">
        <f>INDEX(Roles!$K$5:$K$40,MATCH(C1386&amp;"|"&amp;D1386,Roles!$A$5:$A$40,0))</f>
        <v/>
      </c>
      <c r="K1386" s="26">
        <f>INDEX(Market!$K$31:$K$54,MATCH(B1386&amp;"|"&amp;J1386,Market!$A$31:$A$54,0))</f>
        <v/>
      </c>
      <c r="L1386" s="6">
        <f>INDEX(Settings!$E$13:$E$19,MATCH(I1386,Settings!$B$13:$B$19,0))</f>
        <v/>
      </c>
      <c r="M1386" s="25">
        <f>INDEX(Structure!$K$6:$K$12,MATCH(I1386,Structure!$A$6:$A$12,0))</f>
        <v/>
      </c>
      <c r="N1386" s="26">
        <f>INDEX(Structure!$G$25:$G$52,MATCH(B1386&amp;"|"&amp;I1386,Structure!$A$25:$A$52,0))</f>
        <v/>
      </c>
      <c r="O1386" s="26">
        <f>INDEX(Structure!$H$25:$H$52,MATCH(B1386&amp;"|"&amp;I1386,Structure!$A$25:$A$52,0))</f>
        <v/>
      </c>
      <c r="P1386" s="26">
        <f>INDEX(Structure!$I$25:$I$52,MATCH(B1386&amp;"|"&amp;I1386,Structure!$A$25:$A$52,0))</f>
        <v/>
      </c>
      <c r="Q1386" s="20">
        <f>G1386/H1386</f>
        <v/>
      </c>
      <c r="R1386" s="20">
        <f>G1386/O1386</f>
        <v/>
      </c>
      <c r="S1386" s="32">
        <f>(G1386-N1386)/(P1386-N1386)</f>
        <v/>
      </c>
      <c r="T1386" s="4">
        <f>IF(G1386&lt;N1386,"Below",IF(G1386&gt;P1386,"Above","Within"))</f>
        <v/>
      </c>
      <c r="U1386" s="17">
        <f>MAX(0,N1386-G1386)*F1386</f>
        <v/>
      </c>
      <c r="V1386" s="17">
        <f>MAX(0,G1386-P1386)*F1386</f>
        <v/>
      </c>
      <c r="W1386" s="33">
        <f>IF(T1386="Above",LN(G1386/P1386)/LN(1+INDEX(Market!$E$6:$E$9,MATCH(B1386,Market!$A$6:$A$9,0))),0)</f>
        <v/>
      </c>
    </row>
    <row r="1387">
      <c r="A1387" s="5" t="inlineStr">
        <is>
          <t>E01609</t>
        </is>
      </c>
      <c r="B1387" s="5" t="inlineStr">
        <is>
          <t>ES</t>
        </is>
      </c>
      <c r="C1387" s="5" t="inlineStr">
        <is>
          <t>Customer Service</t>
        </is>
      </c>
      <c r="D1387" s="5" t="inlineStr">
        <is>
          <t>L4</t>
        </is>
      </c>
      <c r="E1387" s="5" t="inlineStr">
        <is>
          <t>F</t>
        </is>
      </c>
      <c r="F1387" s="5" t="n">
        <v>1</v>
      </c>
      <c r="G1387" s="31" t="n">
        <v>43100</v>
      </c>
      <c r="H1387" s="31" t="n">
        <v>47200</v>
      </c>
      <c r="I1387" s="6">
        <f>INDEX(Roles!$J$5:$J$40,MATCH(C1387&amp;"|"&amp;D1387,Roles!$A$5:$A$40,0))</f>
        <v/>
      </c>
      <c r="J1387" s="6">
        <f>INDEX(Roles!$K$5:$K$40,MATCH(C1387&amp;"|"&amp;D1387,Roles!$A$5:$A$40,0))</f>
        <v/>
      </c>
      <c r="K1387" s="26">
        <f>INDEX(Market!$K$31:$K$54,MATCH(B1387&amp;"|"&amp;J1387,Market!$A$31:$A$54,0))</f>
        <v/>
      </c>
      <c r="L1387" s="6">
        <f>INDEX(Settings!$E$13:$E$19,MATCH(I1387,Settings!$B$13:$B$19,0))</f>
        <v/>
      </c>
      <c r="M1387" s="25">
        <f>INDEX(Structure!$K$6:$K$12,MATCH(I1387,Structure!$A$6:$A$12,0))</f>
        <v/>
      </c>
      <c r="N1387" s="26">
        <f>INDEX(Structure!$G$25:$G$52,MATCH(B1387&amp;"|"&amp;I1387,Structure!$A$25:$A$52,0))</f>
        <v/>
      </c>
      <c r="O1387" s="26">
        <f>INDEX(Structure!$H$25:$H$52,MATCH(B1387&amp;"|"&amp;I1387,Structure!$A$25:$A$52,0))</f>
        <v/>
      </c>
      <c r="P1387" s="26">
        <f>INDEX(Structure!$I$25:$I$52,MATCH(B1387&amp;"|"&amp;I1387,Structure!$A$25:$A$52,0))</f>
        <v/>
      </c>
      <c r="Q1387" s="20">
        <f>G1387/H1387</f>
        <v/>
      </c>
      <c r="R1387" s="20">
        <f>G1387/O1387</f>
        <v/>
      </c>
      <c r="S1387" s="32">
        <f>(G1387-N1387)/(P1387-N1387)</f>
        <v/>
      </c>
      <c r="T1387" s="4">
        <f>IF(G1387&lt;N1387,"Below",IF(G1387&gt;P1387,"Above","Within"))</f>
        <v/>
      </c>
      <c r="U1387" s="17">
        <f>MAX(0,N1387-G1387)*F1387</f>
        <v/>
      </c>
      <c r="V1387" s="17">
        <f>MAX(0,G1387-P1387)*F1387</f>
        <v/>
      </c>
      <c r="W1387" s="33">
        <f>IF(T1387="Above",LN(G1387/P1387)/LN(1+INDEX(Market!$E$6:$E$9,MATCH(B1387,Market!$A$6:$A$9,0))),0)</f>
        <v/>
      </c>
    </row>
    <row r="1388">
      <c r="A1388" s="5" t="inlineStr">
        <is>
          <t>E01610</t>
        </is>
      </c>
      <c r="B1388" s="5" t="inlineStr">
        <is>
          <t>IT</t>
        </is>
      </c>
      <c r="C1388" s="5" t="inlineStr">
        <is>
          <t>HR</t>
        </is>
      </c>
      <c r="D1388" s="5" t="inlineStr">
        <is>
          <t>L2</t>
        </is>
      </c>
      <c r="E1388" s="5" t="inlineStr">
        <is>
          <t>M</t>
        </is>
      </c>
      <c r="F1388" s="5" t="n">
        <v>1</v>
      </c>
      <c r="G1388" s="31" t="n">
        <v>33150</v>
      </c>
      <c r="H1388" s="31" t="n">
        <v>32500</v>
      </c>
      <c r="I1388" s="6">
        <f>INDEX(Roles!$J$5:$J$40,MATCH(C1388&amp;"|"&amp;D1388,Roles!$A$5:$A$40,0))</f>
        <v/>
      </c>
      <c r="J1388" s="6">
        <f>INDEX(Roles!$K$5:$K$40,MATCH(C1388&amp;"|"&amp;D1388,Roles!$A$5:$A$40,0))</f>
        <v/>
      </c>
      <c r="K1388" s="26">
        <f>INDEX(Market!$K$31:$K$54,MATCH(B1388&amp;"|"&amp;J1388,Market!$A$31:$A$54,0))</f>
        <v/>
      </c>
      <c r="L1388" s="6">
        <f>INDEX(Settings!$E$13:$E$19,MATCH(I1388,Settings!$B$13:$B$19,0))</f>
        <v/>
      </c>
      <c r="M1388" s="25">
        <f>INDEX(Structure!$K$6:$K$12,MATCH(I1388,Structure!$A$6:$A$12,0))</f>
        <v/>
      </c>
      <c r="N1388" s="26">
        <f>INDEX(Structure!$G$25:$G$52,MATCH(B1388&amp;"|"&amp;I1388,Structure!$A$25:$A$52,0))</f>
        <v/>
      </c>
      <c r="O1388" s="26">
        <f>INDEX(Structure!$H$25:$H$52,MATCH(B1388&amp;"|"&amp;I1388,Structure!$A$25:$A$52,0))</f>
        <v/>
      </c>
      <c r="P1388" s="26">
        <f>INDEX(Structure!$I$25:$I$52,MATCH(B1388&amp;"|"&amp;I1388,Structure!$A$25:$A$52,0))</f>
        <v/>
      </c>
      <c r="Q1388" s="20">
        <f>G1388/H1388</f>
        <v/>
      </c>
      <c r="R1388" s="20">
        <f>G1388/O1388</f>
        <v/>
      </c>
      <c r="S1388" s="32">
        <f>(G1388-N1388)/(P1388-N1388)</f>
        <v/>
      </c>
      <c r="T1388" s="4">
        <f>IF(G1388&lt;N1388,"Below",IF(G1388&gt;P1388,"Above","Within"))</f>
        <v/>
      </c>
      <c r="U1388" s="17">
        <f>MAX(0,N1388-G1388)*F1388</f>
        <v/>
      </c>
      <c r="V1388" s="17">
        <f>MAX(0,G1388-P1388)*F1388</f>
        <v/>
      </c>
      <c r="W1388" s="33">
        <f>IF(T1388="Above",LN(G1388/P1388)/LN(1+INDEX(Market!$E$6:$E$9,MATCH(B1388,Market!$A$6:$A$9,0))),0)</f>
        <v/>
      </c>
    </row>
    <row r="1389">
      <c r="A1389" s="5" t="inlineStr">
        <is>
          <t>E01611</t>
        </is>
      </c>
      <c r="B1389" s="5" t="inlineStr">
        <is>
          <t>IT</t>
        </is>
      </c>
      <c r="C1389" s="5" t="inlineStr">
        <is>
          <t>Operations</t>
        </is>
      </c>
      <c r="D1389" s="5" t="inlineStr">
        <is>
          <t>L3</t>
        </is>
      </c>
      <c r="E1389" s="5" t="inlineStr">
        <is>
          <t>M</t>
        </is>
      </c>
      <c r="F1389" s="5" t="n">
        <v>1</v>
      </c>
      <c r="G1389" s="31" t="n">
        <v>35100</v>
      </c>
      <c r="H1389" s="31" t="n">
        <v>39500</v>
      </c>
      <c r="I1389" s="6">
        <f>INDEX(Roles!$J$5:$J$40,MATCH(C1389&amp;"|"&amp;D1389,Roles!$A$5:$A$40,0))</f>
        <v/>
      </c>
      <c r="J1389" s="6">
        <f>INDEX(Roles!$K$5:$K$40,MATCH(C1389&amp;"|"&amp;D1389,Roles!$A$5:$A$40,0))</f>
        <v/>
      </c>
      <c r="K1389" s="26">
        <f>INDEX(Market!$K$31:$K$54,MATCH(B1389&amp;"|"&amp;J1389,Market!$A$31:$A$54,0))</f>
        <v/>
      </c>
      <c r="L1389" s="6">
        <f>INDEX(Settings!$E$13:$E$19,MATCH(I1389,Settings!$B$13:$B$19,0))</f>
        <v/>
      </c>
      <c r="M1389" s="25">
        <f>INDEX(Structure!$K$6:$K$12,MATCH(I1389,Structure!$A$6:$A$12,0))</f>
        <v/>
      </c>
      <c r="N1389" s="26">
        <f>INDEX(Structure!$G$25:$G$52,MATCH(B1389&amp;"|"&amp;I1389,Structure!$A$25:$A$52,0))</f>
        <v/>
      </c>
      <c r="O1389" s="26">
        <f>INDEX(Structure!$H$25:$H$52,MATCH(B1389&amp;"|"&amp;I1389,Structure!$A$25:$A$52,0))</f>
        <v/>
      </c>
      <c r="P1389" s="26">
        <f>INDEX(Structure!$I$25:$I$52,MATCH(B1389&amp;"|"&amp;I1389,Structure!$A$25:$A$52,0))</f>
        <v/>
      </c>
      <c r="Q1389" s="20">
        <f>G1389/H1389</f>
        <v/>
      </c>
      <c r="R1389" s="20">
        <f>G1389/O1389</f>
        <v/>
      </c>
      <c r="S1389" s="32">
        <f>(G1389-N1389)/(P1389-N1389)</f>
        <v/>
      </c>
      <c r="T1389" s="4">
        <f>IF(G1389&lt;N1389,"Below",IF(G1389&gt;P1389,"Above","Within"))</f>
        <v/>
      </c>
      <c r="U1389" s="17">
        <f>MAX(0,N1389-G1389)*F1389</f>
        <v/>
      </c>
      <c r="V1389" s="17">
        <f>MAX(0,G1389-P1389)*F1389</f>
        <v/>
      </c>
      <c r="W1389" s="33">
        <f>IF(T1389="Above",LN(G1389/P1389)/LN(1+INDEX(Market!$E$6:$E$9,MATCH(B1389,Market!$A$6:$A$9,0))),0)</f>
        <v/>
      </c>
    </row>
    <row r="1390">
      <c r="A1390" s="5" t="inlineStr">
        <is>
          <t>E01612</t>
        </is>
      </c>
      <c r="B1390" s="5" t="inlineStr">
        <is>
          <t>DE</t>
        </is>
      </c>
      <c r="C1390" s="5" t="inlineStr">
        <is>
          <t>HR</t>
        </is>
      </c>
      <c r="D1390" s="5" t="inlineStr">
        <is>
          <t>L3</t>
        </is>
      </c>
      <c r="E1390" s="5" t="inlineStr">
        <is>
          <t>M</t>
        </is>
      </c>
      <c r="F1390" s="5" t="n">
        <v>1</v>
      </c>
      <c r="G1390" s="31" t="n">
        <v>55350</v>
      </c>
      <c r="H1390" s="31" t="n">
        <v>60800</v>
      </c>
      <c r="I1390" s="6">
        <f>INDEX(Roles!$J$5:$J$40,MATCH(C1390&amp;"|"&amp;D1390,Roles!$A$5:$A$40,0))</f>
        <v/>
      </c>
      <c r="J1390" s="6">
        <f>INDEX(Roles!$K$5:$K$40,MATCH(C1390&amp;"|"&amp;D1390,Roles!$A$5:$A$40,0))</f>
        <v/>
      </c>
      <c r="K1390" s="26">
        <f>INDEX(Market!$K$31:$K$54,MATCH(B1390&amp;"|"&amp;J1390,Market!$A$31:$A$54,0))</f>
        <v/>
      </c>
      <c r="L1390" s="6">
        <f>INDEX(Settings!$E$13:$E$19,MATCH(I1390,Settings!$B$13:$B$19,0))</f>
        <v/>
      </c>
      <c r="M1390" s="25">
        <f>INDEX(Structure!$K$6:$K$12,MATCH(I1390,Structure!$A$6:$A$12,0))</f>
        <v/>
      </c>
      <c r="N1390" s="26">
        <f>INDEX(Structure!$G$25:$G$52,MATCH(B1390&amp;"|"&amp;I1390,Structure!$A$25:$A$52,0))</f>
        <v/>
      </c>
      <c r="O1390" s="26">
        <f>INDEX(Structure!$H$25:$H$52,MATCH(B1390&amp;"|"&amp;I1390,Structure!$A$25:$A$52,0))</f>
        <v/>
      </c>
      <c r="P1390" s="26">
        <f>INDEX(Structure!$I$25:$I$52,MATCH(B1390&amp;"|"&amp;I1390,Structure!$A$25:$A$52,0))</f>
        <v/>
      </c>
      <c r="Q1390" s="20">
        <f>G1390/H1390</f>
        <v/>
      </c>
      <c r="R1390" s="20">
        <f>G1390/O1390</f>
        <v/>
      </c>
      <c r="S1390" s="32">
        <f>(G1390-N1390)/(P1390-N1390)</f>
        <v/>
      </c>
      <c r="T1390" s="4">
        <f>IF(G1390&lt;N1390,"Below",IF(G1390&gt;P1390,"Above","Within"))</f>
        <v/>
      </c>
      <c r="U1390" s="17">
        <f>MAX(0,N1390-G1390)*F1390</f>
        <v/>
      </c>
      <c r="V1390" s="17">
        <f>MAX(0,G1390-P1390)*F1390</f>
        <v/>
      </c>
      <c r="W1390" s="33">
        <f>IF(T1390="Above",LN(G1390/P1390)/LN(1+INDEX(Market!$E$6:$E$9,MATCH(B1390,Market!$A$6:$A$9,0))),0)</f>
        <v/>
      </c>
    </row>
    <row r="1391">
      <c r="A1391" s="5" t="inlineStr">
        <is>
          <t>E01613</t>
        </is>
      </c>
      <c r="B1391" s="5" t="inlineStr">
        <is>
          <t>PL</t>
        </is>
      </c>
      <c r="C1391" s="5" t="inlineStr">
        <is>
          <t>Sales</t>
        </is>
      </c>
      <c r="D1391" s="5" t="inlineStr">
        <is>
          <t>L1</t>
        </is>
      </c>
      <c r="E1391" s="5" t="inlineStr">
        <is>
          <t>F</t>
        </is>
      </c>
      <c r="F1391" s="5" t="n">
        <v>1</v>
      </c>
      <c r="G1391" s="31" t="n">
        <v>22450</v>
      </c>
      <c r="H1391" s="31" t="n">
        <v>22000</v>
      </c>
      <c r="I1391" s="6">
        <f>INDEX(Roles!$J$5:$J$40,MATCH(C1391&amp;"|"&amp;D1391,Roles!$A$5:$A$40,0))</f>
        <v/>
      </c>
      <c r="J1391" s="6">
        <f>INDEX(Roles!$K$5:$K$40,MATCH(C1391&amp;"|"&amp;D1391,Roles!$A$5:$A$40,0))</f>
        <v/>
      </c>
      <c r="K1391" s="26">
        <f>INDEX(Market!$K$31:$K$54,MATCH(B1391&amp;"|"&amp;J1391,Market!$A$31:$A$54,0))</f>
        <v/>
      </c>
      <c r="L1391" s="6">
        <f>INDEX(Settings!$E$13:$E$19,MATCH(I1391,Settings!$B$13:$B$19,0))</f>
        <v/>
      </c>
      <c r="M1391" s="25">
        <f>INDEX(Structure!$K$6:$K$12,MATCH(I1391,Structure!$A$6:$A$12,0))</f>
        <v/>
      </c>
      <c r="N1391" s="26">
        <f>INDEX(Structure!$G$25:$G$52,MATCH(B1391&amp;"|"&amp;I1391,Structure!$A$25:$A$52,0))</f>
        <v/>
      </c>
      <c r="O1391" s="26">
        <f>INDEX(Structure!$H$25:$H$52,MATCH(B1391&amp;"|"&amp;I1391,Structure!$A$25:$A$52,0))</f>
        <v/>
      </c>
      <c r="P1391" s="26">
        <f>INDEX(Structure!$I$25:$I$52,MATCH(B1391&amp;"|"&amp;I1391,Structure!$A$25:$A$52,0))</f>
        <v/>
      </c>
      <c r="Q1391" s="20">
        <f>G1391/H1391</f>
        <v/>
      </c>
      <c r="R1391" s="20">
        <f>G1391/O1391</f>
        <v/>
      </c>
      <c r="S1391" s="32">
        <f>(G1391-N1391)/(P1391-N1391)</f>
        <v/>
      </c>
      <c r="T1391" s="4">
        <f>IF(G1391&lt;N1391,"Below",IF(G1391&gt;P1391,"Above","Within"))</f>
        <v/>
      </c>
      <c r="U1391" s="17">
        <f>MAX(0,N1391-G1391)*F1391</f>
        <v/>
      </c>
      <c r="V1391" s="17">
        <f>MAX(0,G1391-P1391)*F1391</f>
        <v/>
      </c>
      <c r="W1391" s="33">
        <f>IF(T1391="Above",LN(G1391/P1391)/LN(1+INDEX(Market!$E$6:$E$9,MATCH(B1391,Market!$A$6:$A$9,0))),0)</f>
        <v/>
      </c>
    </row>
    <row r="1392">
      <c r="A1392" s="5" t="inlineStr">
        <is>
          <t>E01614</t>
        </is>
      </c>
      <c r="B1392" s="5" t="inlineStr">
        <is>
          <t>PL</t>
        </is>
      </c>
      <c r="C1392" s="5" t="inlineStr">
        <is>
          <t>Tech</t>
        </is>
      </c>
      <c r="D1392" s="5" t="inlineStr">
        <is>
          <t>L4</t>
        </is>
      </c>
      <c r="E1392" s="5" t="inlineStr">
        <is>
          <t>M</t>
        </is>
      </c>
      <c r="F1392" s="5" t="n">
        <v>1</v>
      </c>
      <c r="G1392" s="31" t="n">
        <v>52650</v>
      </c>
      <c r="H1392" s="31" t="n">
        <v>55100</v>
      </c>
      <c r="I1392" s="6">
        <f>INDEX(Roles!$J$5:$J$40,MATCH(C1392&amp;"|"&amp;D1392,Roles!$A$5:$A$40,0))</f>
        <v/>
      </c>
      <c r="J1392" s="6">
        <f>INDEX(Roles!$K$5:$K$40,MATCH(C1392&amp;"|"&amp;D1392,Roles!$A$5:$A$40,0))</f>
        <v/>
      </c>
      <c r="K1392" s="26">
        <f>INDEX(Market!$K$31:$K$54,MATCH(B1392&amp;"|"&amp;J1392,Market!$A$31:$A$54,0))</f>
        <v/>
      </c>
      <c r="L1392" s="6">
        <f>INDEX(Settings!$E$13:$E$19,MATCH(I1392,Settings!$B$13:$B$19,0))</f>
        <v/>
      </c>
      <c r="M1392" s="25">
        <f>INDEX(Structure!$K$6:$K$12,MATCH(I1392,Structure!$A$6:$A$12,0))</f>
        <v/>
      </c>
      <c r="N1392" s="26">
        <f>INDEX(Structure!$G$25:$G$52,MATCH(B1392&amp;"|"&amp;I1392,Structure!$A$25:$A$52,0))</f>
        <v/>
      </c>
      <c r="O1392" s="26">
        <f>INDEX(Structure!$H$25:$H$52,MATCH(B1392&amp;"|"&amp;I1392,Structure!$A$25:$A$52,0))</f>
        <v/>
      </c>
      <c r="P1392" s="26">
        <f>INDEX(Structure!$I$25:$I$52,MATCH(B1392&amp;"|"&amp;I1392,Structure!$A$25:$A$52,0))</f>
        <v/>
      </c>
      <c r="Q1392" s="20">
        <f>G1392/H1392</f>
        <v/>
      </c>
      <c r="R1392" s="20">
        <f>G1392/O1392</f>
        <v/>
      </c>
      <c r="S1392" s="32">
        <f>(G1392-N1392)/(P1392-N1392)</f>
        <v/>
      </c>
      <c r="T1392" s="4">
        <f>IF(G1392&lt;N1392,"Below",IF(G1392&gt;P1392,"Above","Within"))</f>
        <v/>
      </c>
      <c r="U1392" s="17">
        <f>MAX(0,N1392-G1392)*F1392</f>
        <v/>
      </c>
      <c r="V1392" s="17">
        <f>MAX(0,G1392-P1392)*F1392</f>
        <v/>
      </c>
      <c r="W1392" s="33">
        <f>IF(T1392="Above",LN(G1392/P1392)/LN(1+INDEX(Market!$E$6:$E$9,MATCH(B1392,Market!$A$6:$A$9,0))),0)</f>
        <v/>
      </c>
    </row>
    <row r="1393">
      <c r="A1393" s="5" t="inlineStr">
        <is>
          <t>E01615</t>
        </is>
      </c>
      <c r="B1393" s="5" t="inlineStr">
        <is>
          <t>PL</t>
        </is>
      </c>
      <c r="C1393" s="5" t="inlineStr">
        <is>
          <t>Sales</t>
        </is>
      </c>
      <c r="D1393" s="5" t="inlineStr">
        <is>
          <t>L5</t>
        </is>
      </c>
      <c r="E1393" s="5" t="inlineStr">
        <is>
          <t>M</t>
        </is>
      </c>
      <c r="F1393" s="5" t="n">
        <v>0.8</v>
      </c>
      <c r="G1393" s="31" t="n">
        <v>61650</v>
      </c>
      <c r="H1393" s="31" t="n">
        <v>63900</v>
      </c>
      <c r="I1393" s="6">
        <f>INDEX(Roles!$J$5:$J$40,MATCH(C1393&amp;"|"&amp;D1393,Roles!$A$5:$A$40,0))</f>
        <v/>
      </c>
      <c r="J1393" s="6">
        <f>INDEX(Roles!$K$5:$K$40,MATCH(C1393&amp;"|"&amp;D1393,Roles!$A$5:$A$40,0))</f>
        <v/>
      </c>
      <c r="K1393" s="26">
        <f>INDEX(Market!$K$31:$K$54,MATCH(B1393&amp;"|"&amp;J1393,Market!$A$31:$A$54,0))</f>
        <v/>
      </c>
      <c r="L1393" s="6">
        <f>INDEX(Settings!$E$13:$E$19,MATCH(I1393,Settings!$B$13:$B$19,0))</f>
        <v/>
      </c>
      <c r="M1393" s="25">
        <f>INDEX(Structure!$K$6:$K$12,MATCH(I1393,Structure!$A$6:$A$12,0))</f>
        <v/>
      </c>
      <c r="N1393" s="26">
        <f>INDEX(Structure!$G$25:$G$52,MATCH(B1393&amp;"|"&amp;I1393,Structure!$A$25:$A$52,0))</f>
        <v/>
      </c>
      <c r="O1393" s="26">
        <f>INDEX(Structure!$H$25:$H$52,MATCH(B1393&amp;"|"&amp;I1393,Structure!$A$25:$A$52,0))</f>
        <v/>
      </c>
      <c r="P1393" s="26">
        <f>INDEX(Structure!$I$25:$I$52,MATCH(B1393&amp;"|"&amp;I1393,Structure!$A$25:$A$52,0))</f>
        <v/>
      </c>
      <c r="Q1393" s="20">
        <f>G1393/H1393</f>
        <v/>
      </c>
      <c r="R1393" s="20">
        <f>G1393/O1393</f>
        <v/>
      </c>
      <c r="S1393" s="32">
        <f>(G1393-N1393)/(P1393-N1393)</f>
        <v/>
      </c>
      <c r="T1393" s="4">
        <f>IF(G1393&lt;N1393,"Below",IF(G1393&gt;P1393,"Above","Within"))</f>
        <v/>
      </c>
      <c r="U1393" s="17">
        <f>MAX(0,N1393-G1393)*F1393</f>
        <v/>
      </c>
      <c r="V1393" s="17">
        <f>MAX(0,G1393-P1393)*F1393</f>
        <v/>
      </c>
      <c r="W1393" s="33">
        <f>IF(T1393="Above",LN(G1393/P1393)/LN(1+INDEX(Market!$E$6:$E$9,MATCH(B1393,Market!$A$6:$A$9,0))),0)</f>
        <v/>
      </c>
    </row>
    <row r="1394">
      <c r="A1394" s="5" t="inlineStr">
        <is>
          <t>E01616</t>
        </is>
      </c>
      <c r="B1394" s="5" t="inlineStr">
        <is>
          <t>IT</t>
        </is>
      </c>
      <c r="C1394" s="5" t="inlineStr">
        <is>
          <t>Customer Service</t>
        </is>
      </c>
      <c r="D1394" s="5" t="inlineStr">
        <is>
          <t>L3</t>
        </is>
      </c>
      <c r="E1394" s="5" t="inlineStr">
        <is>
          <t>M</t>
        </is>
      </c>
      <c r="F1394" s="5" t="n">
        <v>1</v>
      </c>
      <c r="G1394" s="31" t="n">
        <v>40950</v>
      </c>
      <c r="H1394" s="31" t="n">
        <v>37400</v>
      </c>
      <c r="I1394" s="6">
        <f>INDEX(Roles!$J$5:$J$40,MATCH(C1394&amp;"|"&amp;D1394,Roles!$A$5:$A$40,0))</f>
        <v/>
      </c>
      <c r="J1394" s="6">
        <f>INDEX(Roles!$K$5:$K$40,MATCH(C1394&amp;"|"&amp;D1394,Roles!$A$5:$A$40,0))</f>
        <v/>
      </c>
      <c r="K1394" s="26">
        <f>INDEX(Market!$K$31:$K$54,MATCH(B1394&amp;"|"&amp;J1394,Market!$A$31:$A$54,0))</f>
        <v/>
      </c>
      <c r="L1394" s="6">
        <f>INDEX(Settings!$E$13:$E$19,MATCH(I1394,Settings!$B$13:$B$19,0))</f>
        <v/>
      </c>
      <c r="M1394" s="25">
        <f>INDEX(Structure!$K$6:$K$12,MATCH(I1394,Structure!$A$6:$A$12,0))</f>
        <v/>
      </c>
      <c r="N1394" s="26">
        <f>INDEX(Structure!$G$25:$G$52,MATCH(B1394&amp;"|"&amp;I1394,Structure!$A$25:$A$52,0))</f>
        <v/>
      </c>
      <c r="O1394" s="26">
        <f>INDEX(Structure!$H$25:$H$52,MATCH(B1394&amp;"|"&amp;I1394,Structure!$A$25:$A$52,0))</f>
        <v/>
      </c>
      <c r="P1394" s="26">
        <f>INDEX(Structure!$I$25:$I$52,MATCH(B1394&amp;"|"&amp;I1394,Structure!$A$25:$A$52,0))</f>
        <v/>
      </c>
      <c r="Q1394" s="20">
        <f>G1394/H1394</f>
        <v/>
      </c>
      <c r="R1394" s="20">
        <f>G1394/O1394</f>
        <v/>
      </c>
      <c r="S1394" s="32">
        <f>(G1394-N1394)/(P1394-N1394)</f>
        <v/>
      </c>
      <c r="T1394" s="4">
        <f>IF(G1394&lt;N1394,"Below",IF(G1394&gt;P1394,"Above","Within"))</f>
        <v/>
      </c>
      <c r="U1394" s="17">
        <f>MAX(0,N1394-G1394)*F1394</f>
        <v/>
      </c>
      <c r="V1394" s="17">
        <f>MAX(0,G1394-P1394)*F1394</f>
        <v/>
      </c>
      <c r="W1394" s="33">
        <f>IF(T1394="Above",LN(G1394/P1394)/LN(1+INDEX(Market!$E$6:$E$9,MATCH(B1394,Market!$A$6:$A$9,0))),0)</f>
        <v/>
      </c>
    </row>
    <row r="1395">
      <c r="A1395" s="5" t="inlineStr">
        <is>
          <t>E01617</t>
        </is>
      </c>
      <c r="B1395" s="5" t="inlineStr">
        <is>
          <t>PL</t>
        </is>
      </c>
      <c r="C1395" s="5" t="inlineStr">
        <is>
          <t>Finance</t>
        </is>
      </c>
      <c r="D1395" s="5" t="inlineStr">
        <is>
          <t>L3</t>
        </is>
      </c>
      <c r="E1395" s="5" t="inlineStr">
        <is>
          <t>F</t>
        </is>
      </c>
      <c r="F1395" s="5" t="n">
        <v>1</v>
      </c>
      <c r="G1395" s="31" t="n">
        <v>40650</v>
      </c>
      <c r="H1395" s="31" t="n">
        <v>37000</v>
      </c>
      <c r="I1395" s="6">
        <f>INDEX(Roles!$J$5:$J$40,MATCH(C1395&amp;"|"&amp;D1395,Roles!$A$5:$A$40,0))</f>
        <v/>
      </c>
      <c r="J1395" s="6">
        <f>INDEX(Roles!$K$5:$K$40,MATCH(C1395&amp;"|"&amp;D1395,Roles!$A$5:$A$40,0))</f>
        <v/>
      </c>
      <c r="K1395" s="26">
        <f>INDEX(Market!$K$31:$K$54,MATCH(B1395&amp;"|"&amp;J1395,Market!$A$31:$A$54,0))</f>
        <v/>
      </c>
      <c r="L1395" s="6">
        <f>INDEX(Settings!$E$13:$E$19,MATCH(I1395,Settings!$B$13:$B$19,0))</f>
        <v/>
      </c>
      <c r="M1395" s="25">
        <f>INDEX(Structure!$K$6:$K$12,MATCH(I1395,Structure!$A$6:$A$12,0))</f>
        <v/>
      </c>
      <c r="N1395" s="26">
        <f>INDEX(Structure!$G$25:$G$52,MATCH(B1395&amp;"|"&amp;I1395,Structure!$A$25:$A$52,0))</f>
        <v/>
      </c>
      <c r="O1395" s="26">
        <f>INDEX(Structure!$H$25:$H$52,MATCH(B1395&amp;"|"&amp;I1395,Structure!$A$25:$A$52,0))</f>
        <v/>
      </c>
      <c r="P1395" s="26">
        <f>INDEX(Structure!$I$25:$I$52,MATCH(B1395&amp;"|"&amp;I1395,Structure!$A$25:$A$52,0))</f>
        <v/>
      </c>
      <c r="Q1395" s="20">
        <f>G1395/H1395</f>
        <v/>
      </c>
      <c r="R1395" s="20">
        <f>G1395/O1395</f>
        <v/>
      </c>
      <c r="S1395" s="32">
        <f>(G1395-N1395)/(P1395-N1395)</f>
        <v/>
      </c>
      <c r="T1395" s="4">
        <f>IF(G1395&lt;N1395,"Below",IF(G1395&gt;P1395,"Above","Within"))</f>
        <v/>
      </c>
      <c r="U1395" s="17">
        <f>MAX(0,N1395-G1395)*F1395</f>
        <v/>
      </c>
      <c r="V1395" s="17">
        <f>MAX(0,G1395-P1395)*F1395</f>
        <v/>
      </c>
      <c r="W1395" s="33">
        <f>IF(T1395="Above",LN(G1395/P1395)/LN(1+INDEX(Market!$E$6:$E$9,MATCH(B1395,Market!$A$6:$A$9,0))),0)</f>
        <v/>
      </c>
    </row>
    <row r="1396">
      <c r="A1396" s="5" t="inlineStr">
        <is>
          <t>E01618</t>
        </is>
      </c>
      <c r="B1396" s="5" t="inlineStr">
        <is>
          <t>PL</t>
        </is>
      </c>
      <c r="C1396" s="5" t="inlineStr">
        <is>
          <t>HR</t>
        </is>
      </c>
      <c r="D1396" s="5" t="inlineStr">
        <is>
          <t>L2</t>
        </is>
      </c>
      <c r="E1396" s="5" t="inlineStr">
        <is>
          <t>M</t>
        </is>
      </c>
      <c r="F1396" s="5" t="n">
        <v>1</v>
      </c>
      <c r="G1396" s="31" t="n">
        <v>23750</v>
      </c>
      <c r="H1396" s="31" t="n">
        <v>26200</v>
      </c>
      <c r="I1396" s="6">
        <f>INDEX(Roles!$J$5:$J$40,MATCH(C1396&amp;"|"&amp;D1396,Roles!$A$5:$A$40,0))</f>
        <v/>
      </c>
      <c r="J1396" s="6">
        <f>INDEX(Roles!$K$5:$K$40,MATCH(C1396&amp;"|"&amp;D1396,Roles!$A$5:$A$40,0))</f>
        <v/>
      </c>
      <c r="K1396" s="26">
        <f>INDEX(Market!$K$31:$K$54,MATCH(B1396&amp;"|"&amp;J1396,Market!$A$31:$A$54,0))</f>
        <v/>
      </c>
      <c r="L1396" s="6">
        <f>INDEX(Settings!$E$13:$E$19,MATCH(I1396,Settings!$B$13:$B$19,0))</f>
        <v/>
      </c>
      <c r="M1396" s="25">
        <f>INDEX(Structure!$K$6:$K$12,MATCH(I1396,Structure!$A$6:$A$12,0))</f>
        <v/>
      </c>
      <c r="N1396" s="26">
        <f>INDEX(Structure!$G$25:$G$52,MATCH(B1396&amp;"|"&amp;I1396,Structure!$A$25:$A$52,0))</f>
        <v/>
      </c>
      <c r="O1396" s="26">
        <f>INDEX(Structure!$H$25:$H$52,MATCH(B1396&amp;"|"&amp;I1396,Structure!$A$25:$A$52,0))</f>
        <v/>
      </c>
      <c r="P1396" s="26">
        <f>INDEX(Structure!$I$25:$I$52,MATCH(B1396&amp;"|"&amp;I1396,Structure!$A$25:$A$52,0))</f>
        <v/>
      </c>
      <c r="Q1396" s="20">
        <f>G1396/H1396</f>
        <v/>
      </c>
      <c r="R1396" s="20">
        <f>G1396/O1396</f>
        <v/>
      </c>
      <c r="S1396" s="32">
        <f>(G1396-N1396)/(P1396-N1396)</f>
        <v/>
      </c>
      <c r="T1396" s="4">
        <f>IF(G1396&lt;N1396,"Below",IF(G1396&gt;P1396,"Above","Within"))</f>
        <v/>
      </c>
      <c r="U1396" s="17">
        <f>MAX(0,N1396-G1396)*F1396</f>
        <v/>
      </c>
      <c r="V1396" s="17">
        <f>MAX(0,G1396-P1396)*F1396</f>
        <v/>
      </c>
      <c r="W1396" s="33">
        <f>IF(T1396="Above",LN(G1396/P1396)/LN(1+INDEX(Market!$E$6:$E$9,MATCH(B1396,Market!$A$6:$A$9,0))),0)</f>
        <v/>
      </c>
    </row>
    <row r="1397">
      <c r="A1397" s="5" t="inlineStr">
        <is>
          <t>E01619</t>
        </is>
      </c>
      <c r="B1397" s="5" t="inlineStr">
        <is>
          <t>DE</t>
        </is>
      </c>
      <c r="C1397" s="5" t="inlineStr">
        <is>
          <t>Sales</t>
        </is>
      </c>
      <c r="D1397" s="5" t="inlineStr">
        <is>
          <t>L1</t>
        </is>
      </c>
      <c r="E1397" s="5" t="inlineStr">
        <is>
          <t>F</t>
        </is>
      </c>
      <c r="F1397" s="5" t="n">
        <v>1</v>
      </c>
      <c r="G1397" s="31" t="n">
        <v>39100</v>
      </c>
      <c r="H1397" s="31" t="n">
        <v>39900</v>
      </c>
      <c r="I1397" s="6">
        <f>INDEX(Roles!$J$5:$J$40,MATCH(C1397&amp;"|"&amp;D1397,Roles!$A$5:$A$40,0))</f>
        <v/>
      </c>
      <c r="J1397" s="6">
        <f>INDEX(Roles!$K$5:$K$40,MATCH(C1397&amp;"|"&amp;D1397,Roles!$A$5:$A$40,0))</f>
        <v/>
      </c>
      <c r="K1397" s="26">
        <f>INDEX(Market!$K$31:$K$54,MATCH(B1397&amp;"|"&amp;J1397,Market!$A$31:$A$54,0))</f>
        <v/>
      </c>
      <c r="L1397" s="6">
        <f>INDEX(Settings!$E$13:$E$19,MATCH(I1397,Settings!$B$13:$B$19,0))</f>
        <v/>
      </c>
      <c r="M1397" s="25">
        <f>INDEX(Structure!$K$6:$K$12,MATCH(I1397,Structure!$A$6:$A$12,0))</f>
        <v/>
      </c>
      <c r="N1397" s="26">
        <f>INDEX(Structure!$G$25:$G$52,MATCH(B1397&amp;"|"&amp;I1397,Structure!$A$25:$A$52,0))</f>
        <v/>
      </c>
      <c r="O1397" s="26">
        <f>INDEX(Structure!$H$25:$H$52,MATCH(B1397&amp;"|"&amp;I1397,Structure!$A$25:$A$52,0))</f>
        <v/>
      </c>
      <c r="P1397" s="26">
        <f>INDEX(Structure!$I$25:$I$52,MATCH(B1397&amp;"|"&amp;I1397,Structure!$A$25:$A$52,0))</f>
        <v/>
      </c>
      <c r="Q1397" s="20">
        <f>G1397/H1397</f>
        <v/>
      </c>
      <c r="R1397" s="20">
        <f>G1397/O1397</f>
        <v/>
      </c>
      <c r="S1397" s="32">
        <f>(G1397-N1397)/(P1397-N1397)</f>
        <v/>
      </c>
      <c r="T1397" s="4">
        <f>IF(G1397&lt;N1397,"Below",IF(G1397&gt;P1397,"Above","Within"))</f>
        <v/>
      </c>
      <c r="U1397" s="17">
        <f>MAX(0,N1397-G1397)*F1397</f>
        <v/>
      </c>
      <c r="V1397" s="17">
        <f>MAX(0,G1397-P1397)*F1397</f>
        <v/>
      </c>
      <c r="W1397" s="33">
        <f>IF(T1397="Above",LN(G1397/P1397)/LN(1+INDEX(Market!$E$6:$E$9,MATCH(B1397,Market!$A$6:$A$9,0))),0)</f>
        <v/>
      </c>
    </row>
    <row r="1398">
      <c r="A1398" s="5" t="inlineStr">
        <is>
          <t>E01620</t>
        </is>
      </c>
      <c r="B1398" s="5" t="inlineStr">
        <is>
          <t>ES</t>
        </is>
      </c>
      <c r="C1398" s="5" t="inlineStr">
        <is>
          <t>Tech</t>
        </is>
      </c>
      <c r="D1398" s="5" t="inlineStr">
        <is>
          <t>L1</t>
        </is>
      </c>
      <c r="E1398" s="5" t="inlineStr">
        <is>
          <t>M</t>
        </is>
      </c>
      <c r="F1398" s="5" t="n">
        <v>1</v>
      </c>
      <c r="G1398" s="31" t="n">
        <v>33150</v>
      </c>
      <c r="H1398" s="31" t="n">
        <v>31200</v>
      </c>
      <c r="I1398" s="6">
        <f>INDEX(Roles!$J$5:$J$40,MATCH(C1398&amp;"|"&amp;D1398,Roles!$A$5:$A$40,0))</f>
        <v/>
      </c>
      <c r="J1398" s="6">
        <f>INDEX(Roles!$K$5:$K$40,MATCH(C1398&amp;"|"&amp;D1398,Roles!$A$5:$A$40,0))</f>
        <v/>
      </c>
      <c r="K1398" s="26">
        <f>INDEX(Market!$K$31:$K$54,MATCH(B1398&amp;"|"&amp;J1398,Market!$A$31:$A$54,0))</f>
        <v/>
      </c>
      <c r="L1398" s="6">
        <f>INDEX(Settings!$E$13:$E$19,MATCH(I1398,Settings!$B$13:$B$19,0))</f>
        <v/>
      </c>
      <c r="M1398" s="25">
        <f>INDEX(Structure!$K$6:$K$12,MATCH(I1398,Structure!$A$6:$A$12,0))</f>
        <v/>
      </c>
      <c r="N1398" s="26">
        <f>INDEX(Structure!$G$25:$G$52,MATCH(B1398&amp;"|"&amp;I1398,Structure!$A$25:$A$52,0))</f>
        <v/>
      </c>
      <c r="O1398" s="26">
        <f>INDEX(Structure!$H$25:$H$52,MATCH(B1398&amp;"|"&amp;I1398,Structure!$A$25:$A$52,0))</f>
        <v/>
      </c>
      <c r="P1398" s="26">
        <f>INDEX(Structure!$I$25:$I$52,MATCH(B1398&amp;"|"&amp;I1398,Structure!$A$25:$A$52,0))</f>
        <v/>
      </c>
      <c r="Q1398" s="20">
        <f>G1398/H1398</f>
        <v/>
      </c>
      <c r="R1398" s="20">
        <f>G1398/O1398</f>
        <v/>
      </c>
      <c r="S1398" s="32">
        <f>(G1398-N1398)/(P1398-N1398)</f>
        <v/>
      </c>
      <c r="T1398" s="4">
        <f>IF(G1398&lt;N1398,"Below",IF(G1398&gt;P1398,"Above","Within"))</f>
        <v/>
      </c>
      <c r="U1398" s="17">
        <f>MAX(0,N1398-G1398)*F1398</f>
        <v/>
      </c>
      <c r="V1398" s="17">
        <f>MAX(0,G1398-P1398)*F1398</f>
        <v/>
      </c>
      <c r="W1398" s="33">
        <f>IF(T1398="Above",LN(G1398/P1398)/LN(1+INDEX(Market!$E$6:$E$9,MATCH(B1398,Market!$A$6:$A$9,0))),0)</f>
        <v/>
      </c>
    </row>
    <row r="1399">
      <c r="A1399" s="5" t="inlineStr">
        <is>
          <t>E01622</t>
        </is>
      </c>
      <c r="B1399" s="5" t="inlineStr">
        <is>
          <t>IT</t>
        </is>
      </c>
      <c r="C1399" s="5" t="inlineStr">
        <is>
          <t>Tech</t>
        </is>
      </c>
      <c r="D1399" s="5" t="inlineStr">
        <is>
          <t>L1</t>
        </is>
      </c>
      <c r="E1399" s="5" t="inlineStr">
        <is>
          <t>F</t>
        </is>
      </c>
      <c r="F1399" s="5" t="n">
        <v>1</v>
      </c>
      <c r="G1399" s="31" t="n">
        <v>31200</v>
      </c>
      <c r="H1399" s="31" t="n">
        <v>32500</v>
      </c>
      <c r="I1399" s="6">
        <f>INDEX(Roles!$J$5:$J$40,MATCH(C1399&amp;"|"&amp;D1399,Roles!$A$5:$A$40,0))</f>
        <v/>
      </c>
      <c r="J1399" s="6">
        <f>INDEX(Roles!$K$5:$K$40,MATCH(C1399&amp;"|"&amp;D1399,Roles!$A$5:$A$40,0))</f>
        <v/>
      </c>
      <c r="K1399" s="26">
        <f>INDEX(Market!$K$31:$K$54,MATCH(B1399&amp;"|"&amp;J1399,Market!$A$31:$A$54,0))</f>
        <v/>
      </c>
      <c r="L1399" s="6">
        <f>INDEX(Settings!$E$13:$E$19,MATCH(I1399,Settings!$B$13:$B$19,0))</f>
        <v/>
      </c>
      <c r="M1399" s="25">
        <f>INDEX(Structure!$K$6:$K$12,MATCH(I1399,Structure!$A$6:$A$12,0))</f>
        <v/>
      </c>
      <c r="N1399" s="26">
        <f>INDEX(Structure!$G$25:$G$52,MATCH(B1399&amp;"|"&amp;I1399,Structure!$A$25:$A$52,0))</f>
        <v/>
      </c>
      <c r="O1399" s="26">
        <f>INDEX(Structure!$H$25:$H$52,MATCH(B1399&amp;"|"&amp;I1399,Structure!$A$25:$A$52,0))</f>
        <v/>
      </c>
      <c r="P1399" s="26">
        <f>INDEX(Structure!$I$25:$I$52,MATCH(B1399&amp;"|"&amp;I1399,Structure!$A$25:$A$52,0))</f>
        <v/>
      </c>
      <c r="Q1399" s="20">
        <f>G1399/H1399</f>
        <v/>
      </c>
      <c r="R1399" s="20">
        <f>G1399/O1399</f>
        <v/>
      </c>
      <c r="S1399" s="32">
        <f>(G1399-N1399)/(P1399-N1399)</f>
        <v/>
      </c>
      <c r="T1399" s="4">
        <f>IF(G1399&lt;N1399,"Below",IF(G1399&gt;P1399,"Above","Within"))</f>
        <v/>
      </c>
      <c r="U1399" s="17">
        <f>MAX(0,N1399-G1399)*F1399</f>
        <v/>
      </c>
      <c r="V1399" s="17">
        <f>MAX(0,G1399-P1399)*F1399</f>
        <v/>
      </c>
      <c r="W1399" s="33">
        <f>IF(T1399="Above",LN(G1399/P1399)/LN(1+INDEX(Market!$E$6:$E$9,MATCH(B1399,Market!$A$6:$A$9,0))),0)</f>
        <v/>
      </c>
    </row>
    <row r="1400">
      <c r="A1400" s="5" t="inlineStr">
        <is>
          <t>E01623</t>
        </is>
      </c>
      <c r="B1400" s="5" t="inlineStr">
        <is>
          <t>IT</t>
        </is>
      </c>
      <c r="C1400" s="5" t="inlineStr">
        <is>
          <t>Customer Service</t>
        </is>
      </c>
      <c r="D1400" s="5" t="inlineStr">
        <is>
          <t>L1</t>
        </is>
      </c>
      <c r="E1400" s="5" t="inlineStr">
        <is>
          <t>F</t>
        </is>
      </c>
      <c r="F1400" s="5" t="n">
        <v>1</v>
      </c>
      <c r="G1400" s="31" t="n">
        <v>19450</v>
      </c>
      <c r="H1400" s="31" t="n">
        <v>23400</v>
      </c>
      <c r="I1400" s="6">
        <f>INDEX(Roles!$J$5:$J$40,MATCH(C1400&amp;"|"&amp;D1400,Roles!$A$5:$A$40,0))</f>
        <v/>
      </c>
      <c r="J1400" s="6">
        <f>INDEX(Roles!$K$5:$K$40,MATCH(C1400&amp;"|"&amp;D1400,Roles!$A$5:$A$40,0))</f>
        <v/>
      </c>
      <c r="K1400" s="26">
        <f>INDEX(Market!$K$31:$K$54,MATCH(B1400&amp;"|"&amp;J1400,Market!$A$31:$A$54,0))</f>
        <v/>
      </c>
      <c r="L1400" s="6">
        <f>INDEX(Settings!$E$13:$E$19,MATCH(I1400,Settings!$B$13:$B$19,0))</f>
        <v/>
      </c>
      <c r="M1400" s="25">
        <f>INDEX(Structure!$K$6:$K$12,MATCH(I1400,Structure!$A$6:$A$12,0))</f>
        <v/>
      </c>
      <c r="N1400" s="26">
        <f>INDEX(Structure!$G$25:$G$52,MATCH(B1400&amp;"|"&amp;I1400,Structure!$A$25:$A$52,0))</f>
        <v/>
      </c>
      <c r="O1400" s="26">
        <f>INDEX(Structure!$H$25:$H$52,MATCH(B1400&amp;"|"&amp;I1400,Structure!$A$25:$A$52,0))</f>
        <v/>
      </c>
      <c r="P1400" s="26">
        <f>INDEX(Structure!$I$25:$I$52,MATCH(B1400&amp;"|"&amp;I1400,Structure!$A$25:$A$52,0))</f>
        <v/>
      </c>
      <c r="Q1400" s="20">
        <f>G1400/H1400</f>
        <v/>
      </c>
      <c r="R1400" s="20">
        <f>G1400/O1400</f>
        <v/>
      </c>
      <c r="S1400" s="32">
        <f>(G1400-N1400)/(P1400-N1400)</f>
        <v/>
      </c>
      <c r="T1400" s="4">
        <f>IF(G1400&lt;N1400,"Below",IF(G1400&gt;P1400,"Above","Within"))</f>
        <v/>
      </c>
      <c r="U1400" s="17">
        <f>MAX(0,N1400-G1400)*F1400</f>
        <v/>
      </c>
      <c r="V1400" s="17">
        <f>MAX(0,G1400-P1400)*F1400</f>
        <v/>
      </c>
      <c r="W1400" s="33">
        <f>IF(T1400="Above",LN(G1400/P1400)/LN(1+INDEX(Market!$E$6:$E$9,MATCH(B1400,Market!$A$6:$A$9,0))),0)</f>
        <v/>
      </c>
    </row>
    <row r="1401">
      <c r="A1401" s="5" t="inlineStr">
        <is>
          <t>E01624</t>
        </is>
      </c>
      <c r="B1401" s="5" t="inlineStr">
        <is>
          <t>PL</t>
        </is>
      </c>
      <c r="C1401" s="5" t="inlineStr">
        <is>
          <t>Operations</t>
        </is>
      </c>
      <c r="D1401" s="5" t="inlineStr">
        <is>
          <t>L3</t>
        </is>
      </c>
      <c r="E1401" s="5" t="inlineStr">
        <is>
          <t>M</t>
        </is>
      </c>
      <c r="F1401" s="5" t="n">
        <v>1</v>
      </c>
      <c r="G1401" s="31" t="n">
        <v>33800</v>
      </c>
      <c r="H1401" s="31" t="n">
        <v>31900</v>
      </c>
      <c r="I1401" s="6">
        <f>INDEX(Roles!$J$5:$J$40,MATCH(C1401&amp;"|"&amp;D1401,Roles!$A$5:$A$40,0))</f>
        <v/>
      </c>
      <c r="J1401" s="6">
        <f>INDEX(Roles!$K$5:$K$40,MATCH(C1401&amp;"|"&amp;D1401,Roles!$A$5:$A$40,0))</f>
        <v/>
      </c>
      <c r="K1401" s="26">
        <f>INDEX(Market!$K$31:$K$54,MATCH(B1401&amp;"|"&amp;J1401,Market!$A$31:$A$54,0))</f>
        <v/>
      </c>
      <c r="L1401" s="6">
        <f>INDEX(Settings!$E$13:$E$19,MATCH(I1401,Settings!$B$13:$B$19,0))</f>
        <v/>
      </c>
      <c r="M1401" s="25">
        <f>INDEX(Structure!$K$6:$K$12,MATCH(I1401,Structure!$A$6:$A$12,0))</f>
        <v/>
      </c>
      <c r="N1401" s="26">
        <f>INDEX(Structure!$G$25:$G$52,MATCH(B1401&amp;"|"&amp;I1401,Structure!$A$25:$A$52,0))</f>
        <v/>
      </c>
      <c r="O1401" s="26">
        <f>INDEX(Structure!$H$25:$H$52,MATCH(B1401&amp;"|"&amp;I1401,Structure!$A$25:$A$52,0))</f>
        <v/>
      </c>
      <c r="P1401" s="26">
        <f>INDEX(Structure!$I$25:$I$52,MATCH(B1401&amp;"|"&amp;I1401,Structure!$A$25:$A$52,0))</f>
        <v/>
      </c>
      <c r="Q1401" s="20">
        <f>G1401/H1401</f>
        <v/>
      </c>
      <c r="R1401" s="20">
        <f>G1401/O1401</f>
        <v/>
      </c>
      <c r="S1401" s="32">
        <f>(G1401-N1401)/(P1401-N1401)</f>
        <v/>
      </c>
      <c r="T1401" s="4">
        <f>IF(G1401&lt;N1401,"Below",IF(G1401&gt;P1401,"Above","Within"))</f>
        <v/>
      </c>
      <c r="U1401" s="17">
        <f>MAX(0,N1401-G1401)*F1401</f>
        <v/>
      </c>
      <c r="V1401" s="17">
        <f>MAX(0,G1401-P1401)*F1401</f>
        <v/>
      </c>
      <c r="W1401" s="33">
        <f>IF(T1401="Above",LN(G1401/P1401)/LN(1+INDEX(Market!$E$6:$E$9,MATCH(B1401,Market!$A$6:$A$9,0))),0)</f>
        <v/>
      </c>
    </row>
    <row r="1402">
      <c r="A1402" s="5" t="inlineStr">
        <is>
          <t>E01625</t>
        </is>
      </c>
      <c r="B1402" s="5" t="inlineStr">
        <is>
          <t>PL</t>
        </is>
      </c>
      <c r="C1402" s="5" t="inlineStr">
        <is>
          <t>Operations</t>
        </is>
      </c>
      <c r="D1402" s="5" t="inlineStr">
        <is>
          <t>L3</t>
        </is>
      </c>
      <c r="E1402" s="5" t="inlineStr">
        <is>
          <t>M</t>
        </is>
      </c>
      <c r="F1402" s="5" t="n">
        <v>1</v>
      </c>
      <c r="G1402" s="31" t="n">
        <v>33850</v>
      </c>
      <c r="H1402" s="31" t="n">
        <v>31900</v>
      </c>
      <c r="I1402" s="6">
        <f>INDEX(Roles!$J$5:$J$40,MATCH(C1402&amp;"|"&amp;D1402,Roles!$A$5:$A$40,0))</f>
        <v/>
      </c>
      <c r="J1402" s="6">
        <f>INDEX(Roles!$K$5:$K$40,MATCH(C1402&amp;"|"&amp;D1402,Roles!$A$5:$A$40,0))</f>
        <v/>
      </c>
      <c r="K1402" s="26">
        <f>INDEX(Market!$K$31:$K$54,MATCH(B1402&amp;"|"&amp;J1402,Market!$A$31:$A$54,0))</f>
        <v/>
      </c>
      <c r="L1402" s="6">
        <f>INDEX(Settings!$E$13:$E$19,MATCH(I1402,Settings!$B$13:$B$19,0))</f>
        <v/>
      </c>
      <c r="M1402" s="25">
        <f>INDEX(Structure!$K$6:$K$12,MATCH(I1402,Structure!$A$6:$A$12,0))</f>
        <v/>
      </c>
      <c r="N1402" s="26">
        <f>INDEX(Structure!$G$25:$G$52,MATCH(B1402&amp;"|"&amp;I1402,Structure!$A$25:$A$52,0))</f>
        <v/>
      </c>
      <c r="O1402" s="26">
        <f>INDEX(Structure!$H$25:$H$52,MATCH(B1402&amp;"|"&amp;I1402,Structure!$A$25:$A$52,0))</f>
        <v/>
      </c>
      <c r="P1402" s="26">
        <f>INDEX(Structure!$I$25:$I$52,MATCH(B1402&amp;"|"&amp;I1402,Structure!$A$25:$A$52,0))</f>
        <v/>
      </c>
      <c r="Q1402" s="20">
        <f>G1402/H1402</f>
        <v/>
      </c>
      <c r="R1402" s="20">
        <f>G1402/O1402</f>
        <v/>
      </c>
      <c r="S1402" s="32">
        <f>(G1402-N1402)/(P1402-N1402)</f>
        <v/>
      </c>
      <c r="T1402" s="4">
        <f>IF(G1402&lt;N1402,"Below",IF(G1402&gt;P1402,"Above","Within"))</f>
        <v/>
      </c>
      <c r="U1402" s="17">
        <f>MAX(0,N1402-G1402)*F1402</f>
        <v/>
      </c>
      <c r="V1402" s="17">
        <f>MAX(0,G1402-P1402)*F1402</f>
        <v/>
      </c>
      <c r="W1402" s="33">
        <f>IF(T1402="Above",LN(G1402/P1402)/LN(1+INDEX(Market!$E$6:$E$9,MATCH(B1402,Market!$A$6:$A$9,0))),0)</f>
        <v/>
      </c>
    </row>
    <row r="1403">
      <c r="A1403" s="5" t="inlineStr">
        <is>
          <t>E01626</t>
        </is>
      </c>
      <c r="B1403" s="5" t="inlineStr">
        <is>
          <t>ES</t>
        </is>
      </c>
      <c r="C1403" s="5" t="inlineStr">
        <is>
          <t>Customer Service</t>
        </is>
      </c>
      <c r="D1403" s="5" t="inlineStr">
        <is>
          <t>L3</t>
        </is>
      </c>
      <c r="E1403" s="5" t="inlineStr">
        <is>
          <t>F</t>
        </is>
      </c>
      <c r="F1403" s="5" t="n">
        <v>1</v>
      </c>
      <c r="G1403" s="31" t="n">
        <v>42000</v>
      </c>
      <c r="H1403" s="31" t="n">
        <v>36000</v>
      </c>
      <c r="I1403" s="6">
        <f>INDEX(Roles!$J$5:$J$40,MATCH(C1403&amp;"|"&amp;D1403,Roles!$A$5:$A$40,0))</f>
        <v/>
      </c>
      <c r="J1403" s="6">
        <f>INDEX(Roles!$K$5:$K$40,MATCH(C1403&amp;"|"&amp;D1403,Roles!$A$5:$A$40,0))</f>
        <v/>
      </c>
      <c r="K1403" s="26">
        <f>INDEX(Market!$K$31:$K$54,MATCH(B1403&amp;"|"&amp;J1403,Market!$A$31:$A$54,0))</f>
        <v/>
      </c>
      <c r="L1403" s="6">
        <f>INDEX(Settings!$E$13:$E$19,MATCH(I1403,Settings!$B$13:$B$19,0))</f>
        <v/>
      </c>
      <c r="M1403" s="25">
        <f>INDEX(Structure!$K$6:$K$12,MATCH(I1403,Structure!$A$6:$A$12,0))</f>
        <v/>
      </c>
      <c r="N1403" s="26">
        <f>INDEX(Structure!$G$25:$G$52,MATCH(B1403&amp;"|"&amp;I1403,Structure!$A$25:$A$52,0))</f>
        <v/>
      </c>
      <c r="O1403" s="26">
        <f>INDEX(Structure!$H$25:$H$52,MATCH(B1403&amp;"|"&amp;I1403,Structure!$A$25:$A$52,0))</f>
        <v/>
      </c>
      <c r="P1403" s="26">
        <f>INDEX(Structure!$I$25:$I$52,MATCH(B1403&amp;"|"&amp;I1403,Structure!$A$25:$A$52,0))</f>
        <v/>
      </c>
      <c r="Q1403" s="20">
        <f>G1403/H1403</f>
        <v/>
      </c>
      <c r="R1403" s="20">
        <f>G1403/O1403</f>
        <v/>
      </c>
      <c r="S1403" s="32">
        <f>(G1403-N1403)/(P1403-N1403)</f>
        <v/>
      </c>
      <c r="T1403" s="4">
        <f>IF(G1403&lt;N1403,"Below",IF(G1403&gt;P1403,"Above","Within"))</f>
        <v/>
      </c>
      <c r="U1403" s="17">
        <f>MAX(0,N1403-G1403)*F1403</f>
        <v/>
      </c>
      <c r="V1403" s="17">
        <f>MAX(0,G1403-P1403)*F1403</f>
        <v/>
      </c>
      <c r="W1403" s="33">
        <f>IF(T1403="Above",LN(G1403/P1403)/LN(1+INDEX(Market!$E$6:$E$9,MATCH(B1403,Market!$A$6:$A$9,0))),0)</f>
        <v/>
      </c>
    </row>
    <row r="1404">
      <c r="A1404" s="5" t="inlineStr">
        <is>
          <t>E01627</t>
        </is>
      </c>
      <c r="B1404" s="5" t="inlineStr">
        <is>
          <t>IT</t>
        </is>
      </c>
      <c r="C1404" s="5" t="inlineStr">
        <is>
          <t>HR</t>
        </is>
      </c>
      <c r="D1404" s="5" t="inlineStr">
        <is>
          <t>L4</t>
        </is>
      </c>
      <c r="E1404" s="5" t="inlineStr">
        <is>
          <t>M</t>
        </is>
      </c>
      <c r="F1404" s="5" t="n">
        <v>1</v>
      </c>
      <c r="G1404" s="31" t="n">
        <v>55750</v>
      </c>
      <c r="H1404" s="31" t="n">
        <v>54600</v>
      </c>
      <c r="I1404" s="6">
        <f>INDEX(Roles!$J$5:$J$40,MATCH(C1404&amp;"|"&amp;D1404,Roles!$A$5:$A$40,0))</f>
        <v/>
      </c>
      <c r="J1404" s="6">
        <f>INDEX(Roles!$K$5:$K$40,MATCH(C1404&amp;"|"&amp;D1404,Roles!$A$5:$A$40,0))</f>
        <v/>
      </c>
      <c r="K1404" s="26">
        <f>INDEX(Market!$K$31:$K$54,MATCH(B1404&amp;"|"&amp;J1404,Market!$A$31:$A$54,0))</f>
        <v/>
      </c>
      <c r="L1404" s="6">
        <f>INDEX(Settings!$E$13:$E$19,MATCH(I1404,Settings!$B$13:$B$19,0))</f>
        <v/>
      </c>
      <c r="M1404" s="25">
        <f>INDEX(Structure!$K$6:$K$12,MATCH(I1404,Structure!$A$6:$A$12,0))</f>
        <v/>
      </c>
      <c r="N1404" s="26">
        <f>INDEX(Structure!$G$25:$G$52,MATCH(B1404&amp;"|"&amp;I1404,Structure!$A$25:$A$52,0))</f>
        <v/>
      </c>
      <c r="O1404" s="26">
        <f>INDEX(Structure!$H$25:$H$52,MATCH(B1404&amp;"|"&amp;I1404,Structure!$A$25:$A$52,0))</f>
        <v/>
      </c>
      <c r="P1404" s="26">
        <f>INDEX(Structure!$I$25:$I$52,MATCH(B1404&amp;"|"&amp;I1404,Structure!$A$25:$A$52,0))</f>
        <v/>
      </c>
      <c r="Q1404" s="20">
        <f>G1404/H1404</f>
        <v/>
      </c>
      <c r="R1404" s="20">
        <f>G1404/O1404</f>
        <v/>
      </c>
      <c r="S1404" s="32">
        <f>(G1404-N1404)/(P1404-N1404)</f>
        <v/>
      </c>
      <c r="T1404" s="4">
        <f>IF(G1404&lt;N1404,"Below",IF(G1404&gt;P1404,"Above","Within"))</f>
        <v/>
      </c>
      <c r="U1404" s="17">
        <f>MAX(0,N1404-G1404)*F1404</f>
        <v/>
      </c>
      <c r="V1404" s="17">
        <f>MAX(0,G1404-P1404)*F1404</f>
        <v/>
      </c>
      <c r="W1404" s="33">
        <f>IF(T1404="Above",LN(G1404/P1404)/LN(1+INDEX(Market!$E$6:$E$9,MATCH(B1404,Market!$A$6:$A$9,0))),0)</f>
        <v/>
      </c>
    </row>
    <row r="1405">
      <c r="A1405" s="5" t="inlineStr">
        <is>
          <t>E01628</t>
        </is>
      </c>
      <c r="B1405" s="5" t="inlineStr">
        <is>
          <t>IT</t>
        </is>
      </c>
      <c r="C1405" s="5" t="inlineStr">
        <is>
          <t>Operations</t>
        </is>
      </c>
      <c r="D1405" s="5" t="inlineStr">
        <is>
          <t>L1</t>
        </is>
      </c>
      <c r="E1405" s="5" t="inlineStr">
        <is>
          <t>F</t>
        </is>
      </c>
      <c r="F1405" s="5" t="n">
        <v>1</v>
      </c>
      <c r="G1405" s="31" t="n">
        <v>23600</v>
      </c>
      <c r="H1405" s="31" t="n">
        <v>24700</v>
      </c>
      <c r="I1405" s="6">
        <f>INDEX(Roles!$J$5:$J$40,MATCH(C1405&amp;"|"&amp;D1405,Roles!$A$5:$A$40,0))</f>
        <v/>
      </c>
      <c r="J1405" s="6">
        <f>INDEX(Roles!$K$5:$K$40,MATCH(C1405&amp;"|"&amp;D1405,Roles!$A$5:$A$40,0))</f>
        <v/>
      </c>
      <c r="K1405" s="26">
        <f>INDEX(Market!$K$31:$K$54,MATCH(B1405&amp;"|"&amp;J1405,Market!$A$31:$A$54,0))</f>
        <v/>
      </c>
      <c r="L1405" s="6">
        <f>INDEX(Settings!$E$13:$E$19,MATCH(I1405,Settings!$B$13:$B$19,0))</f>
        <v/>
      </c>
      <c r="M1405" s="25">
        <f>INDEX(Structure!$K$6:$K$12,MATCH(I1405,Structure!$A$6:$A$12,0))</f>
        <v/>
      </c>
      <c r="N1405" s="26">
        <f>INDEX(Structure!$G$25:$G$52,MATCH(B1405&amp;"|"&amp;I1405,Structure!$A$25:$A$52,0))</f>
        <v/>
      </c>
      <c r="O1405" s="26">
        <f>INDEX(Structure!$H$25:$H$52,MATCH(B1405&amp;"|"&amp;I1405,Structure!$A$25:$A$52,0))</f>
        <v/>
      </c>
      <c r="P1405" s="26">
        <f>INDEX(Structure!$I$25:$I$52,MATCH(B1405&amp;"|"&amp;I1405,Structure!$A$25:$A$52,0))</f>
        <v/>
      </c>
      <c r="Q1405" s="20">
        <f>G1405/H1405</f>
        <v/>
      </c>
      <c r="R1405" s="20">
        <f>G1405/O1405</f>
        <v/>
      </c>
      <c r="S1405" s="32">
        <f>(G1405-N1405)/(P1405-N1405)</f>
        <v/>
      </c>
      <c r="T1405" s="4">
        <f>IF(G1405&lt;N1405,"Below",IF(G1405&gt;P1405,"Above","Within"))</f>
        <v/>
      </c>
      <c r="U1405" s="17">
        <f>MAX(0,N1405-G1405)*F1405</f>
        <v/>
      </c>
      <c r="V1405" s="17">
        <f>MAX(0,G1405-P1405)*F1405</f>
        <v/>
      </c>
      <c r="W1405" s="33">
        <f>IF(T1405="Above",LN(G1405/P1405)/LN(1+INDEX(Market!$E$6:$E$9,MATCH(B1405,Market!$A$6:$A$9,0))),0)</f>
        <v/>
      </c>
    </row>
    <row r="1406">
      <c r="A1406" s="5" t="inlineStr">
        <is>
          <t>E01629</t>
        </is>
      </c>
      <c r="B1406" s="5" t="inlineStr">
        <is>
          <t>DE</t>
        </is>
      </c>
      <c r="C1406" s="5" t="inlineStr">
        <is>
          <t>Tech</t>
        </is>
      </c>
      <c r="D1406" s="5" t="inlineStr">
        <is>
          <t>L3</t>
        </is>
      </c>
      <c r="E1406" s="5" t="inlineStr">
        <is>
          <t>M</t>
        </is>
      </c>
      <c r="F1406" s="5" t="n">
        <v>1</v>
      </c>
      <c r="G1406" s="31" t="n">
        <v>76300</v>
      </c>
      <c r="H1406" s="31" t="n">
        <v>76000</v>
      </c>
      <c r="I1406" s="6">
        <f>INDEX(Roles!$J$5:$J$40,MATCH(C1406&amp;"|"&amp;D1406,Roles!$A$5:$A$40,0))</f>
        <v/>
      </c>
      <c r="J1406" s="6">
        <f>INDEX(Roles!$K$5:$K$40,MATCH(C1406&amp;"|"&amp;D1406,Roles!$A$5:$A$40,0))</f>
        <v/>
      </c>
      <c r="K1406" s="26">
        <f>INDEX(Market!$K$31:$K$54,MATCH(B1406&amp;"|"&amp;J1406,Market!$A$31:$A$54,0))</f>
        <v/>
      </c>
      <c r="L1406" s="6">
        <f>INDEX(Settings!$E$13:$E$19,MATCH(I1406,Settings!$B$13:$B$19,0))</f>
        <v/>
      </c>
      <c r="M1406" s="25">
        <f>INDEX(Structure!$K$6:$K$12,MATCH(I1406,Structure!$A$6:$A$12,0))</f>
        <v/>
      </c>
      <c r="N1406" s="26">
        <f>INDEX(Structure!$G$25:$G$52,MATCH(B1406&amp;"|"&amp;I1406,Structure!$A$25:$A$52,0))</f>
        <v/>
      </c>
      <c r="O1406" s="26">
        <f>INDEX(Structure!$H$25:$H$52,MATCH(B1406&amp;"|"&amp;I1406,Structure!$A$25:$A$52,0))</f>
        <v/>
      </c>
      <c r="P1406" s="26">
        <f>INDEX(Structure!$I$25:$I$52,MATCH(B1406&amp;"|"&amp;I1406,Structure!$A$25:$A$52,0))</f>
        <v/>
      </c>
      <c r="Q1406" s="20">
        <f>G1406/H1406</f>
        <v/>
      </c>
      <c r="R1406" s="20">
        <f>G1406/O1406</f>
        <v/>
      </c>
      <c r="S1406" s="32">
        <f>(G1406-N1406)/(P1406-N1406)</f>
        <v/>
      </c>
      <c r="T1406" s="4">
        <f>IF(G1406&lt;N1406,"Below",IF(G1406&gt;P1406,"Above","Within"))</f>
        <v/>
      </c>
      <c r="U1406" s="17">
        <f>MAX(0,N1406-G1406)*F1406</f>
        <v/>
      </c>
      <c r="V1406" s="17">
        <f>MAX(0,G1406-P1406)*F1406</f>
        <v/>
      </c>
      <c r="W1406" s="33">
        <f>IF(T1406="Above",LN(G1406/P1406)/LN(1+INDEX(Market!$E$6:$E$9,MATCH(B1406,Market!$A$6:$A$9,0))),0)</f>
        <v/>
      </c>
    </row>
    <row r="1407">
      <c r="A1407" s="5" t="inlineStr">
        <is>
          <t>E01631</t>
        </is>
      </c>
      <c r="B1407" s="5" t="inlineStr">
        <is>
          <t>DE</t>
        </is>
      </c>
      <c r="C1407" s="5" t="inlineStr">
        <is>
          <t>Operations</t>
        </is>
      </c>
      <c r="D1407" s="5" t="inlineStr">
        <is>
          <t>L3</t>
        </is>
      </c>
      <c r="E1407" s="5" t="inlineStr">
        <is>
          <t>M</t>
        </is>
      </c>
      <c r="F1407" s="5" t="n">
        <v>1</v>
      </c>
      <c r="G1407" s="31" t="n">
        <v>58800</v>
      </c>
      <c r="H1407" s="31" t="n">
        <v>57800</v>
      </c>
      <c r="I1407" s="6">
        <f>INDEX(Roles!$J$5:$J$40,MATCH(C1407&amp;"|"&amp;D1407,Roles!$A$5:$A$40,0))</f>
        <v/>
      </c>
      <c r="J1407" s="6">
        <f>INDEX(Roles!$K$5:$K$40,MATCH(C1407&amp;"|"&amp;D1407,Roles!$A$5:$A$40,0))</f>
        <v/>
      </c>
      <c r="K1407" s="26">
        <f>INDEX(Market!$K$31:$K$54,MATCH(B1407&amp;"|"&amp;J1407,Market!$A$31:$A$54,0))</f>
        <v/>
      </c>
      <c r="L1407" s="6">
        <f>INDEX(Settings!$E$13:$E$19,MATCH(I1407,Settings!$B$13:$B$19,0))</f>
        <v/>
      </c>
      <c r="M1407" s="25">
        <f>INDEX(Structure!$K$6:$K$12,MATCH(I1407,Structure!$A$6:$A$12,0))</f>
        <v/>
      </c>
      <c r="N1407" s="26">
        <f>INDEX(Structure!$G$25:$G$52,MATCH(B1407&amp;"|"&amp;I1407,Structure!$A$25:$A$52,0))</f>
        <v/>
      </c>
      <c r="O1407" s="26">
        <f>INDEX(Structure!$H$25:$H$52,MATCH(B1407&amp;"|"&amp;I1407,Structure!$A$25:$A$52,0))</f>
        <v/>
      </c>
      <c r="P1407" s="26">
        <f>INDEX(Structure!$I$25:$I$52,MATCH(B1407&amp;"|"&amp;I1407,Structure!$A$25:$A$52,0))</f>
        <v/>
      </c>
      <c r="Q1407" s="20">
        <f>G1407/H1407</f>
        <v/>
      </c>
      <c r="R1407" s="20">
        <f>G1407/O1407</f>
        <v/>
      </c>
      <c r="S1407" s="32">
        <f>(G1407-N1407)/(P1407-N1407)</f>
        <v/>
      </c>
      <c r="T1407" s="4">
        <f>IF(G1407&lt;N1407,"Below",IF(G1407&gt;P1407,"Above","Within"))</f>
        <v/>
      </c>
      <c r="U1407" s="17">
        <f>MAX(0,N1407-G1407)*F1407</f>
        <v/>
      </c>
      <c r="V1407" s="17">
        <f>MAX(0,G1407-P1407)*F1407</f>
        <v/>
      </c>
      <c r="W1407" s="33">
        <f>IF(T1407="Above",LN(G1407/P1407)/LN(1+INDEX(Market!$E$6:$E$9,MATCH(B1407,Market!$A$6:$A$9,0))),0)</f>
        <v/>
      </c>
    </row>
    <row r="1408">
      <c r="A1408" s="5" t="inlineStr">
        <is>
          <t>E01632</t>
        </is>
      </c>
      <c r="B1408" s="5" t="inlineStr">
        <is>
          <t>PL</t>
        </is>
      </c>
      <c r="C1408" s="5" t="inlineStr">
        <is>
          <t>Finance</t>
        </is>
      </c>
      <c r="D1408" s="5" t="inlineStr">
        <is>
          <t>L2</t>
        </is>
      </c>
      <c r="E1408" s="5" t="inlineStr">
        <is>
          <t>M</t>
        </is>
      </c>
      <c r="F1408" s="5" t="n">
        <v>1</v>
      </c>
      <c r="G1408" s="31" t="n">
        <v>27650</v>
      </c>
      <c r="H1408" s="31" t="n">
        <v>28900</v>
      </c>
      <c r="I1408" s="6">
        <f>INDEX(Roles!$J$5:$J$40,MATCH(C1408&amp;"|"&amp;D1408,Roles!$A$5:$A$40,0))</f>
        <v/>
      </c>
      <c r="J1408" s="6">
        <f>INDEX(Roles!$K$5:$K$40,MATCH(C1408&amp;"|"&amp;D1408,Roles!$A$5:$A$40,0))</f>
        <v/>
      </c>
      <c r="K1408" s="26">
        <f>INDEX(Market!$K$31:$K$54,MATCH(B1408&amp;"|"&amp;J1408,Market!$A$31:$A$54,0))</f>
        <v/>
      </c>
      <c r="L1408" s="6">
        <f>INDEX(Settings!$E$13:$E$19,MATCH(I1408,Settings!$B$13:$B$19,0))</f>
        <v/>
      </c>
      <c r="M1408" s="25">
        <f>INDEX(Structure!$K$6:$K$12,MATCH(I1408,Structure!$A$6:$A$12,0))</f>
        <v/>
      </c>
      <c r="N1408" s="26">
        <f>INDEX(Structure!$G$25:$G$52,MATCH(B1408&amp;"|"&amp;I1408,Structure!$A$25:$A$52,0))</f>
        <v/>
      </c>
      <c r="O1408" s="26">
        <f>INDEX(Structure!$H$25:$H$52,MATCH(B1408&amp;"|"&amp;I1408,Structure!$A$25:$A$52,0))</f>
        <v/>
      </c>
      <c r="P1408" s="26">
        <f>INDEX(Structure!$I$25:$I$52,MATCH(B1408&amp;"|"&amp;I1408,Structure!$A$25:$A$52,0))</f>
        <v/>
      </c>
      <c r="Q1408" s="20">
        <f>G1408/H1408</f>
        <v/>
      </c>
      <c r="R1408" s="20">
        <f>G1408/O1408</f>
        <v/>
      </c>
      <c r="S1408" s="32">
        <f>(G1408-N1408)/(P1408-N1408)</f>
        <v/>
      </c>
      <c r="T1408" s="4">
        <f>IF(G1408&lt;N1408,"Below",IF(G1408&gt;P1408,"Above","Within"))</f>
        <v/>
      </c>
      <c r="U1408" s="17">
        <f>MAX(0,N1408-G1408)*F1408</f>
        <v/>
      </c>
      <c r="V1408" s="17">
        <f>MAX(0,G1408-P1408)*F1408</f>
        <v/>
      </c>
      <c r="W1408" s="33">
        <f>IF(T1408="Above",LN(G1408/P1408)/LN(1+INDEX(Market!$E$6:$E$9,MATCH(B1408,Market!$A$6:$A$9,0))),0)</f>
        <v/>
      </c>
    </row>
    <row r="1409">
      <c r="A1409" s="5" t="inlineStr">
        <is>
          <t>E01633</t>
        </is>
      </c>
      <c r="B1409" s="5" t="inlineStr">
        <is>
          <t>PL</t>
        </is>
      </c>
      <c r="C1409" s="5" t="inlineStr">
        <is>
          <t>Tech</t>
        </is>
      </c>
      <c r="D1409" s="5" t="inlineStr">
        <is>
          <t>L2</t>
        </is>
      </c>
      <c r="E1409" s="5" t="inlineStr">
        <is>
          <t>F</t>
        </is>
      </c>
      <c r="F1409" s="5" t="n">
        <v>1</v>
      </c>
      <c r="G1409" s="31" t="n">
        <v>32100</v>
      </c>
      <c r="H1409" s="31" t="n">
        <v>32800</v>
      </c>
      <c r="I1409" s="6">
        <f>INDEX(Roles!$J$5:$J$40,MATCH(C1409&amp;"|"&amp;D1409,Roles!$A$5:$A$40,0))</f>
        <v/>
      </c>
      <c r="J1409" s="6">
        <f>INDEX(Roles!$K$5:$K$40,MATCH(C1409&amp;"|"&amp;D1409,Roles!$A$5:$A$40,0))</f>
        <v/>
      </c>
      <c r="K1409" s="26">
        <f>INDEX(Market!$K$31:$K$54,MATCH(B1409&amp;"|"&amp;J1409,Market!$A$31:$A$54,0))</f>
        <v/>
      </c>
      <c r="L1409" s="6">
        <f>INDEX(Settings!$E$13:$E$19,MATCH(I1409,Settings!$B$13:$B$19,0))</f>
        <v/>
      </c>
      <c r="M1409" s="25">
        <f>INDEX(Structure!$K$6:$K$12,MATCH(I1409,Structure!$A$6:$A$12,0))</f>
        <v/>
      </c>
      <c r="N1409" s="26">
        <f>INDEX(Structure!$G$25:$G$52,MATCH(B1409&amp;"|"&amp;I1409,Structure!$A$25:$A$52,0))</f>
        <v/>
      </c>
      <c r="O1409" s="26">
        <f>INDEX(Structure!$H$25:$H$52,MATCH(B1409&amp;"|"&amp;I1409,Structure!$A$25:$A$52,0))</f>
        <v/>
      </c>
      <c r="P1409" s="26">
        <f>INDEX(Structure!$I$25:$I$52,MATCH(B1409&amp;"|"&amp;I1409,Structure!$A$25:$A$52,0))</f>
        <v/>
      </c>
      <c r="Q1409" s="20">
        <f>G1409/H1409</f>
        <v/>
      </c>
      <c r="R1409" s="20">
        <f>G1409/O1409</f>
        <v/>
      </c>
      <c r="S1409" s="32">
        <f>(G1409-N1409)/(P1409-N1409)</f>
        <v/>
      </c>
      <c r="T1409" s="4">
        <f>IF(G1409&lt;N1409,"Below",IF(G1409&gt;P1409,"Above","Within"))</f>
        <v/>
      </c>
      <c r="U1409" s="17">
        <f>MAX(0,N1409-G1409)*F1409</f>
        <v/>
      </c>
      <c r="V1409" s="17">
        <f>MAX(0,G1409-P1409)*F1409</f>
        <v/>
      </c>
      <c r="W1409" s="33">
        <f>IF(T1409="Above",LN(G1409/P1409)/LN(1+INDEX(Market!$E$6:$E$9,MATCH(B1409,Market!$A$6:$A$9,0))),0)</f>
        <v/>
      </c>
    </row>
    <row r="1410">
      <c r="A1410" s="5" t="inlineStr">
        <is>
          <t>E01634</t>
        </is>
      </c>
      <c r="B1410" s="5" t="inlineStr">
        <is>
          <t>PL</t>
        </is>
      </c>
      <c r="C1410" s="5" t="inlineStr">
        <is>
          <t>Customer Service</t>
        </is>
      </c>
      <c r="D1410" s="5" t="inlineStr">
        <is>
          <t>L2</t>
        </is>
      </c>
      <c r="E1410" s="5" t="inlineStr">
        <is>
          <t>M</t>
        </is>
      </c>
      <c r="F1410" s="5" t="n">
        <v>1</v>
      </c>
      <c r="G1410" s="31" t="n">
        <v>21500</v>
      </c>
      <c r="H1410" s="31" t="n">
        <v>23600</v>
      </c>
      <c r="I1410" s="6">
        <f>INDEX(Roles!$J$5:$J$40,MATCH(C1410&amp;"|"&amp;D1410,Roles!$A$5:$A$40,0))</f>
        <v/>
      </c>
      <c r="J1410" s="6">
        <f>INDEX(Roles!$K$5:$K$40,MATCH(C1410&amp;"|"&amp;D1410,Roles!$A$5:$A$40,0))</f>
        <v/>
      </c>
      <c r="K1410" s="26">
        <f>INDEX(Market!$K$31:$K$54,MATCH(B1410&amp;"|"&amp;J1410,Market!$A$31:$A$54,0))</f>
        <v/>
      </c>
      <c r="L1410" s="6">
        <f>INDEX(Settings!$E$13:$E$19,MATCH(I1410,Settings!$B$13:$B$19,0))</f>
        <v/>
      </c>
      <c r="M1410" s="25">
        <f>INDEX(Structure!$K$6:$K$12,MATCH(I1410,Structure!$A$6:$A$12,0))</f>
        <v/>
      </c>
      <c r="N1410" s="26">
        <f>INDEX(Structure!$G$25:$G$52,MATCH(B1410&amp;"|"&amp;I1410,Structure!$A$25:$A$52,0))</f>
        <v/>
      </c>
      <c r="O1410" s="26">
        <f>INDEX(Structure!$H$25:$H$52,MATCH(B1410&amp;"|"&amp;I1410,Structure!$A$25:$A$52,0))</f>
        <v/>
      </c>
      <c r="P1410" s="26">
        <f>INDEX(Structure!$I$25:$I$52,MATCH(B1410&amp;"|"&amp;I1410,Structure!$A$25:$A$52,0))</f>
        <v/>
      </c>
      <c r="Q1410" s="20">
        <f>G1410/H1410</f>
        <v/>
      </c>
      <c r="R1410" s="20">
        <f>G1410/O1410</f>
        <v/>
      </c>
      <c r="S1410" s="32">
        <f>(G1410-N1410)/(P1410-N1410)</f>
        <v/>
      </c>
      <c r="T1410" s="4">
        <f>IF(G1410&lt;N1410,"Below",IF(G1410&gt;P1410,"Above","Within"))</f>
        <v/>
      </c>
      <c r="U1410" s="17">
        <f>MAX(0,N1410-G1410)*F1410</f>
        <v/>
      </c>
      <c r="V1410" s="17">
        <f>MAX(0,G1410-P1410)*F1410</f>
        <v/>
      </c>
      <c r="W1410" s="33">
        <f>IF(T1410="Above",LN(G1410/P1410)/LN(1+INDEX(Market!$E$6:$E$9,MATCH(B1410,Market!$A$6:$A$9,0))),0)</f>
        <v/>
      </c>
    </row>
    <row r="1411">
      <c r="A1411" s="5" t="inlineStr">
        <is>
          <t>E01635</t>
        </is>
      </c>
      <c r="B1411" s="5" t="inlineStr">
        <is>
          <t>PL</t>
        </is>
      </c>
      <c r="C1411" s="5" t="inlineStr">
        <is>
          <t>Operations</t>
        </is>
      </c>
      <c r="D1411" s="5" t="inlineStr">
        <is>
          <t>L3</t>
        </is>
      </c>
      <c r="E1411" s="5" t="inlineStr">
        <is>
          <t>F</t>
        </is>
      </c>
      <c r="F1411" s="5" t="n">
        <v>1</v>
      </c>
      <c r="G1411" s="31" t="n">
        <v>31550</v>
      </c>
      <c r="H1411" s="31" t="n">
        <v>31900</v>
      </c>
      <c r="I1411" s="6">
        <f>INDEX(Roles!$J$5:$J$40,MATCH(C1411&amp;"|"&amp;D1411,Roles!$A$5:$A$40,0))</f>
        <v/>
      </c>
      <c r="J1411" s="6">
        <f>INDEX(Roles!$K$5:$K$40,MATCH(C1411&amp;"|"&amp;D1411,Roles!$A$5:$A$40,0))</f>
        <v/>
      </c>
      <c r="K1411" s="26">
        <f>INDEX(Market!$K$31:$K$54,MATCH(B1411&amp;"|"&amp;J1411,Market!$A$31:$A$54,0))</f>
        <v/>
      </c>
      <c r="L1411" s="6">
        <f>INDEX(Settings!$E$13:$E$19,MATCH(I1411,Settings!$B$13:$B$19,0))</f>
        <v/>
      </c>
      <c r="M1411" s="25">
        <f>INDEX(Structure!$K$6:$K$12,MATCH(I1411,Structure!$A$6:$A$12,0))</f>
        <v/>
      </c>
      <c r="N1411" s="26">
        <f>INDEX(Structure!$G$25:$G$52,MATCH(B1411&amp;"|"&amp;I1411,Structure!$A$25:$A$52,0))</f>
        <v/>
      </c>
      <c r="O1411" s="26">
        <f>INDEX(Structure!$H$25:$H$52,MATCH(B1411&amp;"|"&amp;I1411,Structure!$A$25:$A$52,0))</f>
        <v/>
      </c>
      <c r="P1411" s="26">
        <f>INDEX(Structure!$I$25:$I$52,MATCH(B1411&amp;"|"&amp;I1411,Structure!$A$25:$A$52,0))</f>
        <v/>
      </c>
      <c r="Q1411" s="20">
        <f>G1411/H1411</f>
        <v/>
      </c>
      <c r="R1411" s="20">
        <f>G1411/O1411</f>
        <v/>
      </c>
      <c r="S1411" s="32">
        <f>(G1411-N1411)/(P1411-N1411)</f>
        <v/>
      </c>
      <c r="T1411" s="4">
        <f>IF(G1411&lt;N1411,"Below",IF(G1411&gt;P1411,"Above","Within"))</f>
        <v/>
      </c>
      <c r="U1411" s="17">
        <f>MAX(0,N1411-G1411)*F1411</f>
        <v/>
      </c>
      <c r="V1411" s="17">
        <f>MAX(0,G1411-P1411)*F1411</f>
        <v/>
      </c>
      <c r="W1411" s="33">
        <f>IF(T1411="Above",LN(G1411/P1411)/LN(1+INDEX(Market!$E$6:$E$9,MATCH(B1411,Market!$A$6:$A$9,0))),0)</f>
        <v/>
      </c>
    </row>
    <row r="1412">
      <c r="A1412" s="5" t="inlineStr">
        <is>
          <t>E01636</t>
        </is>
      </c>
      <c r="B1412" s="5" t="inlineStr">
        <is>
          <t>IT</t>
        </is>
      </c>
      <c r="C1412" s="5" t="inlineStr">
        <is>
          <t>Customer Service</t>
        </is>
      </c>
      <c r="D1412" s="5" t="inlineStr">
        <is>
          <t>L3</t>
        </is>
      </c>
      <c r="E1412" s="5" t="inlineStr">
        <is>
          <t>F</t>
        </is>
      </c>
      <c r="F1412" s="5" t="n">
        <v>1</v>
      </c>
      <c r="G1412" s="31" t="n">
        <v>43750</v>
      </c>
      <c r="H1412" s="31" t="n">
        <v>37400</v>
      </c>
      <c r="I1412" s="6">
        <f>INDEX(Roles!$J$5:$J$40,MATCH(C1412&amp;"|"&amp;D1412,Roles!$A$5:$A$40,0))</f>
        <v/>
      </c>
      <c r="J1412" s="6">
        <f>INDEX(Roles!$K$5:$K$40,MATCH(C1412&amp;"|"&amp;D1412,Roles!$A$5:$A$40,0))</f>
        <v/>
      </c>
      <c r="K1412" s="26">
        <f>INDEX(Market!$K$31:$K$54,MATCH(B1412&amp;"|"&amp;J1412,Market!$A$31:$A$54,0))</f>
        <v/>
      </c>
      <c r="L1412" s="6">
        <f>INDEX(Settings!$E$13:$E$19,MATCH(I1412,Settings!$B$13:$B$19,0))</f>
        <v/>
      </c>
      <c r="M1412" s="25">
        <f>INDEX(Structure!$K$6:$K$12,MATCH(I1412,Structure!$A$6:$A$12,0))</f>
        <v/>
      </c>
      <c r="N1412" s="26">
        <f>INDEX(Structure!$G$25:$G$52,MATCH(B1412&amp;"|"&amp;I1412,Structure!$A$25:$A$52,0))</f>
        <v/>
      </c>
      <c r="O1412" s="26">
        <f>INDEX(Structure!$H$25:$H$52,MATCH(B1412&amp;"|"&amp;I1412,Structure!$A$25:$A$52,0))</f>
        <v/>
      </c>
      <c r="P1412" s="26">
        <f>INDEX(Structure!$I$25:$I$52,MATCH(B1412&amp;"|"&amp;I1412,Structure!$A$25:$A$52,0))</f>
        <v/>
      </c>
      <c r="Q1412" s="20">
        <f>G1412/H1412</f>
        <v/>
      </c>
      <c r="R1412" s="20">
        <f>G1412/O1412</f>
        <v/>
      </c>
      <c r="S1412" s="32">
        <f>(G1412-N1412)/(P1412-N1412)</f>
        <v/>
      </c>
      <c r="T1412" s="4">
        <f>IF(G1412&lt;N1412,"Below",IF(G1412&gt;P1412,"Above","Within"))</f>
        <v/>
      </c>
      <c r="U1412" s="17">
        <f>MAX(0,N1412-G1412)*F1412</f>
        <v/>
      </c>
      <c r="V1412" s="17">
        <f>MAX(0,G1412-P1412)*F1412</f>
        <v/>
      </c>
      <c r="W1412" s="33">
        <f>IF(T1412="Above",LN(G1412/P1412)/LN(1+INDEX(Market!$E$6:$E$9,MATCH(B1412,Market!$A$6:$A$9,0))),0)</f>
        <v/>
      </c>
    </row>
    <row r="1413">
      <c r="A1413" s="5" t="inlineStr">
        <is>
          <t>E01637</t>
        </is>
      </c>
      <c r="B1413" s="5" t="inlineStr">
        <is>
          <t>ES</t>
        </is>
      </c>
      <c r="C1413" s="5" t="inlineStr">
        <is>
          <t>Customer Service</t>
        </is>
      </c>
      <c r="D1413" s="5" t="inlineStr">
        <is>
          <t>L1</t>
        </is>
      </c>
      <c r="E1413" s="5" t="inlineStr">
        <is>
          <t>F</t>
        </is>
      </c>
      <c r="F1413" s="5" t="n">
        <v>1</v>
      </c>
      <c r="G1413" s="31" t="n">
        <v>23100</v>
      </c>
      <c r="H1413" s="31" t="n">
        <v>22500</v>
      </c>
      <c r="I1413" s="6">
        <f>INDEX(Roles!$J$5:$J$40,MATCH(C1413&amp;"|"&amp;D1413,Roles!$A$5:$A$40,0))</f>
        <v/>
      </c>
      <c r="J1413" s="6">
        <f>INDEX(Roles!$K$5:$K$40,MATCH(C1413&amp;"|"&amp;D1413,Roles!$A$5:$A$40,0))</f>
        <v/>
      </c>
      <c r="K1413" s="26">
        <f>INDEX(Market!$K$31:$K$54,MATCH(B1413&amp;"|"&amp;J1413,Market!$A$31:$A$54,0))</f>
        <v/>
      </c>
      <c r="L1413" s="6">
        <f>INDEX(Settings!$E$13:$E$19,MATCH(I1413,Settings!$B$13:$B$19,0))</f>
        <v/>
      </c>
      <c r="M1413" s="25">
        <f>INDEX(Structure!$K$6:$K$12,MATCH(I1413,Structure!$A$6:$A$12,0))</f>
        <v/>
      </c>
      <c r="N1413" s="26">
        <f>INDEX(Structure!$G$25:$G$52,MATCH(B1413&amp;"|"&amp;I1413,Structure!$A$25:$A$52,0))</f>
        <v/>
      </c>
      <c r="O1413" s="26">
        <f>INDEX(Structure!$H$25:$H$52,MATCH(B1413&amp;"|"&amp;I1413,Structure!$A$25:$A$52,0))</f>
        <v/>
      </c>
      <c r="P1413" s="26">
        <f>INDEX(Structure!$I$25:$I$52,MATCH(B1413&amp;"|"&amp;I1413,Structure!$A$25:$A$52,0))</f>
        <v/>
      </c>
      <c r="Q1413" s="20">
        <f>G1413/H1413</f>
        <v/>
      </c>
      <c r="R1413" s="20">
        <f>G1413/O1413</f>
        <v/>
      </c>
      <c r="S1413" s="32">
        <f>(G1413-N1413)/(P1413-N1413)</f>
        <v/>
      </c>
      <c r="T1413" s="4">
        <f>IF(G1413&lt;N1413,"Below",IF(G1413&gt;P1413,"Above","Within"))</f>
        <v/>
      </c>
      <c r="U1413" s="17">
        <f>MAX(0,N1413-G1413)*F1413</f>
        <v/>
      </c>
      <c r="V1413" s="17">
        <f>MAX(0,G1413-P1413)*F1413</f>
        <v/>
      </c>
      <c r="W1413" s="33">
        <f>IF(T1413="Above",LN(G1413/P1413)/LN(1+INDEX(Market!$E$6:$E$9,MATCH(B1413,Market!$A$6:$A$9,0))),0)</f>
        <v/>
      </c>
    </row>
    <row r="1414">
      <c r="A1414" s="5" t="inlineStr">
        <is>
          <t>E01638</t>
        </is>
      </c>
      <c r="B1414" s="5" t="inlineStr">
        <is>
          <t>PL</t>
        </is>
      </c>
      <c r="C1414" s="5" t="inlineStr">
        <is>
          <t>Sales</t>
        </is>
      </c>
      <c r="D1414" s="5" t="inlineStr">
        <is>
          <t>L3</t>
        </is>
      </c>
      <c r="E1414" s="5" t="inlineStr">
        <is>
          <t>F</t>
        </is>
      </c>
      <c r="F1414" s="5" t="n">
        <v>1</v>
      </c>
      <c r="G1414" s="31" t="n">
        <v>35450</v>
      </c>
      <c r="H1414" s="31" t="n">
        <v>35300</v>
      </c>
      <c r="I1414" s="6">
        <f>INDEX(Roles!$J$5:$J$40,MATCH(C1414&amp;"|"&amp;D1414,Roles!$A$5:$A$40,0))</f>
        <v/>
      </c>
      <c r="J1414" s="6">
        <f>INDEX(Roles!$K$5:$K$40,MATCH(C1414&amp;"|"&amp;D1414,Roles!$A$5:$A$40,0))</f>
        <v/>
      </c>
      <c r="K1414" s="26">
        <f>INDEX(Market!$K$31:$K$54,MATCH(B1414&amp;"|"&amp;J1414,Market!$A$31:$A$54,0))</f>
        <v/>
      </c>
      <c r="L1414" s="6">
        <f>INDEX(Settings!$E$13:$E$19,MATCH(I1414,Settings!$B$13:$B$19,0))</f>
        <v/>
      </c>
      <c r="M1414" s="25">
        <f>INDEX(Structure!$K$6:$K$12,MATCH(I1414,Structure!$A$6:$A$12,0))</f>
        <v/>
      </c>
      <c r="N1414" s="26">
        <f>INDEX(Structure!$G$25:$G$52,MATCH(B1414&amp;"|"&amp;I1414,Structure!$A$25:$A$52,0))</f>
        <v/>
      </c>
      <c r="O1414" s="26">
        <f>INDEX(Structure!$H$25:$H$52,MATCH(B1414&amp;"|"&amp;I1414,Structure!$A$25:$A$52,0))</f>
        <v/>
      </c>
      <c r="P1414" s="26">
        <f>INDEX(Structure!$I$25:$I$52,MATCH(B1414&amp;"|"&amp;I1414,Structure!$A$25:$A$52,0))</f>
        <v/>
      </c>
      <c r="Q1414" s="20">
        <f>G1414/H1414</f>
        <v/>
      </c>
      <c r="R1414" s="20">
        <f>G1414/O1414</f>
        <v/>
      </c>
      <c r="S1414" s="32">
        <f>(G1414-N1414)/(P1414-N1414)</f>
        <v/>
      </c>
      <c r="T1414" s="4">
        <f>IF(G1414&lt;N1414,"Below",IF(G1414&gt;P1414,"Above","Within"))</f>
        <v/>
      </c>
      <c r="U1414" s="17">
        <f>MAX(0,N1414-G1414)*F1414</f>
        <v/>
      </c>
      <c r="V1414" s="17">
        <f>MAX(0,G1414-P1414)*F1414</f>
        <v/>
      </c>
      <c r="W1414" s="33">
        <f>IF(T1414="Above",LN(G1414/P1414)/LN(1+INDEX(Market!$E$6:$E$9,MATCH(B1414,Market!$A$6:$A$9,0))),0)</f>
        <v/>
      </c>
    </row>
    <row r="1415">
      <c r="A1415" s="5" t="inlineStr">
        <is>
          <t>E01639</t>
        </is>
      </c>
      <c r="B1415" s="5" t="inlineStr">
        <is>
          <t>PL</t>
        </is>
      </c>
      <c r="C1415" s="5" t="inlineStr">
        <is>
          <t>Operations</t>
        </is>
      </c>
      <c r="D1415" s="5" t="inlineStr">
        <is>
          <t>L3</t>
        </is>
      </c>
      <c r="E1415" s="5" t="inlineStr">
        <is>
          <t>F</t>
        </is>
      </c>
      <c r="F1415" s="5" t="n">
        <v>1</v>
      </c>
      <c r="G1415" s="31" t="n">
        <v>32400</v>
      </c>
      <c r="H1415" s="31" t="n">
        <v>31900</v>
      </c>
      <c r="I1415" s="6">
        <f>INDEX(Roles!$J$5:$J$40,MATCH(C1415&amp;"|"&amp;D1415,Roles!$A$5:$A$40,0))</f>
        <v/>
      </c>
      <c r="J1415" s="6">
        <f>INDEX(Roles!$K$5:$K$40,MATCH(C1415&amp;"|"&amp;D1415,Roles!$A$5:$A$40,0))</f>
        <v/>
      </c>
      <c r="K1415" s="26">
        <f>INDEX(Market!$K$31:$K$54,MATCH(B1415&amp;"|"&amp;J1415,Market!$A$31:$A$54,0))</f>
        <v/>
      </c>
      <c r="L1415" s="6">
        <f>INDEX(Settings!$E$13:$E$19,MATCH(I1415,Settings!$B$13:$B$19,0))</f>
        <v/>
      </c>
      <c r="M1415" s="25">
        <f>INDEX(Structure!$K$6:$K$12,MATCH(I1415,Structure!$A$6:$A$12,0))</f>
        <v/>
      </c>
      <c r="N1415" s="26">
        <f>INDEX(Structure!$G$25:$G$52,MATCH(B1415&amp;"|"&amp;I1415,Structure!$A$25:$A$52,0))</f>
        <v/>
      </c>
      <c r="O1415" s="26">
        <f>INDEX(Structure!$H$25:$H$52,MATCH(B1415&amp;"|"&amp;I1415,Structure!$A$25:$A$52,0))</f>
        <v/>
      </c>
      <c r="P1415" s="26">
        <f>INDEX(Structure!$I$25:$I$52,MATCH(B1415&amp;"|"&amp;I1415,Structure!$A$25:$A$52,0))</f>
        <v/>
      </c>
      <c r="Q1415" s="20">
        <f>G1415/H1415</f>
        <v/>
      </c>
      <c r="R1415" s="20">
        <f>G1415/O1415</f>
        <v/>
      </c>
      <c r="S1415" s="32">
        <f>(G1415-N1415)/(P1415-N1415)</f>
        <v/>
      </c>
      <c r="T1415" s="4">
        <f>IF(G1415&lt;N1415,"Below",IF(G1415&gt;P1415,"Above","Within"))</f>
        <v/>
      </c>
      <c r="U1415" s="17">
        <f>MAX(0,N1415-G1415)*F1415</f>
        <v/>
      </c>
      <c r="V1415" s="17">
        <f>MAX(0,G1415-P1415)*F1415</f>
        <v/>
      </c>
      <c r="W1415" s="33">
        <f>IF(T1415="Above",LN(G1415/P1415)/LN(1+INDEX(Market!$E$6:$E$9,MATCH(B1415,Market!$A$6:$A$9,0))),0)</f>
        <v/>
      </c>
    </row>
    <row r="1416">
      <c r="A1416" s="5" t="inlineStr">
        <is>
          <t>E01640</t>
        </is>
      </c>
      <c r="B1416" s="5" t="inlineStr">
        <is>
          <t>PL</t>
        </is>
      </c>
      <c r="C1416" s="5" t="inlineStr">
        <is>
          <t>Tech</t>
        </is>
      </c>
      <c r="D1416" s="5" t="inlineStr">
        <is>
          <t>L3</t>
        </is>
      </c>
      <c r="E1416" s="5" t="inlineStr">
        <is>
          <t>F</t>
        </is>
      </c>
      <c r="F1416" s="5" t="n">
        <v>1</v>
      </c>
      <c r="G1416" s="31" t="n">
        <v>44600</v>
      </c>
      <c r="H1416" s="31" t="n">
        <v>42000</v>
      </c>
      <c r="I1416" s="6">
        <f>INDEX(Roles!$J$5:$J$40,MATCH(C1416&amp;"|"&amp;D1416,Roles!$A$5:$A$40,0))</f>
        <v/>
      </c>
      <c r="J1416" s="6">
        <f>INDEX(Roles!$K$5:$K$40,MATCH(C1416&amp;"|"&amp;D1416,Roles!$A$5:$A$40,0))</f>
        <v/>
      </c>
      <c r="K1416" s="26">
        <f>INDEX(Market!$K$31:$K$54,MATCH(B1416&amp;"|"&amp;J1416,Market!$A$31:$A$54,0))</f>
        <v/>
      </c>
      <c r="L1416" s="6">
        <f>INDEX(Settings!$E$13:$E$19,MATCH(I1416,Settings!$B$13:$B$19,0))</f>
        <v/>
      </c>
      <c r="M1416" s="25">
        <f>INDEX(Structure!$K$6:$K$12,MATCH(I1416,Structure!$A$6:$A$12,0))</f>
        <v/>
      </c>
      <c r="N1416" s="26">
        <f>INDEX(Structure!$G$25:$G$52,MATCH(B1416&amp;"|"&amp;I1416,Structure!$A$25:$A$52,0))</f>
        <v/>
      </c>
      <c r="O1416" s="26">
        <f>INDEX(Structure!$H$25:$H$52,MATCH(B1416&amp;"|"&amp;I1416,Structure!$A$25:$A$52,0))</f>
        <v/>
      </c>
      <c r="P1416" s="26">
        <f>INDEX(Structure!$I$25:$I$52,MATCH(B1416&amp;"|"&amp;I1416,Structure!$A$25:$A$52,0))</f>
        <v/>
      </c>
      <c r="Q1416" s="20">
        <f>G1416/H1416</f>
        <v/>
      </c>
      <c r="R1416" s="20">
        <f>G1416/O1416</f>
        <v/>
      </c>
      <c r="S1416" s="32">
        <f>(G1416-N1416)/(P1416-N1416)</f>
        <v/>
      </c>
      <c r="T1416" s="4">
        <f>IF(G1416&lt;N1416,"Below",IF(G1416&gt;P1416,"Above","Within"))</f>
        <v/>
      </c>
      <c r="U1416" s="17">
        <f>MAX(0,N1416-G1416)*F1416</f>
        <v/>
      </c>
      <c r="V1416" s="17">
        <f>MAX(0,G1416-P1416)*F1416</f>
        <v/>
      </c>
      <c r="W1416" s="33">
        <f>IF(T1416="Above",LN(G1416/P1416)/LN(1+INDEX(Market!$E$6:$E$9,MATCH(B1416,Market!$A$6:$A$9,0))),0)</f>
        <v/>
      </c>
    </row>
    <row r="1417">
      <c r="A1417" s="5" t="inlineStr">
        <is>
          <t>E01641</t>
        </is>
      </c>
      <c r="B1417" s="5" t="inlineStr">
        <is>
          <t>PL</t>
        </is>
      </c>
      <c r="C1417" s="5" t="inlineStr">
        <is>
          <t>Tech</t>
        </is>
      </c>
      <c r="D1417" s="5" t="inlineStr">
        <is>
          <t>L3</t>
        </is>
      </c>
      <c r="E1417" s="5" t="inlineStr">
        <is>
          <t>M</t>
        </is>
      </c>
      <c r="F1417" s="5" t="n">
        <v>1</v>
      </c>
      <c r="G1417" s="31" t="n">
        <v>46500</v>
      </c>
      <c r="H1417" s="31" t="n">
        <v>42000</v>
      </c>
      <c r="I1417" s="6">
        <f>INDEX(Roles!$J$5:$J$40,MATCH(C1417&amp;"|"&amp;D1417,Roles!$A$5:$A$40,0))</f>
        <v/>
      </c>
      <c r="J1417" s="6">
        <f>INDEX(Roles!$K$5:$K$40,MATCH(C1417&amp;"|"&amp;D1417,Roles!$A$5:$A$40,0))</f>
        <v/>
      </c>
      <c r="K1417" s="26">
        <f>INDEX(Market!$K$31:$K$54,MATCH(B1417&amp;"|"&amp;J1417,Market!$A$31:$A$54,0))</f>
        <v/>
      </c>
      <c r="L1417" s="6">
        <f>INDEX(Settings!$E$13:$E$19,MATCH(I1417,Settings!$B$13:$B$19,0))</f>
        <v/>
      </c>
      <c r="M1417" s="25">
        <f>INDEX(Structure!$K$6:$K$12,MATCH(I1417,Structure!$A$6:$A$12,0))</f>
        <v/>
      </c>
      <c r="N1417" s="26">
        <f>INDEX(Structure!$G$25:$G$52,MATCH(B1417&amp;"|"&amp;I1417,Structure!$A$25:$A$52,0))</f>
        <v/>
      </c>
      <c r="O1417" s="26">
        <f>INDEX(Structure!$H$25:$H$52,MATCH(B1417&amp;"|"&amp;I1417,Structure!$A$25:$A$52,0))</f>
        <v/>
      </c>
      <c r="P1417" s="26">
        <f>INDEX(Structure!$I$25:$I$52,MATCH(B1417&amp;"|"&amp;I1417,Structure!$A$25:$A$52,0))</f>
        <v/>
      </c>
      <c r="Q1417" s="20">
        <f>G1417/H1417</f>
        <v/>
      </c>
      <c r="R1417" s="20">
        <f>G1417/O1417</f>
        <v/>
      </c>
      <c r="S1417" s="32">
        <f>(G1417-N1417)/(P1417-N1417)</f>
        <v/>
      </c>
      <c r="T1417" s="4">
        <f>IF(G1417&lt;N1417,"Below",IF(G1417&gt;P1417,"Above","Within"))</f>
        <v/>
      </c>
      <c r="U1417" s="17">
        <f>MAX(0,N1417-G1417)*F1417</f>
        <v/>
      </c>
      <c r="V1417" s="17">
        <f>MAX(0,G1417-P1417)*F1417</f>
        <v/>
      </c>
      <c r="W1417" s="33">
        <f>IF(T1417="Above",LN(G1417/P1417)/LN(1+INDEX(Market!$E$6:$E$9,MATCH(B1417,Market!$A$6:$A$9,0))),0)</f>
        <v/>
      </c>
    </row>
    <row r="1418">
      <c r="A1418" s="5" t="inlineStr">
        <is>
          <t>E01643</t>
        </is>
      </c>
      <c r="B1418" s="5" t="inlineStr">
        <is>
          <t>PL</t>
        </is>
      </c>
      <c r="C1418" s="5" t="inlineStr">
        <is>
          <t>Operations</t>
        </is>
      </c>
      <c r="D1418" s="5" t="inlineStr">
        <is>
          <t>L3</t>
        </is>
      </c>
      <c r="E1418" s="5" t="inlineStr">
        <is>
          <t>M</t>
        </is>
      </c>
      <c r="F1418" s="5" t="n">
        <v>1</v>
      </c>
      <c r="G1418" s="31" t="n">
        <v>32350</v>
      </c>
      <c r="H1418" s="31" t="n">
        <v>31900</v>
      </c>
      <c r="I1418" s="6">
        <f>INDEX(Roles!$J$5:$J$40,MATCH(C1418&amp;"|"&amp;D1418,Roles!$A$5:$A$40,0))</f>
        <v/>
      </c>
      <c r="J1418" s="6">
        <f>INDEX(Roles!$K$5:$K$40,MATCH(C1418&amp;"|"&amp;D1418,Roles!$A$5:$A$40,0))</f>
        <v/>
      </c>
      <c r="K1418" s="26">
        <f>INDEX(Market!$K$31:$K$54,MATCH(B1418&amp;"|"&amp;J1418,Market!$A$31:$A$54,0))</f>
        <v/>
      </c>
      <c r="L1418" s="6">
        <f>INDEX(Settings!$E$13:$E$19,MATCH(I1418,Settings!$B$13:$B$19,0))</f>
        <v/>
      </c>
      <c r="M1418" s="25">
        <f>INDEX(Structure!$K$6:$K$12,MATCH(I1418,Structure!$A$6:$A$12,0))</f>
        <v/>
      </c>
      <c r="N1418" s="26">
        <f>INDEX(Structure!$G$25:$G$52,MATCH(B1418&amp;"|"&amp;I1418,Structure!$A$25:$A$52,0))</f>
        <v/>
      </c>
      <c r="O1418" s="26">
        <f>INDEX(Structure!$H$25:$H$52,MATCH(B1418&amp;"|"&amp;I1418,Structure!$A$25:$A$52,0))</f>
        <v/>
      </c>
      <c r="P1418" s="26">
        <f>INDEX(Structure!$I$25:$I$52,MATCH(B1418&amp;"|"&amp;I1418,Structure!$A$25:$A$52,0))</f>
        <v/>
      </c>
      <c r="Q1418" s="20">
        <f>G1418/H1418</f>
        <v/>
      </c>
      <c r="R1418" s="20">
        <f>G1418/O1418</f>
        <v/>
      </c>
      <c r="S1418" s="32">
        <f>(G1418-N1418)/(P1418-N1418)</f>
        <v/>
      </c>
      <c r="T1418" s="4">
        <f>IF(G1418&lt;N1418,"Below",IF(G1418&gt;P1418,"Above","Within"))</f>
        <v/>
      </c>
      <c r="U1418" s="17">
        <f>MAX(0,N1418-G1418)*F1418</f>
        <v/>
      </c>
      <c r="V1418" s="17">
        <f>MAX(0,G1418-P1418)*F1418</f>
        <v/>
      </c>
      <c r="W1418" s="33">
        <f>IF(T1418="Above",LN(G1418/P1418)/LN(1+INDEX(Market!$E$6:$E$9,MATCH(B1418,Market!$A$6:$A$9,0))),0)</f>
        <v/>
      </c>
    </row>
    <row r="1419">
      <c r="A1419" s="5" t="inlineStr">
        <is>
          <t>E01644</t>
        </is>
      </c>
      <c r="B1419" s="5" t="inlineStr">
        <is>
          <t>DE</t>
        </is>
      </c>
      <c r="C1419" s="5" t="inlineStr">
        <is>
          <t>Operations</t>
        </is>
      </c>
      <c r="D1419" s="5" t="inlineStr">
        <is>
          <t>L1</t>
        </is>
      </c>
      <c r="E1419" s="5" t="inlineStr">
        <is>
          <t>M</t>
        </is>
      </c>
      <c r="F1419" s="5" t="n">
        <v>1</v>
      </c>
      <c r="G1419" s="31" t="n">
        <v>35600</v>
      </c>
      <c r="H1419" s="31" t="n">
        <v>36100</v>
      </c>
      <c r="I1419" s="6">
        <f>INDEX(Roles!$J$5:$J$40,MATCH(C1419&amp;"|"&amp;D1419,Roles!$A$5:$A$40,0))</f>
        <v/>
      </c>
      <c r="J1419" s="6">
        <f>INDEX(Roles!$K$5:$K$40,MATCH(C1419&amp;"|"&amp;D1419,Roles!$A$5:$A$40,0))</f>
        <v/>
      </c>
      <c r="K1419" s="26">
        <f>INDEX(Market!$K$31:$K$54,MATCH(B1419&amp;"|"&amp;J1419,Market!$A$31:$A$54,0))</f>
        <v/>
      </c>
      <c r="L1419" s="6">
        <f>INDEX(Settings!$E$13:$E$19,MATCH(I1419,Settings!$B$13:$B$19,0))</f>
        <v/>
      </c>
      <c r="M1419" s="25">
        <f>INDEX(Structure!$K$6:$K$12,MATCH(I1419,Structure!$A$6:$A$12,0))</f>
        <v/>
      </c>
      <c r="N1419" s="26">
        <f>INDEX(Structure!$G$25:$G$52,MATCH(B1419&amp;"|"&amp;I1419,Structure!$A$25:$A$52,0))</f>
        <v/>
      </c>
      <c r="O1419" s="26">
        <f>INDEX(Structure!$H$25:$H$52,MATCH(B1419&amp;"|"&amp;I1419,Structure!$A$25:$A$52,0))</f>
        <v/>
      </c>
      <c r="P1419" s="26">
        <f>INDEX(Structure!$I$25:$I$52,MATCH(B1419&amp;"|"&amp;I1419,Structure!$A$25:$A$52,0))</f>
        <v/>
      </c>
      <c r="Q1419" s="20">
        <f>G1419/H1419</f>
        <v/>
      </c>
      <c r="R1419" s="20">
        <f>G1419/O1419</f>
        <v/>
      </c>
      <c r="S1419" s="32">
        <f>(G1419-N1419)/(P1419-N1419)</f>
        <v/>
      </c>
      <c r="T1419" s="4">
        <f>IF(G1419&lt;N1419,"Below",IF(G1419&gt;P1419,"Above","Within"))</f>
        <v/>
      </c>
      <c r="U1419" s="17">
        <f>MAX(0,N1419-G1419)*F1419</f>
        <v/>
      </c>
      <c r="V1419" s="17">
        <f>MAX(0,G1419-P1419)*F1419</f>
        <v/>
      </c>
      <c r="W1419" s="33">
        <f>IF(T1419="Above",LN(G1419/P1419)/LN(1+INDEX(Market!$E$6:$E$9,MATCH(B1419,Market!$A$6:$A$9,0))),0)</f>
        <v/>
      </c>
    </row>
    <row r="1420">
      <c r="A1420" s="5" t="inlineStr">
        <is>
          <t>E01645</t>
        </is>
      </c>
      <c r="B1420" s="5" t="inlineStr">
        <is>
          <t>IT</t>
        </is>
      </c>
      <c r="C1420" s="5" t="inlineStr">
        <is>
          <t>Customer Service</t>
        </is>
      </c>
      <c r="D1420" s="5" t="inlineStr">
        <is>
          <t>L3</t>
        </is>
      </c>
      <c r="E1420" s="5" t="inlineStr">
        <is>
          <t>F</t>
        </is>
      </c>
      <c r="F1420" s="5" t="n">
        <v>1</v>
      </c>
      <c r="G1420" s="31" t="n">
        <v>37150</v>
      </c>
      <c r="H1420" s="31" t="n">
        <v>37400</v>
      </c>
      <c r="I1420" s="6">
        <f>INDEX(Roles!$J$5:$J$40,MATCH(C1420&amp;"|"&amp;D1420,Roles!$A$5:$A$40,0))</f>
        <v/>
      </c>
      <c r="J1420" s="6">
        <f>INDEX(Roles!$K$5:$K$40,MATCH(C1420&amp;"|"&amp;D1420,Roles!$A$5:$A$40,0))</f>
        <v/>
      </c>
      <c r="K1420" s="26">
        <f>INDEX(Market!$K$31:$K$54,MATCH(B1420&amp;"|"&amp;J1420,Market!$A$31:$A$54,0))</f>
        <v/>
      </c>
      <c r="L1420" s="6">
        <f>INDEX(Settings!$E$13:$E$19,MATCH(I1420,Settings!$B$13:$B$19,0))</f>
        <v/>
      </c>
      <c r="M1420" s="25">
        <f>INDEX(Structure!$K$6:$K$12,MATCH(I1420,Structure!$A$6:$A$12,0))</f>
        <v/>
      </c>
      <c r="N1420" s="26">
        <f>INDEX(Structure!$G$25:$G$52,MATCH(B1420&amp;"|"&amp;I1420,Structure!$A$25:$A$52,0))</f>
        <v/>
      </c>
      <c r="O1420" s="26">
        <f>INDEX(Structure!$H$25:$H$52,MATCH(B1420&amp;"|"&amp;I1420,Structure!$A$25:$A$52,0))</f>
        <v/>
      </c>
      <c r="P1420" s="26">
        <f>INDEX(Structure!$I$25:$I$52,MATCH(B1420&amp;"|"&amp;I1420,Structure!$A$25:$A$52,0))</f>
        <v/>
      </c>
      <c r="Q1420" s="20">
        <f>G1420/H1420</f>
        <v/>
      </c>
      <c r="R1420" s="20">
        <f>G1420/O1420</f>
        <v/>
      </c>
      <c r="S1420" s="32">
        <f>(G1420-N1420)/(P1420-N1420)</f>
        <v/>
      </c>
      <c r="T1420" s="4">
        <f>IF(G1420&lt;N1420,"Below",IF(G1420&gt;P1420,"Above","Within"))</f>
        <v/>
      </c>
      <c r="U1420" s="17">
        <f>MAX(0,N1420-G1420)*F1420</f>
        <v/>
      </c>
      <c r="V1420" s="17">
        <f>MAX(0,G1420-P1420)*F1420</f>
        <v/>
      </c>
      <c r="W1420" s="33">
        <f>IF(T1420="Above",LN(G1420/P1420)/LN(1+INDEX(Market!$E$6:$E$9,MATCH(B1420,Market!$A$6:$A$9,0))),0)</f>
        <v/>
      </c>
    </row>
    <row r="1421">
      <c r="A1421" s="5" t="inlineStr">
        <is>
          <t>E01648</t>
        </is>
      </c>
      <c r="B1421" s="5" t="inlineStr">
        <is>
          <t>PL</t>
        </is>
      </c>
      <c r="C1421" s="5" t="inlineStr">
        <is>
          <t>Tech</t>
        </is>
      </c>
      <c r="D1421" s="5" t="inlineStr">
        <is>
          <t>L3</t>
        </is>
      </c>
      <c r="E1421" s="5" t="inlineStr">
        <is>
          <t>M</t>
        </is>
      </c>
      <c r="F1421" s="5" t="n">
        <v>1</v>
      </c>
      <c r="G1421" s="31" t="n">
        <v>46650</v>
      </c>
      <c r="H1421" s="31" t="n">
        <v>42000</v>
      </c>
      <c r="I1421" s="6">
        <f>INDEX(Roles!$J$5:$J$40,MATCH(C1421&amp;"|"&amp;D1421,Roles!$A$5:$A$40,0))</f>
        <v/>
      </c>
      <c r="J1421" s="6">
        <f>INDEX(Roles!$K$5:$K$40,MATCH(C1421&amp;"|"&amp;D1421,Roles!$A$5:$A$40,0))</f>
        <v/>
      </c>
      <c r="K1421" s="26">
        <f>INDEX(Market!$K$31:$K$54,MATCH(B1421&amp;"|"&amp;J1421,Market!$A$31:$A$54,0))</f>
        <v/>
      </c>
      <c r="L1421" s="6">
        <f>INDEX(Settings!$E$13:$E$19,MATCH(I1421,Settings!$B$13:$B$19,0))</f>
        <v/>
      </c>
      <c r="M1421" s="25">
        <f>INDEX(Structure!$K$6:$K$12,MATCH(I1421,Structure!$A$6:$A$12,0))</f>
        <v/>
      </c>
      <c r="N1421" s="26">
        <f>INDEX(Structure!$G$25:$G$52,MATCH(B1421&amp;"|"&amp;I1421,Structure!$A$25:$A$52,0))</f>
        <v/>
      </c>
      <c r="O1421" s="26">
        <f>INDEX(Structure!$H$25:$H$52,MATCH(B1421&amp;"|"&amp;I1421,Structure!$A$25:$A$52,0))</f>
        <v/>
      </c>
      <c r="P1421" s="26">
        <f>INDEX(Structure!$I$25:$I$52,MATCH(B1421&amp;"|"&amp;I1421,Structure!$A$25:$A$52,0))</f>
        <v/>
      </c>
      <c r="Q1421" s="20">
        <f>G1421/H1421</f>
        <v/>
      </c>
      <c r="R1421" s="20">
        <f>G1421/O1421</f>
        <v/>
      </c>
      <c r="S1421" s="32">
        <f>(G1421-N1421)/(P1421-N1421)</f>
        <v/>
      </c>
      <c r="T1421" s="4">
        <f>IF(G1421&lt;N1421,"Below",IF(G1421&gt;P1421,"Above","Within"))</f>
        <v/>
      </c>
      <c r="U1421" s="17">
        <f>MAX(0,N1421-G1421)*F1421</f>
        <v/>
      </c>
      <c r="V1421" s="17">
        <f>MAX(0,G1421-P1421)*F1421</f>
        <v/>
      </c>
      <c r="W1421" s="33">
        <f>IF(T1421="Above",LN(G1421/P1421)/LN(1+INDEX(Market!$E$6:$E$9,MATCH(B1421,Market!$A$6:$A$9,0))),0)</f>
        <v/>
      </c>
    </row>
    <row r="1422">
      <c r="A1422" s="5" t="inlineStr">
        <is>
          <t>E01649</t>
        </is>
      </c>
      <c r="B1422" s="5" t="inlineStr">
        <is>
          <t>PL</t>
        </is>
      </c>
      <c r="C1422" s="5" t="inlineStr">
        <is>
          <t>Operations</t>
        </is>
      </c>
      <c r="D1422" s="5" t="inlineStr">
        <is>
          <t>L2</t>
        </is>
      </c>
      <c r="E1422" s="5" t="inlineStr">
        <is>
          <t>M</t>
        </is>
      </c>
      <c r="F1422" s="5" t="n">
        <v>1</v>
      </c>
      <c r="G1422" s="31" t="n">
        <v>26250</v>
      </c>
      <c r="H1422" s="31" t="n">
        <v>24900</v>
      </c>
      <c r="I1422" s="6">
        <f>INDEX(Roles!$J$5:$J$40,MATCH(C1422&amp;"|"&amp;D1422,Roles!$A$5:$A$40,0))</f>
        <v/>
      </c>
      <c r="J1422" s="6">
        <f>INDEX(Roles!$K$5:$K$40,MATCH(C1422&amp;"|"&amp;D1422,Roles!$A$5:$A$40,0))</f>
        <v/>
      </c>
      <c r="K1422" s="26">
        <f>INDEX(Market!$K$31:$K$54,MATCH(B1422&amp;"|"&amp;J1422,Market!$A$31:$A$54,0))</f>
        <v/>
      </c>
      <c r="L1422" s="6">
        <f>INDEX(Settings!$E$13:$E$19,MATCH(I1422,Settings!$B$13:$B$19,0))</f>
        <v/>
      </c>
      <c r="M1422" s="25">
        <f>INDEX(Structure!$K$6:$K$12,MATCH(I1422,Structure!$A$6:$A$12,0))</f>
        <v/>
      </c>
      <c r="N1422" s="26">
        <f>INDEX(Structure!$G$25:$G$52,MATCH(B1422&amp;"|"&amp;I1422,Structure!$A$25:$A$52,0))</f>
        <v/>
      </c>
      <c r="O1422" s="26">
        <f>INDEX(Structure!$H$25:$H$52,MATCH(B1422&amp;"|"&amp;I1422,Structure!$A$25:$A$52,0))</f>
        <v/>
      </c>
      <c r="P1422" s="26">
        <f>INDEX(Structure!$I$25:$I$52,MATCH(B1422&amp;"|"&amp;I1422,Structure!$A$25:$A$52,0))</f>
        <v/>
      </c>
      <c r="Q1422" s="20">
        <f>G1422/H1422</f>
        <v/>
      </c>
      <c r="R1422" s="20">
        <f>G1422/O1422</f>
        <v/>
      </c>
      <c r="S1422" s="32">
        <f>(G1422-N1422)/(P1422-N1422)</f>
        <v/>
      </c>
      <c r="T1422" s="4">
        <f>IF(G1422&lt;N1422,"Below",IF(G1422&gt;P1422,"Above","Within"))</f>
        <v/>
      </c>
      <c r="U1422" s="17">
        <f>MAX(0,N1422-G1422)*F1422</f>
        <v/>
      </c>
      <c r="V1422" s="17">
        <f>MAX(0,G1422-P1422)*F1422</f>
        <v/>
      </c>
      <c r="W1422" s="33">
        <f>IF(T1422="Above",LN(G1422/P1422)/LN(1+INDEX(Market!$E$6:$E$9,MATCH(B1422,Market!$A$6:$A$9,0))),0)</f>
        <v/>
      </c>
    </row>
    <row r="1423">
      <c r="A1423" s="5" t="inlineStr">
        <is>
          <t>E01650</t>
        </is>
      </c>
      <c r="B1423" s="5" t="inlineStr">
        <is>
          <t>IT</t>
        </is>
      </c>
      <c r="C1423" s="5" t="inlineStr">
        <is>
          <t>Operations</t>
        </is>
      </c>
      <c r="D1423" s="5" t="inlineStr">
        <is>
          <t>L4</t>
        </is>
      </c>
      <c r="E1423" s="5" t="inlineStr">
        <is>
          <t>M</t>
        </is>
      </c>
      <c r="F1423" s="5" t="n">
        <v>1</v>
      </c>
      <c r="G1423" s="31" t="n">
        <v>44250</v>
      </c>
      <c r="H1423" s="31" t="n">
        <v>51900</v>
      </c>
      <c r="I1423" s="6">
        <f>INDEX(Roles!$J$5:$J$40,MATCH(C1423&amp;"|"&amp;D1423,Roles!$A$5:$A$40,0))</f>
        <v/>
      </c>
      <c r="J1423" s="6">
        <f>INDEX(Roles!$K$5:$K$40,MATCH(C1423&amp;"|"&amp;D1423,Roles!$A$5:$A$40,0))</f>
        <v/>
      </c>
      <c r="K1423" s="26">
        <f>INDEX(Market!$K$31:$K$54,MATCH(B1423&amp;"|"&amp;J1423,Market!$A$31:$A$54,0))</f>
        <v/>
      </c>
      <c r="L1423" s="6">
        <f>INDEX(Settings!$E$13:$E$19,MATCH(I1423,Settings!$B$13:$B$19,0))</f>
        <v/>
      </c>
      <c r="M1423" s="25">
        <f>INDEX(Structure!$K$6:$K$12,MATCH(I1423,Structure!$A$6:$A$12,0))</f>
        <v/>
      </c>
      <c r="N1423" s="26">
        <f>INDEX(Structure!$G$25:$G$52,MATCH(B1423&amp;"|"&amp;I1423,Structure!$A$25:$A$52,0))</f>
        <v/>
      </c>
      <c r="O1423" s="26">
        <f>INDEX(Structure!$H$25:$H$52,MATCH(B1423&amp;"|"&amp;I1423,Structure!$A$25:$A$52,0))</f>
        <v/>
      </c>
      <c r="P1423" s="26">
        <f>INDEX(Structure!$I$25:$I$52,MATCH(B1423&amp;"|"&amp;I1423,Structure!$A$25:$A$52,0))</f>
        <v/>
      </c>
      <c r="Q1423" s="20">
        <f>G1423/H1423</f>
        <v/>
      </c>
      <c r="R1423" s="20">
        <f>G1423/O1423</f>
        <v/>
      </c>
      <c r="S1423" s="32">
        <f>(G1423-N1423)/(P1423-N1423)</f>
        <v/>
      </c>
      <c r="T1423" s="4">
        <f>IF(G1423&lt;N1423,"Below",IF(G1423&gt;P1423,"Above","Within"))</f>
        <v/>
      </c>
      <c r="U1423" s="17">
        <f>MAX(0,N1423-G1423)*F1423</f>
        <v/>
      </c>
      <c r="V1423" s="17">
        <f>MAX(0,G1423-P1423)*F1423</f>
        <v/>
      </c>
      <c r="W1423" s="33">
        <f>IF(T1423="Above",LN(G1423/P1423)/LN(1+INDEX(Market!$E$6:$E$9,MATCH(B1423,Market!$A$6:$A$9,0))),0)</f>
        <v/>
      </c>
    </row>
    <row r="1424">
      <c r="A1424" s="5" t="inlineStr">
        <is>
          <t>E01651</t>
        </is>
      </c>
      <c r="B1424" s="5" t="inlineStr">
        <is>
          <t>PL</t>
        </is>
      </c>
      <c r="C1424" s="5" t="inlineStr">
        <is>
          <t>Sales</t>
        </is>
      </c>
      <c r="D1424" s="5" t="inlineStr">
        <is>
          <t>L2</t>
        </is>
      </c>
      <c r="E1424" s="5" t="inlineStr">
        <is>
          <t>M</t>
        </is>
      </c>
      <c r="F1424" s="5" t="n">
        <v>1</v>
      </c>
      <c r="G1424" s="31" t="n">
        <v>31600</v>
      </c>
      <c r="H1424" s="31" t="n">
        <v>27600</v>
      </c>
      <c r="I1424" s="6">
        <f>INDEX(Roles!$J$5:$J$40,MATCH(C1424&amp;"|"&amp;D1424,Roles!$A$5:$A$40,0))</f>
        <v/>
      </c>
      <c r="J1424" s="6">
        <f>INDEX(Roles!$K$5:$K$40,MATCH(C1424&amp;"|"&amp;D1424,Roles!$A$5:$A$40,0))</f>
        <v/>
      </c>
      <c r="K1424" s="26">
        <f>INDEX(Market!$K$31:$K$54,MATCH(B1424&amp;"|"&amp;J1424,Market!$A$31:$A$54,0))</f>
        <v/>
      </c>
      <c r="L1424" s="6">
        <f>INDEX(Settings!$E$13:$E$19,MATCH(I1424,Settings!$B$13:$B$19,0))</f>
        <v/>
      </c>
      <c r="M1424" s="25">
        <f>INDEX(Structure!$K$6:$K$12,MATCH(I1424,Structure!$A$6:$A$12,0))</f>
        <v/>
      </c>
      <c r="N1424" s="26">
        <f>INDEX(Structure!$G$25:$G$52,MATCH(B1424&amp;"|"&amp;I1424,Structure!$A$25:$A$52,0))</f>
        <v/>
      </c>
      <c r="O1424" s="26">
        <f>INDEX(Structure!$H$25:$H$52,MATCH(B1424&amp;"|"&amp;I1424,Structure!$A$25:$A$52,0))</f>
        <v/>
      </c>
      <c r="P1424" s="26">
        <f>INDEX(Structure!$I$25:$I$52,MATCH(B1424&amp;"|"&amp;I1424,Structure!$A$25:$A$52,0))</f>
        <v/>
      </c>
      <c r="Q1424" s="20">
        <f>G1424/H1424</f>
        <v/>
      </c>
      <c r="R1424" s="20">
        <f>G1424/O1424</f>
        <v/>
      </c>
      <c r="S1424" s="32">
        <f>(G1424-N1424)/(P1424-N1424)</f>
        <v/>
      </c>
      <c r="T1424" s="4">
        <f>IF(G1424&lt;N1424,"Below",IF(G1424&gt;P1424,"Above","Within"))</f>
        <v/>
      </c>
      <c r="U1424" s="17">
        <f>MAX(0,N1424-G1424)*F1424</f>
        <v/>
      </c>
      <c r="V1424" s="17">
        <f>MAX(0,G1424-P1424)*F1424</f>
        <v/>
      </c>
      <c r="W1424" s="33">
        <f>IF(T1424="Above",LN(G1424/P1424)/LN(1+INDEX(Market!$E$6:$E$9,MATCH(B1424,Market!$A$6:$A$9,0))),0)</f>
        <v/>
      </c>
    </row>
    <row r="1425">
      <c r="A1425" s="5" t="inlineStr">
        <is>
          <t>E01652</t>
        </is>
      </c>
      <c r="B1425" s="5" t="inlineStr">
        <is>
          <t>DE</t>
        </is>
      </c>
      <c r="C1425" s="5" t="inlineStr">
        <is>
          <t>Operations</t>
        </is>
      </c>
      <c r="D1425" s="5" t="inlineStr">
        <is>
          <t>L5</t>
        </is>
      </c>
      <c r="E1425" s="5" t="inlineStr">
        <is>
          <t>F</t>
        </is>
      </c>
      <c r="F1425" s="5" t="n">
        <v>0.8</v>
      </c>
      <c r="G1425" s="31" t="n">
        <v>116750</v>
      </c>
      <c r="H1425" s="31" t="n">
        <v>104700</v>
      </c>
      <c r="I1425" s="6">
        <f>INDEX(Roles!$J$5:$J$40,MATCH(C1425&amp;"|"&amp;D1425,Roles!$A$5:$A$40,0))</f>
        <v/>
      </c>
      <c r="J1425" s="6">
        <f>INDEX(Roles!$K$5:$K$40,MATCH(C1425&amp;"|"&amp;D1425,Roles!$A$5:$A$40,0))</f>
        <v/>
      </c>
      <c r="K1425" s="26">
        <f>INDEX(Market!$K$31:$K$54,MATCH(B1425&amp;"|"&amp;J1425,Market!$A$31:$A$54,0))</f>
        <v/>
      </c>
      <c r="L1425" s="6">
        <f>INDEX(Settings!$E$13:$E$19,MATCH(I1425,Settings!$B$13:$B$19,0))</f>
        <v/>
      </c>
      <c r="M1425" s="25">
        <f>INDEX(Structure!$K$6:$K$12,MATCH(I1425,Structure!$A$6:$A$12,0))</f>
        <v/>
      </c>
      <c r="N1425" s="26">
        <f>INDEX(Structure!$G$25:$G$52,MATCH(B1425&amp;"|"&amp;I1425,Structure!$A$25:$A$52,0))</f>
        <v/>
      </c>
      <c r="O1425" s="26">
        <f>INDEX(Structure!$H$25:$H$52,MATCH(B1425&amp;"|"&amp;I1425,Structure!$A$25:$A$52,0))</f>
        <v/>
      </c>
      <c r="P1425" s="26">
        <f>INDEX(Structure!$I$25:$I$52,MATCH(B1425&amp;"|"&amp;I1425,Structure!$A$25:$A$52,0))</f>
        <v/>
      </c>
      <c r="Q1425" s="20">
        <f>G1425/H1425</f>
        <v/>
      </c>
      <c r="R1425" s="20">
        <f>G1425/O1425</f>
        <v/>
      </c>
      <c r="S1425" s="32">
        <f>(G1425-N1425)/(P1425-N1425)</f>
        <v/>
      </c>
      <c r="T1425" s="4">
        <f>IF(G1425&lt;N1425,"Below",IF(G1425&gt;P1425,"Above","Within"))</f>
        <v/>
      </c>
      <c r="U1425" s="17">
        <f>MAX(0,N1425-G1425)*F1425</f>
        <v/>
      </c>
      <c r="V1425" s="17">
        <f>MAX(0,G1425-P1425)*F1425</f>
        <v/>
      </c>
      <c r="W1425" s="33">
        <f>IF(T1425="Above",LN(G1425/P1425)/LN(1+INDEX(Market!$E$6:$E$9,MATCH(B1425,Market!$A$6:$A$9,0))),0)</f>
        <v/>
      </c>
    </row>
    <row r="1426">
      <c r="A1426" s="5" t="inlineStr">
        <is>
          <t>E01653</t>
        </is>
      </c>
      <c r="B1426" s="5" t="inlineStr">
        <is>
          <t>PL</t>
        </is>
      </c>
      <c r="C1426" s="5" t="inlineStr">
        <is>
          <t>Customer Service</t>
        </is>
      </c>
      <c r="D1426" s="5" t="inlineStr">
        <is>
          <t>L2</t>
        </is>
      </c>
      <c r="E1426" s="5" t="inlineStr">
        <is>
          <t>F</t>
        </is>
      </c>
      <c r="F1426" s="5" t="n">
        <v>1</v>
      </c>
      <c r="G1426" s="31" t="n">
        <v>22850</v>
      </c>
      <c r="H1426" s="31" t="n">
        <v>23600</v>
      </c>
      <c r="I1426" s="6">
        <f>INDEX(Roles!$J$5:$J$40,MATCH(C1426&amp;"|"&amp;D1426,Roles!$A$5:$A$40,0))</f>
        <v/>
      </c>
      <c r="J1426" s="6">
        <f>INDEX(Roles!$K$5:$K$40,MATCH(C1426&amp;"|"&amp;D1426,Roles!$A$5:$A$40,0))</f>
        <v/>
      </c>
      <c r="K1426" s="26">
        <f>INDEX(Market!$K$31:$K$54,MATCH(B1426&amp;"|"&amp;J1426,Market!$A$31:$A$54,0))</f>
        <v/>
      </c>
      <c r="L1426" s="6">
        <f>INDEX(Settings!$E$13:$E$19,MATCH(I1426,Settings!$B$13:$B$19,0))</f>
        <v/>
      </c>
      <c r="M1426" s="25">
        <f>INDEX(Structure!$K$6:$K$12,MATCH(I1426,Structure!$A$6:$A$12,0))</f>
        <v/>
      </c>
      <c r="N1426" s="26">
        <f>INDEX(Structure!$G$25:$G$52,MATCH(B1426&amp;"|"&amp;I1426,Structure!$A$25:$A$52,0))</f>
        <v/>
      </c>
      <c r="O1426" s="26">
        <f>INDEX(Structure!$H$25:$H$52,MATCH(B1426&amp;"|"&amp;I1426,Structure!$A$25:$A$52,0))</f>
        <v/>
      </c>
      <c r="P1426" s="26">
        <f>INDEX(Structure!$I$25:$I$52,MATCH(B1426&amp;"|"&amp;I1426,Structure!$A$25:$A$52,0))</f>
        <v/>
      </c>
      <c r="Q1426" s="20">
        <f>G1426/H1426</f>
        <v/>
      </c>
      <c r="R1426" s="20">
        <f>G1426/O1426</f>
        <v/>
      </c>
      <c r="S1426" s="32">
        <f>(G1426-N1426)/(P1426-N1426)</f>
        <v/>
      </c>
      <c r="T1426" s="4">
        <f>IF(G1426&lt;N1426,"Below",IF(G1426&gt;P1426,"Above","Within"))</f>
        <v/>
      </c>
      <c r="U1426" s="17">
        <f>MAX(0,N1426-G1426)*F1426</f>
        <v/>
      </c>
      <c r="V1426" s="17">
        <f>MAX(0,G1426-P1426)*F1426</f>
        <v/>
      </c>
      <c r="W1426" s="33">
        <f>IF(T1426="Above",LN(G1426/P1426)/LN(1+INDEX(Market!$E$6:$E$9,MATCH(B1426,Market!$A$6:$A$9,0))),0)</f>
        <v/>
      </c>
    </row>
    <row r="1427">
      <c r="A1427" s="5" t="inlineStr">
        <is>
          <t>E01654</t>
        </is>
      </c>
      <c r="B1427" s="5" t="inlineStr">
        <is>
          <t>IT</t>
        </is>
      </c>
      <c r="C1427" s="5" t="inlineStr">
        <is>
          <t>Customer Service</t>
        </is>
      </c>
      <c r="D1427" s="5" t="inlineStr">
        <is>
          <t>L4</t>
        </is>
      </c>
      <c r="E1427" s="5" t="inlineStr">
        <is>
          <t>F</t>
        </is>
      </c>
      <c r="F1427" s="5" t="n">
        <v>1</v>
      </c>
      <c r="G1427" s="31" t="n">
        <v>42900</v>
      </c>
      <c r="H1427" s="31" t="n">
        <v>49100</v>
      </c>
      <c r="I1427" s="6">
        <f>INDEX(Roles!$J$5:$J$40,MATCH(C1427&amp;"|"&amp;D1427,Roles!$A$5:$A$40,0))</f>
        <v/>
      </c>
      <c r="J1427" s="6">
        <f>INDEX(Roles!$K$5:$K$40,MATCH(C1427&amp;"|"&amp;D1427,Roles!$A$5:$A$40,0))</f>
        <v/>
      </c>
      <c r="K1427" s="26">
        <f>INDEX(Market!$K$31:$K$54,MATCH(B1427&amp;"|"&amp;J1427,Market!$A$31:$A$54,0))</f>
        <v/>
      </c>
      <c r="L1427" s="6">
        <f>INDEX(Settings!$E$13:$E$19,MATCH(I1427,Settings!$B$13:$B$19,0))</f>
        <v/>
      </c>
      <c r="M1427" s="25">
        <f>INDEX(Structure!$K$6:$K$12,MATCH(I1427,Structure!$A$6:$A$12,0))</f>
        <v/>
      </c>
      <c r="N1427" s="26">
        <f>INDEX(Structure!$G$25:$G$52,MATCH(B1427&amp;"|"&amp;I1427,Structure!$A$25:$A$52,0))</f>
        <v/>
      </c>
      <c r="O1427" s="26">
        <f>INDEX(Structure!$H$25:$H$52,MATCH(B1427&amp;"|"&amp;I1427,Structure!$A$25:$A$52,0))</f>
        <v/>
      </c>
      <c r="P1427" s="26">
        <f>INDEX(Structure!$I$25:$I$52,MATCH(B1427&amp;"|"&amp;I1427,Structure!$A$25:$A$52,0))</f>
        <v/>
      </c>
      <c r="Q1427" s="20">
        <f>G1427/H1427</f>
        <v/>
      </c>
      <c r="R1427" s="20">
        <f>G1427/O1427</f>
        <v/>
      </c>
      <c r="S1427" s="32">
        <f>(G1427-N1427)/(P1427-N1427)</f>
        <v/>
      </c>
      <c r="T1427" s="4">
        <f>IF(G1427&lt;N1427,"Below",IF(G1427&gt;P1427,"Above","Within"))</f>
        <v/>
      </c>
      <c r="U1427" s="17">
        <f>MAX(0,N1427-G1427)*F1427</f>
        <v/>
      </c>
      <c r="V1427" s="17">
        <f>MAX(0,G1427-P1427)*F1427</f>
        <v/>
      </c>
      <c r="W1427" s="33">
        <f>IF(T1427="Above",LN(G1427/P1427)/LN(1+INDEX(Market!$E$6:$E$9,MATCH(B1427,Market!$A$6:$A$9,0))),0)</f>
        <v/>
      </c>
    </row>
    <row r="1428">
      <c r="A1428" s="5" t="inlineStr">
        <is>
          <t>E01655</t>
        </is>
      </c>
      <c r="B1428" s="5" t="inlineStr">
        <is>
          <t>IT</t>
        </is>
      </c>
      <c r="C1428" s="5" t="inlineStr">
        <is>
          <t>Sales</t>
        </is>
      </c>
      <c r="D1428" s="5" t="inlineStr">
        <is>
          <t>L2</t>
        </is>
      </c>
      <c r="E1428" s="5" t="inlineStr">
        <is>
          <t>M</t>
        </is>
      </c>
      <c r="F1428" s="5" t="n">
        <v>1</v>
      </c>
      <c r="G1428" s="31" t="n">
        <v>37000</v>
      </c>
      <c r="H1428" s="31" t="n">
        <v>34100</v>
      </c>
      <c r="I1428" s="6">
        <f>INDEX(Roles!$J$5:$J$40,MATCH(C1428&amp;"|"&amp;D1428,Roles!$A$5:$A$40,0))</f>
        <v/>
      </c>
      <c r="J1428" s="6">
        <f>INDEX(Roles!$K$5:$K$40,MATCH(C1428&amp;"|"&amp;D1428,Roles!$A$5:$A$40,0))</f>
        <v/>
      </c>
      <c r="K1428" s="26">
        <f>INDEX(Market!$K$31:$K$54,MATCH(B1428&amp;"|"&amp;J1428,Market!$A$31:$A$54,0))</f>
        <v/>
      </c>
      <c r="L1428" s="6">
        <f>INDEX(Settings!$E$13:$E$19,MATCH(I1428,Settings!$B$13:$B$19,0))</f>
        <v/>
      </c>
      <c r="M1428" s="25">
        <f>INDEX(Structure!$K$6:$K$12,MATCH(I1428,Structure!$A$6:$A$12,0))</f>
        <v/>
      </c>
      <c r="N1428" s="26">
        <f>INDEX(Structure!$G$25:$G$52,MATCH(B1428&amp;"|"&amp;I1428,Structure!$A$25:$A$52,0))</f>
        <v/>
      </c>
      <c r="O1428" s="26">
        <f>INDEX(Structure!$H$25:$H$52,MATCH(B1428&amp;"|"&amp;I1428,Structure!$A$25:$A$52,0))</f>
        <v/>
      </c>
      <c r="P1428" s="26">
        <f>INDEX(Structure!$I$25:$I$52,MATCH(B1428&amp;"|"&amp;I1428,Structure!$A$25:$A$52,0))</f>
        <v/>
      </c>
      <c r="Q1428" s="20">
        <f>G1428/H1428</f>
        <v/>
      </c>
      <c r="R1428" s="20">
        <f>G1428/O1428</f>
        <v/>
      </c>
      <c r="S1428" s="32">
        <f>(G1428-N1428)/(P1428-N1428)</f>
        <v/>
      </c>
      <c r="T1428" s="4">
        <f>IF(G1428&lt;N1428,"Below",IF(G1428&gt;P1428,"Above","Within"))</f>
        <v/>
      </c>
      <c r="U1428" s="17">
        <f>MAX(0,N1428-G1428)*F1428</f>
        <v/>
      </c>
      <c r="V1428" s="17">
        <f>MAX(0,G1428-P1428)*F1428</f>
        <v/>
      </c>
      <c r="W1428" s="33">
        <f>IF(T1428="Above",LN(G1428/P1428)/LN(1+INDEX(Market!$E$6:$E$9,MATCH(B1428,Market!$A$6:$A$9,0))),0)</f>
        <v/>
      </c>
    </row>
    <row r="1429">
      <c r="A1429" s="5" t="inlineStr">
        <is>
          <t>E01656</t>
        </is>
      </c>
      <c r="B1429" s="5" t="inlineStr">
        <is>
          <t>IT</t>
        </is>
      </c>
      <c r="C1429" s="5" t="inlineStr">
        <is>
          <t>Customer Service</t>
        </is>
      </c>
      <c r="D1429" s="5" t="inlineStr">
        <is>
          <t>L3</t>
        </is>
      </c>
      <c r="E1429" s="5" t="inlineStr">
        <is>
          <t>M</t>
        </is>
      </c>
      <c r="F1429" s="5" t="n">
        <v>1</v>
      </c>
      <c r="G1429" s="31" t="n">
        <v>35300</v>
      </c>
      <c r="H1429" s="31" t="n">
        <v>37400</v>
      </c>
      <c r="I1429" s="6">
        <f>INDEX(Roles!$J$5:$J$40,MATCH(C1429&amp;"|"&amp;D1429,Roles!$A$5:$A$40,0))</f>
        <v/>
      </c>
      <c r="J1429" s="6">
        <f>INDEX(Roles!$K$5:$K$40,MATCH(C1429&amp;"|"&amp;D1429,Roles!$A$5:$A$40,0))</f>
        <v/>
      </c>
      <c r="K1429" s="26">
        <f>INDEX(Market!$K$31:$K$54,MATCH(B1429&amp;"|"&amp;J1429,Market!$A$31:$A$54,0))</f>
        <v/>
      </c>
      <c r="L1429" s="6">
        <f>INDEX(Settings!$E$13:$E$19,MATCH(I1429,Settings!$B$13:$B$19,0))</f>
        <v/>
      </c>
      <c r="M1429" s="25">
        <f>INDEX(Structure!$K$6:$K$12,MATCH(I1429,Structure!$A$6:$A$12,0))</f>
        <v/>
      </c>
      <c r="N1429" s="26">
        <f>INDEX(Structure!$G$25:$G$52,MATCH(B1429&amp;"|"&amp;I1429,Structure!$A$25:$A$52,0))</f>
        <v/>
      </c>
      <c r="O1429" s="26">
        <f>INDEX(Structure!$H$25:$H$52,MATCH(B1429&amp;"|"&amp;I1429,Structure!$A$25:$A$52,0))</f>
        <v/>
      </c>
      <c r="P1429" s="26">
        <f>INDEX(Structure!$I$25:$I$52,MATCH(B1429&amp;"|"&amp;I1429,Structure!$A$25:$A$52,0))</f>
        <v/>
      </c>
      <c r="Q1429" s="20">
        <f>G1429/H1429</f>
        <v/>
      </c>
      <c r="R1429" s="20">
        <f>G1429/O1429</f>
        <v/>
      </c>
      <c r="S1429" s="32">
        <f>(G1429-N1429)/(P1429-N1429)</f>
        <v/>
      </c>
      <c r="T1429" s="4">
        <f>IF(G1429&lt;N1429,"Below",IF(G1429&gt;P1429,"Above","Within"))</f>
        <v/>
      </c>
      <c r="U1429" s="17">
        <f>MAX(0,N1429-G1429)*F1429</f>
        <v/>
      </c>
      <c r="V1429" s="17">
        <f>MAX(0,G1429-P1429)*F1429</f>
        <v/>
      </c>
      <c r="W1429" s="33">
        <f>IF(T1429="Above",LN(G1429/P1429)/LN(1+INDEX(Market!$E$6:$E$9,MATCH(B1429,Market!$A$6:$A$9,0))),0)</f>
        <v/>
      </c>
    </row>
    <row r="1430">
      <c r="A1430" s="5" t="inlineStr">
        <is>
          <t>E01657</t>
        </is>
      </c>
      <c r="B1430" s="5" t="inlineStr">
        <is>
          <t>IT</t>
        </is>
      </c>
      <c r="C1430" s="5" t="inlineStr">
        <is>
          <t>Finance</t>
        </is>
      </c>
      <c r="D1430" s="5" t="inlineStr">
        <is>
          <t>L2</t>
        </is>
      </c>
      <c r="E1430" s="5" t="inlineStr">
        <is>
          <t>F</t>
        </is>
      </c>
      <c r="F1430" s="5" t="n">
        <v>1</v>
      </c>
      <c r="G1430" s="31" t="n">
        <v>29350</v>
      </c>
      <c r="H1430" s="31" t="n">
        <v>35800</v>
      </c>
      <c r="I1430" s="6">
        <f>INDEX(Roles!$J$5:$J$40,MATCH(C1430&amp;"|"&amp;D1430,Roles!$A$5:$A$40,0))</f>
        <v/>
      </c>
      <c r="J1430" s="6">
        <f>INDEX(Roles!$K$5:$K$40,MATCH(C1430&amp;"|"&amp;D1430,Roles!$A$5:$A$40,0))</f>
        <v/>
      </c>
      <c r="K1430" s="26">
        <f>INDEX(Market!$K$31:$K$54,MATCH(B1430&amp;"|"&amp;J1430,Market!$A$31:$A$54,0))</f>
        <v/>
      </c>
      <c r="L1430" s="6">
        <f>INDEX(Settings!$E$13:$E$19,MATCH(I1430,Settings!$B$13:$B$19,0))</f>
        <v/>
      </c>
      <c r="M1430" s="25">
        <f>INDEX(Structure!$K$6:$K$12,MATCH(I1430,Structure!$A$6:$A$12,0))</f>
        <v/>
      </c>
      <c r="N1430" s="26">
        <f>INDEX(Structure!$G$25:$G$52,MATCH(B1430&amp;"|"&amp;I1430,Structure!$A$25:$A$52,0))</f>
        <v/>
      </c>
      <c r="O1430" s="26">
        <f>INDEX(Structure!$H$25:$H$52,MATCH(B1430&amp;"|"&amp;I1430,Structure!$A$25:$A$52,0))</f>
        <v/>
      </c>
      <c r="P1430" s="26">
        <f>INDEX(Structure!$I$25:$I$52,MATCH(B1430&amp;"|"&amp;I1430,Structure!$A$25:$A$52,0))</f>
        <v/>
      </c>
      <c r="Q1430" s="20">
        <f>G1430/H1430</f>
        <v/>
      </c>
      <c r="R1430" s="20">
        <f>G1430/O1430</f>
        <v/>
      </c>
      <c r="S1430" s="32">
        <f>(G1430-N1430)/(P1430-N1430)</f>
        <v/>
      </c>
      <c r="T1430" s="4">
        <f>IF(G1430&lt;N1430,"Below",IF(G1430&gt;P1430,"Above","Within"))</f>
        <v/>
      </c>
      <c r="U1430" s="17">
        <f>MAX(0,N1430-G1430)*F1430</f>
        <v/>
      </c>
      <c r="V1430" s="17">
        <f>MAX(0,G1430-P1430)*F1430</f>
        <v/>
      </c>
      <c r="W1430" s="33">
        <f>IF(T1430="Above",LN(G1430/P1430)/LN(1+INDEX(Market!$E$6:$E$9,MATCH(B1430,Market!$A$6:$A$9,0))),0)</f>
        <v/>
      </c>
    </row>
    <row r="1431">
      <c r="A1431" s="5" t="inlineStr">
        <is>
          <t>E01658</t>
        </is>
      </c>
      <c r="B1431" s="5" t="inlineStr">
        <is>
          <t>ES</t>
        </is>
      </c>
      <c r="C1431" s="5" t="inlineStr">
        <is>
          <t>Operations</t>
        </is>
      </c>
      <c r="D1431" s="5" t="inlineStr">
        <is>
          <t>L6</t>
        </is>
      </c>
      <c r="E1431" s="5" t="inlineStr">
        <is>
          <t>F</t>
        </is>
      </c>
      <c r="F1431" s="5" t="n">
        <v>0.8</v>
      </c>
      <c r="G1431" s="31" t="n">
        <v>110150</v>
      </c>
      <c r="H1431" s="31" t="n">
        <v>95000</v>
      </c>
      <c r="I1431" s="6">
        <f>INDEX(Roles!$J$5:$J$40,MATCH(C1431&amp;"|"&amp;D1431,Roles!$A$5:$A$40,0))</f>
        <v/>
      </c>
      <c r="J1431" s="6">
        <f>INDEX(Roles!$K$5:$K$40,MATCH(C1431&amp;"|"&amp;D1431,Roles!$A$5:$A$40,0))</f>
        <v/>
      </c>
      <c r="K1431" s="26">
        <f>INDEX(Market!$K$31:$K$54,MATCH(B1431&amp;"|"&amp;J1431,Market!$A$31:$A$54,0))</f>
        <v/>
      </c>
      <c r="L1431" s="6">
        <f>INDEX(Settings!$E$13:$E$19,MATCH(I1431,Settings!$B$13:$B$19,0))</f>
        <v/>
      </c>
      <c r="M1431" s="25">
        <f>INDEX(Structure!$K$6:$K$12,MATCH(I1431,Structure!$A$6:$A$12,0))</f>
        <v/>
      </c>
      <c r="N1431" s="26">
        <f>INDEX(Structure!$G$25:$G$52,MATCH(B1431&amp;"|"&amp;I1431,Structure!$A$25:$A$52,0))</f>
        <v/>
      </c>
      <c r="O1431" s="26">
        <f>INDEX(Structure!$H$25:$H$52,MATCH(B1431&amp;"|"&amp;I1431,Structure!$A$25:$A$52,0))</f>
        <v/>
      </c>
      <c r="P1431" s="26">
        <f>INDEX(Structure!$I$25:$I$52,MATCH(B1431&amp;"|"&amp;I1431,Structure!$A$25:$A$52,0))</f>
        <v/>
      </c>
      <c r="Q1431" s="20">
        <f>G1431/H1431</f>
        <v/>
      </c>
      <c r="R1431" s="20">
        <f>G1431/O1431</f>
        <v/>
      </c>
      <c r="S1431" s="32">
        <f>(G1431-N1431)/(P1431-N1431)</f>
        <v/>
      </c>
      <c r="T1431" s="4">
        <f>IF(G1431&lt;N1431,"Below",IF(G1431&gt;P1431,"Above","Within"))</f>
        <v/>
      </c>
      <c r="U1431" s="17">
        <f>MAX(0,N1431-G1431)*F1431</f>
        <v/>
      </c>
      <c r="V1431" s="17">
        <f>MAX(0,G1431-P1431)*F1431</f>
        <v/>
      </c>
      <c r="W1431" s="33">
        <f>IF(T1431="Above",LN(G1431/P1431)/LN(1+INDEX(Market!$E$6:$E$9,MATCH(B1431,Market!$A$6:$A$9,0))),0)</f>
        <v/>
      </c>
    </row>
    <row r="1432">
      <c r="A1432" s="5" t="inlineStr">
        <is>
          <t>E01659</t>
        </is>
      </c>
      <c r="B1432" s="5" t="inlineStr">
        <is>
          <t>IT</t>
        </is>
      </c>
      <c r="C1432" s="5" t="inlineStr">
        <is>
          <t>Customer Service</t>
        </is>
      </c>
      <c r="D1432" s="5" t="inlineStr">
        <is>
          <t>L6</t>
        </is>
      </c>
      <c r="E1432" s="5" t="inlineStr">
        <is>
          <t>M</t>
        </is>
      </c>
      <c r="F1432" s="5" t="n">
        <v>1</v>
      </c>
      <c r="G1432" s="31" t="n">
        <v>96150</v>
      </c>
      <c r="H1432" s="31" t="n">
        <v>93600</v>
      </c>
      <c r="I1432" s="6">
        <f>INDEX(Roles!$J$5:$J$40,MATCH(C1432&amp;"|"&amp;D1432,Roles!$A$5:$A$40,0))</f>
        <v/>
      </c>
      <c r="J1432" s="6">
        <f>INDEX(Roles!$K$5:$K$40,MATCH(C1432&amp;"|"&amp;D1432,Roles!$A$5:$A$40,0))</f>
        <v/>
      </c>
      <c r="K1432" s="26">
        <f>INDEX(Market!$K$31:$K$54,MATCH(B1432&amp;"|"&amp;J1432,Market!$A$31:$A$54,0))</f>
        <v/>
      </c>
      <c r="L1432" s="6">
        <f>INDEX(Settings!$E$13:$E$19,MATCH(I1432,Settings!$B$13:$B$19,0))</f>
        <v/>
      </c>
      <c r="M1432" s="25">
        <f>INDEX(Structure!$K$6:$K$12,MATCH(I1432,Structure!$A$6:$A$12,0))</f>
        <v/>
      </c>
      <c r="N1432" s="26">
        <f>INDEX(Structure!$G$25:$G$52,MATCH(B1432&amp;"|"&amp;I1432,Structure!$A$25:$A$52,0))</f>
        <v/>
      </c>
      <c r="O1432" s="26">
        <f>INDEX(Structure!$H$25:$H$52,MATCH(B1432&amp;"|"&amp;I1432,Structure!$A$25:$A$52,0))</f>
        <v/>
      </c>
      <c r="P1432" s="26">
        <f>INDEX(Structure!$I$25:$I$52,MATCH(B1432&amp;"|"&amp;I1432,Structure!$A$25:$A$52,0))</f>
        <v/>
      </c>
      <c r="Q1432" s="20">
        <f>G1432/H1432</f>
        <v/>
      </c>
      <c r="R1432" s="20">
        <f>G1432/O1432</f>
        <v/>
      </c>
      <c r="S1432" s="32">
        <f>(G1432-N1432)/(P1432-N1432)</f>
        <v/>
      </c>
      <c r="T1432" s="4">
        <f>IF(G1432&lt;N1432,"Below",IF(G1432&gt;P1432,"Above","Within"))</f>
        <v/>
      </c>
      <c r="U1432" s="17">
        <f>MAX(0,N1432-G1432)*F1432</f>
        <v/>
      </c>
      <c r="V1432" s="17">
        <f>MAX(0,G1432-P1432)*F1432</f>
        <v/>
      </c>
      <c r="W1432" s="33">
        <f>IF(T1432="Above",LN(G1432/P1432)/LN(1+INDEX(Market!$E$6:$E$9,MATCH(B1432,Market!$A$6:$A$9,0))),0)</f>
        <v/>
      </c>
    </row>
    <row r="1433">
      <c r="A1433" s="5" t="inlineStr">
        <is>
          <t>E01660</t>
        </is>
      </c>
      <c r="B1433" s="5" t="inlineStr">
        <is>
          <t>PL</t>
        </is>
      </c>
      <c r="C1433" s="5" t="inlineStr">
        <is>
          <t>Operations</t>
        </is>
      </c>
      <c r="D1433" s="5" t="inlineStr">
        <is>
          <t>L1</t>
        </is>
      </c>
      <c r="E1433" s="5" t="inlineStr">
        <is>
          <t>M</t>
        </is>
      </c>
      <c r="F1433" s="5" t="n">
        <v>1</v>
      </c>
      <c r="G1433" s="31" t="n">
        <v>17600</v>
      </c>
      <c r="H1433" s="31" t="n">
        <v>20000</v>
      </c>
      <c r="I1433" s="6">
        <f>INDEX(Roles!$J$5:$J$40,MATCH(C1433&amp;"|"&amp;D1433,Roles!$A$5:$A$40,0))</f>
        <v/>
      </c>
      <c r="J1433" s="6">
        <f>INDEX(Roles!$K$5:$K$40,MATCH(C1433&amp;"|"&amp;D1433,Roles!$A$5:$A$40,0))</f>
        <v/>
      </c>
      <c r="K1433" s="26">
        <f>INDEX(Market!$K$31:$K$54,MATCH(B1433&amp;"|"&amp;J1433,Market!$A$31:$A$54,0))</f>
        <v/>
      </c>
      <c r="L1433" s="6">
        <f>INDEX(Settings!$E$13:$E$19,MATCH(I1433,Settings!$B$13:$B$19,0))</f>
        <v/>
      </c>
      <c r="M1433" s="25">
        <f>INDEX(Structure!$K$6:$K$12,MATCH(I1433,Structure!$A$6:$A$12,0))</f>
        <v/>
      </c>
      <c r="N1433" s="26">
        <f>INDEX(Structure!$G$25:$G$52,MATCH(B1433&amp;"|"&amp;I1433,Structure!$A$25:$A$52,0))</f>
        <v/>
      </c>
      <c r="O1433" s="26">
        <f>INDEX(Structure!$H$25:$H$52,MATCH(B1433&amp;"|"&amp;I1433,Structure!$A$25:$A$52,0))</f>
        <v/>
      </c>
      <c r="P1433" s="26">
        <f>INDEX(Structure!$I$25:$I$52,MATCH(B1433&amp;"|"&amp;I1433,Structure!$A$25:$A$52,0))</f>
        <v/>
      </c>
      <c r="Q1433" s="20">
        <f>G1433/H1433</f>
        <v/>
      </c>
      <c r="R1433" s="20">
        <f>G1433/O1433</f>
        <v/>
      </c>
      <c r="S1433" s="32">
        <f>(G1433-N1433)/(P1433-N1433)</f>
        <v/>
      </c>
      <c r="T1433" s="4">
        <f>IF(G1433&lt;N1433,"Below",IF(G1433&gt;P1433,"Above","Within"))</f>
        <v/>
      </c>
      <c r="U1433" s="17">
        <f>MAX(0,N1433-G1433)*F1433</f>
        <v/>
      </c>
      <c r="V1433" s="17">
        <f>MAX(0,G1433-P1433)*F1433</f>
        <v/>
      </c>
      <c r="W1433" s="33">
        <f>IF(T1433="Above",LN(G1433/P1433)/LN(1+INDEX(Market!$E$6:$E$9,MATCH(B1433,Market!$A$6:$A$9,0))),0)</f>
        <v/>
      </c>
    </row>
    <row r="1434">
      <c r="A1434" s="5" t="inlineStr">
        <is>
          <t>E01662</t>
        </is>
      </c>
      <c r="B1434" s="5" t="inlineStr">
        <is>
          <t>PL</t>
        </is>
      </c>
      <c r="C1434" s="5" t="inlineStr">
        <is>
          <t>Tech</t>
        </is>
      </c>
      <c r="D1434" s="5" t="inlineStr">
        <is>
          <t>L4</t>
        </is>
      </c>
      <c r="E1434" s="5" t="inlineStr">
        <is>
          <t>M</t>
        </is>
      </c>
      <c r="F1434" s="5" t="n">
        <v>1</v>
      </c>
      <c r="G1434" s="31" t="n">
        <v>58850</v>
      </c>
      <c r="H1434" s="31" t="n">
        <v>55100</v>
      </c>
      <c r="I1434" s="6">
        <f>INDEX(Roles!$J$5:$J$40,MATCH(C1434&amp;"|"&amp;D1434,Roles!$A$5:$A$40,0))</f>
        <v/>
      </c>
      <c r="J1434" s="6">
        <f>INDEX(Roles!$K$5:$K$40,MATCH(C1434&amp;"|"&amp;D1434,Roles!$A$5:$A$40,0))</f>
        <v/>
      </c>
      <c r="K1434" s="26">
        <f>INDEX(Market!$K$31:$K$54,MATCH(B1434&amp;"|"&amp;J1434,Market!$A$31:$A$54,0))</f>
        <v/>
      </c>
      <c r="L1434" s="6">
        <f>INDEX(Settings!$E$13:$E$19,MATCH(I1434,Settings!$B$13:$B$19,0))</f>
        <v/>
      </c>
      <c r="M1434" s="25">
        <f>INDEX(Structure!$K$6:$K$12,MATCH(I1434,Structure!$A$6:$A$12,0))</f>
        <v/>
      </c>
      <c r="N1434" s="26">
        <f>INDEX(Structure!$G$25:$G$52,MATCH(B1434&amp;"|"&amp;I1434,Structure!$A$25:$A$52,0))</f>
        <v/>
      </c>
      <c r="O1434" s="26">
        <f>INDEX(Structure!$H$25:$H$52,MATCH(B1434&amp;"|"&amp;I1434,Structure!$A$25:$A$52,0))</f>
        <v/>
      </c>
      <c r="P1434" s="26">
        <f>INDEX(Structure!$I$25:$I$52,MATCH(B1434&amp;"|"&amp;I1434,Structure!$A$25:$A$52,0))</f>
        <v/>
      </c>
      <c r="Q1434" s="20">
        <f>G1434/H1434</f>
        <v/>
      </c>
      <c r="R1434" s="20">
        <f>G1434/O1434</f>
        <v/>
      </c>
      <c r="S1434" s="32">
        <f>(G1434-N1434)/(P1434-N1434)</f>
        <v/>
      </c>
      <c r="T1434" s="4">
        <f>IF(G1434&lt;N1434,"Below",IF(G1434&gt;P1434,"Above","Within"))</f>
        <v/>
      </c>
      <c r="U1434" s="17">
        <f>MAX(0,N1434-G1434)*F1434</f>
        <v/>
      </c>
      <c r="V1434" s="17">
        <f>MAX(0,G1434-P1434)*F1434</f>
        <v/>
      </c>
      <c r="W1434" s="33">
        <f>IF(T1434="Above",LN(G1434/P1434)/LN(1+INDEX(Market!$E$6:$E$9,MATCH(B1434,Market!$A$6:$A$9,0))),0)</f>
        <v/>
      </c>
    </row>
    <row r="1435">
      <c r="A1435" s="5" t="inlineStr">
        <is>
          <t>E01663</t>
        </is>
      </c>
      <c r="B1435" s="5" t="inlineStr">
        <is>
          <t>ES</t>
        </is>
      </c>
      <c r="C1435" s="5" t="inlineStr">
        <is>
          <t>Operations</t>
        </is>
      </c>
      <c r="D1435" s="5" t="inlineStr">
        <is>
          <t>L2</t>
        </is>
      </c>
      <c r="E1435" s="5" t="inlineStr">
        <is>
          <t>M</t>
        </is>
      </c>
      <c r="F1435" s="5" t="n">
        <v>1</v>
      </c>
      <c r="G1435" s="31" t="n">
        <v>30150</v>
      </c>
      <c r="H1435" s="31" t="n">
        <v>29700</v>
      </c>
      <c r="I1435" s="6">
        <f>INDEX(Roles!$J$5:$J$40,MATCH(C1435&amp;"|"&amp;D1435,Roles!$A$5:$A$40,0))</f>
        <v/>
      </c>
      <c r="J1435" s="6">
        <f>INDEX(Roles!$K$5:$K$40,MATCH(C1435&amp;"|"&amp;D1435,Roles!$A$5:$A$40,0))</f>
        <v/>
      </c>
      <c r="K1435" s="26">
        <f>INDEX(Market!$K$31:$K$54,MATCH(B1435&amp;"|"&amp;J1435,Market!$A$31:$A$54,0))</f>
        <v/>
      </c>
      <c r="L1435" s="6">
        <f>INDEX(Settings!$E$13:$E$19,MATCH(I1435,Settings!$B$13:$B$19,0))</f>
        <v/>
      </c>
      <c r="M1435" s="25">
        <f>INDEX(Structure!$K$6:$K$12,MATCH(I1435,Structure!$A$6:$A$12,0))</f>
        <v/>
      </c>
      <c r="N1435" s="26">
        <f>INDEX(Structure!$G$25:$G$52,MATCH(B1435&amp;"|"&amp;I1435,Structure!$A$25:$A$52,0))</f>
        <v/>
      </c>
      <c r="O1435" s="26">
        <f>INDEX(Structure!$H$25:$H$52,MATCH(B1435&amp;"|"&amp;I1435,Structure!$A$25:$A$52,0))</f>
        <v/>
      </c>
      <c r="P1435" s="26">
        <f>INDEX(Structure!$I$25:$I$52,MATCH(B1435&amp;"|"&amp;I1435,Structure!$A$25:$A$52,0))</f>
        <v/>
      </c>
      <c r="Q1435" s="20">
        <f>G1435/H1435</f>
        <v/>
      </c>
      <c r="R1435" s="20">
        <f>G1435/O1435</f>
        <v/>
      </c>
      <c r="S1435" s="32">
        <f>(G1435-N1435)/(P1435-N1435)</f>
        <v/>
      </c>
      <c r="T1435" s="4">
        <f>IF(G1435&lt;N1435,"Below",IF(G1435&gt;P1435,"Above","Within"))</f>
        <v/>
      </c>
      <c r="U1435" s="17">
        <f>MAX(0,N1435-G1435)*F1435</f>
        <v/>
      </c>
      <c r="V1435" s="17">
        <f>MAX(0,G1435-P1435)*F1435</f>
        <v/>
      </c>
      <c r="W1435" s="33">
        <f>IF(T1435="Above",LN(G1435/P1435)/LN(1+INDEX(Market!$E$6:$E$9,MATCH(B1435,Market!$A$6:$A$9,0))),0)</f>
        <v/>
      </c>
    </row>
    <row r="1436">
      <c r="A1436" s="5" t="inlineStr">
        <is>
          <t>E01664</t>
        </is>
      </c>
      <c r="B1436" s="5" t="inlineStr">
        <is>
          <t>IT</t>
        </is>
      </c>
      <c r="C1436" s="5" t="inlineStr">
        <is>
          <t>Tech</t>
        </is>
      </c>
      <c r="D1436" s="5" t="inlineStr">
        <is>
          <t>L2</t>
        </is>
      </c>
      <c r="E1436" s="5" t="inlineStr">
        <is>
          <t>M</t>
        </is>
      </c>
      <c r="F1436" s="5" t="n">
        <v>1</v>
      </c>
      <c r="G1436" s="31" t="n">
        <v>40650</v>
      </c>
      <c r="H1436" s="31" t="n">
        <v>40600</v>
      </c>
      <c r="I1436" s="6">
        <f>INDEX(Roles!$J$5:$J$40,MATCH(C1436&amp;"|"&amp;D1436,Roles!$A$5:$A$40,0))</f>
        <v/>
      </c>
      <c r="J1436" s="6">
        <f>INDEX(Roles!$K$5:$K$40,MATCH(C1436&amp;"|"&amp;D1436,Roles!$A$5:$A$40,0))</f>
        <v/>
      </c>
      <c r="K1436" s="26">
        <f>INDEX(Market!$K$31:$K$54,MATCH(B1436&amp;"|"&amp;J1436,Market!$A$31:$A$54,0))</f>
        <v/>
      </c>
      <c r="L1436" s="6">
        <f>INDEX(Settings!$E$13:$E$19,MATCH(I1436,Settings!$B$13:$B$19,0))</f>
        <v/>
      </c>
      <c r="M1436" s="25">
        <f>INDEX(Structure!$K$6:$K$12,MATCH(I1436,Structure!$A$6:$A$12,0))</f>
        <v/>
      </c>
      <c r="N1436" s="26">
        <f>INDEX(Structure!$G$25:$G$52,MATCH(B1436&amp;"|"&amp;I1436,Structure!$A$25:$A$52,0))</f>
        <v/>
      </c>
      <c r="O1436" s="26">
        <f>INDEX(Structure!$H$25:$H$52,MATCH(B1436&amp;"|"&amp;I1436,Structure!$A$25:$A$52,0))</f>
        <v/>
      </c>
      <c r="P1436" s="26">
        <f>INDEX(Structure!$I$25:$I$52,MATCH(B1436&amp;"|"&amp;I1436,Structure!$A$25:$A$52,0))</f>
        <v/>
      </c>
      <c r="Q1436" s="20">
        <f>G1436/H1436</f>
        <v/>
      </c>
      <c r="R1436" s="20">
        <f>G1436/O1436</f>
        <v/>
      </c>
      <c r="S1436" s="32">
        <f>(G1436-N1436)/(P1436-N1436)</f>
        <v/>
      </c>
      <c r="T1436" s="4">
        <f>IF(G1436&lt;N1436,"Below",IF(G1436&gt;P1436,"Above","Within"))</f>
        <v/>
      </c>
      <c r="U1436" s="17">
        <f>MAX(0,N1436-G1436)*F1436</f>
        <v/>
      </c>
      <c r="V1436" s="17">
        <f>MAX(0,G1436-P1436)*F1436</f>
        <v/>
      </c>
      <c r="W1436" s="33">
        <f>IF(T1436="Above",LN(G1436/P1436)/LN(1+INDEX(Market!$E$6:$E$9,MATCH(B1436,Market!$A$6:$A$9,0))),0)</f>
        <v/>
      </c>
    </row>
    <row r="1437">
      <c r="A1437" s="5" t="inlineStr">
        <is>
          <t>E01665</t>
        </is>
      </c>
      <c r="B1437" s="5" t="inlineStr">
        <is>
          <t>PL</t>
        </is>
      </c>
      <c r="C1437" s="5" t="inlineStr">
        <is>
          <t>Customer Service</t>
        </is>
      </c>
      <c r="D1437" s="5" t="inlineStr">
        <is>
          <t>L2</t>
        </is>
      </c>
      <c r="E1437" s="5" t="inlineStr">
        <is>
          <t>M</t>
        </is>
      </c>
      <c r="F1437" s="5" t="n">
        <v>1</v>
      </c>
      <c r="G1437" s="31" t="n">
        <v>22900</v>
      </c>
      <c r="H1437" s="31" t="n">
        <v>23600</v>
      </c>
      <c r="I1437" s="6">
        <f>INDEX(Roles!$J$5:$J$40,MATCH(C1437&amp;"|"&amp;D1437,Roles!$A$5:$A$40,0))</f>
        <v/>
      </c>
      <c r="J1437" s="6">
        <f>INDEX(Roles!$K$5:$K$40,MATCH(C1437&amp;"|"&amp;D1437,Roles!$A$5:$A$40,0))</f>
        <v/>
      </c>
      <c r="K1437" s="26">
        <f>INDEX(Market!$K$31:$K$54,MATCH(B1437&amp;"|"&amp;J1437,Market!$A$31:$A$54,0))</f>
        <v/>
      </c>
      <c r="L1437" s="6">
        <f>INDEX(Settings!$E$13:$E$19,MATCH(I1437,Settings!$B$13:$B$19,0))</f>
        <v/>
      </c>
      <c r="M1437" s="25">
        <f>INDEX(Structure!$K$6:$K$12,MATCH(I1437,Structure!$A$6:$A$12,0))</f>
        <v/>
      </c>
      <c r="N1437" s="26">
        <f>INDEX(Structure!$G$25:$G$52,MATCH(B1437&amp;"|"&amp;I1437,Structure!$A$25:$A$52,0))</f>
        <v/>
      </c>
      <c r="O1437" s="26">
        <f>INDEX(Structure!$H$25:$H$52,MATCH(B1437&amp;"|"&amp;I1437,Structure!$A$25:$A$52,0))</f>
        <v/>
      </c>
      <c r="P1437" s="26">
        <f>INDEX(Structure!$I$25:$I$52,MATCH(B1437&amp;"|"&amp;I1437,Structure!$A$25:$A$52,0))</f>
        <v/>
      </c>
      <c r="Q1437" s="20">
        <f>G1437/H1437</f>
        <v/>
      </c>
      <c r="R1437" s="20">
        <f>G1437/O1437</f>
        <v/>
      </c>
      <c r="S1437" s="32">
        <f>(G1437-N1437)/(P1437-N1437)</f>
        <v/>
      </c>
      <c r="T1437" s="4">
        <f>IF(G1437&lt;N1437,"Below",IF(G1437&gt;P1437,"Above","Within"))</f>
        <v/>
      </c>
      <c r="U1437" s="17">
        <f>MAX(0,N1437-G1437)*F1437</f>
        <v/>
      </c>
      <c r="V1437" s="17">
        <f>MAX(0,G1437-P1437)*F1437</f>
        <v/>
      </c>
      <c r="W1437" s="33">
        <f>IF(T1437="Above",LN(G1437/P1437)/LN(1+INDEX(Market!$E$6:$E$9,MATCH(B1437,Market!$A$6:$A$9,0))),0)</f>
        <v/>
      </c>
    </row>
    <row r="1438">
      <c r="A1438" s="5" t="inlineStr">
        <is>
          <t>E01666</t>
        </is>
      </c>
      <c r="B1438" s="5" t="inlineStr">
        <is>
          <t>DE</t>
        </is>
      </c>
      <c r="C1438" s="5" t="inlineStr">
        <is>
          <t>Customer Service</t>
        </is>
      </c>
      <c r="D1438" s="5" t="inlineStr">
        <is>
          <t>L1</t>
        </is>
      </c>
      <c r="E1438" s="5" t="inlineStr">
        <is>
          <t>F</t>
        </is>
      </c>
      <c r="F1438" s="5" t="n">
        <v>1</v>
      </c>
      <c r="G1438" s="31" t="n">
        <v>36150</v>
      </c>
      <c r="H1438" s="31" t="n">
        <v>34200</v>
      </c>
      <c r="I1438" s="6">
        <f>INDEX(Roles!$J$5:$J$40,MATCH(C1438&amp;"|"&amp;D1438,Roles!$A$5:$A$40,0))</f>
        <v/>
      </c>
      <c r="J1438" s="6">
        <f>INDEX(Roles!$K$5:$K$40,MATCH(C1438&amp;"|"&amp;D1438,Roles!$A$5:$A$40,0))</f>
        <v/>
      </c>
      <c r="K1438" s="26">
        <f>INDEX(Market!$K$31:$K$54,MATCH(B1438&amp;"|"&amp;J1438,Market!$A$31:$A$54,0))</f>
        <v/>
      </c>
      <c r="L1438" s="6">
        <f>INDEX(Settings!$E$13:$E$19,MATCH(I1438,Settings!$B$13:$B$19,0))</f>
        <v/>
      </c>
      <c r="M1438" s="25">
        <f>INDEX(Structure!$K$6:$K$12,MATCH(I1438,Structure!$A$6:$A$12,0))</f>
        <v/>
      </c>
      <c r="N1438" s="26">
        <f>INDEX(Structure!$G$25:$G$52,MATCH(B1438&amp;"|"&amp;I1438,Structure!$A$25:$A$52,0))</f>
        <v/>
      </c>
      <c r="O1438" s="26">
        <f>INDEX(Structure!$H$25:$H$52,MATCH(B1438&amp;"|"&amp;I1438,Structure!$A$25:$A$52,0))</f>
        <v/>
      </c>
      <c r="P1438" s="26">
        <f>INDEX(Structure!$I$25:$I$52,MATCH(B1438&amp;"|"&amp;I1438,Structure!$A$25:$A$52,0))</f>
        <v/>
      </c>
      <c r="Q1438" s="20">
        <f>G1438/H1438</f>
        <v/>
      </c>
      <c r="R1438" s="20">
        <f>G1438/O1438</f>
        <v/>
      </c>
      <c r="S1438" s="32">
        <f>(G1438-N1438)/(P1438-N1438)</f>
        <v/>
      </c>
      <c r="T1438" s="4">
        <f>IF(G1438&lt;N1438,"Below",IF(G1438&gt;P1438,"Above","Within"))</f>
        <v/>
      </c>
      <c r="U1438" s="17">
        <f>MAX(0,N1438-G1438)*F1438</f>
        <v/>
      </c>
      <c r="V1438" s="17">
        <f>MAX(0,G1438-P1438)*F1438</f>
        <v/>
      </c>
      <c r="W1438" s="33">
        <f>IF(T1438="Above",LN(G1438/P1438)/LN(1+INDEX(Market!$E$6:$E$9,MATCH(B1438,Market!$A$6:$A$9,0))),0)</f>
        <v/>
      </c>
    </row>
    <row r="1439">
      <c r="A1439" s="5" t="inlineStr">
        <is>
          <t>E01667</t>
        </is>
      </c>
      <c r="B1439" s="5" t="inlineStr">
        <is>
          <t>IT</t>
        </is>
      </c>
      <c r="C1439" s="5" t="inlineStr">
        <is>
          <t>Tech</t>
        </is>
      </c>
      <c r="D1439" s="5" t="inlineStr">
        <is>
          <t>L2</t>
        </is>
      </c>
      <c r="E1439" s="5" t="inlineStr">
        <is>
          <t>M</t>
        </is>
      </c>
      <c r="F1439" s="5" t="n">
        <v>1</v>
      </c>
      <c r="G1439" s="31" t="n">
        <v>43800</v>
      </c>
      <c r="H1439" s="31" t="n">
        <v>40600</v>
      </c>
      <c r="I1439" s="6">
        <f>INDEX(Roles!$J$5:$J$40,MATCH(C1439&amp;"|"&amp;D1439,Roles!$A$5:$A$40,0))</f>
        <v/>
      </c>
      <c r="J1439" s="6">
        <f>INDEX(Roles!$K$5:$K$40,MATCH(C1439&amp;"|"&amp;D1439,Roles!$A$5:$A$40,0))</f>
        <v/>
      </c>
      <c r="K1439" s="26">
        <f>INDEX(Market!$K$31:$K$54,MATCH(B1439&amp;"|"&amp;J1439,Market!$A$31:$A$54,0))</f>
        <v/>
      </c>
      <c r="L1439" s="6">
        <f>INDEX(Settings!$E$13:$E$19,MATCH(I1439,Settings!$B$13:$B$19,0))</f>
        <v/>
      </c>
      <c r="M1439" s="25">
        <f>INDEX(Structure!$K$6:$K$12,MATCH(I1439,Structure!$A$6:$A$12,0))</f>
        <v/>
      </c>
      <c r="N1439" s="26">
        <f>INDEX(Structure!$G$25:$G$52,MATCH(B1439&amp;"|"&amp;I1439,Structure!$A$25:$A$52,0))</f>
        <v/>
      </c>
      <c r="O1439" s="26">
        <f>INDEX(Structure!$H$25:$H$52,MATCH(B1439&amp;"|"&amp;I1439,Structure!$A$25:$A$52,0))</f>
        <v/>
      </c>
      <c r="P1439" s="26">
        <f>INDEX(Structure!$I$25:$I$52,MATCH(B1439&amp;"|"&amp;I1439,Structure!$A$25:$A$52,0))</f>
        <v/>
      </c>
      <c r="Q1439" s="20">
        <f>G1439/H1439</f>
        <v/>
      </c>
      <c r="R1439" s="20">
        <f>G1439/O1439</f>
        <v/>
      </c>
      <c r="S1439" s="32">
        <f>(G1439-N1439)/(P1439-N1439)</f>
        <v/>
      </c>
      <c r="T1439" s="4">
        <f>IF(G1439&lt;N1439,"Below",IF(G1439&gt;P1439,"Above","Within"))</f>
        <v/>
      </c>
      <c r="U1439" s="17">
        <f>MAX(0,N1439-G1439)*F1439</f>
        <v/>
      </c>
      <c r="V1439" s="17">
        <f>MAX(0,G1439-P1439)*F1439</f>
        <v/>
      </c>
      <c r="W1439" s="33">
        <f>IF(T1439="Above",LN(G1439/P1439)/LN(1+INDEX(Market!$E$6:$E$9,MATCH(B1439,Market!$A$6:$A$9,0))),0)</f>
        <v/>
      </c>
    </row>
    <row r="1440">
      <c r="A1440" s="5" t="inlineStr">
        <is>
          <t>E01668</t>
        </is>
      </c>
      <c r="B1440" s="5" t="inlineStr">
        <is>
          <t>ES</t>
        </is>
      </c>
      <c r="C1440" s="5" t="inlineStr">
        <is>
          <t>Customer Service</t>
        </is>
      </c>
      <c r="D1440" s="5" t="inlineStr">
        <is>
          <t>L2</t>
        </is>
      </c>
      <c r="E1440" s="5" t="inlineStr">
        <is>
          <t>M</t>
        </is>
      </c>
      <c r="F1440" s="5" t="n">
        <v>1</v>
      </c>
      <c r="G1440" s="31" t="n">
        <v>25150</v>
      </c>
      <c r="H1440" s="31" t="n">
        <v>28100</v>
      </c>
      <c r="I1440" s="6">
        <f>INDEX(Roles!$J$5:$J$40,MATCH(C1440&amp;"|"&amp;D1440,Roles!$A$5:$A$40,0))</f>
        <v/>
      </c>
      <c r="J1440" s="6">
        <f>INDEX(Roles!$K$5:$K$40,MATCH(C1440&amp;"|"&amp;D1440,Roles!$A$5:$A$40,0))</f>
        <v/>
      </c>
      <c r="K1440" s="26">
        <f>INDEX(Market!$K$31:$K$54,MATCH(B1440&amp;"|"&amp;J1440,Market!$A$31:$A$54,0))</f>
        <v/>
      </c>
      <c r="L1440" s="6">
        <f>INDEX(Settings!$E$13:$E$19,MATCH(I1440,Settings!$B$13:$B$19,0))</f>
        <v/>
      </c>
      <c r="M1440" s="25">
        <f>INDEX(Structure!$K$6:$K$12,MATCH(I1440,Structure!$A$6:$A$12,0))</f>
        <v/>
      </c>
      <c r="N1440" s="26">
        <f>INDEX(Structure!$G$25:$G$52,MATCH(B1440&amp;"|"&amp;I1440,Structure!$A$25:$A$52,0))</f>
        <v/>
      </c>
      <c r="O1440" s="26">
        <f>INDEX(Structure!$H$25:$H$52,MATCH(B1440&amp;"|"&amp;I1440,Structure!$A$25:$A$52,0))</f>
        <v/>
      </c>
      <c r="P1440" s="26">
        <f>INDEX(Structure!$I$25:$I$52,MATCH(B1440&amp;"|"&amp;I1440,Structure!$A$25:$A$52,0))</f>
        <v/>
      </c>
      <c r="Q1440" s="20">
        <f>G1440/H1440</f>
        <v/>
      </c>
      <c r="R1440" s="20">
        <f>G1440/O1440</f>
        <v/>
      </c>
      <c r="S1440" s="32">
        <f>(G1440-N1440)/(P1440-N1440)</f>
        <v/>
      </c>
      <c r="T1440" s="4">
        <f>IF(G1440&lt;N1440,"Below",IF(G1440&gt;P1440,"Above","Within"))</f>
        <v/>
      </c>
      <c r="U1440" s="17">
        <f>MAX(0,N1440-G1440)*F1440</f>
        <v/>
      </c>
      <c r="V1440" s="17">
        <f>MAX(0,G1440-P1440)*F1440</f>
        <v/>
      </c>
      <c r="W1440" s="33">
        <f>IF(T1440="Above",LN(G1440/P1440)/LN(1+INDEX(Market!$E$6:$E$9,MATCH(B1440,Market!$A$6:$A$9,0))),0)</f>
        <v/>
      </c>
    </row>
    <row r="1441">
      <c r="A1441" s="5" t="inlineStr">
        <is>
          <t>E01670</t>
        </is>
      </c>
      <c r="B1441" s="5" t="inlineStr">
        <is>
          <t>IT</t>
        </is>
      </c>
      <c r="C1441" s="5" t="inlineStr">
        <is>
          <t>Finance</t>
        </is>
      </c>
      <c r="D1441" s="5" t="inlineStr">
        <is>
          <t>L2</t>
        </is>
      </c>
      <c r="E1441" s="5" t="inlineStr">
        <is>
          <t>M</t>
        </is>
      </c>
      <c r="F1441" s="5" t="n">
        <v>0.8</v>
      </c>
      <c r="G1441" s="31" t="n">
        <v>33100</v>
      </c>
      <c r="H1441" s="31" t="n">
        <v>35800</v>
      </c>
      <c r="I1441" s="6">
        <f>INDEX(Roles!$J$5:$J$40,MATCH(C1441&amp;"|"&amp;D1441,Roles!$A$5:$A$40,0))</f>
        <v/>
      </c>
      <c r="J1441" s="6">
        <f>INDEX(Roles!$K$5:$K$40,MATCH(C1441&amp;"|"&amp;D1441,Roles!$A$5:$A$40,0))</f>
        <v/>
      </c>
      <c r="K1441" s="26">
        <f>INDEX(Market!$K$31:$K$54,MATCH(B1441&amp;"|"&amp;J1441,Market!$A$31:$A$54,0))</f>
        <v/>
      </c>
      <c r="L1441" s="6">
        <f>INDEX(Settings!$E$13:$E$19,MATCH(I1441,Settings!$B$13:$B$19,0))</f>
        <v/>
      </c>
      <c r="M1441" s="25">
        <f>INDEX(Structure!$K$6:$K$12,MATCH(I1441,Structure!$A$6:$A$12,0))</f>
        <v/>
      </c>
      <c r="N1441" s="26">
        <f>INDEX(Structure!$G$25:$G$52,MATCH(B1441&amp;"|"&amp;I1441,Structure!$A$25:$A$52,0))</f>
        <v/>
      </c>
      <c r="O1441" s="26">
        <f>INDEX(Structure!$H$25:$H$52,MATCH(B1441&amp;"|"&amp;I1441,Structure!$A$25:$A$52,0))</f>
        <v/>
      </c>
      <c r="P1441" s="26">
        <f>INDEX(Structure!$I$25:$I$52,MATCH(B1441&amp;"|"&amp;I1441,Structure!$A$25:$A$52,0))</f>
        <v/>
      </c>
      <c r="Q1441" s="20">
        <f>G1441/H1441</f>
        <v/>
      </c>
      <c r="R1441" s="20">
        <f>G1441/O1441</f>
        <v/>
      </c>
      <c r="S1441" s="32">
        <f>(G1441-N1441)/(P1441-N1441)</f>
        <v/>
      </c>
      <c r="T1441" s="4">
        <f>IF(G1441&lt;N1441,"Below",IF(G1441&gt;P1441,"Above","Within"))</f>
        <v/>
      </c>
      <c r="U1441" s="17">
        <f>MAX(0,N1441-G1441)*F1441</f>
        <v/>
      </c>
      <c r="V1441" s="17">
        <f>MAX(0,G1441-P1441)*F1441</f>
        <v/>
      </c>
      <c r="W1441" s="33">
        <f>IF(T1441="Above",LN(G1441/P1441)/LN(1+INDEX(Market!$E$6:$E$9,MATCH(B1441,Market!$A$6:$A$9,0))),0)</f>
        <v/>
      </c>
    </row>
    <row r="1442">
      <c r="A1442" s="5" t="inlineStr">
        <is>
          <t>E01671</t>
        </is>
      </c>
      <c r="B1442" s="5" t="inlineStr">
        <is>
          <t>DE</t>
        </is>
      </c>
      <c r="C1442" s="5" t="inlineStr">
        <is>
          <t>Operations</t>
        </is>
      </c>
      <c r="D1442" s="5" t="inlineStr">
        <is>
          <t>L4</t>
        </is>
      </c>
      <c r="E1442" s="5" t="inlineStr">
        <is>
          <t>F</t>
        </is>
      </c>
      <c r="F1442" s="5" t="n">
        <v>1</v>
      </c>
      <c r="G1442" s="31" t="n">
        <v>72800</v>
      </c>
      <c r="H1442" s="31" t="n">
        <v>75800</v>
      </c>
      <c r="I1442" s="6">
        <f>INDEX(Roles!$J$5:$J$40,MATCH(C1442&amp;"|"&amp;D1442,Roles!$A$5:$A$40,0))</f>
        <v/>
      </c>
      <c r="J1442" s="6">
        <f>INDEX(Roles!$K$5:$K$40,MATCH(C1442&amp;"|"&amp;D1442,Roles!$A$5:$A$40,0))</f>
        <v/>
      </c>
      <c r="K1442" s="26">
        <f>INDEX(Market!$K$31:$K$54,MATCH(B1442&amp;"|"&amp;J1442,Market!$A$31:$A$54,0))</f>
        <v/>
      </c>
      <c r="L1442" s="6">
        <f>INDEX(Settings!$E$13:$E$19,MATCH(I1442,Settings!$B$13:$B$19,0))</f>
        <v/>
      </c>
      <c r="M1442" s="25">
        <f>INDEX(Structure!$K$6:$K$12,MATCH(I1442,Structure!$A$6:$A$12,0))</f>
        <v/>
      </c>
      <c r="N1442" s="26">
        <f>INDEX(Structure!$G$25:$G$52,MATCH(B1442&amp;"|"&amp;I1442,Structure!$A$25:$A$52,0))</f>
        <v/>
      </c>
      <c r="O1442" s="26">
        <f>INDEX(Structure!$H$25:$H$52,MATCH(B1442&amp;"|"&amp;I1442,Structure!$A$25:$A$52,0))</f>
        <v/>
      </c>
      <c r="P1442" s="26">
        <f>INDEX(Structure!$I$25:$I$52,MATCH(B1442&amp;"|"&amp;I1442,Structure!$A$25:$A$52,0))</f>
        <v/>
      </c>
      <c r="Q1442" s="20">
        <f>G1442/H1442</f>
        <v/>
      </c>
      <c r="R1442" s="20">
        <f>G1442/O1442</f>
        <v/>
      </c>
      <c r="S1442" s="32">
        <f>(G1442-N1442)/(P1442-N1442)</f>
        <v/>
      </c>
      <c r="T1442" s="4">
        <f>IF(G1442&lt;N1442,"Below",IF(G1442&gt;P1442,"Above","Within"))</f>
        <v/>
      </c>
      <c r="U1442" s="17">
        <f>MAX(0,N1442-G1442)*F1442</f>
        <v/>
      </c>
      <c r="V1442" s="17">
        <f>MAX(0,G1442-P1442)*F1442</f>
        <v/>
      </c>
      <c r="W1442" s="33">
        <f>IF(T1442="Above",LN(G1442/P1442)/LN(1+INDEX(Market!$E$6:$E$9,MATCH(B1442,Market!$A$6:$A$9,0))),0)</f>
        <v/>
      </c>
    </row>
    <row r="1443">
      <c r="A1443" s="5" t="inlineStr">
        <is>
          <t>E01672</t>
        </is>
      </c>
      <c r="B1443" s="5" t="inlineStr">
        <is>
          <t>IT</t>
        </is>
      </c>
      <c r="C1443" s="5" t="inlineStr">
        <is>
          <t>Customer Service</t>
        </is>
      </c>
      <c r="D1443" s="5" t="inlineStr">
        <is>
          <t>L1</t>
        </is>
      </c>
      <c r="E1443" s="5" t="inlineStr">
        <is>
          <t>M</t>
        </is>
      </c>
      <c r="F1443" s="5" t="n">
        <v>1</v>
      </c>
      <c r="G1443" s="31" t="n">
        <v>22550</v>
      </c>
      <c r="H1443" s="31" t="n">
        <v>23400</v>
      </c>
      <c r="I1443" s="6">
        <f>INDEX(Roles!$J$5:$J$40,MATCH(C1443&amp;"|"&amp;D1443,Roles!$A$5:$A$40,0))</f>
        <v/>
      </c>
      <c r="J1443" s="6">
        <f>INDEX(Roles!$K$5:$K$40,MATCH(C1443&amp;"|"&amp;D1443,Roles!$A$5:$A$40,0))</f>
        <v/>
      </c>
      <c r="K1443" s="26">
        <f>INDEX(Market!$K$31:$K$54,MATCH(B1443&amp;"|"&amp;J1443,Market!$A$31:$A$54,0))</f>
        <v/>
      </c>
      <c r="L1443" s="6">
        <f>INDEX(Settings!$E$13:$E$19,MATCH(I1443,Settings!$B$13:$B$19,0))</f>
        <v/>
      </c>
      <c r="M1443" s="25">
        <f>INDEX(Structure!$K$6:$K$12,MATCH(I1443,Structure!$A$6:$A$12,0))</f>
        <v/>
      </c>
      <c r="N1443" s="26">
        <f>INDEX(Structure!$G$25:$G$52,MATCH(B1443&amp;"|"&amp;I1443,Structure!$A$25:$A$52,0))</f>
        <v/>
      </c>
      <c r="O1443" s="26">
        <f>INDEX(Structure!$H$25:$H$52,MATCH(B1443&amp;"|"&amp;I1443,Structure!$A$25:$A$52,0))</f>
        <v/>
      </c>
      <c r="P1443" s="26">
        <f>INDEX(Structure!$I$25:$I$52,MATCH(B1443&amp;"|"&amp;I1443,Structure!$A$25:$A$52,0))</f>
        <v/>
      </c>
      <c r="Q1443" s="20">
        <f>G1443/H1443</f>
        <v/>
      </c>
      <c r="R1443" s="20">
        <f>G1443/O1443</f>
        <v/>
      </c>
      <c r="S1443" s="32">
        <f>(G1443-N1443)/(P1443-N1443)</f>
        <v/>
      </c>
      <c r="T1443" s="4">
        <f>IF(G1443&lt;N1443,"Below",IF(G1443&gt;P1443,"Above","Within"))</f>
        <v/>
      </c>
      <c r="U1443" s="17">
        <f>MAX(0,N1443-G1443)*F1443</f>
        <v/>
      </c>
      <c r="V1443" s="17">
        <f>MAX(0,G1443-P1443)*F1443</f>
        <v/>
      </c>
      <c r="W1443" s="33">
        <f>IF(T1443="Above",LN(G1443/P1443)/LN(1+INDEX(Market!$E$6:$E$9,MATCH(B1443,Market!$A$6:$A$9,0))),0)</f>
        <v/>
      </c>
    </row>
    <row r="1444">
      <c r="A1444" s="5" t="inlineStr">
        <is>
          <t>E01674</t>
        </is>
      </c>
      <c r="B1444" s="5" t="inlineStr">
        <is>
          <t>IT</t>
        </is>
      </c>
      <c r="C1444" s="5" t="inlineStr">
        <is>
          <t>Sales</t>
        </is>
      </c>
      <c r="D1444" s="5" t="inlineStr">
        <is>
          <t>L3</t>
        </is>
      </c>
      <c r="E1444" s="5" t="inlineStr">
        <is>
          <t>M</t>
        </is>
      </c>
      <c r="F1444" s="5" t="n">
        <v>1</v>
      </c>
      <c r="G1444" s="31" t="n">
        <v>45150</v>
      </c>
      <c r="H1444" s="31" t="n">
        <v>43700</v>
      </c>
      <c r="I1444" s="6">
        <f>INDEX(Roles!$J$5:$J$40,MATCH(C1444&amp;"|"&amp;D1444,Roles!$A$5:$A$40,0))</f>
        <v/>
      </c>
      <c r="J1444" s="6">
        <f>INDEX(Roles!$K$5:$K$40,MATCH(C1444&amp;"|"&amp;D1444,Roles!$A$5:$A$40,0))</f>
        <v/>
      </c>
      <c r="K1444" s="26">
        <f>INDEX(Market!$K$31:$K$54,MATCH(B1444&amp;"|"&amp;J1444,Market!$A$31:$A$54,0))</f>
        <v/>
      </c>
      <c r="L1444" s="6">
        <f>INDEX(Settings!$E$13:$E$19,MATCH(I1444,Settings!$B$13:$B$19,0))</f>
        <v/>
      </c>
      <c r="M1444" s="25">
        <f>INDEX(Structure!$K$6:$K$12,MATCH(I1444,Structure!$A$6:$A$12,0))</f>
        <v/>
      </c>
      <c r="N1444" s="26">
        <f>INDEX(Structure!$G$25:$G$52,MATCH(B1444&amp;"|"&amp;I1444,Structure!$A$25:$A$52,0))</f>
        <v/>
      </c>
      <c r="O1444" s="26">
        <f>INDEX(Structure!$H$25:$H$52,MATCH(B1444&amp;"|"&amp;I1444,Structure!$A$25:$A$52,0))</f>
        <v/>
      </c>
      <c r="P1444" s="26">
        <f>INDEX(Structure!$I$25:$I$52,MATCH(B1444&amp;"|"&amp;I1444,Structure!$A$25:$A$52,0))</f>
        <v/>
      </c>
      <c r="Q1444" s="20">
        <f>G1444/H1444</f>
        <v/>
      </c>
      <c r="R1444" s="20">
        <f>G1444/O1444</f>
        <v/>
      </c>
      <c r="S1444" s="32">
        <f>(G1444-N1444)/(P1444-N1444)</f>
        <v/>
      </c>
      <c r="T1444" s="4">
        <f>IF(G1444&lt;N1444,"Below",IF(G1444&gt;P1444,"Above","Within"))</f>
        <v/>
      </c>
      <c r="U1444" s="17">
        <f>MAX(0,N1444-G1444)*F1444</f>
        <v/>
      </c>
      <c r="V1444" s="17">
        <f>MAX(0,G1444-P1444)*F1444</f>
        <v/>
      </c>
      <c r="W1444" s="33">
        <f>IF(T1444="Above",LN(G1444/P1444)/LN(1+INDEX(Market!$E$6:$E$9,MATCH(B1444,Market!$A$6:$A$9,0))),0)</f>
        <v/>
      </c>
    </row>
    <row r="1445">
      <c r="A1445" s="5" t="inlineStr">
        <is>
          <t>E01675</t>
        </is>
      </c>
      <c r="B1445" s="5" t="inlineStr">
        <is>
          <t>PL</t>
        </is>
      </c>
      <c r="C1445" s="5" t="inlineStr">
        <is>
          <t>HR</t>
        </is>
      </c>
      <c r="D1445" s="5" t="inlineStr">
        <is>
          <t>L1</t>
        </is>
      </c>
      <c r="E1445" s="5" t="inlineStr">
        <is>
          <t>F</t>
        </is>
      </c>
      <c r="F1445" s="5" t="n">
        <v>1</v>
      </c>
      <c r="G1445" s="31" t="n">
        <v>21000</v>
      </c>
      <c r="H1445" s="31" t="n">
        <v>21000</v>
      </c>
      <c r="I1445" s="6">
        <f>INDEX(Roles!$J$5:$J$40,MATCH(C1445&amp;"|"&amp;D1445,Roles!$A$5:$A$40,0))</f>
        <v/>
      </c>
      <c r="J1445" s="6">
        <f>INDEX(Roles!$K$5:$K$40,MATCH(C1445&amp;"|"&amp;D1445,Roles!$A$5:$A$40,0))</f>
        <v/>
      </c>
      <c r="K1445" s="26">
        <f>INDEX(Market!$K$31:$K$54,MATCH(B1445&amp;"|"&amp;J1445,Market!$A$31:$A$54,0))</f>
        <v/>
      </c>
      <c r="L1445" s="6">
        <f>INDEX(Settings!$E$13:$E$19,MATCH(I1445,Settings!$B$13:$B$19,0))</f>
        <v/>
      </c>
      <c r="M1445" s="25">
        <f>INDEX(Structure!$K$6:$K$12,MATCH(I1445,Structure!$A$6:$A$12,0))</f>
        <v/>
      </c>
      <c r="N1445" s="26">
        <f>INDEX(Structure!$G$25:$G$52,MATCH(B1445&amp;"|"&amp;I1445,Structure!$A$25:$A$52,0))</f>
        <v/>
      </c>
      <c r="O1445" s="26">
        <f>INDEX(Structure!$H$25:$H$52,MATCH(B1445&amp;"|"&amp;I1445,Structure!$A$25:$A$52,0))</f>
        <v/>
      </c>
      <c r="P1445" s="26">
        <f>INDEX(Structure!$I$25:$I$52,MATCH(B1445&amp;"|"&amp;I1445,Structure!$A$25:$A$52,0))</f>
        <v/>
      </c>
      <c r="Q1445" s="20">
        <f>G1445/H1445</f>
        <v/>
      </c>
      <c r="R1445" s="20">
        <f>G1445/O1445</f>
        <v/>
      </c>
      <c r="S1445" s="32">
        <f>(G1445-N1445)/(P1445-N1445)</f>
        <v/>
      </c>
      <c r="T1445" s="4">
        <f>IF(G1445&lt;N1445,"Below",IF(G1445&gt;P1445,"Above","Within"))</f>
        <v/>
      </c>
      <c r="U1445" s="17">
        <f>MAX(0,N1445-G1445)*F1445</f>
        <v/>
      </c>
      <c r="V1445" s="17">
        <f>MAX(0,G1445-P1445)*F1445</f>
        <v/>
      </c>
      <c r="W1445" s="33">
        <f>IF(T1445="Above",LN(G1445/P1445)/LN(1+INDEX(Market!$E$6:$E$9,MATCH(B1445,Market!$A$6:$A$9,0))),0)</f>
        <v/>
      </c>
    </row>
    <row r="1446">
      <c r="A1446" s="5" t="inlineStr">
        <is>
          <t>E01676</t>
        </is>
      </c>
      <c r="B1446" s="5" t="inlineStr">
        <is>
          <t>IT</t>
        </is>
      </c>
      <c r="C1446" s="5" t="inlineStr">
        <is>
          <t>Tech</t>
        </is>
      </c>
      <c r="D1446" s="5" t="inlineStr">
        <is>
          <t>L3</t>
        </is>
      </c>
      <c r="E1446" s="5" t="inlineStr">
        <is>
          <t>M</t>
        </is>
      </c>
      <c r="F1446" s="5" t="n">
        <v>1</v>
      </c>
      <c r="G1446" s="31" t="n">
        <v>57350</v>
      </c>
      <c r="H1446" s="31" t="n">
        <v>52000</v>
      </c>
      <c r="I1446" s="6">
        <f>INDEX(Roles!$J$5:$J$40,MATCH(C1446&amp;"|"&amp;D1446,Roles!$A$5:$A$40,0))</f>
        <v/>
      </c>
      <c r="J1446" s="6">
        <f>INDEX(Roles!$K$5:$K$40,MATCH(C1446&amp;"|"&amp;D1446,Roles!$A$5:$A$40,0))</f>
        <v/>
      </c>
      <c r="K1446" s="26">
        <f>INDEX(Market!$K$31:$K$54,MATCH(B1446&amp;"|"&amp;J1446,Market!$A$31:$A$54,0))</f>
        <v/>
      </c>
      <c r="L1446" s="6">
        <f>INDEX(Settings!$E$13:$E$19,MATCH(I1446,Settings!$B$13:$B$19,0))</f>
        <v/>
      </c>
      <c r="M1446" s="25">
        <f>INDEX(Structure!$K$6:$K$12,MATCH(I1446,Structure!$A$6:$A$12,0))</f>
        <v/>
      </c>
      <c r="N1446" s="26">
        <f>INDEX(Structure!$G$25:$G$52,MATCH(B1446&amp;"|"&amp;I1446,Structure!$A$25:$A$52,0))</f>
        <v/>
      </c>
      <c r="O1446" s="26">
        <f>INDEX(Structure!$H$25:$H$52,MATCH(B1446&amp;"|"&amp;I1446,Structure!$A$25:$A$52,0))</f>
        <v/>
      </c>
      <c r="P1446" s="26">
        <f>INDEX(Structure!$I$25:$I$52,MATCH(B1446&amp;"|"&amp;I1446,Structure!$A$25:$A$52,0))</f>
        <v/>
      </c>
      <c r="Q1446" s="20">
        <f>G1446/H1446</f>
        <v/>
      </c>
      <c r="R1446" s="20">
        <f>G1446/O1446</f>
        <v/>
      </c>
      <c r="S1446" s="32">
        <f>(G1446-N1446)/(P1446-N1446)</f>
        <v/>
      </c>
      <c r="T1446" s="4">
        <f>IF(G1446&lt;N1446,"Below",IF(G1446&gt;P1446,"Above","Within"))</f>
        <v/>
      </c>
      <c r="U1446" s="17">
        <f>MAX(0,N1446-G1446)*F1446</f>
        <v/>
      </c>
      <c r="V1446" s="17">
        <f>MAX(0,G1446-P1446)*F1446</f>
        <v/>
      </c>
      <c r="W1446" s="33">
        <f>IF(T1446="Above",LN(G1446/P1446)/LN(1+INDEX(Market!$E$6:$E$9,MATCH(B1446,Market!$A$6:$A$9,0))),0)</f>
        <v/>
      </c>
    </row>
    <row r="1447">
      <c r="A1447" s="5" t="inlineStr">
        <is>
          <t>E01677</t>
        </is>
      </c>
      <c r="B1447" s="5" t="inlineStr">
        <is>
          <t>IT</t>
        </is>
      </c>
      <c r="C1447" s="5" t="inlineStr">
        <is>
          <t>Operations</t>
        </is>
      </c>
      <c r="D1447" s="5" t="inlineStr">
        <is>
          <t>L5</t>
        </is>
      </c>
      <c r="E1447" s="5" t="inlineStr">
        <is>
          <t>M</t>
        </is>
      </c>
      <c r="F1447" s="5" t="n">
        <v>1</v>
      </c>
      <c r="G1447" s="31" t="n">
        <v>66050</v>
      </c>
      <c r="H1447" s="31" t="n">
        <v>71600</v>
      </c>
      <c r="I1447" s="6">
        <f>INDEX(Roles!$J$5:$J$40,MATCH(C1447&amp;"|"&amp;D1447,Roles!$A$5:$A$40,0))</f>
        <v/>
      </c>
      <c r="J1447" s="6">
        <f>INDEX(Roles!$K$5:$K$40,MATCH(C1447&amp;"|"&amp;D1447,Roles!$A$5:$A$40,0))</f>
        <v/>
      </c>
      <c r="K1447" s="26">
        <f>INDEX(Market!$K$31:$K$54,MATCH(B1447&amp;"|"&amp;J1447,Market!$A$31:$A$54,0))</f>
        <v/>
      </c>
      <c r="L1447" s="6">
        <f>INDEX(Settings!$E$13:$E$19,MATCH(I1447,Settings!$B$13:$B$19,0))</f>
        <v/>
      </c>
      <c r="M1447" s="25">
        <f>INDEX(Structure!$K$6:$K$12,MATCH(I1447,Structure!$A$6:$A$12,0))</f>
        <v/>
      </c>
      <c r="N1447" s="26">
        <f>INDEX(Structure!$G$25:$G$52,MATCH(B1447&amp;"|"&amp;I1447,Structure!$A$25:$A$52,0))</f>
        <v/>
      </c>
      <c r="O1447" s="26">
        <f>INDEX(Structure!$H$25:$H$52,MATCH(B1447&amp;"|"&amp;I1447,Structure!$A$25:$A$52,0))</f>
        <v/>
      </c>
      <c r="P1447" s="26">
        <f>INDEX(Structure!$I$25:$I$52,MATCH(B1447&amp;"|"&amp;I1447,Structure!$A$25:$A$52,0))</f>
        <v/>
      </c>
      <c r="Q1447" s="20">
        <f>G1447/H1447</f>
        <v/>
      </c>
      <c r="R1447" s="20">
        <f>G1447/O1447</f>
        <v/>
      </c>
      <c r="S1447" s="32">
        <f>(G1447-N1447)/(P1447-N1447)</f>
        <v/>
      </c>
      <c r="T1447" s="4">
        <f>IF(G1447&lt;N1447,"Below",IF(G1447&gt;P1447,"Above","Within"))</f>
        <v/>
      </c>
      <c r="U1447" s="17">
        <f>MAX(0,N1447-G1447)*F1447</f>
        <v/>
      </c>
      <c r="V1447" s="17">
        <f>MAX(0,G1447-P1447)*F1447</f>
        <v/>
      </c>
      <c r="W1447" s="33">
        <f>IF(T1447="Above",LN(G1447/P1447)/LN(1+INDEX(Market!$E$6:$E$9,MATCH(B1447,Market!$A$6:$A$9,0))),0)</f>
        <v/>
      </c>
    </row>
    <row r="1448">
      <c r="A1448" s="5" t="inlineStr">
        <is>
          <t>E01678</t>
        </is>
      </c>
      <c r="B1448" s="5" t="inlineStr">
        <is>
          <t>ES</t>
        </is>
      </c>
      <c r="C1448" s="5" t="inlineStr">
        <is>
          <t>Customer Service</t>
        </is>
      </c>
      <c r="D1448" s="5" t="inlineStr">
        <is>
          <t>L3</t>
        </is>
      </c>
      <c r="E1448" s="5" t="inlineStr">
        <is>
          <t>M</t>
        </is>
      </c>
      <c r="F1448" s="5" t="n">
        <v>1</v>
      </c>
      <c r="G1448" s="31" t="n">
        <v>29300</v>
      </c>
      <c r="H1448" s="31" t="n">
        <v>36000</v>
      </c>
      <c r="I1448" s="6">
        <f>INDEX(Roles!$J$5:$J$40,MATCH(C1448&amp;"|"&amp;D1448,Roles!$A$5:$A$40,0))</f>
        <v/>
      </c>
      <c r="J1448" s="6">
        <f>INDEX(Roles!$K$5:$K$40,MATCH(C1448&amp;"|"&amp;D1448,Roles!$A$5:$A$40,0))</f>
        <v/>
      </c>
      <c r="K1448" s="26">
        <f>INDEX(Market!$K$31:$K$54,MATCH(B1448&amp;"|"&amp;J1448,Market!$A$31:$A$54,0))</f>
        <v/>
      </c>
      <c r="L1448" s="6">
        <f>INDEX(Settings!$E$13:$E$19,MATCH(I1448,Settings!$B$13:$B$19,0))</f>
        <v/>
      </c>
      <c r="M1448" s="25">
        <f>INDEX(Structure!$K$6:$K$12,MATCH(I1448,Structure!$A$6:$A$12,0))</f>
        <v/>
      </c>
      <c r="N1448" s="26">
        <f>INDEX(Structure!$G$25:$G$52,MATCH(B1448&amp;"|"&amp;I1448,Structure!$A$25:$A$52,0))</f>
        <v/>
      </c>
      <c r="O1448" s="26">
        <f>INDEX(Structure!$H$25:$H$52,MATCH(B1448&amp;"|"&amp;I1448,Structure!$A$25:$A$52,0))</f>
        <v/>
      </c>
      <c r="P1448" s="26">
        <f>INDEX(Structure!$I$25:$I$52,MATCH(B1448&amp;"|"&amp;I1448,Structure!$A$25:$A$52,0))</f>
        <v/>
      </c>
      <c r="Q1448" s="20">
        <f>G1448/H1448</f>
        <v/>
      </c>
      <c r="R1448" s="20">
        <f>G1448/O1448</f>
        <v/>
      </c>
      <c r="S1448" s="32">
        <f>(G1448-N1448)/(P1448-N1448)</f>
        <v/>
      </c>
      <c r="T1448" s="4">
        <f>IF(G1448&lt;N1448,"Below",IF(G1448&gt;P1448,"Above","Within"))</f>
        <v/>
      </c>
      <c r="U1448" s="17">
        <f>MAX(0,N1448-G1448)*F1448</f>
        <v/>
      </c>
      <c r="V1448" s="17">
        <f>MAX(0,G1448-P1448)*F1448</f>
        <v/>
      </c>
      <c r="W1448" s="33">
        <f>IF(T1448="Above",LN(G1448/P1448)/LN(1+INDEX(Market!$E$6:$E$9,MATCH(B1448,Market!$A$6:$A$9,0))),0)</f>
        <v/>
      </c>
    </row>
    <row r="1449">
      <c r="A1449" s="5" t="inlineStr">
        <is>
          <t>E01679</t>
        </is>
      </c>
      <c r="B1449" s="5" t="inlineStr">
        <is>
          <t>PL</t>
        </is>
      </c>
      <c r="C1449" s="5" t="inlineStr">
        <is>
          <t>Sales</t>
        </is>
      </c>
      <c r="D1449" s="5" t="inlineStr">
        <is>
          <t>L1</t>
        </is>
      </c>
      <c r="E1449" s="5" t="inlineStr">
        <is>
          <t>M</t>
        </is>
      </c>
      <c r="F1449" s="5" t="n">
        <v>1</v>
      </c>
      <c r="G1449" s="31" t="n">
        <v>21400</v>
      </c>
      <c r="H1449" s="31" t="n">
        <v>22000</v>
      </c>
      <c r="I1449" s="6">
        <f>INDEX(Roles!$J$5:$J$40,MATCH(C1449&amp;"|"&amp;D1449,Roles!$A$5:$A$40,0))</f>
        <v/>
      </c>
      <c r="J1449" s="6">
        <f>INDEX(Roles!$K$5:$K$40,MATCH(C1449&amp;"|"&amp;D1449,Roles!$A$5:$A$40,0))</f>
        <v/>
      </c>
      <c r="K1449" s="26">
        <f>INDEX(Market!$K$31:$K$54,MATCH(B1449&amp;"|"&amp;J1449,Market!$A$31:$A$54,0))</f>
        <v/>
      </c>
      <c r="L1449" s="6">
        <f>INDEX(Settings!$E$13:$E$19,MATCH(I1449,Settings!$B$13:$B$19,0))</f>
        <v/>
      </c>
      <c r="M1449" s="25">
        <f>INDEX(Structure!$K$6:$K$12,MATCH(I1449,Structure!$A$6:$A$12,0))</f>
        <v/>
      </c>
      <c r="N1449" s="26">
        <f>INDEX(Structure!$G$25:$G$52,MATCH(B1449&amp;"|"&amp;I1449,Structure!$A$25:$A$52,0))</f>
        <v/>
      </c>
      <c r="O1449" s="26">
        <f>INDEX(Structure!$H$25:$H$52,MATCH(B1449&amp;"|"&amp;I1449,Structure!$A$25:$A$52,0))</f>
        <v/>
      </c>
      <c r="P1449" s="26">
        <f>INDEX(Structure!$I$25:$I$52,MATCH(B1449&amp;"|"&amp;I1449,Structure!$A$25:$A$52,0))</f>
        <v/>
      </c>
      <c r="Q1449" s="20">
        <f>G1449/H1449</f>
        <v/>
      </c>
      <c r="R1449" s="20">
        <f>G1449/O1449</f>
        <v/>
      </c>
      <c r="S1449" s="32">
        <f>(G1449-N1449)/(P1449-N1449)</f>
        <v/>
      </c>
      <c r="T1449" s="4">
        <f>IF(G1449&lt;N1449,"Below",IF(G1449&gt;P1449,"Above","Within"))</f>
        <v/>
      </c>
      <c r="U1449" s="17">
        <f>MAX(0,N1449-G1449)*F1449</f>
        <v/>
      </c>
      <c r="V1449" s="17">
        <f>MAX(0,G1449-P1449)*F1449</f>
        <v/>
      </c>
      <c r="W1449" s="33">
        <f>IF(T1449="Above",LN(G1449/P1449)/LN(1+INDEX(Market!$E$6:$E$9,MATCH(B1449,Market!$A$6:$A$9,0))),0)</f>
        <v/>
      </c>
    </row>
    <row r="1450">
      <c r="A1450" s="5" t="inlineStr">
        <is>
          <t>E01681</t>
        </is>
      </c>
      <c r="B1450" s="5" t="inlineStr">
        <is>
          <t>IT</t>
        </is>
      </c>
      <c r="C1450" s="5" t="inlineStr">
        <is>
          <t>Finance</t>
        </is>
      </c>
      <c r="D1450" s="5" t="inlineStr">
        <is>
          <t>L4</t>
        </is>
      </c>
      <c r="E1450" s="5" t="inlineStr">
        <is>
          <t>M</t>
        </is>
      </c>
      <c r="F1450" s="5" t="n">
        <v>1</v>
      </c>
      <c r="G1450" s="31" t="n">
        <v>60000</v>
      </c>
      <c r="H1450" s="31" t="n">
        <v>60100</v>
      </c>
      <c r="I1450" s="6">
        <f>INDEX(Roles!$J$5:$J$40,MATCH(C1450&amp;"|"&amp;D1450,Roles!$A$5:$A$40,0))</f>
        <v/>
      </c>
      <c r="J1450" s="6">
        <f>INDEX(Roles!$K$5:$K$40,MATCH(C1450&amp;"|"&amp;D1450,Roles!$A$5:$A$40,0))</f>
        <v/>
      </c>
      <c r="K1450" s="26">
        <f>INDEX(Market!$K$31:$K$54,MATCH(B1450&amp;"|"&amp;J1450,Market!$A$31:$A$54,0))</f>
        <v/>
      </c>
      <c r="L1450" s="6">
        <f>INDEX(Settings!$E$13:$E$19,MATCH(I1450,Settings!$B$13:$B$19,0))</f>
        <v/>
      </c>
      <c r="M1450" s="25">
        <f>INDEX(Structure!$K$6:$K$12,MATCH(I1450,Structure!$A$6:$A$12,0))</f>
        <v/>
      </c>
      <c r="N1450" s="26">
        <f>INDEX(Structure!$G$25:$G$52,MATCH(B1450&amp;"|"&amp;I1450,Structure!$A$25:$A$52,0))</f>
        <v/>
      </c>
      <c r="O1450" s="26">
        <f>INDEX(Structure!$H$25:$H$52,MATCH(B1450&amp;"|"&amp;I1450,Structure!$A$25:$A$52,0))</f>
        <v/>
      </c>
      <c r="P1450" s="26">
        <f>INDEX(Structure!$I$25:$I$52,MATCH(B1450&amp;"|"&amp;I1450,Structure!$A$25:$A$52,0))</f>
        <v/>
      </c>
      <c r="Q1450" s="20">
        <f>G1450/H1450</f>
        <v/>
      </c>
      <c r="R1450" s="20">
        <f>G1450/O1450</f>
        <v/>
      </c>
      <c r="S1450" s="32">
        <f>(G1450-N1450)/(P1450-N1450)</f>
        <v/>
      </c>
      <c r="T1450" s="4">
        <f>IF(G1450&lt;N1450,"Below",IF(G1450&gt;P1450,"Above","Within"))</f>
        <v/>
      </c>
      <c r="U1450" s="17">
        <f>MAX(0,N1450-G1450)*F1450</f>
        <v/>
      </c>
      <c r="V1450" s="17">
        <f>MAX(0,G1450-P1450)*F1450</f>
        <v/>
      </c>
      <c r="W1450" s="33">
        <f>IF(T1450="Above",LN(G1450/P1450)/LN(1+INDEX(Market!$E$6:$E$9,MATCH(B1450,Market!$A$6:$A$9,0))),0)</f>
        <v/>
      </c>
    </row>
    <row r="1451">
      <c r="A1451" s="5" t="inlineStr">
        <is>
          <t>E01682</t>
        </is>
      </c>
      <c r="B1451" s="5" t="inlineStr">
        <is>
          <t>ES</t>
        </is>
      </c>
      <c r="C1451" s="5" t="inlineStr">
        <is>
          <t>Customer Service</t>
        </is>
      </c>
      <c r="D1451" s="5" t="inlineStr">
        <is>
          <t>L3</t>
        </is>
      </c>
      <c r="E1451" s="5" t="inlineStr">
        <is>
          <t>M</t>
        </is>
      </c>
      <c r="F1451" s="5" t="n">
        <v>1</v>
      </c>
      <c r="G1451" s="31" t="n">
        <v>34850</v>
      </c>
      <c r="H1451" s="31" t="n">
        <v>36000</v>
      </c>
      <c r="I1451" s="6">
        <f>INDEX(Roles!$J$5:$J$40,MATCH(C1451&amp;"|"&amp;D1451,Roles!$A$5:$A$40,0))</f>
        <v/>
      </c>
      <c r="J1451" s="6">
        <f>INDEX(Roles!$K$5:$K$40,MATCH(C1451&amp;"|"&amp;D1451,Roles!$A$5:$A$40,0))</f>
        <v/>
      </c>
      <c r="K1451" s="26">
        <f>INDEX(Market!$K$31:$K$54,MATCH(B1451&amp;"|"&amp;J1451,Market!$A$31:$A$54,0))</f>
        <v/>
      </c>
      <c r="L1451" s="6">
        <f>INDEX(Settings!$E$13:$E$19,MATCH(I1451,Settings!$B$13:$B$19,0))</f>
        <v/>
      </c>
      <c r="M1451" s="25">
        <f>INDEX(Structure!$K$6:$K$12,MATCH(I1451,Structure!$A$6:$A$12,0))</f>
        <v/>
      </c>
      <c r="N1451" s="26">
        <f>INDEX(Structure!$G$25:$G$52,MATCH(B1451&amp;"|"&amp;I1451,Structure!$A$25:$A$52,0))</f>
        <v/>
      </c>
      <c r="O1451" s="26">
        <f>INDEX(Structure!$H$25:$H$52,MATCH(B1451&amp;"|"&amp;I1451,Structure!$A$25:$A$52,0))</f>
        <v/>
      </c>
      <c r="P1451" s="26">
        <f>INDEX(Structure!$I$25:$I$52,MATCH(B1451&amp;"|"&amp;I1451,Structure!$A$25:$A$52,0))</f>
        <v/>
      </c>
      <c r="Q1451" s="20">
        <f>G1451/H1451</f>
        <v/>
      </c>
      <c r="R1451" s="20">
        <f>G1451/O1451</f>
        <v/>
      </c>
      <c r="S1451" s="32">
        <f>(G1451-N1451)/(P1451-N1451)</f>
        <v/>
      </c>
      <c r="T1451" s="4">
        <f>IF(G1451&lt;N1451,"Below",IF(G1451&gt;P1451,"Above","Within"))</f>
        <v/>
      </c>
      <c r="U1451" s="17">
        <f>MAX(0,N1451-G1451)*F1451</f>
        <v/>
      </c>
      <c r="V1451" s="17">
        <f>MAX(0,G1451-P1451)*F1451</f>
        <v/>
      </c>
      <c r="W1451" s="33">
        <f>IF(T1451="Above",LN(G1451/P1451)/LN(1+INDEX(Market!$E$6:$E$9,MATCH(B1451,Market!$A$6:$A$9,0))),0)</f>
        <v/>
      </c>
    </row>
    <row r="1452">
      <c r="A1452" s="5" t="inlineStr">
        <is>
          <t>E01683</t>
        </is>
      </c>
      <c r="B1452" s="5" t="inlineStr">
        <is>
          <t>DE</t>
        </is>
      </c>
      <c r="C1452" s="5" t="inlineStr">
        <is>
          <t>Customer Service</t>
        </is>
      </c>
      <c r="D1452" s="5" t="inlineStr">
        <is>
          <t>L2</t>
        </is>
      </c>
      <c r="E1452" s="5" t="inlineStr">
        <is>
          <t>M</t>
        </is>
      </c>
      <c r="F1452" s="5" t="n">
        <v>1</v>
      </c>
      <c r="G1452" s="31" t="n">
        <v>38950</v>
      </c>
      <c r="H1452" s="31" t="n">
        <v>42800</v>
      </c>
      <c r="I1452" s="6">
        <f>INDEX(Roles!$J$5:$J$40,MATCH(C1452&amp;"|"&amp;D1452,Roles!$A$5:$A$40,0))</f>
        <v/>
      </c>
      <c r="J1452" s="6">
        <f>INDEX(Roles!$K$5:$K$40,MATCH(C1452&amp;"|"&amp;D1452,Roles!$A$5:$A$40,0))</f>
        <v/>
      </c>
      <c r="K1452" s="26">
        <f>INDEX(Market!$K$31:$K$54,MATCH(B1452&amp;"|"&amp;J1452,Market!$A$31:$A$54,0))</f>
        <v/>
      </c>
      <c r="L1452" s="6">
        <f>INDEX(Settings!$E$13:$E$19,MATCH(I1452,Settings!$B$13:$B$19,0))</f>
        <v/>
      </c>
      <c r="M1452" s="25">
        <f>INDEX(Structure!$K$6:$K$12,MATCH(I1452,Structure!$A$6:$A$12,0))</f>
        <v/>
      </c>
      <c r="N1452" s="26">
        <f>INDEX(Structure!$G$25:$G$52,MATCH(B1452&amp;"|"&amp;I1452,Structure!$A$25:$A$52,0))</f>
        <v/>
      </c>
      <c r="O1452" s="26">
        <f>INDEX(Structure!$H$25:$H$52,MATCH(B1452&amp;"|"&amp;I1452,Structure!$A$25:$A$52,0))</f>
        <v/>
      </c>
      <c r="P1452" s="26">
        <f>INDEX(Structure!$I$25:$I$52,MATCH(B1452&amp;"|"&amp;I1452,Structure!$A$25:$A$52,0))</f>
        <v/>
      </c>
      <c r="Q1452" s="20">
        <f>G1452/H1452</f>
        <v/>
      </c>
      <c r="R1452" s="20">
        <f>G1452/O1452</f>
        <v/>
      </c>
      <c r="S1452" s="32">
        <f>(G1452-N1452)/(P1452-N1452)</f>
        <v/>
      </c>
      <c r="T1452" s="4">
        <f>IF(G1452&lt;N1452,"Below",IF(G1452&gt;P1452,"Above","Within"))</f>
        <v/>
      </c>
      <c r="U1452" s="17">
        <f>MAX(0,N1452-G1452)*F1452</f>
        <v/>
      </c>
      <c r="V1452" s="17">
        <f>MAX(0,G1452-P1452)*F1452</f>
        <v/>
      </c>
      <c r="W1452" s="33">
        <f>IF(T1452="Above",LN(G1452/P1452)/LN(1+INDEX(Market!$E$6:$E$9,MATCH(B1452,Market!$A$6:$A$9,0))),0)</f>
        <v/>
      </c>
    </row>
    <row r="1453">
      <c r="A1453" s="5" t="inlineStr">
        <is>
          <t>E01684</t>
        </is>
      </c>
      <c r="B1453" s="5" t="inlineStr">
        <is>
          <t>IT</t>
        </is>
      </c>
      <c r="C1453" s="5" t="inlineStr">
        <is>
          <t>Tech</t>
        </is>
      </c>
      <c r="D1453" s="5" t="inlineStr">
        <is>
          <t>L1</t>
        </is>
      </c>
      <c r="E1453" s="5" t="inlineStr">
        <is>
          <t>M</t>
        </is>
      </c>
      <c r="F1453" s="5" t="n">
        <v>1</v>
      </c>
      <c r="G1453" s="31" t="n">
        <v>32250</v>
      </c>
      <c r="H1453" s="31" t="n">
        <v>32500</v>
      </c>
      <c r="I1453" s="6">
        <f>INDEX(Roles!$J$5:$J$40,MATCH(C1453&amp;"|"&amp;D1453,Roles!$A$5:$A$40,0))</f>
        <v/>
      </c>
      <c r="J1453" s="6">
        <f>INDEX(Roles!$K$5:$K$40,MATCH(C1453&amp;"|"&amp;D1453,Roles!$A$5:$A$40,0))</f>
        <v/>
      </c>
      <c r="K1453" s="26">
        <f>INDEX(Market!$K$31:$K$54,MATCH(B1453&amp;"|"&amp;J1453,Market!$A$31:$A$54,0))</f>
        <v/>
      </c>
      <c r="L1453" s="6">
        <f>INDEX(Settings!$E$13:$E$19,MATCH(I1453,Settings!$B$13:$B$19,0))</f>
        <v/>
      </c>
      <c r="M1453" s="25">
        <f>INDEX(Structure!$K$6:$K$12,MATCH(I1453,Structure!$A$6:$A$12,0))</f>
        <v/>
      </c>
      <c r="N1453" s="26">
        <f>INDEX(Structure!$G$25:$G$52,MATCH(B1453&amp;"|"&amp;I1453,Structure!$A$25:$A$52,0))</f>
        <v/>
      </c>
      <c r="O1453" s="26">
        <f>INDEX(Structure!$H$25:$H$52,MATCH(B1453&amp;"|"&amp;I1453,Structure!$A$25:$A$52,0))</f>
        <v/>
      </c>
      <c r="P1453" s="26">
        <f>INDEX(Structure!$I$25:$I$52,MATCH(B1453&amp;"|"&amp;I1453,Structure!$A$25:$A$52,0))</f>
        <v/>
      </c>
      <c r="Q1453" s="20">
        <f>G1453/H1453</f>
        <v/>
      </c>
      <c r="R1453" s="20">
        <f>G1453/O1453</f>
        <v/>
      </c>
      <c r="S1453" s="32">
        <f>(G1453-N1453)/(P1453-N1453)</f>
        <v/>
      </c>
      <c r="T1453" s="4">
        <f>IF(G1453&lt;N1453,"Below",IF(G1453&gt;P1453,"Above","Within"))</f>
        <v/>
      </c>
      <c r="U1453" s="17">
        <f>MAX(0,N1453-G1453)*F1453</f>
        <v/>
      </c>
      <c r="V1453" s="17">
        <f>MAX(0,G1453-P1453)*F1453</f>
        <v/>
      </c>
      <c r="W1453" s="33">
        <f>IF(T1453="Above",LN(G1453/P1453)/LN(1+INDEX(Market!$E$6:$E$9,MATCH(B1453,Market!$A$6:$A$9,0))),0)</f>
        <v/>
      </c>
    </row>
    <row r="1454">
      <c r="A1454" s="5" t="inlineStr">
        <is>
          <t>E01686</t>
        </is>
      </c>
      <c r="B1454" s="5" t="inlineStr">
        <is>
          <t>IT</t>
        </is>
      </c>
      <c r="C1454" s="5" t="inlineStr">
        <is>
          <t>Operations</t>
        </is>
      </c>
      <c r="D1454" s="5" t="inlineStr">
        <is>
          <t>L1</t>
        </is>
      </c>
      <c r="E1454" s="5" t="inlineStr">
        <is>
          <t>F</t>
        </is>
      </c>
      <c r="F1454" s="5" t="n">
        <v>1</v>
      </c>
      <c r="G1454" s="31" t="n">
        <v>26300</v>
      </c>
      <c r="H1454" s="31" t="n">
        <v>24700</v>
      </c>
      <c r="I1454" s="6">
        <f>INDEX(Roles!$J$5:$J$40,MATCH(C1454&amp;"|"&amp;D1454,Roles!$A$5:$A$40,0))</f>
        <v/>
      </c>
      <c r="J1454" s="6">
        <f>INDEX(Roles!$K$5:$K$40,MATCH(C1454&amp;"|"&amp;D1454,Roles!$A$5:$A$40,0))</f>
        <v/>
      </c>
      <c r="K1454" s="26">
        <f>INDEX(Market!$K$31:$K$54,MATCH(B1454&amp;"|"&amp;J1454,Market!$A$31:$A$54,0))</f>
        <v/>
      </c>
      <c r="L1454" s="6">
        <f>INDEX(Settings!$E$13:$E$19,MATCH(I1454,Settings!$B$13:$B$19,0))</f>
        <v/>
      </c>
      <c r="M1454" s="25">
        <f>INDEX(Structure!$K$6:$K$12,MATCH(I1454,Structure!$A$6:$A$12,0))</f>
        <v/>
      </c>
      <c r="N1454" s="26">
        <f>INDEX(Structure!$G$25:$G$52,MATCH(B1454&amp;"|"&amp;I1454,Structure!$A$25:$A$52,0))</f>
        <v/>
      </c>
      <c r="O1454" s="26">
        <f>INDEX(Structure!$H$25:$H$52,MATCH(B1454&amp;"|"&amp;I1454,Structure!$A$25:$A$52,0))</f>
        <v/>
      </c>
      <c r="P1454" s="26">
        <f>INDEX(Structure!$I$25:$I$52,MATCH(B1454&amp;"|"&amp;I1454,Structure!$A$25:$A$52,0))</f>
        <v/>
      </c>
      <c r="Q1454" s="20">
        <f>G1454/H1454</f>
        <v/>
      </c>
      <c r="R1454" s="20">
        <f>G1454/O1454</f>
        <v/>
      </c>
      <c r="S1454" s="32">
        <f>(G1454-N1454)/(P1454-N1454)</f>
        <v/>
      </c>
      <c r="T1454" s="4">
        <f>IF(G1454&lt;N1454,"Below",IF(G1454&gt;P1454,"Above","Within"))</f>
        <v/>
      </c>
      <c r="U1454" s="17">
        <f>MAX(0,N1454-G1454)*F1454</f>
        <v/>
      </c>
      <c r="V1454" s="17">
        <f>MAX(0,G1454-P1454)*F1454</f>
        <v/>
      </c>
      <c r="W1454" s="33">
        <f>IF(T1454="Above",LN(G1454/P1454)/LN(1+INDEX(Market!$E$6:$E$9,MATCH(B1454,Market!$A$6:$A$9,0))),0)</f>
        <v/>
      </c>
    </row>
    <row r="1455">
      <c r="A1455" s="5" t="inlineStr">
        <is>
          <t>E01687</t>
        </is>
      </c>
      <c r="B1455" s="5" t="inlineStr">
        <is>
          <t>PL</t>
        </is>
      </c>
      <c r="C1455" s="5" t="inlineStr">
        <is>
          <t>Sales</t>
        </is>
      </c>
      <c r="D1455" s="5" t="inlineStr">
        <is>
          <t>L3</t>
        </is>
      </c>
      <c r="E1455" s="5" t="inlineStr">
        <is>
          <t>M</t>
        </is>
      </c>
      <c r="F1455" s="5" t="n">
        <v>1</v>
      </c>
      <c r="G1455" s="31" t="n">
        <v>38150</v>
      </c>
      <c r="H1455" s="31" t="n">
        <v>35300</v>
      </c>
      <c r="I1455" s="6">
        <f>INDEX(Roles!$J$5:$J$40,MATCH(C1455&amp;"|"&amp;D1455,Roles!$A$5:$A$40,0))</f>
        <v/>
      </c>
      <c r="J1455" s="6">
        <f>INDEX(Roles!$K$5:$K$40,MATCH(C1455&amp;"|"&amp;D1455,Roles!$A$5:$A$40,0))</f>
        <v/>
      </c>
      <c r="K1455" s="26">
        <f>INDEX(Market!$K$31:$K$54,MATCH(B1455&amp;"|"&amp;J1455,Market!$A$31:$A$54,0))</f>
        <v/>
      </c>
      <c r="L1455" s="6">
        <f>INDEX(Settings!$E$13:$E$19,MATCH(I1455,Settings!$B$13:$B$19,0))</f>
        <v/>
      </c>
      <c r="M1455" s="25">
        <f>INDEX(Structure!$K$6:$K$12,MATCH(I1455,Structure!$A$6:$A$12,0))</f>
        <v/>
      </c>
      <c r="N1455" s="26">
        <f>INDEX(Structure!$G$25:$G$52,MATCH(B1455&amp;"|"&amp;I1455,Structure!$A$25:$A$52,0))</f>
        <v/>
      </c>
      <c r="O1455" s="26">
        <f>INDEX(Structure!$H$25:$H$52,MATCH(B1455&amp;"|"&amp;I1455,Structure!$A$25:$A$52,0))</f>
        <v/>
      </c>
      <c r="P1455" s="26">
        <f>INDEX(Structure!$I$25:$I$52,MATCH(B1455&amp;"|"&amp;I1455,Structure!$A$25:$A$52,0))</f>
        <v/>
      </c>
      <c r="Q1455" s="20">
        <f>G1455/H1455</f>
        <v/>
      </c>
      <c r="R1455" s="20">
        <f>G1455/O1455</f>
        <v/>
      </c>
      <c r="S1455" s="32">
        <f>(G1455-N1455)/(P1455-N1455)</f>
        <v/>
      </c>
      <c r="T1455" s="4">
        <f>IF(G1455&lt;N1455,"Below",IF(G1455&gt;P1455,"Above","Within"))</f>
        <v/>
      </c>
      <c r="U1455" s="17">
        <f>MAX(0,N1455-G1455)*F1455</f>
        <v/>
      </c>
      <c r="V1455" s="17">
        <f>MAX(0,G1455-P1455)*F1455</f>
        <v/>
      </c>
      <c r="W1455" s="33">
        <f>IF(T1455="Above",LN(G1455/P1455)/LN(1+INDEX(Market!$E$6:$E$9,MATCH(B1455,Market!$A$6:$A$9,0))),0)</f>
        <v/>
      </c>
    </row>
    <row r="1456">
      <c r="A1456" s="5" t="inlineStr">
        <is>
          <t>E01688</t>
        </is>
      </c>
      <c r="B1456" s="5" t="inlineStr">
        <is>
          <t>DE</t>
        </is>
      </c>
      <c r="C1456" s="5" t="inlineStr">
        <is>
          <t>Operations</t>
        </is>
      </c>
      <c r="D1456" s="5" t="inlineStr">
        <is>
          <t>L3</t>
        </is>
      </c>
      <c r="E1456" s="5" t="inlineStr">
        <is>
          <t>F</t>
        </is>
      </c>
      <c r="F1456" s="5" t="n">
        <v>1</v>
      </c>
      <c r="G1456" s="31" t="n">
        <v>58300</v>
      </c>
      <c r="H1456" s="31" t="n">
        <v>57800</v>
      </c>
      <c r="I1456" s="6">
        <f>INDEX(Roles!$J$5:$J$40,MATCH(C1456&amp;"|"&amp;D1456,Roles!$A$5:$A$40,0))</f>
        <v/>
      </c>
      <c r="J1456" s="6">
        <f>INDEX(Roles!$K$5:$K$40,MATCH(C1456&amp;"|"&amp;D1456,Roles!$A$5:$A$40,0))</f>
        <v/>
      </c>
      <c r="K1456" s="26">
        <f>INDEX(Market!$K$31:$K$54,MATCH(B1456&amp;"|"&amp;J1456,Market!$A$31:$A$54,0))</f>
        <v/>
      </c>
      <c r="L1456" s="6">
        <f>INDEX(Settings!$E$13:$E$19,MATCH(I1456,Settings!$B$13:$B$19,0))</f>
        <v/>
      </c>
      <c r="M1456" s="25">
        <f>INDEX(Structure!$K$6:$K$12,MATCH(I1456,Structure!$A$6:$A$12,0))</f>
        <v/>
      </c>
      <c r="N1456" s="26">
        <f>INDEX(Structure!$G$25:$G$52,MATCH(B1456&amp;"|"&amp;I1456,Structure!$A$25:$A$52,0))</f>
        <v/>
      </c>
      <c r="O1456" s="26">
        <f>INDEX(Structure!$H$25:$H$52,MATCH(B1456&amp;"|"&amp;I1456,Structure!$A$25:$A$52,0))</f>
        <v/>
      </c>
      <c r="P1456" s="26">
        <f>INDEX(Structure!$I$25:$I$52,MATCH(B1456&amp;"|"&amp;I1456,Structure!$A$25:$A$52,0))</f>
        <v/>
      </c>
      <c r="Q1456" s="20">
        <f>G1456/H1456</f>
        <v/>
      </c>
      <c r="R1456" s="20">
        <f>G1456/O1456</f>
        <v/>
      </c>
      <c r="S1456" s="32">
        <f>(G1456-N1456)/(P1456-N1456)</f>
        <v/>
      </c>
      <c r="T1456" s="4">
        <f>IF(G1456&lt;N1456,"Below",IF(G1456&gt;P1456,"Above","Within"))</f>
        <v/>
      </c>
      <c r="U1456" s="17">
        <f>MAX(0,N1456-G1456)*F1456</f>
        <v/>
      </c>
      <c r="V1456" s="17">
        <f>MAX(0,G1456-P1456)*F1456</f>
        <v/>
      </c>
      <c r="W1456" s="33">
        <f>IF(T1456="Above",LN(G1456/P1456)/LN(1+INDEX(Market!$E$6:$E$9,MATCH(B1456,Market!$A$6:$A$9,0))),0)</f>
        <v/>
      </c>
    </row>
    <row r="1457">
      <c r="A1457" s="5" t="inlineStr">
        <is>
          <t>E01689</t>
        </is>
      </c>
      <c r="B1457" s="5" t="inlineStr">
        <is>
          <t>DE</t>
        </is>
      </c>
      <c r="C1457" s="5" t="inlineStr">
        <is>
          <t>Customer Service</t>
        </is>
      </c>
      <c r="D1457" s="5" t="inlineStr">
        <is>
          <t>L4</t>
        </is>
      </c>
      <c r="E1457" s="5" t="inlineStr">
        <is>
          <t>M</t>
        </is>
      </c>
      <c r="F1457" s="5" t="n">
        <v>1</v>
      </c>
      <c r="G1457" s="31" t="n">
        <v>78950</v>
      </c>
      <c r="H1457" s="31" t="n">
        <v>71800</v>
      </c>
      <c r="I1457" s="6">
        <f>INDEX(Roles!$J$5:$J$40,MATCH(C1457&amp;"|"&amp;D1457,Roles!$A$5:$A$40,0))</f>
        <v/>
      </c>
      <c r="J1457" s="6">
        <f>INDEX(Roles!$K$5:$K$40,MATCH(C1457&amp;"|"&amp;D1457,Roles!$A$5:$A$40,0))</f>
        <v/>
      </c>
      <c r="K1457" s="26">
        <f>INDEX(Market!$K$31:$K$54,MATCH(B1457&amp;"|"&amp;J1457,Market!$A$31:$A$54,0))</f>
        <v/>
      </c>
      <c r="L1457" s="6">
        <f>INDEX(Settings!$E$13:$E$19,MATCH(I1457,Settings!$B$13:$B$19,0))</f>
        <v/>
      </c>
      <c r="M1457" s="25">
        <f>INDEX(Structure!$K$6:$K$12,MATCH(I1457,Structure!$A$6:$A$12,0))</f>
        <v/>
      </c>
      <c r="N1457" s="26">
        <f>INDEX(Structure!$G$25:$G$52,MATCH(B1457&amp;"|"&amp;I1457,Structure!$A$25:$A$52,0))</f>
        <v/>
      </c>
      <c r="O1457" s="26">
        <f>INDEX(Structure!$H$25:$H$52,MATCH(B1457&amp;"|"&amp;I1457,Structure!$A$25:$A$52,0))</f>
        <v/>
      </c>
      <c r="P1457" s="26">
        <f>INDEX(Structure!$I$25:$I$52,MATCH(B1457&amp;"|"&amp;I1457,Structure!$A$25:$A$52,0))</f>
        <v/>
      </c>
      <c r="Q1457" s="20">
        <f>G1457/H1457</f>
        <v/>
      </c>
      <c r="R1457" s="20">
        <f>G1457/O1457</f>
        <v/>
      </c>
      <c r="S1457" s="32">
        <f>(G1457-N1457)/(P1457-N1457)</f>
        <v/>
      </c>
      <c r="T1457" s="4">
        <f>IF(G1457&lt;N1457,"Below",IF(G1457&gt;P1457,"Above","Within"))</f>
        <v/>
      </c>
      <c r="U1457" s="17">
        <f>MAX(0,N1457-G1457)*F1457</f>
        <v/>
      </c>
      <c r="V1457" s="17">
        <f>MAX(0,G1457-P1457)*F1457</f>
        <v/>
      </c>
      <c r="W1457" s="33">
        <f>IF(T1457="Above",LN(G1457/P1457)/LN(1+INDEX(Market!$E$6:$E$9,MATCH(B1457,Market!$A$6:$A$9,0))),0)</f>
        <v/>
      </c>
    </row>
    <row r="1458">
      <c r="A1458" s="5" t="inlineStr">
        <is>
          <t>E01691</t>
        </is>
      </c>
      <c r="B1458" s="5" t="inlineStr">
        <is>
          <t>ES</t>
        </is>
      </c>
      <c r="C1458" s="5" t="inlineStr">
        <is>
          <t>HR</t>
        </is>
      </c>
      <c r="D1458" s="5" t="inlineStr">
        <is>
          <t>L2</t>
        </is>
      </c>
      <c r="E1458" s="5" t="inlineStr">
        <is>
          <t>M</t>
        </is>
      </c>
      <c r="F1458" s="5" t="n">
        <v>1</v>
      </c>
      <c r="G1458" s="31" t="n">
        <v>32900</v>
      </c>
      <c r="H1458" s="31" t="n">
        <v>31200</v>
      </c>
      <c r="I1458" s="6">
        <f>INDEX(Roles!$J$5:$J$40,MATCH(C1458&amp;"|"&amp;D1458,Roles!$A$5:$A$40,0))</f>
        <v/>
      </c>
      <c r="J1458" s="6">
        <f>INDEX(Roles!$K$5:$K$40,MATCH(C1458&amp;"|"&amp;D1458,Roles!$A$5:$A$40,0))</f>
        <v/>
      </c>
      <c r="K1458" s="26">
        <f>INDEX(Market!$K$31:$K$54,MATCH(B1458&amp;"|"&amp;J1458,Market!$A$31:$A$54,0))</f>
        <v/>
      </c>
      <c r="L1458" s="6">
        <f>INDEX(Settings!$E$13:$E$19,MATCH(I1458,Settings!$B$13:$B$19,0))</f>
        <v/>
      </c>
      <c r="M1458" s="25">
        <f>INDEX(Structure!$K$6:$K$12,MATCH(I1458,Structure!$A$6:$A$12,0))</f>
        <v/>
      </c>
      <c r="N1458" s="26">
        <f>INDEX(Structure!$G$25:$G$52,MATCH(B1458&amp;"|"&amp;I1458,Structure!$A$25:$A$52,0))</f>
        <v/>
      </c>
      <c r="O1458" s="26">
        <f>INDEX(Structure!$H$25:$H$52,MATCH(B1458&amp;"|"&amp;I1458,Structure!$A$25:$A$52,0))</f>
        <v/>
      </c>
      <c r="P1458" s="26">
        <f>INDEX(Structure!$I$25:$I$52,MATCH(B1458&amp;"|"&amp;I1458,Structure!$A$25:$A$52,0))</f>
        <v/>
      </c>
      <c r="Q1458" s="20">
        <f>G1458/H1458</f>
        <v/>
      </c>
      <c r="R1458" s="20">
        <f>G1458/O1458</f>
        <v/>
      </c>
      <c r="S1458" s="32">
        <f>(G1458-N1458)/(P1458-N1458)</f>
        <v/>
      </c>
      <c r="T1458" s="4">
        <f>IF(G1458&lt;N1458,"Below",IF(G1458&gt;P1458,"Above","Within"))</f>
        <v/>
      </c>
      <c r="U1458" s="17">
        <f>MAX(0,N1458-G1458)*F1458</f>
        <v/>
      </c>
      <c r="V1458" s="17">
        <f>MAX(0,G1458-P1458)*F1458</f>
        <v/>
      </c>
      <c r="W1458" s="33">
        <f>IF(T1458="Above",LN(G1458/P1458)/LN(1+INDEX(Market!$E$6:$E$9,MATCH(B1458,Market!$A$6:$A$9,0))),0)</f>
        <v/>
      </c>
    </row>
    <row r="1459">
      <c r="A1459" s="5" t="inlineStr">
        <is>
          <t>E01692</t>
        </is>
      </c>
      <c r="B1459" s="5" t="inlineStr">
        <is>
          <t>IT</t>
        </is>
      </c>
      <c r="C1459" s="5" t="inlineStr">
        <is>
          <t>Finance</t>
        </is>
      </c>
      <c r="D1459" s="5" t="inlineStr">
        <is>
          <t>L3</t>
        </is>
      </c>
      <c r="E1459" s="5" t="inlineStr">
        <is>
          <t>F</t>
        </is>
      </c>
      <c r="F1459" s="5" t="n">
        <v>1</v>
      </c>
      <c r="G1459" s="31" t="n">
        <v>49300</v>
      </c>
      <c r="H1459" s="31" t="n">
        <v>45800</v>
      </c>
      <c r="I1459" s="6">
        <f>INDEX(Roles!$J$5:$J$40,MATCH(C1459&amp;"|"&amp;D1459,Roles!$A$5:$A$40,0))</f>
        <v/>
      </c>
      <c r="J1459" s="6">
        <f>INDEX(Roles!$K$5:$K$40,MATCH(C1459&amp;"|"&amp;D1459,Roles!$A$5:$A$40,0))</f>
        <v/>
      </c>
      <c r="K1459" s="26">
        <f>INDEX(Market!$K$31:$K$54,MATCH(B1459&amp;"|"&amp;J1459,Market!$A$31:$A$54,0))</f>
        <v/>
      </c>
      <c r="L1459" s="6">
        <f>INDEX(Settings!$E$13:$E$19,MATCH(I1459,Settings!$B$13:$B$19,0))</f>
        <v/>
      </c>
      <c r="M1459" s="25">
        <f>INDEX(Structure!$K$6:$K$12,MATCH(I1459,Structure!$A$6:$A$12,0))</f>
        <v/>
      </c>
      <c r="N1459" s="26">
        <f>INDEX(Structure!$G$25:$G$52,MATCH(B1459&amp;"|"&amp;I1459,Structure!$A$25:$A$52,0))</f>
        <v/>
      </c>
      <c r="O1459" s="26">
        <f>INDEX(Structure!$H$25:$H$52,MATCH(B1459&amp;"|"&amp;I1459,Structure!$A$25:$A$52,0))</f>
        <v/>
      </c>
      <c r="P1459" s="26">
        <f>INDEX(Structure!$I$25:$I$52,MATCH(B1459&amp;"|"&amp;I1459,Structure!$A$25:$A$52,0))</f>
        <v/>
      </c>
      <c r="Q1459" s="20">
        <f>G1459/H1459</f>
        <v/>
      </c>
      <c r="R1459" s="20">
        <f>G1459/O1459</f>
        <v/>
      </c>
      <c r="S1459" s="32">
        <f>(G1459-N1459)/(P1459-N1459)</f>
        <v/>
      </c>
      <c r="T1459" s="4">
        <f>IF(G1459&lt;N1459,"Below",IF(G1459&gt;P1459,"Above","Within"))</f>
        <v/>
      </c>
      <c r="U1459" s="17">
        <f>MAX(0,N1459-G1459)*F1459</f>
        <v/>
      </c>
      <c r="V1459" s="17">
        <f>MAX(0,G1459-P1459)*F1459</f>
        <v/>
      </c>
      <c r="W1459" s="33">
        <f>IF(T1459="Above",LN(G1459/P1459)/LN(1+INDEX(Market!$E$6:$E$9,MATCH(B1459,Market!$A$6:$A$9,0))),0)</f>
        <v/>
      </c>
    </row>
    <row r="1460">
      <c r="A1460" s="5" t="inlineStr">
        <is>
          <t>E01693</t>
        </is>
      </c>
      <c r="B1460" s="5" t="inlineStr">
        <is>
          <t>PL</t>
        </is>
      </c>
      <c r="C1460" s="5" t="inlineStr">
        <is>
          <t>Sales</t>
        </is>
      </c>
      <c r="D1460" s="5" t="inlineStr">
        <is>
          <t>L2</t>
        </is>
      </c>
      <c r="E1460" s="5" t="inlineStr">
        <is>
          <t>F</t>
        </is>
      </c>
      <c r="F1460" s="5" t="n">
        <v>1</v>
      </c>
      <c r="G1460" s="31" t="n">
        <v>28750</v>
      </c>
      <c r="H1460" s="31" t="n">
        <v>27600</v>
      </c>
      <c r="I1460" s="6">
        <f>INDEX(Roles!$J$5:$J$40,MATCH(C1460&amp;"|"&amp;D1460,Roles!$A$5:$A$40,0))</f>
        <v/>
      </c>
      <c r="J1460" s="6">
        <f>INDEX(Roles!$K$5:$K$40,MATCH(C1460&amp;"|"&amp;D1460,Roles!$A$5:$A$40,0))</f>
        <v/>
      </c>
      <c r="K1460" s="26">
        <f>INDEX(Market!$K$31:$K$54,MATCH(B1460&amp;"|"&amp;J1460,Market!$A$31:$A$54,0))</f>
        <v/>
      </c>
      <c r="L1460" s="6">
        <f>INDEX(Settings!$E$13:$E$19,MATCH(I1460,Settings!$B$13:$B$19,0))</f>
        <v/>
      </c>
      <c r="M1460" s="25">
        <f>INDEX(Structure!$K$6:$K$12,MATCH(I1460,Structure!$A$6:$A$12,0))</f>
        <v/>
      </c>
      <c r="N1460" s="26">
        <f>INDEX(Structure!$G$25:$G$52,MATCH(B1460&amp;"|"&amp;I1460,Structure!$A$25:$A$52,0))</f>
        <v/>
      </c>
      <c r="O1460" s="26">
        <f>INDEX(Structure!$H$25:$H$52,MATCH(B1460&amp;"|"&amp;I1460,Structure!$A$25:$A$52,0))</f>
        <v/>
      </c>
      <c r="P1460" s="26">
        <f>INDEX(Structure!$I$25:$I$52,MATCH(B1460&amp;"|"&amp;I1460,Structure!$A$25:$A$52,0))</f>
        <v/>
      </c>
      <c r="Q1460" s="20">
        <f>G1460/H1460</f>
        <v/>
      </c>
      <c r="R1460" s="20">
        <f>G1460/O1460</f>
        <v/>
      </c>
      <c r="S1460" s="32">
        <f>(G1460-N1460)/(P1460-N1460)</f>
        <v/>
      </c>
      <c r="T1460" s="4">
        <f>IF(G1460&lt;N1460,"Below",IF(G1460&gt;P1460,"Above","Within"))</f>
        <v/>
      </c>
      <c r="U1460" s="17">
        <f>MAX(0,N1460-G1460)*F1460</f>
        <v/>
      </c>
      <c r="V1460" s="17">
        <f>MAX(0,G1460-P1460)*F1460</f>
        <v/>
      </c>
      <c r="W1460" s="33">
        <f>IF(T1460="Above",LN(G1460/P1460)/LN(1+INDEX(Market!$E$6:$E$9,MATCH(B1460,Market!$A$6:$A$9,0))),0)</f>
        <v/>
      </c>
    </row>
    <row r="1461">
      <c r="A1461" s="5" t="inlineStr">
        <is>
          <t>E01694</t>
        </is>
      </c>
      <c r="B1461" s="5" t="inlineStr">
        <is>
          <t>PL</t>
        </is>
      </c>
      <c r="C1461" s="5" t="inlineStr">
        <is>
          <t>Customer Service</t>
        </is>
      </c>
      <c r="D1461" s="5" t="inlineStr">
        <is>
          <t>L1</t>
        </is>
      </c>
      <c r="E1461" s="5" t="inlineStr">
        <is>
          <t>F</t>
        </is>
      </c>
      <c r="F1461" s="5" t="n">
        <v>1</v>
      </c>
      <c r="G1461" s="31" t="n">
        <v>17500</v>
      </c>
      <c r="H1461" s="31" t="n">
        <v>18900</v>
      </c>
      <c r="I1461" s="6">
        <f>INDEX(Roles!$J$5:$J$40,MATCH(C1461&amp;"|"&amp;D1461,Roles!$A$5:$A$40,0))</f>
        <v/>
      </c>
      <c r="J1461" s="6">
        <f>INDEX(Roles!$K$5:$K$40,MATCH(C1461&amp;"|"&amp;D1461,Roles!$A$5:$A$40,0))</f>
        <v/>
      </c>
      <c r="K1461" s="26">
        <f>INDEX(Market!$K$31:$K$54,MATCH(B1461&amp;"|"&amp;J1461,Market!$A$31:$A$54,0))</f>
        <v/>
      </c>
      <c r="L1461" s="6">
        <f>INDEX(Settings!$E$13:$E$19,MATCH(I1461,Settings!$B$13:$B$19,0))</f>
        <v/>
      </c>
      <c r="M1461" s="25">
        <f>INDEX(Structure!$K$6:$K$12,MATCH(I1461,Structure!$A$6:$A$12,0))</f>
        <v/>
      </c>
      <c r="N1461" s="26">
        <f>INDEX(Structure!$G$25:$G$52,MATCH(B1461&amp;"|"&amp;I1461,Structure!$A$25:$A$52,0))</f>
        <v/>
      </c>
      <c r="O1461" s="26">
        <f>INDEX(Structure!$H$25:$H$52,MATCH(B1461&amp;"|"&amp;I1461,Structure!$A$25:$A$52,0))</f>
        <v/>
      </c>
      <c r="P1461" s="26">
        <f>INDEX(Structure!$I$25:$I$52,MATCH(B1461&amp;"|"&amp;I1461,Structure!$A$25:$A$52,0))</f>
        <v/>
      </c>
      <c r="Q1461" s="20">
        <f>G1461/H1461</f>
        <v/>
      </c>
      <c r="R1461" s="20">
        <f>G1461/O1461</f>
        <v/>
      </c>
      <c r="S1461" s="32">
        <f>(G1461-N1461)/(P1461-N1461)</f>
        <v/>
      </c>
      <c r="T1461" s="4">
        <f>IF(G1461&lt;N1461,"Below",IF(G1461&gt;P1461,"Above","Within"))</f>
        <v/>
      </c>
      <c r="U1461" s="17">
        <f>MAX(0,N1461-G1461)*F1461</f>
        <v/>
      </c>
      <c r="V1461" s="17">
        <f>MAX(0,G1461-P1461)*F1461</f>
        <v/>
      </c>
      <c r="W1461" s="33">
        <f>IF(T1461="Above",LN(G1461/P1461)/LN(1+INDEX(Market!$E$6:$E$9,MATCH(B1461,Market!$A$6:$A$9,0))),0)</f>
        <v/>
      </c>
    </row>
    <row r="1462">
      <c r="A1462" s="5" t="inlineStr">
        <is>
          <t>E01695</t>
        </is>
      </c>
      <c r="B1462" s="5" t="inlineStr">
        <is>
          <t>DE</t>
        </is>
      </c>
      <c r="C1462" s="5" t="inlineStr">
        <is>
          <t>Sales</t>
        </is>
      </c>
      <c r="D1462" s="5" t="inlineStr">
        <is>
          <t>L2</t>
        </is>
      </c>
      <c r="E1462" s="5" t="inlineStr">
        <is>
          <t>M</t>
        </is>
      </c>
      <c r="F1462" s="5" t="n">
        <v>1</v>
      </c>
      <c r="G1462" s="31" t="n">
        <v>44650</v>
      </c>
      <c r="H1462" s="31" t="n">
        <v>49900</v>
      </c>
      <c r="I1462" s="6">
        <f>INDEX(Roles!$J$5:$J$40,MATCH(C1462&amp;"|"&amp;D1462,Roles!$A$5:$A$40,0))</f>
        <v/>
      </c>
      <c r="J1462" s="6">
        <f>INDEX(Roles!$K$5:$K$40,MATCH(C1462&amp;"|"&amp;D1462,Roles!$A$5:$A$40,0))</f>
        <v/>
      </c>
      <c r="K1462" s="26">
        <f>INDEX(Market!$K$31:$K$54,MATCH(B1462&amp;"|"&amp;J1462,Market!$A$31:$A$54,0))</f>
        <v/>
      </c>
      <c r="L1462" s="6">
        <f>INDEX(Settings!$E$13:$E$19,MATCH(I1462,Settings!$B$13:$B$19,0))</f>
        <v/>
      </c>
      <c r="M1462" s="25">
        <f>INDEX(Structure!$K$6:$K$12,MATCH(I1462,Structure!$A$6:$A$12,0))</f>
        <v/>
      </c>
      <c r="N1462" s="26">
        <f>INDEX(Structure!$G$25:$G$52,MATCH(B1462&amp;"|"&amp;I1462,Structure!$A$25:$A$52,0))</f>
        <v/>
      </c>
      <c r="O1462" s="26">
        <f>INDEX(Structure!$H$25:$H$52,MATCH(B1462&amp;"|"&amp;I1462,Structure!$A$25:$A$52,0))</f>
        <v/>
      </c>
      <c r="P1462" s="26">
        <f>INDEX(Structure!$I$25:$I$52,MATCH(B1462&amp;"|"&amp;I1462,Structure!$A$25:$A$52,0))</f>
        <v/>
      </c>
      <c r="Q1462" s="20">
        <f>G1462/H1462</f>
        <v/>
      </c>
      <c r="R1462" s="20">
        <f>G1462/O1462</f>
        <v/>
      </c>
      <c r="S1462" s="32">
        <f>(G1462-N1462)/(P1462-N1462)</f>
        <v/>
      </c>
      <c r="T1462" s="4">
        <f>IF(G1462&lt;N1462,"Below",IF(G1462&gt;P1462,"Above","Within"))</f>
        <v/>
      </c>
      <c r="U1462" s="17">
        <f>MAX(0,N1462-G1462)*F1462</f>
        <v/>
      </c>
      <c r="V1462" s="17">
        <f>MAX(0,G1462-P1462)*F1462</f>
        <v/>
      </c>
      <c r="W1462" s="33">
        <f>IF(T1462="Above",LN(G1462/P1462)/LN(1+INDEX(Market!$E$6:$E$9,MATCH(B1462,Market!$A$6:$A$9,0))),0)</f>
        <v/>
      </c>
    </row>
    <row r="1463">
      <c r="A1463" s="5" t="inlineStr">
        <is>
          <t>E01696</t>
        </is>
      </c>
      <c r="B1463" s="5" t="inlineStr">
        <is>
          <t>DE</t>
        </is>
      </c>
      <c r="C1463" s="5" t="inlineStr">
        <is>
          <t>Customer Service</t>
        </is>
      </c>
      <c r="D1463" s="5" t="inlineStr">
        <is>
          <t>L3</t>
        </is>
      </c>
      <c r="E1463" s="5" t="inlineStr">
        <is>
          <t>F</t>
        </is>
      </c>
      <c r="F1463" s="5" t="n">
        <v>1</v>
      </c>
      <c r="G1463" s="31" t="n">
        <v>72400</v>
      </c>
      <c r="H1463" s="31" t="n">
        <v>54700</v>
      </c>
      <c r="I1463" s="6">
        <f>INDEX(Roles!$J$5:$J$40,MATCH(C1463&amp;"|"&amp;D1463,Roles!$A$5:$A$40,0))</f>
        <v/>
      </c>
      <c r="J1463" s="6">
        <f>INDEX(Roles!$K$5:$K$40,MATCH(C1463&amp;"|"&amp;D1463,Roles!$A$5:$A$40,0))</f>
        <v/>
      </c>
      <c r="K1463" s="26">
        <f>INDEX(Market!$K$31:$K$54,MATCH(B1463&amp;"|"&amp;J1463,Market!$A$31:$A$54,0))</f>
        <v/>
      </c>
      <c r="L1463" s="6">
        <f>INDEX(Settings!$E$13:$E$19,MATCH(I1463,Settings!$B$13:$B$19,0))</f>
        <v/>
      </c>
      <c r="M1463" s="25">
        <f>INDEX(Structure!$K$6:$K$12,MATCH(I1463,Structure!$A$6:$A$12,0))</f>
        <v/>
      </c>
      <c r="N1463" s="26">
        <f>INDEX(Structure!$G$25:$G$52,MATCH(B1463&amp;"|"&amp;I1463,Structure!$A$25:$A$52,0))</f>
        <v/>
      </c>
      <c r="O1463" s="26">
        <f>INDEX(Structure!$H$25:$H$52,MATCH(B1463&amp;"|"&amp;I1463,Structure!$A$25:$A$52,0))</f>
        <v/>
      </c>
      <c r="P1463" s="26">
        <f>INDEX(Structure!$I$25:$I$52,MATCH(B1463&amp;"|"&amp;I1463,Structure!$A$25:$A$52,0))</f>
        <v/>
      </c>
      <c r="Q1463" s="20">
        <f>G1463/H1463</f>
        <v/>
      </c>
      <c r="R1463" s="20">
        <f>G1463/O1463</f>
        <v/>
      </c>
      <c r="S1463" s="32">
        <f>(G1463-N1463)/(P1463-N1463)</f>
        <v/>
      </c>
      <c r="T1463" s="4">
        <f>IF(G1463&lt;N1463,"Below",IF(G1463&gt;P1463,"Above","Within"))</f>
        <v/>
      </c>
      <c r="U1463" s="17">
        <f>MAX(0,N1463-G1463)*F1463</f>
        <v/>
      </c>
      <c r="V1463" s="17">
        <f>MAX(0,G1463-P1463)*F1463</f>
        <v/>
      </c>
      <c r="W1463" s="33">
        <f>IF(T1463="Above",LN(G1463/P1463)/LN(1+INDEX(Market!$E$6:$E$9,MATCH(B1463,Market!$A$6:$A$9,0))),0)</f>
        <v/>
      </c>
    </row>
    <row r="1464">
      <c r="A1464" s="5" t="inlineStr">
        <is>
          <t>E01697</t>
        </is>
      </c>
      <c r="B1464" s="5" t="inlineStr">
        <is>
          <t>DE</t>
        </is>
      </c>
      <c r="C1464" s="5" t="inlineStr">
        <is>
          <t>Sales</t>
        </is>
      </c>
      <c r="D1464" s="5" t="inlineStr">
        <is>
          <t>L2</t>
        </is>
      </c>
      <c r="E1464" s="5" t="inlineStr">
        <is>
          <t>F</t>
        </is>
      </c>
      <c r="F1464" s="5" t="n">
        <v>1</v>
      </c>
      <c r="G1464" s="31" t="n">
        <v>49150</v>
      </c>
      <c r="H1464" s="31" t="n">
        <v>49900</v>
      </c>
      <c r="I1464" s="6">
        <f>INDEX(Roles!$J$5:$J$40,MATCH(C1464&amp;"|"&amp;D1464,Roles!$A$5:$A$40,0))</f>
        <v/>
      </c>
      <c r="J1464" s="6">
        <f>INDEX(Roles!$K$5:$K$40,MATCH(C1464&amp;"|"&amp;D1464,Roles!$A$5:$A$40,0))</f>
        <v/>
      </c>
      <c r="K1464" s="26">
        <f>INDEX(Market!$K$31:$K$54,MATCH(B1464&amp;"|"&amp;J1464,Market!$A$31:$A$54,0))</f>
        <v/>
      </c>
      <c r="L1464" s="6">
        <f>INDEX(Settings!$E$13:$E$19,MATCH(I1464,Settings!$B$13:$B$19,0))</f>
        <v/>
      </c>
      <c r="M1464" s="25">
        <f>INDEX(Structure!$K$6:$K$12,MATCH(I1464,Structure!$A$6:$A$12,0))</f>
        <v/>
      </c>
      <c r="N1464" s="26">
        <f>INDEX(Structure!$G$25:$G$52,MATCH(B1464&amp;"|"&amp;I1464,Structure!$A$25:$A$52,0))</f>
        <v/>
      </c>
      <c r="O1464" s="26">
        <f>INDEX(Structure!$H$25:$H$52,MATCH(B1464&amp;"|"&amp;I1464,Structure!$A$25:$A$52,0))</f>
        <v/>
      </c>
      <c r="P1464" s="26">
        <f>INDEX(Structure!$I$25:$I$52,MATCH(B1464&amp;"|"&amp;I1464,Structure!$A$25:$A$52,0))</f>
        <v/>
      </c>
      <c r="Q1464" s="20">
        <f>G1464/H1464</f>
        <v/>
      </c>
      <c r="R1464" s="20">
        <f>G1464/O1464</f>
        <v/>
      </c>
      <c r="S1464" s="32">
        <f>(G1464-N1464)/(P1464-N1464)</f>
        <v/>
      </c>
      <c r="T1464" s="4">
        <f>IF(G1464&lt;N1464,"Below",IF(G1464&gt;P1464,"Above","Within"))</f>
        <v/>
      </c>
      <c r="U1464" s="17">
        <f>MAX(0,N1464-G1464)*F1464</f>
        <v/>
      </c>
      <c r="V1464" s="17">
        <f>MAX(0,G1464-P1464)*F1464</f>
        <v/>
      </c>
      <c r="W1464" s="33">
        <f>IF(T1464="Above",LN(G1464/P1464)/LN(1+INDEX(Market!$E$6:$E$9,MATCH(B1464,Market!$A$6:$A$9,0))),0)</f>
        <v/>
      </c>
    </row>
    <row r="1465">
      <c r="A1465" s="5" t="inlineStr">
        <is>
          <t>E01698</t>
        </is>
      </c>
      <c r="B1465" s="5" t="inlineStr">
        <is>
          <t>IT</t>
        </is>
      </c>
      <c r="C1465" s="5" t="inlineStr">
        <is>
          <t>Customer Service</t>
        </is>
      </c>
      <c r="D1465" s="5" t="inlineStr">
        <is>
          <t>L5</t>
        </is>
      </c>
      <c r="E1465" s="5" t="inlineStr">
        <is>
          <t>M</t>
        </is>
      </c>
      <c r="F1465" s="5" t="n">
        <v>0.8</v>
      </c>
      <c r="G1465" s="31" t="n">
        <v>68200</v>
      </c>
      <c r="H1465" s="31" t="n">
        <v>67900</v>
      </c>
      <c r="I1465" s="6">
        <f>INDEX(Roles!$J$5:$J$40,MATCH(C1465&amp;"|"&amp;D1465,Roles!$A$5:$A$40,0))</f>
        <v/>
      </c>
      <c r="J1465" s="6">
        <f>INDEX(Roles!$K$5:$K$40,MATCH(C1465&amp;"|"&amp;D1465,Roles!$A$5:$A$40,0))</f>
        <v/>
      </c>
      <c r="K1465" s="26">
        <f>INDEX(Market!$K$31:$K$54,MATCH(B1465&amp;"|"&amp;J1465,Market!$A$31:$A$54,0))</f>
        <v/>
      </c>
      <c r="L1465" s="6">
        <f>INDEX(Settings!$E$13:$E$19,MATCH(I1465,Settings!$B$13:$B$19,0))</f>
        <v/>
      </c>
      <c r="M1465" s="25">
        <f>INDEX(Structure!$K$6:$K$12,MATCH(I1465,Structure!$A$6:$A$12,0))</f>
        <v/>
      </c>
      <c r="N1465" s="26">
        <f>INDEX(Structure!$G$25:$G$52,MATCH(B1465&amp;"|"&amp;I1465,Structure!$A$25:$A$52,0))</f>
        <v/>
      </c>
      <c r="O1465" s="26">
        <f>INDEX(Structure!$H$25:$H$52,MATCH(B1465&amp;"|"&amp;I1465,Structure!$A$25:$A$52,0))</f>
        <v/>
      </c>
      <c r="P1465" s="26">
        <f>INDEX(Structure!$I$25:$I$52,MATCH(B1465&amp;"|"&amp;I1465,Structure!$A$25:$A$52,0))</f>
        <v/>
      </c>
      <c r="Q1465" s="20">
        <f>G1465/H1465</f>
        <v/>
      </c>
      <c r="R1465" s="20">
        <f>G1465/O1465</f>
        <v/>
      </c>
      <c r="S1465" s="32">
        <f>(G1465-N1465)/(P1465-N1465)</f>
        <v/>
      </c>
      <c r="T1465" s="4">
        <f>IF(G1465&lt;N1465,"Below",IF(G1465&gt;P1465,"Above","Within"))</f>
        <v/>
      </c>
      <c r="U1465" s="17">
        <f>MAX(0,N1465-G1465)*F1465</f>
        <v/>
      </c>
      <c r="V1465" s="17">
        <f>MAX(0,G1465-P1465)*F1465</f>
        <v/>
      </c>
      <c r="W1465" s="33">
        <f>IF(T1465="Above",LN(G1465/P1465)/LN(1+INDEX(Market!$E$6:$E$9,MATCH(B1465,Market!$A$6:$A$9,0))),0)</f>
        <v/>
      </c>
    </row>
    <row r="1466">
      <c r="A1466" s="5" t="inlineStr">
        <is>
          <t>E01700</t>
        </is>
      </c>
      <c r="B1466" s="5" t="inlineStr">
        <is>
          <t>PL</t>
        </is>
      </c>
      <c r="C1466" s="5" t="inlineStr">
        <is>
          <t>Customer Service</t>
        </is>
      </c>
      <c r="D1466" s="5" t="inlineStr">
        <is>
          <t>L3</t>
        </is>
      </c>
      <c r="E1466" s="5" t="inlineStr">
        <is>
          <t>F</t>
        </is>
      </c>
      <c r="F1466" s="5" t="n">
        <v>1</v>
      </c>
      <c r="G1466" s="31" t="n">
        <v>29400</v>
      </c>
      <c r="H1466" s="31" t="n">
        <v>30200</v>
      </c>
      <c r="I1466" s="6">
        <f>INDEX(Roles!$J$5:$J$40,MATCH(C1466&amp;"|"&amp;D1466,Roles!$A$5:$A$40,0))</f>
        <v/>
      </c>
      <c r="J1466" s="6">
        <f>INDEX(Roles!$K$5:$K$40,MATCH(C1466&amp;"|"&amp;D1466,Roles!$A$5:$A$40,0))</f>
        <v/>
      </c>
      <c r="K1466" s="26">
        <f>INDEX(Market!$K$31:$K$54,MATCH(B1466&amp;"|"&amp;J1466,Market!$A$31:$A$54,0))</f>
        <v/>
      </c>
      <c r="L1466" s="6">
        <f>INDEX(Settings!$E$13:$E$19,MATCH(I1466,Settings!$B$13:$B$19,0))</f>
        <v/>
      </c>
      <c r="M1466" s="25">
        <f>INDEX(Structure!$K$6:$K$12,MATCH(I1466,Structure!$A$6:$A$12,0))</f>
        <v/>
      </c>
      <c r="N1466" s="26">
        <f>INDEX(Structure!$G$25:$G$52,MATCH(B1466&amp;"|"&amp;I1466,Structure!$A$25:$A$52,0))</f>
        <v/>
      </c>
      <c r="O1466" s="26">
        <f>INDEX(Structure!$H$25:$H$52,MATCH(B1466&amp;"|"&amp;I1466,Structure!$A$25:$A$52,0))</f>
        <v/>
      </c>
      <c r="P1466" s="26">
        <f>INDEX(Structure!$I$25:$I$52,MATCH(B1466&amp;"|"&amp;I1466,Structure!$A$25:$A$52,0))</f>
        <v/>
      </c>
      <c r="Q1466" s="20">
        <f>G1466/H1466</f>
        <v/>
      </c>
      <c r="R1466" s="20">
        <f>G1466/O1466</f>
        <v/>
      </c>
      <c r="S1466" s="32">
        <f>(G1466-N1466)/(P1466-N1466)</f>
        <v/>
      </c>
      <c r="T1466" s="4">
        <f>IF(G1466&lt;N1466,"Below",IF(G1466&gt;P1466,"Above","Within"))</f>
        <v/>
      </c>
      <c r="U1466" s="17">
        <f>MAX(0,N1466-G1466)*F1466</f>
        <v/>
      </c>
      <c r="V1466" s="17">
        <f>MAX(0,G1466-P1466)*F1466</f>
        <v/>
      </c>
      <c r="W1466" s="33">
        <f>IF(T1466="Above",LN(G1466/P1466)/LN(1+INDEX(Market!$E$6:$E$9,MATCH(B1466,Market!$A$6:$A$9,0))),0)</f>
        <v/>
      </c>
    </row>
    <row r="1467">
      <c r="A1467" s="5" t="inlineStr">
        <is>
          <t>E01701</t>
        </is>
      </c>
      <c r="B1467" s="5" t="inlineStr">
        <is>
          <t>DE</t>
        </is>
      </c>
      <c r="C1467" s="5" t="inlineStr">
        <is>
          <t>Operations</t>
        </is>
      </c>
      <c r="D1467" s="5" t="inlineStr">
        <is>
          <t>L2</t>
        </is>
      </c>
      <c r="E1467" s="5" t="inlineStr">
        <is>
          <t>M</t>
        </is>
      </c>
      <c r="F1467" s="5" t="n">
        <v>1</v>
      </c>
      <c r="G1467" s="31" t="n">
        <v>43500</v>
      </c>
      <c r="H1467" s="31" t="n">
        <v>45100</v>
      </c>
      <c r="I1467" s="6">
        <f>INDEX(Roles!$J$5:$J$40,MATCH(C1467&amp;"|"&amp;D1467,Roles!$A$5:$A$40,0))</f>
        <v/>
      </c>
      <c r="J1467" s="6">
        <f>INDEX(Roles!$K$5:$K$40,MATCH(C1467&amp;"|"&amp;D1467,Roles!$A$5:$A$40,0))</f>
        <v/>
      </c>
      <c r="K1467" s="26">
        <f>INDEX(Market!$K$31:$K$54,MATCH(B1467&amp;"|"&amp;J1467,Market!$A$31:$A$54,0))</f>
        <v/>
      </c>
      <c r="L1467" s="6">
        <f>INDEX(Settings!$E$13:$E$19,MATCH(I1467,Settings!$B$13:$B$19,0))</f>
        <v/>
      </c>
      <c r="M1467" s="25">
        <f>INDEX(Structure!$K$6:$K$12,MATCH(I1467,Structure!$A$6:$A$12,0))</f>
        <v/>
      </c>
      <c r="N1467" s="26">
        <f>INDEX(Structure!$G$25:$G$52,MATCH(B1467&amp;"|"&amp;I1467,Structure!$A$25:$A$52,0))</f>
        <v/>
      </c>
      <c r="O1467" s="26">
        <f>INDEX(Structure!$H$25:$H$52,MATCH(B1467&amp;"|"&amp;I1467,Structure!$A$25:$A$52,0))</f>
        <v/>
      </c>
      <c r="P1467" s="26">
        <f>INDEX(Structure!$I$25:$I$52,MATCH(B1467&amp;"|"&amp;I1467,Structure!$A$25:$A$52,0))</f>
        <v/>
      </c>
      <c r="Q1467" s="20">
        <f>G1467/H1467</f>
        <v/>
      </c>
      <c r="R1467" s="20">
        <f>G1467/O1467</f>
        <v/>
      </c>
      <c r="S1467" s="32">
        <f>(G1467-N1467)/(P1467-N1467)</f>
        <v/>
      </c>
      <c r="T1467" s="4">
        <f>IF(G1467&lt;N1467,"Below",IF(G1467&gt;P1467,"Above","Within"))</f>
        <v/>
      </c>
      <c r="U1467" s="17">
        <f>MAX(0,N1467-G1467)*F1467</f>
        <v/>
      </c>
      <c r="V1467" s="17">
        <f>MAX(0,G1467-P1467)*F1467</f>
        <v/>
      </c>
      <c r="W1467" s="33">
        <f>IF(T1467="Above",LN(G1467/P1467)/LN(1+INDEX(Market!$E$6:$E$9,MATCH(B1467,Market!$A$6:$A$9,0))),0)</f>
        <v/>
      </c>
    </row>
    <row r="1468">
      <c r="A1468" s="5" t="inlineStr">
        <is>
          <t>E01702</t>
        </is>
      </c>
      <c r="B1468" s="5" t="inlineStr">
        <is>
          <t>PL</t>
        </is>
      </c>
      <c r="C1468" s="5" t="inlineStr">
        <is>
          <t>Customer Service</t>
        </is>
      </c>
      <c r="D1468" s="5" t="inlineStr">
        <is>
          <t>L5</t>
        </is>
      </c>
      <c r="E1468" s="5" t="inlineStr">
        <is>
          <t>M</t>
        </is>
      </c>
      <c r="F1468" s="5" t="n">
        <v>1</v>
      </c>
      <c r="G1468" s="31" t="n">
        <v>57800</v>
      </c>
      <c r="H1468" s="31" t="n">
        <v>54800</v>
      </c>
      <c r="I1468" s="6">
        <f>INDEX(Roles!$J$5:$J$40,MATCH(C1468&amp;"|"&amp;D1468,Roles!$A$5:$A$40,0))</f>
        <v/>
      </c>
      <c r="J1468" s="6">
        <f>INDEX(Roles!$K$5:$K$40,MATCH(C1468&amp;"|"&amp;D1468,Roles!$A$5:$A$40,0))</f>
        <v/>
      </c>
      <c r="K1468" s="26">
        <f>INDEX(Market!$K$31:$K$54,MATCH(B1468&amp;"|"&amp;J1468,Market!$A$31:$A$54,0))</f>
        <v/>
      </c>
      <c r="L1468" s="6">
        <f>INDEX(Settings!$E$13:$E$19,MATCH(I1468,Settings!$B$13:$B$19,0))</f>
        <v/>
      </c>
      <c r="M1468" s="25">
        <f>INDEX(Structure!$K$6:$K$12,MATCH(I1468,Structure!$A$6:$A$12,0))</f>
        <v/>
      </c>
      <c r="N1468" s="26">
        <f>INDEX(Structure!$G$25:$G$52,MATCH(B1468&amp;"|"&amp;I1468,Structure!$A$25:$A$52,0))</f>
        <v/>
      </c>
      <c r="O1468" s="26">
        <f>INDEX(Structure!$H$25:$H$52,MATCH(B1468&amp;"|"&amp;I1468,Structure!$A$25:$A$52,0))</f>
        <v/>
      </c>
      <c r="P1468" s="26">
        <f>INDEX(Structure!$I$25:$I$52,MATCH(B1468&amp;"|"&amp;I1468,Structure!$A$25:$A$52,0))</f>
        <v/>
      </c>
      <c r="Q1468" s="20">
        <f>G1468/H1468</f>
        <v/>
      </c>
      <c r="R1468" s="20">
        <f>G1468/O1468</f>
        <v/>
      </c>
      <c r="S1468" s="32">
        <f>(G1468-N1468)/(P1468-N1468)</f>
        <v/>
      </c>
      <c r="T1468" s="4">
        <f>IF(G1468&lt;N1468,"Below",IF(G1468&gt;P1468,"Above","Within"))</f>
        <v/>
      </c>
      <c r="U1468" s="17">
        <f>MAX(0,N1468-G1468)*F1468</f>
        <v/>
      </c>
      <c r="V1468" s="17">
        <f>MAX(0,G1468-P1468)*F1468</f>
        <v/>
      </c>
      <c r="W1468" s="33">
        <f>IF(T1468="Above",LN(G1468/P1468)/LN(1+INDEX(Market!$E$6:$E$9,MATCH(B1468,Market!$A$6:$A$9,0))),0)</f>
        <v/>
      </c>
    </row>
    <row r="1469">
      <c r="A1469" s="5" t="inlineStr">
        <is>
          <t>E01703</t>
        </is>
      </c>
      <c r="B1469" s="5" t="inlineStr">
        <is>
          <t>ES</t>
        </is>
      </c>
      <c r="C1469" s="5" t="inlineStr">
        <is>
          <t>Operations</t>
        </is>
      </c>
      <c r="D1469" s="5" t="inlineStr">
        <is>
          <t>L2</t>
        </is>
      </c>
      <c r="E1469" s="5" t="inlineStr">
        <is>
          <t>F</t>
        </is>
      </c>
      <c r="F1469" s="5" t="n">
        <v>1</v>
      </c>
      <c r="G1469" s="31" t="n">
        <v>29950</v>
      </c>
      <c r="H1469" s="31" t="n">
        <v>29700</v>
      </c>
      <c r="I1469" s="6">
        <f>INDEX(Roles!$J$5:$J$40,MATCH(C1469&amp;"|"&amp;D1469,Roles!$A$5:$A$40,0))</f>
        <v/>
      </c>
      <c r="J1469" s="6">
        <f>INDEX(Roles!$K$5:$K$40,MATCH(C1469&amp;"|"&amp;D1469,Roles!$A$5:$A$40,0))</f>
        <v/>
      </c>
      <c r="K1469" s="26">
        <f>INDEX(Market!$K$31:$K$54,MATCH(B1469&amp;"|"&amp;J1469,Market!$A$31:$A$54,0))</f>
        <v/>
      </c>
      <c r="L1469" s="6">
        <f>INDEX(Settings!$E$13:$E$19,MATCH(I1469,Settings!$B$13:$B$19,0))</f>
        <v/>
      </c>
      <c r="M1469" s="25">
        <f>INDEX(Structure!$K$6:$K$12,MATCH(I1469,Structure!$A$6:$A$12,0))</f>
        <v/>
      </c>
      <c r="N1469" s="26">
        <f>INDEX(Structure!$G$25:$G$52,MATCH(B1469&amp;"|"&amp;I1469,Structure!$A$25:$A$52,0))</f>
        <v/>
      </c>
      <c r="O1469" s="26">
        <f>INDEX(Structure!$H$25:$H$52,MATCH(B1469&amp;"|"&amp;I1469,Structure!$A$25:$A$52,0))</f>
        <v/>
      </c>
      <c r="P1469" s="26">
        <f>INDEX(Structure!$I$25:$I$52,MATCH(B1469&amp;"|"&amp;I1469,Structure!$A$25:$A$52,0))</f>
        <v/>
      </c>
      <c r="Q1469" s="20">
        <f>G1469/H1469</f>
        <v/>
      </c>
      <c r="R1469" s="20">
        <f>G1469/O1469</f>
        <v/>
      </c>
      <c r="S1469" s="32">
        <f>(G1469-N1469)/(P1469-N1469)</f>
        <v/>
      </c>
      <c r="T1469" s="4">
        <f>IF(G1469&lt;N1469,"Below",IF(G1469&gt;P1469,"Above","Within"))</f>
        <v/>
      </c>
      <c r="U1469" s="17">
        <f>MAX(0,N1469-G1469)*F1469</f>
        <v/>
      </c>
      <c r="V1469" s="17">
        <f>MAX(0,G1469-P1469)*F1469</f>
        <v/>
      </c>
      <c r="W1469" s="33">
        <f>IF(T1469="Above",LN(G1469/P1469)/LN(1+INDEX(Market!$E$6:$E$9,MATCH(B1469,Market!$A$6:$A$9,0))),0)</f>
        <v/>
      </c>
    </row>
    <row r="1470">
      <c r="A1470" s="5" t="inlineStr">
        <is>
          <t>E01704</t>
        </is>
      </c>
      <c r="B1470" s="5" t="inlineStr">
        <is>
          <t>DE</t>
        </is>
      </c>
      <c r="C1470" s="5" t="inlineStr">
        <is>
          <t>Operations</t>
        </is>
      </c>
      <c r="D1470" s="5" t="inlineStr">
        <is>
          <t>L3</t>
        </is>
      </c>
      <c r="E1470" s="5" t="inlineStr">
        <is>
          <t>M</t>
        </is>
      </c>
      <c r="F1470" s="5" t="n">
        <v>1</v>
      </c>
      <c r="G1470" s="31" t="n">
        <v>63100</v>
      </c>
      <c r="H1470" s="31" t="n">
        <v>57800</v>
      </c>
      <c r="I1470" s="6">
        <f>INDEX(Roles!$J$5:$J$40,MATCH(C1470&amp;"|"&amp;D1470,Roles!$A$5:$A$40,0))</f>
        <v/>
      </c>
      <c r="J1470" s="6">
        <f>INDEX(Roles!$K$5:$K$40,MATCH(C1470&amp;"|"&amp;D1470,Roles!$A$5:$A$40,0))</f>
        <v/>
      </c>
      <c r="K1470" s="26">
        <f>INDEX(Market!$K$31:$K$54,MATCH(B1470&amp;"|"&amp;J1470,Market!$A$31:$A$54,0))</f>
        <v/>
      </c>
      <c r="L1470" s="6">
        <f>INDEX(Settings!$E$13:$E$19,MATCH(I1470,Settings!$B$13:$B$19,0))</f>
        <v/>
      </c>
      <c r="M1470" s="25">
        <f>INDEX(Structure!$K$6:$K$12,MATCH(I1470,Structure!$A$6:$A$12,0))</f>
        <v/>
      </c>
      <c r="N1470" s="26">
        <f>INDEX(Structure!$G$25:$G$52,MATCH(B1470&amp;"|"&amp;I1470,Structure!$A$25:$A$52,0))</f>
        <v/>
      </c>
      <c r="O1470" s="26">
        <f>INDEX(Structure!$H$25:$H$52,MATCH(B1470&amp;"|"&amp;I1470,Structure!$A$25:$A$52,0))</f>
        <v/>
      </c>
      <c r="P1470" s="26">
        <f>INDEX(Structure!$I$25:$I$52,MATCH(B1470&amp;"|"&amp;I1470,Structure!$A$25:$A$52,0))</f>
        <v/>
      </c>
      <c r="Q1470" s="20">
        <f>G1470/H1470</f>
        <v/>
      </c>
      <c r="R1470" s="20">
        <f>G1470/O1470</f>
        <v/>
      </c>
      <c r="S1470" s="32">
        <f>(G1470-N1470)/(P1470-N1470)</f>
        <v/>
      </c>
      <c r="T1470" s="4">
        <f>IF(G1470&lt;N1470,"Below",IF(G1470&gt;P1470,"Above","Within"))</f>
        <v/>
      </c>
      <c r="U1470" s="17">
        <f>MAX(0,N1470-G1470)*F1470</f>
        <v/>
      </c>
      <c r="V1470" s="17">
        <f>MAX(0,G1470-P1470)*F1470</f>
        <v/>
      </c>
      <c r="W1470" s="33">
        <f>IF(T1470="Above",LN(G1470/P1470)/LN(1+INDEX(Market!$E$6:$E$9,MATCH(B1470,Market!$A$6:$A$9,0))),0)</f>
        <v/>
      </c>
    </row>
    <row r="1471">
      <c r="A1471" s="5" t="inlineStr">
        <is>
          <t>E01705</t>
        </is>
      </c>
      <c r="B1471" s="5" t="inlineStr">
        <is>
          <t>IT</t>
        </is>
      </c>
      <c r="C1471" s="5" t="inlineStr">
        <is>
          <t>Operations</t>
        </is>
      </c>
      <c r="D1471" s="5" t="inlineStr">
        <is>
          <t>L3</t>
        </is>
      </c>
      <c r="E1471" s="5" t="inlineStr">
        <is>
          <t>M</t>
        </is>
      </c>
      <c r="F1471" s="5" t="n">
        <v>1</v>
      </c>
      <c r="G1471" s="31" t="n">
        <v>34800</v>
      </c>
      <c r="H1471" s="31" t="n">
        <v>39500</v>
      </c>
      <c r="I1471" s="6">
        <f>INDEX(Roles!$J$5:$J$40,MATCH(C1471&amp;"|"&amp;D1471,Roles!$A$5:$A$40,0))</f>
        <v/>
      </c>
      <c r="J1471" s="6">
        <f>INDEX(Roles!$K$5:$K$40,MATCH(C1471&amp;"|"&amp;D1471,Roles!$A$5:$A$40,0))</f>
        <v/>
      </c>
      <c r="K1471" s="26">
        <f>INDEX(Market!$K$31:$K$54,MATCH(B1471&amp;"|"&amp;J1471,Market!$A$31:$A$54,0))</f>
        <v/>
      </c>
      <c r="L1471" s="6">
        <f>INDEX(Settings!$E$13:$E$19,MATCH(I1471,Settings!$B$13:$B$19,0))</f>
        <v/>
      </c>
      <c r="M1471" s="25">
        <f>INDEX(Structure!$K$6:$K$12,MATCH(I1471,Structure!$A$6:$A$12,0))</f>
        <v/>
      </c>
      <c r="N1471" s="26">
        <f>INDEX(Structure!$G$25:$G$52,MATCH(B1471&amp;"|"&amp;I1471,Structure!$A$25:$A$52,0))</f>
        <v/>
      </c>
      <c r="O1471" s="26">
        <f>INDEX(Structure!$H$25:$H$52,MATCH(B1471&amp;"|"&amp;I1471,Structure!$A$25:$A$52,0))</f>
        <v/>
      </c>
      <c r="P1471" s="26">
        <f>INDEX(Structure!$I$25:$I$52,MATCH(B1471&amp;"|"&amp;I1471,Structure!$A$25:$A$52,0))</f>
        <v/>
      </c>
      <c r="Q1471" s="20">
        <f>G1471/H1471</f>
        <v/>
      </c>
      <c r="R1471" s="20">
        <f>G1471/O1471</f>
        <v/>
      </c>
      <c r="S1471" s="32">
        <f>(G1471-N1471)/(P1471-N1471)</f>
        <v/>
      </c>
      <c r="T1471" s="4">
        <f>IF(G1471&lt;N1471,"Below",IF(G1471&gt;P1471,"Above","Within"))</f>
        <v/>
      </c>
      <c r="U1471" s="17">
        <f>MAX(0,N1471-G1471)*F1471</f>
        <v/>
      </c>
      <c r="V1471" s="17">
        <f>MAX(0,G1471-P1471)*F1471</f>
        <v/>
      </c>
      <c r="W1471" s="33">
        <f>IF(T1471="Above",LN(G1471/P1471)/LN(1+INDEX(Market!$E$6:$E$9,MATCH(B1471,Market!$A$6:$A$9,0))),0)</f>
        <v/>
      </c>
    </row>
    <row r="1472">
      <c r="A1472" s="5" t="inlineStr">
        <is>
          <t>E01706</t>
        </is>
      </c>
      <c r="B1472" s="5" t="inlineStr">
        <is>
          <t>PL</t>
        </is>
      </c>
      <c r="C1472" s="5" t="inlineStr">
        <is>
          <t>Operations</t>
        </is>
      </c>
      <c r="D1472" s="5" t="inlineStr">
        <is>
          <t>L2</t>
        </is>
      </c>
      <c r="E1472" s="5" t="inlineStr">
        <is>
          <t>F</t>
        </is>
      </c>
      <c r="F1472" s="5" t="n">
        <v>1</v>
      </c>
      <c r="G1472" s="31" t="n">
        <v>25100</v>
      </c>
      <c r="H1472" s="31" t="n">
        <v>24900</v>
      </c>
      <c r="I1472" s="6">
        <f>INDEX(Roles!$J$5:$J$40,MATCH(C1472&amp;"|"&amp;D1472,Roles!$A$5:$A$40,0))</f>
        <v/>
      </c>
      <c r="J1472" s="6">
        <f>INDEX(Roles!$K$5:$K$40,MATCH(C1472&amp;"|"&amp;D1472,Roles!$A$5:$A$40,0))</f>
        <v/>
      </c>
      <c r="K1472" s="26">
        <f>INDEX(Market!$K$31:$K$54,MATCH(B1472&amp;"|"&amp;J1472,Market!$A$31:$A$54,0))</f>
        <v/>
      </c>
      <c r="L1472" s="6">
        <f>INDEX(Settings!$E$13:$E$19,MATCH(I1472,Settings!$B$13:$B$19,0))</f>
        <v/>
      </c>
      <c r="M1472" s="25">
        <f>INDEX(Structure!$K$6:$K$12,MATCH(I1472,Structure!$A$6:$A$12,0))</f>
        <v/>
      </c>
      <c r="N1472" s="26">
        <f>INDEX(Structure!$G$25:$G$52,MATCH(B1472&amp;"|"&amp;I1472,Structure!$A$25:$A$52,0))</f>
        <v/>
      </c>
      <c r="O1472" s="26">
        <f>INDEX(Structure!$H$25:$H$52,MATCH(B1472&amp;"|"&amp;I1472,Structure!$A$25:$A$52,0))</f>
        <v/>
      </c>
      <c r="P1472" s="26">
        <f>INDEX(Structure!$I$25:$I$52,MATCH(B1472&amp;"|"&amp;I1472,Structure!$A$25:$A$52,0))</f>
        <v/>
      </c>
      <c r="Q1472" s="20">
        <f>G1472/H1472</f>
        <v/>
      </c>
      <c r="R1472" s="20">
        <f>G1472/O1472</f>
        <v/>
      </c>
      <c r="S1472" s="32">
        <f>(G1472-N1472)/(P1472-N1472)</f>
        <v/>
      </c>
      <c r="T1472" s="4">
        <f>IF(G1472&lt;N1472,"Below",IF(G1472&gt;P1472,"Above","Within"))</f>
        <v/>
      </c>
      <c r="U1472" s="17">
        <f>MAX(0,N1472-G1472)*F1472</f>
        <v/>
      </c>
      <c r="V1472" s="17">
        <f>MAX(0,G1472-P1472)*F1472</f>
        <v/>
      </c>
      <c r="W1472" s="33">
        <f>IF(T1472="Above",LN(G1472/P1472)/LN(1+INDEX(Market!$E$6:$E$9,MATCH(B1472,Market!$A$6:$A$9,0))),0)</f>
        <v/>
      </c>
    </row>
    <row r="1473">
      <c r="A1473" s="5" t="inlineStr">
        <is>
          <t>E01708</t>
        </is>
      </c>
      <c r="B1473" s="5" t="inlineStr">
        <is>
          <t>ES</t>
        </is>
      </c>
      <c r="C1473" s="5" t="inlineStr">
        <is>
          <t>Sales</t>
        </is>
      </c>
      <c r="D1473" s="5" t="inlineStr">
        <is>
          <t>L6</t>
        </is>
      </c>
      <c r="E1473" s="5" t="inlineStr">
        <is>
          <t>M</t>
        </is>
      </c>
      <c r="F1473" s="5" t="n">
        <v>1</v>
      </c>
      <c r="G1473" s="31" t="n">
        <v>113650</v>
      </c>
      <c r="H1473" s="31" t="n">
        <v>105000</v>
      </c>
      <c r="I1473" s="6">
        <f>INDEX(Roles!$J$5:$J$40,MATCH(C1473&amp;"|"&amp;D1473,Roles!$A$5:$A$40,0))</f>
        <v/>
      </c>
      <c r="J1473" s="6">
        <f>INDEX(Roles!$K$5:$K$40,MATCH(C1473&amp;"|"&amp;D1473,Roles!$A$5:$A$40,0))</f>
        <v/>
      </c>
      <c r="K1473" s="26">
        <f>INDEX(Market!$K$31:$K$54,MATCH(B1473&amp;"|"&amp;J1473,Market!$A$31:$A$54,0))</f>
        <v/>
      </c>
      <c r="L1473" s="6">
        <f>INDEX(Settings!$E$13:$E$19,MATCH(I1473,Settings!$B$13:$B$19,0))</f>
        <v/>
      </c>
      <c r="M1473" s="25">
        <f>INDEX(Structure!$K$6:$K$12,MATCH(I1473,Structure!$A$6:$A$12,0))</f>
        <v/>
      </c>
      <c r="N1473" s="26">
        <f>INDEX(Structure!$G$25:$G$52,MATCH(B1473&amp;"|"&amp;I1473,Structure!$A$25:$A$52,0))</f>
        <v/>
      </c>
      <c r="O1473" s="26">
        <f>INDEX(Structure!$H$25:$H$52,MATCH(B1473&amp;"|"&amp;I1473,Structure!$A$25:$A$52,0))</f>
        <v/>
      </c>
      <c r="P1473" s="26">
        <f>INDEX(Structure!$I$25:$I$52,MATCH(B1473&amp;"|"&amp;I1473,Structure!$A$25:$A$52,0))</f>
        <v/>
      </c>
      <c r="Q1473" s="20">
        <f>G1473/H1473</f>
        <v/>
      </c>
      <c r="R1473" s="20">
        <f>G1473/O1473</f>
        <v/>
      </c>
      <c r="S1473" s="32">
        <f>(G1473-N1473)/(P1473-N1473)</f>
        <v/>
      </c>
      <c r="T1473" s="4">
        <f>IF(G1473&lt;N1473,"Below",IF(G1473&gt;P1473,"Above","Within"))</f>
        <v/>
      </c>
      <c r="U1473" s="17">
        <f>MAX(0,N1473-G1473)*F1473</f>
        <v/>
      </c>
      <c r="V1473" s="17">
        <f>MAX(0,G1473-P1473)*F1473</f>
        <v/>
      </c>
      <c r="W1473" s="33">
        <f>IF(T1473="Above",LN(G1473/P1473)/LN(1+INDEX(Market!$E$6:$E$9,MATCH(B1473,Market!$A$6:$A$9,0))),0)</f>
        <v/>
      </c>
    </row>
    <row r="1474">
      <c r="A1474" s="5" t="inlineStr">
        <is>
          <t>E01709</t>
        </is>
      </c>
      <c r="B1474" s="5" t="inlineStr">
        <is>
          <t>PL</t>
        </is>
      </c>
      <c r="C1474" s="5" t="inlineStr">
        <is>
          <t>Operations</t>
        </is>
      </c>
      <c r="D1474" s="5" t="inlineStr">
        <is>
          <t>L3</t>
        </is>
      </c>
      <c r="E1474" s="5" t="inlineStr">
        <is>
          <t>M</t>
        </is>
      </c>
      <c r="F1474" s="5" t="n">
        <v>1</v>
      </c>
      <c r="G1474" s="31" t="n">
        <v>27400</v>
      </c>
      <c r="H1474" s="31" t="n">
        <v>31900</v>
      </c>
      <c r="I1474" s="6">
        <f>INDEX(Roles!$J$5:$J$40,MATCH(C1474&amp;"|"&amp;D1474,Roles!$A$5:$A$40,0))</f>
        <v/>
      </c>
      <c r="J1474" s="6">
        <f>INDEX(Roles!$K$5:$K$40,MATCH(C1474&amp;"|"&amp;D1474,Roles!$A$5:$A$40,0))</f>
        <v/>
      </c>
      <c r="K1474" s="26">
        <f>INDEX(Market!$K$31:$K$54,MATCH(B1474&amp;"|"&amp;J1474,Market!$A$31:$A$54,0))</f>
        <v/>
      </c>
      <c r="L1474" s="6">
        <f>INDEX(Settings!$E$13:$E$19,MATCH(I1474,Settings!$B$13:$B$19,0))</f>
        <v/>
      </c>
      <c r="M1474" s="25">
        <f>INDEX(Structure!$K$6:$K$12,MATCH(I1474,Structure!$A$6:$A$12,0))</f>
        <v/>
      </c>
      <c r="N1474" s="26">
        <f>INDEX(Structure!$G$25:$G$52,MATCH(B1474&amp;"|"&amp;I1474,Structure!$A$25:$A$52,0))</f>
        <v/>
      </c>
      <c r="O1474" s="26">
        <f>INDEX(Structure!$H$25:$H$52,MATCH(B1474&amp;"|"&amp;I1474,Structure!$A$25:$A$52,0))</f>
        <v/>
      </c>
      <c r="P1474" s="26">
        <f>INDEX(Structure!$I$25:$I$52,MATCH(B1474&amp;"|"&amp;I1474,Structure!$A$25:$A$52,0))</f>
        <v/>
      </c>
      <c r="Q1474" s="20">
        <f>G1474/H1474</f>
        <v/>
      </c>
      <c r="R1474" s="20">
        <f>G1474/O1474</f>
        <v/>
      </c>
      <c r="S1474" s="32">
        <f>(G1474-N1474)/(P1474-N1474)</f>
        <v/>
      </c>
      <c r="T1474" s="4">
        <f>IF(G1474&lt;N1474,"Below",IF(G1474&gt;P1474,"Above","Within"))</f>
        <v/>
      </c>
      <c r="U1474" s="17">
        <f>MAX(0,N1474-G1474)*F1474</f>
        <v/>
      </c>
      <c r="V1474" s="17">
        <f>MAX(0,G1474-P1474)*F1474</f>
        <v/>
      </c>
      <c r="W1474" s="33">
        <f>IF(T1474="Above",LN(G1474/P1474)/LN(1+INDEX(Market!$E$6:$E$9,MATCH(B1474,Market!$A$6:$A$9,0))),0)</f>
        <v/>
      </c>
    </row>
    <row r="1475">
      <c r="A1475" s="5" t="inlineStr">
        <is>
          <t>E01710</t>
        </is>
      </c>
      <c r="B1475" s="5" t="inlineStr">
        <is>
          <t>PL</t>
        </is>
      </c>
      <c r="C1475" s="5" t="inlineStr">
        <is>
          <t>Operations</t>
        </is>
      </c>
      <c r="D1475" s="5" t="inlineStr">
        <is>
          <t>L2</t>
        </is>
      </c>
      <c r="E1475" s="5" t="inlineStr">
        <is>
          <t>M</t>
        </is>
      </c>
      <c r="F1475" s="5" t="n">
        <v>1</v>
      </c>
      <c r="G1475" s="31" t="n">
        <v>22300</v>
      </c>
      <c r="H1475" s="31" t="n">
        <v>24900</v>
      </c>
      <c r="I1475" s="6">
        <f>INDEX(Roles!$J$5:$J$40,MATCH(C1475&amp;"|"&amp;D1475,Roles!$A$5:$A$40,0))</f>
        <v/>
      </c>
      <c r="J1475" s="6">
        <f>INDEX(Roles!$K$5:$K$40,MATCH(C1475&amp;"|"&amp;D1475,Roles!$A$5:$A$40,0))</f>
        <v/>
      </c>
      <c r="K1475" s="26">
        <f>INDEX(Market!$K$31:$K$54,MATCH(B1475&amp;"|"&amp;J1475,Market!$A$31:$A$54,0))</f>
        <v/>
      </c>
      <c r="L1475" s="6">
        <f>INDEX(Settings!$E$13:$E$19,MATCH(I1475,Settings!$B$13:$B$19,0))</f>
        <v/>
      </c>
      <c r="M1475" s="25">
        <f>INDEX(Structure!$K$6:$K$12,MATCH(I1475,Structure!$A$6:$A$12,0))</f>
        <v/>
      </c>
      <c r="N1475" s="26">
        <f>INDEX(Structure!$G$25:$G$52,MATCH(B1475&amp;"|"&amp;I1475,Structure!$A$25:$A$52,0))</f>
        <v/>
      </c>
      <c r="O1475" s="26">
        <f>INDEX(Structure!$H$25:$H$52,MATCH(B1475&amp;"|"&amp;I1475,Structure!$A$25:$A$52,0))</f>
        <v/>
      </c>
      <c r="P1475" s="26">
        <f>INDEX(Structure!$I$25:$I$52,MATCH(B1475&amp;"|"&amp;I1475,Structure!$A$25:$A$52,0))</f>
        <v/>
      </c>
      <c r="Q1475" s="20">
        <f>G1475/H1475</f>
        <v/>
      </c>
      <c r="R1475" s="20">
        <f>G1475/O1475</f>
        <v/>
      </c>
      <c r="S1475" s="32">
        <f>(G1475-N1475)/(P1475-N1475)</f>
        <v/>
      </c>
      <c r="T1475" s="4">
        <f>IF(G1475&lt;N1475,"Below",IF(G1475&gt;P1475,"Above","Within"))</f>
        <v/>
      </c>
      <c r="U1475" s="17">
        <f>MAX(0,N1475-G1475)*F1475</f>
        <v/>
      </c>
      <c r="V1475" s="17">
        <f>MAX(0,G1475-P1475)*F1475</f>
        <v/>
      </c>
      <c r="W1475" s="33">
        <f>IF(T1475="Above",LN(G1475/P1475)/LN(1+INDEX(Market!$E$6:$E$9,MATCH(B1475,Market!$A$6:$A$9,0))),0)</f>
        <v/>
      </c>
    </row>
    <row r="1476">
      <c r="A1476" s="5" t="inlineStr">
        <is>
          <t>E01711</t>
        </is>
      </c>
      <c r="B1476" s="5" t="inlineStr">
        <is>
          <t>PL</t>
        </is>
      </c>
      <c r="C1476" s="5" t="inlineStr">
        <is>
          <t>Sales</t>
        </is>
      </c>
      <c r="D1476" s="5" t="inlineStr">
        <is>
          <t>L3</t>
        </is>
      </c>
      <c r="E1476" s="5" t="inlineStr">
        <is>
          <t>M</t>
        </is>
      </c>
      <c r="F1476" s="5" t="n">
        <v>1</v>
      </c>
      <c r="G1476" s="31" t="n">
        <v>39050</v>
      </c>
      <c r="H1476" s="31" t="n">
        <v>35300</v>
      </c>
      <c r="I1476" s="6">
        <f>INDEX(Roles!$J$5:$J$40,MATCH(C1476&amp;"|"&amp;D1476,Roles!$A$5:$A$40,0))</f>
        <v/>
      </c>
      <c r="J1476" s="6">
        <f>INDEX(Roles!$K$5:$K$40,MATCH(C1476&amp;"|"&amp;D1476,Roles!$A$5:$A$40,0))</f>
        <v/>
      </c>
      <c r="K1476" s="26">
        <f>INDEX(Market!$K$31:$K$54,MATCH(B1476&amp;"|"&amp;J1476,Market!$A$31:$A$54,0))</f>
        <v/>
      </c>
      <c r="L1476" s="6">
        <f>INDEX(Settings!$E$13:$E$19,MATCH(I1476,Settings!$B$13:$B$19,0))</f>
        <v/>
      </c>
      <c r="M1476" s="25">
        <f>INDEX(Structure!$K$6:$K$12,MATCH(I1476,Structure!$A$6:$A$12,0))</f>
        <v/>
      </c>
      <c r="N1476" s="26">
        <f>INDEX(Structure!$G$25:$G$52,MATCH(B1476&amp;"|"&amp;I1476,Structure!$A$25:$A$52,0))</f>
        <v/>
      </c>
      <c r="O1476" s="26">
        <f>INDEX(Structure!$H$25:$H$52,MATCH(B1476&amp;"|"&amp;I1476,Structure!$A$25:$A$52,0))</f>
        <v/>
      </c>
      <c r="P1476" s="26">
        <f>INDEX(Structure!$I$25:$I$52,MATCH(B1476&amp;"|"&amp;I1476,Structure!$A$25:$A$52,0))</f>
        <v/>
      </c>
      <c r="Q1476" s="20">
        <f>G1476/H1476</f>
        <v/>
      </c>
      <c r="R1476" s="20">
        <f>G1476/O1476</f>
        <v/>
      </c>
      <c r="S1476" s="32">
        <f>(G1476-N1476)/(P1476-N1476)</f>
        <v/>
      </c>
      <c r="T1476" s="4">
        <f>IF(G1476&lt;N1476,"Below",IF(G1476&gt;P1476,"Above","Within"))</f>
        <v/>
      </c>
      <c r="U1476" s="17">
        <f>MAX(0,N1476-G1476)*F1476</f>
        <v/>
      </c>
      <c r="V1476" s="17">
        <f>MAX(0,G1476-P1476)*F1476</f>
        <v/>
      </c>
      <c r="W1476" s="33">
        <f>IF(T1476="Above",LN(G1476/P1476)/LN(1+INDEX(Market!$E$6:$E$9,MATCH(B1476,Market!$A$6:$A$9,0))),0)</f>
        <v/>
      </c>
    </row>
    <row r="1477">
      <c r="A1477" s="5" t="inlineStr">
        <is>
          <t>E01712</t>
        </is>
      </c>
      <c r="B1477" s="5" t="inlineStr">
        <is>
          <t>PL</t>
        </is>
      </c>
      <c r="C1477" s="5" t="inlineStr">
        <is>
          <t>Operations</t>
        </is>
      </c>
      <c r="D1477" s="5" t="inlineStr">
        <is>
          <t>L4</t>
        </is>
      </c>
      <c r="E1477" s="5" t="inlineStr">
        <is>
          <t>F</t>
        </is>
      </c>
      <c r="F1477" s="5" t="n">
        <v>1</v>
      </c>
      <c r="G1477" s="31" t="n">
        <v>43350</v>
      </c>
      <c r="H1477" s="31" t="n">
        <v>41900</v>
      </c>
      <c r="I1477" s="6">
        <f>INDEX(Roles!$J$5:$J$40,MATCH(C1477&amp;"|"&amp;D1477,Roles!$A$5:$A$40,0))</f>
        <v/>
      </c>
      <c r="J1477" s="6">
        <f>INDEX(Roles!$K$5:$K$40,MATCH(C1477&amp;"|"&amp;D1477,Roles!$A$5:$A$40,0))</f>
        <v/>
      </c>
      <c r="K1477" s="26">
        <f>INDEX(Market!$K$31:$K$54,MATCH(B1477&amp;"|"&amp;J1477,Market!$A$31:$A$54,0))</f>
        <v/>
      </c>
      <c r="L1477" s="6">
        <f>INDEX(Settings!$E$13:$E$19,MATCH(I1477,Settings!$B$13:$B$19,0))</f>
        <v/>
      </c>
      <c r="M1477" s="25">
        <f>INDEX(Structure!$K$6:$K$12,MATCH(I1477,Structure!$A$6:$A$12,0))</f>
        <v/>
      </c>
      <c r="N1477" s="26">
        <f>INDEX(Structure!$G$25:$G$52,MATCH(B1477&amp;"|"&amp;I1477,Structure!$A$25:$A$52,0))</f>
        <v/>
      </c>
      <c r="O1477" s="26">
        <f>INDEX(Structure!$H$25:$H$52,MATCH(B1477&amp;"|"&amp;I1477,Structure!$A$25:$A$52,0))</f>
        <v/>
      </c>
      <c r="P1477" s="26">
        <f>INDEX(Structure!$I$25:$I$52,MATCH(B1477&amp;"|"&amp;I1477,Structure!$A$25:$A$52,0))</f>
        <v/>
      </c>
      <c r="Q1477" s="20">
        <f>G1477/H1477</f>
        <v/>
      </c>
      <c r="R1477" s="20">
        <f>G1477/O1477</f>
        <v/>
      </c>
      <c r="S1477" s="32">
        <f>(G1477-N1477)/(P1477-N1477)</f>
        <v/>
      </c>
      <c r="T1477" s="4">
        <f>IF(G1477&lt;N1477,"Below",IF(G1477&gt;P1477,"Above","Within"))</f>
        <v/>
      </c>
      <c r="U1477" s="17">
        <f>MAX(0,N1477-G1477)*F1477</f>
        <v/>
      </c>
      <c r="V1477" s="17">
        <f>MAX(0,G1477-P1477)*F1477</f>
        <v/>
      </c>
      <c r="W1477" s="33">
        <f>IF(T1477="Above",LN(G1477/P1477)/LN(1+INDEX(Market!$E$6:$E$9,MATCH(B1477,Market!$A$6:$A$9,0))),0)</f>
        <v/>
      </c>
    </row>
    <row r="1478">
      <c r="A1478" s="5" t="inlineStr">
        <is>
          <t>E01713</t>
        </is>
      </c>
      <c r="B1478" s="5" t="inlineStr">
        <is>
          <t>ES</t>
        </is>
      </c>
      <c r="C1478" s="5" t="inlineStr">
        <is>
          <t>Tech</t>
        </is>
      </c>
      <c r="D1478" s="5" t="inlineStr">
        <is>
          <t>L2</t>
        </is>
      </c>
      <c r="E1478" s="5" t="inlineStr">
        <is>
          <t>F</t>
        </is>
      </c>
      <c r="F1478" s="5" t="n">
        <v>1</v>
      </c>
      <c r="G1478" s="31" t="n">
        <v>45600</v>
      </c>
      <c r="H1478" s="31" t="n">
        <v>39100</v>
      </c>
      <c r="I1478" s="6">
        <f>INDEX(Roles!$J$5:$J$40,MATCH(C1478&amp;"|"&amp;D1478,Roles!$A$5:$A$40,0))</f>
        <v/>
      </c>
      <c r="J1478" s="6">
        <f>INDEX(Roles!$K$5:$K$40,MATCH(C1478&amp;"|"&amp;D1478,Roles!$A$5:$A$40,0))</f>
        <v/>
      </c>
      <c r="K1478" s="26">
        <f>INDEX(Market!$K$31:$K$54,MATCH(B1478&amp;"|"&amp;J1478,Market!$A$31:$A$54,0))</f>
        <v/>
      </c>
      <c r="L1478" s="6">
        <f>INDEX(Settings!$E$13:$E$19,MATCH(I1478,Settings!$B$13:$B$19,0))</f>
        <v/>
      </c>
      <c r="M1478" s="25">
        <f>INDEX(Structure!$K$6:$K$12,MATCH(I1478,Structure!$A$6:$A$12,0))</f>
        <v/>
      </c>
      <c r="N1478" s="26">
        <f>INDEX(Structure!$G$25:$G$52,MATCH(B1478&amp;"|"&amp;I1478,Structure!$A$25:$A$52,0))</f>
        <v/>
      </c>
      <c r="O1478" s="26">
        <f>INDEX(Structure!$H$25:$H$52,MATCH(B1478&amp;"|"&amp;I1478,Structure!$A$25:$A$52,0))</f>
        <v/>
      </c>
      <c r="P1478" s="26">
        <f>INDEX(Structure!$I$25:$I$52,MATCH(B1478&amp;"|"&amp;I1478,Structure!$A$25:$A$52,0))</f>
        <v/>
      </c>
      <c r="Q1478" s="20">
        <f>G1478/H1478</f>
        <v/>
      </c>
      <c r="R1478" s="20">
        <f>G1478/O1478</f>
        <v/>
      </c>
      <c r="S1478" s="32">
        <f>(G1478-N1478)/(P1478-N1478)</f>
        <v/>
      </c>
      <c r="T1478" s="4">
        <f>IF(G1478&lt;N1478,"Below",IF(G1478&gt;P1478,"Above","Within"))</f>
        <v/>
      </c>
      <c r="U1478" s="17">
        <f>MAX(0,N1478-G1478)*F1478</f>
        <v/>
      </c>
      <c r="V1478" s="17">
        <f>MAX(0,G1478-P1478)*F1478</f>
        <v/>
      </c>
      <c r="W1478" s="33">
        <f>IF(T1478="Above",LN(G1478/P1478)/LN(1+INDEX(Market!$E$6:$E$9,MATCH(B1478,Market!$A$6:$A$9,0))),0)</f>
        <v/>
      </c>
    </row>
    <row r="1479">
      <c r="A1479" s="5" t="inlineStr">
        <is>
          <t>E01714</t>
        </is>
      </c>
      <c r="B1479" s="5" t="inlineStr">
        <is>
          <t>PL</t>
        </is>
      </c>
      <c r="C1479" s="5" t="inlineStr">
        <is>
          <t>Customer Service</t>
        </is>
      </c>
      <c r="D1479" s="5" t="inlineStr">
        <is>
          <t>L2</t>
        </is>
      </c>
      <c r="E1479" s="5" t="inlineStr">
        <is>
          <t>F</t>
        </is>
      </c>
      <c r="F1479" s="5" t="n">
        <v>1</v>
      </c>
      <c r="G1479" s="31" t="n">
        <v>22800</v>
      </c>
      <c r="H1479" s="31" t="n">
        <v>23600</v>
      </c>
      <c r="I1479" s="6">
        <f>INDEX(Roles!$J$5:$J$40,MATCH(C1479&amp;"|"&amp;D1479,Roles!$A$5:$A$40,0))</f>
        <v/>
      </c>
      <c r="J1479" s="6">
        <f>INDEX(Roles!$K$5:$K$40,MATCH(C1479&amp;"|"&amp;D1479,Roles!$A$5:$A$40,0))</f>
        <v/>
      </c>
      <c r="K1479" s="26">
        <f>INDEX(Market!$K$31:$K$54,MATCH(B1479&amp;"|"&amp;J1479,Market!$A$31:$A$54,0))</f>
        <v/>
      </c>
      <c r="L1479" s="6">
        <f>INDEX(Settings!$E$13:$E$19,MATCH(I1479,Settings!$B$13:$B$19,0))</f>
        <v/>
      </c>
      <c r="M1479" s="25">
        <f>INDEX(Structure!$K$6:$K$12,MATCH(I1479,Structure!$A$6:$A$12,0))</f>
        <v/>
      </c>
      <c r="N1479" s="26">
        <f>INDEX(Structure!$G$25:$G$52,MATCH(B1479&amp;"|"&amp;I1479,Structure!$A$25:$A$52,0))</f>
        <v/>
      </c>
      <c r="O1479" s="26">
        <f>INDEX(Structure!$H$25:$H$52,MATCH(B1479&amp;"|"&amp;I1479,Structure!$A$25:$A$52,0))</f>
        <v/>
      </c>
      <c r="P1479" s="26">
        <f>INDEX(Structure!$I$25:$I$52,MATCH(B1479&amp;"|"&amp;I1479,Structure!$A$25:$A$52,0))</f>
        <v/>
      </c>
      <c r="Q1479" s="20">
        <f>G1479/H1479</f>
        <v/>
      </c>
      <c r="R1479" s="20">
        <f>G1479/O1479</f>
        <v/>
      </c>
      <c r="S1479" s="32">
        <f>(G1479-N1479)/(P1479-N1479)</f>
        <v/>
      </c>
      <c r="T1479" s="4">
        <f>IF(G1479&lt;N1479,"Below",IF(G1479&gt;P1479,"Above","Within"))</f>
        <v/>
      </c>
      <c r="U1479" s="17">
        <f>MAX(0,N1479-G1479)*F1479</f>
        <v/>
      </c>
      <c r="V1479" s="17">
        <f>MAX(0,G1479-P1479)*F1479</f>
        <v/>
      </c>
      <c r="W1479" s="33">
        <f>IF(T1479="Above",LN(G1479/P1479)/LN(1+INDEX(Market!$E$6:$E$9,MATCH(B1479,Market!$A$6:$A$9,0))),0)</f>
        <v/>
      </c>
    </row>
    <row r="1480">
      <c r="A1480" s="5" t="inlineStr">
        <is>
          <t>E01715</t>
        </is>
      </c>
      <c r="B1480" s="5" t="inlineStr">
        <is>
          <t>PL</t>
        </is>
      </c>
      <c r="C1480" s="5" t="inlineStr">
        <is>
          <t>Customer Service</t>
        </is>
      </c>
      <c r="D1480" s="5" t="inlineStr">
        <is>
          <t>L2</t>
        </is>
      </c>
      <c r="E1480" s="5" t="inlineStr">
        <is>
          <t>M</t>
        </is>
      </c>
      <c r="F1480" s="5" t="n">
        <v>1</v>
      </c>
      <c r="G1480" s="31" t="n">
        <v>25650</v>
      </c>
      <c r="H1480" s="31" t="n">
        <v>23600</v>
      </c>
      <c r="I1480" s="6">
        <f>INDEX(Roles!$J$5:$J$40,MATCH(C1480&amp;"|"&amp;D1480,Roles!$A$5:$A$40,0))</f>
        <v/>
      </c>
      <c r="J1480" s="6">
        <f>INDEX(Roles!$K$5:$K$40,MATCH(C1480&amp;"|"&amp;D1480,Roles!$A$5:$A$40,0))</f>
        <v/>
      </c>
      <c r="K1480" s="26">
        <f>INDEX(Market!$K$31:$K$54,MATCH(B1480&amp;"|"&amp;J1480,Market!$A$31:$A$54,0))</f>
        <v/>
      </c>
      <c r="L1480" s="6">
        <f>INDEX(Settings!$E$13:$E$19,MATCH(I1480,Settings!$B$13:$B$19,0))</f>
        <v/>
      </c>
      <c r="M1480" s="25">
        <f>INDEX(Structure!$K$6:$K$12,MATCH(I1480,Structure!$A$6:$A$12,0))</f>
        <v/>
      </c>
      <c r="N1480" s="26">
        <f>INDEX(Structure!$G$25:$G$52,MATCH(B1480&amp;"|"&amp;I1480,Structure!$A$25:$A$52,0))</f>
        <v/>
      </c>
      <c r="O1480" s="26">
        <f>INDEX(Structure!$H$25:$H$52,MATCH(B1480&amp;"|"&amp;I1480,Structure!$A$25:$A$52,0))</f>
        <v/>
      </c>
      <c r="P1480" s="26">
        <f>INDEX(Structure!$I$25:$I$52,MATCH(B1480&amp;"|"&amp;I1480,Structure!$A$25:$A$52,0))</f>
        <v/>
      </c>
      <c r="Q1480" s="20">
        <f>G1480/H1480</f>
        <v/>
      </c>
      <c r="R1480" s="20">
        <f>G1480/O1480</f>
        <v/>
      </c>
      <c r="S1480" s="32">
        <f>(G1480-N1480)/(P1480-N1480)</f>
        <v/>
      </c>
      <c r="T1480" s="4">
        <f>IF(G1480&lt;N1480,"Below",IF(G1480&gt;P1480,"Above","Within"))</f>
        <v/>
      </c>
      <c r="U1480" s="17">
        <f>MAX(0,N1480-G1480)*F1480</f>
        <v/>
      </c>
      <c r="V1480" s="17">
        <f>MAX(0,G1480-P1480)*F1480</f>
        <v/>
      </c>
      <c r="W1480" s="33">
        <f>IF(T1480="Above",LN(G1480/P1480)/LN(1+INDEX(Market!$E$6:$E$9,MATCH(B1480,Market!$A$6:$A$9,0))),0)</f>
        <v/>
      </c>
    </row>
    <row r="1481">
      <c r="A1481" s="5" t="inlineStr">
        <is>
          <t>E01716</t>
        </is>
      </c>
      <c r="B1481" s="5" t="inlineStr">
        <is>
          <t>ES</t>
        </is>
      </c>
      <c r="C1481" s="5" t="inlineStr">
        <is>
          <t>Sales</t>
        </is>
      </c>
      <c r="D1481" s="5" t="inlineStr">
        <is>
          <t>L3</t>
        </is>
      </c>
      <c r="E1481" s="5" t="inlineStr">
        <is>
          <t>M</t>
        </is>
      </c>
      <c r="F1481" s="5" t="n">
        <v>1</v>
      </c>
      <c r="G1481" s="31" t="n">
        <v>46400</v>
      </c>
      <c r="H1481" s="31" t="n">
        <v>42000</v>
      </c>
      <c r="I1481" s="6">
        <f>INDEX(Roles!$J$5:$J$40,MATCH(C1481&amp;"|"&amp;D1481,Roles!$A$5:$A$40,0))</f>
        <v/>
      </c>
      <c r="J1481" s="6">
        <f>INDEX(Roles!$K$5:$K$40,MATCH(C1481&amp;"|"&amp;D1481,Roles!$A$5:$A$40,0))</f>
        <v/>
      </c>
      <c r="K1481" s="26">
        <f>INDEX(Market!$K$31:$K$54,MATCH(B1481&amp;"|"&amp;J1481,Market!$A$31:$A$54,0))</f>
        <v/>
      </c>
      <c r="L1481" s="6">
        <f>INDEX(Settings!$E$13:$E$19,MATCH(I1481,Settings!$B$13:$B$19,0))</f>
        <v/>
      </c>
      <c r="M1481" s="25">
        <f>INDEX(Structure!$K$6:$K$12,MATCH(I1481,Structure!$A$6:$A$12,0))</f>
        <v/>
      </c>
      <c r="N1481" s="26">
        <f>INDEX(Structure!$G$25:$G$52,MATCH(B1481&amp;"|"&amp;I1481,Structure!$A$25:$A$52,0))</f>
        <v/>
      </c>
      <c r="O1481" s="26">
        <f>INDEX(Structure!$H$25:$H$52,MATCH(B1481&amp;"|"&amp;I1481,Structure!$A$25:$A$52,0))</f>
        <v/>
      </c>
      <c r="P1481" s="26">
        <f>INDEX(Structure!$I$25:$I$52,MATCH(B1481&amp;"|"&amp;I1481,Structure!$A$25:$A$52,0))</f>
        <v/>
      </c>
      <c r="Q1481" s="20">
        <f>G1481/H1481</f>
        <v/>
      </c>
      <c r="R1481" s="20">
        <f>G1481/O1481</f>
        <v/>
      </c>
      <c r="S1481" s="32">
        <f>(G1481-N1481)/(P1481-N1481)</f>
        <v/>
      </c>
      <c r="T1481" s="4">
        <f>IF(G1481&lt;N1481,"Below",IF(G1481&gt;P1481,"Above","Within"))</f>
        <v/>
      </c>
      <c r="U1481" s="17">
        <f>MAX(0,N1481-G1481)*F1481</f>
        <v/>
      </c>
      <c r="V1481" s="17">
        <f>MAX(0,G1481-P1481)*F1481</f>
        <v/>
      </c>
      <c r="W1481" s="33">
        <f>IF(T1481="Above",LN(G1481/P1481)/LN(1+INDEX(Market!$E$6:$E$9,MATCH(B1481,Market!$A$6:$A$9,0))),0)</f>
        <v/>
      </c>
    </row>
    <row r="1482">
      <c r="A1482" s="5" t="inlineStr">
        <is>
          <t>E01717</t>
        </is>
      </c>
      <c r="B1482" s="5" t="inlineStr">
        <is>
          <t>IT</t>
        </is>
      </c>
      <c r="C1482" s="5" t="inlineStr">
        <is>
          <t>Customer Service</t>
        </is>
      </c>
      <c r="D1482" s="5" t="inlineStr">
        <is>
          <t>L3</t>
        </is>
      </c>
      <c r="E1482" s="5" t="inlineStr">
        <is>
          <t>M</t>
        </is>
      </c>
      <c r="F1482" s="5" t="n">
        <v>1</v>
      </c>
      <c r="G1482" s="31" t="n">
        <v>33100</v>
      </c>
      <c r="H1482" s="31" t="n">
        <v>37400</v>
      </c>
      <c r="I1482" s="6">
        <f>INDEX(Roles!$J$5:$J$40,MATCH(C1482&amp;"|"&amp;D1482,Roles!$A$5:$A$40,0))</f>
        <v/>
      </c>
      <c r="J1482" s="6">
        <f>INDEX(Roles!$K$5:$K$40,MATCH(C1482&amp;"|"&amp;D1482,Roles!$A$5:$A$40,0))</f>
        <v/>
      </c>
      <c r="K1482" s="26">
        <f>INDEX(Market!$K$31:$K$54,MATCH(B1482&amp;"|"&amp;J1482,Market!$A$31:$A$54,0))</f>
        <v/>
      </c>
      <c r="L1482" s="6">
        <f>INDEX(Settings!$E$13:$E$19,MATCH(I1482,Settings!$B$13:$B$19,0))</f>
        <v/>
      </c>
      <c r="M1482" s="25">
        <f>INDEX(Structure!$K$6:$K$12,MATCH(I1482,Structure!$A$6:$A$12,0))</f>
        <v/>
      </c>
      <c r="N1482" s="26">
        <f>INDEX(Structure!$G$25:$G$52,MATCH(B1482&amp;"|"&amp;I1482,Structure!$A$25:$A$52,0))</f>
        <v/>
      </c>
      <c r="O1482" s="26">
        <f>INDEX(Structure!$H$25:$H$52,MATCH(B1482&amp;"|"&amp;I1482,Structure!$A$25:$A$52,0))</f>
        <v/>
      </c>
      <c r="P1482" s="26">
        <f>INDEX(Structure!$I$25:$I$52,MATCH(B1482&amp;"|"&amp;I1482,Structure!$A$25:$A$52,0))</f>
        <v/>
      </c>
      <c r="Q1482" s="20">
        <f>G1482/H1482</f>
        <v/>
      </c>
      <c r="R1482" s="20">
        <f>G1482/O1482</f>
        <v/>
      </c>
      <c r="S1482" s="32">
        <f>(G1482-N1482)/(P1482-N1482)</f>
        <v/>
      </c>
      <c r="T1482" s="4">
        <f>IF(G1482&lt;N1482,"Below",IF(G1482&gt;P1482,"Above","Within"))</f>
        <v/>
      </c>
      <c r="U1482" s="17">
        <f>MAX(0,N1482-G1482)*F1482</f>
        <v/>
      </c>
      <c r="V1482" s="17">
        <f>MAX(0,G1482-P1482)*F1482</f>
        <v/>
      </c>
      <c r="W1482" s="33">
        <f>IF(T1482="Above",LN(G1482/P1482)/LN(1+INDEX(Market!$E$6:$E$9,MATCH(B1482,Market!$A$6:$A$9,0))),0)</f>
        <v/>
      </c>
    </row>
    <row r="1483">
      <c r="A1483" s="5" t="inlineStr">
        <is>
          <t>E01719</t>
        </is>
      </c>
      <c r="B1483" s="5" t="inlineStr">
        <is>
          <t>PL</t>
        </is>
      </c>
      <c r="C1483" s="5" t="inlineStr">
        <is>
          <t>Customer Service</t>
        </is>
      </c>
      <c r="D1483" s="5" t="inlineStr">
        <is>
          <t>L1</t>
        </is>
      </c>
      <c r="E1483" s="5" t="inlineStr">
        <is>
          <t>F</t>
        </is>
      </c>
      <c r="F1483" s="5" t="n">
        <v>1</v>
      </c>
      <c r="G1483" s="31" t="n">
        <v>14450</v>
      </c>
      <c r="H1483" s="31" t="n">
        <v>18900</v>
      </c>
      <c r="I1483" s="6">
        <f>INDEX(Roles!$J$5:$J$40,MATCH(C1483&amp;"|"&amp;D1483,Roles!$A$5:$A$40,0))</f>
        <v/>
      </c>
      <c r="J1483" s="6">
        <f>INDEX(Roles!$K$5:$K$40,MATCH(C1483&amp;"|"&amp;D1483,Roles!$A$5:$A$40,0))</f>
        <v/>
      </c>
      <c r="K1483" s="26">
        <f>INDEX(Market!$K$31:$K$54,MATCH(B1483&amp;"|"&amp;J1483,Market!$A$31:$A$54,0))</f>
        <v/>
      </c>
      <c r="L1483" s="6">
        <f>INDEX(Settings!$E$13:$E$19,MATCH(I1483,Settings!$B$13:$B$19,0))</f>
        <v/>
      </c>
      <c r="M1483" s="25">
        <f>INDEX(Structure!$K$6:$K$12,MATCH(I1483,Structure!$A$6:$A$12,0))</f>
        <v/>
      </c>
      <c r="N1483" s="26">
        <f>INDEX(Structure!$G$25:$G$52,MATCH(B1483&amp;"|"&amp;I1483,Structure!$A$25:$A$52,0))</f>
        <v/>
      </c>
      <c r="O1483" s="26">
        <f>INDEX(Structure!$H$25:$H$52,MATCH(B1483&amp;"|"&amp;I1483,Structure!$A$25:$A$52,0))</f>
        <v/>
      </c>
      <c r="P1483" s="26">
        <f>INDEX(Structure!$I$25:$I$52,MATCH(B1483&amp;"|"&amp;I1483,Structure!$A$25:$A$52,0))</f>
        <v/>
      </c>
      <c r="Q1483" s="20">
        <f>G1483/H1483</f>
        <v/>
      </c>
      <c r="R1483" s="20">
        <f>G1483/O1483</f>
        <v/>
      </c>
      <c r="S1483" s="32">
        <f>(G1483-N1483)/(P1483-N1483)</f>
        <v/>
      </c>
      <c r="T1483" s="4">
        <f>IF(G1483&lt;N1483,"Below",IF(G1483&gt;P1483,"Above","Within"))</f>
        <v/>
      </c>
      <c r="U1483" s="17">
        <f>MAX(0,N1483-G1483)*F1483</f>
        <v/>
      </c>
      <c r="V1483" s="17">
        <f>MAX(0,G1483-P1483)*F1483</f>
        <v/>
      </c>
      <c r="W1483" s="33">
        <f>IF(T1483="Above",LN(G1483/P1483)/LN(1+INDEX(Market!$E$6:$E$9,MATCH(B1483,Market!$A$6:$A$9,0))),0)</f>
        <v/>
      </c>
    </row>
    <row r="1484">
      <c r="A1484" s="5" t="inlineStr">
        <is>
          <t>E01720</t>
        </is>
      </c>
      <c r="B1484" s="5" t="inlineStr">
        <is>
          <t>DE</t>
        </is>
      </c>
      <c r="C1484" s="5" t="inlineStr">
        <is>
          <t>Customer Service</t>
        </is>
      </c>
      <c r="D1484" s="5" t="inlineStr">
        <is>
          <t>L3</t>
        </is>
      </c>
      <c r="E1484" s="5" t="inlineStr">
        <is>
          <t>F</t>
        </is>
      </c>
      <c r="F1484" s="5" t="n">
        <v>1</v>
      </c>
      <c r="G1484" s="31" t="n">
        <v>52700</v>
      </c>
      <c r="H1484" s="31" t="n">
        <v>54700</v>
      </c>
      <c r="I1484" s="6">
        <f>INDEX(Roles!$J$5:$J$40,MATCH(C1484&amp;"|"&amp;D1484,Roles!$A$5:$A$40,0))</f>
        <v/>
      </c>
      <c r="J1484" s="6">
        <f>INDEX(Roles!$K$5:$K$40,MATCH(C1484&amp;"|"&amp;D1484,Roles!$A$5:$A$40,0))</f>
        <v/>
      </c>
      <c r="K1484" s="26">
        <f>INDEX(Market!$K$31:$K$54,MATCH(B1484&amp;"|"&amp;J1484,Market!$A$31:$A$54,0))</f>
        <v/>
      </c>
      <c r="L1484" s="6">
        <f>INDEX(Settings!$E$13:$E$19,MATCH(I1484,Settings!$B$13:$B$19,0))</f>
        <v/>
      </c>
      <c r="M1484" s="25">
        <f>INDEX(Structure!$K$6:$K$12,MATCH(I1484,Structure!$A$6:$A$12,0))</f>
        <v/>
      </c>
      <c r="N1484" s="26">
        <f>INDEX(Structure!$G$25:$G$52,MATCH(B1484&amp;"|"&amp;I1484,Structure!$A$25:$A$52,0))</f>
        <v/>
      </c>
      <c r="O1484" s="26">
        <f>INDEX(Structure!$H$25:$H$52,MATCH(B1484&amp;"|"&amp;I1484,Structure!$A$25:$A$52,0))</f>
        <v/>
      </c>
      <c r="P1484" s="26">
        <f>INDEX(Structure!$I$25:$I$52,MATCH(B1484&amp;"|"&amp;I1484,Structure!$A$25:$A$52,0))</f>
        <v/>
      </c>
      <c r="Q1484" s="20">
        <f>G1484/H1484</f>
        <v/>
      </c>
      <c r="R1484" s="20">
        <f>G1484/O1484</f>
        <v/>
      </c>
      <c r="S1484" s="32">
        <f>(G1484-N1484)/(P1484-N1484)</f>
        <v/>
      </c>
      <c r="T1484" s="4">
        <f>IF(G1484&lt;N1484,"Below",IF(G1484&gt;P1484,"Above","Within"))</f>
        <v/>
      </c>
      <c r="U1484" s="17">
        <f>MAX(0,N1484-G1484)*F1484</f>
        <v/>
      </c>
      <c r="V1484" s="17">
        <f>MAX(0,G1484-P1484)*F1484</f>
        <v/>
      </c>
      <c r="W1484" s="33">
        <f>IF(T1484="Above",LN(G1484/P1484)/LN(1+INDEX(Market!$E$6:$E$9,MATCH(B1484,Market!$A$6:$A$9,0))),0)</f>
        <v/>
      </c>
    </row>
    <row r="1485">
      <c r="A1485" s="5" t="inlineStr">
        <is>
          <t>E01721</t>
        </is>
      </c>
      <c r="B1485" s="5" t="inlineStr">
        <is>
          <t>PL</t>
        </is>
      </c>
      <c r="C1485" s="5" t="inlineStr">
        <is>
          <t>Operations</t>
        </is>
      </c>
      <c r="D1485" s="5" t="inlineStr">
        <is>
          <t>L5</t>
        </is>
      </c>
      <c r="E1485" s="5" t="inlineStr">
        <is>
          <t>F</t>
        </is>
      </c>
      <c r="F1485" s="5" t="n">
        <v>1</v>
      </c>
      <c r="G1485" s="31" t="n">
        <v>68800</v>
      </c>
      <c r="H1485" s="31" t="n">
        <v>57900</v>
      </c>
      <c r="I1485" s="6">
        <f>INDEX(Roles!$J$5:$J$40,MATCH(C1485&amp;"|"&amp;D1485,Roles!$A$5:$A$40,0))</f>
        <v/>
      </c>
      <c r="J1485" s="6">
        <f>INDEX(Roles!$K$5:$K$40,MATCH(C1485&amp;"|"&amp;D1485,Roles!$A$5:$A$40,0))</f>
        <v/>
      </c>
      <c r="K1485" s="26">
        <f>INDEX(Market!$K$31:$K$54,MATCH(B1485&amp;"|"&amp;J1485,Market!$A$31:$A$54,0))</f>
        <v/>
      </c>
      <c r="L1485" s="6">
        <f>INDEX(Settings!$E$13:$E$19,MATCH(I1485,Settings!$B$13:$B$19,0))</f>
        <v/>
      </c>
      <c r="M1485" s="25">
        <f>INDEX(Structure!$K$6:$K$12,MATCH(I1485,Structure!$A$6:$A$12,0))</f>
        <v/>
      </c>
      <c r="N1485" s="26">
        <f>INDEX(Structure!$G$25:$G$52,MATCH(B1485&amp;"|"&amp;I1485,Structure!$A$25:$A$52,0))</f>
        <v/>
      </c>
      <c r="O1485" s="26">
        <f>INDEX(Structure!$H$25:$H$52,MATCH(B1485&amp;"|"&amp;I1485,Structure!$A$25:$A$52,0))</f>
        <v/>
      </c>
      <c r="P1485" s="26">
        <f>INDEX(Structure!$I$25:$I$52,MATCH(B1485&amp;"|"&amp;I1485,Structure!$A$25:$A$52,0))</f>
        <v/>
      </c>
      <c r="Q1485" s="20">
        <f>G1485/H1485</f>
        <v/>
      </c>
      <c r="R1485" s="20">
        <f>G1485/O1485</f>
        <v/>
      </c>
      <c r="S1485" s="32">
        <f>(G1485-N1485)/(P1485-N1485)</f>
        <v/>
      </c>
      <c r="T1485" s="4">
        <f>IF(G1485&lt;N1485,"Below",IF(G1485&gt;P1485,"Above","Within"))</f>
        <v/>
      </c>
      <c r="U1485" s="17">
        <f>MAX(0,N1485-G1485)*F1485</f>
        <v/>
      </c>
      <c r="V1485" s="17">
        <f>MAX(0,G1485-P1485)*F1485</f>
        <v/>
      </c>
      <c r="W1485" s="33">
        <f>IF(T1485="Above",LN(G1485/P1485)/LN(1+INDEX(Market!$E$6:$E$9,MATCH(B1485,Market!$A$6:$A$9,0))),0)</f>
        <v/>
      </c>
    </row>
    <row r="1486">
      <c r="A1486" s="5" t="inlineStr">
        <is>
          <t>E01722</t>
        </is>
      </c>
      <c r="B1486" s="5" t="inlineStr">
        <is>
          <t>ES</t>
        </is>
      </c>
      <c r="C1486" s="5" t="inlineStr">
        <is>
          <t>Customer Service</t>
        </is>
      </c>
      <c r="D1486" s="5" t="inlineStr">
        <is>
          <t>L6</t>
        </is>
      </c>
      <c r="E1486" s="5" t="inlineStr">
        <is>
          <t>M</t>
        </is>
      </c>
      <c r="F1486" s="5" t="n">
        <v>1</v>
      </c>
      <c r="G1486" s="31" t="n">
        <v>93150</v>
      </c>
      <c r="H1486" s="31" t="n">
        <v>90000</v>
      </c>
      <c r="I1486" s="6">
        <f>INDEX(Roles!$J$5:$J$40,MATCH(C1486&amp;"|"&amp;D1486,Roles!$A$5:$A$40,0))</f>
        <v/>
      </c>
      <c r="J1486" s="6">
        <f>INDEX(Roles!$K$5:$K$40,MATCH(C1486&amp;"|"&amp;D1486,Roles!$A$5:$A$40,0))</f>
        <v/>
      </c>
      <c r="K1486" s="26">
        <f>INDEX(Market!$K$31:$K$54,MATCH(B1486&amp;"|"&amp;J1486,Market!$A$31:$A$54,0))</f>
        <v/>
      </c>
      <c r="L1486" s="6">
        <f>INDEX(Settings!$E$13:$E$19,MATCH(I1486,Settings!$B$13:$B$19,0))</f>
        <v/>
      </c>
      <c r="M1486" s="25">
        <f>INDEX(Structure!$K$6:$K$12,MATCH(I1486,Structure!$A$6:$A$12,0))</f>
        <v/>
      </c>
      <c r="N1486" s="26">
        <f>INDEX(Structure!$G$25:$G$52,MATCH(B1486&amp;"|"&amp;I1486,Structure!$A$25:$A$52,0))</f>
        <v/>
      </c>
      <c r="O1486" s="26">
        <f>INDEX(Structure!$H$25:$H$52,MATCH(B1486&amp;"|"&amp;I1486,Structure!$A$25:$A$52,0))</f>
        <v/>
      </c>
      <c r="P1486" s="26">
        <f>INDEX(Structure!$I$25:$I$52,MATCH(B1486&amp;"|"&amp;I1486,Structure!$A$25:$A$52,0))</f>
        <v/>
      </c>
      <c r="Q1486" s="20">
        <f>G1486/H1486</f>
        <v/>
      </c>
      <c r="R1486" s="20">
        <f>G1486/O1486</f>
        <v/>
      </c>
      <c r="S1486" s="32">
        <f>(G1486-N1486)/(P1486-N1486)</f>
        <v/>
      </c>
      <c r="T1486" s="4">
        <f>IF(G1486&lt;N1486,"Below",IF(G1486&gt;P1486,"Above","Within"))</f>
        <v/>
      </c>
      <c r="U1486" s="17">
        <f>MAX(0,N1486-G1486)*F1486</f>
        <v/>
      </c>
      <c r="V1486" s="17">
        <f>MAX(0,G1486-P1486)*F1486</f>
        <v/>
      </c>
      <c r="W1486" s="33">
        <f>IF(T1486="Above",LN(G1486/P1486)/LN(1+INDEX(Market!$E$6:$E$9,MATCH(B1486,Market!$A$6:$A$9,0))),0)</f>
        <v/>
      </c>
    </row>
    <row r="1487">
      <c r="A1487" s="5" t="inlineStr">
        <is>
          <t>E01724</t>
        </is>
      </c>
      <c r="B1487" s="5" t="inlineStr">
        <is>
          <t>PL</t>
        </is>
      </c>
      <c r="C1487" s="5" t="inlineStr">
        <is>
          <t>Tech</t>
        </is>
      </c>
      <c r="D1487" s="5" t="inlineStr">
        <is>
          <t>L2</t>
        </is>
      </c>
      <c r="E1487" s="5" t="inlineStr">
        <is>
          <t>F</t>
        </is>
      </c>
      <c r="F1487" s="5" t="n">
        <v>1</v>
      </c>
      <c r="G1487" s="31" t="n">
        <v>30250</v>
      </c>
      <c r="H1487" s="31" t="n">
        <v>32800</v>
      </c>
      <c r="I1487" s="6">
        <f>INDEX(Roles!$J$5:$J$40,MATCH(C1487&amp;"|"&amp;D1487,Roles!$A$5:$A$40,0))</f>
        <v/>
      </c>
      <c r="J1487" s="6">
        <f>INDEX(Roles!$K$5:$K$40,MATCH(C1487&amp;"|"&amp;D1487,Roles!$A$5:$A$40,0))</f>
        <v/>
      </c>
      <c r="K1487" s="26">
        <f>INDEX(Market!$K$31:$K$54,MATCH(B1487&amp;"|"&amp;J1487,Market!$A$31:$A$54,0))</f>
        <v/>
      </c>
      <c r="L1487" s="6">
        <f>INDEX(Settings!$E$13:$E$19,MATCH(I1487,Settings!$B$13:$B$19,0))</f>
        <v/>
      </c>
      <c r="M1487" s="25">
        <f>INDEX(Structure!$K$6:$K$12,MATCH(I1487,Structure!$A$6:$A$12,0))</f>
        <v/>
      </c>
      <c r="N1487" s="26">
        <f>INDEX(Structure!$G$25:$G$52,MATCH(B1487&amp;"|"&amp;I1487,Structure!$A$25:$A$52,0))</f>
        <v/>
      </c>
      <c r="O1487" s="26">
        <f>INDEX(Structure!$H$25:$H$52,MATCH(B1487&amp;"|"&amp;I1487,Structure!$A$25:$A$52,0))</f>
        <v/>
      </c>
      <c r="P1487" s="26">
        <f>INDEX(Structure!$I$25:$I$52,MATCH(B1487&amp;"|"&amp;I1487,Structure!$A$25:$A$52,0))</f>
        <v/>
      </c>
      <c r="Q1487" s="20">
        <f>G1487/H1487</f>
        <v/>
      </c>
      <c r="R1487" s="20">
        <f>G1487/O1487</f>
        <v/>
      </c>
      <c r="S1487" s="32">
        <f>(G1487-N1487)/(P1487-N1487)</f>
        <v/>
      </c>
      <c r="T1487" s="4">
        <f>IF(G1487&lt;N1487,"Below",IF(G1487&gt;P1487,"Above","Within"))</f>
        <v/>
      </c>
      <c r="U1487" s="17">
        <f>MAX(0,N1487-G1487)*F1487</f>
        <v/>
      </c>
      <c r="V1487" s="17">
        <f>MAX(0,G1487-P1487)*F1487</f>
        <v/>
      </c>
      <c r="W1487" s="33">
        <f>IF(T1487="Above",LN(G1487/P1487)/LN(1+INDEX(Market!$E$6:$E$9,MATCH(B1487,Market!$A$6:$A$9,0))),0)</f>
        <v/>
      </c>
    </row>
    <row r="1488">
      <c r="A1488" s="5" t="inlineStr">
        <is>
          <t>E01725</t>
        </is>
      </c>
      <c r="B1488" s="5" t="inlineStr">
        <is>
          <t>IT</t>
        </is>
      </c>
      <c r="C1488" s="5" t="inlineStr">
        <is>
          <t>Sales</t>
        </is>
      </c>
      <c r="D1488" s="5" t="inlineStr">
        <is>
          <t>L2</t>
        </is>
      </c>
      <c r="E1488" s="5" t="inlineStr">
        <is>
          <t>M</t>
        </is>
      </c>
      <c r="F1488" s="5" t="n">
        <v>1</v>
      </c>
      <c r="G1488" s="31" t="n">
        <v>35850</v>
      </c>
      <c r="H1488" s="31" t="n">
        <v>34100</v>
      </c>
      <c r="I1488" s="6">
        <f>INDEX(Roles!$J$5:$J$40,MATCH(C1488&amp;"|"&amp;D1488,Roles!$A$5:$A$40,0))</f>
        <v/>
      </c>
      <c r="J1488" s="6">
        <f>INDEX(Roles!$K$5:$K$40,MATCH(C1488&amp;"|"&amp;D1488,Roles!$A$5:$A$40,0))</f>
        <v/>
      </c>
      <c r="K1488" s="26">
        <f>INDEX(Market!$K$31:$K$54,MATCH(B1488&amp;"|"&amp;J1488,Market!$A$31:$A$54,0))</f>
        <v/>
      </c>
      <c r="L1488" s="6">
        <f>INDEX(Settings!$E$13:$E$19,MATCH(I1488,Settings!$B$13:$B$19,0))</f>
        <v/>
      </c>
      <c r="M1488" s="25">
        <f>INDEX(Structure!$K$6:$K$12,MATCH(I1488,Structure!$A$6:$A$12,0))</f>
        <v/>
      </c>
      <c r="N1488" s="26">
        <f>INDEX(Structure!$G$25:$G$52,MATCH(B1488&amp;"|"&amp;I1488,Structure!$A$25:$A$52,0))</f>
        <v/>
      </c>
      <c r="O1488" s="26">
        <f>INDEX(Structure!$H$25:$H$52,MATCH(B1488&amp;"|"&amp;I1488,Structure!$A$25:$A$52,0))</f>
        <v/>
      </c>
      <c r="P1488" s="26">
        <f>INDEX(Structure!$I$25:$I$52,MATCH(B1488&amp;"|"&amp;I1488,Structure!$A$25:$A$52,0))</f>
        <v/>
      </c>
      <c r="Q1488" s="20">
        <f>G1488/H1488</f>
        <v/>
      </c>
      <c r="R1488" s="20">
        <f>G1488/O1488</f>
        <v/>
      </c>
      <c r="S1488" s="32">
        <f>(G1488-N1488)/(P1488-N1488)</f>
        <v/>
      </c>
      <c r="T1488" s="4">
        <f>IF(G1488&lt;N1488,"Below",IF(G1488&gt;P1488,"Above","Within"))</f>
        <v/>
      </c>
      <c r="U1488" s="17">
        <f>MAX(0,N1488-G1488)*F1488</f>
        <v/>
      </c>
      <c r="V1488" s="17">
        <f>MAX(0,G1488-P1488)*F1488</f>
        <v/>
      </c>
      <c r="W1488" s="33">
        <f>IF(T1488="Above",LN(G1488/P1488)/LN(1+INDEX(Market!$E$6:$E$9,MATCH(B1488,Market!$A$6:$A$9,0))),0)</f>
        <v/>
      </c>
    </row>
    <row r="1489">
      <c r="A1489" s="5" t="inlineStr">
        <is>
          <t>E01726</t>
        </is>
      </c>
      <c r="B1489" s="5" t="inlineStr">
        <is>
          <t>IT</t>
        </is>
      </c>
      <c r="C1489" s="5" t="inlineStr">
        <is>
          <t>Sales</t>
        </is>
      </c>
      <c r="D1489" s="5" t="inlineStr">
        <is>
          <t>L1</t>
        </is>
      </c>
      <c r="E1489" s="5" t="inlineStr">
        <is>
          <t>F</t>
        </is>
      </c>
      <c r="F1489" s="5" t="n">
        <v>1</v>
      </c>
      <c r="G1489" s="31" t="n">
        <v>28000</v>
      </c>
      <c r="H1489" s="31" t="n">
        <v>27300</v>
      </c>
      <c r="I1489" s="6">
        <f>INDEX(Roles!$J$5:$J$40,MATCH(C1489&amp;"|"&amp;D1489,Roles!$A$5:$A$40,0))</f>
        <v/>
      </c>
      <c r="J1489" s="6">
        <f>INDEX(Roles!$K$5:$K$40,MATCH(C1489&amp;"|"&amp;D1489,Roles!$A$5:$A$40,0))</f>
        <v/>
      </c>
      <c r="K1489" s="26">
        <f>INDEX(Market!$K$31:$K$54,MATCH(B1489&amp;"|"&amp;J1489,Market!$A$31:$A$54,0))</f>
        <v/>
      </c>
      <c r="L1489" s="6">
        <f>INDEX(Settings!$E$13:$E$19,MATCH(I1489,Settings!$B$13:$B$19,0))</f>
        <v/>
      </c>
      <c r="M1489" s="25">
        <f>INDEX(Structure!$K$6:$K$12,MATCH(I1489,Structure!$A$6:$A$12,0))</f>
        <v/>
      </c>
      <c r="N1489" s="26">
        <f>INDEX(Structure!$G$25:$G$52,MATCH(B1489&amp;"|"&amp;I1489,Structure!$A$25:$A$52,0))</f>
        <v/>
      </c>
      <c r="O1489" s="26">
        <f>INDEX(Structure!$H$25:$H$52,MATCH(B1489&amp;"|"&amp;I1489,Structure!$A$25:$A$52,0))</f>
        <v/>
      </c>
      <c r="P1489" s="26">
        <f>INDEX(Structure!$I$25:$I$52,MATCH(B1489&amp;"|"&amp;I1489,Structure!$A$25:$A$52,0))</f>
        <v/>
      </c>
      <c r="Q1489" s="20">
        <f>G1489/H1489</f>
        <v/>
      </c>
      <c r="R1489" s="20">
        <f>G1489/O1489</f>
        <v/>
      </c>
      <c r="S1489" s="32">
        <f>(G1489-N1489)/(P1489-N1489)</f>
        <v/>
      </c>
      <c r="T1489" s="4">
        <f>IF(G1489&lt;N1489,"Below",IF(G1489&gt;P1489,"Above","Within"))</f>
        <v/>
      </c>
      <c r="U1489" s="17">
        <f>MAX(0,N1489-G1489)*F1489</f>
        <v/>
      </c>
      <c r="V1489" s="17">
        <f>MAX(0,G1489-P1489)*F1489</f>
        <v/>
      </c>
      <c r="W1489" s="33">
        <f>IF(T1489="Above",LN(G1489/P1489)/LN(1+INDEX(Market!$E$6:$E$9,MATCH(B1489,Market!$A$6:$A$9,0))),0)</f>
        <v/>
      </c>
    </row>
    <row r="1490">
      <c r="A1490" s="5" t="inlineStr">
        <is>
          <t>E01727</t>
        </is>
      </c>
      <c r="B1490" s="5" t="inlineStr">
        <is>
          <t>IT</t>
        </is>
      </c>
      <c r="C1490" s="5" t="inlineStr">
        <is>
          <t>Operations</t>
        </is>
      </c>
      <c r="D1490" s="5" t="inlineStr">
        <is>
          <t>L4</t>
        </is>
      </c>
      <c r="E1490" s="5" t="inlineStr">
        <is>
          <t>M</t>
        </is>
      </c>
      <c r="F1490" s="5" t="n">
        <v>1</v>
      </c>
      <c r="G1490" s="31" t="n">
        <v>49450</v>
      </c>
      <c r="H1490" s="31" t="n">
        <v>51900</v>
      </c>
      <c r="I1490" s="6">
        <f>INDEX(Roles!$J$5:$J$40,MATCH(C1490&amp;"|"&amp;D1490,Roles!$A$5:$A$40,0))</f>
        <v/>
      </c>
      <c r="J1490" s="6">
        <f>INDEX(Roles!$K$5:$K$40,MATCH(C1490&amp;"|"&amp;D1490,Roles!$A$5:$A$40,0))</f>
        <v/>
      </c>
      <c r="K1490" s="26">
        <f>INDEX(Market!$K$31:$K$54,MATCH(B1490&amp;"|"&amp;J1490,Market!$A$31:$A$54,0))</f>
        <v/>
      </c>
      <c r="L1490" s="6">
        <f>INDEX(Settings!$E$13:$E$19,MATCH(I1490,Settings!$B$13:$B$19,0))</f>
        <v/>
      </c>
      <c r="M1490" s="25">
        <f>INDEX(Structure!$K$6:$K$12,MATCH(I1490,Structure!$A$6:$A$12,0))</f>
        <v/>
      </c>
      <c r="N1490" s="26">
        <f>INDEX(Structure!$G$25:$G$52,MATCH(B1490&amp;"|"&amp;I1490,Structure!$A$25:$A$52,0))</f>
        <v/>
      </c>
      <c r="O1490" s="26">
        <f>INDEX(Structure!$H$25:$H$52,MATCH(B1490&amp;"|"&amp;I1490,Structure!$A$25:$A$52,0))</f>
        <v/>
      </c>
      <c r="P1490" s="26">
        <f>INDEX(Structure!$I$25:$I$52,MATCH(B1490&amp;"|"&amp;I1490,Structure!$A$25:$A$52,0))</f>
        <v/>
      </c>
      <c r="Q1490" s="20">
        <f>G1490/H1490</f>
        <v/>
      </c>
      <c r="R1490" s="20">
        <f>G1490/O1490</f>
        <v/>
      </c>
      <c r="S1490" s="32">
        <f>(G1490-N1490)/(P1490-N1490)</f>
        <v/>
      </c>
      <c r="T1490" s="4">
        <f>IF(G1490&lt;N1490,"Below",IF(G1490&gt;P1490,"Above","Within"))</f>
        <v/>
      </c>
      <c r="U1490" s="17">
        <f>MAX(0,N1490-G1490)*F1490</f>
        <v/>
      </c>
      <c r="V1490" s="17">
        <f>MAX(0,G1490-P1490)*F1490</f>
        <v/>
      </c>
      <c r="W1490" s="33">
        <f>IF(T1490="Above",LN(G1490/P1490)/LN(1+INDEX(Market!$E$6:$E$9,MATCH(B1490,Market!$A$6:$A$9,0))),0)</f>
        <v/>
      </c>
    </row>
    <row r="1491">
      <c r="A1491" s="5" t="inlineStr">
        <is>
          <t>E01728</t>
        </is>
      </c>
      <c r="B1491" s="5" t="inlineStr">
        <is>
          <t>IT</t>
        </is>
      </c>
      <c r="C1491" s="5" t="inlineStr">
        <is>
          <t>Tech</t>
        </is>
      </c>
      <c r="D1491" s="5" t="inlineStr">
        <is>
          <t>L3</t>
        </is>
      </c>
      <c r="E1491" s="5" t="inlineStr">
        <is>
          <t>M</t>
        </is>
      </c>
      <c r="F1491" s="5" t="n">
        <v>1</v>
      </c>
      <c r="G1491" s="31" t="n">
        <v>46900</v>
      </c>
      <c r="H1491" s="31" t="n">
        <v>52000</v>
      </c>
      <c r="I1491" s="6">
        <f>INDEX(Roles!$J$5:$J$40,MATCH(C1491&amp;"|"&amp;D1491,Roles!$A$5:$A$40,0))</f>
        <v/>
      </c>
      <c r="J1491" s="6">
        <f>INDEX(Roles!$K$5:$K$40,MATCH(C1491&amp;"|"&amp;D1491,Roles!$A$5:$A$40,0))</f>
        <v/>
      </c>
      <c r="K1491" s="26">
        <f>INDEX(Market!$K$31:$K$54,MATCH(B1491&amp;"|"&amp;J1491,Market!$A$31:$A$54,0))</f>
        <v/>
      </c>
      <c r="L1491" s="6">
        <f>INDEX(Settings!$E$13:$E$19,MATCH(I1491,Settings!$B$13:$B$19,0))</f>
        <v/>
      </c>
      <c r="M1491" s="25">
        <f>INDEX(Structure!$K$6:$K$12,MATCH(I1491,Structure!$A$6:$A$12,0))</f>
        <v/>
      </c>
      <c r="N1491" s="26">
        <f>INDEX(Structure!$G$25:$G$52,MATCH(B1491&amp;"|"&amp;I1491,Structure!$A$25:$A$52,0))</f>
        <v/>
      </c>
      <c r="O1491" s="26">
        <f>INDEX(Structure!$H$25:$H$52,MATCH(B1491&amp;"|"&amp;I1491,Structure!$A$25:$A$52,0))</f>
        <v/>
      </c>
      <c r="P1491" s="26">
        <f>INDEX(Structure!$I$25:$I$52,MATCH(B1491&amp;"|"&amp;I1491,Structure!$A$25:$A$52,0))</f>
        <v/>
      </c>
      <c r="Q1491" s="20">
        <f>G1491/H1491</f>
        <v/>
      </c>
      <c r="R1491" s="20">
        <f>G1491/O1491</f>
        <v/>
      </c>
      <c r="S1491" s="32">
        <f>(G1491-N1491)/(P1491-N1491)</f>
        <v/>
      </c>
      <c r="T1491" s="4">
        <f>IF(G1491&lt;N1491,"Below",IF(G1491&gt;P1491,"Above","Within"))</f>
        <v/>
      </c>
      <c r="U1491" s="17">
        <f>MAX(0,N1491-G1491)*F1491</f>
        <v/>
      </c>
      <c r="V1491" s="17">
        <f>MAX(0,G1491-P1491)*F1491</f>
        <v/>
      </c>
      <c r="W1491" s="33">
        <f>IF(T1491="Above",LN(G1491/P1491)/LN(1+INDEX(Market!$E$6:$E$9,MATCH(B1491,Market!$A$6:$A$9,0))),0)</f>
        <v/>
      </c>
    </row>
    <row r="1492">
      <c r="A1492" s="5" t="inlineStr">
        <is>
          <t>E01729</t>
        </is>
      </c>
      <c r="B1492" s="5" t="inlineStr">
        <is>
          <t>IT</t>
        </is>
      </c>
      <c r="C1492" s="5" t="inlineStr">
        <is>
          <t>Operations</t>
        </is>
      </c>
      <c r="D1492" s="5" t="inlineStr">
        <is>
          <t>L4</t>
        </is>
      </c>
      <c r="E1492" s="5" t="inlineStr">
        <is>
          <t>M</t>
        </is>
      </c>
      <c r="F1492" s="5" t="n">
        <v>1</v>
      </c>
      <c r="G1492" s="31" t="n">
        <v>53100</v>
      </c>
      <c r="H1492" s="31" t="n">
        <v>51900</v>
      </c>
      <c r="I1492" s="6">
        <f>INDEX(Roles!$J$5:$J$40,MATCH(C1492&amp;"|"&amp;D1492,Roles!$A$5:$A$40,0))</f>
        <v/>
      </c>
      <c r="J1492" s="6">
        <f>INDEX(Roles!$K$5:$K$40,MATCH(C1492&amp;"|"&amp;D1492,Roles!$A$5:$A$40,0))</f>
        <v/>
      </c>
      <c r="K1492" s="26">
        <f>INDEX(Market!$K$31:$K$54,MATCH(B1492&amp;"|"&amp;J1492,Market!$A$31:$A$54,0))</f>
        <v/>
      </c>
      <c r="L1492" s="6">
        <f>INDEX(Settings!$E$13:$E$19,MATCH(I1492,Settings!$B$13:$B$19,0))</f>
        <v/>
      </c>
      <c r="M1492" s="25">
        <f>INDEX(Structure!$K$6:$K$12,MATCH(I1492,Structure!$A$6:$A$12,0))</f>
        <v/>
      </c>
      <c r="N1492" s="26">
        <f>INDEX(Structure!$G$25:$G$52,MATCH(B1492&amp;"|"&amp;I1492,Structure!$A$25:$A$52,0))</f>
        <v/>
      </c>
      <c r="O1492" s="26">
        <f>INDEX(Structure!$H$25:$H$52,MATCH(B1492&amp;"|"&amp;I1492,Structure!$A$25:$A$52,0))</f>
        <v/>
      </c>
      <c r="P1492" s="26">
        <f>INDEX(Structure!$I$25:$I$52,MATCH(B1492&amp;"|"&amp;I1492,Structure!$A$25:$A$52,0))</f>
        <v/>
      </c>
      <c r="Q1492" s="20">
        <f>G1492/H1492</f>
        <v/>
      </c>
      <c r="R1492" s="20">
        <f>G1492/O1492</f>
        <v/>
      </c>
      <c r="S1492" s="32">
        <f>(G1492-N1492)/(P1492-N1492)</f>
        <v/>
      </c>
      <c r="T1492" s="4">
        <f>IF(G1492&lt;N1492,"Below",IF(G1492&gt;P1492,"Above","Within"))</f>
        <v/>
      </c>
      <c r="U1492" s="17">
        <f>MAX(0,N1492-G1492)*F1492</f>
        <v/>
      </c>
      <c r="V1492" s="17">
        <f>MAX(0,G1492-P1492)*F1492</f>
        <v/>
      </c>
      <c r="W1492" s="33">
        <f>IF(T1492="Above",LN(G1492/P1492)/LN(1+INDEX(Market!$E$6:$E$9,MATCH(B1492,Market!$A$6:$A$9,0))),0)</f>
        <v/>
      </c>
    </row>
    <row r="1493">
      <c r="A1493" s="5" t="inlineStr">
        <is>
          <t>E01730</t>
        </is>
      </c>
      <c r="B1493" s="5" t="inlineStr">
        <is>
          <t>IT</t>
        </is>
      </c>
      <c r="C1493" s="5" t="inlineStr">
        <is>
          <t>Finance</t>
        </is>
      </c>
      <c r="D1493" s="5" t="inlineStr">
        <is>
          <t>L1</t>
        </is>
      </c>
      <c r="E1493" s="5" t="inlineStr">
        <is>
          <t>F</t>
        </is>
      </c>
      <c r="F1493" s="5" t="n">
        <v>1</v>
      </c>
      <c r="G1493" s="31" t="n">
        <v>25700</v>
      </c>
      <c r="H1493" s="31" t="n">
        <v>28600</v>
      </c>
      <c r="I1493" s="6">
        <f>INDEX(Roles!$J$5:$J$40,MATCH(C1493&amp;"|"&amp;D1493,Roles!$A$5:$A$40,0))</f>
        <v/>
      </c>
      <c r="J1493" s="6">
        <f>INDEX(Roles!$K$5:$K$40,MATCH(C1493&amp;"|"&amp;D1493,Roles!$A$5:$A$40,0))</f>
        <v/>
      </c>
      <c r="K1493" s="26">
        <f>INDEX(Market!$K$31:$K$54,MATCH(B1493&amp;"|"&amp;J1493,Market!$A$31:$A$54,0))</f>
        <v/>
      </c>
      <c r="L1493" s="6">
        <f>INDEX(Settings!$E$13:$E$19,MATCH(I1493,Settings!$B$13:$B$19,0))</f>
        <v/>
      </c>
      <c r="M1493" s="25">
        <f>INDEX(Structure!$K$6:$K$12,MATCH(I1493,Structure!$A$6:$A$12,0))</f>
        <v/>
      </c>
      <c r="N1493" s="26">
        <f>INDEX(Structure!$G$25:$G$52,MATCH(B1493&amp;"|"&amp;I1493,Structure!$A$25:$A$52,0))</f>
        <v/>
      </c>
      <c r="O1493" s="26">
        <f>INDEX(Structure!$H$25:$H$52,MATCH(B1493&amp;"|"&amp;I1493,Structure!$A$25:$A$52,0))</f>
        <v/>
      </c>
      <c r="P1493" s="26">
        <f>INDEX(Structure!$I$25:$I$52,MATCH(B1493&amp;"|"&amp;I1493,Structure!$A$25:$A$52,0))</f>
        <v/>
      </c>
      <c r="Q1493" s="20">
        <f>G1493/H1493</f>
        <v/>
      </c>
      <c r="R1493" s="20">
        <f>G1493/O1493</f>
        <v/>
      </c>
      <c r="S1493" s="32">
        <f>(G1493-N1493)/(P1493-N1493)</f>
        <v/>
      </c>
      <c r="T1493" s="4">
        <f>IF(G1493&lt;N1493,"Below",IF(G1493&gt;P1493,"Above","Within"))</f>
        <v/>
      </c>
      <c r="U1493" s="17">
        <f>MAX(0,N1493-G1493)*F1493</f>
        <v/>
      </c>
      <c r="V1493" s="17">
        <f>MAX(0,G1493-P1493)*F1493</f>
        <v/>
      </c>
      <c r="W1493" s="33">
        <f>IF(T1493="Above",LN(G1493/P1493)/LN(1+INDEX(Market!$E$6:$E$9,MATCH(B1493,Market!$A$6:$A$9,0))),0)</f>
        <v/>
      </c>
    </row>
    <row r="1494">
      <c r="A1494" s="5" t="inlineStr">
        <is>
          <t>E01732</t>
        </is>
      </c>
      <c r="B1494" s="5" t="inlineStr">
        <is>
          <t>PL</t>
        </is>
      </c>
      <c r="C1494" s="5" t="inlineStr">
        <is>
          <t>HR</t>
        </is>
      </c>
      <c r="D1494" s="5" t="inlineStr">
        <is>
          <t>L3</t>
        </is>
      </c>
      <c r="E1494" s="5" t="inlineStr">
        <is>
          <t>F</t>
        </is>
      </c>
      <c r="F1494" s="5" t="n">
        <v>1</v>
      </c>
      <c r="G1494" s="31" t="n">
        <v>26350</v>
      </c>
      <c r="H1494" s="31" t="n">
        <v>33600</v>
      </c>
      <c r="I1494" s="6">
        <f>INDEX(Roles!$J$5:$J$40,MATCH(C1494&amp;"|"&amp;D1494,Roles!$A$5:$A$40,0))</f>
        <v/>
      </c>
      <c r="J1494" s="6">
        <f>INDEX(Roles!$K$5:$K$40,MATCH(C1494&amp;"|"&amp;D1494,Roles!$A$5:$A$40,0))</f>
        <v/>
      </c>
      <c r="K1494" s="26">
        <f>INDEX(Market!$K$31:$K$54,MATCH(B1494&amp;"|"&amp;J1494,Market!$A$31:$A$54,0))</f>
        <v/>
      </c>
      <c r="L1494" s="6">
        <f>INDEX(Settings!$E$13:$E$19,MATCH(I1494,Settings!$B$13:$B$19,0))</f>
        <v/>
      </c>
      <c r="M1494" s="25">
        <f>INDEX(Structure!$K$6:$K$12,MATCH(I1494,Structure!$A$6:$A$12,0))</f>
        <v/>
      </c>
      <c r="N1494" s="26">
        <f>INDEX(Structure!$G$25:$G$52,MATCH(B1494&amp;"|"&amp;I1494,Structure!$A$25:$A$52,0))</f>
        <v/>
      </c>
      <c r="O1494" s="26">
        <f>INDEX(Structure!$H$25:$H$52,MATCH(B1494&amp;"|"&amp;I1494,Structure!$A$25:$A$52,0))</f>
        <v/>
      </c>
      <c r="P1494" s="26">
        <f>INDEX(Structure!$I$25:$I$52,MATCH(B1494&amp;"|"&amp;I1494,Structure!$A$25:$A$52,0))</f>
        <v/>
      </c>
      <c r="Q1494" s="20">
        <f>G1494/H1494</f>
        <v/>
      </c>
      <c r="R1494" s="20">
        <f>G1494/O1494</f>
        <v/>
      </c>
      <c r="S1494" s="32">
        <f>(G1494-N1494)/(P1494-N1494)</f>
        <v/>
      </c>
      <c r="T1494" s="4">
        <f>IF(G1494&lt;N1494,"Below",IF(G1494&gt;P1494,"Above","Within"))</f>
        <v/>
      </c>
      <c r="U1494" s="17">
        <f>MAX(0,N1494-G1494)*F1494</f>
        <v/>
      </c>
      <c r="V1494" s="17">
        <f>MAX(0,G1494-P1494)*F1494</f>
        <v/>
      </c>
      <c r="W1494" s="33">
        <f>IF(T1494="Above",LN(G1494/P1494)/LN(1+INDEX(Market!$E$6:$E$9,MATCH(B1494,Market!$A$6:$A$9,0))),0)</f>
        <v/>
      </c>
    </row>
    <row r="1495">
      <c r="A1495" s="5" t="inlineStr">
        <is>
          <t>E01733</t>
        </is>
      </c>
      <c r="B1495" s="5" t="inlineStr">
        <is>
          <t>IT</t>
        </is>
      </c>
      <c r="C1495" s="5" t="inlineStr">
        <is>
          <t>Customer Service</t>
        </is>
      </c>
      <c r="D1495" s="5" t="inlineStr">
        <is>
          <t>L3</t>
        </is>
      </c>
      <c r="E1495" s="5" t="inlineStr">
        <is>
          <t>F</t>
        </is>
      </c>
      <c r="F1495" s="5" t="n">
        <v>1</v>
      </c>
      <c r="G1495" s="31" t="n">
        <v>34800</v>
      </c>
      <c r="H1495" s="31" t="n">
        <v>37400</v>
      </c>
      <c r="I1495" s="6">
        <f>INDEX(Roles!$J$5:$J$40,MATCH(C1495&amp;"|"&amp;D1495,Roles!$A$5:$A$40,0))</f>
        <v/>
      </c>
      <c r="J1495" s="6">
        <f>INDEX(Roles!$K$5:$K$40,MATCH(C1495&amp;"|"&amp;D1495,Roles!$A$5:$A$40,0))</f>
        <v/>
      </c>
      <c r="K1495" s="26">
        <f>INDEX(Market!$K$31:$K$54,MATCH(B1495&amp;"|"&amp;J1495,Market!$A$31:$A$54,0))</f>
        <v/>
      </c>
      <c r="L1495" s="6">
        <f>INDEX(Settings!$E$13:$E$19,MATCH(I1495,Settings!$B$13:$B$19,0))</f>
        <v/>
      </c>
      <c r="M1495" s="25">
        <f>INDEX(Structure!$K$6:$K$12,MATCH(I1495,Structure!$A$6:$A$12,0))</f>
        <v/>
      </c>
      <c r="N1495" s="26">
        <f>INDEX(Structure!$G$25:$G$52,MATCH(B1495&amp;"|"&amp;I1495,Structure!$A$25:$A$52,0))</f>
        <v/>
      </c>
      <c r="O1495" s="26">
        <f>INDEX(Structure!$H$25:$H$52,MATCH(B1495&amp;"|"&amp;I1495,Structure!$A$25:$A$52,0))</f>
        <v/>
      </c>
      <c r="P1495" s="26">
        <f>INDEX(Structure!$I$25:$I$52,MATCH(B1495&amp;"|"&amp;I1495,Structure!$A$25:$A$52,0))</f>
        <v/>
      </c>
      <c r="Q1495" s="20">
        <f>G1495/H1495</f>
        <v/>
      </c>
      <c r="R1495" s="20">
        <f>G1495/O1495</f>
        <v/>
      </c>
      <c r="S1495" s="32">
        <f>(G1495-N1495)/(P1495-N1495)</f>
        <v/>
      </c>
      <c r="T1495" s="4">
        <f>IF(G1495&lt;N1495,"Below",IF(G1495&gt;P1495,"Above","Within"))</f>
        <v/>
      </c>
      <c r="U1495" s="17">
        <f>MAX(0,N1495-G1495)*F1495</f>
        <v/>
      </c>
      <c r="V1495" s="17">
        <f>MAX(0,G1495-P1495)*F1495</f>
        <v/>
      </c>
      <c r="W1495" s="33">
        <f>IF(T1495="Above",LN(G1495/P1495)/LN(1+INDEX(Market!$E$6:$E$9,MATCH(B1495,Market!$A$6:$A$9,0))),0)</f>
        <v/>
      </c>
    </row>
    <row r="1496">
      <c r="A1496" s="5" t="inlineStr">
        <is>
          <t>E01734</t>
        </is>
      </c>
      <c r="B1496" s="5" t="inlineStr">
        <is>
          <t>PL</t>
        </is>
      </c>
      <c r="C1496" s="5" t="inlineStr">
        <is>
          <t>Tech</t>
        </is>
      </c>
      <c r="D1496" s="5" t="inlineStr">
        <is>
          <t>L2</t>
        </is>
      </c>
      <c r="E1496" s="5" t="inlineStr">
        <is>
          <t>M</t>
        </is>
      </c>
      <c r="F1496" s="5" t="n">
        <v>1</v>
      </c>
      <c r="G1496" s="31" t="n">
        <v>25600</v>
      </c>
      <c r="H1496" s="31" t="n">
        <v>32800</v>
      </c>
      <c r="I1496" s="6">
        <f>INDEX(Roles!$J$5:$J$40,MATCH(C1496&amp;"|"&amp;D1496,Roles!$A$5:$A$40,0))</f>
        <v/>
      </c>
      <c r="J1496" s="6">
        <f>INDEX(Roles!$K$5:$K$40,MATCH(C1496&amp;"|"&amp;D1496,Roles!$A$5:$A$40,0))</f>
        <v/>
      </c>
      <c r="K1496" s="26">
        <f>INDEX(Market!$K$31:$K$54,MATCH(B1496&amp;"|"&amp;J1496,Market!$A$31:$A$54,0))</f>
        <v/>
      </c>
      <c r="L1496" s="6">
        <f>INDEX(Settings!$E$13:$E$19,MATCH(I1496,Settings!$B$13:$B$19,0))</f>
        <v/>
      </c>
      <c r="M1496" s="25">
        <f>INDEX(Structure!$K$6:$K$12,MATCH(I1496,Structure!$A$6:$A$12,0))</f>
        <v/>
      </c>
      <c r="N1496" s="26">
        <f>INDEX(Structure!$G$25:$G$52,MATCH(B1496&amp;"|"&amp;I1496,Structure!$A$25:$A$52,0))</f>
        <v/>
      </c>
      <c r="O1496" s="26">
        <f>INDEX(Structure!$H$25:$H$52,MATCH(B1496&amp;"|"&amp;I1496,Structure!$A$25:$A$52,0))</f>
        <v/>
      </c>
      <c r="P1496" s="26">
        <f>INDEX(Structure!$I$25:$I$52,MATCH(B1496&amp;"|"&amp;I1496,Structure!$A$25:$A$52,0))</f>
        <v/>
      </c>
      <c r="Q1496" s="20">
        <f>G1496/H1496</f>
        <v/>
      </c>
      <c r="R1496" s="20">
        <f>G1496/O1496</f>
        <v/>
      </c>
      <c r="S1496" s="32">
        <f>(G1496-N1496)/(P1496-N1496)</f>
        <v/>
      </c>
      <c r="T1496" s="4">
        <f>IF(G1496&lt;N1496,"Below",IF(G1496&gt;P1496,"Above","Within"))</f>
        <v/>
      </c>
      <c r="U1496" s="17">
        <f>MAX(0,N1496-G1496)*F1496</f>
        <v/>
      </c>
      <c r="V1496" s="17">
        <f>MAX(0,G1496-P1496)*F1496</f>
        <v/>
      </c>
      <c r="W1496" s="33">
        <f>IF(T1496="Above",LN(G1496/P1496)/LN(1+INDEX(Market!$E$6:$E$9,MATCH(B1496,Market!$A$6:$A$9,0))),0)</f>
        <v/>
      </c>
    </row>
    <row r="1497">
      <c r="A1497" s="5" t="inlineStr">
        <is>
          <t>E01736</t>
        </is>
      </c>
      <c r="B1497" s="5" t="inlineStr">
        <is>
          <t>ES</t>
        </is>
      </c>
      <c r="C1497" s="5" t="inlineStr">
        <is>
          <t>Tech</t>
        </is>
      </c>
      <c r="D1497" s="5" t="inlineStr">
        <is>
          <t>L3</t>
        </is>
      </c>
      <c r="E1497" s="5" t="inlineStr">
        <is>
          <t>F</t>
        </is>
      </c>
      <c r="F1497" s="5" t="n">
        <v>1</v>
      </c>
      <c r="G1497" s="31" t="n">
        <v>44400</v>
      </c>
      <c r="H1497" s="31" t="n">
        <v>50000</v>
      </c>
      <c r="I1497" s="6">
        <f>INDEX(Roles!$J$5:$J$40,MATCH(C1497&amp;"|"&amp;D1497,Roles!$A$5:$A$40,0))</f>
        <v/>
      </c>
      <c r="J1497" s="6">
        <f>INDEX(Roles!$K$5:$K$40,MATCH(C1497&amp;"|"&amp;D1497,Roles!$A$5:$A$40,0))</f>
        <v/>
      </c>
      <c r="K1497" s="26">
        <f>INDEX(Market!$K$31:$K$54,MATCH(B1497&amp;"|"&amp;J1497,Market!$A$31:$A$54,0))</f>
        <v/>
      </c>
      <c r="L1497" s="6">
        <f>INDEX(Settings!$E$13:$E$19,MATCH(I1497,Settings!$B$13:$B$19,0))</f>
        <v/>
      </c>
      <c r="M1497" s="25">
        <f>INDEX(Structure!$K$6:$K$12,MATCH(I1497,Structure!$A$6:$A$12,0))</f>
        <v/>
      </c>
      <c r="N1497" s="26">
        <f>INDEX(Structure!$G$25:$G$52,MATCH(B1497&amp;"|"&amp;I1497,Structure!$A$25:$A$52,0))</f>
        <v/>
      </c>
      <c r="O1497" s="26">
        <f>INDEX(Structure!$H$25:$H$52,MATCH(B1497&amp;"|"&amp;I1497,Structure!$A$25:$A$52,0))</f>
        <v/>
      </c>
      <c r="P1497" s="26">
        <f>INDEX(Structure!$I$25:$I$52,MATCH(B1497&amp;"|"&amp;I1497,Structure!$A$25:$A$52,0))</f>
        <v/>
      </c>
      <c r="Q1497" s="20">
        <f>G1497/H1497</f>
        <v/>
      </c>
      <c r="R1497" s="20">
        <f>G1497/O1497</f>
        <v/>
      </c>
      <c r="S1497" s="32">
        <f>(G1497-N1497)/(P1497-N1497)</f>
        <v/>
      </c>
      <c r="T1497" s="4">
        <f>IF(G1497&lt;N1497,"Below",IF(G1497&gt;P1497,"Above","Within"))</f>
        <v/>
      </c>
      <c r="U1497" s="17">
        <f>MAX(0,N1497-G1497)*F1497</f>
        <v/>
      </c>
      <c r="V1497" s="17">
        <f>MAX(0,G1497-P1497)*F1497</f>
        <v/>
      </c>
      <c r="W1497" s="33">
        <f>IF(T1497="Above",LN(G1497/P1497)/LN(1+INDEX(Market!$E$6:$E$9,MATCH(B1497,Market!$A$6:$A$9,0))),0)</f>
        <v/>
      </c>
    </row>
    <row r="1498">
      <c r="A1498" s="5" t="inlineStr">
        <is>
          <t>E01737</t>
        </is>
      </c>
      <c r="B1498" s="5" t="inlineStr">
        <is>
          <t>PL</t>
        </is>
      </c>
      <c r="C1498" s="5" t="inlineStr">
        <is>
          <t>Tech</t>
        </is>
      </c>
      <c r="D1498" s="5" t="inlineStr">
        <is>
          <t>L3</t>
        </is>
      </c>
      <c r="E1498" s="5" t="inlineStr">
        <is>
          <t>M</t>
        </is>
      </c>
      <c r="F1498" s="5" t="n">
        <v>0.8</v>
      </c>
      <c r="G1498" s="31" t="n">
        <v>39800</v>
      </c>
      <c r="H1498" s="31" t="n">
        <v>42000</v>
      </c>
      <c r="I1498" s="6">
        <f>INDEX(Roles!$J$5:$J$40,MATCH(C1498&amp;"|"&amp;D1498,Roles!$A$5:$A$40,0))</f>
        <v/>
      </c>
      <c r="J1498" s="6">
        <f>INDEX(Roles!$K$5:$K$40,MATCH(C1498&amp;"|"&amp;D1498,Roles!$A$5:$A$40,0))</f>
        <v/>
      </c>
      <c r="K1498" s="26">
        <f>INDEX(Market!$K$31:$K$54,MATCH(B1498&amp;"|"&amp;J1498,Market!$A$31:$A$54,0))</f>
        <v/>
      </c>
      <c r="L1498" s="6">
        <f>INDEX(Settings!$E$13:$E$19,MATCH(I1498,Settings!$B$13:$B$19,0))</f>
        <v/>
      </c>
      <c r="M1498" s="25">
        <f>INDEX(Structure!$K$6:$K$12,MATCH(I1498,Structure!$A$6:$A$12,0))</f>
        <v/>
      </c>
      <c r="N1498" s="26">
        <f>INDEX(Structure!$G$25:$G$52,MATCH(B1498&amp;"|"&amp;I1498,Structure!$A$25:$A$52,0))</f>
        <v/>
      </c>
      <c r="O1498" s="26">
        <f>INDEX(Structure!$H$25:$H$52,MATCH(B1498&amp;"|"&amp;I1498,Structure!$A$25:$A$52,0))</f>
        <v/>
      </c>
      <c r="P1498" s="26">
        <f>INDEX(Structure!$I$25:$I$52,MATCH(B1498&amp;"|"&amp;I1498,Structure!$A$25:$A$52,0))</f>
        <v/>
      </c>
      <c r="Q1498" s="20">
        <f>G1498/H1498</f>
        <v/>
      </c>
      <c r="R1498" s="20">
        <f>G1498/O1498</f>
        <v/>
      </c>
      <c r="S1498" s="32">
        <f>(G1498-N1498)/(P1498-N1498)</f>
        <v/>
      </c>
      <c r="T1498" s="4">
        <f>IF(G1498&lt;N1498,"Below",IF(G1498&gt;P1498,"Above","Within"))</f>
        <v/>
      </c>
      <c r="U1498" s="17">
        <f>MAX(0,N1498-G1498)*F1498</f>
        <v/>
      </c>
      <c r="V1498" s="17">
        <f>MAX(0,G1498-P1498)*F1498</f>
        <v/>
      </c>
      <c r="W1498" s="33">
        <f>IF(T1498="Above",LN(G1498/P1498)/LN(1+INDEX(Market!$E$6:$E$9,MATCH(B1498,Market!$A$6:$A$9,0))),0)</f>
        <v/>
      </c>
    </row>
    <row r="1499">
      <c r="A1499" s="5" t="inlineStr">
        <is>
          <t>E01738</t>
        </is>
      </c>
      <c r="B1499" s="5" t="inlineStr">
        <is>
          <t>IT</t>
        </is>
      </c>
      <c r="C1499" s="5" t="inlineStr">
        <is>
          <t>Operations</t>
        </is>
      </c>
      <c r="D1499" s="5" t="inlineStr">
        <is>
          <t>L2</t>
        </is>
      </c>
      <c r="E1499" s="5" t="inlineStr">
        <is>
          <t>F</t>
        </is>
      </c>
      <c r="F1499" s="5" t="n">
        <v>1</v>
      </c>
      <c r="G1499" s="31" t="n">
        <v>27000</v>
      </c>
      <c r="H1499" s="31" t="n">
        <v>30900</v>
      </c>
      <c r="I1499" s="6">
        <f>INDEX(Roles!$J$5:$J$40,MATCH(C1499&amp;"|"&amp;D1499,Roles!$A$5:$A$40,0))</f>
        <v/>
      </c>
      <c r="J1499" s="6">
        <f>INDEX(Roles!$K$5:$K$40,MATCH(C1499&amp;"|"&amp;D1499,Roles!$A$5:$A$40,0))</f>
        <v/>
      </c>
      <c r="K1499" s="26">
        <f>INDEX(Market!$K$31:$K$54,MATCH(B1499&amp;"|"&amp;J1499,Market!$A$31:$A$54,0))</f>
        <v/>
      </c>
      <c r="L1499" s="6">
        <f>INDEX(Settings!$E$13:$E$19,MATCH(I1499,Settings!$B$13:$B$19,0))</f>
        <v/>
      </c>
      <c r="M1499" s="25">
        <f>INDEX(Structure!$K$6:$K$12,MATCH(I1499,Structure!$A$6:$A$12,0))</f>
        <v/>
      </c>
      <c r="N1499" s="26">
        <f>INDEX(Structure!$G$25:$G$52,MATCH(B1499&amp;"|"&amp;I1499,Structure!$A$25:$A$52,0))</f>
        <v/>
      </c>
      <c r="O1499" s="26">
        <f>INDEX(Structure!$H$25:$H$52,MATCH(B1499&amp;"|"&amp;I1499,Structure!$A$25:$A$52,0))</f>
        <v/>
      </c>
      <c r="P1499" s="26">
        <f>INDEX(Structure!$I$25:$I$52,MATCH(B1499&amp;"|"&amp;I1499,Structure!$A$25:$A$52,0))</f>
        <v/>
      </c>
      <c r="Q1499" s="20">
        <f>G1499/H1499</f>
        <v/>
      </c>
      <c r="R1499" s="20">
        <f>G1499/O1499</f>
        <v/>
      </c>
      <c r="S1499" s="32">
        <f>(G1499-N1499)/(P1499-N1499)</f>
        <v/>
      </c>
      <c r="T1499" s="4">
        <f>IF(G1499&lt;N1499,"Below",IF(G1499&gt;P1499,"Above","Within"))</f>
        <v/>
      </c>
      <c r="U1499" s="17">
        <f>MAX(0,N1499-G1499)*F1499</f>
        <v/>
      </c>
      <c r="V1499" s="17">
        <f>MAX(0,G1499-P1499)*F1499</f>
        <v/>
      </c>
      <c r="W1499" s="33">
        <f>IF(T1499="Above",LN(G1499/P1499)/LN(1+INDEX(Market!$E$6:$E$9,MATCH(B1499,Market!$A$6:$A$9,0))),0)</f>
        <v/>
      </c>
    </row>
    <row r="1500">
      <c r="A1500" s="5" t="inlineStr">
        <is>
          <t>E01739</t>
        </is>
      </c>
      <c r="B1500" s="5" t="inlineStr">
        <is>
          <t>IT</t>
        </is>
      </c>
      <c r="C1500" s="5" t="inlineStr">
        <is>
          <t>Sales</t>
        </is>
      </c>
      <c r="D1500" s="5" t="inlineStr">
        <is>
          <t>L4</t>
        </is>
      </c>
      <c r="E1500" s="5" t="inlineStr">
        <is>
          <t>F</t>
        </is>
      </c>
      <c r="F1500" s="5" t="n">
        <v>1</v>
      </c>
      <c r="G1500" s="31" t="n">
        <v>58750</v>
      </c>
      <c r="H1500" s="31" t="n">
        <v>57300</v>
      </c>
      <c r="I1500" s="6">
        <f>INDEX(Roles!$J$5:$J$40,MATCH(C1500&amp;"|"&amp;D1500,Roles!$A$5:$A$40,0))</f>
        <v/>
      </c>
      <c r="J1500" s="6">
        <f>INDEX(Roles!$K$5:$K$40,MATCH(C1500&amp;"|"&amp;D1500,Roles!$A$5:$A$40,0))</f>
        <v/>
      </c>
      <c r="K1500" s="26">
        <f>INDEX(Market!$K$31:$K$54,MATCH(B1500&amp;"|"&amp;J1500,Market!$A$31:$A$54,0))</f>
        <v/>
      </c>
      <c r="L1500" s="6">
        <f>INDEX(Settings!$E$13:$E$19,MATCH(I1500,Settings!$B$13:$B$19,0))</f>
        <v/>
      </c>
      <c r="M1500" s="25">
        <f>INDEX(Structure!$K$6:$K$12,MATCH(I1500,Structure!$A$6:$A$12,0))</f>
        <v/>
      </c>
      <c r="N1500" s="26">
        <f>INDEX(Structure!$G$25:$G$52,MATCH(B1500&amp;"|"&amp;I1500,Structure!$A$25:$A$52,0))</f>
        <v/>
      </c>
      <c r="O1500" s="26">
        <f>INDEX(Structure!$H$25:$H$52,MATCH(B1500&amp;"|"&amp;I1500,Structure!$A$25:$A$52,0))</f>
        <v/>
      </c>
      <c r="P1500" s="26">
        <f>INDEX(Structure!$I$25:$I$52,MATCH(B1500&amp;"|"&amp;I1500,Structure!$A$25:$A$52,0))</f>
        <v/>
      </c>
      <c r="Q1500" s="20">
        <f>G1500/H1500</f>
        <v/>
      </c>
      <c r="R1500" s="20">
        <f>G1500/O1500</f>
        <v/>
      </c>
      <c r="S1500" s="32">
        <f>(G1500-N1500)/(P1500-N1500)</f>
        <v/>
      </c>
      <c r="T1500" s="4">
        <f>IF(G1500&lt;N1500,"Below",IF(G1500&gt;P1500,"Above","Within"))</f>
        <v/>
      </c>
      <c r="U1500" s="17">
        <f>MAX(0,N1500-G1500)*F1500</f>
        <v/>
      </c>
      <c r="V1500" s="17">
        <f>MAX(0,G1500-P1500)*F1500</f>
        <v/>
      </c>
      <c r="W1500" s="33">
        <f>IF(T1500="Above",LN(G1500/P1500)/LN(1+INDEX(Market!$E$6:$E$9,MATCH(B1500,Market!$A$6:$A$9,0))),0)</f>
        <v/>
      </c>
    </row>
    <row r="1501">
      <c r="A1501" s="5" t="inlineStr">
        <is>
          <t>E01740</t>
        </is>
      </c>
      <c r="B1501" s="5" t="inlineStr">
        <is>
          <t>PL</t>
        </is>
      </c>
      <c r="C1501" s="5" t="inlineStr">
        <is>
          <t>Operations</t>
        </is>
      </c>
      <c r="D1501" s="5" t="inlineStr">
        <is>
          <t>L2</t>
        </is>
      </c>
      <c r="E1501" s="5" t="inlineStr">
        <is>
          <t>M</t>
        </is>
      </c>
      <c r="F1501" s="5" t="n">
        <v>1</v>
      </c>
      <c r="G1501" s="31" t="n">
        <v>23650</v>
      </c>
      <c r="H1501" s="31" t="n">
        <v>24900</v>
      </c>
      <c r="I1501" s="6">
        <f>INDEX(Roles!$J$5:$J$40,MATCH(C1501&amp;"|"&amp;D1501,Roles!$A$5:$A$40,0))</f>
        <v/>
      </c>
      <c r="J1501" s="6">
        <f>INDEX(Roles!$K$5:$K$40,MATCH(C1501&amp;"|"&amp;D1501,Roles!$A$5:$A$40,0))</f>
        <v/>
      </c>
      <c r="K1501" s="26">
        <f>INDEX(Market!$K$31:$K$54,MATCH(B1501&amp;"|"&amp;J1501,Market!$A$31:$A$54,0))</f>
        <v/>
      </c>
      <c r="L1501" s="6">
        <f>INDEX(Settings!$E$13:$E$19,MATCH(I1501,Settings!$B$13:$B$19,0))</f>
        <v/>
      </c>
      <c r="M1501" s="25">
        <f>INDEX(Structure!$K$6:$K$12,MATCH(I1501,Structure!$A$6:$A$12,0))</f>
        <v/>
      </c>
      <c r="N1501" s="26">
        <f>INDEX(Structure!$G$25:$G$52,MATCH(B1501&amp;"|"&amp;I1501,Structure!$A$25:$A$52,0))</f>
        <v/>
      </c>
      <c r="O1501" s="26">
        <f>INDEX(Structure!$H$25:$H$52,MATCH(B1501&amp;"|"&amp;I1501,Structure!$A$25:$A$52,0))</f>
        <v/>
      </c>
      <c r="P1501" s="26">
        <f>INDEX(Structure!$I$25:$I$52,MATCH(B1501&amp;"|"&amp;I1501,Structure!$A$25:$A$52,0))</f>
        <v/>
      </c>
      <c r="Q1501" s="20">
        <f>G1501/H1501</f>
        <v/>
      </c>
      <c r="R1501" s="20">
        <f>G1501/O1501</f>
        <v/>
      </c>
      <c r="S1501" s="32">
        <f>(G1501-N1501)/(P1501-N1501)</f>
        <v/>
      </c>
      <c r="T1501" s="4">
        <f>IF(G1501&lt;N1501,"Below",IF(G1501&gt;P1501,"Above","Within"))</f>
        <v/>
      </c>
      <c r="U1501" s="17">
        <f>MAX(0,N1501-G1501)*F1501</f>
        <v/>
      </c>
      <c r="V1501" s="17">
        <f>MAX(0,G1501-P1501)*F1501</f>
        <v/>
      </c>
      <c r="W1501" s="33">
        <f>IF(T1501="Above",LN(G1501/P1501)/LN(1+INDEX(Market!$E$6:$E$9,MATCH(B1501,Market!$A$6:$A$9,0))),0)</f>
        <v/>
      </c>
    </row>
    <row r="1502">
      <c r="A1502" s="5" t="inlineStr">
        <is>
          <t>E01741</t>
        </is>
      </c>
      <c r="B1502" s="5" t="inlineStr">
        <is>
          <t>PL</t>
        </is>
      </c>
      <c r="C1502" s="5" t="inlineStr">
        <is>
          <t>Finance</t>
        </is>
      </c>
      <c r="D1502" s="5" t="inlineStr">
        <is>
          <t>L3</t>
        </is>
      </c>
      <c r="E1502" s="5" t="inlineStr">
        <is>
          <t>M</t>
        </is>
      </c>
      <c r="F1502" s="5" t="n">
        <v>1</v>
      </c>
      <c r="G1502" s="31" t="n">
        <v>34550</v>
      </c>
      <c r="H1502" s="31" t="n">
        <v>37000</v>
      </c>
      <c r="I1502" s="6">
        <f>INDEX(Roles!$J$5:$J$40,MATCH(C1502&amp;"|"&amp;D1502,Roles!$A$5:$A$40,0))</f>
        <v/>
      </c>
      <c r="J1502" s="6">
        <f>INDEX(Roles!$K$5:$K$40,MATCH(C1502&amp;"|"&amp;D1502,Roles!$A$5:$A$40,0))</f>
        <v/>
      </c>
      <c r="K1502" s="26">
        <f>INDEX(Market!$K$31:$K$54,MATCH(B1502&amp;"|"&amp;J1502,Market!$A$31:$A$54,0))</f>
        <v/>
      </c>
      <c r="L1502" s="6">
        <f>INDEX(Settings!$E$13:$E$19,MATCH(I1502,Settings!$B$13:$B$19,0))</f>
        <v/>
      </c>
      <c r="M1502" s="25">
        <f>INDEX(Structure!$K$6:$K$12,MATCH(I1502,Structure!$A$6:$A$12,0))</f>
        <v/>
      </c>
      <c r="N1502" s="26">
        <f>INDEX(Structure!$G$25:$G$52,MATCH(B1502&amp;"|"&amp;I1502,Structure!$A$25:$A$52,0))</f>
        <v/>
      </c>
      <c r="O1502" s="26">
        <f>INDEX(Structure!$H$25:$H$52,MATCH(B1502&amp;"|"&amp;I1502,Structure!$A$25:$A$52,0))</f>
        <v/>
      </c>
      <c r="P1502" s="26">
        <f>INDEX(Structure!$I$25:$I$52,MATCH(B1502&amp;"|"&amp;I1502,Structure!$A$25:$A$52,0))</f>
        <v/>
      </c>
      <c r="Q1502" s="20">
        <f>G1502/H1502</f>
        <v/>
      </c>
      <c r="R1502" s="20">
        <f>G1502/O1502</f>
        <v/>
      </c>
      <c r="S1502" s="32">
        <f>(G1502-N1502)/(P1502-N1502)</f>
        <v/>
      </c>
      <c r="T1502" s="4">
        <f>IF(G1502&lt;N1502,"Below",IF(G1502&gt;P1502,"Above","Within"))</f>
        <v/>
      </c>
      <c r="U1502" s="17">
        <f>MAX(0,N1502-G1502)*F1502</f>
        <v/>
      </c>
      <c r="V1502" s="17">
        <f>MAX(0,G1502-P1502)*F1502</f>
        <v/>
      </c>
      <c r="W1502" s="33">
        <f>IF(T1502="Above",LN(G1502/P1502)/LN(1+INDEX(Market!$E$6:$E$9,MATCH(B1502,Market!$A$6:$A$9,0))),0)</f>
        <v/>
      </c>
    </row>
    <row r="1503">
      <c r="A1503" s="5" t="inlineStr">
        <is>
          <t>E01742</t>
        </is>
      </c>
      <c r="B1503" s="5" t="inlineStr">
        <is>
          <t>PL</t>
        </is>
      </c>
      <c r="C1503" s="5" t="inlineStr">
        <is>
          <t>Operations</t>
        </is>
      </c>
      <c r="D1503" s="5" t="inlineStr">
        <is>
          <t>L3</t>
        </is>
      </c>
      <c r="E1503" s="5" t="inlineStr">
        <is>
          <t>F</t>
        </is>
      </c>
      <c r="F1503" s="5" t="n">
        <v>1</v>
      </c>
      <c r="G1503" s="31" t="n">
        <v>37550</v>
      </c>
      <c r="H1503" s="31" t="n">
        <v>31900</v>
      </c>
      <c r="I1503" s="6">
        <f>INDEX(Roles!$J$5:$J$40,MATCH(C1503&amp;"|"&amp;D1503,Roles!$A$5:$A$40,0))</f>
        <v/>
      </c>
      <c r="J1503" s="6">
        <f>INDEX(Roles!$K$5:$K$40,MATCH(C1503&amp;"|"&amp;D1503,Roles!$A$5:$A$40,0))</f>
        <v/>
      </c>
      <c r="K1503" s="26">
        <f>INDEX(Market!$K$31:$K$54,MATCH(B1503&amp;"|"&amp;J1503,Market!$A$31:$A$54,0))</f>
        <v/>
      </c>
      <c r="L1503" s="6">
        <f>INDEX(Settings!$E$13:$E$19,MATCH(I1503,Settings!$B$13:$B$19,0))</f>
        <v/>
      </c>
      <c r="M1503" s="25">
        <f>INDEX(Structure!$K$6:$K$12,MATCH(I1503,Structure!$A$6:$A$12,0))</f>
        <v/>
      </c>
      <c r="N1503" s="26">
        <f>INDEX(Structure!$G$25:$G$52,MATCH(B1503&amp;"|"&amp;I1503,Structure!$A$25:$A$52,0))</f>
        <v/>
      </c>
      <c r="O1503" s="26">
        <f>INDEX(Structure!$H$25:$H$52,MATCH(B1503&amp;"|"&amp;I1503,Structure!$A$25:$A$52,0))</f>
        <v/>
      </c>
      <c r="P1503" s="26">
        <f>INDEX(Structure!$I$25:$I$52,MATCH(B1503&amp;"|"&amp;I1503,Structure!$A$25:$A$52,0))</f>
        <v/>
      </c>
      <c r="Q1503" s="20">
        <f>G1503/H1503</f>
        <v/>
      </c>
      <c r="R1503" s="20">
        <f>G1503/O1503</f>
        <v/>
      </c>
      <c r="S1503" s="32">
        <f>(G1503-N1503)/(P1503-N1503)</f>
        <v/>
      </c>
      <c r="T1503" s="4">
        <f>IF(G1503&lt;N1503,"Below",IF(G1503&gt;P1503,"Above","Within"))</f>
        <v/>
      </c>
      <c r="U1503" s="17">
        <f>MAX(0,N1503-G1503)*F1503</f>
        <v/>
      </c>
      <c r="V1503" s="17">
        <f>MAX(0,G1503-P1503)*F1503</f>
        <v/>
      </c>
      <c r="W1503" s="33">
        <f>IF(T1503="Above",LN(G1503/P1503)/LN(1+INDEX(Market!$E$6:$E$9,MATCH(B1503,Market!$A$6:$A$9,0))),0)</f>
        <v/>
      </c>
    </row>
    <row r="1504">
      <c r="A1504" s="5" t="inlineStr">
        <is>
          <t>E01743</t>
        </is>
      </c>
      <c r="B1504" s="5" t="inlineStr">
        <is>
          <t>PL</t>
        </is>
      </c>
      <c r="C1504" s="5" t="inlineStr">
        <is>
          <t>Sales</t>
        </is>
      </c>
      <c r="D1504" s="5" t="inlineStr">
        <is>
          <t>L2</t>
        </is>
      </c>
      <c r="E1504" s="5" t="inlineStr">
        <is>
          <t>F</t>
        </is>
      </c>
      <c r="F1504" s="5" t="n">
        <v>1</v>
      </c>
      <c r="G1504" s="31" t="n">
        <v>25650</v>
      </c>
      <c r="H1504" s="31" t="n">
        <v>27600</v>
      </c>
      <c r="I1504" s="6">
        <f>INDEX(Roles!$J$5:$J$40,MATCH(C1504&amp;"|"&amp;D1504,Roles!$A$5:$A$40,0))</f>
        <v/>
      </c>
      <c r="J1504" s="6">
        <f>INDEX(Roles!$K$5:$K$40,MATCH(C1504&amp;"|"&amp;D1504,Roles!$A$5:$A$40,0))</f>
        <v/>
      </c>
      <c r="K1504" s="26">
        <f>INDEX(Market!$K$31:$K$54,MATCH(B1504&amp;"|"&amp;J1504,Market!$A$31:$A$54,0))</f>
        <v/>
      </c>
      <c r="L1504" s="6">
        <f>INDEX(Settings!$E$13:$E$19,MATCH(I1504,Settings!$B$13:$B$19,0))</f>
        <v/>
      </c>
      <c r="M1504" s="25">
        <f>INDEX(Structure!$K$6:$K$12,MATCH(I1504,Structure!$A$6:$A$12,0))</f>
        <v/>
      </c>
      <c r="N1504" s="26">
        <f>INDEX(Structure!$G$25:$G$52,MATCH(B1504&amp;"|"&amp;I1504,Structure!$A$25:$A$52,0))</f>
        <v/>
      </c>
      <c r="O1504" s="26">
        <f>INDEX(Structure!$H$25:$H$52,MATCH(B1504&amp;"|"&amp;I1504,Structure!$A$25:$A$52,0))</f>
        <v/>
      </c>
      <c r="P1504" s="26">
        <f>INDEX(Structure!$I$25:$I$52,MATCH(B1504&amp;"|"&amp;I1504,Structure!$A$25:$A$52,0))</f>
        <v/>
      </c>
      <c r="Q1504" s="20">
        <f>G1504/H1504</f>
        <v/>
      </c>
      <c r="R1504" s="20">
        <f>G1504/O1504</f>
        <v/>
      </c>
      <c r="S1504" s="32">
        <f>(G1504-N1504)/(P1504-N1504)</f>
        <v/>
      </c>
      <c r="T1504" s="4">
        <f>IF(G1504&lt;N1504,"Below",IF(G1504&gt;P1504,"Above","Within"))</f>
        <v/>
      </c>
      <c r="U1504" s="17">
        <f>MAX(0,N1504-G1504)*F1504</f>
        <v/>
      </c>
      <c r="V1504" s="17">
        <f>MAX(0,G1504-P1504)*F1504</f>
        <v/>
      </c>
      <c r="W1504" s="33">
        <f>IF(T1504="Above",LN(G1504/P1504)/LN(1+INDEX(Market!$E$6:$E$9,MATCH(B1504,Market!$A$6:$A$9,0))),0)</f>
        <v/>
      </c>
    </row>
    <row r="1505">
      <c r="A1505" s="5" t="inlineStr">
        <is>
          <t>E01744</t>
        </is>
      </c>
      <c r="B1505" s="5" t="inlineStr">
        <is>
          <t>DE</t>
        </is>
      </c>
      <c r="C1505" s="5" t="inlineStr">
        <is>
          <t>Sales</t>
        </is>
      </c>
      <c r="D1505" s="5" t="inlineStr">
        <is>
          <t>L4</t>
        </is>
      </c>
      <c r="E1505" s="5" t="inlineStr">
        <is>
          <t>F</t>
        </is>
      </c>
      <c r="F1505" s="5" t="n">
        <v>1</v>
      </c>
      <c r="G1505" s="31" t="n">
        <v>76350</v>
      </c>
      <c r="H1505" s="31" t="n">
        <v>83800</v>
      </c>
      <c r="I1505" s="6">
        <f>INDEX(Roles!$J$5:$J$40,MATCH(C1505&amp;"|"&amp;D1505,Roles!$A$5:$A$40,0))</f>
        <v/>
      </c>
      <c r="J1505" s="6">
        <f>INDEX(Roles!$K$5:$K$40,MATCH(C1505&amp;"|"&amp;D1505,Roles!$A$5:$A$40,0))</f>
        <v/>
      </c>
      <c r="K1505" s="26">
        <f>INDEX(Market!$K$31:$K$54,MATCH(B1505&amp;"|"&amp;J1505,Market!$A$31:$A$54,0))</f>
        <v/>
      </c>
      <c r="L1505" s="6">
        <f>INDEX(Settings!$E$13:$E$19,MATCH(I1505,Settings!$B$13:$B$19,0))</f>
        <v/>
      </c>
      <c r="M1505" s="25">
        <f>INDEX(Structure!$K$6:$K$12,MATCH(I1505,Structure!$A$6:$A$12,0))</f>
        <v/>
      </c>
      <c r="N1505" s="26">
        <f>INDEX(Structure!$G$25:$G$52,MATCH(B1505&amp;"|"&amp;I1505,Structure!$A$25:$A$52,0))</f>
        <v/>
      </c>
      <c r="O1505" s="26">
        <f>INDEX(Structure!$H$25:$H$52,MATCH(B1505&amp;"|"&amp;I1505,Structure!$A$25:$A$52,0))</f>
        <v/>
      </c>
      <c r="P1505" s="26">
        <f>INDEX(Structure!$I$25:$I$52,MATCH(B1505&amp;"|"&amp;I1505,Structure!$A$25:$A$52,0))</f>
        <v/>
      </c>
      <c r="Q1505" s="20">
        <f>G1505/H1505</f>
        <v/>
      </c>
      <c r="R1505" s="20">
        <f>G1505/O1505</f>
        <v/>
      </c>
      <c r="S1505" s="32">
        <f>(G1505-N1505)/(P1505-N1505)</f>
        <v/>
      </c>
      <c r="T1505" s="4">
        <f>IF(G1505&lt;N1505,"Below",IF(G1505&gt;P1505,"Above","Within"))</f>
        <v/>
      </c>
      <c r="U1505" s="17">
        <f>MAX(0,N1505-G1505)*F1505</f>
        <v/>
      </c>
      <c r="V1505" s="17">
        <f>MAX(0,G1505-P1505)*F1505</f>
        <v/>
      </c>
      <c r="W1505" s="33">
        <f>IF(T1505="Above",LN(G1505/P1505)/LN(1+INDEX(Market!$E$6:$E$9,MATCH(B1505,Market!$A$6:$A$9,0))),0)</f>
        <v/>
      </c>
    </row>
    <row r="1506">
      <c r="A1506" s="5" t="inlineStr">
        <is>
          <t>E01746</t>
        </is>
      </c>
      <c r="B1506" s="5" t="inlineStr">
        <is>
          <t>IT</t>
        </is>
      </c>
      <c r="C1506" s="5" t="inlineStr">
        <is>
          <t>Sales</t>
        </is>
      </c>
      <c r="D1506" s="5" t="inlineStr">
        <is>
          <t>L2</t>
        </is>
      </c>
      <c r="E1506" s="5" t="inlineStr">
        <is>
          <t>F</t>
        </is>
      </c>
      <c r="F1506" s="5" t="n">
        <v>1</v>
      </c>
      <c r="G1506" s="31" t="n">
        <v>35100</v>
      </c>
      <c r="H1506" s="31" t="n">
        <v>34100</v>
      </c>
      <c r="I1506" s="6">
        <f>INDEX(Roles!$J$5:$J$40,MATCH(C1506&amp;"|"&amp;D1506,Roles!$A$5:$A$40,0))</f>
        <v/>
      </c>
      <c r="J1506" s="6">
        <f>INDEX(Roles!$K$5:$K$40,MATCH(C1506&amp;"|"&amp;D1506,Roles!$A$5:$A$40,0))</f>
        <v/>
      </c>
      <c r="K1506" s="26">
        <f>INDEX(Market!$K$31:$K$54,MATCH(B1506&amp;"|"&amp;J1506,Market!$A$31:$A$54,0))</f>
        <v/>
      </c>
      <c r="L1506" s="6">
        <f>INDEX(Settings!$E$13:$E$19,MATCH(I1506,Settings!$B$13:$B$19,0))</f>
        <v/>
      </c>
      <c r="M1506" s="25">
        <f>INDEX(Structure!$K$6:$K$12,MATCH(I1506,Structure!$A$6:$A$12,0))</f>
        <v/>
      </c>
      <c r="N1506" s="26">
        <f>INDEX(Structure!$G$25:$G$52,MATCH(B1506&amp;"|"&amp;I1506,Structure!$A$25:$A$52,0))</f>
        <v/>
      </c>
      <c r="O1506" s="26">
        <f>INDEX(Structure!$H$25:$H$52,MATCH(B1506&amp;"|"&amp;I1506,Structure!$A$25:$A$52,0))</f>
        <v/>
      </c>
      <c r="P1506" s="26">
        <f>INDEX(Structure!$I$25:$I$52,MATCH(B1506&amp;"|"&amp;I1506,Structure!$A$25:$A$52,0))</f>
        <v/>
      </c>
      <c r="Q1506" s="20">
        <f>G1506/H1506</f>
        <v/>
      </c>
      <c r="R1506" s="20">
        <f>G1506/O1506</f>
        <v/>
      </c>
      <c r="S1506" s="32">
        <f>(G1506-N1506)/(P1506-N1506)</f>
        <v/>
      </c>
      <c r="T1506" s="4">
        <f>IF(G1506&lt;N1506,"Below",IF(G1506&gt;P1506,"Above","Within"))</f>
        <v/>
      </c>
      <c r="U1506" s="17">
        <f>MAX(0,N1506-G1506)*F1506</f>
        <v/>
      </c>
      <c r="V1506" s="17">
        <f>MAX(0,G1506-P1506)*F1506</f>
        <v/>
      </c>
      <c r="W1506" s="33">
        <f>IF(T1506="Above",LN(G1506/P1506)/LN(1+INDEX(Market!$E$6:$E$9,MATCH(B1506,Market!$A$6:$A$9,0))),0)</f>
        <v/>
      </c>
    </row>
    <row r="1507">
      <c r="A1507" s="5" t="inlineStr">
        <is>
          <t>E01748</t>
        </is>
      </c>
      <c r="B1507" s="5" t="inlineStr">
        <is>
          <t>ES</t>
        </is>
      </c>
      <c r="C1507" s="5" t="inlineStr">
        <is>
          <t>Operations</t>
        </is>
      </c>
      <c r="D1507" s="5" t="inlineStr">
        <is>
          <t>L3</t>
        </is>
      </c>
      <c r="E1507" s="5" t="inlineStr">
        <is>
          <t>F</t>
        </is>
      </c>
      <c r="F1507" s="5" t="n">
        <v>1</v>
      </c>
      <c r="G1507" s="31" t="n">
        <v>43250</v>
      </c>
      <c r="H1507" s="31" t="n">
        <v>38000</v>
      </c>
      <c r="I1507" s="6">
        <f>INDEX(Roles!$J$5:$J$40,MATCH(C1507&amp;"|"&amp;D1507,Roles!$A$5:$A$40,0))</f>
        <v/>
      </c>
      <c r="J1507" s="6">
        <f>INDEX(Roles!$K$5:$K$40,MATCH(C1507&amp;"|"&amp;D1507,Roles!$A$5:$A$40,0))</f>
        <v/>
      </c>
      <c r="K1507" s="26">
        <f>INDEX(Market!$K$31:$K$54,MATCH(B1507&amp;"|"&amp;J1507,Market!$A$31:$A$54,0))</f>
        <v/>
      </c>
      <c r="L1507" s="6">
        <f>INDEX(Settings!$E$13:$E$19,MATCH(I1507,Settings!$B$13:$B$19,0))</f>
        <v/>
      </c>
      <c r="M1507" s="25">
        <f>INDEX(Structure!$K$6:$K$12,MATCH(I1507,Structure!$A$6:$A$12,0))</f>
        <v/>
      </c>
      <c r="N1507" s="26">
        <f>INDEX(Structure!$G$25:$G$52,MATCH(B1507&amp;"|"&amp;I1507,Structure!$A$25:$A$52,0))</f>
        <v/>
      </c>
      <c r="O1507" s="26">
        <f>INDEX(Structure!$H$25:$H$52,MATCH(B1507&amp;"|"&amp;I1507,Structure!$A$25:$A$52,0))</f>
        <v/>
      </c>
      <c r="P1507" s="26">
        <f>INDEX(Structure!$I$25:$I$52,MATCH(B1507&amp;"|"&amp;I1507,Structure!$A$25:$A$52,0))</f>
        <v/>
      </c>
      <c r="Q1507" s="20">
        <f>G1507/H1507</f>
        <v/>
      </c>
      <c r="R1507" s="20">
        <f>G1507/O1507</f>
        <v/>
      </c>
      <c r="S1507" s="32">
        <f>(G1507-N1507)/(P1507-N1507)</f>
        <v/>
      </c>
      <c r="T1507" s="4">
        <f>IF(G1507&lt;N1507,"Below",IF(G1507&gt;P1507,"Above","Within"))</f>
        <v/>
      </c>
      <c r="U1507" s="17">
        <f>MAX(0,N1507-G1507)*F1507</f>
        <v/>
      </c>
      <c r="V1507" s="17">
        <f>MAX(0,G1507-P1507)*F1507</f>
        <v/>
      </c>
      <c r="W1507" s="33">
        <f>IF(T1507="Above",LN(G1507/P1507)/LN(1+INDEX(Market!$E$6:$E$9,MATCH(B1507,Market!$A$6:$A$9,0))),0)</f>
        <v/>
      </c>
    </row>
    <row r="1508">
      <c r="A1508" s="5" t="inlineStr">
        <is>
          <t>E01749</t>
        </is>
      </c>
      <c r="B1508" s="5" t="inlineStr">
        <is>
          <t>DE</t>
        </is>
      </c>
      <c r="C1508" s="5" t="inlineStr">
        <is>
          <t>HR</t>
        </is>
      </c>
      <c r="D1508" s="5" t="inlineStr">
        <is>
          <t>L4</t>
        </is>
      </c>
      <c r="E1508" s="5" t="inlineStr">
        <is>
          <t>M</t>
        </is>
      </c>
      <c r="F1508" s="5" t="n">
        <v>1</v>
      </c>
      <c r="G1508" s="31" t="n">
        <v>77000</v>
      </c>
      <c r="H1508" s="31" t="n">
        <v>79800</v>
      </c>
      <c r="I1508" s="6">
        <f>INDEX(Roles!$J$5:$J$40,MATCH(C1508&amp;"|"&amp;D1508,Roles!$A$5:$A$40,0))</f>
        <v/>
      </c>
      <c r="J1508" s="6">
        <f>INDEX(Roles!$K$5:$K$40,MATCH(C1508&amp;"|"&amp;D1508,Roles!$A$5:$A$40,0))</f>
        <v/>
      </c>
      <c r="K1508" s="26">
        <f>INDEX(Market!$K$31:$K$54,MATCH(B1508&amp;"|"&amp;J1508,Market!$A$31:$A$54,0))</f>
        <v/>
      </c>
      <c r="L1508" s="6">
        <f>INDEX(Settings!$E$13:$E$19,MATCH(I1508,Settings!$B$13:$B$19,0))</f>
        <v/>
      </c>
      <c r="M1508" s="25">
        <f>INDEX(Structure!$K$6:$K$12,MATCH(I1508,Structure!$A$6:$A$12,0))</f>
        <v/>
      </c>
      <c r="N1508" s="26">
        <f>INDEX(Structure!$G$25:$G$52,MATCH(B1508&amp;"|"&amp;I1508,Structure!$A$25:$A$52,0))</f>
        <v/>
      </c>
      <c r="O1508" s="26">
        <f>INDEX(Structure!$H$25:$H$52,MATCH(B1508&amp;"|"&amp;I1508,Structure!$A$25:$A$52,0))</f>
        <v/>
      </c>
      <c r="P1508" s="26">
        <f>INDEX(Structure!$I$25:$I$52,MATCH(B1508&amp;"|"&amp;I1508,Structure!$A$25:$A$52,0))</f>
        <v/>
      </c>
      <c r="Q1508" s="20">
        <f>G1508/H1508</f>
        <v/>
      </c>
      <c r="R1508" s="20">
        <f>G1508/O1508</f>
        <v/>
      </c>
      <c r="S1508" s="32">
        <f>(G1508-N1508)/(P1508-N1508)</f>
        <v/>
      </c>
      <c r="T1508" s="4">
        <f>IF(G1508&lt;N1508,"Below",IF(G1508&gt;P1508,"Above","Within"))</f>
        <v/>
      </c>
      <c r="U1508" s="17">
        <f>MAX(0,N1508-G1508)*F1508</f>
        <v/>
      </c>
      <c r="V1508" s="17">
        <f>MAX(0,G1508-P1508)*F1508</f>
        <v/>
      </c>
      <c r="W1508" s="33">
        <f>IF(T1508="Above",LN(G1508/P1508)/LN(1+INDEX(Market!$E$6:$E$9,MATCH(B1508,Market!$A$6:$A$9,0))),0)</f>
        <v/>
      </c>
    </row>
    <row r="1509">
      <c r="A1509" s="5" t="inlineStr">
        <is>
          <t>E01751</t>
        </is>
      </c>
      <c r="B1509" s="5" t="inlineStr">
        <is>
          <t>ES</t>
        </is>
      </c>
      <c r="C1509" s="5" t="inlineStr">
        <is>
          <t>HR</t>
        </is>
      </c>
      <c r="D1509" s="5" t="inlineStr">
        <is>
          <t>L3</t>
        </is>
      </c>
      <c r="E1509" s="5" t="inlineStr">
        <is>
          <t>M</t>
        </is>
      </c>
      <c r="F1509" s="5" t="n">
        <v>1</v>
      </c>
      <c r="G1509" s="31" t="n">
        <v>44450</v>
      </c>
      <c r="H1509" s="31" t="n">
        <v>40000</v>
      </c>
      <c r="I1509" s="6">
        <f>INDEX(Roles!$J$5:$J$40,MATCH(C1509&amp;"|"&amp;D1509,Roles!$A$5:$A$40,0))</f>
        <v/>
      </c>
      <c r="J1509" s="6">
        <f>INDEX(Roles!$K$5:$K$40,MATCH(C1509&amp;"|"&amp;D1509,Roles!$A$5:$A$40,0))</f>
        <v/>
      </c>
      <c r="K1509" s="26">
        <f>INDEX(Market!$K$31:$K$54,MATCH(B1509&amp;"|"&amp;J1509,Market!$A$31:$A$54,0))</f>
        <v/>
      </c>
      <c r="L1509" s="6">
        <f>INDEX(Settings!$E$13:$E$19,MATCH(I1509,Settings!$B$13:$B$19,0))</f>
        <v/>
      </c>
      <c r="M1509" s="25">
        <f>INDEX(Structure!$K$6:$K$12,MATCH(I1509,Structure!$A$6:$A$12,0))</f>
        <v/>
      </c>
      <c r="N1509" s="26">
        <f>INDEX(Structure!$G$25:$G$52,MATCH(B1509&amp;"|"&amp;I1509,Structure!$A$25:$A$52,0))</f>
        <v/>
      </c>
      <c r="O1509" s="26">
        <f>INDEX(Structure!$H$25:$H$52,MATCH(B1509&amp;"|"&amp;I1509,Structure!$A$25:$A$52,0))</f>
        <v/>
      </c>
      <c r="P1509" s="26">
        <f>INDEX(Structure!$I$25:$I$52,MATCH(B1509&amp;"|"&amp;I1509,Structure!$A$25:$A$52,0))</f>
        <v/>
      </c>
      <c r="Q1509" s="20">
        <f>G1509/H1509</f>
        <v/>
      </c>
      <c r="R1509" s="20">
        <f>G1509/O1509</f>
        <v/>
      </c>
      <c r="S1509" s="32">
        <f>(G1509-N1509)/(P1509-N1509)</f>
        <v/>
      </c>
      <c r="T1509" s="4">
        <f>IF(G1509&lt;N1509,"Below",IF(G1509&gt;P1509,"Above","Within"))</f>
        <v/>
      </c>
      <c r="U1509" s="17">
        <f>MAX(0,N1509-G1509)*F1509</f>
        <v/>
      </c>
      <c r="V1509" s="17">
        <f>MAX(0,G1509-P1509)*F1509</f>
        <v/>
      </c>
      <c r="W1509" s="33">
        <f>IF(T1509="Above",LN(G1509/P1509)/LN(1+INDEX(Market!$E$6:$E$9,MATCH(B1509,Market!$A$6:$A$9,0))),0)</f>
        <v/>
      </c>
    </row>
    <row r="1510">
      <c r="A1510" s="5" t="inlineStr">
        <is>
          <t>E01752</t>
        </is>
      </c>
      <c r="B1510" s="5" t="inlineStr">
        <is>
          <t>DE</t>
        </is>
      </c>
      <c r="C1510" s="5" t="inlineStr">
        <is>
          <t>Operations</t>
        </is>
      </c>
      <c r="D1510" s="5" t="inlineStr">
        <is>
          <t>L2</t>
        </is>
      </c>
      <c r="E1510" s="5" t="inlineStr">
        <is>
          <t>M</t>
        </is>
      </c>
      <c r="F1510" s="5" t="n">
        <v>1</v>
      </c>
      <c r="G1510" s="31" t="n">
        <v>46950</v>
      </c>
      <c r="H1510" s="31" t="n">
        <v>45100</v>
      </c>
      <c r="I1510" s="6">
        <f>INDEX(Roles!$J$5:$J$40,MATCH(C1510&amp;"|"&amp;D1510,Roles!$A$5:$A$40,0))</f>
        <v/>
      </c>
      <c r="J1510" s="6">
        <f>INDEX(Roles!$K$5:$K$40,MATCH(C1510&amp;"|"&amp;D1510,Roles!$A$5:$A$40,0))</f>
        <v/>
      </c>
      <c r="K1510" s="26">
        <f>INDEX(Market!$K$31:$K$54,MATCH(B1510&amp;"|"&amp;J1510,Market!$A$31:$A$54,0))</f>
        <v/>
      </c>
      <c r="L1510" s="6">
        <f>INDEX(Settings!$E$13:$E$19,MATCH(I1510,Settings!$B$13:$B$19,0))</f>
        <v/>
      </c>
      <c r="M1510" s="25">
        <f>INDEX(Structure!$K$6:$K$12,MATCH(I1510,Structure!$A$6:$A$12,0))</f>
        <v/>
      </c>
      <c r="N1510" s="26">
        <f>INDEX(Structure!$G$25:$G$52,MATCH(B1510&amp;"|"&amp;I1510,Structure!$A$25:$A$52,0))</f>
        <v/>
      </c>
      <c r="O1510" s="26">
        <f>INDEX(Structure!$H$25:$H$52,MATCH(B1510&amp;"|"&amp;I1510,Structure!$A$25:$A$52,0))</f>
        <v/>
      </c>
      <c r="P1510" s="26">
        <f>INDEX(Structure!$I$25:$I$52,MATCH(B1510&amp;"|"&amp;I1510,Structure!$A$25:$A$52,0))</f>
        <v/>
      </c>
      <c r="Q1510" s="20">
        <f>G1510/H1510</f>
        <v/>
      </c>
      <c r="R1510" s="20">
        <f>G1510/O1510</f>
        <v/>
      </c>
      <c r="S1510" s="32">
        <f>(G1510-N1510)/(P1510-N1510)</f>
        <v/>
      </c>
      <c r="T1510" s="4">
        <f>IF(G1510&lt;N1510,"Below",IF(G1510&gt;P1510,"Above","Within"))</f>
        <v/>
      </c>
      <c r="U1510" s="17">
        <f>MAX(0,N1510-G1510)*F1510</f>
        <v/>
      </c>
      <c r="V1510" s="17">
        <f>MAX(0,G1510-P1510)*F1510</f>
        <v/>
      </c>
      <c r="W1510" s="33">
        <f>IF(T1510="Above",LN(G1510/P1510)/LN(1+INDEX(Market!$E$6:$E$9,MATCH(B1510,Market!$A$6:$A$9,0))),0)</f>
        <v/>
      </c>
    </row>
    <row r="1511">
      <c r="A1511" s="5" t="inlineStr">
        <is>
          <t>E01753</t>
        </is>
      </c>
      <c r="B1511" s="5" t="inlineStr">
        <is>
          <t>PL</t>
        </is>
      </c>
      <c r="C1511" s="5" t="inlineStr">
        <is>
          <t>Customer Service</t>
        </is>
      </c>
      <c r="D1511" s="5" t="inlineStr">
        <is>
          <t>L2</t>
        </is>
      </c>
      <c r="E1511" s="5" t="inlineStr">
        <is>
          <t>M</t>
        </is>
      </c>
      <c r="F1511" s="5" t="n">
        <v>1</v>
      </c>
      <c r="G1511" s="31" t="n">
        <v>21950</v>
      </c>
      <c r="H1511" s="31" t="n">
        <v>23600</v>
      </c>
      <c r="I1511" s="6">
        <f>INDEX(Roles!$J$5:$J$40,MATCH(C1511&amp;"|"&amp;D1511,Roles!$A$5:$A$40,0))</f>
        <v/>
      </c>
      <c r="J1511" s="6">
        <f>INDEX(Roles!$K$5:$K$40,MATCH(C1511&amp;"|"&amp;D1511,Roles!$A$5:$A$40,0))</f>
        <v/>
      </c>
      <c r="K1511" s="26">
        <f>INDEX(Market!$K$31:$K$54,MATCH(B1511&amp;"|"&amp;J1511,Market!$A$31:$A$54,0))</f>
        <v/>
      </c>
      <c r="L1511" s="6">
        <f>INDEX(Settings!$E$13:$E$19,MATCH(I1511,Settings!$B$13:$B$19,0))</f>
        <v/>
      </c>
      <c r="M1511" s="25">
        <f>INDEX(Structure!$K$6:$K$12,MATCH(I1511,Structure!$A$6:$A$12,0))</f>
        <v/>
      </c>
      <c r="N1511" s="26">
        <f>INDEX(Structure!$G$25:$G$52,MATCH(B1511&amp;"|"&amp;I1511,Structure!$A$25:$A$52,0))</f>
        <v/>
      </c>
      <c r="O1511" s="26">
        <f>INDEX(Structure!$H$25:$H$52,MATCH(B1511&amp;"|"&amp;I1511,Structure!$A$25:$A$52,0))</f>
        <v/>
      </c>
      <c r="P1511" s="26">
        <f>INDEX(Structure!$I$25:$I$52,MATCH(B1511&amp;"|"&amp;I1511,Structure!$A$25:$A$52,0))</f>
        <v/>
      </c>
      <c r="Q1511" s="20">
        <f>G1511/H1511</f>
        <v/>
      </c>
      <c r="R1511" s="20">
        <f>G1511/O1511</f>
        <v/>
      </c>
      <c r="S1511" s="32">
        <f>(G1511-N1511)/(P1511-N1511)</f>
        <v/>
      </c>
      <c r="T1511" s="4">
        <f>IF(G1511&lt;N1511,"Below",IF(G1511&gt;P1511,"Above","Within"))</f>
        <v/>
      </c>
      <c r="U1511" s="17">
        <f>MAX(0,N1511-G1511)*F1511</f>
        <v/>
      </c>
      <c r="V1511" s="17">
        <f>MAX(0,G1511-P1511)*F1511</f>
        <v/>
      </c>
      <c r="W1511" s="33">
        <f>IF(T1511="Above",LN(G1511/P1511)/LN(1+INDEX(Market!$E$6:$E$9,MATCH(B1511,Market!$A$6:$A$9,0))),0)</f>
        <v/>
      </c>
    </row>
    <row r="1512">
      <c r="A1512" s="5" t="inlineStr">
        <is>
          <t>E01755</t>
        </is>
      </c>
      <c r="B1512" s="5" t="inlineStr">
        <is>
          <t>IT</t>
        </is>
      </c>
      <c r="C1512" s="5" t="inlineStr">
        <is>
          <t>Customer Service</t>
        </is>
      </c>
      <c r="D1512" s="5" t="inlineStr">
        <is>
          <t>L3</t>
        </is>
      </c>
      <c r="E1512" s="5" t="inlineStr">
        <is>
          <t>F</t>
        </is>
      </c>
      <c r="F1512" s="5" t="n">
        <v>1</v>
      </c>
      <c r="G1512" s="31" t="n">
        <v>37900</v>
      </c>
      <c r="H1512" s="31" t="n">
        <v>37400</v>
      </c>
      <c r="I1512" s="6">
        <f>INDEX(Roles!$J$5:$J$40,MATCH(C1512&amp;"|"&amp;D1512,Roles!$A$5:$A$40,0))</f>
        <v/>
      </c>
      <c r="J1512" s="6">
        <f>INDEX(Roles!$K$5:$K$40,MATCH(C1512&amp;"|"&amp;D1512,Roles!$A$5:$A$40,0))</f>
        <v/>
      </c>
      <c r="K1512" s="26">
        <f>INDEX(Market!$K$31:$K$54,MATCH(B1512&amp;"|"&amp;J1512,Market!$A$31:$A$54,0))</f>
        <v/>
      </c>
      <c r="L1512" s="6">
        <f>INDEX(Settings!$E$13:$E$19,MATCH(I1512,Settings!$B$13:$B$19,0))</f>
        <v/>
      </c>
      <c r="M1512" s="25">
        <f>INDEX(Structure!$K$6:$K$12,MATCH(I1512,Structure!$A$6:$A$12,0))</f>
        <v/>
      </c>
      <c r="N1512" s="26">
        <f>INDEX(Structure!$G$25:$G$52,MATCH(B1512&amp;"|"&amp;I1512,Structure!$A$25:$A$52,0))</f>
        <v/>
      </c>
      <c r="O1512" s="26">
        <f>INDEX(Structure!$H$25:$H$52,MATCH(B1512&amp;"|"&amp;I1512,Structure!$A$25:$A$52,0))</f>
        <v/>
      </c>
      <c r="P1512" s="26">
        <f>INDEX(Structure!$I$25:$I$52,MATCH(B1512&amp;"|"&amp;I1512,Structure!$A$25:$A$52,0))</f>
        <v/>
      </c>
      <c r="Q1512" s="20">
        <f>G1512/H1512</f>
        <v/>
      </c>
      <c r="R1512" s="20">
        <f>G1512/O1512</f>
        <v/>
      </c>
      <c r="S1512" s="32">
        <f>(G1512-N1512)/(P1512-N1512)</f>
        <v/>
      </c>
      <c r="T1512" s="4">
        <f>IF(G1512&lt;N1512,"Below",IF(G1512&gt;P1512,"Above","Within"))</f>
        <v/>
      </c>
      <c r="U1512" s="17">
        <f>MAX(0,N1512-G1512)*F1512</f>
        <v/>
      </c>
      <c r="V1512" s="17">
        <f>MAX(0,G1512-P1512)*F1512</f>
        <v/>
      </c>
      <c r="W1512" s="33">
        <f>IF(T1512="Above",LN(G1512/P1512)/LN(1+INDEX(Market!$E$6:$E$9,MATCH(B1512,Market!$A$6:$A$9,0))),0)</f>
        <v/>
      </c>
    </row>
    <row r="1513">
      <c r="A1513" s="5" t="inlineStr">
        <is>
          <t>E01756</t>
        </is>
      </c>
      <c r="B1513" s="5" t="inlineStr">
        <is>
          <t>DE</t>
        </is>
      </c>
      <c r="C1513" s="5" t="inlineStr">
        <is>
          <t>Sales</t>
        </is>
      </c>
      <c r="D1513" s="5" t="inlineStr">
        <is>
          <t>L3</t>
        </is>
      </c>
      <c r="E1513" s="5" t="inlineStr">
        <is>
          <t>M</t>
        </is>
      </c>
      <c r="F1513" s="5" t="n">
        <v>1</v>
      </c>
      <c r="G1513" s="31" t="n">
        <v>66550</v>
      </c>
      <c r="H1513" s="31" t="n">
        <v>63800</v>
      </c>
      <c r="I1513" s="6">
        <f>INDEX(Roles!$J$5:$J$40,MATCH(C1513&amp;"|"&amp;D1513,Roles!$A$5:$A$40,0))</f>
        <v/>
      </c>
      <c r="J1513" s="6">
        <f>INDEX(Roles!$K$5:$K$40,MATCH(C1513&amp;"|"&amp;D1513,Roles!$A$5:$A$40,0))</f>
        <v/>
      </c>
      <c r="K1513" s="26">
        <f>INDEX(Market!$K$31:$K$54,MATCH(B1513&amp;"|"&amp;J1513,Market!$A$31:$A$54,0))</f>
        <v/>
      </c>
      <c r="L1513" s="6">
        <f>INDEX(Settings!$E$13:$E$19,MATCH(I1513,Settings!$B$13:$B$19,0))</f>
        <v/>
      </c>
      <c r="M1513" s="25">
        <f>INDEX(Structure!$K$6:$K$12,MATCH(I1513,Structure!$A$6:$A$12,0))</f>
        <v/>
      </c>
      <c r="N1513" s="26">
        <f>INDEX(Structure!$G$25:$G$52,MATCH(B1513&amp;"|"&amp;I1513,Structure!$A$25:$A$52,0))</f>
        <v/>
      </c>
      <c r="O1513" s="26">
        <f>INDEX(Structure!$H$25:$H$52,MATCH(B1513&amp;"|"&amp;I1513,Structure!$A$25:$A$52,0))</f>
        <v/>
      </c>
      <c r="P1513" s="26">
        <f>INDEX(Structure!$I$25:$I$52,MATCH(B1513&amp;"|"&amp;I1513,Structure!$A$25:$A$52,0))</f>
        <v/>
      </c>
      <c r="Q1513" s="20">
        <f>G1513/H1513</f>
        <v/>
      </c>
      <c r="R1513" s="20">
        <f>G1513/O1513</f>
        <v/>
      </c>
      <c r="S1513" s="32">
        <f>(G1513-N1513)/(P1513-N1513)</f>
        <v/>
      </c>
      <c r="T1513" s="4">
        <f>IF(G1513&lt;N1513,"Below",IF(G1513&gt;P1513,"Above","Within"))</f>
        <v/>
      </c>
      <c r="U1513" s="17">
        <f>MAX(0,N1513-G1513)*F1513</f>
        <v/>
      </c>
      <c r="V1513" s="17">
        <f>MAX(0,G1513-P1513)*F1513</f>
        <v/>
      </c>
      <c r="W1513" s="33">
        <f>IF(T1513="Above",LN(G1513/P1513)/LN(1+INDEX(Market!$E$6:$E$9,MATCH(B1513,Market!$A$6:$A$9,0))),0)</f>
        <v/>
      </c>
    </row>
    <row r="1514">
      <c r="A1514" s="5" t="inlineStr">
        <is>
          <t>E01757</t>
        </is>
      </c>
      <c r="B1514" s="5" t="inlineStr">
        <is>
          <t>PL</t>
        </is>
      </c>
      <c r="C1514" s="5" t="inlineStr">
        <is>
          <t>HR</t>
        </is>
      </c>
      <c r="D1514" s="5" t="inlineStr">
        <is>
          <t>L1</t>
        </is>
      </c>
      <c r="E1514" s="5" t="inlineStr">
        <is>
          <t>F</t>
        </is>
      </c>
      <c r="F1514" s="5" t="n">
        <v>1</v>
      </c>
      <c r="G1514" s="31" t="n">
        <v>22050</v>
      </c>
      <c r="H1514" s="31" t="n">
        <v>21000</v>
      </c>
      <c r="I1514" s="6">
        <f>INDEX(Roles!$J$5:$J$40,MATCH(C1514&amp;"|"&amp;D1514,Roles!$A$5:$A$40,0))</f>
        <v/>
      </c>
      <c r="J1514" s="6">
        <f>INDEX(Roles!$K$5:$K$40,MATCH(C1514&amp;"|"&amp;D1514,Roles!$A$5:$A$40,0))</f>
        <v/>
      </c>
      <c r="K1514" s="26">
        <f>INDEX(Market!$K$31:$K$54,MATCH(B1514&amp;"|"&amp;J1514,Market!$A$31:$A$54,0))</f>
        <v/>
      </c>
      <c r="L1514" s="6">
        <f>INDEX(Settings!$E$13:$E$19,MATCH(I1514,Settings!$B$13:$B$19,0))</f>
        <v/>
      </c>
      <c r="M1514" s="25">
        <f>INDEX(Structure!$K$6:$K$12,MATCH(I1514,Structure!$A$6:$A$12,0))</f>
        <v/>
      </c>
      <c r="N1514" s="26">
        <f>INDEX(Structure!$G$25:$G$52,MATCH(B1514&amp;"|"&amp;I1514,Structure!$A$25:$A$52,0))</f>
        <v/>
      </c>
      <c r="O1514" s="26">
        <f>INDEX(Structure!$H$25:$H$52,MATCH(B1514&amp;"|"&amp;I1514,Structure!$A$25:$A$52,0))</f>
        <v/>
      </c>
      <c r="P1514" s="26">
        <f>INDEX(Structure!$I$25:$I$52,MATCH(B1514&amp;"|"&amp;I1514,Structure!$A$25:$A$52,0))</f>
        <v/>
      </c>
      <c r="Q1514" s="20">
        <f>G1514/H1514</f>
        <v/>
      </c>
      <c r="R1514" s="20">
        <f>G1514/O1514</f>
        <v/>
      </c>
      <c r="S1514" s="32">
        <f>(G1514-N1514)/(P1514-N1514)</f>
        <v/>
      </c>
      <c r="T1514" s="4">
        <f>IF(G1514&lt;N1514,"Below",IF(G1514&gt;P1514,"Above","Within"))</f>
        <v/>
      </c>
      <c r="U1514" s="17">
        <f>MAX(0,N1514-G1514)*F1514</f>
        <v/>
      </c>
      <c r="V1514" s="17">
        <f>MAX(0,G1514-P1514)*F1514</f>
        <v/>
      </c>
      <c r="W1514" s="33">
        <f>IF(T1514="Above",LN(G1514/P1514)/LN(1+INDEX(Market!$E$6:$E$9,MATCH(B1514,Market!$A$6:$A$9,0))),0)</f>
        <v/>
      </c>
    </row>
    <row r="1515">
      <c r="A1515" s="5" t="inlineStr">
        <is>
          <t>E01758</t>
        </is>
      </c>
      <c r="B1515" s="5" t="inlineStr">
        <is>
          <t>DE</t>
        </is>
      </c>
      <c r="C1515" s="5" t="inlineStr">
        <is>
          <t>HR</t>
        </is>
      </c>
      <c r="D1515" s="5" t="inlineStr">
        <is>
          <t>L3</t>
        </is>
      </c>
      <c r="E1515" s="5" t="inlineStr">
        <is>
          <t>M</t>
        </is>
      </c>
      <c r="F1515" s="5" t="n">
        <v>1</v>
      </c>
      <c r="G1515" s="31" t="n">
        <v>63950</v>
      </c>
      <c r="H1515" s="31" t="n">
        <v>60800</v>
      </c>
      <c r="I1515" s="6">
        <f>INDEX(Roles!$J$5:$J$40,MATCH(C1515&amp;"|"&amp;D1515,Roles!$A$5:$A$40,0))</f>
        <v/>
      </c>
      <c r="J1515" s="6">
        <f>INDEX(Roles!$K$5:$K$40,MATCH(C1515&amp;"|"&amp;D1515,Roles!$A$5:$A$40,0))</f>
        <v/>
      </c>
      <c r="K1515" s="26">
        <f>INDEX(Market!$K$31:$K$54,MATCH(B1515&amp;"|"&amp;J1515,Market!$A$31:$A$54,0))</f>
        <v/>
      </c>
      <c r="L1515" s="6">
        <f>INDEX(Settings!$E$13:$E$19,MATCH(I1515,Settings!$B$13:$B$19,0))</f>
        <v/>
      </c>
      <c r="M1515" s="25">
        <f>INDEX(Structure!$K$6:$K$12,MATCH(I1515,Structure!$A$6:$A$12,0))</f>
        <v/>
      </c>
      <c r="N1515" s="26">
        <f>INDEX(Structure!$G$25:$G$52,MATCH(B1515&amp;"|"&amp;I1515,Structure!$A$25:$A$52,0))</f>
        <v/>
      </c>
      <c r="O1515" s="26">
        <f>INDEX(Structure!$H$25:$H$52,MATCH(B1515&amp;"|"&amp;I1515,Structure!$A$25:$A$52,0))</f>
        <v/>
      </c>
      <c r="P1515" s="26">
        <f>INDEX(Structure!$I$25:$I$52,MATCH(B1515&amp;"|"&amp;I1515,Structure!$A$25:$A$52,0))</f>
        <v/>
      </c>
      <c r="Q1515" s="20">
        <f>G1515/H1515</f>
        <v/>
      </c>
      <c r="R1515" s="20">
        <f>G1515/O1515</f>
        <v/>
      </c>
      <c r="S1515" s="32">
        <f>(G1515-N1515)/(P1515-N1515)</f>
        <v/>
      </c>
      <c r="T1515" s="4">
        <f>IF(G1515&lt;N1515,"Below",IF(G1515&gt;P1515,"Above","Within"))</f>
        <v/>
      </c>
      <c r="U1515" s="17">
        <f>MAX(0,N1515-G1515)*F1515</f>
        <v/>
      </c>
      <c r="V1515" s="17">
        <f>MAX(0,G1515-P1515)*F1515</f>
        <v/>
      </c>
      <c r="W1515" s="33">
        <f>IF(T1515="Above",LN(G1515/P1515)/LN(1+INDEX(Market!$E$6:$E$9,MATCH(B1515,Market!$A$6:$A$9,0))),0)</f>
        <v/>
      </c>
    </row>
    <row r="1516">
      <c r="A1516" s="5" t="inlineStr">
        <is>
          <t>E01759</t>
        </is>
      </c>
      <c r="B1516" s="5" t="inlineStr">
        <is>
          <t>DE</t>
        </is>
      </c>
      <c r="C1516" s="5" t="inlineStr">
        <is>
          <t>Operations</t>
        </is>
      </c>
      <c r="D1516" s="5" t="inlineStr">
        <is>
          <t>L1</t>
        </is>
      </c>
      <c r="E1516" s="5" t="inlineStr">
        <is>
          <t>M</t>
        </is>
      </c>
      <c r="F1516" s="5" t="n">
        <v>1</v>
      </c>
      <c r="G1516" s="31" t="n">
        <v>35700</v>
      </c>
      <c r="H1516" s="31" t="n">
        <v>36100</v>
      </c>
      <c r="I1516" s="6">
        <f>INDEX(Roles!$J$5:$J$40,MATCH(C1516&amp;"|"&amp;D1516,Roles!$A$5:$A$40,0))</f>
        <v/>
      </c>
      <c r="J1516" s="6">
        <f>INDEX(Roles!$K$5:$K$40,MATCH(C1516&amp;"|"&amp;D1516,Roles!$A$5:$A$40,0))</f>
        <v/>
      </c>
      <c r="K1516" s="26">
        <f>INDEX(Market!$K$31:$K$54,MATCH(B1516&amp;"|"&amp;J1516,Market!$A$31:$A$54,0))</f>
        <v/>
      </c>
      <c r="L1516" s="6">
        <f>INDEX(Settings!$E$13:$E$19,MATCH(I1516,Settings!$B$13:$B$19,0))</f>
        <v/>
      </c>
      <c r="M1516" s="25">
        <f>INDEX(Structure!$K$6:$K$12,MATCH(I1516,Structure!$A$6:$A$12,0))</f>
        <v/>
      </c>
      <c r="N1516" s="26">
        <f>INDEX(Structure!$G$25:$G$52,MATCH(B1516&amp;"|"&amp;I1516,Structure!$A$25:$A$52,0))</f>
        <v/>
      </c>
      <c r="O1516" s="26">
        <f>INDEX(Structure!$H$25:$H$52,MATCH(B1516&amp;"|"&amp;I1516,Structure!$A$25:$A$52,0))</f>
        <v/>
      </c>
      <c r="P1516" s="26">
        <f>INDEX(Structure!$I$25:$I$52,MATCH(B1516&amp;"|"&amp;I1516,Structure!$A$25:$A$52,0))</f>
        <v/>
      </c>
      <c r="Q1516" s="20">
        <f>G1516/H1516</f>
        <v/>
      </c>
      <c r="R1516" s="20">
        <f>G1516/O1516</f>
        <v/>
      </c>
      <c r="S1516" s="32">
        <f>(G1516-N1516)/(P1516-N1516)</f>
        <v/>
      </c>
      <c r="T1516" s="4">
        <f>IF(G1516&lt;N1516,"Below",IF(G1516&gt;P1516,"Above","Within"))</f>
        <v/>
      </c>
      <c r="U1516" s="17">
        <f>MAX(0,N1516-G1516)*F1516</f>
        <v/>
      </c>
      <c r="V1516" s="17">
        <f>MAX(0,G1516-P1516)*F1516</f>
        <v/>
      </c>
      <c r="W1516" s="33">
        <f>IF(T1516="Above",LN(G1516/P1516)/LN(1+INDEX(Market!$E$6:$E$9,MATCH(B1516,Market!$A$6:$A$9,0))),0)</f>
        <v/>
      </c>
    </row>
    <row r="1517">
      <c r="A1517" s="5" t="inlineStr">
        <is>
          <t>E01761</t>
        </is>
      </c>
      <c r="B1517" s="5" t="inlineStr">
        <is>
          <t>IT</t>
        </is>
      </c>
      <c r="C1517" s="5" t="inlineStr">
        <is>
          <t>Sales</t>
        </is>
      </c>
      <c r="D1517" s="5" t="inlineStr">
        <is>
          <t>L4</t>
        </is>
      </c>
      <c r="E1517" s="5" t="inlineStr">
        <is>
          <t>M</t>
        </is>
      </c>
      <c r="F1517" s="5" t="n">
        <v>1</v>
      </c>
      <c r="G1517" s="31" t="n">
        <v>58850</v>
      </c>
      <c r="H1517" s="31" t="n">
        <v>57300</v>
      </c>
      <c r="I1517" s="6">
        <f>INDEX(Roles!$J$5:$J$40,MATCH(C1517&amp;"|"&amp;D1517,Roles!$A$5:$A$40,0))</f>
        <v/>
      </c>
      <c r="J1517" s="6">
        <f>INDEX(Roles!$K$5:$K$40,MATCH(C1517&amp;"|"&amp;D1517,Roles!$A$5:$A$40,0))</f>
        <v/>
      </c>
      <c r="K1517" s="26">
        <f>INDEX(Market!$K$31:$K$54,MATCH(B1517&amp;"|"&amp;J1517,Market!$A$31:$A$54,0))</f>
        <v/>
      </c>
      <c r="L1517" s="6">
        <f>INDEX(Settings!$E$13:$E$19,MATCH(I1517,Settings!$B$13:$B$19,0))</f>
        <v/>
      </c>
      <c r="M1517" s="25">
        <f>INDEX(Structure!$K$6:$K$12,MATCH(I1517,Structure!$A$6:$A$12,0))</f>
        <v/>
      </c>
      <c r="N1517" s="26">
        <f>INDEX(Structure!$G$25:$G$52,MATCH(B1517&amp;"|"&amp;I1517,Structure!$A$25:$A$52,0))</f>
        <v/>
      </c>
      <c r="O1517" s="26">
        <f>INDEX(Structure!$H$25:$H$52,MATCH(B1517&amp;"|"&amp;I1517,Structure!$A$25:$A$52,0))</f>
        <v/>
      </c>
      <c r="P1517" s="26">
        <f>INDEX(Structure!$I$25:$I$52,MATCH(B1517&amp;"|"&amp;I1517,Structure!$A$25:$A$52,0))</f>
        <v/>
      </c>
      <c r="Q1517" s="20">
        <f>G1517/H1517</f>
        <v/>
      </c>
      <c r="R1517" s="20">
        <f>G1517/O1517</f>
        <v/>
      </c>
      <c r="S1517" s="32">
        <f>(G1517-N1517)/(P1517-N1517)</f>
        <v/>
      </c>
      <c r="T1517" s="4">
        <f>IF(G1517&lt;N1517,"Below",IF(G1517&gt;P1517,"Above","Within"))</f>
        <v/>
      </c>
      <c r="U1517" s="17">
        <f>MAX(0,N1517-G1517)*F1517</f>
        <v/>
      </c>
      <c r="V1517" s="17">
        <f>MAX(0,G1517-P1517)*F1517</f>
        <v/>
      </c>
      <c r="W1517" s="33">
        <f>IF(T1517="Above",LN(G1517/P1517)/LN(1+INDEX(Market!$E$6:$E$9,MATCH(B1517,Market!$A$6:$A$9,0))),0)</f>
        <v/>
      </c>
    </row>
    <row r="1518">
      <c r="A1518" s="5" t="inlineStr">
        <is>
          <t>E01762</t>
        </is>
      </c>
      <c r="B1518" s="5" t="inlineStr">
        <is>
          <t>ES</t>
        </is>
      </c>
      <c r="C1518" s="5" t="inlineStr">
        <is>
          <t>Customer Service</t>
        </is>
      </c>
      <c r="D1518" s="5" t="inlineStr">
        <is>
          <t>L5</t>
        </is>
      </c>
      <c r="E1518" s="5" t="inlineStr">
        <is>
          <t>M</t>
        </is>
      </c>
      <c r="F1518" s="5" t="n">
        <v>0.8</v>
      </c>
      <c r="G1518" s="31" t="n">
        <v>66450</v>
      </c>
      <c r="H1518" s="31" t="n">
        <v>65200</v>
      </c>
      <c r="I1518" s="6">
        <f>INDEX(Roles!$J$5:$J$40,MATCH(C1518&amp;"|"&amp;D1518,Roles!$A$5:$A$40,0))</f>
        <v/>
      </c>
      <c r="J1518" s="6">
        <f>INDEX(Roles!$K$5:$K$40,MATCH(C1518&amp;"|"&amp;D1518,Roles!$A$5:$A$40,0))</f>
        <v/>
      </c>
      <c r="K1518" s="26">
        <f>INDEX(Market!$K$31:$K$54,MATCH(B1518&amp;"|"&amp;J1518,Market!$A$31:$A$54,0))</f>
        <v/>
      </c>
      <c r="L1518" s="6">
        <f>INDEX(Settings!$E$13:$E$19,MATCH(I1518,Settings!$B$13:$B$19,0))</f>
        <v/>
      </c>
      <c r="M1518" s="25">
        <f>INDEX(Structure!$K$6:$K$12,MATCH(I1518,Structure!$A$6:$A$12,0))</f>
        <v/>
      </c>
      <c r="N1518" s="26">
        <f>INDEX(Structure!$G$25:$G$52,MATCH(B1518&amp;"|"&amp;I1518,Structure!$A$25:$A$52,0))</f>
        <v/>
      </c>
      <c r="O1518" s="26">
        <f>INDEX(Structure!$H$25:$H$52,MATCH(B1518&amp;"|"&amp;I1518,Structure!$A$25:$A$52,0))</f>
        <v/>
      </c>
      <c r="P1518" s="26">
        <f>INDEX(Structure!$I$25:$I$52,MATCH(B1518&amp;"|"&amp;I1518,Structure!$A$25:$A$52,0))</f>
        <v/>
      </c>
      <c r="Q1518" s="20">
        <f>G1518/H1518</f>
        <v/>
      </c>
      <c r="R1518" s="20">
        <f>G1518/O1518</f>
        <v/>
      </c>
      <c r="S1518" s="32">
        <f>(G1518-N1518)/(P1518-N1518)</f>
        <v/>
      </c>
      <c r="T1518" s="4">
        <f>IF(G1518&lt;N1518,"Below",IF(G1518&gt;P1518,"Above","Within"))</f>
        <v/>
      </c>
      <c r="U1518" s="17">
        <f>MAX(0,N1518-G1518)*F1518</f>
        <v/>
      </c>
      <c r="V1518" s="17">
        <f>MAX(0,G1518-P1518)*F1518</f>
        <v/>
      </c>
      <c r="W1518" s="33">
        <f>IF(T1518="Above",LN(G1518/P1518)/LN(1+INDEX(Market!$E$6:$E$9,MATCH(B1518,Market!$A$6:$A$9,0))),0)</f>
        <v/>
      </c>
    </row>
    <row r="1519">
      <c r="A1519" s="5" t="inlineStr">
        <is>
          <t>E01764</t>
        </is>
      </c>
      <c r="B1519" s="5" t="inlineStr">
        <is>
          <t>IT</t>
        </is>
      </c>
      <c r="C1519" s="5" t="inlineStr">
        <is>
          <t>Tech</t>
        </is>
      </c>
      <c r="D1519" s="5" t="inlineStr">
        <is>
          <t>L1</t>
        </is>
      </c>
      <c r="E1519" s="5" t="inlineStr">
        <is>
          <t>F</t>
        </is>
      </c>
      <c r="F1519" s="5" t="n">
        <v>1</v>
      </c>
      <c r="G1519" s="31" t="n">
        <v>32000</v>
      </c>
      <c r="H1519" s="31" t="n">
        <v>32500</v>
      </c>
      <c r="I1519" s="6">
        <f>INDEX(Roles!$J$5:$J$40,MATCH(C1519&amp;"|"&amp;D1519,Roles!$A$5:$A$40,0))</f>
        <v/>
      </c>
      <c r="J1519" s="6">
        <f>INDEX(Roles!$K$5:$K$40,MATCH(C1519&amp;"|"&amp;D1519,Roles!$A$5:$A$40,0))</f>
        <v/>
      </c>
      <c r="K1519" s="26">
        <f>INDEX(Market!$K$31:$K$54,MATCH(B1519&amp;"|"&amp;J1519,Market!$A$31:$A$54,0))</f>
        <v/>
      </c>
      <c r="L1519" s="6">
        <f>INDEX(Settings!$E$13:$E$19,MATCH(I1519,Settings!$B$13:$B$19,0))</f>
        <v/>
      </c>
      <c r="M1519" s="25">
        <f>INDEX(Structure!$K$6:$K$12,MATCH(I1519,Structure!$A$6:$A$12,0))</f>
        <v/>
      </c>
      <c r="N1519" s="26">
        <f>INDEX(Structure!$G$25:$G$52,MATCH(B1519&amp;"|"&amp;I1519,Structure!$A$25:$A$52,0))</f>
        <v/>
      </c>
      <c r="O1519" s="26">
        <f>INDEX(Structure!$H$25:$H$52,MATCH(B1519&amp;"|"&amp;I1519,Structure!$A$25:$A$52,0))</f>
        <v/>
      </c>
      <c r="P1519" s="26">
        <f>INDEX(Structure!$I$25:$I$52,MATCH(B1519&amp;"|"&amp;I1519,Structure!$A$25:$A$52,0))</f>
        <v/>
      </c>
      <c r="Q1519" s="20">
        <f>G1519/H1519</f>
        <v/>
      </c>
      <c r="R1519" s="20">
        <f>G1519/O1519</f>
        <v/>
      </c>
      <c r="S1519" s="32">
        <f>(G1519-N1519)/(P1519-N1519)</f>
        <v/>
      </c>
      <c r="T1519" s="4">
        <f>IF(G1519&lt;N1519,"Below",IF(G1519&gt;P1519,"Above","Within"))</f>
        <v/>
      </c>
      <c r="U1519" s="17">
        <f>MAX(0,N1519-G1519)*F1519</f>
        <v/>
      </c>
      <c r="V1519" s="17">
        <f>MAX(0,G1519-P1519)*F1519</f>
        <v/>
      </c>
      <c r="W1519" s="33">
        <f>IF(T1519="Above",LN(G1519/P1519)/LN(1+INDEX(Market!$E$6:$E$9,MATCH(B1519,Market!$A$6:$A$9,0))),0)</f>
        <v/>
      </c>
    </row>
    <row r="1520">
      <c r="A1520" s="5" t="inlineStr">
        <is>
          <t>E01765</t>
        </is>
      </c>
      <c r="B1520" s="5" t="inlineStr">
        <is>
          <t>DE</t>
        </is>
      </c>
      <c r="C1520" s="5" t="inlineStr">
        <is>
          <t>Operations</t>
        </is>
      </c>
      <c r="D1520" s="5" t="inlineStr">
        <is>
          <t>L2</t>
        </is>
      </c>
      <c r="E1520" s="5" t="inlineStr">
        <is>
          <t>M</t>
        </is>
      </c>
      <c r="F1520" s="5" t="n">
        <v>0.8</v>
      </c>
      <c r="G1520" s="31" t="n">
        <v>38100</v>
      </c>
      <c r="H1520" s="31" t="n">
        <v>45100</v>
      </c>
      <c r="I1520" s="6">
        <f>INDEX(Roles!$J$5:$J$40,MATCH(C1520&amp;"|"&amp;D1520,Roles!$A$5:$A$40,0))</f>
        <v/>
      </c>
      <c r="J1520" s="6">
        <f>INDEX(Roles!$K$5:$K$40,MATCH(C1520&amp;"|"&amp;D1520,Roles!$A$5:$A$40,0))</f>
        <v/>
      </c>
      <c r="K1520" s="26">
        <f>INDEX(Market!$K$31:$K$54,MATCH(B1520&amp;"|"&amp;J1520,Market!$A$31:$A$54,0))</f>
        <v/>
      </c>
      <c r="L1520" s="6">
        <f>INDEX(Settings!$E$13:$E$19,MATCH(I1520,Settings!$B$13:$B$19,0))</f>
        <v/>
      </c>
      <c r="M1520" s="25">
        <f>INDEX(Structure!$K$6:$K$12,MATCH(I1520,Structure!$A$6:$A$12,0))</f>
        <v/>
      </c>
      <c r="N1520" s="26">
        <f>INDEX(Structure!$G$25:$G$52,MATCH(B1520&amp;"|"&amp;I1520,Structure!$A$25:$A$52,0))</f>
        <v/>
      </c>
      <c r="O1520" s="26">
        <f>INDEX(Structure!$H$25:$H$52,MATCH(B1520&amp;"|"&amp;I1520,Structure!$A$25:$A$52,0))</f>
        <v/>
      </c>
      <c r="P1520" s="26">
        <f>INDEX(Structure!$I$25:$I$52,MATCH(B1520&amp;"|"&amp;I1520,Structure!$A$25:$A$52,0))</f>
        <v/>
      </c>
      <c r="Q1520" s="20">
        <f>G1520/H1520</f>
        <v/>
      </c>
      <c r="R1520" s="20">
        <f>G1520/O1520</f>
        <v/>
      </c>
      <c r="S1520" s="32">
        <f>(G1520-N1520)/(P1520-N1520)</f>
        <v/>
      </c>
      <c r="T1520" s="4">
        <f>IF(G1520&lt;N1520,"Below",IF(G1520&gt;P1520,"Above","Within"))</f>
        <v/>
      </c>
      <c r="U1520" s="17">
        <f>MAX(0,N1520-G1520)*F1520</f>
        <v/>
      </c>
      <c r="V1520" s="17">
        <f>MAX(0,G1520-P1520)*F1520</f>
        <v/>
      </c>
      <c r="W1520" s="33">
        <f>IF(T1520="Above",LN(G1520/P1520)/LN(1+INDEX(Market!$E$6:$E$9,MATCH(B1520,Market!$A$6:$A$9,0))),0)</f>
        <v/>
      </c>
    </row>
    <row r="1521">
      <c r="A1521" s="5" t="inlineStr">
        <is>
          <t>E01766</t>
        </is>
      </c>
      <c r="B1521" s="5" t="inlineStr">
        <is>
          <t>DE</t>
        </is>
      </c>
      <c r="C1521" s="5" t="inlineStr">
        <is>
          <t>Finance</t>
        </is>
      </c>
      <c r="D1521" s="5" t="inlineStr">
        <is>
          <t>L1</t>
        </is>
      </c>
      <c r="E1521" s="5" t="inlineStr">
        <is>
          <t>M</t>
        </is>
      </c>
      <c r="F1521" s="5" t="n">
        <v>1</v>
      </c>
      <c r="G1521" s="31" t="n">
        <v>41350</v>
      </c>
      <c r="H1521" s="31" t="n">
        <v>41800</v>
      </c>
      <c r="I1521" s="6">
        <f>INDEX(Roles!$J$5:$J$40,MATCH(C1521&amp;"|"&amp;D1521,Roles!$A$5:$A$40,0))</f>
        <v/>
      </c>
      <c r="J1521" s="6">
        <f>INDEX(Roles!$K$5:$K$40,MATCH(C1521&amp;"|"&amp;D1521,Roles!$A$5:$A$40,0))</f>
        <v/>
      </c>
      <c r="K1521" s="26">
        <f>INDEX(Market!$K$31:$K$54,MATCH(B1521&amp;"|"&amp;J1521,Market!$A$31:$A$54,0))</f>
        <v/>
      </c>
      <c r="L1521" s="6">
        <f>INDEX(Settings!$E$13:$E$19,MATCH(I1521,Settings!$B$13:$B$19,0))</f>
        <v/>
      </c>
      <c r="M1521" s="25">
        <f>INDEX(Structure!$K$6:$K$12,MATCH(I1521,Structure!$A$6:$A$12,0))</f>
        <v/>
      </c>
      <c r="N1521" s="26">
        <f>INDEX(Structure!$G$25:$G$52,MATCH(B1521&amp;"|"&amp;I1521,Structure!$A$25:$A$52,0))</f>
        <v/>
      </c>
      <c r="O1521" s="26">
        <f>INDEX(Structure!$H$25:$H$52,MATCH(B1521&amp;"|"&amp;I1521,Structure!$A$25:$A$52,0))</f>
        <v/>
      </c>
      <c r="P1521" s="26">
        <f>INDEX(Structure!$I$25:$I$52,MATCH(B1521&amp;"|"&amp;I1521,Structure!$A$25:$A$52,0))</f>
        <v/>
      </c>
      <c r="Q1521" s="20">
        <f>G1521/H1521</f>
        <v/>
      </c>
      <c r="R1521" s="20">
        <f>G1521/O1521</f>
        <v/>
      </c>
      <c r="S1521" s="32">
        <f>(G1521-N1521)/(P1521-N1521)</f>
        <v/>
      </c>
      <c r="T1521" s="4">
        <f>IF(G1521&lt;N1521,"Below",IF(G1521&gt;P1521,"Above","Within"))</f>
        <v/>
      </c>
      <c r="U1521" s="17">
        <f>MAX(0,N1521-G1521)*F1521</f>
        <v/>
      </c>
      <c r="V1521" s="17">
        <f>MAX(0,G1521-P1521)*F1521</f>
        <v/>
      </c>
      <c r="W1521" s="33">
        <f>IF(T1521="Above",LN(G1521/P1521)/LN(1+INDEX(Market!$E$6:$E$9,MATCH(B1521,Market!$A$6:$A$9,0))),0)</f>
        <v/>
      </c>
    </row>
    <row r="1522">
      <c r="A1522" s="5" t="inlineStr">
        <is>
          <t>E01767</t>
        </is>
      </c>
      <c r="B1522" s="5" t="inlineStr">
        <is>
          <t>IT</t>
        </is>
      </c>
      <c r="C1522" s="5" t="inlineStr">
        <is>
          <t>Tech</t>
        </is>
      </c>
      <c r="D1522" s="5" t="inlineStr">
        <is>
          <t>L1</t>
        </is>
      </c>
      <c r="E1522" s="5" t="inlineStr">
        <is>
          <t>F</t>
        </is>
      </c>
      <c r="F1522" s="5" t="n">
        <v>1</v>
      </c>
      <c r="G1522" s="31" t="n">
        <v>36200</v>
      </c>
      <c r="H1522" s="31" t="n">
        <v>32500</v>
      </c>
      <c r="I1522" s="6">
        <f>INDEX(Roles!$J$5:$J$40,MATCH(C1522&amp;"|"&amp;D1522,Roles!$A$5:$A$40,0))</f>
        <v/>
      </c>
      <c r="J1522" s="6">
        <f>INDEX(Roles!$K$5:$K$40,MATCH(C1522&amp;"|"&amp;D1522,Roles!$A$5:$A$40,0))</f>
        <v/>
      </c>
      <c r="K1522" s="26">
        <f>INDEX(Market!$K$31:$K$54,MATCH(B1522&amp;"|"&amp;J1522,Market!$A$31:$A$54,0))</f>
        <v/>
      </c>
      <c r="L1522" s="6">
        <f>INDEX(Settings!$E$13:$E$19,MATCH(I1522,Settings!$B$13:$B$19,0))</f>
        <v/>
      </c>
      <c r="M1522" s="25">
        <f>INDEX(Structure!$K$6:$K$12,MATCH(I1522,Structure!$A$6:$A$12,0))</f>
        <v/>
      </c>
      <c r="N1522" s="26">
        <f>INDEX(Structure!$G$25:$G$52,MATCH(B1522&amp;"|"&amp;I1522,Structure!$A$25:$A$52,0))</f>
        <v/>
      </c>
      <c r="O1522" s="26">
        <f>INDEX(Structure!$H$25:$H$52,MATCH(B1522&amp;"|"&amp;I1522,Structure!$A$25:$A$52,0))</f>
        <v/>
      </c>
      <c r="P1522" s="26">
        <f>INDEX(Structure!$I$25:$I$52,MATCH(B1522&amp;"|"&amp;I1522,Structure!$A$25:$A$52,0))</f>
        <v/>
      </c>
      <c r="Q1522" s="20">
        <f>G1522/H1522</f>
        <v/>
      </c>
      <c r="R1522" s="20">
        <f>G1522/O1522</f>
        <v/>
      </c>
      <c r="S1522" s="32">
        <f>(G1522-N1522)/(P1522-N1522)</f>
        <v/>
      </c>
      <c r="T1522" s="4">
        <f>IF(G1522&lt;N1522,"Below",IF(G1522&gt;P1522,"Above","Within"))</f>
        <v/>
      </c>
      <c r="U1522" s="17">
        <f>MAX(0,N1522-G1522)*F1522</f>
        <v/>
      </c>
      <c r="V1522" s="17">
        <f>MAX(0,G1522-P1522)*F1522</f>
        <v/>
      </c>
      <c r="W1522" s="33">
        <f>IF(T1522="Above",LN(G1522/P1522)/LN(1+INDEX(Market!$E$6:$E$9,MATCH(B1522,Market!$A$6:$A$9,0))),0)</f>
        <v/>
      </c>
    </row>
    <row r="1523">
      <c r="A1523" s="5" t="inlineStr">
        <is>
          <t>E01768</t>
        </is>
      </c>
      <c r="B1523" s="5" t="inlineStr">
        <is>
          <t>IT</t>
        </is>
      </c>
      <c r="C1523" s="5" t="inlineStr">
        <is>
          <t>HR</t>
        </is>
      </c>
      <c r="D1523" s="5" t="inlineStr">
        <is>
          <t>L2</t>
        </is>
      </c>
      <c r="E1523" s="5" t="inlineStr">
        <is>
          <t>F</t>
        </is>
      </c>
      <c r="F1523" s="5" t="n">
        <v>1</v>
      </c>
      <c r="G1523" s="31" t="n">
        <v>35600</v>
      </c>
      <c r="H1523" s="31" t="n">
        <v>32500</v>
      </c>
      <c r="I1523" s="6">
        <f>INDEX(Roles!$J$5:$J$40,MATCH(C1523&amp;"|"&amp;D1523,Roles!$A$5:$A$40,0))</f>
        <v/>
      </c>
      <c r="J1523" s="6">
        <f>INDEX(Roles!$K$5:$K$40,MATCH(C1523&amp;"|"&amp;D1523,Roles!$A$5:$A$40,0))</f>
        <v/>
      </c>
      <c r="K1523" s="26">
        <f>INDEX(Market!$K$31:$K$54,MATCH(B1523&amp;"|"&amp;J1523,Market!$A$31:$A$54,0))</f>
        <v/>
      </c>
      <c r="L1523" s="6">
        <f>INDEX(Settings!$E$13:$E$19,MATCH(I1523,Settings!$B$13:$B$19,0))</f>
        <v/>
      </c>
      <c r="M1523" s="25">
        <f>INDEX(Structure!$K$6:$K$12,MATCH(I1523,Structure!$A$6:$A$12,0))</f>
        <v/>
      </c>
      <c r="N1523" s="26">
        <f>INDEX(Structure!$G$25:$G$52,MATCH(B1523&amp;"|"&amp;I1523,Structure!$A$25:$A$52,0))</f>
        <v/>
      </c>
      <c r="O1523" s="26">
        <f>INDEX(Structure!$H$25:$H$52,MATCH(B1523&amp;"|"&amp;I1523,Structure!$A$25:$A$52,0))</f>
        <v/>
      </c>
      <c r="P1523" s="26">
        <f>INDEX(Structure!$I$25:$I$52,MATCH(B1523&amp;"|"&amp;I1523,Structure!$A$25:$A$52,0))</f>
        <v/>
      </c>
      <c r="Q1523" s="20">
        <f>G1523/H1523</f>
        <v/>
      </c>
      <c r="R1523" s="20">
        <f>G1523/O1523</f>
        <v/>
      </c>
      <c r="S1523" s="32">
        <f>(G1523-N1523)/(P1523-N1523)</f>
        <v/>
      </c>
      <c r="T1523" s="4">
        <f>IF(G1523&lt;N1523,"Below",IF(G1523&gt;P1523,"Above","Within"))</f>
        <v/>
      </c>
      <c r="U1523" s="17">
        <f>MAX(0,N1523-G1523)*F1523</f>
        <v/>
      </c>
      <c r="V1523" s="17">
        <f>MAX(0,G1523-P1523)*F1523</f>
        <v/>
      </c>
      <c r="W1523" s="33">
        <f>IF(T1523="Above",LN(G1523/P1523)/LN(1+INDEX(Market!$E$6:$E$9,MATCH(B1523,Market!$A$6:$A$9,0))),0)</f>
        <v/>
      </c>
    </row>
    <row r="1524">
      <c r="A1524" s="5" t="inlineStr">
        <is>
          <t>E01769</t>
        </is>
      </c>
      <c r="B1524" s="5" t="inlineStr">
        <is>
          <t>PL</t>
        </is>
      </c>
      <c r="C1524" s="5" t="inlineStr">
        <is>
          <t>Operations</t>
        </is>
      </c>
      <c r="D1524" s="5" t="inlineStr">
        <is>
          <t>L1</t>
        </is>
      </c>
      <c r="E1524" s="5" t="inlineStr">
        <is>
          <t>F</t>
        </is>
      </c>
      <c r="F1524" s="5" t="n">
        <v>1</v>
      </c>
      <c r="G1524" s="31" t="n">
        <v>19150</v>
      </c>
      <c r="H1524" s="31" t="n">
        <v>20000</v>
      </c>
      <c r="I1524" s="6">
        <f>INDEX(Roles!$J$5:$J$40,MATCH(C1524&amp;"|"&amp;D1524,Roles!$A$5:$A$40,0))</f>
        <v/>
      </c>
      <c r="J1524" s="6">
        <f>INDEX(Roles!$K$5:$K$40,MATCH(C1524&amp;"|"&amp;D1524,Roles!$A$5:$A$40,0))</f>
        <v/>
      </c>
      <c r="K1524" s="26">
        <f>INDEX(Market!$K$31:$K$54,MATCH(B1524&amp;"|"&amp;J1524,Market!$A$31:$A$54,0))</f>
        <v/>
      </c>
      <c r="L1524" s="6">
        <f>INDEX(Settings!$E$13:$E$19,MATCH(I1524,Settings!$B$13:$B$19,0))</f>
        <v/>
      </c>
      <c r="M1524" s="25">
        <f>INDEX(Structure!$K$6:$K$12,MATCH(I1524,Structure!$A$6:$A$12,0))</f>
        <v/>
      </c>
      <c r="N1524" s="26">
        <f>INDEX(Structure!$G$25:$G$52,MATCH(B1524&amp;"|"&amp;I1524,Structure!$A$25:$A$52,0))</f>
        <v/>
      </c>
      <c r="O1524" s="26">
        <f>INDEX(Structure!$H$25:$H$52,MATCH(B1524&amp;"|"&amp;I1524,Structure!$A$25:$A$52,0))</f>
        <v/>
      </c>
      <c r="P1524" s="26">
        <f>INDEX(Structure!$I$25:$I$52,MATCH(B1524&amp;"|"&amp;I1524,Structure!$A$25:$A$52,0))</f>
        <v/>
      </c>
      <c r="Q1524" s="20">
        <f>G1524/H1524</f>
        <v/>
      </c>
      <c r="R1524" s="20">
        <f>G1524/O1524</f>
        <v/>
      </c>
      <c r="S1524" s="32">
        <f>(G1524-N1524)/(P1524-N1524)</f>
        <v/>
      </c>
      <c r="T1524" s="4">
        <f>IF(G1524&lt;N1524,"Below",IF(G1524&gt;P1524,"Above","Within"))</f>
        <v/>
      </c>
      <c r="U1524" s="17">
        <f>MAX(0,N1524-G1524)*F1524</f>
        <v/>
      </c>
      <c r="V1524" s="17">
        <f>MAX(0,G1524-P1524)*F1524</f>
        <v/>
      </c>
      <c r="W1524" s="33">
        <f>IF(T1524="Above",LN(G1524/P1524)/LN(1+INDEX(Market!$E$6:$E$9,MATCH(B1524,Market!$A$6:$A$9,0))),0)</f>
        <v/>
      </c>
    </row>
    <row r="1525">
      <c r="A1525" s="5" t="inlineStr">
        <is>
          <t>E01770</t>
        </is>
      </c>
      <c r="B1525" s="5" t="inlineStr">
        <is>
          <t>IT</t>
        </is>
      </c>
      <c r="C1525" s="5" t="inlineStr">
        <is>
          <t>Sales</t>
        </is>
      </c>
      <c r="D1525" s="5" t="inlineStr">
        <is>
          <t>L2</t>
        </is>
      </c>
      <c r="E1525" s="5" t="inlineStr">
        <is>
          <t>F</t>
        </is>
      </c>
      <c r="F1525" s="5" t="n">
        <v>1</v>
      </c>
      <c r="G1525" s="31" t="n">
        <v>28100</v>
      </c>
      <c r="H1525" s="31" t="n">
        <v>34100</v>
      </c>
      <c r="I1525" s="6">
        <f>INDEX(Roles!$J$5:$J$40,MATCH(C1525&amp;"|"&amp;D1525,Roles!$A$5:$A$40,0))</f>
        <v/>
      </c>
      <c r="J1525" s="6">
        <f>INDEX(Roles!$K$5:$K$40,MATCH(C1525&amp;"|"&amp;D1525,Roles!$A$5:$A$40,0))</f>
        <v/>
      </c>
      <c r="K1525" s="26">
        <f>INDEX(Market!$K$31:$K$54,MATCH(B1525&amp;"|"&amp;J1525,Market!$A$31:$A$54,0))</f>
        <v/>
      </c>
      <c r="L1525" s="6">
        <f>INDEX(Settings!$E$13:$E$19,MATCH(I1525,Settings!$B$13:$B$19,0))</f>
        <v/>
      </c>
      <c r="M1525" s="25">
        <f>INDEX(Structure!$K$6:$K$12,MATCH(I1525,Structure!$A$6:$A$12,0))</f>
        <v/>
      </c>
      <c r="N1525" s="26">
        <f>INDEX(Structure!$G$25:$G$52,MATCH(B1525&amp;"|"&amp;I1525,Structure!$A$25:$A$52,0))</f>
        <v/>
      </c>
      <c r="O1525" s="26">
        <f>INDEX(Structure!$H$25:$H$52,MATCH(B1525&amp;"|"&amp;I1525,Structure!$A$25:$A$52,0))</f>
        <v/>
      </c>
      <c r="P1525" s="26">
        <f>INDEX(Structure!$I$25:$I$52,MATCH(B1525&amp;"|"&amp;I1525,Structure!$A$25:$A$52,0))</f>
        <v/>
      </c>
      <c r="Q1525" s="20">
        <f>G1525/H1525</f>
        <v/>
      </c>
      <c r="R1525" s="20">
        <f>G1525/O1525</f>
        <v/>
      </c>
      <c r="S1525" s="32">
        <f>(G1525-N1525)/(P1525-N1525)</f>
        <v/>
      </c>
      <c r="T1525" s="4">
        <f>IF(G1525&lt;N1525,"Below",IF(G1525&gt;P1525,"Above","Within"))</f>
        <v/>
      </c>
      <c r="U1525" s="17">
        <f>MAX(0,N1525-G1525)*F1525</f>
        <v/>
      </c>
      <c r="V1525" s="17">
        <f>MAX(0,G1525-P1525)*F1525</f>
        <v/>
      </c>
      <c r="W1525" s="33">
        <f>IF(T1525="Above",LN(G1525/P1525)/LN(1+INDEX(Market!$E$6:$E$9,MATCH(B1525,Market!$A$6:$A$9,0))),0)</f>
        <v/>
      </c>
    </row>
    <row r="1526">
      <c r="A1526" s="5" t="inlineStr">
        <is>
          <t>E01771</t>
        </is>
      </c>
      <c r="B1526" s="5" t="inlineStr">
        <is>
          <t>PL</t>
        </is>
      </c>
      <c r="C1526" s="5" t="inlineStr">
        <is>
          <t>Tech</t>
        </is>
      </c>
      <c r="D1526" s="5" t="inlineStr">
        <is>
          <t>L2</t>
        </is>
      </c>
      <c r="E1526" s="5" t="inlineStr">
        <is>
          <t>M</t>
        </is>
      </c>
      <c r="F1526" s="5" t="n">
        <v>1</v>
      </c>
      <c r="G1526" s="31" t="n">
        <v>33150</v>
      </c>
      <c r="H1526" s="31" t="n">
        <v>32800</v>
      </c>
      <c r="I1526" s="6">
        <f>INDEX(Roles!$J$5:$J$40,MATCH(C1526&amp;"|"&amp;D1526,Roles!$A$5:$A$40,0))</f>
        <v/>
      </c>
      <c r="J1526" s="6">
        <f>INDEX(Roles!$K$5:$K$40,MATCH(C1526&amp;"|"&amp;D1526,Roles!$A$5:$A$40,0))</f>
        <v/>
      </c>
      <c r="K1526" s="26">
        <f>INDEX(Market!$K$31:$K$54,MATCH(B1526&amp;"|"&amp;J1526,Market!$A$31:$A$54,0))</f>
        <v/>
      </c>
      <c r="L1526" s="6">
        <f>INDEX(Settings!$E$13:$E$19,MATCH(I1526,Settings!$B$13:$B$19,0))</f>
        <v/>
      </c>
      <c r="M1526" s="25">
        <f>INDEX(Structure!$K$6:$K$12,MATCH(I1526,Structure!$A$6:$A$12,0))</f>
        <v/>
      </c>
      <c r="N1526" s="26">
        <f>INDEX(Structure!$G$25:$G$52,MATCH(B1526&amp;"|"&amp;I1526,Structure!$A$25:$A$52,0))</f>
        <v/>
      </c>
      <c r="O1526" s="26">
        <f>INDEX(Structure!$H$25:$H$52,MATCH(B1526&amp;"|"&amp;I1526,Structure!$A$25:$A$52,0))</f>
        <v/>
      </c>
      <c r="P1526" s="26">
        <f>INDEX(Structure!$I$25:$I$52,MATCH(B1526&amp;"|"&amp;I1526,Structure!$A$25:$A$52,0))</f>
        <v/>
      </c>
      <c r="Q1526" s="20">
        <f>G1526/H1526</f>
        <v/>
      </c>
      <c r="R1526" s="20">
        <f>G1526/O1526</f>
        <v/>
      </c>
      <c r="S1526" s="32">
        <f>(G1526-N1526)/(P1526-N1526)</f>
        <v/>
      </c>
      <c r="T1526" s="4">
        <f>IF(G1526&lt;N1526,"Below",IF(G1526&gt;P1526,"Above","Within"))</f>
        <v/>
      </c>
      <c r="U1526" s="17">
        <f>MAX(0,N1526-G1526)*F1526</f>
        <v/>
      </c>
      <c r="V1526" s="17">
        <f>MAX(0,G1526-P1526)*F1526</f>
        <v/>
      </c>
      <c r="W1526" s="33">
        <f>IF(T1526="Above",LN(G1526/P1526)/LN(1+INDEX(Market!$E$6:$E$9,MATCH(B1526,Market!$A$6:$A$9,0))),0)</f>
        <v/>
      </c>
    </row>
    <row r="1527">
      <c r="A1527" s="5" t="inlineStr">
        <is>
          <t>E01772</t>
        </is>
      </c>
      <c r="B1527" s="5" t="inlineStr">
        <is>
          <t>DE</t>
        </is>
      </c>
      <c r="C1527" s="5" t="inlineStr">
        <is>
          <t>HR</t>
        </is>
      </c>
      <c r="D1527" s="5" t="inlineStr">
        <is>
          <t>L5</t>
        </is>
      </c>
      <c r="E1527" s="5" t="inlineStr">
        <is>
          <t>M</t>
        </is>
      </c>
      <c r="F1527" s="5" t="n">
        <v>1</v>
      </c>
      <c r="G1527" s="31" t="n">
        <v>113700</v>
      </c>
      <c r="H1527" s="31" t="n">
        <v>110200</v>
      </c>
      <c r="I1527" s="6">
        <f>INDEX(Roles!$J$5:$J$40,MATCH(C1527&amp;"|"&amp;D1527,Roles!$A$5:$A$40,0))</f>
        <v/>
      </c>
      <c r="J1527" s="6">
        <f>INDEX(Roles!$K$5:$K$40,MATCH(C1527&amp;"|"&amp;D1527,Roles!$A$5:$A$40,0))</f>
        <v/>
      </c>
      <c r="K1527" s="26">
        <f>INDEX(Market!$K$31:$K$54,MATCH(B1527&amp;"|"&amp;J1527,Market!$A$31:$A$54,0))</f>
        <v/>
      </c>
      <c r="L1527" s="6">
        <f>INDEX(Settings!$E$13:$E$19,MATCH(I1527,Settings!$B$13:$B$19,0))</f>
        <v/>
      </c>
      <c r="M1527" s="25">
        <f>INDEX(Structure!$K$6:$K$12,MATCH(I1527,Structure!$A$6:$A$12,0))</f>
        <v/>
      </c>
      <c r="N1527" s="26">
        <f>INDEX(Structure!$G$25:$G$52,MATCH(B1527&amp;"|"&amp;I1527,Structure!$A$25:$A$52,0))</f>
        <v/>
      </c>
      <c r="O1527" s="26">
        <f>INDEX(Structure!$H$25:$H$52,MATCH(B1527&amp;"|"&amp;I1527,Structure!$A$25:$A$52,0))</f>
        <v/>
      </c>
      <c r="P1527" s="26">
        <f>INDEX(Structure!$I$25:$I$52,MATCH(B1527&amp;"|"&amp;I1527,Structure!$A$25:$A$52,0))</f>
        <v/>
      </c>
      <c r="Q1527" s="20">
        <f>G1527/H1527</f>
        <v/>
      </c>
      <c r="R1527" s="20">
        <f>G1527/O1527</f>
        <v/>
      </c>
      <c r="S1527" s="32">
        <f>(G1527-N1527)/(P1527-N1527)</f>
        <v/>
      </c>
      <c r="T1527" s="4">
        <f>IF(G1527&lt;N1527,"Below",IF(G1527&gt;P1527,"Above","Within"))</f>
        <v/>
      </c>
      <c r="U1527" s="17">
        <f>MAX(0,N1527-G1527)*F1527</f>
        <v/>
      </c>
      <c r="V1527" s="17">
        <f>MAX(0,G1527-P1527)*F1527</f>
        <v/>
      </c>
      <c r="W1527" s="33">
        <f>IF(T1527="Above",LN(G1527/P1527)/LN(1+INDEX(Market!$E$6:$E$9,MATCH(B1527,Market!$A$6:$A$9,0))),0)</f>
        <v/>
      </c>
    </row>
    <row r="1528">
      <c r="A1528" s="5" t="inlineStr">
        <is>
          <t>E01773</t>
        </is>
      </c>
      <c r="B1528" s="5" t="inlineStr">
        <is>
          <t>DE</t>
        </is>
      </c>
      <c r="C1528" s="5" t="inlineStr">
        <is>
          <t>Operations</t>
        </is>
      </c>
      <c r="D1528" s="5" t="inlineStr">
        <is>
          <t>L3</t>
        </is>
      </c>
      <c r="E1528" s="5" t="inlineStr">
        <is>
          <t>F</t>
        </is>
      </c>
      <c r="F1528" s="5" t="n">
        <v>0.8</v>
      </c>
      <c r="G1528" s="31" t="n">
        <v>59000</v>
      </c>
      <c r="H1528" s="31" t="n">
        <v>57800</v>
      </c>
      <c r="I1528" s="6">
        <f>INDEX(Roles!$J$5:$J$40,MATCH(C1528&amp;"|"&amp;D1528,Roles!$A$5:$A$40,0))</f>
        <v/>
      </c>
      <c r="J1528" s="6">
        <f>INDEX(Roles!$K$5:$K$40,MATCH(C1528&amp;"|"&amp;D1528,Roles!$A$5:$A$40,0))</f>
        <v/>
      </c>
      <c r="K1528" s="26">
        <f>INDEX(Market!$K$31:$K$54,MATCH(B1528&amp;"|"&amp;J1528,Market!$A$31:$A$54,0))</f>
        <v/>
      </c>
      <c r="L1528" s="6">
        <f>INDEX(Settings!$E$13:$E$19,MATCH(I1528,Settings!$B$13:$B$19,0))</f>
        <v/>
      </c>
      <c r="M1528" s="25">
        <f>INDEX(Structure!$K$6:$K$12,MATCH(I1528,Structure!$A$6:$A$12,0))</f>
        <v/>
      </c>
      <c r="N1528" s="26">
        <f>INDEX(Structure!$G$25:$G$52,MATCH(B1528&amp;"|"&amp;I1528,Structure!$A$25:$A$52,0))</f>
        <v/>
      </c>
      <c r="O1528" s="26">
        <f>INDEX(Structure!$H$25:$H$52,MATCH(B1528&amp;"|"&amp;I1528,Structure!$A$25:$A$52,0))</f>
        <v/>
      </c>
      <c r="P1528" s="26">
        <f>INDEX(Structure!$I$25:$I$52,MATCH(B1528&amp;"|"&amp;I1528,Structure!$A$25:$A$52,0))</f>
        <v/>
      </c>
      <c r="Q1528" s="20">
        <f>G1528/H1528</f>
        <v/>
      </c>
      <c r="R1528" s="20">
        <f>G1528/O1528</f>
        <v/>
      </c>
      <c r="S1528" s="32">
        <f>(G1528-N1528)/(P1528-N1528)</f>
        <v/>
      </c>
      <c r="T1528" s="4">
        <f>IF(G1528&lt;N1528,"Below",IF(G1528&gt;P1528,"Above","Within"))</f>
        <v/>
      </c>
      <c r="U1528" s="17">
        <f>MAX(0,N1528-G1528)*F1528</f>
        <v/>
      </c>
      <c r="V1528" s="17">
        <f>MAX(0,G1528-P1528)*F1528</f>
        <v/>
      </c>
      <c r="W1528" s="33">
        <f>IF(T1528="Above",LN(G1528/P1528)/LN(1+INDEX(Market!$E$6:$E$9,MATCH(B1528,Market!$A$6:$A$9,0))),0)</f>
        <v/>
      </c>
    </row>
    <row r="1529">
      <c r="A1529" s="5" t="inlineStr">
        <is>
          <t>E01774</t>
        </is>
      </c>
      <c r="B1529" s="5" t="inlineStr">
        <is>
          <t>PL</t>
        </is>
      </c>
      <c r="C1529" s="5" t="inlineStr">
        <is>
          <t>Customer Service</t>
        </is>
      </c>
      <c r="D1529" s="5" t="inlineStr">
        <is>
          <t>L3</t>
        </is>
      </c>
      <c r="E1529" s="5" t="inlineStr">
        <is>
          <t>F</t>
        </is>
      </c>
      <c r="F1529" s="5" t="n">
        <v>1</v>
      </c>
      <c r="G1529" s="31" t="n">
        <v>35250</v>
      </c>
      <c r="H1529" s="31" t="n">
        <v>30200</v>
      </c>
      <c r="I1529" s="6">
        <f>INDEX(Roles!$J$5:$J$40,MATCH(C1529&amp;"|"&amp;D1529,Roles!$A$5:$A$40,0))</f>
        <v/>
      </c>
      <c r="J1529" s="6">
        <f>INDEX(Roles!$K$5:$K$40,MATCH(C1529&amp;"|"&amp;D1529,Roles!$A$5:$A$40,0))</f>
        <v/>
      </c>
      <c r="K1529" s="26">
        <f>INDEX(Market!$K$31:$K$54,MATCH(B1529&amp;"|"&amp;J1529,Market!$A$31:$A$54,0))</f>
        <v/>
      </c>
      <c r="L1529" s="6">
        <f>INDEX(Settings!$E$13:$E$19,MATCH(I1529,Settings!$B$13:$B$19,0))</f>
        <v/>
      </c>
      <c r="M1529" s="25">
        <f>INDEX(Structure!$K$6:$K$12,MATCH(I1529,Structure!$A$6:$A$12,0))</f>
        <v/>
      </c>
      <c r="N1529" s="26">
        <f>INDEX(Structure!$G$25:$G$52,MATCH(B1529&amp;"|"&amp;I1529,Structure!$A$25:$A$52,0))</f>
        <v/>
      </c>
      <c r="O1529" s="26">
        <f>INDEX(Structure!$H$25:$H$52,MATCH(B1529&amp;"|"&amp;I1529,Structure!$A$25:$A$52,0))</f>
        <v/>
      </c>
      <c r="P1529" s="26">
        <f>INDEX(Structure!$I$25:$I$52,MATCH(B1529&amp;"|"&amp;I1529,Structure!$A$25:$A$52,0))</f>
        <v/>
      </c>
      <c r="Q1529" s="20">
        <f>G1529/H1529</f>
        <v/>
      </c>
      <c r="R1529" s="20">
        <f>G1529/O1529</f>
        <v/>
      </c>
      <c r="S1529" s="32">
        <f>(G1529-N1529)/(P1529-N1529)</f>
        <v/>
      </c>
      <c r="T1529" s="4">
        <f>IF(G1529&lt;N1529,"Below",IF(G1529&gt;P1529,"Above","Within"))</f>
        <v/>
      </c>
      <c r="U1529" s="17">
        <f>MAX(0,N1529-G1529)*F1529</f>
        <v/>
      </c>
      <c r="V1529" s="17">
        <f>MAX(0,G1529-P1529)*F1529</f>
        <v/>
      </c>
      <c r="W1529" s="33">
        <f>IF(T1529="Above",LN(G1529/P1529)/LN(1+INDEX(Market!$E$6:$E$9,MATCH(B1529,Market!$A$6:$A$9,0))),0)</f>
        <v/>
      </c>
    </row>
    <row r="1530">
      <c r="A1530" s="5" t="inlineStr">
        <is>
          <t>E01775</t>
        </is>
      </c>
      <c r="B1530" s="5" t="inlineStr">
        <is>
          <t>PL</t>
        </is>
      </c>
      <c r="C1530" s="5" t="inlineStr">
        <is>
          <t>Tech</t>
        </is>
      </c>
      <c r="D1530" s="5" t="inlineStr">
        <is>
          <t>L5</t>
        </is>
      </c>
      <c r="E1530" s="5" t="inlineStr">
        <is>
          <t>M</t>
        </is>
      </c>
      <c r="F1530" s="5" t="n">
        <v>1</v>
      </c>
      <c r="G1530" s="31" t="n">
        <v>84950</v>
      </c>
      <c r="H1530" s="31" t="n">
        <v>76100</v>
      </c>
      <c r="I1530" s="6">
        <f>INDEX(Roles!$J$5:$J$40,MATCH(C1530&amp;"|"&amp;D1530,Roles!$A$5:$A$40,0))</f>
        <v/>
      </c>
      <c r="J1530" s="6">
        <f>INDEX(Roles!$K$5:$K$40,MATCH(C1530&amp;"|"&amp;D1530,Roles!$A$5:$A$40,0))</f>
        <v/>
      </c>
      <c r="K1530" s="26">
        <f>INDEX(Market!$K$31:$K$54,MATCH(B1530&amp;"|"&amp;J1530,Market!$A$31:$A$54,0))</f>
        <v/>
      </c>
      <c r="L1530" s="6">
        <f>INDEX(Settings!$E$13:$E$19,MATCH(I1530,Settings!$B$13:$B$19,0))</f>
        <v/>
      </c>
      <c r="M1530" s="25">
        <f>INDEX(Structure!$K$6:$K$12,MATCH(I1530,Structure!$A$6:$A$12,0))</f>
        <v/>
      </c>
      <c r="N1530" s="26">
        <f>INDEX(Structure!$G$25:$G$52,MATCH(B1530&amp;"|"&amp;I1530,Structure!$A$25:$A$52,0))</f>
        <v/>
      </c>
      <c r="O1530" s="26">
        <f>INDEX(Structure!$H$25:$H$52,MATCH(B1530&amp;"|"&amp;I1530,Structure!$A$25:$A$52,0))</f>
        <v/>
      </c>
      <c r="P1530" s="26">
        <f>INDEX(Structure!$I$25:$I$52,MATCH(B1530&amp;"|"&amp;I1530,Structure!$A$25:$A$52,0))</f>
        <v/>
      </c>
      <c r="Q1530" s="20">
        <f>G1530/H1530</f>
        <v/>
      </c>
      <c r="R1530" s="20">
        <f>G1530/O1530</f>
        <v/>
      </c>
      <c r="S1530" s="32">
        <f>(G1530-N1530)/(P1530-N1530)</f>
        <v/>
      </c>
      <c r="T1530" s="4">
        <f>IF(G1530&lt;N1530,"Below",IF(G1530&gt;P1530,"Above","Within"))</f>
        <v/>
      </c>
      <c r="U1530" s="17">
        <f>MAX(0,N1530-G1530)*F1530</f>
        <v/>
      </c>
      <c r="V1530" s="17">
        <f>MAX(0,G1530-P1530)*F1530</f>
        <v/>
      </c>
      <c r="W1530" s="33">
        <f>IF(T1530="Above",LN(G1530/P1530)/LN(1+INDEX(Market!$E$6:$E$9,MATCH(B1530,Market!$A$6:$A$9,0))),0)</f>
        <v/>
      </c>
    </row>
    <row r="1531">
      <c r="A1531" s="5" t="inlineStr">
        <is>
          <t>E01776</t>
        </is>
      </c>
      <c r="B1531" s="5" t="inlineStr">
        <is>
          <t>DE</t>
        </is>
      </c>
      <c r="C1531" s="5" t="inlineStr">
        <is>
          <t>Customer Service</t>
        </is>
      </c>
      <c r="D1531" s="5" t="inlineStr">
        <is>
          <t>L5</t>
        </is>
      </c>
      <c r="E1531" s="5" t="inlineStr">
        <is>
          <t>M</t>
        </is>
      </c>
      <c r="F1531" s="5" t="n">
        <v>1</v>
      </c>
      <c r="G1531" s="31" t="n">
        <v>83350</v>
      </c>
      <c r="H1531" s="31" t="n">
        <v>99200</v>
      </c>
      <c r="I1531" s="6">
        <f>INDEX(Roles!$J$5:$J$40,MATCH(C1531&amp;"|"&amp;D1531,Roles!$A$5:$A$40,0))</f>
        <v/>
      </c>
      <c r="J1531" s="6">
        <f>INDEX(Roles!$K$5:$K$40,MATCH(C1531&amp;"|"&amp;D1531,Roles!$A$5:$A$40,0))</f>
        <v/>
      </c>
      <c r="K1531" s="26">
        <f>INDEX(Market!$K$31:$K$54,MATCH(B1531&amp;"|"&amp;J1531,Market!$A$31:$A$54,0))</f>
        <v/>
      </c>
      <c r="L1531" s="6">
        <f>INDEX(Settings!$E$13:$E$19,MATCH(I1531,Settings!$B$13:$B$19,0))</f>
        <v/>
      </c>
      <c r="M1531" s="25">
        <f>INDEX(Structure!$K$6:$K$12,MATCH(I1531,Structure!$A$6:$A$12,0))</f>
        <v/>
      </c>
      <c r="N1531" s="26">
        <f>INDEX(Structure!$G$25:$G$52,MATCH(B1531&amp;"|"&amp;I1531,Structure!$A$25:$A$52,0))</f>
        <v/>
      </c>
      <c r="O1531" s="26">
        <f>INDEX(Structure!$H$25:$H$52,MATCH(B1531&amp;"|"&amp;I1531,Structure!$A$25:$A$52,0))</f>
        <v/>
      </c>
      <c r="P1531" s="26">
        <f>INDEX(Structure!$I$25:$I$52,MATCH(B1531&amp;"|"&amp;I1531,Structure!$A$25:$A$52,0))</f>
        <v/>
      </c>
      <c r="Q1531" s="20">
        <f>G1531/H1531</f>
        <v/>
      </c>
      <c r="R1531" s="20">
        <f>G1531/O1531</f>
        <v/>
      </c>
      <c r="S1531" s="32">
        <f>(G1531-N1531)/(P1531-N1531)</f>
        <v/>
      </c>
      <c r="T1531" s="4">
        <f>IF(G1531&lt;N1531,"Below",IF(G1531&gt;P1531,"Above","Within"))</f>
        <v/>
      </c>
      <c r="U1531" s="17">
        <f>MAX(0,N1531-G1531)*F1531</f>
        <v/>
      </c>
      <c r="V1531" s="17">
        <f>MAX(0,G1531-P1531)*F1531</f>
        <v/>
      </c>
      <c r="W1531" s="33">
        <f>IF(T1531="Above",LN(G1531/P1531)/LN(1+INDEX(Market!$E$6:$E$9,MATCH(B1531,Market!$A$6:$A$9,0))),0)</f>
        <v/>
      </c>
    </row>
    <row r="1532">
      <c r="A1532" s="5" t="inlineStr">
        <is>
          <t>E01777</t>
        </is>
      </c>
      <c r="B1532" s="5" t="inlineStr">
        <is>
          <t>DE</t>
        </is>
      </c>
      <c r="C1532" s="5" t="inlineStr">
        <is>
          <t>Finance</t>
        </is>
      </c>
      <c r="D1532" s="5" t="inlineStr">
        <is>
          <t>L2</t>
        </is>
      </c>
      <c r="E1532" s="5" t="inlineStr">
        <is>
          <t>F</t>
        </is>
      </c>
      <c r="F1532" s="5" t="n">
        <v>1</v>
      </c>
      <c r="G1532" s="31" t="n">
        <v>56300</v>
      </c>
      <c r="H1532" s="31" t="n">
        <v>52300</v>
      </c>
      <c r="I1532" s="6">
        <f>INDEX(Roles!$J$5:$J$40,MATCH(C1532&amp;"|"&amp;D1532,Roles!$A$5:$A$40,0))</f>
        <v/>
      </c>
      <c r="J1532" s="6">
        <f>INDEX(Roles!$K$5:$K$40,MATCH(C1532&amp;"|"&amp;D1532,Roles!$A$5:$A$40,0))</f>
        <v/>
      </c>
      <c r="K1532" s="26">
        <f>INDEX(Market!$K$31:$K$54,MATCH(B1532&amp;"|"&amp;J1532,Market!$A$31:$A$54,0))</f>
        <v/>
      </c>
      <c r="L1532" s="6">
        <f>INDEX(Settings!$E$13:$E$19,MATCH(I1532,Settings!$B$13:$B$19,0))</f>
        <v/>
      </c>
      <c r="M1532" s="25">
        <f>INDEX(Structure!$K$6:$K$12,MATCH(I1532,Structure!$A$6:$A$12,0))</f>
        <v/>
      </c>
      <c r="N1532" s="26">
        <f>INDEX(Structure!$G$25:$G$52,MATCH(B1532&amp;"|"&amp;I1532,Structure!$A$25:$A$52,0))</f>
        <v/>
      </c>
      <c r="O1532" s="26">
        <f>INDEX(Structure!$H$25:$H$52,MATCH(B1532&amp;"|"&amp;I1532,Structure!$A$25:$A$52,0))</f>
        <v/>
      </c>
      <c r="P1532" s="26">
        <f>INDEX(Structure!$I$25:$I$52,MATCH(B1532&amp;"|"&amp;I1532,Structure!$A$25:$A$52,0))</f>
        <v/>
      </c>
      <c r="Q1532" s="20">
        <f>G1532/H1532</f>
        <v/>
      </c>
      <c r="R1532" s="20">
        <f>G1532/O1532</f>
        <v/>
      </c>
      <c r="S1532" s="32">
        <f>(G1532-N1532)/(P1532-N1532)</f>
        <v/>
      </c>
      <c r="T1532" s="4">
        <f>IF(G1532&lt;N1532,"Below",IF(G1532&gt;P1532,"Above","Within"))</f>
        <v/>
      </c>
      <c r="U1532" s="17">
        <f>MAX(0,N1532-G1532)*F1532</f>
        <v/>
      </c>
      <c r="V1532" s="17">
        <f>MAX(0,G1532-P1532)*F1532</f>
        <v/>
      </c>
      <c r="W1532" s="33">
        <f>IF(T1532="Above",LN(G1532/P1532)/LN(1+INDEX(Market!$E$6:$E$9,MATCH(B1532,Market!$A$6:$A$9,0))),0)</f>
        <v/>
      </c>
    </row>
    <row r="1533">
      <c r="A1533" s="5" t="inlineStr">
        <is>
          <t>E01778</t>
        </is>
      </c>
      <c r="B1533" s="5" t="inlineStr">
        <is>
          <t>IT</t>
        </is>
      </c>
      <c r="C1533" s="5" t="inlineStr">
        <is>
          <t>Customer Service</t>
        </is>
      </c>
      <c r="D1533" s="5" t="inlineStr">
        <is>
          <t>L4</t>
        </is>
      </c>
      <c r="E1533" s="5" t="inlineStr">
        <is>
          <t>F</t>
        </is>
      </c>
      <c r="F1533" s="5" t="n">
        <v>0.8</v>
      </c>
      <c r="G1533" s="31" t="n">
        <v>53300</v>
      </c>
      <c r="H1533" s="31" t="n">
        <v>49100</v>
      </c>
      <c r="I1533" s="6">
        <f>INDEX(Roles!$J$5:$J$40,MATCH(C1533&amp;"|"&amp;D1533,Roles!$A$5:$A$40,0))</f>
        <v/>
      </c>
      <c r="J1533" s="6">
        <f>INDEX(Roles!$K$5:$K$40,MATCH(C1533&amp;"|"&amp;D1533,Roles!$A$5:$A$40,0))</f>
        <v/>
      </c>
      <c r="K1533" s="26">
        <f>INDEX(Market!$K$31:$K$54,MATCH(B1533&amp;"|"&amp;J1533,Market!$A$31:$A$54,0))</f>
        <v/>
      </c>
      <c r="L1533" s="6">
        <f>INDEX(Settings!$E$13:$E$19,MATCH(I1533,Settings!$B$13:$B$19,0))</f>
        <v/>
      </c>
      <c r="M1533" s="25">
        <f>INDEX(Structure!$K$6:$K$12,MATCH(I1533,Structure!$A$6:$A$12,0))</f>
        <v/>
      </c>
      <c r="N1533" s="26">
        <f>INDEX(Structure!$G$25:$G$52,MATCH(B1533&amp;"|"&amp;I1533,Structure!$A$25:$A$52,0))</f>
        <v/>
      </c>
      <c r="O1533" s="26">
        <f>INDEX(Structure!$H$25:$H$52,MATCH(B1533&amp;"|"&amp;I1533,Structure!$A$25:$A$52,0))</f>
        <v/>
      </c>
      <c r="P1533" s="26">
        <f>INDEX(Structure!$I$25:$I$52,MATCH(B1533&amp;"|"&amp;I1533,Structure!$A$25:$A$52,0))</f>
        <v/>
      </c>
      <c r="Q1533" s="20">
        <f>G1533/H1533</f>
        <v/>
      </c>
      <c r="R1533" s="20">
        <f>G1533/O1533</f>
        <v/>
      </c>
      <c r="S1533" s="32">
        <f>(G1533-N1533)/(P1533-N1533)</f>
        <v/>
      </c>
      <c r="T1533" s="4">
        <f>IF(G1533&lt;N1533,"Below",IF(G1533&gt;P1533,"Above","Within"))</f>
        <v/>
      </c>
      <c r="U1533" s="17">
        <f>MAX(0,N1533-G1533)*F1533</f>
        <v/>
      </c>
      <c r="V1533" s="17">
        <f>MAX(0,G1533-P1533)*F1533</f>
        <v/>
      </c>
      <c r="W1533" s="33">
        <f>IF(T1533="Above",LN(G1533/P1533)/LN(1+INDEX(Market!$E$6:$E$9,MATCH(B1533,Market!$A$6:$A$9,0))),0)</f>
        <v/>
      </c>
    </row>
    <row r="1534">
      <c r="A1534" s="5" t="inlineStr">
        <is>
          <t>E01779</t>
        </is>
      </c>
      <c r="B1534" s="5" t="inlineStr">
        <is>
          <t>PL</t>
        </is>
      </c>
      <c r="C1534" s="5" t="inlineStr">
        <is>
          <t>Operations</t>
        </is>
      </c>
      <c r="D1534" s="5" t="inlineStr">
        <is>
          <t>L2</t>
        </is>
      </c>
      <c r="E1534" s="5" t="inlineStr">
        <is>
          <t>M</t>
        </is>
      </c>
      <c r="F1534" s="5" t="n">
        <v>1</v>
      </c>
      <c r="G1534" s="31" t="n">
        <v>25400</v>
      </c>
      <c r="H1534" s="31" t="n">
        <v>24900</v>
      </c>
      <c r="I1534" s="6">
        <f>INDEX(Roles!$J$5:$J$40,MATCH(C1534&amp;"|"&amp;D1534,Roles!$A$5:$A$40,0))</f>
        <v/>
      </c>
      <c r="J1534" s="6">
        <f>INDEX(Roles!$K$5:$K$40,MATCH(C1534&amp;"|"&amp;D1534,Roles!$A$5:$A$40,0))</f>
        <v/>
      </c>
      <c r="K1534" s="26">
        <f>INDEX(Market!$K$31:$K$54,MATCH(B1534&amp;"|"&amp;J1534,Market!$A$31:$A$54,0))</f>
        <v/>
      </c>
      <c r="L1534" s="6">
        <f>INDEX(Settings!$E$13:$E$19,MATCH(I1534,Settings!$B$13:$B$19,0))</f>
        <v/>
      </c>
      <c r="M1534" s="25">
        <f>INDEX(Structure!$K$6:$K$12,MATCH(I1534,Structure!$A$6:$A$12,0))</f>
        <v/>
      </c>
      <c r="N1534" s="26">
        <f>INDEX(Structure!$G$25:$G$52,MATCH(B1534&amp;"|"&amp;I1534,Structure!$A$25:$A$52,0))</f>
        <v/>
      </c>
      <c r="O1534" s="26">
        <f>INDEX(Structure!$H$25:$H$52,MATCH(B1534&amp;"|"&amp;I1534,Structure!$A$25:$A$52,0))</f>
        <v/>
      </c>
      <c r="P1534" s="26">
        <f>INDEX(Structure!$I$25:$I$52,MATCH(B1534&amp;"|"&amp;I1534,Structure!$A$25:$A$52,0))</f>
        <v/>
      </c>
      <c r="Q1534" s="20">
        <f>G1534/H1534</f>
        <v/>
      </c>
      <c r="R1534" s="20">
        <f>G1534/O1534</f>
        <v/>
      </c>
      <c r="S1534" s="32">
        <f>(G1534-N1534)/(P1534-N1534)</f>
        <v/>
      </c>
      <c r="T1534" s="4">
        <f>IF(G1534&lt;N1534,"Below",IF(G1534&gt;P1534,"Above","Within"))</f>
        <v/>
      </c>
      <c r="U1534" s="17">
        <f>MAX(0,N1534-G1534)*F1534</f>
        <v/>
      </c>
      <c r="V1534" s="17">
        <f>MAX(0,G1534-P1534)*F1534</f>
        <v/>
      </c>
      <c r="W1534" s="33">
        <f>IF(T1534="Above",LN(G1534/P1534)/LN(1+INDEX(Market!$E$6:$E$9,MATCH(B1534,Market!$A$6:$A$9,0))),0)</f>
        <v/>
      </c>
    </row>
    <row r="1535">
      <c r="A1535" s="5" t="inlineStr">
        <is>
          <t>E01780</t>
        </is>
      </c>
      <c r="B1535" s="5" t="inlineStr">
        <is>
          <t>IT</t>
        </is>
      </c>
      <c r="C1535" s="5" t="inlineStr">
        <is>
          <t>Customer Service</t>
        </is>
      </c>
      <c r="D1535" s="5" t="inlineStr">
        <is>
          <t>L2</t>
        </is>
      </c>
      <c r="E1535" s="5" t="inlineStr">
        <is>
          <t>M</t>
        </is>
      </c>
      <c r="F1535" s="5" t="n">
        <v>1</v>
      </c>
      <c r="G1535" s="31" t="n">
        <v>31350</v>
      </c>
      <c r="H1535" s="31" t="n">
        <v>29200</v>
      </c>
      <c r="I1535" s="6">
        <f>INDEX(Roles!$J$5:$J$40,MATCH(C1535&amp;"|"&amp;D1535,Roles!$A$5:$A$40,0))</f>
        <v/>
      </c>
      <c r="J1535" s="6">
        <f>INDEX(Roles!$K$5:$K$40,MATCH(C1535&amp;"|"&amp;D1535,Roles!$A$5:$A$40,0))</f>
        <v/>
      </c>
      <c r="K1535" s="26">
        <f>INDEX(Market!$K$31:$K$54,MATCH(B1535&amp;"|"&amp;J1535,Market!$A$31:$A$54,0))</f>
        <v/>
      </c>
      <c r="L1535" s="6">
        <f>INDEX(Settings!$E$13:$E$19,MATCH(I1535,Settings!$B$13:$B$19,0))</f>
        <v/>
      </c>
      <c r="M1535" s="25">
        <f>INDEX(Structure!$K$6:$K$12,MATCH(I1535,Structure!$A$6:$A$12,0))</f>
        <v/>
      </c>
      <c r="N1535" s="26">
        <f>INDEX(Structure!$G$25:$G$52,MATCH(B1535&amp;"|"&amp;I1535,Structure!$A$25:$A$52,0))</f>
        <v/>
      </c>
      <c r="O1535" s="26">
        <f>INDEX(Structure!$H$25:$H$52,MATCH(B1535&amp;"|"&amp;I1535,Structure!$A$25:$A$52,0))</f>
        <v/>
      </c>
      <c r="P1535" s="26">
        <f>INDEX(Structure!$I$25:$I$52,MATCH(B1535&amp;"|"&amp;I1535,Structure!$A$25:$A$52,0))</f>
        <v/>
      </c>
      <c r="Q1535" s="20">
        <f>G1535/H1535</f>
        <v/>
      </c>
      <c r="R1535" s="20">
        <f>G1535/O1535</f>
        <v/>
      </c>
      <c r="S1535" s="32">
        <f>(G1535-N1535)/(P1535-N1535)</f>
        <v/>
      </c>
      <c r="T1535" s="4">
        <f>IF(G1535&lt;N1535,"Below",IF(G1535&gt;P1535,"Above","Within"))</f>
        <v/>
      </c>
      <c r="U1535" s="17">
        <f>MAX(0,N1535-G1535)*F1535</f>
        <v/>
      </c>
      <c r="V1535" s="17">
        <f>MAX(0,G1535-P1535)*F1535</f>
        <v/>
      </c>
      <c r="W1535" s="33">
        <f>IF(T1535="Above",LN(G1535/P1535)/LN(1+INDEX(Market!$E$6:$E$9,MATCH(B1535,Market!$A$6:$A$9,0))),0)</f>
        <v/>
      </c>
    </row>
    <row r="1536">
      <c r="A1536" s="5" t="inlineStr">
        <is>
          <t>E01781</t>
        </is>
      </c>
      <c r="B1536" s="5" t="inlineStr">
        <is>
          <t>DE</t>
        </is>
      </c>
      <c r="C1536" s="5" t="inlineStr">
        <is>
          <t>Finance</t>
        </is>
      </c>
      <c r="D1536" s="5" t="inlineStr">
        <is>
          <t>L2</t>
        </is>
      </c>
      <c r="E1536" s="5" t="inlineStr">
        <is>
          <t>F</t>
        </is>
      </c>
      <c r="F1536" s="5" t="n">
        <v>1</v>
      </c>
      <c r="G1536" s="31" t="n">
        <v>46200</v>
      </c>
      <c r="H1536" s="31" t="n">
        <v>52300</v>
      </c>
      <c r="I1536" s="6">
        <f>INDEX(Roles!$J$5:$J$40,MATCH(C1536&amp;"|"&amp;D1536,Roles!$A$5:$A$40,0))</f>
        <v/>
      </c>
      <c r="J1536" s="6">
        <f>INDEX(Roles!$K$5:$K$40,MATCH(C1536&amp;"|"&amp;D1536,Roles!$A$5:$A$40,0))</f>
        <v/>
      </c>
      <c r="K1536" s="26">
        <f>INDEX(Market!$K$31:$K$54,MATCH(B1536&amp;"|"&amp;J1536,Market!$A$31:$A$54,0))</f>
        <v/>
      </c>
      <c r="L1536" s="6">
        <f>INDEX(Settings!$E$13:$E$19,MATCH(I1536,Settings!$B$13:$B$19,0))</f>
        <v/>
      </c>
      <c r="M1536" s="25">
        <f>INDEX(Structure!$K$6:$K$12,MATCH(I1536,Structure!$A$6:$A$12,0))</f>
        <v/>
      </c>
      <c r="N1536" s="26">
        <f>INDEX(Structure!$G$25:$G$52,MATCH(B1536&amp;"|"&amp;I1536,Structure!$A$25:$A$52,0))</f>
        <v/>
      </c>
      <c r="O1536" s="26">
        <f>INDEX(Structure!$H$25:$H$52,MATCH(B1536&amp;"|"&amp;I1536,Structure!$A$25:$A$52,0))</f>
        <v/>
      </c>
      <c r="P1536" s="26">
        <f>INDEX(Structure!$I$25:$I$52,MATCH(B1536&amp;"|"&amp;I1536,Structure!$A$25:$A$52,0))</f>
        <v/>
      </c>
      <c r="Q1536" s="20">
        <f>G1536/H1536</f>
        <v/>
      </c>
      <c r="R1536" s="20">
        <f>G1536/O1536</f>
        <v/>
      </c>
      <c r="S1536" s="32">
        <f>(G1536-N1536)/(P1536-N1536)</f>
        <v/>
      </c>
      <c r="T1536" s="4">
        <f>IF(G1536&lt;N1536,"Below",IF(G1536&gt;P1536,"Above","Within"))</f>
        <v/>
      </c>
      <c r="U1536" s="17">
        <f>MAX(0,N1536-G1536)*F1536</f>
        <v/>
      </c>
      <c r="V1536" s="17">
        <f>MAX(0,G1536-P1536)*F1536</f>
        <v/>
      </c>
      <c r="W1536" s="33">
        <f>IF(T1536="Above",LN(G1536/P1536)/LN(1+INDEX(Market!$E$6:$E$9,MATCH(B1536,Market!$A$6:$A$9,0))),0)</f>
        <v/>
      </c>
    </row>
    <row r="1537">
      <c r="A1537" s="5" t="inlineStr">
        <is>
          <t>E01782</t>
        </is>
      </c>
      <c r="B1537" s="5" t="inlineStr">
        <is>
          <t>IT</t>
        </is>
      </c>
      <c r="C1537" s="5" t="inlineStr">
        <is>
          <t>Customer Service</t>
        </is>
      </c>
      <c r="D1537" s="5" t="inlineStr">
        <is>
          <t>L2</t>
        </is>
      </c>
      <c r="E1537" s="5" t="inlineStr">
        <is>
          <t>F</t>
        </is>
      </c>
      <c r="F1537" s="5" t="n">
        <v>1</v>
      </c>
      <c r="G1537" s="31" t="n">
        <v>31900</v>
      </c>
      <c r="H1537" s="31" t="n">
        <v>29200</v>
      </c>
      <c r="I1537" s="6">
        <f>INDEX(Roles!$J$5:$J$40,MATCH(C1537&amp;"|"&amp;D1537,Roles!$A$5:$A$40,0))</f>
        <v/>
      </c>
      <c r="J1537" s="6">
        <f>INDEX(Roles!$K$5:$K$40,MATCH(C1537&amp;"|"&amp;D1537,Roles!$A$5:$A$40,0))</f>
        <v/>
      </c>
      <c r="K1537" s="26">
        <f>INDEX(Market!$K$31:$K$54,MATCH(B1537&amp;"|"&amp;J1537,Market!$A$31:$A$54,0))</f>
        <v/>
      </c>
      <c r="L1537" s="6">
        <f>INDEX(Settings!$E$13:$E$19,MATCH(I1537,Settings!$B$13:$B$19,0))</f>
        <v/>
      </c>
      <c r="M1537" s="25">
        <f>INDEX(Structure!$K$6:$K$12,MATCH(I1537,Structure!$A$6:$A$12,0))</f>
        <v/>
      </c>
      <c r="N1537" s="26">
        <f>INDEX(Structure!$G$25:$G$52,MATCH(B1537&amp;"|"&amp;I1537,Structure!$A$25:$A$52,0))</f>
        <v/>
      </c>
      <c r="O1537" s="26">
        <f>INDEX(Structure!$H$25:$H$52,MATCH(B1537&amp;"|"&amp;I1537,Structure!$A$25:$A$52,0))</f>
        <v/>
      </c>
      <c r="P1537" s="26">
        <f>INDEX(Structure!$I$25:$I$52,MATCH(B1537&amp;"|"&amp;I1537,Structure!$A$25:$A$52,0))</f>
        <v/>
      </c>
      <c r="Q1537" s="20">
        <f>G1537/H1537</f>
        <v/>
      </c>
      <c r="R1537" s="20">
        <f>G1537/O1537</f>
        <v/>
      </c>
      <c r="S1537" s="32">
        <f>(G1537-N1537)/(P1537-N1537)</f>
        <v/>
      </c>
      <c r="T1537" s="4">
        <f>IF(G1537&lt;N1537,"Below",IF(G1537&gt;P1537,"Above","Within"))</f>
        <v/>
      </c>
      <c r="U1537" s="17">
        <f>MAX(0,N1537-G1537)*F1537</f>
        <v/>
      </c>
      <c r="V1537" s="17">
        <f>MAX(0,G1537-P1537)*F1537</f>
        <v/>
      </c>
      <c r="W1537" s="33">
        <f>IF(T1537="Above",LN(G1537/P1537)/LN(1+INDEX(Market!$E$6:$E$9,MATCH(B1537,Market!$A$6:$A$9,0))),0)</f>
        <v/>
      </c>
    </row>
    <row r="1538">
      <c r="A1538" s="5" t="inlineStr">
        <is>
          <t>E01783</t>
        </is>
      </c>
      <c r="B1538" s="5" t="inlineStr">
        <is>
          <t>IT</t>
        </is>
      </c>
      <c r="C1538" s="5" t="inlineStr">
        <is>
          <t>Tech</t>
        </is>
      </c>
      <c r="D1538" s="5" t="inlineStr">
        <is>
          <t>L3</t>
        </is>
      </c>
      <c r="E1538" s="5" t="inlineStr">
        <is>
          <t>M</t>
        </is>
      </c>
      <c r="F1538" s="5" t="n">
        <v>1</v>
      </c>
      <c r="G1538" s="31" t="n">
        <v>54450</v>
      </c>
      <c r="H1538" s="31" t="n">
        <v>52000</v>
      </c>
      <c r="I1538" s="6">
        <f>INDEX(Roles!$J$5:$J$40,MATCH(C1538&amp;"|"&amp;D1538,Roles!$A$5:$A$40,0))</f>
        <v/>
      </c>
      <c r="J1538" s="6">
        <f>INDEX(Roles!$K$5:$K$40,MATCH(C1538&amp;"|"&amp;D1538,Roles!$A$5:$A$40,0))</f>
        <v/>
      </c>
      <c r="K1538" s="26">
        <f>INDEX(Market!$K$31:$K$54,MATCH(B1538&amp;"|"&amp;J1538,Market!$A$31:$A$54,0))</f>
        <v/>
      </c>
      <c r="L1538" s="6">
        <f>INDEX(Settings!$E$13:$E$19,MATCH(I1538,Settings!$B$13:$B$19,0))</f>
        <v/>
      </c>
      <c r="M1538" s="25">
        <f>INDEX(Structure!$K$6:$K$12,MATCH(I1538,Structure!$A$6:$A$12,0))</f>
        <v/>
      </c>
      <c r="N1538" s="26">
        <f>INDEX(Structure!$G$25:$G$52,MATCH(B1538&amp;"|"&amp;I1538,Structure!$A$25:$A$52,0))</f>
        <v/>
      </c>
      <c r="O1538" s="26">
        <f>INDEX(Structure!$H$25:$H$52,MATCH(B1538&amp;"|"&amp;I1538,Structure!$A$25:$A$52,0))</f>
        <v/>
      </c>
      <c r="P1538" s="26">
        <f>INDEX(Structure!$I$25:$I$52,MATCH(B1538&amp;"|"&amp;I1538,Structure!$A$25:$A$52,0))</f>
        <v/>
      </c>
      <c r="Q1538" s="20">
        <f>G1538/H1538</f>
        <v/>
      </c>
      <c r="R1538" s="20">
        <f>G1538/O1538</f>
        <v/>
      </c>
      <c r="S1538" s="32">
        <f>(G1538-N1538)/(P1538-N1538)</f>
        <v/>
      </c>
      <c r="T1538" s="4">
        <f>IF(G1538&lt;N1538,"Below",IF(G1538&gt;P1538,"Above","Within"))</f>
        <v/>
      </c>
      <c r="U1538" s="17">
        <f>MAX(0,N1538-G1538)*F1538</f>
        <v/>
      </c>
      <c r="V1538" s="17">
        <f>MAX(0,G1538-P1538)*F1538</f>
        <v/>
      </c>
      <c r="W1538" s="33">
        <f>IF(T1538="Above",LN(G1538/P1538)/LN(1+INDEX(Market!$E$6:$E$9,MATCH(B1538,Market!$A$6:$A$9,0))),0)</f>
        <v/>
      </c>
    </row>
    <row r="1539">
      <c r="A1539" s="5" t="inlineStr">
        <is>
          <t>E01785</t>
        </is>
      </c>
      <c r="B1539" s="5" t="inlineStr">
        <is>
          <t>IT</t>
        </is>
      </c>
      <c r="C1539" s="5" t="inlineStr">
        <is>
          <t>Customer Service</t>
        </is>
      </c>
      <c r="D1539" s="5" t="inlineStr">
        <is>
          <t>L2</t>
        </is>
      </c>
      <c r="E1539" s="5" t="inlineStr">
        <is>
          <t>M</t>
        </is>
      </c>
      <c r="F1539" s="5" t="n">
        <v>1</v>
      </c>
      <c r="G1539" s="31" t="n">
        <v>29900</v>
      </c>
      <c r="H1539" s="31" t="n">
        <v>29200</v>
      </c>
      <c r="I1539" s="6">
        <f>INDEX(Roles!$J$5:$J$40,MATCH(C1539&amp;"|"&amp;D1539,Roles!$A$5:$A$40,0))</f>
        <v/>
      </c>
      <c r="J1539" s="6">
        <f>INDEX(Roles!$K$5:$K$40,MATCH(C1539&amp;"|"&amp;D1539,Roles!$A$5:$A$40,0))</f>
        <v/>
      </c>
      <c r="K1539" s="26">
        <f>INDEX(Market!$K$31:$K$54,MATCH(B1539&amp;"|"&amp;J1539,Market!$A$31:$A$54,0))</f>
        <v/>
      </c>
      <c r="L1539" s="6">
        <f>INDEX(Settings!$E$13:$E$19,MATCH(I1539,Settings!$B$13:$B$19,0))</f>
        <v/>
      </c>
      <c r="M1539" s="25">
        <f>INDEX(Structure!$K$6:$K$12,MATCH(I1539,Structure!$A$6:$A$12,0))</f>
        <v/>
      </c>
      <c r="N1539" s="26">
        <f>INDEX(Structure!$G$25:$G$52,MATCH(B1539&amp;"|"&amp;I1539,Structure!$A$25:$A$52,0))</f>
        <v/>
      </c>
      <c r="O1539" s="26">
        <f>INDEX(Structure!$H$25:$H$52,MATCH(B1539&amp;"|"&amp;I1539,Structure!$A$25:$A$52,0))</f>
        <v/>
      </c>
      <c r="P1539" s="26">
        <f>INDEX(Structure!$I$25:$I$52,MATCH(B1539&amp;"|"&amp;I1539,Structure!$A$25:$A$52,0))</f>
        <v/>
      </c>
      <c r="Q1539" s="20">
        <f>G1539/H1539</f>
        <v/>
      </c>
      <c r="R1539" s="20">
        <f>G1539/O1539</f>
        <v/>
      </c>
      <c r="S1539" s="32">
        <f>(G1539-N1539)/(P1539-N1539)</f>
        <v/>
      </c>
      <c r="T1539" s="4">
        <f>IF(G1539&lt;N1539,"Below",IF(G1539&gt;P1539,"Above","Within"))</f>
        <v/>
      </c>
      <c r="U1539" s="17">
        <f>MAX(0,N1539-G1539)*F1539</f>
        <v/>
      </c>
      <c r="V1539" s="17">
        <f>MAX(0,G1539-P1539)*F1539</f>
        <v/>
      </c>
      <c r="W1539" s="33">
        <f>IF(T1539="Above",LN(G1539/P1539)/LN(1+INDEX(Market!$E$6:$E$9,MATCH(B1539,Market!$A$6:$A$9,0))),0)</f>
        <v/>
      </c>
    </row>
    <row r="1540">
      <c r="A1540" s="5" t="inlineStr">
        <is>
          <t>E01786</t>
        </is>
      </c>
      <c r="B1540" s="5" t="inlineStr">
        <is>
          <t>ES</t>
        </is>
      </c>
      <c r="C1540" s="5" t="inlineStr">
        <is>
          <t>Tech</t>
        </is>
      </c>
      <c r="D1540" s="5" t="inlineStr">
        <is>
          <t>L3</t>
        </is>
      </c>
      <c r="E1540" s="5" t="inlineStr">
        <is>
          <t>M</t>
        </is>
      </c>
      <c r="F1540" s="5" t="n">
        <v>1</v>
      </c>
      <c r="G1540" s="31" t="n">
        <v>57000</v>
      </c>
      <c r="H1540" s="31" t="n">
        <v>50000</v>
      </c>
      <c r="I1540" s="6">
        <f>INDEX(Roles!$J$5:$J$40,MATCH(C1540&amp;"|"&amp;D1540,Roles!$A$5:$A$40,0))</f>
        <v/>
      </c>
      <c r="J1540" s="6">
        <f>INDEX(Roles!$K$5:$K$40,MATCH(C1540&amp;"|"&amp;D1540,Roles!$A$5:$A$40,0))</f>
        <v/>
      </c>
      <c r="K1540" s="26">
        <f>INDEX(Market!$K$31:$K$54,MATCH(B1540&amp;"|"&amp;J1540,Market!$A$31:$A$54,0))</f>
        <v/>
      </c>
      <c r="L1540" s="6">
        <f>INDEX(Settings!$E$13:$E$19,MATCH(I1540,Settings!$B$13:$B$19,0))</f>
        <v/>
      </c>
      <c r="M1540" s="25">
        <f>INDEX(Structure!$K$6:$K$12,MATCH(I1540,Structure!$A$6:$A$12,0))</f>
        <v/>
      </c>
      <c r="N1540" s="26">
        <f>INDEX(Structure!$G$25:$G$52,MATCH(B1540&amp;"|"&amp;I1540,Structure!$A$25:$A$52,0))</f>
        <v/>
      </c>
      <c r="O1540" s="26">
        <f>INDEX(Structure!$H$25:$H$52,MATCH(B1540&amp;"|"&amp;I1540,Structure!$A$25:$A$52,0))</f>
        <v/>
      </c>
      <c r="P1540" s="26">
        <f>INDEX(Structure!$I$25:$I$52,MATCH(B1540&amp;"|"&amp;I1540,Structure!$A$25:$A$52,0))</f>
        <v/>
      </c>
      <c r="Q1540" s="20">
        <f>G1540/H1540</f>
        <v/>
      </c>
      <c r="R1540" s="20">
        <f>G1540/O1540</f>
        <v/>
      </c>
      <c r="S1540" s="32">
        <f>(G1540-N1540)/(P1540-N1540)</f>
        <v/>
      </c>
      <c r="T1540" s="4">
        <f>IF(G1540&lt;N1540,"Below",IF(G1540&gt;P1540,"Above","Within"))</f>
        <v/>
      </c>
      <c r="U1540" s="17">
        <f>MAX(0,N1540-G1540)*F1540</f>
        <v/>
      </c>
      <c r="V1540" s="17">
        <f>MAX(0,G1540-P1540)*F1540</f>
        <v/>
      </c>
      <c r="W1540" s="33">
        <f>IF(T1540="Above",LN(G1540/P1540)/LN(1+INDEX(Market!$E$6:$E$9,MATCH(B1540,Market!$A$6:$A$9,0))),0)</f>
        <v/>
      </c>
    </row>
    <row r="1541">
      <c r="A1541" s="5" t="inlineStr">
        <is>
          <t>E01787</t>
        </is>
      </c>
      <c r="B1541" s="5" t="inlineStr">
        <is>
          <t>IT</t>
        </is>
      </c>
      <c r="C1541" s="5" t="inlineStr">
        <is>
          <t>Operations</t>
        </is>
      </c>
      <c r="D1541" s="5" t="inlineStr">
        <is>
          <t>L1</t>
        </is>
      </c>
      <c r="E1541" s="5" t="inlineStr">
        <is>
          <t>M</t>
        </is>
      </c>
      <c r="F1541" s="5" t="n">
        <v>1</v>
      </c>
      <c r="G1541" s="31" t="n">
        <v>23150</v>
      </c>
      <c r="H1541" s="31" t="n">
        <v>24700</v>
      </c>
      <c r="I1541" s="6">
        <f>INDEX(Roles!$J$5:$J$40,MATCH(C1541&amp;"|"&amp;D1541,Roles!$A$5:$A$40,0))</f>
        <v/>
      </c>
      <c r="J1541" s="6">
        <f>INDEX(Roles!$K$5:$K$40,MATCH(C1541&amp;"|"&amp;D1541,Roles!$A$5:$A$40,0))</f>
        <v/>
      </c>
      <c r="K1541" s="26">
        <f>INDEX(Market!$K$31:$K$54,MATCH(B1541&amp;"|"&amp;J1541,Market!$A$31:$A$54,0))</f>
        <v/>
      </c>
      <c r="L1541" s="6">
        <f>INDEX(Settings!$E$13:$E$19,MATCH(I1541,Settings!$B$13:$B$19,0))</f>
        <v/>
      </c>
      <c r="M1541" s="25">
        <f>INDEX(Structure!$K$6:$K$12,MATCH(I1541,Structure!$A$6:$A$12,0))</f>
        <v/>
      </c>
      <c r="N1541" s="26">
        <f>INDEX(Structure!$G$25:$G$52,MATCH(B1541&amp;"|"&amp;I1541,Structure!$A$25:$A$52,0))</f>
        <v/>
      </c>
      <c r="O1541" s="26">
        <f>INDEX(Structure!$H$25:$H$52,MATCH(B1541&amp;"|"&amp;I1541,Structure!$A$25:$A$52,0))</f>
        <v/>
      </c>
      <c r="P1541" s="26">
        <f>INDEX(Structure!$I$25:$I$52,MATCH(B1541&amp;"|"&amp;I1541,Structure!$A$25:$A$52,0))</f>
        <v/>
      </c>
      <c r="Q1541" s="20">
        <f>G1541/H1541</f>
        <v/>
      </c>
      <c r="R1541" s="20">
        <f>G1541/O1541</f>
        <v/>
      </c>
      <c r="S1541" s="32">
        <f>(G1541-N1541)/(P1541-N1541)</f>
        <v/>
      </c>
      <c r="T1541" s="4">
        <f>IF(G1541&lt;N1541,"Below",IF(G1541&gt;P1541,"Above","Within"))</f>
        <v/>
      </c>
      <c r="U1541" s="17">
        <f>MAX(0,N1541-G1541)*F1541</f>
        <v/>
      </c>
      <c r="V1541" s="17">
        <f>MAX(0,G1541-P1541)*F1541</f>
        <v/>
      </c>
      <c r="W1541" s="33">
        <f>IF(T1541="Above",LN(G1541/P1541)/LN(1+INDEX(Market!$E$6:$E$9,MATCH(B1541,Market!$A$6:$A$9,0))),0)</f>
        <v/>
      </c>
    </row>
    <row r="1542">
      <c r="A1542" s="5" t="inlineStr">
        <is>
          <t>E01788</t>
        </is>
      </c>
      <c r="B1542" s="5" t="inlineStr">
        <is>
          <t>ES</t>
        </is>
      </c>
      <c r="C1542" s="5" t="inlineStr">
        <is>
          <t>HR</t>
        </is>
      </c>
      <c r="D1542" s="5" t="inlineStr">
        <is>
          <t>L1</t>
        </is>
      </c>
      <c r="E1542" s="5" t="inlineStr">
        <is>
          <t>F</t>
        </is>
      </c>
      <c r="F1542" s="5" t="n">
        <v>1</v>
      </c>
      <c r="G1542" s="31" t="n">
        <v>22000</v>
      </c>
      <c r="H1542" s="31" t="n">
        <v>25000</v>
      </c>
      <c r="I1542" s="6">
        <f>INDEX(Roles!$J$5:$J$40,MATCH(C1542&amp;"|"&amp;D1542,Roles!$A$5:$A$40,0))</f>
        <v/>
      </c>
      <c r="J1542" s="6">
        <f>INDEX(Roles!$K$5:$K$40,MATCH(C1542&amp;"|"&amp;D1542,Roles!$A$5:$A$40,0))</f>
        <v/>
      </c>
      <c r="K1542" s="26">
        <f>INDEX(Market!$K$31:$K$54,MATCH(B1542&amp;"|"&amp;J1542,Market!$A$31:$A$54,0))</f>
        <v/>
      </c>
      <c r="L1542" s="6">
        <f>INDEX(Settings!$E$13:$E$19,MATCH(I1542,Settings!$B$13:$B$19,0))</f>
        <v/>
      </c>
      <c r="M1542" s="25">
        <f>INDEX(Structure!$K$6:$K$12,MATCH(I1542,Structure!$A$6:$A$12,0))</f>
        <v/>
      </c>
      <c r="N1542" s="26">
        <f>INDEX(Structure!$G$25:$G$52,MATCH(B1542&amp;"|"&amp;I1542,Structure!$A$25:$A$52,0))</f>
        <v/>
      </c>
      <c r="O1542" s="26">
        <f>INDEX(Structure!$H$25:$H$52,MATCH(B1542&amp;"|"&amp;I1542,Structure!$A$25:$A$52,0))</f>
        <v/>
      </c>
      <c r="P1542" s="26">
        <f>INDEX(Structure!$I$25:$I$52,MATCH(B1542&amp;"|"&amp;I1542,Structure!$A$25:$A$52,0))</f>
        <v/>
      </c>
      <c r="Q1542" s="20">
        <f>G1542/H1542</f>
        <v/>
      </c>
      <c r="R1542" s="20">
        <f>G1542/O1542</f>
        <v/>
      </c>
      <c r="S1542" s="32">
        <f>(G1542-N1542)/(P1542-N1542)</f>
        <v/>
      </c>
      <c r="T1542" s="4">
        <f>IF(G1542&lt;N1542,"Below",IF(G1542&gt;P1542,"Above","Within"))</f>
        <v/>
      </c>
      <c r="U1542" s="17">
        <f>MAX(0,N1542-G1542)*F1542</f>
        <v/>
      </c>
      <c r="V1542" s="17">
        <f>MAX(0,G1542-P1542)*F1542</f>
        <v/>
      </c>
      <c r="W1542" s="33">
        <f>IF(T1542="Above",LN(G1542/P1542)/LN(1+INDEX(Market!$E$6:$E$9,MATCH(B1542,Market!$A$6:$A$9,0))),0)</f>
        <v/>
      </c>
    </row>
    <row r="1543">
      <c r="A1543" s="5" t="inlineStr">
        <is>
          <t>E01789</t>
        </is>
      </c>
      <c r="B1543" s="5" t="inlineStr">
        <is>
          <t>IT</t>
        </is>
      </c>
      <c r="C1543" s="5" t="inlineStr">
        <is>
          <t>HR</t>
        </is>
      </c>
      <c r="D1543" s="5" t="inlineStr">
        <is>
          <t>L2</t>
        </is>
      </c>
      <c r="E1543" s="5" t="inlineStr">
        <is>
          <t>F</t>
        </is>
      </c>
      <c r="F1543" s="5" t="n">
        <v>0.8</v>
      </c>
      <c r="G1543" s="31" t="n">
        <v>31550</v>
      </c>
      <c r="H1543" s="31" t="n">
        <v>32500</v>
      </c>
      <c r="I1543" s="6">
        <f>INDEX(Roles!$J$5:$J$40,MATCH(C1543&amp;"|"&amp;D1543,Roles!$A$5:$A$40,0))</f>
        <v/>
      </c>
      <c r="J1543" s="6">
        <f>INDEX(Roles!$K$5:$K$40,MATCH(C1543&amp;"|"&amp;D1543,Roles!$A$5:$A$40,0))</f>
        <v/>
      </c>
      <c r="K1543" s="26">
        <f>INDEX(Market!$K$31:$K$54,MATCH(B1543&amp;"|"&amp;J1543,Market!$A$31:$A$54,0))</f>
        <v/>
      </c>
      <c r="L1543" s="6">
        <f>INDEX(Settings!$E$13:$E$19,MATCH(I1543,Settings!$B$13:$B$19,0))</f>
        <v/>
      </c>
      <c r="M1543" s="25">
        <f>INDEX(Structure!$K$6:$K$12,MATCH(I1543,Structure!$A$6:$A$12,0))</f>
        <v/>
      </c>
      <c r="N1543" s="26">
        <f>INDEX(Structure!$G$25:$G$52,MATCH(B1543&amp;"|"&amp;I1543,Structure!$A$25:$A$52,0))</f>
        <v/>
      </c>
      <c r="O1543" s="26">
        <f>INDEX(Structure!$H$25:$H$52,MATCH(B1543&amp;"|"&amp;I1543,Structure!$A$25:$A$52,0))</f>
        <v/>
      </c>
      <c r="P1543" s="26">
        <f>INDEX(Structure!$I$25:$I$52,MATCH(B1543&amp;"|"&amp;I1543,Structure!$A$25:$A$52,0))</f>
        <v/>
      </c>
      <c r="Q1543" s="20">
        <f>G1543/H1543</f>
        <v/>
      </c>
      <c r="R1543" s="20">
        <f>G1543/O1543</f>
        <v/>
      </c>
      <c r="S1543" s="32">
        <f>(G1543-N1543)/(P1543-N1543)</f>
        <v/>
      </c>
      <c r="T1543" s="4">
        <f>IF(G1543&lt;N1543,"Below",IF(G1543&gt;P1543,"Above","Within"))</f>
        <v/>
      </c>
      <c r="U1543" s="17">
        <f>MAX(0,N1543-G1543)*F1543</f>
        <v/>
      </c>
      <c r="V1543" s="17">
        <f>MAX(0,G1543-P1543)*F1543</f>
        <v/>
      </c>
      <c r="W1543" s="33">
        <f>IF(T1543="Above",LN(G1543/P1543)/LN(1+INDEX(Market!$E$6:$E$9,MATCH(B1543,Market!$A$6:$A$9,0))),0)</f>
        <v/>
      </c>
    </row>
    <row r="1544">
      <c r="A1544" s="5" t="inlineStr">
        <is>
          <t>E01790</t>
        </is>
      </c>
      <c r="B1544" s="5" t="inlineStr">
        <is>
          <t>IT</t>
        </is>
      </c>
      <c r="C1544" s="5" t="inlineStr">
        <is>
          <t>HR</t>
        </is>
      </c>
      <c r="D1544" s="5" t="inlineStr">
        <is>
          <t>L4</t>
        </is>
      </c>
      <c r="E1544" s="5" t="inlineStr">
        <is>
          <t>F</t>
        </is>
      </c>
      <c r="F1544" s="5" t="n">
        <v>1</v>
      </c>
      <c r="G1544" s="31" t="n">
        <v>61150</v>
      </c>
      <c r="H1544" s="31" t="n">
        <v>54600</v>
      </c>
      <c r="I1544" s="6">
        <f>INDEX(Roles!$J$5:$J$40,MATCH(C1544&amp;"|"&amp;D1544,Roles!$A$5:$A$40,0))</f>
        <v/>
      </c>
      <c r="J1544" s="6">
        <f>INDEX(Roles!$K$5:$K$40,MATCH(C1544&amp;"|"&amp;D1544,Roles!$A$5:$A$40,0))</f>
        <v/>
      </c>
      <c r="K1544" s="26">
        <f>INDEX(Market!$K$31:$K$54,MATCH(B1544&amp;"|"&amp;J1544,Market!$A$31:$A$54,0))</f>
        <v/>
      </c>
      <c r="L1544" s="6">
        <f>INDEX(Settings!$E$13:$E$19,MATCH(I1544,Settings!$B$13:$B$19,0))</f>
        <v/>
      </c>
      <c r="M1544" s="25">
        <f>INDEX(Structure!$K$6:$K$12,MATCH(I1544,Structure!$A$6:$A$12,0))</f>
        <v/>
      </c>
      <c r="N1544" s="26">
        <f>INDEX(Structure!$G$25:$G$52,MATCH(B1544&amp;"|"&amp;I1544,Structure!$A$25:$A$52,0))</f>
        <v/>
      </c>
      <c r="O1544" s="26">
        <f>INDEX(Structure!$H$25:$H$52,MATCH(B1544&amp;"|"&amp;I1544,Structure!$A$25:$A$52,0))</f>
        <v/>
      </c>
      <c r="P1544" s="26">
        <f>INDEX(Structure!$I$25:$I$52,MATCH(B1544&amp;"|"&amp;I1544,Structure!$A$25:$A$52,0))</f>
        <v/>
      </c>
      <c r="Q1544" s="20">
        <f>G1544/H1544</f>
        <v/>
      </c>
      <c r="R1544" s="20">
        <f>G1544/O1544</f>
        <v/>
      </c>
      <c r="S1544" s="32">
        <f>(G1544-N1544)/(P1544-N1544)</f>
        <v/>
      </c>
      <c r="T1544" s="4">
        <f>IF(G1544&lt;N1544,"Below",IF(G1544&gt;P1544,"Above","Within"))</f>
        <v/>
      </c>
      <c r="U1544" s="17">
        <f>MAX(0,N1544-G1544)*F1544</f>
        <v/>
      </c>
      <c r="V1544" s="17">
        <f>MAX(0,G1544-P1544)*F1544</f>
        <v/>
      </c>
      <c r="W1544" s="33">
        <f>IF(T1544="Above",LN(G1544/P1544)/LN(1+INDEX(Market!$E$6:$E$9,MATCH(B1544,Market!$A$6:$A$9,0))),0)</f>
        <v/>
      </c>
    </row>
    <row r="1545">
      <c r="A1545" s="5" t="inlineStr">
        <is>
          <t>E01791</t>
        </is>
      </c>
      <c r="B1545" s="5" t="inlineStr">
        <is>
          <t>PL</t>
        </is>
      </c>
      <c r="C1545" s="5" t="inlineStr">
        <is>
          <t>Tech</t>
        </is>
      </c>
      <c r="D1545" s="5" t="inlineStr">
        <is>
          <t>L1</t>
        </is>
      </c>
      <c r="E1545" s="5" t="inlineStr">
        <is>
          <t>M</t>
        </is>
      </c>
      <c r="F1545" s="5" t="n">
        <v>1</v>
      </c>
      <c r="G1545" s="31" t="n">
        <v>24700</v>
      </c>
      <c r="H1545" s="31" t="n">
        <v>26200</v>
      </c>
      <c r="I1545" s="6">
        <f>INDEX(Roles!$J$5:$J$40,MATCH(C1545&amp;"|"&amp;D1545,Roles!$A$5:$A$40,0))</f>
        <v/>
      </c>
      <c r="J1545" s="6">
        <f>INDEX(Roles!$K$5:$K$40,MATCH(C1545&amp;"|"&amp;D1545,Roles!$A$5:$A$40,0))</f>
        <v/>
      </c>
      <c r="K1545" s="26">
        <f>INDEX(Market!$K$31:$K$54,MATCH(B1545&amp;"|"&amp;J1545,Market!$A$31:$A$54,0))</f>
        <v/>
      </c>
      <c r="L1545" s="6">
        <f>INDEX(Settings!$E$13:$E$19,MATCH(I1545,Settings!$B$13:$B$19,0))</f>
        <v/>
      </c>
      <c r="M1545" s="25">
        <f>INDEX(Structure!$K$6:$K$12,MATCH(I1545,Structure!$A$6:$A$12,0))</f>
        <v/>
      </c>
      <c r="N1545" s="26">
        <f>INDEX(Structure!$G$25:$G$52,MATCH(B1545&amp;"|"&amp;I1545,Structure!$A$25:$A$52,0))</f>
        <v/>
      </c>
      <c r="O1545" s="26">
        <f>INDEX(Structure!$H$25:$H$52,MATCH(B1545&amp;"|"&amp;I1545,Structure!$A$25:$A$52,0))</f>
        <v/>
      </c>
      <c r="P1545" s="26">
        <f>INDEX(Structure!$I$25:$I$52,MATCH(B1545&amp;"|"&amp;I1545,Structure!$A$25:$A$52,0))</f>
        <v/>
      </c>
      <c r="Q1545" s="20">
        <f>G1545/H1545</f>
        <v/>
      </c>
      <c r="R1545" s="20">
        <f>G1545/O1545</f>
        <v/>
      </c>
      <c r="S1545" s="32">
        <f>(G1545-N1545)/(P1545-N1545)</f>
        <v/>
      </c>
      <c r="T1545" s="4">
        <f>IF(G1545&lt;N1545,"Below",IF(G1545&gt;P1545,"Above","Within"))</f>
        <v/>
      </c>
      <c r="U1545" s="17">
        <f>MAX(0,N1545-G1545)*F1545</f>
        <v/>
      </c>
      <c r="V1545" s="17">
        <f>MAX(0,G1545-P1545)*F1545</f>
        <v/>
      </c>
      <c r="W1545" s="33">
        <f>IF(T1545="Above",LN(G1545/P1545)/LN(1+INDEX(Market!$E$6:$E$9,MATCH(B1545,Market!$A$6:$A$9,0))),0)</f>
        <v/>
      </c>
    </row>
    <row r="1546">
      <c r="A1546" s="5" t="inlineStr">
        <is>
          <t>E01792</t>
        </is>
      </c>
      <c r="B1546" s="5" t="inlineStr">
        <is>
          <t>ES</t>
        </is>
      </c>
      <c r="C1546" s="5" t="inlineStr">
        <is>
          <t>Operations</t>
        </is>
      </c>
      <c r="D1546" s="5" t="inlineStr">
        <is>
          <t>L2</t>
        </is>
      </c>
      <c r="E1546" s="5" t="inlineStr">
        <is>
          <t>F</t>
        </is>
      </c>
      <c r="F1546" s="5" t="n">
        <v>1</v>
      </c>
      <c r="G1546" s="31" t="n">
        <v>28050</v>
      </c>
      <c r="H1546" s="31" t="n">
        <v>29700</v>
      </c>
      <c r="I1546" s="6">
        <f>INDEX(Roles!$J$5:$J$40,MATCH(C1546&amp;"|"&amp;D1546,Roles!$A$5:$A$40,0))</f>
        <v/>
      </c>
      <c r="J1546" s="6">
        <f>INDEX(Roles!$K$5:$K$40,MATCH(C1546&amp;"|"&amp;D1546,Roles!$A$5:$A$40,0))</f>
        <v/>
      </c>
      <c r="K1546" s="26">
        <f>INDEX(Market!$K$31:$K$54,MATCH(B1546&amp;"|"&amp;J1546,Market!$A$31:$A$54,0))</f>
        <v/>
      </c>
      <c r="L1546" s="6">
        <f>INDEX(Settings!$E$13:$E$19,MATCH(I1546,Settings!$B$13:$B$19,0))</f>
        <v/>
      </c>
      <c r="M1546" s="25">
        <f>INDEX(Structure!$K$6:$K$12,MATCH(I1546,Structure!$A$6:$A$12,0))</f>
        <v/>
      </c>
      <c r="N1546" s="26">
        <f>INDEX(Structure!$G$25:$G$52,MATCH(B1546&amp;"|"&amp;I1546,Structure!$A$25:$A$52,0))</f>
        <v/>
      </c>
      <c r="O1546" s="26">
        <f>INDEX(Structure!$H$25:$H$52,MATCH(B1546&amp;"|"&amp;I1546,Structure!$A$25:$A$52,0))</f>
        <v/>
      </c>
      <c r="P1546" s="26">
        <f>INDEX(Structure!$I$25:$I$52,MATCH(B1546&amp;"|"&amp;I1546,Structure!$A$25:$A$52,0))</f>
        <v/>
      </c>
      <c r="Q1546" s="20">
        <f>G1546/H1546</f>
        <v/>
      </c>
      <c r="R1546" s="20">
        <f>G1546/O1546</f>
        <v/>
      </c>
      <c r="S1546" s="32">
        <f>(G1546-N1546)/(P1546-N1546)</f>
        <v/>
      </c>
      <c r="T1546" s="4">
        <f>IF(G1546&lt;N1546,"Below",IF(G1546&gt;P1546,"Above","Within"))</f>
        <v/>
      </c>
      <c r="U1546" s="17">
        <f>MAX(0,N1546-G1546)*F1546</f>
        <v/>
      </c>
      <c r="V1546" s="17">
        <f>MAX(0,G1546-P1546)*F1546</f>
        <v/>
      </c>
      <c r="W1546" s="33">
        <f>IF(T1546="Above",LN(G1546/P1546)/LN(1+INDEX(Market!$E$6:$E$9,MATCH(B1546,Market!$A$6:$A$9,0))),0)</f>
        <v/>
      </c>
    </row>
    <row r="1547">
      <c r="A1547" s="5" t="inlineStr">
        <is>
          <t>E01793</t>
        </is>
      </c>
      <c r="B1547" s="5" t="inlineStr">
        <is>
          <t>PL</t>
        </is>
      </c>
      <c r="C1547" s="5" t="inlineStr">
        <is>
          <t>Sales</t>
        </is>
      </c>
      <c r="D1547" s="5" t="inlineStr">
        <is>
          <t>L2</t>
        </is>
      </c>
      <c r="E1547" s="5" t="inlineStr">
        <is>
          <t>F</t>
        </is>
      </c>
      <c r="F1547" s="5" t="n">
        <v>1</v>
      </c>
      <c r="G1547" s="31" t="n">
        <v>27700</v>
      </c>
      <c r="H1547" s="31" t="n">
        <v>27600</v>
      </c>
      <c r="I1547" s="6">
        <f>INDEX(Roles!$J$5:$J$40,MATCH(C1547&amp;"|"&amp;D1547,Roles!$A$5:$A$40,0))</f>
        <v/>
      </c>
      <c r="J1547" s="6">
        <f>INDEX(Roles!$K$5:$K$40,MATCH(C1547&amp;"|"&amp;D1547,Roles!$A$5:$A$40,0))</f>
        <v/>
      </c>
      <c r="K1547" s="26">
        <f>INDEX(Market!$K$31:$K$54,MATCH(B1547&amp;"|"&amp;J1547,Market!$A$31:$A$54,0))</f>
        <v/>
      </c>
      <c r="L1547" s="6">
        <f>INDEX(Settings!$E$13:$E$19,MATCH(I1547,Settings!$B$13:$B$19,0))</f>
        <v/>
      </c>
      <c r="M1547" s="25">
        <f>INDEX(Structure!$K$6:$K$12,MATCH(I1547,Structure!$A$6:$A$12,0))</f>
        <v/>
      </c>
      <c r="N1547" s="26">
        <f>INDEX(Structure!$G$25:$G$52,MATCH(B1547&amp;"|"&amp;I1547,Structure!$A$25:$A$52,0))</f>
        <v/>
      </c>
      <c r="O1547" s="26">
        <f>INDEX(Structure!$H$25:$H$52,MATCH(B1547&amp;"|"&amp;I1547,Structure!$A$25:$A$52,0))</f>
        <v/>
      </c>
      <c r="P1547" s="26">
        <f>INDEX(Structure!$I$25:$I$52,MATCH(B1547&amp;"|"&amp;I1547,Structure!$A$25:$A$52,0))</f>
        <v/>
      </c>
      <c r="Q1547" s="20">
        <f>G1547/H1547</f>
        <v/>
      </c>
      <c r="R1547" s="20">
        <f>G1547/O1547</f>
        <v/>
      </c>
      <c r="S1547" s="32">
        <f>(G1547-N1547)/(P1547-N1547)</f>
        <v/>
      </c>
      <c r="T1547" s="4">
        <f>IF(G1547&lt;N1547,"Below",IF(G1547&gt;P1547,"Above","Within"))</f>
        <v/>
      </c>
      <c r="U1547" s="17">
        <f>MAX(0,N1547-G1547)*F1547</f>
        <v/>
      </c>
      <c r="V1547" s="17">
        <f>MAX(0,G1547-P1547)*F1547</f>
        <v/>
      </c>
      <c r="W1547" s="33">
        <f>IF(T1547="Above",LN(G1547/P1547)/LN(1+INDEX(Market!$E$6:$E$9,MATCH(B1547,Market!$A$6:$A$9,0))),0)</f>
        <v/>
      </c>
    </row>
    <row r="1548">
      <c r="A1548" s="5" t="inlineStr">
        <is>
          <t>E01794</t>
        </is>
      </c>
      <c r="B1548" s="5" t="inlineStr">
        <is>
          <t>IT</t>
        </is>
      </c>
      <c r="C1548" s="5" t="inlineStr">
        <is>
          <t>Customer Service</t>
        </is>
      </c>
      <c r="D1548" s="5" t="inlineStr">
        <is>
          <t>L2</t>
        </is>
      </c>
      <c r="E1548" s="5" t="inlineStr">
        <is>
          <t>F</t>
        </is>
      </c>
      <c r="F1548" s="5" t="n">
        <v>1</v>
      </c>
      <c r="G1548" s="31" t="n">
        <v>32550</v>
      </c>
      <c r="H1548" s="31" t="n">
        <v>29200</v>
      </c>
      <c r="I1548" s="6">
        <f>INDEX(Roles!$J$5:$J$40,MATCH(C1548&amp;"|"&amp;D1548,Roles!$A$5:$A$40,0))</f>
        <v/>
      </c>
      <c r="J1548" s="6">
        <f>INDEX(Roles!$K$5:$K$40,MATCH(C1548&amp;"|"&amp;D1548,Roles!$A$5:$A$40,0))</f>
        <v/>
      </c>
      <c r="K1548" s="26">
        <f>INDEX(Market!$K$31:$K$54,MATCH(B1548&amp;"|"&amp;J1548,Market!$A$31:$A$54,0))</f>
        <v/>
      </c>
      <c r="L1548" s="6">
        <f>INDEX(Settings!$E$13:$E$19,MATCH(I1548,Settings!$B$13:$B$19,0))</f>
        <v/>
      </c>
      <c r="M1548" s="25">
        <f>INDEX(Structure!$K$6:$K$12,MATCH(I1548,Structure!$A$6:$A$12,0))</f>
        <v/>
      </c>
      <c r="N1548" s="26">
        <f>INDEX(Structure!$G$25:$G$52,MATCH(B1548&amp;"|"&amp;I1548,Structure!$A$25:$A$52,0))</f>
        <v/>
      </c>
      <c r="O1548" s="26">
        <f>INDEX(Structure!$H$25:$H$52,MATCH(B1548&amp;"|"&amp;I1548,Structure!$A$25:$A$52,0))</f>
        <v/>
      </c>
      <c r="P1548" s="26">
        <f>INDEX(Structure!$I$25:$I$52,MATCH(B1548&amp;"|"&amp;I1548,Structure!$A$25:$A$52,0))</f>
        <v/>
      </c>
      <c r="Q1548" s="20">
        <f>G1548/H1548</f>
        <v/>
      </c>
      <c r="R1548" s="20">
        <f>G1548/O1548</f>
        <v/>
      </c>
      <c r="S1548" s="32">
        <f>(G1548-N1548)/(P1548-N1548)</f>
        <v/>
      </c>
      <c r="T1548" s="4">
        <f>IF(G1548&lt;N1548,"Below",IF(G1548&gt;P1548,"Above","Within"))</f>
        <v/>
      </c>
      <c r="U1548" s="17">
        <f>MAX(0,N1548-G1548)*F1548</f>
        <v/>
      </c>
      <c r="V1548" s="17">
        <f>MAX(0,G1548-P1548)*F1548</f>
        <v/>
      </c>
      <c r="W1548" s="33">
        <f>IF(T1548="Above",LN(G1548/P1548)/LN(1+INDEX(Market!$E$6:$E$9,MATCH(B1548,Market!$A$6:$A$9,0))),0)</f>
        <v/>
      </c>
    </row>
    <row r="1549">
      <c r="A1549" s="5" t="inlineStr">
        <is>
          <t>E01795</t>
        </is>
      </c>
      <c r="B1549" s="5" t="inlineStr">
        <is>
          <t>IT</t>
        </is>
      </c>
      <c r="C1549" s="5" t="inlineStr">
        <is>
          <t>Operations</t>
        </is>
      </c>
      <c r="D1549" s="5" t="inlineStr">
        <is>
          <t>L2</t>
        </is>
      </c>
      <c r="E1549" s="5" t="inlineStr">
        <is>
          <t>F</t>
        </is>
      </c>
      <c r="F1549" s="5" t="n">
        <v>1</v>
      </c>
      <c r="G1549" s="31" t="n">
        <v>30450</v>
      </c>
      <c r="H1549" s="31" t="n">
        <v>30900</v>
      </c>
      <c r="I1549" s="6">
        <f>INDEX(Roles!$J$5:$J$40,MATCH(C1549&amp;"|"&amp;D1549,Roles!$A$5:$A$40,0))</f>
        <v/>
      </c>
      <c r="J1549" s="6">
        <f>INDEX(Roles!$K$5:$K$40,MATCH(C1549&amp;"|"&amp;D1549,Roles!$A$5:$A$40,0))</f>
        <v/>
      </c>
      <c r="K1549" s="26">
        <f>INDEX(Market!$K$31:$K$54,MATCH(B1549&amp;"|"&amp;J1549,Market!$A$31:$A$54,0))</f>
        <v/>
      </c>
      <c r="L1549" s="6">
        <f>INDEX(Settings!$E$13:$E$19,MATCH(I1549,Settings!$B$13:$B$19,0))</f>
        <v/>
      </c>
      <c r="M1549" s="25">
        <f>INDEX(Structure!$K$6:$K$12,MATCH(I1549,Structure!$A$6:$A$12,0))</f>
        <v/>
      </c>
      <c r="N1549" s="26">
        <f>INDEX(Structure!$G$25:$G$52,MATCH(B1549&amp;"|"&amp;I1549,Structure!$A$25:$A$52,0))</f>
        <v/>
      </c>
      <c r="O1549" s="26">
        <f>INDEX(Structure!$H$25:$H$52,MATCH(B1549&amp;"|"&amp;I1549,Structure!$A$25:$A$52,0))</f>
        <v/>
      </c>
      <c r="P1549" s="26">
        <f>INDEX(Structure!$I$25:$I$52,MATCH(B1549&amp;"|"&amp;I1549,Structure!$A$25:$A$52,0))</f>
        <v/>
      </c>
      <c r="Q1549" s="20">
        <f>G1549/H1549</f>
        <v/>
      </c>
      <c r="R1549" s="20">
        <f>G1549/O1549</f>
        <v/>
      </c>
      <c r="S1549" s="32">
        <f>(G1549-N1549)/(P1549-N1549)</f>
        <v/>
      </c>
      <c r="T1549" s="4">
        <f>IF(G1549&lt;N1549,"Below",IF(G1549&gt;P1549,"Above","Within"))</f>
        <v/>
      </c>
      <c r="U1549" s="17">
        <f>MAX(0,N1549-G1549)*F1549</f>
        <v/>
      </c>
      <c r="V1549" s="17">
        <f>MAX(0,G1549-P1549)*F1549</f>
        <v/>
      </c>
      <c r="W1549" s="33">
        <f>IF(T1549="Above",LN(G1549/P1549)/LN(1+INDEX(Market!$E$6:$E$9,MATCH(B1549,Market!$A$6:$A$9,0))),0)</f>
        <v/>
      </c>
    </row>
    <row r="1550">
      <c r="A1550" s="5" t="inlineStr">
        <is>
          <t>E01796</t>
        </is>
      </c>
      <c r="B1550" s="5" t="inlineStr">
        <is>
          <t>DE</t>
        </is>
      </c>
      <c r="C1550" s="5" t="inlineStr">
        <is>
          <t>Operations</t>
        </is>
      </c>
      <c r="D1550" s="5" t="inlineStr">
        <is>
          <t>L2</t>
        </is>
      </c>
      <c r="E1550" s="5" t="inlineStr">
        <is>
          <t>F</t>
        </is>
      </c>
      <c r="F1550" s="5" t="n">
        <v>1</v>
      </c>
      <c r="G1550" s="31" t="n">
        <v>53750</v>
      </c>
      <c r="H1550" s="31" t="n">
        <v>45100</v>
      </c>
      <c r="I1550" s="6">
        <f>INDEX(Roles!$J$5:$J$40,MATCH(C1550&amp;"|"&amp;D1550,Roles!$A$5:$A$40,0))</f>
        <v/>
      </c>
      <c r="J1550" s="6">
        <f>INDEX(Roles!$K$5:$K$40,MATCH(C1550&amp;"|"&amp;D1550,Roles!$A$5:$A$40,0))</f>
        <v/>
      </c>
      <c r="K1550" s="26">
        <f>INDEX(Market!$K$31:$K$54,MATCH(B1550&amp;"|"&amp;J1550,Market!$A$31:$A$54,0))</f>
        <v/>
      </c>
      <c r="L1550" s="6">
        <f>INDEX(Settings!$E$13:$E$19,MATCH(I1550,Settings!$B$13:$B$19,0))</f>
        <v/>
      </c>
      <c r="M1550" s="25">
        <f>INDEX(Structure!$K$6:$K$12,MATCH(I1550,Structure!$A$6:$A$12,0))</f>
        <v/>
      </c>
      <c r="N1550" s="26">
        <f>INDEX(Structure!$G$25:$G$52,MATCH(B1550&amp;"|"&amp;I1550,Structure!$A$25:$A$52,0))</f>
        <v/>
      </c>
      <c r="O1550" s="26">
        <f>INDEX(Structure!$H$25:$H$52,MATCH(B1550&amp;"|"&amp;I1550,Structure!$A$25:$A$52,0))</f>
        <v/>
      </c>
      <c r="P1550" s="26">
        <f>INDEX(Structure!$I$25:$I$52,MATCH(B1550&amp;"|"&amp;I1550,Structure!$A$25:$A$52,0))</f>
        <v/>
      </c>
      <c r="Q1550" s="20">
        <f>G1550/H1550</f>
        <v/>
      </c>
      <c r="R1550" s="20">
        <f>G1550/O1550</f>
        <v/>
      </c>
      <c r="S1550" s="32">
        <f>(G1550-N1550)/(P1550-N1550)</f>
        <v/>
      </c>
      <c r="T1550" s="4">
        <f>IF(G1550&lt;N1550,"Below",IF(G1550&gt;P1550,"Above","Within"))</f>
        <v/>
      </c>
      <c r="U1550" s="17">
        <f>MAX(0,N1550-G1550)*F1550</f>
        <v/>
      </c>
      <c r="V1550" s="17">
        <f>MAX(0,G1550-P1550)*F1550</f>
        <v/>
      </c>
      <c r="W1550" s="33">
        <f>IF(T1550="Above",LN(G1550/P1550)/LN(1+INDEX(Market!$E$6:$E$9,MATCH(B1550,Market!$A$6:$A$9,0))),0)</f>
        <v/>
      </c>
    </row>
    <row r="1551">
      <c r="A1551" s="5" t="inlineStr">
        <is>
          <t>E01797</t>
        </is>
      </c>
      <c r="B1551" s="5" t="inlineStr">
        <is>
          <t>PL</t>
        </is>
      </c>
      <c r="C1551" s="5" t="inlineStr">
        <is>
          <t>Customer Service</t>
        </is>
      </c>
      <c r="D1551" s="5" t="inlineStr">
        <is>
          <t>L3</t>
        </is>
      </c>
      <c r="E1551" s="5" t="inlineStr">
        <is>
          <t>M</t>
        </is>
      </c>
      <c r="F1551" s="5" t="n">
        <v>1</v>
      </c>
      <c r="G1551" s="31" t="n">
        <v>29900</v>
      </c>
      <c r="H1551" s="31" t="n">
        <v>30200</v>
      </c>
      <c r="I1551" s="6">
        <f>INDEX(Roles!$J$5:$J$40,MATCH(C1551&amp;"|"&amp;D1551,Roles!$A$5:$A$40,0))</f>
        <v/>
      </c>
      <c r="J1551" s="6">
        <f>INDEX(Roles!$K$5:$K$40,MATCH(C1551&amp;"|"&amp;D1551,Roles!$A$5:$A$40,0))</f>
        <v/>
      </c>
      <c r="K1551" s="26">
        <f>INDEX(Market!$K$31:$K$54,MATCH(B1551&amp;"|"&amp;J1551,Market!$A$31:$A$54,0))</f>
        <v/>
      </c>
      <c r="L1551" s="6">
        <f>INDEX(Settings!$E$13:$E$19,MATCH(I1551,Settings!$B$13:$B$19,0))</f>
        <v/>
      </c>
      <c r="M1551" s="25">
        <f>INDEX(Structure!$K$6:$K$12,MATCH(I1551,Structure!$A$6:$A$12,0))</f>
        <v/>
      </c>
      <c r="N1551" s="26">
        <f>INDEX(Structure!$G$25:$G$52,MATCH(B1551&amp;"|"&amp;I1551,Structure!$A$25:$A$52,0))</f>
        <v/>
      </c>
      <c r="O1551" s="26">
        <f>INDEX(Structure!$H$25:$H$52,MATCH(B1551&amp;"|"&amp;I1551,Structure!$A$25:$A$52,0))</f>
        <v/>
      </c>
      <c r="P1551" s="26">
        <f>INDEX(Structure!$I$25:$I$52,MATCH(B1551&amp;"|"&amp;I1551,Structure!$A$25:$A$52,0))</f>
        <v/>
      </c>
      <c r="Q1551" s="20">
        <f>G1551/H1551</f>
        <v/>
      </c>
      <c r="R1551" s="20">
        <f>G1551/O1551</f>
        <v/>
      </c>
      <c r="S1551" s="32">
        <f>(G1551-N1551)/(P1551-N1551)</f>
        <v/>
      </c>
      <c r="T1551" s="4">
        <f>IF(G1551&lt;N1551,"Below",IF(G1551&gt;P1551,"Above","Within"))</f>
        <v/>
      </c>
      <c r="U1551" s="17">
        <f>MAX(0,N1551-G1551)*F1551</f>
        <v/>
      </c>
      <c r="V1551" s="17">
        <f>MAX(0,G1551-P1551)*F1551</f>
        <v/>
      </c>
      <c r="W1551" s="33">
        <f>IF(T1551="Above",LN(G1551/P1551)/LN(1+INDEX(Market!$E$6:$E$9,MATCH(B1551,Market!$A$6:$A$9,0))),0)</f>
        <v/>
      </c>
    </row>
    <row r="1552">
      <c r="A1552" s="5" t="inlineStr">
        <is>
          <t>E01798</t>
        </is>
      </c>
      <c r="B1552" s="5" t="inlineStr">
        <is>
          <t>IT</t>
        </is>
      </c>
      <c r="C1552" s="5" t="inlineStr">
        <is>
          <t>Sales</t>
        </is>
      </c>
      <c r="D1552" s="5" t="inlineStr">
        <is>
          <t>L1</t>
        </is>
      </c>
      <c r="E1552" s="5" t="inlineStr">
        <is>
          <t>F</t>
        </is>
      </c>
      <c r="F1552" s="5" t="n">
        <v>0.8</v>
      </c>
      <c r="G1552" s="31" t="n">
        <v>29600</v>
      </c>
      <c r="H1552" s="31" t="n">
        <v>27300</v>
      </c>
      <c r="I1552" s="6">
        <f>INDEX(Roles!$J$5:$J$40,MATCH(C1552&amp;"|"&amp;D1552,Roles!$A$5:$A$40,0))</f>
        <v/>
      </c>
      <c r="J1552" s="6">
        <f>INDEX(Roles!$K$5:$K$40,MATCH(C1552&amp;"|"&amp;D1552,Roles!$A$5:$A$40,0))</f>
        <v/>
      </c>
      <c r="K1552" s="26">
        <f>INDEX(Market!$K$31:$K$54,MATCH(B1552&amp;"|"&amp;J1552,Market!$A$31:$A$54,0))</f>
        <v/>
      </c>
      <c r="L1552" s="6">
        <f>INDEX(Settings!$E$13:$E$19,MATCH(I1552,Settings!$B$13:$B$19,0))</f>
        <v/>
      </c>
      <c r="M1552" s="25">
        <f>INDEX(Structure!$K$6:$K$12,MATCH(I1552,Structure!$A$6:$A$12,0))</f>
        <v/>
      </c>
      <c r="N1552" s="26">
        <f>INDEX(Structure!$G$25:$G$52,MATCH(B1552&amp;"|"&amp;I1552,Structure!$A$25:$A$52,0))</f>
        <v/>
      </c>
      <c r="O1552" s="26">
        <f>INDEX(Structure!$H$25:$H$52,MATCH(B1552&amp;"|"&amp;I1552,Structure!$A$25:$A$52,0))</f>
        <v/>
      </c>
      <c r="P1552" s="26">
        <f>INDEX(Structure!$I$25:$I$52,MATCH(B1552&amp;"|"&amp;I1552,Structure!$A$25:$A$52,0))</f>
        <v/>
      </c>
      <c r="Q1552" s="20">
        <f>G1552/H1552</f>
        <v/>
      </c>
      <c r="R1552" s="20">
        <f>G1552/O1552</f>
        <v/>
      </c>
      <c r="S1552" s="32">
        <f>(G1552-N1552)/(P1552-N1552)</f>
        <v/>
      </c>
      <c r="T1552" s="4">
        <f>IF(G1552&lt;N1552,"Below",IF(G1552&gt;P1552,"Above","Within"))</f>
        <v/>
      </c>
      <c r="U1552" s="17">
        <f>MAX(0,N1552-G1552)*F1552</f>
        <v/>
      </c>
      <c r="V1552" s="17">
        <f>MAX(0,G1552-P1552)*F1552</f>
        <v/>
      </c>
      <c r="W1552" s="33">
        <f>IF(T1552="Above",LN(G1552/P1552)/LN(1+INDEX(Market!$E$6:$E$9,MATCH(B1552,Market!$A$6:$A$9,0))),0)</f>
        <v/>
      </c>
    </row>
    <row r="1553">
      <c r="A1553" s="5" t="inlineStr">
        <is>
          <t>E01799</t>
        </is>
      </c>
      <c r="B1553" s="5" t="inlineStr">
        <is>
          <t>IT</t>
        </is>
      </c>
      <c r="C1553" s="5" t="inlineStr">
        <is>
          <t>Operations</t>
        </is>
      </c>
      <c r="D1553" s="5" t="inlineStr">
        <is>
          <t>L2</t>
        </is>
      </c>
      <c r="E1553" s="5" t="inlineStr">
        <is>
          <t>M</t>
        </is>
      </c>
      <c r="F1553" s="5" t="n">
        <v>1</v>
      </c>
      <c r="G1553" s="31" t="n">
        <v>32850</v>
      </c>
      <c r="H1553" s="31" t="n">
        <v>30900</v>
      </c>
      <c r="I1553" s="6">
        <f>INDEX(Roles!$J$5:$J$40,MATCH(C1553&amp;"|"&amp;D1553,Roles!$A$5:$A$40,0))</f>
        <v/>
      </c>
      <c r="J1553" s="6">
        <f>INDEX(Roles!$K$5:$K$40,MATCH(C1553&amp;"|"&amp;D1553,Roles!$A$5:$A$40,0))</f>
        <v/>
      </c>
      <c r="K1553" s="26">
        <f>INDEX(Market!$K$31:$K$54,MATCH(B1553&amp;"|"&amp;J1553,Market!$A$31:$A$54,0))</f>
        <v/>
      </c>
      <c r="L1553" s="6">
        <f>INDEX(Settings!$E$13:$E$19,MATCH(I1553,Settings!$B$13:$B$19,0))</f>
        <v/>
      </c>
      <c r="M1553" s="25">
        <f>INDEX(Structure!$K$6:$K$12,MATCH(I1553,Structure!$A$6:$A$12,0))</f>
        <v/>
      </c>
      <c r="N1553" s="26">
        <f>INDEX(Structure!$G$25:$G$52,MATCH(B1553&amp;"|"&amp;I1553,Structure!$A$25:$A$52,0))</f>
        <v/>
      </c>
      <c r="O1553" s="26">
        <f>INDEX(Structure!$H$25:$H$52,MATCH(B1553&amp;"|"&amp;I1553,Structure!$A$25:$A$52,0))</f>
        <v/>
      </c>
      <c r="P1553" s="26">
        <f>INDEX(Structure!$I$25:$I$52,MATCH(B1553&amp;"|"&amp;I1553,Structure!$A$25:$A$52,0))</f>
        <v/>
      </c>
      <c r="Q1553" s="20">
        <f>G1553/H1553</f>
        <v/>
      </c>
      <c r="R1553" s="20">
        <f>G1553/O1553</f>
        <v/>
      </c>
      <c r="S1553" s="32">
        <f>(G1553-N1553)/(P1553-N1553)</f>
        <v/>
      </c>
      <c r="T1553" s="4">
        <f>IF(G1553&lt;N1553,"Below",IF(G1553&gt;P1553,"Above","Within"))</f>
        <v/>
      </c>
      <c r="U1553" s="17">
        <f>MAX(0,N1553-G1553)*F1553</f>
        <v/>
      </c>
      <c r="V1553" s="17">
        <f>MAX(0,G1553-P1553)*F1553</f>
        <v/>
      </c>
      <c r="W1553" s="33">
        <f>IF(T1553="Above",LN(G1553/P1553)/LN(1+INDEX(Market!$E$6:$E$9,MATCH(B1553,Market!$A$6:$A$9,0))),0)</f>
        <v/>
      </c>
    </row>
    <row r="1554">
      <c r="A1554" s="5" t="inlineStr">
        <is>
          <t>E01800</t>
        </is>
      </c>
      <c r="B1554" s="5" t="inlineStr">
        <is>
          <t>PL</t>
        </is>
      </c>
      <c r="C1554" s="5" t="inlineStr">
        <is>
          <t>HR</t>
        </is>
      </c>
      <c r="D1554" s="5" t="inlineStr">
        <is>
          <t>L3</t>
        </is>
      </c>
      <c r="E1554" s="5" t="inlineStr">
        <is>
          <t>F</t>
        </is>
      </c>
      <c r="F1554" s="5" t="n">
        <v>1</v>
      </c>
      <c r="G1554" s="31" t="n">
        <v>30850</v>
      </c>
      <c r="H1554" s="31" t="n">
        <v>33600</v>
      </c>
      <c r="I1554" s="6">
        <f>INDEX(Roles!$J$5:$J$40,MATCH(C1554&amp;"|"&amp;D1554,Roles!$A$5:$A$40,0))</f>
        <v/>
      </c>
      <c r="J1554" s="6">
        <f>INDEX(Roles!$K$5:$K$40,MATCH(C1554&amp;"|"&amp;D1554,Roles!$A$5:$A$40,0))</f>
        <v/>
      </c>
      <c r="K1554" s="26">
        <f>INDEX(Market!$K$31:$K$54,MATCH(B1554&amp;"|"&amp;J1554,Market!$A$31:$A$54,0))</f>
        <v/>
      </c>
      <c r="L1554" s="6">
        <f>INDEX(Settings!$E$13:$E$19,MATCH(I1554,Settings!$B$13:$B$19,0))</f>
        <v/>
      </c>
      <c r="M1554" s="25">
        <f>INDEX(Structure!$K$6:$K$12,MATCH(I1554,Structure!$A$6:$A$12,0))</f>
        <v/>
      </c>
      <c r="N1554" s="26">
        <f>INDEX(Structure!$G$25:$G$52,MATCH(B1554&amp;"|"&amp;I1554,Structure!$A$25:$A$52,0))</f>
        <v/>
      </c>
      <c r="O1554" s="26">
        <f>INDEX(Structure!$H$25:$H$52,MATCH(B1554&amp;"|"&amp;I1554,Structure!$A$25:$A$52,0))</f>
        <v/>
      </c>
      <c r="P1554" s="26">
        <f>INDEX(Structure!$I$25:$I$52,MATCH(B1554&amp;"|"&amp;I1554,Structure!$A$25:$A$52,0))</f>
        <v/>
      </c>
      <c r="Q1554" s="20">
        <f>G1554/H1554</f>
        <v/>
      </c>
      <c r="R1554" s="20">
        <f>G1554/O1554</f>
        <v/>
      </c>
      <c r="S1554" s="32">
        <f>(G1554-N1554)/(P1554-N1554)</f>
        <v/>
      </c>
      <c r="T1554" s="4">
        <f>IF(G1554&lt;N1554,"Below",IF(G1554&gt;P1554,"Above","Within"))</f>
        <v/>
      </c>
      <c r="U1554" s="17">
        <f>MAX(0,N1554-G1554)*F1554</f>
        <v/>
      </c>
      <c r="V1554" s="17">
        <f>MAX(0,G1554-P1554)*F1554</f>
        <v/>
      </c>
      <c r="W1554" s="33">
        <f>IF(T1554="Above",LN(G1554/P1554)/LN(1+INDEX(Market!$E$6:$E$9,MATCH(B1554,Market!$A$6:$A$9,0))),0)</f>
        <v/>
      </c>
    </row>
    <row r="1555">
      <c r="A1555" s="5" t="inlineStr">
        <is>
          <t>E01801</t>
        </is>
      </c>
      <c r="B1555" s="5" t="inlineStr">
        <is>
          <t>PL</t>
        </is>
      </c>
      <c r="C1555" s="5" t="inlineStr">
        <is>
          <t>Operations</t>
        </is>
      </c>
      <c r="D1555" s="5" t="inlineStr">
        <is>
          <t>L2</t>
        </is>
      </c>
      <c r="E1555" s="5" t="inlineStr">
        <is>
          <t>F</t>
        </is>
      </c>
      <c r="F1555" s="5" t="n">
        <v>1</v>
      </c>
      <c r="G1555" s="31" t="n">
        <v>26450</v>
      </c>
      <c r="H1555" s="31" t="n">
        <v>24900</v>
      </c>
      <c r="I1555" s="6">
        <f>INDEX(Roles!$J$5:$J$40,MATCH(C1555&amp;"|"&amp;D1555,Roles!$A$5:$A$40,0))</f>
        <v/>
      </c>
      <c r="J1555" s="6">
        <f>INDEX(Roles!$K$5:$K$40,MATCH(C1555&amp;"|"&amp;D1555,Roles!$A$5:$A$40,0))</f>
        <v/>
      </c>
      <c r="K1555" s="26">
        <f>INDEX(Market!$K$31:$K$54,MATCH(B1555&amp;"|"&amp;J1555,Market!$A$31:$A$54,0))</f>
        <v/>
      </c>
      <c r="L1555" s="6">
        <f>INDEX(Settings!$E$13:$E$19,MATCH(I1555,Settings!$B$13:$B$19,0))</f>
        <v/>
      </c>
      <c r="M1555" s="25">
        <f>INDEX(Structure!$K$6:$K$12,MATCH(I1555,Structure!$A$6:$A$12,0))</f>
        <v/>
      </c>
      <c r="N1555" s="26">
        <f>INDEX(Structure!$G$25:$G$52,MATCH(B1555&amp;"|"&amp;I1555,Structure!$A$25:$A$52,0))</f>
        <v/>
      </c>
      <c r="O1555" s="26">
        <f>INDEX(Structure!$H$25:$H$52,MATCH(B1555&amp;"|"&amp;I1555,Structure!$A$25:$A$52,0))</f>
        <v/>
      </c>
      <c r="P1555" s="26">
        <f>INDEX(Structure!$I$25:$I$52,MATCH(B1555&amp;"|"&amp;I1555,Structure!$A$25:$A$52,0))</f>
        <v/>
      </c>
      <c r="Q1555" s="20">
        <f>G1555/H1555</f>
        <v/>
      </c>
      <c r="R1555" s="20">
        <f>G1555/O1555</f>
        <v/>
      </c>
      <c r="S1555" s="32">
        <f>(G1555-N1555)/(P1555-N1555)</f>
        <v/>
      </c>
      <c r="T1555" s="4">
        <f>IF(G1555&lt;N1555,"Below",IF(G1555&gt;P1555,"Above","Within"))</f>
        <v/>
      </c>
      <c r="U1555" s="17">
        <f>MAX(0,N1555-G1555)*F1555</f>
        <v/>
      </c>
      <c r="V1555" s="17">
        <f>MAX(0,G1555-P1555)*F1555</f>
        <v/>
      </c>
      <c r="W1555" s="33">
        <f>IF(T1555="Above",LN(G1555/P1555)/LN(1+INDEX(Market!$E$6:$E$9,MATCH(B1555,Market!$A$6:$A$9,0))),0)</f>
        <v/>
      </c>
    </row>
    <row r="1556">
      <c r="A1556" s="5" t="inlineStr">
        <is>
          <t>E01802</t>
        </is>
      </c>
      <c r="B1556" s="5" t="inlineStr">
        <is>
          <t>ES</t>
        </is>
      </c>
      <c r="C1556" s="5" t="inlineStr">
        <is>
          <t>Operations</t>
        </is>
      </c>
      <c r="D1556" s="5" t="inlineStr">
        <is>
          <t>L2</t>
        </is>
      </c>
      <c r="E1556" s="5" t="inlineStr">
        <is>
          <t>F</t>
        </is>
      </c>
      <c r="F1556" s="5" t="n">
        <v>0.8</v>
      </c>
      <c r="G1556" s="31" t="n">
        <v>26850</v>
      </c>
      <c r="H1556" s="31" t="n">
        <v>29700</v>
      </c>
      <c r="I1556" s="6">
        <f>INDEX(Roles!$J$5:$J$40,MATCH(C1556&amp;"|"&amp;D1556,Roles!$A$5:$A$40,0))</f>
        <v/>
      </c>
      <c r="J1556" s="6">
        <f>INDEX(Roles!$K$5:$K$40,MATCH(C1556&amp;"|"&amp;D1556,Roles!$A$5:$A$40,0))</f>
        <v/>
      </c>
      <c r="K1556" s="26">
        <f>INDEX(Market!$K$31:$K$54,MATCH(B1556&amp;"|"&amp;J1556,Market!$A$31:$A$54,0))</f>
        <v/>
      </c>
      <c r="L1556" s="6">
        <f>INDEX(Settings!$E$13:$E$19,MATCH(I1556,Settings!$B$13:$B$19,0))</f>
        <v/>
      </c>
      <c r="M1556" s="25">
        <f>INDEX(Structure!$K$6:$K$12,MATCH(I1556,Structure!$A$6:$A$12,0))</f>
        <v/>
      </c>
      <c r="N1556" s="26">
        <f>INDEX(Structure!$G$25:$G$52,MATCH(B1556&amp;"|"&amp;I1556,Structure!$A$25:$A$52,0))</f>
        <v/>
      </c>
      <c r="O1556" s="26">
        <f>INDEX(Structure!$H$25:$H$52,MATCH(B1556&amp;"|"&amp;I1556,Structure!$A$25:$A$52,0))</f>
        <v/>
      </c>
      <c r="P1556" s="26">
        <f>INDEX(Structure!$I$25:$I$52,MATCH(B1556&amp;"|"&amp;I1556,Structure!$A$25:$A$52,0))</f>
        <v/>
      </c>
      <c r="Q1556" s="20">
        <f>G1556/H1556</f>
        <v/>
      </c>
      <c r="R1556" s="20">
        <f>G1556/O1556</f>
        <v/>
      </c>
      <c r="S1556" s="32">
        <f>(G1556-N1556)/(P1556-N1556)</f>
        <v/>
      </c>
      <c r="T1556" s="4">
        <f>IF(G1556&lt;N1556,"Below",IF(G1556&gt;P1556,"Above","Within"))</f>
        <v/>
      </c>
      <c r="U1556" s="17">
        <f>MAX(0,N1556-G1556)*F1556</f>
        <v/>
      </c>
      <c r="V1556" s="17">
        <f>MAX(0,G1556-P1556)*F1556</f>
        <v/>
      </c>
      <c r="W1556" s="33">
        <f>IF(T1556="Above",LN(G1556/P1556)/LN(1+INDEX(Market!$E$6:$E$9,MATCH(B1556,Market!$A$6:$A$9,0))),0)</f>
        <v/>
      </c>
    </row>
    <row r="1557">
      <c r="A1557" s="5" t="inlineStr">
        <is>
          <t>E01803</t>
        </is>
      </c>
      <c r="B1557" s="5" t="inlineStr">
        <is>
          <t>PL</t>
        </is>
      </c>
      <c r="C1557" s="5" t="inlineStr">
        <is>
          <t>Customer Service</t>
        </is>
      </c>
      <c r="D1557" s="5" t="inlineStr">
        <is>
          <t>L3</t>
        </is>
      </c>
      <c r="E1557" s="5" t="inlineStr">
        <is>
          <t>F</t>
        </is>
      </c>
      <c r="F1557" s="5" t="n">
        <v>0.8</v>
      </c>
      <c r="G1557" s="31" t="n">
        <v>29650</v>
      </c>
      <c r="H1557" s="31" t="n">
        <v>30200</v>
      </c>
      <c r="I1557" s="6">
        <f>INDEX(Roles!$J$5:$J$40,MATCH(C1557&amp;"|"&amp;D1557,Roles!$A$5:$A$40,0))</f>
        <v/>
      </c>
      <c r="J1557" s="6">
        <f>INDEX(Roles!$K$5:$K$40,MATCH(C1557&amp;"|"&amp;D1557,Roles!$A$5:$A$40,0))</f>
        <v/>
      </c>
      <c r="K1557" s="26">
        <f>INDEX(Market!$K$31:$K$54,MATCH(B1557&amp;"|"&amp;J1557,Market!$A$31:$A$54,0))</f>
        <v/>
      </c>
      <c r="L1557" s="6">
        <f>INDEX(Settings!$E$13:$E$19,MATCH(I1557,Settings!$B$13:$B$19,0))</f>
        <v/>
      </c>
      <c r="M1557" s="25">
        <f>INDEX(Structure!$K$6:$K$12,MATCH(I1557,Structure!$A$6:$A$12,0))</f>
        <v/>
      </c>
      <c r="N1557" s="26">
        <f>INDEX(Structure!$G$25:$G$52,MATCH(B1557&amp;"|"&amp;I1557,Structure!$A$25:$A$52,0))</f>
        <v/>
      </c>
      <c r="O1557" s="26">
        <f>INDEX(Structure!$H$25:$H$52,MATCH(B1557&amp;"|"&amp;I1557,Structure!$A$25:$A$52,0))</f>
        <v/>
      </c>
      <c r="P1557" s="26">
        <f>INDEX(Structure!$I$25:$I$52,MATCH(B1557&amp;"|"&amp;I1557,Structure!$A$25:$A$52,0))</f>
        <v/>
      </c>
      <c r="Q1557" s="20">
        <f>G1557/H1557</f>
        <v/>
      </c>
      <c r="R1557" s="20">
        <f>G1557/O1557</f>
        <v/>
      </c>
      <c r="S1557" s="32">
        <f>(G1557-N1557)/(P1557-N1557)</f>
        <v/>
      </c>
      <c r="T1557" s="4">
        <f>IF(G1557&lt;N1557,"Below",IF(G1557&gt;P1557,"Above","Within"))</f>
        <v/>
      </c>
      <c r="U1557" s="17">
        <f>MAX(0,N1557-G1557)*F1557</f>
        <v/>
      </c>
      <c r="V1557" s="17">
        <f>MAX(0,G1557-P1557)*F1557</f>
        <v/>
      </c>
      <c r="W1557" s="33">
        <f>IF(T1557="Above",LN(G1557/P1557)/LN(1+INDEX(Market!$E$6:$E$9,MATCH(B1557,Market!$A$6:$A$9,0))),0)</f>
        <v/>
      </c>
    </row>
    <row r="1558">
      <c r="A1558" s="5" t="inlineStr">
        <is>
          <t>E01804</t>
        </is>
      </c>
      <c r="B1558" s="5" t="inlineStr">
        <is>
          <t>PL</t>
        </is>
      </c>
      <c r="C1558" s="5" t="inlineStr">
        <is>
          <t>Customer Service</t>
        </is>
      </c>
      <c r="D1558" s="5" t="inlineStr">
        <is>
          <t>L2</t>
        </is>
      </c>
      <c r="E1558" s="5" t="inlineStr">
        <is>
          <t>M</t>
        </is>
      </c>
      <c r="F1558" s="5" t="n">
        <v>1</v>
      </c>
      <c r="G1558" s="31" t="n">
        <v>24400</v>
      </c>
      <c r="H1558" s="31" t="n">
        <v>23600</v>
      </c>
      <c r="I1558" s="6">
        <f>INDEX(Roles!$J$5:$J$40,MATCH(C1558&amp;"|"&amp;D1558,Roles!$A$5:$A$40,0))</f>
        <v/>
      </c>
      <c r="J1558" s="6">
        <f>INDEX(Roles!$K$5:$K$40,MATCH(C1558&amp;"|"&amp;D1558,Roles!$A$5:$A$40,0))</f>
        <v/>
      </c>
      <c r="K1558" s="26">
        <f>INDEX(Market!$K$31:$K$54,MATCH(B1558&amp;"|"&amp;J1558,Market!$A$31:$A$54,0))</f>
        <v/>
      </c>
      <c r="L1558" s="6">
        <f>INDEX(Settings!$E$13:$E$19,MATCH(I1558,Settings!$B$13:$B$19,0))</f>
        <v/>
      </c>
      <c r="M1558" s="25">
        <f>INDEX(Structure!$K$6:$K$12,MATCH(I1558,Structure!$A$6:$A$12,0))</f>
        <v/>
      </c>
      <c r="N1558" s="26">
        <f>INDEX(Structure!$G$25:$G$52,MATCH(B1558&amp;"|"&amp;I1558,Structure!$A$25:$A$52,0))</f>
        <v/>
      </c>
      <c r="O1558" s="26">
        <f>INDEX(Structure!$H$25:$H$52,MATCH(B1558&amp;"|"&amp;I1558,Structure!$A$25:$A$52,0))</f>
        <v/>
      </c>
      <c r="P1558" s="26">
        <f>INDEX(Structure!$I$25:$I$52,MATCH(B1558&amp;"|"&amp;I1558,Structure!$A$25:$A$52,0))</f>
        <v/>
      </c>
      <c r="Q1558" s="20">
        <f>G1558/H1558</f>
        <v/>
      </c>
      <c r="R1558" s="20">
        <f>G1558/O1558</f>
        <v/>
      </c>
      <c r="S1558" s="32">
        <f>(G1558-N1558)/(P1558-N1558)</f>
        <v/>
      </c>
      <c r="T1558" s="4">
        <f>IF(G1558&lt;N1558,"Below",IF(G1558&gt;P1558,"Above","Within"))</f>
        <v/>
      </c>
      <c r="U1558" s="17">
        <f>MAX(0,N1558-G1558)*F1558</f>
        <v/>
      </c>
      <c r="V1558" s="17">
        <f>MAX(0,G1558-P1558)*F1558</f>
        <v/>
      </c>
      <c r="W1558" s="33">
        <f>IF(T1558="Above",LN(G1558/P1558)/LN(1+INDEX(Market!$E$6:$E$9,MATCH(B1558,Market!$A$6:$A$9,0))),0)</f>
        <v/>
      </c>
    </row>
    <row r="1559">
      <c r="A1559" s="5" t="inlineStr">
        <is>
          <t>E01806</t>
        </is>
      </c>
      <c r="B1559" s="5" t="inlineStr">
        <is>
          <t>DE</t>
        </is>
      </c>
      <c r="C1559" s="5" t="inlineStr">
        <is>
          <t>Operations</t>
        </is>
      </c>
      <c r="D1559" s="5" t="inlineStr">
        <is>
          <t>L1</t>
        </is>
      </c>
      <c r="E1559" s="5" t="inlineStr">
        <is>
          <t>M</t>
        </is>
      </c>
      <c r="F1559" s="5" t="n">
        <v>1</v>
      </c>
      <c r="G1559" s="31" t="n">
        <v>36100</v>
      </c>
      <c r="H1559" s="31" t="n">
        <v>36100</v>
      </c>
      <c r="I1559" s="6">
        <f>INDEX(Roles!$J$5:$J$40,MATCH(C1559&amp;"|"&amp;D1559,Roles!$A$5:$A$40,0))</f>
        <v/>
      </c>
      <c r="J1559" s="6">
        <f>INDEX(Roles!$K$5:$K$40,MATCH(C1559&amp;"|"&amp;D1559,Roles!$A$5:$A$40,0))</f>
        <v/>
      </c>
      <c r="K1559" s="26">
        <f>INDEX(Market!$K$31:$K$54,MATCH(B1559&amp;"|"&amp;J1559,Market!$A$31:$A$54,0))</f>
        <v/>
      </c>
      <c r="L1559" s="6">
        <f>INDEX(Settings!$E$13:$E$19,MATCH(I1559,Settings!$B$13:$B$19,0))</f>
        <v/>
      </c>
      <c r="M1559" s="25">
        <f>INDEX(Structure!$K$6:$K$12,MATCH(I1559,Structure!$A$6:$A$12,0))</f>
        <v/>
      </c>
      <c r="N1559" s="26">
        <f>INDEX(Structure!$G$25:$G$52,MATCH(B1559&amp;"|"&amp;I1559,Structure!$A$25:$A$52,0))</f>
        <v/>
      </c>
      <c r="O1559" s="26">
        <f>INDEX(Structure!$H$25:$H$52,MATCH(B1559&amp;"|"&amp;I1559,Structure!$A$25:$A$52,0))</f>
        <v/>
      </c>
      <c r="P1559" s="26">
        <f>INDEX(Structure!$I$25:$I$52,MATCH(B1559&amp;"|"&amp;I1559,Structure!$A$25:$A$52,0))</f>
        <v/>
      </c>
      <c r="Q1559" s="20">
        <f>G1559/H1559</f>
        <v/>
      </c>
      <c r="R1559" s="20">
        <f>G1559/O1559</f>
        <v/>
      </c>
      <c r="S1559" s="32">
        <f>(G1559-N1559)/(P1559-N1559)</f>
        <v/>
      </c>
      <c r="T1559" s="4">
        <f>IF(G1559&lt;N1559,"Below",IF(G1559&gt;P1559,"Above","Within"))</f>
        <v/>
      </c>
      <c r="U1559" s="17">
        <f>MAX(0,N1559-G1559)*F1559</f>
        <v/>
      </c>
      <c r="V1559" s="17">
        <f>MAX(0,G1559-P1559)*F1559</f>
        <v/>
      </c>
      <c r="W1559" s="33">
        <f>IF(T1559="Above",LN(G1559/P1559)/LN(1+INDEX(Market!$E$6:$E$9,MATCH(B1559,Market!$A$6:$A$9,0))),0)</f>
        <v/>
      </c>
    </row>
    <row r="1560">
      <c r="A1560" s="5" t="inlineStr">
        <is>
          <t>E01807</t>
        </is>
      </c>
      <c r="B1560" s="5" t="inlineStr">
        <is>
          <t>PL</t>
        </is>
      </c>
      <c r="C1560" s="5" t="inlineStr">
        <is>
          <t>Sales</t>
        </is>
      </c>
      <c r="D1560" s="5" t="inlineStr">
        <is>
          <t>L1</t>
        </is>
      </c>
      <c r="E1560" s="5" t="inlineStr">
        <is>
          <t>M</t>
        </is>
      </c>
      <c r="F1560" s="5" t="n">
        <v>1</v>
      </c>
      <c r="G1560" s="31" t="n">
        <v>23000</v>
      </c>
      <c r="H1560" s="31" t="n">
        <v>22000</v>
      </c>
      <c r="I1560" s="6">
        <f>INDEX(Roles!$J$5:$J$40,MATCH(C1560&amp;"|"&amp;D1560,Roles!$A$5:$A$40,0))</f>
        <v/>
      </c>
      <c r="J1560" s="6">
        <f>INDEX(Roles!$K$5:$K$40,MATCH(C1560&amp;"|"&amp;D1560,Roles!$A$5:$A$40,0))</f>
        <v/>
      </c>
      <c r="K1560" s="26">
        <f>INDEX(Market!$K$31:$K$54,MATCH(B1560&amp;"|"&amp;J1560,Market!$A$31:$A$54,0))</f>
        <v/>
      </c>
      <c r="L1560" s="6">
        <f>INDEX(Settings!$E$13:$E$19,MATCH(I1560,Settings!$B$13:$B$19,0))</f>
        <v/>
      </c>
      <c r="M1560" s="25">
        <f>INDEX(Structure!$K$6:$K$12,MATCH(I1560,Structure!$A$6:$A$12,0))</f>
        <v/>
      </c>
      <c r="N1560" s="26">
        <f>INDEX(Structure!$G$25:$G$52,MATCH(B1560&amp;"|"&amp;I1560,Structure!$A$25:$A$52,0))</f>
        <v/>
      </c>
      <c r="O1560" s="26">
        <f>INDEX(Structure!$H$25:$H$52,MATCH(B1560&amp;"|"&amp;I1560,Structure!$A$25:$A$52,0))</f>
        <v/>
      </c>
      <c r="P1560" s="26">
        <f>INDEX(Structure!$I$25:$I$52,MATCH(B1560&amp;"|"&amp;I1560,Structure!$A$25:$A$52,0))</f>
        <v/>
      </c>
      <c r="Q1560" s="20">
        <f>G1560/H1560</f>
        <v/>
      </c>
      <c r="R1560" s="20">
        <f>G1560/O1560</f>
        <v/>
      </c>
      <c r="S1560" s="32">
        <f>(G1560-N1560)/(P1560-N1560)</f>
        <v/>
      </c>
      <c r="T1560" s="4">
        <f>IF(G1560&lt;N1560,"Below",IF(G1560&gt;P1560,"Above","Within"))</f>
        <v/>
      </c>
      <c r="U1560" s="17">
        <f>MAX(0,N1560-G1560)*F1560</f>
        <v/>
      </c>
      <c r="V1560" s="17">
        <f>MAX(0,G1560-P1560)*F1560</f>
        <v/>
      </c>
      <c r="W1560" s="33">
        <f>IF(T1560="Above",LN(G1560/P1560)/LN(1+INDEX(Market!$E$6:$E$9,MATCH(B1560,Market!$A$6:$A$9,0))),0)</f>
        <v/>
      </c>
    </row>
    <row r="1561">
      <c r="A1561" s="5" t="inlineStr">
        <is>
          <t>E01808</t>
        </is>
      </c>
      <c r="B1561" s="5" t="inlineStr">
        <is>
          <t>DE</t>
        </is>
      </c>
      <c r="C1561" s="5" t="inlineStr">
        <is>
          <t>Tech</t>
        </is>
      </c>
      <c r="D1561" s="5" t="inlineStr">
        <is>
          <t>L2</t>
        </is>
      </c>
      <c r="E1561" s="5" t="inlineStr">
        <is>
          <t>M</t>
        </is>
      </c>
      <c r="F1561" s="5" t="n">
        <v>1</v>
      </c>
      <c r="G1561" s="31" t="n">
        <v>58900</v>
      </c>
      <c r="H1561" s="31" t="n">
        <v>59400</v>
      </c>
      <c r="I1561" s="6">
        <f>INDEX(Roles!$J$5:$J$40,MATCH(C1561&amp;"|"&amp;D1561,Roles!$A$5:$A$40,0))</f>
        <v/>
      </c>
      <c r="J1561" s="6">
        <f>INDEX(Roles!$K$5:$K$40,MATCH(C1561&amp;"|"&amp;D1561,Roles!$A$5:$A$40,0))</f>
        <v/>
      </c>
      <c r="K1561" s="26">
        <f>INDEX(Market!$K$31:$K$54,MATCH(B1561&amp;"|"&amp;J1561,Market!$A$31:$A$54,0))</f>
        <v/>
      </c>
      <c r="L1561" s="6">
        <f>INDEX(Settings!$E$13:$E$19,MATCH(I1561,Settings!$B$13:$B$19,0))</f>
        <v/>
      </c>
      <c r="M1561" s="25">
        <f>INDEX(Structure!$K$6:$K$12,MATCH(I1561,Structure!$A$6:$A$12,0))</f>
        <v/>
      </c>
      <c r="N1561" s="26">
        <f>INDEX(Structure!$G$25:$G$52,MATCH(B1561&amp;"|"&amp;I1561,Structure!$A$25:$A$52,0))</f>
        <v/>
      </c>
      <c r="O1561" s="26">
        <f>INDEX(Structure!$H$25:$H$52,MATCH(B1561&amp;"|"&amp;I1561,Structure!$A$25:$A$52,0))</f>
        <v/>
      </c>
      <c r="P1561" s="26">
        <f>INDEX(Structure!$I$25:$I$52,MATCH(B1561&amp;"|"&amp;I1561,Structure!$A$25:$A$52,0))</f>
        <v/>
      </c>
      <c r="Q1561" s="20">
        <f>G1561/H1561</f>
        <v/>
      </c>
      <c r="R1561" s="20">
        <f>G1561/O1561</f>
        <v/>
      </c>
      <c r="S1561" s="32">
        <f>(G1561-N1561)/(P1561-N1561)</f>
        <v/>
      </c>
      <c r="T1561" s="4">
        <f>IF(G1561&lt;N1561,"Below",IF(G1561&gt;P1561,"Above","Within"))</f>
        <v/>
      </c>
      <c r="U1561" s="17">
        <f>MAX(0,N1561-G1561)*F1561</f>
        <v/>
      </c>
      <c r="V1561" s="17">
        <f>MAX(0,G1561-P1561)*F1561</f>
        <v/>
      </c>
      <c r="W1561" s="33">
        <f>IF(T1561="Above",LN(G1561/P1561)/LN(1+INDEX(Market!$E$6:$E$9,MATCH(B1561,Market!$A$6:$A$9,0))),0)</f>
        <v/>
      </c>
    </row>
    <row r="1562">
      <c r="A1562" s="5" t="inlineStr">
        <is>
          <t>E01809</t>
        </is>
      </c>
      <c r="B1562" s="5" t="inlineStr">
        <is>
          <t>PL</t>
        </is>
      </c>
      <c r="C1562" s="5" t="inlineStr">
        <is>
          <t>Operations</t>
        </is>
      </c>
      <c r="D1562" s="5" t="inlineStr">
        <is>
          <t>L1</t>
        </is>
      </c>
      <c r="E1562" s="5" t="inlineStr">
        <is>
          <t>F</t>
        </is>
      </c>
      <c r="F1562" s="5" t="n">
        <v>1</v>
      </c>
      <c r="G1562" s="31" t="n">
        <v>24700</v>
      </c>
      <c r="H1562" s="31" t="n">
        <v>20000</v>
      </c>
      <c r="I1562" s="6">
        <f>INDEX(Roles!$J$5:$J$40,MATCH(C1562&amp;"|"&amp;D1562,Roles!$A$5:$A$40,0))</f>
        <v/>
      </c>
      <c r="J1562" s="6">
        <f>INDEX(Roles!$K$5:$K$40,MATCH(C1562&amp;"|"&amp;D1562,Roles!$A$5:$A$40,0))</f>
        <v/>
      </c>
      <c r="K1562" s="26">
        <f>INDEX(Market!$K$31:$K$54,MATCH(B1562&amp;"|"&amp;J1562,Market!$A$31:$A$54,0))</f>
        <v/>
      </c>
      <c r="L1562" s="6">
        <f>INDEX(Settings!$E$13:$E$19,MATCH(I1562,Settings!$B$13:$B$19,0))</f>
        <v/>
      </c>
      <c r="M1562" s="25">
        <f>INDEX(Structure!$K$6:$K$12,MATCH(I1562,Structure!$A$6:$A$12,0))</f>
        <v/>
      </c>
      <c r="N1562" s="26">
        <f>INDEX(Structure!$G$25:$G$52,MATCH(B1562&amp;"|"&amp;I1562,Structure!$A$25:$A$52,0))</f>
        <v/>
      </c>
      <c r="O1562" s="26">
        <f>INDEX(Structure!$H$25:$H$52,MATCH(B1562&amp;"|"&amp;I1562,Structure!$A$25:$A$52,0))</f>
        <v/>
      </c>
      <c r="P1562" s="26">
        <f>INDEX(Structure!$I$25:$I$52,MATCH(B1562&amp;"|"&amp;I1562,Structure!$A$25:$A$52,0))</f>
        <v/>
      </c>
      <c r="Q1562" s="20">
        <f>G1562/H1562</f>
        <v/>
      </c>
      <c r="R1562" s="20">
        <f>G1562/O1562</f>
        <v/>
      </c>
      <c r="S1562" s="32">
        <f>(G1562-N1562)/(P1562-N1562)</f>
        <v/>
      </c>
      <c r="T1562" s="4">
        <f>IF(G1562&lt;N1562,"Below",IF(G1562&gt;P1562,"Above","Within"))</f>
        <v/>
      </c>
      <c r="U1562" s="17">
        <f>MAX(0,N1562-G1562)*F1562</f>
        <v/>
      </c>
      <c r="V1562" s="17">
        <f>MAX(0,G1562-P1562)*F1562</f>
        <v/>
      </c>
      <c r="W1562" s="33">
        <f>IF(T1562="Above",LN(G1562/P1562)/LN(1+INDEX(Market!$E$6:$E$9,MATCH(B1562,Market!$A$6:$A$9,0))),0)</f>
        <v/>
      </c>
    </row>
    <row r="1563">
      <c r="A1563" s="5" t="inlineStr">
        <is>
          <t>E01810</t>
        </is>
      </c>
      <c r="B1563" s="5" t="inlineStr">
        <is>
          <t>PL</t>
        </is>
      </c>
      <c r="C1563" s="5" t="inlineStr">
        <is>
          <t>Customer Service</t>
        </is>
      </c>
      <c r="D1563" s="5" t="inlineStr">
        <is>
          <t>L2</t>
        </is>
      </c>
      <c r="E1563" s="5" t="inlineStr">
        <is>
          <t>F</t>
        </is>
      </c>
      <c r="F1563" s="5" t="n">
        <v>0.8</v>
      </c>
      <c r="G1563" s="31" t="n">
        <v>24450</v>
      </c>
      <c r="H1563" s="31" t="n">
        <v>23600</v>
      </c>
      <c r="I1563" s="6">
        <f>INDEX(Roles!$J$5:$J$40,MATCH(C1563&amp;"|"&amp;D1563,Roles!$A$5:$A$40,0))</f>
        <v/>
      </c>
      <c r="J1563" s="6">
        <f>INDEX(Roles!$K$5:$K$40,MATCH(C1563&amp;"|"&amp;D1563,Roles!$A$5:$A$40,0))</f>
        <v/>
      </c>
      <c r="K1563" s="26">
        <f>INDEX(Market!$K$31:$K$54,MATCH(B1563&amp;"|"&amp;J1563,Market!$A$31:$A$54,0))</f>
        <v/>
      </c>
      <c r="L1563" s="6">
        <f>INDEX(Settings!$E$13:$E$19,MATCH(I1563,Settings!$B$13:$B$19,0))</f>
        <v/>
      </c>
      <c r="M1563" s="25">
        <f>INDEX(Structure!$K$6:$K$12,MATCH(I1563,Structure!$A$6:$A$12,0))</f>
        <v/>
      </c>
      <c r="N1563" s="26">
        <f>INDEX(Structure!$G$25:$G$52,MATCH(B1563&amp;"|"&amp;I1563,Structure!$A$25:$A$52,0))</f>
        <v/>
      </c>
      <c r="O1563" s="26">
        <f>INDEX(Structure!$H$25:$H$52,MATCH(B1563&amp;"|"&amp;I1563,Structure!$A$25:$A$52,0))</f>
        <v/>
      </c>
      <c r="P1563" s="26">
        <f>INDEX(Structure!$I$25:$I$52,MATCH(B1563&amp;"|"&amp;I1563,Structure!$A$25:$A$52,0))</f>
        <v/>
      </c>
      <c r="Q1563" s="20">
        <f>G1563/H1563</f>
        <v/>
      </c>
      <c r="R1563" s="20">
        <f>G1563/O1563</f>
        <v/>
      </c>
      <c r="S1563" s="32">
        <f>(G1563-N1563)/(P1563-N1563)</f>
        <v/>
      </c>
      <c r="T1563" s="4">
        <f>IF(G1563&lt;N1563,"Below",IF(G1563&gt;P1563,"Above","Within"))</f>
        <v/>
      </c>
      <c r="U1563" s="17">
        <f>MAX(0,N1563-G1563)*F1563</f>
        <v/>
      </c>
      <c r="V1563" s="17">
        <f>MAX(0,G1563-P1563)*F1563</f>
        <v/>
      </c>
      <c r="W1563" s="33">
        <f>IF(T1563="Above",LN(G1563/P1563)/LN(1+INDEX(Market!$E$6:$E$9,MATCH(B1563,Market!$A$6:$A$9,0))),0)</f>
        <v/>
      </c>
    </row>
    <row r="1564">
      <c r="A1564" s="5" t="inlineStr">
        <is>
          <t>E01811</t>
        </is>
      </c>
      <c r="B1564" s="5" t="inlineStr">
        <is>
          <t>PL</t>
        </is>
      </c>
      <c r="C1564" s="5" t="inlineStr">
        <is>
          <t>Customer Service</t>
        </is>
      </c>
      <c r="D1564" s="5" t="inlineStr">
        <is>
          <t>L3</t>
        </is>
      </c>
      <c r="E1564" s="5" t="inlineStr">
        <is>
          <t>M</t>
        </is>
      </c>
      <c r="F1564" s="5" t="n">
        <v>1</v>
      </c>
      <c r="G1564" s="31" t="n">
        <v>34600</v>
      </c>
      <c r="H1564" s="31" t="n">
        <v>30200</v>
      </c>
      <c r="I1564" s="6">
        <f>INDEX(Roles!$J$5:$J$40,MATCH(C1564&amp;"|"&amp;D1564,Roles!$A$5:$A$40,0))</f>
        <v/>
      </c>
      <c r="J1564" s="6">
        <f>INDEX(Roles!$K$5:$K$40,MATCH(C1564&amp;"|"&amp;D1564,Roles!$A$5:$A$40,0))</f>
        <v/>
      </c>
      <c r="K1564" s="26">
        <f>INDEX(Market!$K$31:$K$54,MATCH(B1564&amp;"|"&amp;J1564,Market!$A$31:$A$54,0))</f>
        <v/>
      </c>
      <c r="L1564" s="6">
        <f>INDEX(Settings!$E$13:$E$19,MATCH(I1564,Settings!$B$13:$B$19,0))</f>
        <v/>
      </c>
      <c r="M1564" s="25">
        <f>INDEX(Structure!$K$6:$K$12,MATCH(I1564,Structure!$A$6:$A$12,0))</f>
        <v/>
      </c>
      <c r="N1564" s="26">
        <f>INDEX(Structure!$G$25:$G$52,MATCH(B1564&amp;"|"&amp;I1564,Structure!$A$25:$A$52,0))</f>
        <v/>
      </c>
      <c r="O1564" s="26">
        <f>INDEX(Structure!$H$25:$H$52,MATCH(B1564&amp;"|"&amp;I1564,Structure!$A$25:$A$52,0))</f>
        <v/>
      </c>
      <c r="P1564" s="26">
        <f>INDEX(Structure!$I$25:$I$52,MATCH(B1564&amp;"|"&amp;I1564,Structure!$A$25:$A$52,0))</f>
        <v/>
      </c>
      <c r="Q1564" s="20">
        <f>G1564/H1564</f>
        <v/>
      </c>
      <c r="R1564" s="20">
        <f>G1564/O1564</f>
        <v/>
      </c>
      <c r="S1564" s="32">
        <f>(G1564-N1564)/(P1564-N1564)</f>
        <v/>
      </c>
      <c r="T1564" s="4">
        <f>IF(G1564&lt;N1564,"Below",IF(G1564&gt;P1564,"Above","Within"))</f>
        <v/>
      </c>
      <c r="U1564" s="17">
        <f>MAX(0,N1564-G1564)*F1564</f>
        <v/>
      </c>
      <c r="V1564" s="17">
        <f>MAX(0,G1564-P1564)*F1564</f>
        <v/>
      </c>
      <c r="W1564" s="33">
        <f>IF(T1564="Above",LN(G1564/P1564)/LN(1+INDEX(Market!$E$6:$E$9,MATCH(B1564,Market!$A$6:$A$9,0))),0)</f>
        <v/>
      </c>
    </row>
    <row r="1565">
      <c r="A1565" s="5" t="inlineStr">
        <is>
          <t>E01812</t>
        </is>
      </c>
      <c r="B1565" s="5" t="inlineStr">
        <is>
          <t>PL</t>
        </is>
      </c>
      <c r="C1565" s="5" t="inlineStr">
        <is>
          <t>Finance</t>
        </is>
      </c>
      <c r="D1565" s="5" t="inlineStr">
        <is>
          <t>L4</t>
        </is>
      </c>
      <c r="E1565" s="5" t="inlineStr">
        <is>
          <t>F</t>
        </is>
      </c>
      <c r="F1565" s="5" t="n">
        <v>1</v>
      </c>
      <c r="G1565" s="31" t="n">
        <v>44650</v>
      </c>
      <c r="H1565" s="31" t="n">
        <v>48500</v>
      </c>
      <c r="I1565" s="6">
        <f>INDEX(Roles!$J$5:$J$40,MATCH(C1565&amp;"|"&amp;D1565,Roles!$A$5:$A$40,0))</f>
        <v/>
      </c>
      <c r="J1565" s="6">
        <f>INDEX(Roles!$K$5:$K$40,MATCH(C1565&amp;"|"&amp;D1565,Roles!$A$5:$A$40,0))</f>
        <v/>
      </c>
      <c r="K1565" s="26">
        <f>INDEX(Market!$K$31:$K$54,MATCH(B1565&amp;"|"&amp;J1565,Market!$A$31:$A$54,0))</f>
        <v/>
      </c>
      <c r="L1565" s="6">
        <f>INDEX(Settings!$E$13:$E$19,MATCH(I1565,Settings!$B$13:$B$19,0))</f>
        <v/>
      </c>
      <c r="M1565" s="25">
        <f>INDEX(Structure!$K$6:$K$12,MATCH(I1565,Structure!$A$6:$A$12,0))</f>
        <v/>
      </c>
      <c r="N1565" s="26">
        <f>INDEX(Structure!$G$25:$G$52,MATCH(B1565&amp;"|"&amp;I1565,Structure!$A$25:$A$52,0))</f>
        <v/>
      </c>
      <c r="O1565" s="26">
        <f>INDEX(Structure!$H$25:$H$52,MATCH(B1565&amp;"|"&amp;I1565,Structure!$A$25:$A$52,0))</f>
        <v/>
      </c>
      <c r="P1565" s="26">
        <f>INDEX(Structure!$I$25:$I$52,MATCH(B1565&amp;"|"&amp;I1565,Structure!$A$25:$A$52,0))</f>
        <v/>
      </c>
      <c r="Q1565" s="20">
        <f>G1565/H1565</f>
        <v/>
      </c>
      <c r="R1565" s="20">
        <f>G1565/O1565</f>
        <v/>
      </c>
      <c r="S1565" s="32">
        <f>(G1565-N1565)/(P1565-N1565)</f>
        <v/>
      </c>
      <c r="T1565" s="4">
        <f>IF(G1565&lt;N1565,"Below",IF(G1565&gt;P1565,"Above","Within"))</f>
        <v/>
      </c>
      <c r="U1565" s="17">
        <f>MAX(0,N1565-G1565)*F1565</f>
        <v/>
      </c>
      <c r="V1565" s="17">
        <f>MAX(0,G1565-P1565)*F1565</f>
        <v/>
      </c>
      <c r="W1565" s="33">
        <f>IF(T1565="Above",LN(G1565/P1565)/LN(1+INDEX(Market!$E$6:$E$9,MATCH(B1565,Market!$A$6:$A$9,0))),0)</f>
        <v/>
      </c>
    </row>
    <row r="1566">
      <c r="A1566" s="5" t="inlineStr">
        <is>
          <t>E01813</t>
        </is>
      </c>
      <c r="B1566" s="5" t="inlineStr">
        <is>
          <t>PL</t>
        </is>
      </c>
      <c r="C1566" s="5" t="inlineStr">
        <is>
          <t>HR</t>
        </is>
      </c>
      <c r="D1566" s="5" t="inlineStr">
        <is>
          <t>L1</t>
        </is>
      </c>
      <c r="E1566" s="5" t="inlineStr">
        <is>
          <t>F</t>
        </is>
      </c>
      <c r="F1566" s="5" t="n">
        <v>1</v>
      </c>
      <c r="G1566" s="31" t="n">
        <v>19000</v>
      </c>
      <c r="H1566" s="31" t="n">
        <v>21000</v>
      </c>
      <c r="I1566" s="6">
        <f>INDEX(Roles!$J$5:$J$40,MATCH(C1566&amp;"|"&amp;D1566,Roles!$A$5:$A$40,0))</f>
        <v/>
      </c>
      <c r="J1566" s="6">
        <f>INDEX(Roles!$K$5:$K$40,MATCH(C1566&amp;"|"&amp;D1566,Roles!$A$5:$A$40,0))</f>
        <v/>
      </c>
      <c r="K1566" s="26">
        <f>INDEX(Market!$K$31:$K$54,MATCH(B1566&amp;"|"&amp;J1566,Market!$A$31:$A$54,0))</f>
        <v/>
      </c>
      <c r="L1566" s="6">
        <f>INDEX(Settings!$E$13:$E$19,MATCH(I1566,Settings!$B$13:$B$19,0))</f>
        <v/>
      </c>
      <c r="M1566" s="25">
        <f>INDEX(Structure!$K$6:$K$12,MATCH(I1566,Structure!$A$6:$A$12,0))</f>
        <v/>
      </c>
      <c r="N1566" s="26">
        <f>INDEX(Structure!$G$25:$G$52,MATCH(B1566&amp;"|"&amp;I1566,Structure!$A$25:$A$52,0))</f>
        <v/>
      </c>
      <c r="O1566" s="26">
        <f>INDEX(Structure!$H$25:$H$52,MATCH(B1566&amp;"|"&amp;I1566,Structure!$A$25:$A$52,0))</f>
        <v/>
      </c>
      <c r="P1566" s="26">
        <f>INDEX(Structure!$I$25:$I$52,MATCH(B1566&amp;"|"&amp;I1566,Structure!$A$25:$A$52,0))</f>
        <v/>
      </c>
      <c r="Q1566" s="20">
        <f>G1566/H1566</f>
        <v/>
      </c>
      <c r="R1566" s="20">
        <f>G1566/O1566</f>
        <v/>
      </c>
      <c r="S1566" s="32">
        <f>(G1566-N1566)/(P1566-N1566)</f>
        <v/>
      </c>
      <c r="T1566" s="4">
        <f>IF(G1566&lt;N1566,"Below",IF(G1566&gt;P1566,"Above","Within"))</f>
        <v/>
      </c>
      <c r="U1566" s="17">
        <f>MAX(0,N1566-G1566)*F1566</f>
        <v/>
      </c>
      <c r="V1566" s="17">
        <f>MAX(0,G1566-P1566)*F1566</f>
        <v/>
      </c>
      <c r="W1566" s="33">
        <f>IF(T1566="Above",LN(G1566/P1566)/LN(1+INDEX(Market!$E$6:$E$9,MATCH(B1566,Market!$A$6:$A$9,0))),0)</f>
        <v/>
      </c>
    </row>
    <row r="1567">
      <c r="A1567" s="5" t="inlineStr">
        <is>
          <t>E01814</t>
        </is>
      </c>
      <c r="B1567" s="5" t="inlineStr">
        <is>
          <t>ES</t>
        </is>
      </c>
      <c r="C1567" s="5" t="inlineStr">
        <is>
          <t>Operations</t>
        </is>
      </c>
      <c r="D1567" s="5" t="inlineStr">
        <is>
          <t>L6</t>
        </is>
      </c>
      <c r="E1567" s="5" t="inlineStr">
        <is>
          <t>F</t>
        </is>
      </c>
      <c r="F1567" s="5" t="n">
        <v>1</v>
      </c>
      <c r="G1567" s="31" t="n">
        <v>101250</v>
      </c>
      <c r="H1567" s="31" t="n">
        <v>95000</v>
      </c>
      <c r="I1567" s="6">
        <f>INDEX(Roles!$J$5:$J$40,MATCH(C1567&amp;"|"&amp;D1567,Roles!$A$5:$A$40,0))</f>
        <v/>
      </c>
      <c r="J1567" s="6">
        <f>INDEX(Roles!$K$5:$K$40,MATCH(C1567&amp;"|"&amp;D1567,Roles!$A$5:$A$40,0))</f>
        <v/>
      </c>
      <c r="K1567" s="26">
        <f>INDEX(Market!$K$31:$K$54,MATCH(B1567&amp;"|"&amp;J1567,Market!$A$31:$A$54,0))</f>
        <v/>
      </c>
      <c r="L1567" s="6">
        <f>INDEX(Settings!$E$13:$E$19,MATCH(I1567,Settings!$B$13:$B$19,0))</f>
        <v/>
      </c>
      <c r="M1567" s="25">
        <f>INDEX(Structure!$K$6:$K$12,MATCH(I1567,Structure!$A$6:$A$12,0))</f>
        <v/>
      </c>
      <c r="N1567" s="26">
        <f>INDEX(Structure!$G$25:$G$52,MATCH(B1567&amp;"|"&amp;I1567,Structure!$A$25:$A$52,0))</f>
        <v/>
      </c>
      <c r="O1567" s="26">
        <f>INDEX(Structure!$H$25:$H$52,MATCH(B1567&amp;"|"&amp;I1567,Structure!$A$25:$A$52,0))</f>
        <v/>
      </c>
      <c r="P1567" s="26">
        <f>INDEX(Structure!$I$25:$I$52,MATCH(B1567&amp;"|"&amp;I1567,Structure!$A$25:$A$52,0))</f>
        <v/>
      </c>
      <c r="Q1567" s="20">
        <f>G1567/H1567</f>
        <v/>
      </c>
      <c r="R1567" s="20">
        <f>G1567/O1567</f>
        <v/>
      </c>
      <c r="S1567" s="32">
        <f>(G1567-N1567)/(P1567-N1567)</f>
        <v/>
      </c>
      <c r="T1567" s="4">
        <f>IF(G1567&lt;N1567,"Below",IF(G1567&gt;P1567,"Above","Within"))</f>
        <v/>
      </c>
      <c r="U1567" s="17">
        <f>MAX(0,N1567-G1567)*F1567</f>
        <v/>
      </c>
      <c r="V1567" s="17">
        <f>MAX(0,G1567-P1567)*F1567</f>
        <v/>
      </c>
      <c r="W1567" s="33">
        <f>IF(T1567="Above",LN(G1567/P1567)/LN(1+INDEX(Market!$E$6:$E$9,MATCH(B1567,Market!$A$6:$A$9,0))),0)</f>
        <v/>
      </c>
    </row>
    <row r="1568">
      <c r="A1568" s="5" t="inlineStr">
        <is>
          <t>E01815</t>
        </is>
      </c>
      <c r="B1568" s="5" t="inlineStr">
        <is>
          <t>DE</t>
        </is>
      </c>
      <c r="C1568" s="5" t="inlineStr">
        <is>
          <t>Customer Service</t>
        </is>
      </c>
      <c r="D1568" s="5" t="inlineStr">
        <is>
          <t>L2</t>
        </is>
      </c>
      <c r="E1568" s="5" t="inlineStr">
        <is>
          <t>F</t>
        </is>
      </c>
      <c r="F1568" s="5" t="n">
        <v>1</v>
      </c>
      <c r="G1568" s="31" t="n">
        <v>32700</v>
      </c>
      <c r="H1568" s="31" t="n">
        <v>42800</v>
      </c>
      <c r="I1568" s="6">
        <f>INDEX(Roles!$J$5:$J$40,MATCH(C1568&amp;"|"&amp;D1568,Roles!$A$5:$A$40,0))</f>
        <v/>
      </c>
      <c r="J1568" s="6">
        <f>INDEX(Roles!$K$5:$K$40,MATCH(C1568&amp;"|"&amp;D1568,Roles!$A$5:$A$40,0))</f>
        <v/>
      </c>
      <c r="K1568" s="26">
        <f>INDEX(Market!$K$31:$K$54,MATCH(B1568&amp;"|"&amp;J1568,Market!$A$31:$A$54,0))</f>
        <v/>
      </c>
      <c r="L1568" s="6">
        <f>INDEX(Settings!$E$13:$E$19,MATCH(I1568,Settings!$B$13:$B$19,0))</f>
        <v/>
      </c>
      <c r="M1568" s="25">
        <f>INDEX(Structure!$K$6:$K$12,MATCH(I1568,Structure!$A$6:$A$12,0))</f>
        <v/>
      </c>
      <c r="N1568" s="26">
        <f>INDEX(Structure!$G$25:$G$52,MATCH(B1568&amp;"|"&amp;I1568,Structure!$A$25:$A$52,0))</f>
        <v/>
      </c>
      <c r="O1568" s="26">
        <f>INDEX(Structure!$H$25:$H$52,MATCH(B1568&amp;"|"&amp;I1568,Structure!$A$25:$A$52,0))</f>
        <v/>
      </c>
      <c r="P1568" s="26">
        <f>INDEX(Structure!$I$25:$I$52,MATCH(B1568&amp;"|"&amp;I1568,Structure!$A$25:$A$52,0))</f>
        <v/>
      </c>
      <c r="Q1568" s="20">
        <f>G1568/H1568</f>
        <v/>
      </c>
      <c r="R1568" s="20">
        <f>G1568/O1568</f>
        <v/>
      </c>
      <c r="S1568" s="32">
        <f>(G1568-N1568)/(P1568-N1568)</f>
        <v/>
      </c>
      <c r="T1568" s="4">
        <f>IF(G1568&lt;N1568,"Below",IF(G1568&gt;P1568,"Above","Within"))</f>
        <v/>
      </c>
      <c r="U1568" s="17">
        <f>MAX(0,N1568-G1568)*F1568</f>
        <v/>
      </c>
      <c r="V1568" s="17">
        <f>MAX(0,G1568-P1568)*F1568</f>
        <v/>
      </c>
      <c r="W1568" s="33">
        <f>IF(T1568="Above",LN(G1568/P1568)/LN(1+INDEX(Market!$E$6:$E$9,MATCH(B1568,Market!$A$6:$A$9,0))),0)</f>
        <v/>
      </c>
    </row>
    <row r="1569">
      <c r="A1569" s="5" t="inlineStr">
        <is>
          <t>E01816</t>
        </is>
      </c>
      <c r="B1569" s="5" t="inlineStr">
        <is>
          <t>DE</t>
        </is>
      </c>
      <c r="C1569" s="5" t="inlineStr">
        <is>
          <t>Operations</t>
        </is>
      </c>
      <c r="D1569" s="5" t="inlineStr">
        <is>
          <t>L3</t>
        </is>
      </c>
      <c r="E1569" s="5" t="inlineStr">
        <is>
          <t>F</t>
        </is>
      </c>
      <c r="F1569" s="5" t="n">
        <v>1</v>
      </c>
      <c r="G1569" s="31" t="n">
        <v>52050</v>
      </c>
      <c r="H1569" s="31" t="n">
        <v>57800</v>
      </c>
      <c r="I1569" s="6">
        <f>INDEX(Roles!$J$5:$J$40,MATCH(C1569&amp;"|"&amp;D1569,Roles!$A$5:$A$40,0))</f>
        <v/>
      </c>
      <c r="J1569" s="6">
        <f>INDEX(Roles!$K$5:$K$40,MATCH(C1569&amp;"|"&amp;D1569,Roles!$A$5:$A$40,0))</f>
        <v/>
      </c>
      <c r="K1569" s="26">
        <f>INDEX(Market!$K$31:$K$54,MATCH(B1569&amp;"|"&amp;J1569,Market!$A$31:$A$54,0))</f>
        <v/>
      </c>
      <c r="L1569" s="6">
        <f>INDEX(Settings!$E$13:$E$19,MATCH(I1569,Settings!$B$13:$B$19,0))</f>
        <v/>
      </c>
      <c r="M1569" s="25">
        <f>INDEX(Structure!$K$6:$K$12,MATCH(I1569,Structure!$A$6:$A$12,0))</f>
        <v/>
      </c>
      <c r="N1569" s="26">
        <f>INDEX(Structure!$G$25:$G$52,MATCH(B1569&amp;"|"&amp;I1569,Structure!$A$25:$A$52,0))</f>
        <v/>
      </c>
      <c r="O1569" s="26">
        <f>INDEX(Structure!$H$25:$H$52,MATCH(B1569&amp;"|"&amp;I1569,Structure!$A$25:$A$52,0))</f>
        <v/>
      </c>
      <c r="P1569" s="26">
        <f>INDEX(Structure!$I$25:$I$52,MATCH(B1569&amp;"|"&amp;I1569,Structure!$A$25:$A$52,0))</f>
        <v/>
      </c>
      <c r="Q1569" s="20">
        <f>G1569/H1569</f>
        <v/>
      </c>
      <c r="R1569" s="20">
        <f>G1569/O1569</f>
        <v/>
      </c>
      <c r="S1569" s="32">
        <f>(G1569-N1569)/(P1569-N1569)</f>
        <v/>
      </c>
      <c r="T1569" s="4">
        <f>IF(G1569&lt;N1569,"Below",IF(G1569&gt;P1569,"Above","Within"))</f>
        <v/>
      </c>
      <c r="U1569" s="17">
        <f>MAX(0,N1569-G1569)*F1569</f>
        <v/>
      </c>
      <c r="V1569" s="17">
        <f>MAX(0,G1569-P1569)*F1569</f>
        <v/>
      </c>
      <c r="W1569" s="33">
        <f>IF(T1569="Above",LN(G1569/P1569)/LN(1+INDEX(Market!$E$6:$E$9,MATCH(B1569,Market!$A$6:$A$9,0))),0)</f>
        <v/>
      </c>
    </row>
    <row r="1570">
      <c r="A1570" s="5" t="inlineStr">
        <is>
          <t>E01817</t>
        </is>
      </c>
      <c r="B1570" s="5" t="inlineStr">
        <is>
          <t>IT</t>
        </is>
      </c>
      <c r="C1570" s="5" t="inlineStr">
        <is>
          <t>Customer Service</t>
        </is>
      </c>
      <c r="D1570" s="5" t="inlineStr">
        <is>
          <t>L3</t>
        </is>
      </c>
      <c r="E1570" s="5" t="inlineStr">
        <is>
          <t>F</t>
        </is>
      </c>
      <c r="F1570" s="5" t="n">
        <v>0.8</v>
      </c>
      <c r="G1570" s="31" t="n">
        <v>38550</v>
      </c>
      <c r="H1570" s="31" t="n">
        <v>37400</v>
      </c>
      <c r="I1570" s="6">
        <f>INDEX(Roles!$J$5:$J$40,MATCH(C1570&amp;"|"&amp;D1570,Roles!$A$5:$A$40,0))</f>
        <v/>
      </c>
      <c r="J1570" s="6">
        <f>INDEX(Roles!$K$5:$K$40,MATCH(C1570&amp;"|"&amp;D1570,Roles!$A$5:$A$40,0))</f>
        <v/>
      </c>
      <c r="K1570" s="26">
        <f>INDEX(Market!$K$31:$K$54,MATCH(B1570&amp;"|"&amp;J1570,Market!$A$31:$A$54,0))</f>
        <v/>
      </c>
      <c r="L1570" s="6">
        <f>INDEX(Settings!$E$13:$E$19,MATCH(I1570,Settings!$B$13:$B$19,0))</f>
        <v/>
      </c>
      <c r="M1570" s="25">
        <f>INDEX(Structure!$K$6:$K$12,MATCH(I1570,Structure!$A$6:$A$12,0))</f>
        <v/>
      </c>
      <c r="N1570" s="26">
        <f>INDEX(Structure!$G$25:$G$52,MATCH(B1570&amp;"|"&amp;I1570,Structure!$A$25:$A$52,0))</f>
        <v/>
      </c>
      <c r="O1570" s="26">
        <f>INDEX(Structure!$H$25:$H$52,MATCH(B1570&amp;"|"&amp;I1570,Structure!$A$25:$A$52,0))</f>
        <v/>
      </c>
      <c r="P1570" s="26">
        <f>INDEX(Structure!$I$25:$I$52,MATCH(B1570&amp;"|"&amp;I1570,Structure!$A$25:$A$52,0))</f>
        <v/>
      </c>
      <c r="Q1570" s="20">
        <f>G1570/H1570</f>
        <v/>
      </c>
      <c r="R1570" s="20">
        <f>G1570/O1570</f>
        <v/>
      </c>
      <c r="S1570" s="32">
        <f>(G1570-N1570)/(P1570-N1570)</f>
        <v/>
      </c>
      <c r="T1570" s="4">
        <f>IF(G1570&lt;N1570,"Below",IF(G1570&gt;P1570,"Above","Within"))</f>
        <v/>
      </c>
      <c r="U1570" s="17">
        <f>MAX(0,N1570-G1570)*F1570</f>
        <v/>
      </c>
      <c r="V1570" s="17">
        <f>MAX(0,G1570-P1570)*F1570</f>
        <v/>
      </c>
      <c r="W1570" s="33">
        <f>IF(T1570="Above",LN(G1570/P1570)/LN(1+INDEX(Market!$E$6:$E$9,MATCH(B1570,Market!$A$6:$A$9,0))),0)</f>
        <v/>
      </c>
    </row>
    <row r="1571">
      <c r="A1571" s="5" t="inlineStr">
        <is>
          <t>E01820</t>
        </is>
      </c>
      <c r="B1571" s="5" t="inlineStr">
        <is>
          <t>ES</t>
        </is>
      </c>
      <c r="C1571" s="5" t="inlineStr">
        <is>
          <t>HR</t>
        </is>
      </c>
      <c r="D1571" s="5" t="inlineStr">
        <is>
          <t>L2</t>
        </is>
      </c>
      <c r="E1571" s="5" t="inlineStr">
        <is>
          <t>F</t>
        </is>
      </c>
      <c r="F1571" s="5" t="n">
        <v>1</v>
      </c>
      <c r="G1571" s="31" t="n">
        <v>31300</v>
      </c>
      <c r="H1571" s="31" t="n">
        <v>31200</v>
      </c>
      <c r="I1571" s="6">
        <f>INDEX(Roles!$J$5:$J$40,MATCH(C1571&amp;"|"&amp;D1571,Roles!$A$5:$A$40,0))</f>
        <v/>
      </c>
      <c r="J1571" s="6">
        <f>INDEX(Roles!$K$5:$K$40,MATCH(C1571&amp;"|"&amp;D1571,Roles!$A$5:$A$40,0))</f>
        <v/>
      </c>
      <c r="K1571" s="26">
        <f>INDEX(Market!$K$31:$K$54,MATCH(B1571&amp;"|"&amp;J1571,Market!$A$31:$A$54,0))</f>
        <v/>
      </c>
      <c r="L1571" s="6">
        <f>INDEX(Settings!$E$13:$E$19,MATCH(I1571,Settings!$B$13:$B$19,0))</f>
        <v/>
      </c>
      <c r="M1571" s="25">
        <f>INDEX(Structure!$K$6:$K$12,MATCH(I1571,Structure!$A$6:$A$12,0))</f>
        <v/>
      </c>
      <c r="N1571" s="26">
        <f>INDEX(Structure!$G$25:$G$52,MATCH(B1571&amp;"|"&amp;I1571,Structure!$A$25:$A$52,0))</f>
        <v/>
      </c>
      <c r="O1571" s="26">
        <f>INDEX(Structure!$H$25:$H$52,MATCH(B1571&amp;"|"&amp;I1571,Structure!$A$25:$A$52,0))</f>
        <v/>
      </c>
      <c r="P1571" s="26">
        <f>INDEX(Structure!$I$25:$I$52,MATCH(B1571&amp;"|"&amp;I1571,Structure!$A$25:$A$52,0))</f>
        <v/>
      </c>
      <c r="Q1571" s="20">
        <f>G1571/H1571</f>
        <v/>
      </c>
      <c r="R1571" s="20">
        <f>G1571/O1571</f>
        <v/>
      </c>
      <c r="S1571" s="32">
        <f>(G1571-N1571)/(P1571-N1571)</f>
        <v/>
      </c>
      <c r="T1571" s="4">
        <f>IF(G1571&lt;N1571,"Below",IF(G1571&gt;P1571,"Above","Within"))</f>
        <v/>
      </c>
      <c r="U1571" s="17">
        <f>MAX(0,N1571-G1571)*F1571</f>
        <v/>
      </c>
      <c r="V1571" s="17">
        <f>MAX(0,G1571-P1571)*F1571</f>
        <v/>
      </c>
      <c r="W1571" s="33">
        <f>IF(T1571="Above",LN(G1571/P1571)/LN(1+INDEX(Market!$E$6:$E$9,MATCH(B1571,Market!$A$6:$A$9,0))),0)</f>
        <v/>
      </c>
    </row>
    <row r="1572">
      <c r="A1572" s="5" t="inlineStr">
        <is>
          <t>E01821</t>
        </is>
      </c>
      <c r="B1572" s="5" t="inlineStr">
        <is>
          <t>IT</t>
        </is>
      </c>
      <c r="C1572" s="5" t="inlineStr">
        <is>
          <t>Sales</t>
        </is>
      </c>
      <c r="D1572" s="5" t="inlineStr">
        <is>
          <t>L3</t>
        </is>
      </c>
      <c r="E1572" s="5" t="inlineStr">
        <is>
          <t>M</t>
        </is>
      </c>
      <c r="F1572" s="5" t="n">
        <v>1</v>
      </c>
      <c r="G1572" s="31" t="n">
        <v>34350</v>
      </c>
      <c r="H1572" s="31" t="n">
        <v>43700</v>
      </c>
      <c r="I1572" s="6">
        <f>INDEX(Roles!$J$5:$J$40,MATCH(C1572&amp;"|"&amp;D1572,Roles!$A$5:$A$40,0))</f>
        <v/>
      </c>
      <c r="J1572" s="6">
        <f>INDEX(Roles!$K$5:$K$40,MATCH(C1572&amp;"|"&amp;D1572,Roles!$A$5:$A$40,0))</f>
        <v/>
      </c>
      <c r="K1572" s="26">
        <f>INDEX(Market!$K$31:$K$54,MATCH(B1572&amp;"|"&amp;J1572,Market!$A$31:$A$54,0))</f>
        <v/>
      </c>
      <c r="L1572" s="6">
        <f>INDEX(Settings!$E$13:$E$19,MATCH(I1572,Settings!$B$13:$B$19,0))</f>
        <v/>
      </c>
      <c r="M1572" s="25">
        <f>INDEX(Structure!$K$6:$K$12,MATCH(I1572,Structure!$A$6:$A$12,0))</f>
        <v/>
      </c>
      <c r="N1572" s="26">
        <f>INDEX(Structure!$G$25:$G$52,MATCH(B1572&amp;"|"&amp;I1572,Structure!$A$25:$A$52,0))</f>
        <v/>
      </c>
      <c r="O1572" s="26">
        <f>INDEX(Structure!$H$25:$H$52,MATCH(B1572&amp;"|"&amp;I1572,Structure!$A$25:$A$52,0))</f>
        <v/>
      </c>
      <c r="P1572" s="26">
        <f>INDEX(Structure!$I$25:$I$52,MATCH(B1572&amp;"|"&amp;I1572,Structure!$A$25:$A$52,0))</f>
        <v/>
      </c>
      <c r="Q1572" s="20">
        <f>G1572/H1572</f>
        <v/>
      </c>
      <c r="R1572" s="20">
        <f>G1572/O1572</f>
        <v/>
      </c>
      <c r="S1572" s="32">
        <f>(G1572-N1572)/(P1572-N1572)</f>
        <v/>
      </c>
      <c r="T1572" s="4">
        <f>IF(G1572&lt;N1572,"Below",IF(G1572&gt;P1572,"Above","Within"))</f>
        <v/>
      </c>
      <c r="U1572" s="17">
        <f>MAX(0,N1572-G1572)*F1572</f>
        <v/>
      </c>
      <c r="V1572" s="17">
        <f>MAX(0,G1572-P1572)*F1572</f>
        <v/>
      </c>
      <c r="W1572" s="33">
        <f>IF(T1572="Above",LN(G1572/P1572)/LN(1+INDEX(Market!$E$6:$E$9,MATCH(B1572,Market!$A$6:$A$9,0))),0)</f>
        <v/>
      </c>
    </row>
    <row r="1573">
      <c r="A1573" s="5" t="inlineStr">
        <is>
          <t>E01822</t>
        </is>
      </c>
      <c r="B1573" s="5" t="inlineStr">
        <is>
          <t>IT</t>
        </is>
      </c>
      <c r="C1573" s="5" t="inlineStr">
        <is>
          <t>Operations</t>
        </is>
      </c>
      <c r="D1573" s="5" t="inlineStr">
        <is>
          <t>L1</t>
        </is>
      </c>
      <c r="E1573" s="5" t="inlineStr">
        <is>
          <t>F</t>
        </is>
      </c>
      <c r="F1573" s="5" t="n">
        <v>1</v>
      </c>
      <c r="G1573" s="31" t="n">
        <v>28200</v>
      </c>
      <c r="H1573" s="31" t="n">
        <v>24700</v>
      </c>
      <c r="I1573" s="6">
        <f>INDEX(Roles!$J$5:$J$40,MATCH(C1573&amp;"|"&amp;D1573,Roles!$A$5:$A$40,0))</f>
        <v/>
      </c>
      <c r="J1573" s="6">
        <f>INDEX(Roles!$K$5:$K$40,MATCH(C1573&amp;"|"&amp;D1573,Roles!$A$5:$A$40,0))</f>
        <v/>
      </c>
      <c r="K1573" s="26">
        <f>INDEX(Market!$K$31:$K$54,MATCH(B1573&amp;"|"&amp;J1573,Market!$A$31:$A$54,0))</f>
        <v/>
      </c>
      <c r="L1573" s="6">
        <f>INDEX(Settings!$E$13:$E$19,MATCH(I1573,Settings!$B$13:$B$19,0))</f>
        <v/>
      </c>
      <c r="M1573" s="25">
        <f>INDEX(Structure!$K$6:$K$12,MATCH(I1573,Structure!$A$6:$A$12,0))</f>
        <v/>
      </c>
      <c r="N1573" s="26">
        <f>INDEX(Structure!$G$25:$G$52,MATCH(B1573&amp;"|"&amp;I1573,Structure!$A$25:$A$52,0))</f>
        <v/>
      </c>
      <c r="O1573" s="26">
        <f>INDEX(Structure!$H$25:$H$52,MATCH(B1573&amp;"|"&amp;I1573,Structure!$A$25:$A$52,0))</f>
        <v/>
      </c>
      <c r="P1573" s="26">
        <f>INDEX(Structure!$I$25:$I$52,MATCH(B1573&amp;"|"&amp;I1573,Structure!$A$25:$A$52,0))</f>
        <v/>
      </c>
      <c r="Q1573" s="20">
        <f>G1573/H1573</f>
        <v/>
      </c>
      <c r="R1573" s="20">
        <f>G1573/O1573</f>
        <v/>
      </c>
      <c r="S1573" s="32">
        <f>(G1573-N1573)/(P1573-N1573)</f>
        <v/>
      </c>
      <c r="T1573" s="4">
        <f>IF(G1573&lt;N1573,"Below",IF(G1573&gt;P1573,"Above","Within"))</f>
        <v/>
      </c>
      <c r="U1573" s="17">
        <f>MAX(0,N1573-G1573)*F1573</f>
        <v/>
      </c>
      <c r="V1573" s="17">
        <f>MAX(0,G1573-P1573)*F1573</f>
        <v/>
      </c>
      <c r="W1573" s="33">
        <f>IF(T1573="Above",LN(G1573/P1573)/LN(1+INDEX(Market!$E$6:$E$9,MATCH(B1573,Market!$A$6:$A$9,0))),0)</f>
        <v/>
      </c>
    </row>
    <row r="1574">
      <c r="A1574" s="5" t="inlineStr">
        <is>
          <t>E01823</t>
        </is>
      </c>
      <c r="B1574" s="5" t="inlineStr">
        <is>
          <t>IT</t>
        </is>
      </c>
      <c r="C1574" s="5" t="inlineStr">
        <is>
          <t>Sales</t>
        </is>
      </c>
      <c r="D1574" s="5" t="inlineStr">
        <is>
          <t>L2</t>
        </is>
      </c>
      <c r="E1574" s="5" t="inlineStr">
        <is>
          <t>F</t>
        </is>
      </c>
      <c r="F1574" s="5" t="n">
        <v>1</v>
      </c>
      <c r="G1574" s="31" t="n">
        <v>34000</v>
      </c>
      <c r="H1574" s="31" t="n">
        <v>34100</v>
      </c>
      <c r="I1574" s="6">
        <f>INDEX(Roles!$J$5:$J$40,MATCH(C1574&amp;"|"&amp;D1574,Roles!$A$5:$A$40,0))</f>
        <v/>
      </c>
      <c r="J1574" s="6">
        <f>INDEX(Roles!$K$5:$K$40,MATCH(C1574&amp;"|"&amp;D1574,Roles!$A$5:$A$40,0))</f>
        <v/>
      </c>
      <c r="K1574" s="26">
        <f>INDEX(Market!$K$31:$K$54,MATCH(B1574&amp;"|"&amp;J1574,Market!$A$31:$A$54,0))</f>
        <v/>
      </c>
      <c r="L1574" s="6">
        <f>INDEX(Settings!$E$13:$E$19,MATCH(I1574,Settings!$B$13:$B$19,0))</f>
        <v/>
      </c>
      <c r="M1574" s="25">
        <f>INDEX(Structure!$K$6:$K$12,MATCH(I1574,Structure!$A$6:$A$12,0))</f>
        <v/>
      </c>
      <c r="N1574" s="26">
        <f>INDEX(Structure!$G$25:$G$52,MATCH(B1574&amp;"|"&amp;I1574,Structure!$A$25:$A$52,0))</f>
        <v/>
      </c>
      <c r="O1574" s="26">
        <f>INDEX(Structure!$H$25:$H$52,MATCH(B1574&amp;"|"&amp;I1574,Structure!$A$25:$A$52,0))</f>
        <v/>
      </c>
      <c r="P1574" s="26">
        <f>INDEX(Structure!$I$25:$I$52,MATCH(B1574&amp;"|"&amp;I1574,Structure!$A$25:$A$52,0))</f>
        <v/>
      </c>
      <c r="Q1574" s="20">
        <f>G1574/H1574</f>
        <v/>
      </c>
      <c r="R1574" s="20">
        <f>G1574/O1574</f>
        <v/>
      </c>
      <c r="S1574" s="32">
        <f>(G1574-N1574)/(P1574-N1574)</f>
        <v/>
      </c>
      <c r="T1574" s="4">
        <f>IF(G1574&lt;N1574,"Below",IF(G1574&gt;P1574,"Above","Within"))</f>
        <v/>
      </c>
      <c r="U1574" s="17">
        <f>MAX(0,N1574-G1574)*F1574</f>
        <v/>
      </c>
      <c r="V1574" s="17">
        <f>MAX(0,G1574-P1574)*F1574</f>
        <v/>
      </c>
      <c r="W1574" s="33">
        <f>IF(T1574="Above",LN(G1574/P1574)/LN(1+INDEX(Market!$E$6:$E$9,MATCH(B1574,Market!$A$6:$A$9,0))),0)</f>
        <v/>
      </c>
    </row>
    <row r="1575">
      <c r="A1575" s="5" t="inlineStr">
        <is>
          <t>E01824</t>
        </is>
      </c>
      <c r="B1575" s="5" t="inlineStr">
        <is>
          <t>PL</t>
        </is>
      </c>
      <c r="C1575" s="5" t="inlineStr">
        <is>
          <t>Operations</t>
        </is>
      </c>
      <c r="D1575" s="5" t="inlineStr">
        <is>
          <t>L4</t>
        </is>
      </c>
      <c r="E1575" s="5" t="inlineStr">
        <is>
          <t>F</t>
        </is>
      </c>
      <c r="F1575" s="5" t="n">
        <v>1</v>
      </c>
      <c r="G1575" s="31" t="n">
        <v>42150</v>
      </c>
      <c r="H1575" s="31" t="n">
        <v>41900</v>
      </c>
      <c r="I1575" s="6">
        <f>INDEX(Roles!$J$5:$J$40,MATCH(C1575&amp;"|"&amp;D1575,Roles!$A$5:$A$40,0))</f>
        <v/>
      </c>
      <c r="J1575" s="6">
        <f>INDEX(Roles!$K$5:$K$40,MATCH(C1575&amp;"|"&amp;D1575,Roles!$A$5:$A$40,0))</f>
        <v/>
      </c>
      <c r="K1575" s="26">
        <f>INDEX(Market!$K$31:$K$54,MATCH(B1575&amp;"|"&amp;J1575,Market!$A$31:$A$54,0))</f>
        <v/>
      </c>
      <c r="L1575" s="6">
        <f>INDEX(Settings!$E$13:$E$19,MATCH(I1575,Settings!$B$13:$B$19,0))</f>
        <v/>
      </c>
      <c r="M1575" s="25">
        <f>INDEX(Structure!$K$6:$K$12,MATCH(I1575,Structure!$A$6:$A$12,0))</f>
        <v/>
      </c>
      <c r="N1575" s="26">
        <f>INDEX(Structure!$G$25:$G$52,MATCH(B1575&amp;"|"&amp;I1575,Structure!$A$25:$A$52,0))</f>
        <v/>
      </c>
      <c r="O1575" s="26">
        <f>INDEX(Structure!$H$25:$H$52,MATCH(B1575&amp;"|"&amp;I1575,Structure!$A$25:$A$52,0))</f>
        <v/>
      </c>
      <c r="P1575" s="26">
        <f>INDEX(Structure!$I$25:$I$52,MATCH(B1575&amp;"|"&amp;I1575,Structure!$A$25:$A$52,0))</f>
        <v/>
      </c>
      <c r="Q1575" s="20">
        <f>G1575/H1575</f>
        <v/>
      </c>
      <c r="R1575" s="20">
        <f>G1575/O1575</f>
        <v/>
      </c>
      <c r="S1575" s="32">
        <f>(G1575-N1575)/(P1575-N1575)</f>
        <v/>
      </c>
      <c r="T1575" s="4">
        <f>IF(G1575&lt;N1575,"Below",IF(G1575&gt;P1575,"Above","Within"))</f>
        <v/>
      </c>
      <c r="U1575" s="17">
        <f>MAX(0,N1575-G1575)*F1575</f>
        <v/>
      </c>
      <c r="V1575" s="17">
        <f>MAX(0,G1575-P1575)*F1575</f>
        <v/>
      </c>
      <c r="W1575" s="33">
        <f>IF(T1575="Above",LN(G1575/P1575)/LN(1+INDEX(Market!$E$6:$E$9,MATCH(B1575,Market!$A$6:$A$9,0))),0)</f>
        <v/>
      </c>
    </row>
    <row r="1576">
      <c r="A1576" s="5" t="inlineStr">
        <is>
          <t>E01825</t>
        </is>
      </c>
      <c r="B1576" s="5" t="inlineStr">
        <is>
          <t>IT</t>
        </is>
      </c>
      <c r="C1576" s="5" t="inlineStr">
        <is>
          <t>Customer Service</t>
        </is>
      </c>
      <c r="D1576" s="5" t="inlineStr">
        <is>
          <t>L3</t>
        </is>
      </c>
      <c r="E1576" s="5" t="inlineStr">
        <is>
          <t>M</t>
        </is>
      </c>
      <c r="F1576" s="5" t="n">
        <v>1</v>
      </c>
      <c r="G1576" s="31" t="n">
        <v>30250</v>
      </c>
      <c r="H1576" s="31" t="n">
        <v>37400</v>
      </c>
      <c r="I1576" s="6">
        <f>INDEX(Roles!$J$5:$J$40,MATCH(C1576&amp;"|"&amp;D1576,Roles!$A$5:$A$40,0))</f>
        <v/>
      </c>
      <c r="J1576" s="6">
        <f>INDEX(Roles!$K$5:$K$40,MATCH(C1576&amp;"|"&amp;D1576,Roles!$A$5:$A$40,0))</f>
        <v/>
      </c>
      <c r="K1576" s="26">
        <f>INDEX(Market!$K$31:$K$54,MATCH(B1576&amp;"|"&amp;J1576,Market!$A$31:$A$54,0))</f>
        <v/>
      </c>
      <c r="L1576" s="6">
        <f>INDEX(Settings!$E$13:$E$19,MATCH(I1576,Settings!$B$13:$B$19,0))</f>
        <v/>
      </c>
      <c r="M1576" s="25">
        <f>INDEX(Structure!$K$6:$K$12,MATCH(I1576,Structure!$A$6:$A$12,0))</f>
        <v/>
      </c>
      <c r="N1576" s="26">
        <f>INDEX(Structure!$G$25:$G$52,MATCH(B1576&amp;"|"&amp;I1576,Structure!$A$25:$A$52,0))</f>
        <v/>
      </c>
      <c r="O1576" s="26">
        <f>INDEX(Structure!$H$25:$H$52,MATCH(B1576&amp;"|"&amp;I1576,Structure!$A$25:$A$52,0))</f>
        <v/>
      </c>
      <c r="P1576" s="26">
        <f>INDEX(Structure!$I$25:$I$52,MATCH(B1576&amp;"|"&amp;I1576,Structure!$A$25:$A$52,0))</f>
        <v/>
      </c>
      <c r="Q1576" s="20">
        <f>G1576/H1576</f>
        <v/>
      </c>
      <c r="R1576" s="20">
        <f>G1576/O1576</f>
        <v/>
      </c>
      <c r="S1576" s="32">
        <f>(G1576-N1576)/(P1576-N1576)</f>
        <v/>
      </c>
      <c r="T1576" s="4">
        <f>IF(G1576&lt;N1576,"Below",IF(G1576&gt;P1576,"Above","Within"))</f>
        <v/>
      </c>
      <c r="U1576" s="17">
        <f>MAX(0,N1576-G1576)*F1576</f>
        <v/>
      </c>
      <c r="V1576" s="17">
        <f>MAX(0,G1576-P1576)*F1576</f>
        <v/>
      </c>
      <c r="W1576" s="33">
        <f>IF(T1576="Above",LN(G1576/P1576)/LN(1+INDEX(Market!$E$6:$E$9,MATCH(B1576,Market!$A$6:$A$9,0))),0)</f>
        <v/>
      </c>
    </row>
    <row r="1577">
      <c r="A1577" s="5" t="inlineStr">
        <is>
          <t>E01826</t>
        </is>
      </c>
      <c r="B1577" s="5" t="inlineStr">
        <is>
          <t>PL</t>
        </is>
      </c>
      <c r="C1577" s="5" t="inlineStr">
        <is>
          <t>Operations</t>
        </is>
      </c>
      <c r="D1577" s="5" t="inlineStr">
        <is>
          <t>L1</t>
        </is>
      </c>
      <c r="E1577" s="5" t="inlineStr">
        <is>
          <t>M</t>
        </is>
      </c>
      <c r="F1577" s="5" t="n">
        <v>1</v>
      </c>
      <c r="G1577" s="31" t="n">
        <v>23500</v>
      </c>
      <c r="H1577" s="31" t="n">
        <v>20000</v>
      </c>
      <c r="I1577" s="6">
        <f>INDEX(Roles!$J$5:$J$40,MATCH(C1577&amp;"|"&amp;D1577,Roles!$A$5:$A$40,0))</f>
        <v/>
      </c>
      <c r="J1577" s="6">
        <f>INDEX(Roles!$K$5:$K$40,MATCH(C1577&amp;"|"&amp;D1577,Roles!$A$5:$A$40,0))</f>
        <v/>
      </c>
      <c r="K1577" s="26">
        <f>INDEX(Market!$K$31:$K$54,MATCH(B1577&amp;"|"&amp;J1577,Market!$A$31:$A$54,0))</f>
        <v/>
      </c>
      <c r="L1577" s="6">
        <f>INDEX(Settings!$E$13:$E$19,MATCH(I1577,Settings!$B$13:$B$19,0))</f>
        <v/>
      </c>
      <c r="M1577" s="25">
        <f>INDEX(Structure!$K$6:$K$12,MATCH(I1577,Structure!$A$6:$A$12,0))</f>
        <v/>
      </c>
      <c r="N1577" s="26">
        <f>INDEX(Structure!$G$25:$G$52,MATCH(B1577&amp;"|"&amp;I1577,Structure!$A$25:$A$52,0))</f>
        <v/>
      </c>
      <c r="O1577" s="26">
        <f>INDEX(Structure!$H$25:$H$52,MATCH(B1577&amp;"|"&amp;I1577,Structure!$A$25:$A$52,0))</f>
        <v/>
      </c>
      <c r="P1577" s="26">
        <f>INDEX(Structure!$I$25:$I$52,MATCH(B1577&amp;"|"&amp;I1577,Structure!$A$25:$A$52,0))</f>
        <v/>
      </c>
      <c r="Q1577" s="20">
        <f>G1577/H1577</f>
        <v/>
      </c>
      <c r="R1577" s="20">
        <f>G1577/O1577</f>
        <v/>
      </c>
      <c r="S1577" s="32">
        <f>(G1577-N1577)/(P1577-N1577)</f>
        <v/>
      </c>
      <c r="T1577" s="4">
        <f>IF(G1577&lt;N1577,"Below",IF(G1577&gt;P1577,"Above","Within"))</f>
        <v/>
      </c>
      <c r="U1577" s="17">
        <f>MAX(0,N1577-G1577)*F1577</f>
        <v/>
      </c>
      <c r="V1577" s="17">
        <f>MAX(0,G1577-P1577)*F1577</f>
        <v/>
      </c>
      <c r="W1577" s="33">
        <f>IF(T1577="Above",LN(G1577/P1577)/LN(1+INDEX(Market!$E$6:$E$9,MATCH(B1577,Market!$A$6:$A$9,0))),0)</f>
        <v/>
      </c>
    </row>
    <row r="1578">
      <c r="A1578" s="5" t="inlineStr">
        <is>
          <t>E01829</t>
        </is>
      </c>
      <c r="B1578" s="5" t="inlineStr">
        <is>
          <t>DE</t>
        </is>
      </c>
      <c r="C1578" s="5" t="inlineStr">
        <is>
          <t>Operations</t>
        </is>
      </c>
      <c r="D1578" s="5" t="inlineStr">
        <is>
          <t>L3</t>
        </is>
      </c>
      <c r="E1578" s="5" t="inlineStr">
        <is>
          <t>M</t>
        </is>
      </c>
      <c r="F1578" s="5" t="n">
        <v>1</v>
      </c>
      <c r="G1578" s="31" t="n">
        <v>59450</v>
      </c>
      <c r="H1578" s="31" t="n">
        <v>57800</v>
      </c>
      <c r="I1578" s="6">
        <f>INDEX(Roles!$J$5:$J$40,MATCH(C1578&amp;"|"&amp;D1578,Roles!$A$5:$A$40,0))</f>
        <v/>
      </c>
      <c r="J1578" s="6">
        <f>INDEX(Roles!$K$5:$K$40,MATCH(C1578&amp;"|"&amp;D1578,Roles!$A$5:$A$40,0))</f>
        <v/>
      </c>
      <c r="K1578" s="26">
        <f>INDEX(Market!$K$31:$K$54,MATCH(B1578&amp;"|"&amp;J1578,Market!$A$31:$A$54,0))</f>
        <v/>
      </c>
      <c r="L1578" s="6">
        <f>INDEX(Settings!$E$13:$E$19,MATCH(I1578,Settings!$B$13:$B$19,0))</f>
        <v/>
      </c>
      <c r="M1578" s="25">
        <f>INDEX(Structure!$K$6:$K$12,MATCH(I1578,Structure!$A$6:$A$12,0))</f>
        <v/>
      </c>
      <c r="N1578" s="26">
        <f>INDEX(Structure!$G$25:$G$52,MATCH(B1578&amp;"|"&amp;I1578,Structure!$A$25:$A$52,0))</f>
        <v/>
      </c>
      <c r="O1578" s="26">
        <f>INDEX(Structure!$H$25:$H$52,MATCH(B1578&amp;"|"&amp;I1578,Structure!$A$25:$A$52,0))</f>
        <v/>
      </c>
      <c r="P1578" s="26">
        <f>INDEX(Structure!$I$25:$I$52,MATCH(B1578&amp;"|"&amp;I1578,Structure!$A$25:$A$52,0))</f>
        <v/>
      </c>
      <c r="Q1578" s="20">
        <f>G1578/H1578</f>
        <v/>
      </c>
      <c r="R1578" s="20">
        <f>G1578/O1578</f>
        <v/>
      </c>
      <c r="S1578" s="32">
        <f>(G1578-N1578)/(P1578-N1578)</f>
        <v/>
      </c>
      <c r="T1578" s="4">
        <f>IF(G1578&lt;N1578,"Below",IF(G1578&gt;P1578,"Above","Within"))</f>
        <v/>
      </c>
      <c r="U1578" s="17">
        <f>MAX(0,N1578-G1578)*F1578</f>
        <v/>
      </c>
      <c r="V1578" s="17">
        <f>MAX(0,G1578-P1578)*F1578</f>
        <v/>
      </c>
      <c r="W1578" s="33">
        <f>IF(T1578="Above",LN(G1578/P1578)/LN(1+INDEX(Market!$E$6:$E$9,MATCH(B1578,Market!$A$6:$A$9,0))),0)</f>
        <v/>
      </c>
    </row>
    <row r="1579">
      <c r="A1579" s="5" t="inlineStr">
        <is>
          <t>E01830</t>
        </is>
      </c>
      <c r="B1579" s="5" t="inlineStr">
        <is>
          <t>ES</t>
        </is>
      </c>
      <c r="C1579" s="5" t="inlineStr">
        <is>
          <t>Customer Service</t>
        </is>
      </c>
      <c r="D1579" s="5" t="inlineStr">
        <is>
          <t>L1</t>
        </is>
      </c>
      <c r="E1579" s="5" t="inlineStr">
        <is>
          <t>M</t>
        </is>
      </c>
      <c r="F1579" s="5" t="n">
        <v>1</v>
      </c>
      <c r="G1579" s="31" t="n">
        <v>22800</v>
      </c>
      <c r="H1579" s="31" t="n">
        <v>22500</v>
      </c>
      <c r="I1579" s="6">
        <f>INDEX(Roles!$J$5:$J$40,MATCH(C1579&amp;"|"&amp;D1579,Roles!$A$5:$A$40,0))</f>
        <v/>
      </c>
      <c r="J1579" s="6">
        <f>INDEX(Roles!$K$5:$K$40,MATCH(C1579&amp;"|"&amp;D1579,Roles!$A$5:$A$40,0))</f>
        <v/>
      </c>
      <c r="K1579" s="26">
        <f>INDEX(Market!$K$31:$K$54,MATCH(B1579&amp;"|"&amp;J1579,Market!$A$31:$A$54,0))</f>
        <v/>
      </c>
      <c r="L1579" s="6">
        <f>INDEX(Settings!$E$13:$E$19,MATCH(I1579,Settings!$B$13:$B$19,0))</f>
        <v/>
      </c>
      <c r="M1579" s="25">
        <f>INDEX(Structure!$K$6:$K$12,MATCH(I1579,Structure!$A$6:$A$12,0))</f>
        <v/>
      </c>
      <c r="N1579" s="26">
        <f>INDEX(Structure!$G$25:$G$52,MATCH(B1579&amp;"|"&amp;I1579,Structure!$A$25:$A$52,0))</f>
        <v/>
      </c>
      <c r="O1579" s="26">
        <f>INDEX(Structure!$H$25:$H$52,MATCH(B1579&amp;"|"&amp;I1579,Structure!$A$25:$A$52,0))</f>
        <v/>
      </c>
      <c r="P1579" s="26">
        <f>INDEX(Structure!$I$25:$I$52,MATCH(B1579&amp;"|"&amp;I1579,Structure!$A$25:$A$52,0))</f>
        <v/>
      </c>
      <c r="Q1579" s="20">
        <f>G1579/H1579</f>
        <v/>
      </c>
      <c r="R1579" s="20">
        <f>G1579/O1579</f>
        <v/>
      </c>
      <c r="S1579" s="32">
        <f>(G1579-N1579)/(P1579-N1579)</f>
        <v/>
      </c>
      <c r="T1579" s="4">
        <f>IF(G1579&lt;N1579,"Below",IF(G1579&gt;P1579,"Above","Within"))</f>
        <v/>
      </c>
      <c r="U1579" s="17">
        <f>MAX(0,N1579-G1579)*F1579</f>
        <v/>
      </c>
      <c r="V1579" s="17">
        <f>MAX(0,G1579-P1579)*F1579</f>
        <v/>
      </c>
      <c r="W1579" s="33">
        <f>IF(T1579="Above",LN(G1579/P1579)/LN(1+INDEX(Market!$E$6:$E$9,MATCH(B1579,Market!$A$6:$A$9,0))),0)</f>
        <v/>
      </c>
    </row>
    <row r="1580">
      <c r="A1580" s="5" t="inlineStr">
        <is>
          <t>E01831</t>
        </is>
      </c>
      <c r="B1580" s="5" t="inlineStr">
        <is>
          <t>DE</t>
        </is>
      </c>
      <c r="C1580" s="5" t="inlineStr">
        <is>
          <t>Tech</t>
        </is>
      </c>
      <c r="D1580" s="5" t="inlineStr">
        <is>
          <t>L2</t>
        </is>
      </c>
      <c r="E1580" s="5" t="inlineStr">
        <is>
          <t>F</t>
        </is>
      </c>
      <c r="F1580" s="5" t="n">
        <v>1</v>
      </c>
      <c r="G1580" s="31" t="n">
        <v>61200</v>
      </c>
      <c r="H1580" s="31" t="n">
        <v>59400</v>
      </c>
      <c r="I1580" s="6">
        <f>INDEX(Roles!$J$5:$J$40,MATCH(C1580&amp;"|"&amp;D1580,Roles!$A$5:$A$40,0))</f>
        <v/>
      </c>
      <c r="J1580" s="6">
        <f>INDEX(Roles!$K$5:$K$40,MATCH(C1580&amp;"|"&amp;D1580,Roles!$A$5:$A$40,0))</f>
        <v/>
      </c>
      <c r="K1580" s="26">
        <f>INDEX(Market!$K$31:$K$54,MATCH(B1580&amp;"|"&amp;J1580,Market!$A$31:$A$54,0))</f>
        <v/>
      </c>
      <c r="L1580" s="6">
        <f>INDEX(Settings!$E$13:$E$19,MATCH(I1580,Settings!$B$13:$B$19,0))</f>
        <v/>
      </c>
      <c r="M1580" s="25">
        <f>INDEX(Structure!$K$6:$K$12,MATCH(I1580,Structure!$A$6:$A$12,0))</f>
        <v/>
      </c>
      <c r="N1580" s="26">
        <f>INDEX(Structure!$G$25:$G$52,MATCH(B1580&amp;"|"&amp;I1580,Structure!$A$25:$A$52,0))</f>
        <v/>
      </c>
      <c r="O1580" s="26">
        <f>INDEX(Structure!$H$25:$H$52,MATCH(B1580&amp;"|"&amp;I1580,Structure!$A$25:$A$52,0))</f>
        <v/>
      </c>
      <c r="P1580" s="26">
        <f>INDEX(Structure!$I$25:$I$52,MATCH(B1580&amp;"|"&amp;I1580,Structure!$A$25:$A$52,0))</f>
        <v/>
      </c>
      <c r="Q1580" s="20">
        <f>G1580/H1580</f>
        <v/>
      </c>
      <c r="R1580" s="20">
        <f>G1580/O1580</f>
        <v/>
      </c>
      <c r="S1580" s="32">
        <f>(G1580-N1580)/(P1580-N1580)</f>
        <v/>
      </c>
      <c r="T1580" s="4">
        <f>IF(G1580&lt;N1580,"Below",IF(G1580&gt;P1580,"Above","Within"))</f>
        <v/>
      </c>
      <c r="U1580" s="17">
        <f>MAX(0,N1580-G1580)*F1580</f>
        <v/>
      </c>
      <c r="V1580" s="17">
        <f>MAX(0,G1580-P1580)*F1580</f>
        <v/>
      </c>
      <c r="W1580" s="33">
        <f>IF(T1580="Above",LN(G1580/P1580)/LN(1+INDEX(Market!$E$6:$E$9,MATCH(B1580,Market!$A$6:$A$9,0))),0)</f>
        <v/>
      </c>
    </row>
    <row r="1581">
      <c r="A1581" s="5" t="inlineStr">
        <is>
          <t>E01832</t>
        </is>
      </c>
      <c r="B1581" s="5" t="inlineStr">
        <is>
          <t>ES</t>
        </is>
      </c>
      <c r="C1581" s="5" t="inlineStr">
        <is>
          <t>Customer Service</t>
        </is>
      </c>
      <c r="D1581" s="5" t="inlineStr">
        <is>
          <t>L2</t>
        </is>
      </c>
      <c r="E1581" s="5" t="inlineStr">
        <is>
          <t>M</t>
        </is>
      </c>
      <c r="F1581" s="5" t="n">
        <v>1</v>
      </c>
      <c r="G1581" s="31" t="n">
        <v>29450</v>
      </c>
      <c r="H1581" s="31" t="n">
        <v>28100</v>
      </c>
      <c r="I1581" s="6">
        <f>INDEX(Roles!$J$5:$J$40,MATCH(C1581&amp;"|"&amp;D1581,Roles!$A$5:$A$40,0))</f>
        <v/>
      </c>
      <c r="J1581" s="6">
        <f>INDEX(Roles!$K$5:$K$40,MATCH(C1581&amp;"|"&amp;D1581,Roles!$A$5:$A$40,0))</f>
        <v/>
      </c>
      <c r="K1581" s="26">
        <f>INDEX(Market!$K$31:$K$54,MATCH(B1581&amp;"|"&amp;J1581,Market!$A$31:$A$54,0))</f>
        <v/>
      </c>
      <c r="L1581" s="6">
        <f>INDEX(Settings!$E$13:$E$19,MATCH(I1581,Settings!$B$13:$B$19,0))</f>
        <v/>
      </c>
      <c r="M1581" s="25">
        <f>INDEX(Structure!$K$6:$K$12,MATCH(I1581,Structure!$A$6:$A$12,0))</f>
        <v/>
      </c>
      <c r="N1581" s="26">
        <f>INDEX(Structure!$G$25:$G$52,MATCH(B1581&amp;"|"&amp;I1581,Structure!$A$25:$A$52,0))</f>
        <v/>
      </c>
      <c r="O1581" s="26">
        <f>INDEX(Structure!$H$25:$H$52,MATCH(B1581&amp;"|"&amp;I1581,Structure!$A$25:$A$52,0))</f>
        <v/>
      </c>
      <c r="P1581" s="26">
        <f>INDEX(Structure!$I$25:$I$52,MATCH(B1581&amp;"|"&amp;I1581,Structure!$A$25:$A$52,0))</f>
        <v/>
      </c>
      <c r="Q1581" s="20">
        <f>G1581/H1581</f>
        <v/>
      </c>
      <c r="R1581" s="20">
        <f>G1581/O1581</f>
        <v/>
      </c>
      <c r="S1581" s="32">
        <f>(G1581-N1581)/(P1581-N1581)</f>
        <v/>
      </c>
      <c r="T1581" s="4">
        <f>IF(G1581&lt;N1581,"Below",IF(G1581&gt;P1581,"Above","Within"))</f>
        <v/>
      </c>
      <c r="U1581" s="17">
        <f>MAX(0,N1581-G1581)*F1581</f>
        <v/>
      </c>
      <c r="V1581" s="17">
        <f>MAX(0,G1581-P1581)*F1581</f>
        <v/>
      </c>
      <c r="W1581" s="33">
        <f>IF(T1581="Above",LN(G1581/P1581)/LN(1+INDEX(Market!$E$6:$E$9,MATCH(B1581,Market!$A$6:$A$9,0))),0)</f>
        <v/>
      </c>
    </row>
    <row r="1582">
      <c r="A1582" s="5" t="inlineStr">
        <is>
          <t>E01833</t>
        </is>
      </c>
      <c r="B1582" s="5" t="inlineStr">
        <is>
          <t>IT</t>
        </is>
      </c>
      <c r="C1582" s="5" t="inlineStr">
        <is>
          <t>Operations</t>
        </is>
      </c>
      <c r="D1582" s="5" t="inlineStr">
        <is>
          <t>L4</t>
        </is>
      </c>
      <c r="E1582" s="5" t="inlineStr">
        <is>
          <t>M</t>
        </is>
      </c>
      <c r="F1582" s="5" t="n">
        <v>0.8</v>
      </c>
      <c r="G1582" s="31" t="n">
        <v>47800</v>
      </c>
      <c r="H1582" s="31" t="n">
        <v>51900</v>
      </c>
      <c r="I1582" s="6">
        <f>INDEX(Roles!$J$5:$J$40,MATCH(C1582&amp;"|"&amp;D1582,Roles!$A$5:$A$40,0))</f>
        <v/>
      </c>
      <c r="J1582" s="6">
        <f>INDEX(Roles!$K$5:$K$40,MATCH(C1582&amp;"|"&amp;D1582,Roles!$A$5:$A$40,0))</f>
        <v/>
      </c>
      <c r="K1582" s="26">
        <f>INDEX(Market!$K$31:$K$54,MATCH(B1582&amp;"|"&amp;J1582,Market!$A$31:$A$54,0))</f>
        <v/>
      </c>
      <c r="L1582" s="6">
        <f>INDEX(Settings!$E$13:$E$19,MATCH(I1582,Settings!$B$13:$B$19,0))</f>
        <v/>
      </c>
      <c r="M1582" s="25">
        <f>INDEX(Structure!$K$6:$K$12,MATCH(I1582,Structure!$A$6:$A$12,0))</f>
        <v/>
      </c>
      <c r="N1582" s="26">
        <f>INDEX(Structure!$G$25:$G$52,MATCH(B1582&amp;"|"&amp;I1582,Structure!$A$25:$A$52,0))</f>
        <v/>
      </c>
      <c r="O1582" s="26">
        <f>INDEX(Structure!$H$25:$H$52,MATCH(B1582&amp;"|"&amp;I1582,Structure!$A$25:$A$52,0))</f>
        <v/>
      </c>
      <c r="P1582" s="26">
        <f>INDEX(Structure!$I$25:$I$52,MATCH(B1582&amp;"|"&amp;I1582,Structure!$A$25:$A$52,0))</f>
        <v/>
      </c>
      <c r="Q1582" s="20">
        <f>G1582/H1582</f>
        <v/>
      </c>
      <c r="R1582" s="20">
        <f>G1582/O1582</f>
        <v/>
      </c>
      <c r="S1582" s="32">
        <f>(G1582-N1582)/(P1582-N1582)</f>
        <v/>
      </c>
      <c r="T1582" s="4">
        <f>IF(G1582&lt;N1582,"Below",IF(G1582&gt;P1582,"Above","Within"))</f>
        <v/>
      </c>
      <c r="U1582" s="17">
        <f>MAX(0,N1582-G1582)*F1582</f>
        <v/>
      </c>
      <c r="V1582" s="17">
        <f>MAX(0,G1582-P1582)*F1582</f>
        <v/>
      </c>
      <c r="W1582" s="33">
        <f>IF(T1582="Above",LN(G1582/P1582)/LN(1+INDEX(Market!$E$6:$E$9,MATCH(B1582,Market!$A$6:$A$9,0))),0)</f>
        <v/>
      </c>
    </row>
    <row r="1583">
      <c r="A1583" s="5" t="inlineStr">
        <is>
          <t>E01834</t>
        </is>
      </c>
      <c r="B1583" s="5" t="inlineStr">
        <is>
          <t>PL</t>
        </is>
      </c>
      <c r="C1583" s="5" t="inlineStr">
        <is>
          <t>Customer Service</t>
        </is>
      </c>
      <c r="D1583" s="5" t="inlineStr">
        <is>
          <t>L2</t>
        </is>
      </c>
      <c r="E1583" s="5" t="inlineStr">
        <is>
          <t>F</t>
        </is>
      </c>
      <c r="F1583" s="5" t="n">
        <v>1</v>
      </c>
      <c r="G1583" s="31" t="n">
        <v>24600</v>
      </c>
      <c r="H1583" s="31" t="n">
        <v>23600</v>
      </c>
      <c r="I1583" s="6">
        <f>INDEX(Roles!$J$5:$J$40,MATCH(C1583&amp;"|"&amp;D1583,Roles!$A$5:$A$40,0))</f>
        <v/>
      </c>
      <c r="J1583" s="6">
        <f>INDEX(Roles!$K$5:$K$40,MATCH(C1583&amp;"|"&amp;D1583,Roles!$A$5:$A$40,0))</f>
        <v/>
      </c>
      <c r="K1583" s="26">
        <f>INDEX(Market!$K$31:$K$54,MATCH(B1583&amp;"|"&amp;J1583,Market!$A$31:$A$54,0))</f>
        <v/>
      </c>
      <c r="L1583" s="6">
        <f>INDEX(Settings!$E$13:$E$19,MATCH(I1583,Settings!$B$13:$B$19,0))</f>
        <v/>
      </c>
      <c r="M1583" s="25">
        <f>INDEX(Structure!$K$6:$K$12,MATCH(I1583,Structure!$A$6:$A$12,0))</f>
        <v/>
      </c>
      <c r="N1583" s="26">
        <f>INDEX(Structure!$G$25:$G$52,MATCH(B1583&amp;"|"&amp;I1583,Structure!$A$25:$A$52,0))</f>
        <v/>
      </c>
      <c r="O1583" s="26">
        <f>INDEX(Structure!$H$25:$H$52,MATCH(B1583&amp;"|"&amp;I1583,Structure!$A$25:$A$52,0))</f>
        <v/>
      </c>
      <c r="P1583" s="26">
        <f>INDEX(Structure!$I$25:$I$52,MATCH(B1583&amp;"|"&amp;I1583,Structure!$A$25:$A$52,0))</f>
        <v/>
      </c>
      <c r="Q1583" s="20">
        <f>G1583/H1583</f>
        <v/>
      </c>
      <c r="R1583" s="20">
        <f>G1583/O1583</f>
        <v/>
      </c>
      <c r="S1583" s="32">
        <f>(G1583-N1583)/(P1583-N1583)</f>
        <v/>
      </c>
      <c r="T1583" s="4">
        <f>IF(G1583&lt;N1583,"Below",IF(G1583&gt;P1583,"Above","Within"))</f>
        <v/>
      </c>
      <c r="U1583" s="17">
        <f>MAX(0,N1583-G1583)*F1583</f>
        <v/>
      </c>
      <c r="V1583" s="17">
        <f>MAX(0,G1583-P1583)*F1583</f>
        <v/>
      </c>
      <c r="W1583" s="33">
        <f>IF(T1583="Above",LN(G1583/P1583)/LN(1+INDEX(Market!$E$6:$E$9,MATCH(B1583,Market!$A$6:$A$9,0))),0)</f>
        <v/>
      </c>
    </row>
    <row r="1584">
      <c r="A1584" s="5" t="inlineStr">
        <is>
          <t>E01835</t>
        </is>
      </c>
      <c r="B1584" s="5" t="inlineStr">
        <is>
          <t>PL</t>
        </is>
      </c>
      <c r="C1584" s="5" t="inlineStr">
        <is>
          <t>HR</t>
        </is>
      </c>
      <c r="D1584" s="5" t="inlineStr">
        <is>
          <t>L5</t>
        </is>
      </c>
      <c r="E1584" s="5" t="inlineStr">
        <is>
          <t>M</t>
        </is>
      </c>
      <c r="F1584" s="5" t="n">
        <v>1</v>
      </c>
      <c r="G1584" s="31" t="n">
        <v>67800</v>
      </c>
      <c r="H1584" s="31" t="n">
        <v>60900</v>
      </c>
      <c r="I1584" s="6">
        <f>INDEX(Roles!$J$5:$J$40,MATCH(C1584&amp;"|"&amp;D1584,Roles!$A$5:$A$40,0))</f>
        <v/>
      </c>
      <c r="J1584" s="6">
        <f>INDEX(Roles!$K$5:$K$40,MATCH(C1584&amp;"|"&amp;D1584,Roles!$A$5:$A$40,0))</f>
        <v/>
      </c>
      <c r="K1584" s="26">
        <f>INDEX(Market!$K$31:$K$54,MATCH(B1584&amp;"|"&amp;J1584,Market!$A$31:$A$54,0))</f>
        <v/>
      </c>
      <c r="L1584" s="6">
        <f>INDEX(Settings!$E$13:$E$19,MATCH(I1584,Settings!$B$13:$B$19,0))</f>
        <v/>
      </c>
      <c r="M1584" s="25">
        <f>INDEX(Structure!$K$6:$K$12,MATCH(I1584,Structure!$A$6:$A$12,0))</f>
        <v/>
      </c>
      <c r="N1584" s="26">
        <f>INDEX(Structure!$G$25:$G$52,MATCH(B1584&amp;"|"&amp;I1584,Structure!$A$25:$A$52,0))</f>
        <v/>
      </c>
      <c r="O1584" s="26">
        <f>INDEX(Structure!$H$25:$H$52,MATCH(B1584&amp;"|"&amp;I1584,Structure!$A$25:$A$52,0))</f>
        <v/>
      </c>
      <c r="P1584" s="26">
        <f>INDEX(Structure!$I$25:$I$52,MATCH(B1584&amp;"|"&amp;I1584,Structure!$A$25:$A$52,0))</f>
        <v/>
      </c>
      <c r="Q1584" s="20">
        <f>G1584/H1584</f>
        <v/>
      </c>
      <c r="R1584" s="20">
        <f>G1584/O1584</f>
        <v/>
      </c>
      <c r="S1584" s="32">
        <f>(G1584-N1584)/(P1584-N1584)</f>
        <v/>
      </c>
      <c r="T1584" s="4">
        <f>IF(G1584&lt;N1584,"Below",IF(G1584&gt;P1584,"Above","Within"))</f>
        <v/>
      </c>
      <c r="U1584" s="17">
        <f>MAX(0,N1584-G1584)*F1584</f>
        <v/>
      </c>
      <c r="V1584" s="17">
        <f>MAX(0,G1584-P1584)*F1584</f>
        <v/>
      </c>
      <c r="W1584" s="33">
        <f>IF(T1584="Above",LN(G1584/P1584)/LN(1+INDEX(Market!$E$6:$E$9,MATCH(B1584,Market!$A$6:$A$9,0))),0)</f>
        <v/>
      </c>
    </row>
    <row r="1585">
      <c r="A1585" s="5" t="inlineStr">
        <is>
          <t>E01836</t>
        </is>
      </c>
      <c r="B1585" s="5" t="inlineStr">
        <is>
          <t>IT</t>
        </is>
      </c>
      <c r="C1585" s="5" t="inlineStr">
        <is>
          <t>Operations</t>
        </is>
      </c>
      <c r="D1585" s="5" t="inlineStr">
        <is>
          <t>L1</t>
        </is>
      </c>
      <c r="E1585" s="5" t="inlineStr">
        <is>
          <t>M</t>
        </is>
      </c>
      <c r="F1585" s="5" t="n">
        <v>1</v>
      </c>
      <c r="G1585" s="31" t="n">
        <v>24050</v>
      </c>
      <c r="H1585" s="31" t="n">
        <v>24700</v>
      </c>
      <c r="I1585" s="6">
        <f>INDEX(Roles!$J$5:$J$40,MATCH(C1585&amp;"|"&amp;D1585,Roles!$A$5:$A$40,0))</f>
        <v/>
      </c>
      <c r="J1585" s="6">
        <f>INDEX(Roles!$K$5:$K$40,MATCH(C1585&amp;"|"&amp;D1585,Roles!$A$5:$A$40,0))</f>
        <v/>
      </c>
      <c r="K1585" s="26">
        <f>INDEX(Market!$K$31:$K$54,MATCH(B1585&amp;"|"&amp;J1585,Market!$A$31:$A$54,0))</f>
        <v/>
      </c>
      <c r="L1585" s="6">
        <f>INDEX(Settings!$E$13:$E$19,MATCH(I1585,Settings!$B$13:$B$19,0))</f>
        <v/>
      </c>
      <c r="M1585" s="25">
        <f>INDEX(Structure!$K$6:$K$12,MATCH(I1585,Structure!$A$6:$A$12,0))</f>
        <v/>
      </c>
      <c r="N1585" s="26">
        <f>INDEX(Structure!$G$25:$G$52,MATCH(B1585&amp;"|"&amp;I1585,Structure!$A$25:$A$52,0))</f>
        <v/>
      </c>
      <c r="O1585" s="26">
        <f>INDEX(Structure!$H$25:$H$52,MATCH(B1585&amp;"|"&amp;I1585,Structure!$A$25:$A$52,0))</f>
        <v/>
      </c>
      <c r="P1585" s="26">
        <f>INDEX(Structure!$I$25:$I$52,MATCH(B1585&amp;"|"&amp;I1585,Structure!$A$25:$A$52,0))</f>
        <v/>
      </c>
      <c r="Q1585" s="20">
        <f>G1585/H1585</f>
        <v/>
      </c>
      <c r="R1585" s="20">
        <f>G1585/O1585</f>
        <v/>
      </c>
      <c r="S1585" s="32">
        <f>(G1585-N1585)/(P1585-N1585)</f>
        <v/>
      </c>
      <c r="T1585" s="4">
        <f>IF(G1585&lt;N1585,"Below",IF(G1585&gt;P1585,"Above","Within"))</f>
        <v/>
      </c>
      <c r="U1585" s="17">
        <f>MAX(0,N1585-G1585)*F1585</f>
        <v/>
      </c>
      <c r="V1585" s="17">
        <f>MAX(0,G1585-P1585)*F1585</f>
        <v/>
      </c>
      <c r="W1585" s="33">
        <f>IF(T1585="Above",LN(G1585/P1585)/LN(1+INDEX(Market!$E$6:$E$9,MATCH(B1585,Market!$A$6:$A$9,0))),0)</f>
        <v/>
      </c>
    </row>
    <row r="1586">
      <c r="A1586" s="5" t="inlineStr">
        <is>
          <t>E01837</t>
        </is>
      </c>
      <c r="B1586" s="5" t="inlineStr">
        <is>
          <t>IT</t>
        </is>
      </c>
      <c r="C1586" s="5" t="inlineStr">
        <is>
          <t>Operations</t>
        </is>
      </c>
      <c r="D1586" s="5" t="inlineStr">
        <is>
          <t>L2</t>
        </is>
      </c>
      <c r="E1586" s="5" t="inlineStr">
        <is>
          <t>F</t>
        </is>
      </c>
      <c r="F1586" s="5" t="n">
        <v>1</v>
      </c>
      <c r="G1586" s="31" t="n">
        <v>36200</v>
      </c>
      <c r="H1586" s="31" t="n">
        <v>30900</v>
      </c>
      <c r="I1586" s="6">
        <f>INDEX(Roles!$J$5:$J$40,MATCH(C1586&amp;"|"&amp;D1586,Roles!$A$5:$A$40,0))</f>
        <v/>
      </c>
      <c r="J1586" s="6">
        <f>INDEX(Roles!$K$5:$K$40,MATCH(C1586&amp;"|"&amp;D1586,Roles!$A$5:$A$40,0))</f>
        <v/>
      </c>
      <c r="K1586" s="26">
        <f>INDEX(Market!$K$31:$K$54,MATCH(B1586&amp;"|"&amp;J1586,Market!$A$31:$A$54,0))</f>
        <v/>
      </c>
      <c r="L1586" s="6">
        <f>INDEX(Settings!$E$13:$E$19,MATCH(I1586,Settings!$B$13:$B$19,0))</f>
        <v/>
      </c>
      <c r="M1586" s="25">
        <f>INDEX(Structure!$K$6:$K$12,MATCH(I1586,Structure!$A$6:$A$12,0))</f>
        <v/>
      </c>
      <c r="N1586" s="26">
        <f>INDEX(Structure!$G$25:$G$52,MATCH(B1586&amp;"|"&amp;I1586,Structure!$A$25:$A$52,0))</f>
        <v/>
      </c>
      <c r="O1586" s="26">
        <f>INDEX(Structure!$H$25:$H$52,MATCH(B1586&amp;"|"&amp;I1586,Structure!$A$25:$A$52,0))</f>
        <v/>
      </c>
      <c r="P1586" s="26">
        <f>INDEX(Structure!$I$25:$I$52,MATCH(B1586&amp;"|"&amp;I1586,Structure!$A$25:$A$52,0))</f>
        <v/>
      </c>
      <c r="Q1586" s="20">
        <f>G1586/H1586</f>
        <v/>
      </c>
      <c r="R1586" s="20">
        <f>G1586/O1586</f>
        <v/>
      </c>
      <c r="S1586" s="32">
        <f>(G1586-N1586)/(P1586-N1586)</f>
        <v/>
      </c>
      <c r="T1586" s="4">
        <f>IF(G1586&lt;N1586,"Below",IF(G1586&gt;P1586,"Above","Within"))</f>
        <v/>
      </c>
      <c r="U1586" s="17">
        <f>MAX(0,N1586-G1586)*F1586</f>
        <v/>
      </c>
      <c r="V1586" s="17">
        <f>MAX(0,G1586-P1586)*F1586</f>
        <v/>
      </c>
      <c r="W1586" s="33">
        <f>IF(T1586="Above",LN(G1586/P1586)/LN(1+INDEX(Market!$E$6:$E$9,MATCH(B1586,Market!$A$6:$A$9,0))),0)</f>
        <v/>
      </c>
    </row>
    <row r="1587">
      <c r="A1587" s="5" t="inlineStr">
        <is>
          <t>E01838</t>
        </is>
      </c>
      <c r="B1587" s="5" t="inlineStr">
        <is>
          <t>PL</t>
        </is>
      </c>
      <c r="C1587" s="5" t="inlineStr">
        <is>
          <t>Customer Service</t>
        </is>
      </c>
      <c r="D1587" s="5" t="inlineStr">
        <is>
          <t>L1</t>
        </is>
      </c>
      <c r="E1587" s="5" t="inlineStr">
        <is>
          <t>F</t>
        </is>
      </c>
      <c r="F1587" s="5" t="n">
        <v>1</v>
      </c>
      <c r="G1587" s="31" t="n">
        <v>20350</v>
      </c>
      <c r="H1587" s="31" t="n">
        <v>18900</v>
      </c>
      <c r="I1587" s="6">
        <f>INDEX(Roles!$J$5:$J$40,MATCH(C1587&amp;"|"&amp;D1587,Roles!$A$5:$A$40,0))</f>
        <v/>
      </c>
      <c r="J1587" s="6">
        <f>INDEX(Roles!$K$5:$K$40,MATCH(C1587&amp;"|"&amp;D1587,Roles!$A$5:$A$40,0))</f>
        <v/>
      </c>
      <c r="K1587" s="26">
        <f>INDEX(Market!$K$31:$K$54,MATCH(B1587&amp;"|"&amp;J1587,Market!$A$31:$A$54,0))</f>
        <v/>
      </c>
      <c r="L1587" s="6">
        <f>INDEX(Settings!$E$13:$E$19,MATCH(I1587,Settings!$B$13:$B$19,0))</f>
        <v/>
      </c>
      <c r="M1587" s="25">
        <f>INDEX(Structure!$K$6:$K$12,MATCH(I1587,Structure!$A$6:$A$12,0))</f>
        <v/>
      </c>
      <c r="N1587" s="26">
        <f>INDEX(Structure!$G$25:$G$52,MATCH(B1587&amp;"|"&amp;I1587,Structure!$A$25:$A$52,0))</f>
        <v/>
      </c>
      <c r="O1587" s="26">
        <f>INDEX(Structure!$H$25:$H$52,MATCH(B1587&amp;"|"&amp;I1587,Structure!$A$25:$A$52,0))</f>
        <v/>
      </c>
      <c r="P1587" s="26">
        <f>INDEX(Structure!$I$25:$I$52,MATCH(B1587&amp;"|"&amp;I1587,Structure!$A$25:$A$52,0))</f>
        <v/>
      </c>
      <c r="Q1587" s="20">
        <f>G1587/H1587</f>
        <v/>
      </c>
      <c r="R1587" s="20">
        <f>G1587/O1587</f>
        <v/>
      </c>
      <c r="S1587" s="32">
        <f>(G1587-N1587)/(P1587-N1587)</f>
        <v/>
      </c>
      <c r="T1587" s="4">
        <f>IF(G1587&lt;N1587,"Below",IF(G1587&gt;P1587,"Above","Within"))</f>
        <v/>
      </c>
      <c r="U1587" s="17">
        <f>MAX(0,N1587-G1587)*F1587</f>
        <v/>
      </c>
      <c r="V1587" s="17">
        <f>MAX(0,G1587-P1587)*F1587</f>
        <v/>
      </c>
      <c r="W1587" s="33">
        <f>IF(T1587="Above",LN(G1587/P1587)/LN(1+INDEX(Market!$E$6:$E$9,MATCH(B1587,Market!$A$6:$A$9,0))),0)</f>
        <v/>
      </c>
    </row>
    <row r="1588">
      <c r="A1588" s="5" t="inlineStr">
        <is>
          <t>E01839</t>
        </is>
      </c>
      <c r="B1588" s="5" t="inlineStr">
        <is>
          <t>PL</t>
        </is>
      </c>
      <c r="C1588" s="5" t="inlineStr">
        <is>
          <t>HR</t>
        </is>
      </c>
      <c r="D1588" s="5" t="inlineStr">
        <is>
          <t>L4</t>
        </is>
      </c>
      <c r="E1588" s="5" t="inlineStr">
        <is>
          <t>M</t>
        </is>
      </c>
      <c r="F1588" s="5" t="n">
        <v>1</v>
      </c>
      <c r="G1588" s="31" t="n">
        <v>38250</v>
      </c>
      <c r="H1588" s="31" t="n">
        <v>44100</v>
      </c>
      <c r="I1588" s="6">
        <f>INDEX(Roles!$J$5:$J$40,MATCH(C1588&amp;"|"&amp;D1588,Roles!$A$5:$A$40,0))</f>
        <v/>
      </c>
      <c r="J1588" s="6">
        <f>INDEX(Roles!$K$5:$K$40,MATCH(C1588&amp;"|"&amp;D1588,Roles!$A$5:$A$40,0))</f>
        <v/>
      </c>
      <c r="K1588" s="26">
        <f>INDEX(Market!$K$31:$K$54,MATCH(B1588&amp;"|"&amp;J1588,Market!$A$31:$A$54,0))</f>
        <v/>
      </c>
      <c r="L1588" s="6">
        <f>INDEX(Settings!$E$13:$E$19,MATCH(I1588,Settings!$B$13:$B$19,0))</f>
        <v/>
      </c>
      <c r="M1588" s="25">
        <f>INDEX(Structure!$K$6:$K$12,MATCH(I1588,Structure!$A$6:$A$12,0))</f>
        <v/>
      </c>
      <c r="N1588" s="26">
        <f>INDEX(Structure!$G$25:$G$52,MATCH(B1588&amp;"|"&amp;I1588,Structure!$A$25:$A$52,0))</f>
        <v/>
      </c>
      <c r="O1588" s="26">
        <f>INDEX(Structure!$H$25:$H$52,MATCH(B1588&amp;"|"&amp;I1588,Structure!$A$25:$A$52,0))</f>
        <v/>
      </c>
      <c r="P1588" s="26">
        <f>INDEX(Structure!$I$25:$I$52,MATCH(B1588&amp;"|"&amp;I1588,Structure!$A$25:$A$52,0))</f>
        <v/>
      </c>
      <c r="Q1588" s="20">
        <f>G1588/H1588</f>
        <v/>
      </c>
      <c r="R1588" s="20">
        <f>G1588/O1588</f>
        <v/>
      </c>
      <c r="S1588" s="32">
        <f>(G1588-N1588)/(P1588-N1588)</f>
        <v/>
      </c>
      <c r="T1588" s="4">
        <f>IF(G1588&lt;N1588,"Below",IF(G1588&gt;P1588,"Above","Within"))</f>
        <v/>
      </c>
      <c r="U1588" s="17">
        <f>MAX(0,N1588-G1588)*F1588</f>
        <v/>
      </c>
      <c r="V1588" s="17">
        <f>MAX(0,G1588-P1588)*F1588</f>
        <v/>
      </c>
      <c r="W1588" s="33">
        <f>IF(T1588="Above",LN(G1588/P1588)/LN(1+INDEX(Market!$E$6:$E$9,MATCH(B1588,Market!$A$6:$A$9,0))),0)</f>
        <v/>
      </c>
    </row>
    <row r="1589">
      <c r="A1589" s="5" t="inlineStr">
        <is>
          <t>E01840</t>
        </is>
      </c>
      <c r="B1589" s="5" t="inlineStr">
        <is>
          <t>IT</t>
        </is>
      </c>
      <c r="C1589" s="5" t="inlineStr">
        <is>
          <t>Finance</t>
        </is>
      </c>
      <c r="D1589" s="5" t="inlineStr">
        <is>
          <t>L3</t>
        </is>
      </c>
      <c r="E1589" s="5" t="inlineStr">
        <is>
          <t>F</t>
        </is>
      </c>
      <c r="F1589" s="5" t="n">
        <v>1</v>
      </c>
      <c r="G1589" s="31" t="n">
        <v>44850</v>
      </c>
      <c r="H1589" s="31" t="n">
        <v>45800</v>
      </c>
      <c r="I1589" s="6">
        <f>INDEX(Roles!$J$5:$J$40,MATCH(C1589&amp;"|"&amp;D1589,Roles!$A$5:$A$40,0))</f>
        <v/>
      </c>
      <c r="J1589" s="6">
        <f>INDEX(Roles!$K$5:$K$40,MATCH(C1589&amp;"|"&amp;D1589,Roles!$A$5:$A$40,0))</f>
        <v/>
      </c>
      <c r="K1589" s="26">
        <f>INDEX(Market!$K$31:$K$54,MATCH(B1589&amp;"|"&amp;J1589,Market!$A$31:$A$54,0))</f>
        <v/>
      </c>
      <c r="L1589" s="6">
        <f>INDEX(Settings!$E$13:$E$19,MATCH(I1589,Settings!$B$13:$B$19,0))</f>
        <v/>
      </c>
      <c r="M1589" s="25">
        <f>INDEX(Structure!$K$6:$K$12,MATCH(I1589,Structure!$A$6:$A$12,0))</f>
        <v/>
      </c>
      <c r="N1589" s="26">
        <f>INDEX(Structure!$G$25:$G$52,MATCH(B1589&amp;"|"&amp;I1589,Structure!$A$25:$A$52,0))</f>
        <v/>
      </c>
      <c r="O1589" s="26">
        <f>INDEX(Structure!$H$25:$H$52,MATCH(B1589&amp;"|"&amp;I1589,Structure!$A$25:$A$52,0))</f>
        <v/>
      </c>
      <c r="P1589" s="26">
        <f>INDEX(Structure!$I$25:$I$52,MATCH(B1589&amp;"|"&amp;I1589,Structure!$A$25:$A$52,0))</f>
        <v/>
      </c>
      <c r="Q1589" s="20">
        <f>G1589/H1589</f>
        <v/>
      </c>
      <c r="R1589" s="20">
        <f>G1589/O1589</f>
        <v/>
      </c>
      <c r="S1589" s="32">
        <f>(G1589-N1589)/(P1589-N1589)</f>
        <v/>
      </c>
      <c r="T1589" s="4">
        <f>IF(G1589&lt;N1589,"Below",IF(G1589&gt;P1589,"Above","Within"))</f>
        <v/>
      </c>
      <c r="U1589" s="17">
        <f>MAX(0,N1589-G1589)*F1589</f>
        <v/>
      </c>
      <c r="V1589" s="17">
        <f>MAX(0,G1589-P1589)*F1589</f>
        <v/>
      </c>
      <c r="W1589" s="33">
        <f>IF(T1589="Above",LN(G1589/P1589)/LN(1+INDEX(Market!$E$6:$E$9,MATCH(B1589,Market!$A$6:$A$9,0))),0)</f>
        <v/>
      </c>
    </row>
    <row r="1590">
      <c r="A1590" s="5" t="inlineStr">
        <is>
          <t>E01842</t>
        </is>
      </c>
      <c r="B1590" s="5" t="inlineStr">
        <is>
          <t>PL</t>
        </is>
      </c>
      <c r="C1590" s="5" t="inlineStr">
        <is>
          <t>Customer Service</t>
        </is>
      </c>
      <c r="D1590" s="5" t="inlineStr">
        <is>
          <t>L3</t>
        </is>
      </c>
      <c r="E1590" s="5" t="inlineStr">
        <is>
          <t>F</t>
        </is>
      </c>
      <c r="F1590" s="5" t="n">
        <v>1</v>
      </c>
      <c r="G1590" s="31" t="n">
        <v>33250</v>
      </c>
      <c r="H1590" s="31" t="n">
        <v>30200</v>
      </c>
      <c r="I1590" s="6">
        <f>INDEX(Roles!$J$5:$J$40,MATCH(C1590&amp;"|"&amp;D1590,Roles!$A$5:$A$40,0))</f>
        <v/>
      </c>
      <c r="J1590" s="6">
        <f>INDEX(Roles!$K$5:$K$40,MATCH(C1590&amp;"|"&amp;D1590,Roles!$A$5:$A$40,0))</f>
        <v/>
      </c>
      <c r="K1590" s="26">
        <f>INDEX(Market!$K$31:$K$54,MATCH(B1590&amp;"|"&amp;J1590,Market!$A$31:$A$54,0))</f>
        <v/>
      </c>
      <c r="L1590" s="6">
        <f>INDEX(Settings!$E$13:$E$19,MATCH(I1590,Settings!$B$13:$B$19,0))</f>
        <v/>
      </c>
      <c r="M1590" s="25">
        <f>INDEX(Structure!$K$6:$K$12,MATCH(I1590,Structure!$A$6:$A$12,0))</f>
        <v/>
      </c>
      <c r="N1590" s="26">
        <f>INDEX(Structure!$G$25:$G$52,MATCH(B1590&amp;"|"&amp;I1590,Structure!$A$25:$A$52,0))</f>
        <v/>
      </c>
      <c r="O1590" s="26">
        <f>INDEX(Structure!$H$25:$H$52,MATCH(B1590&amp;"|"&amp;I1590,Structure!$A$25:$A$52,0))</f>
        <v/>
      </c>
      <c r="P1590" s="26">
        <f>INDEX(Structure!$I$25:$I$52,MATCH(B1590&amp;"|"&amp;I1590,Structure!$A$25:$A$52,0))</f>
        <v/>
      </c>
      <c r="Q1590" s="20">
        <f>G1590/H1590</f>
        <v/>
      </c>
      <c r="R1590" s="20">
        <f>G1590/O1590</f>
        <v/>
      </c>
      <c r="S1590" s="32">
        <f>(G1590-N1590)/(P1590-N1590)</f>
        <v/>
      </c>
      <c r="T1590" s="4">
        <f>IF(G1590&lt;N1590,"Below",IF(G1590&gt;P1590,"Above","Within"))</f>
        <v/>
      </c>
      <c r="U1590" s="17">
        <f>MAX(0,N1590-G1590)*F1590</f>
        <v/>
      </c>
      <c r="V1590" s="17">
        <f>MAX(0,G1590-P1590)*F1590</f>
        <v/>
      </c>
      <c r="W1590" s="33">
        <f>IF(T1590="Above",LN(G1590/P1590)/LN(1+INDEX(Market!$E$6:$E$9,MATCH(B1590,Market!$A$6:$A$9,0))),0)</f>
        <v/>
      </c>
    </row>
    <row r="1591">
      <c r="A1591" s="5" t="inlineStr">
        <is>
          <t>E01843</t>
        </is>
      </c>
      <c r="B1591" s="5" t="inlineStr">
        <is>
          <t>PL</t>
        </is>
      </c>
      <c r="C1591" s="5" t="inlineStr">
        <is>
          <t>Customer Service</t>
        </is>
      </c>
      <c r="D1591" s="5" t="inlineStr">
        <is>
          <t>L5</t>
        </is>
      </c>
      <c r="E1591" s="5" t="inlineStr">
        <is>
          <t>F</t>
        </is>
      </c>
      <c r="F1591" s="5" t="n">
        <v>1</v>
      </c>
      <c r="G1591" s="31" t="n">
        <v>51050</v>
      </c>
      <c r="H1591" s="31" t="n">
        <v>54800</v>
      </c>
      <c r="I1591" s="6">
        <f>INDEX(Roles!$J$5:$J$40,MATCH(C1591&amp;"|"&amp;D1591,Roles!$A$5:$A$40,0))</f>
        <v/>
      </c>
      <c r="J1591" s="6">
        <f>INDEX(Roles!$K$5:$K$40,MATCH(C1591&amp;"|"&amp;D1591,Roles!$A$5:$A$40,0))</f>
        <v/>
      </c>
      <c r="K1591" s="26">
        <f>INDEX(Market!$K$31:$K$54,MATCH(B1591&amp;"|"&amp;J1591,Market!$A$31:$A$54,0))</f>
        <v/>
      </c>
      <c r="L1591" s="6">
        <f>INDEX(Settings!$E$13:$E$19,MATCH(I1591,Settings!$B$13:$B$19,0))</f>
        <v/>
      </c>
      <c r="M1591" s="25">
        <f>INDEX(Structure!$K$6:$K$12,MATCH(I1591,Structure!$A$6:$A$12,0))</f>
        <v/>
      </c>
      <c r="N1591" s="26">
        <f>INDEX(Structure!$G$25:$G$52,MATCH(B1591&amp;"|"&amp;I1591,Structure!$A$25:$A$52,0))</f>
        <v/>
      </c>
      <c r="O1591" s="26">
        <f>INDEX(Structure!$H$25:$H$52,MATCH(B1591&amp;"|"&amp;I1591,Structure!$A$25:$A$52,0))</f>
        <v/>
      </c>
      <c r="P1591" s="26">
        <f>INDEX(Structure!$I$25:$I$52,MATCH(B1591&amp;"|"&amp;I1591,Structure!$A$25:$A$52,0))</f>
        <v/>
      </c>
      <c r="Q1591" s="20">
        <f>G1591/H1591</f>
        <v/>
      </c>
      <c r="R1591" s="20">
        <f>G1591/O1591</f>
        <v/>
      </c>
      <c r="S1591" s="32">
        <f>(G1591-N1591)/(P1591-N1591)</f>
        <v/>
      </c>
      <c r="T1591" s="4">
        <f>IF(G1591&lt;N1591,"Below",IF(G1591&gt;P1591,"Above","Within"))</f>
        <v/>
      </c>
      <c r="U1591" s="17">
        <f>MAX(0,N1591-G1591)*F1591</f>
        <v/>
      </c>
      <c r="V1591" s="17">
        <f>MAX(0,G1591-P1591)*F1591</f>
        <v/>
      </c>
      <c r="W1591" s="33">
        <f>IF(T1591="Above",LN(G1591/P1591)/LN(1+INDEX(Market!$E$6:$E$9,MATCH(B1591,Market!$A$6:$A$9,0))),0)</f>
        <v/>
      </c>
    </row>
    <row r="1592">
      <c r="A1592" s="5" t="inlineStr">
        <is>
          <t>E01844</t>
        </is>
      </c>
      <c r="B1592" s="5" t="inlineStr">
        <is>
          <t>PL</t>
        </is>
      </c>
      <c r="C1592" s="5" t="inlineStr">
        <is>
          <t>HR</t>
        </is>
      </c>
      <c r="D1592" s="5" t="inlineStr">
        <is>
          <t>L1</t>
        </is>
      </c>
      <c r="E1592" s="5" t="inlineStr">
        <is>
          <t>F</t>
        </is>
      </c>
      <c r="F1592" s="5" t="n">
        <v>1</v>
      </c>
      <c r="G1592" s="31" t="n">
        <v>20700</v>
      </c>
      <c r="H1592" s="31" t="n">
        <v>21000</v>
      </c>
      <c r="I1592" s="6">
        <f>INDEX(Roles!$J$5:$J$40,MATCH(C1592&amp;"|"&amp;D1592,Roles!$A$5:$A$40,0))</f>
        <v/>
      </c>
      <c r="J1592" s="6">
        <f>INDEX(Roles!$K$5:$K$40,MATCH(C1592&amp;"|"&amp;D1592,Roles!$A$5:$A$40,0))</f>
        <v/>
      </c>
      <c r="K1592" s="26">
        <f>INDEX(Market!$K$31:$K$54,MATCH(B1592&amp;"|"&amp;J1592,Market!$A$31:$A$54,0))</f>
        <v/>
      </c>
      <c r="L1592" s="6">
        <f>INDEX(Settings!$E$13:$E$19,MATCH(I1592,Settings!$B$13:$B$19,0))</f>
        <v/>
      </c>
      <c r="M1592" s="25">
        <f>INDEX(Structure!$K$6:$K$12,MATCH(I1592,Structure!$A$6:$A$12,0))</f>
        <v/>
      </c>
      <c r="N1592" s="26">
        <f>INDEX(Structure!$G$25:$G$52,MATCH(B1592&amp;"|"&amp;I1592,Structure!$A$25:$A$52,0))</f>
        <v/>
      </c>
      <c r="O1592" s="26">
        <f>INDEX(Structure!$H$25:$H$52,MATCH(B1592&amp;"|"&amp;I1592,Structure!$A$25:$A$52,0))</f>
        <v/>
      </c>
      <c r="P1592" s="26">
        <f>INDEX(Structure!$I$25:$I$52,MATCH(B1592&amp;"|"&amp;I1592,Structure!$A$25:$A$52,0))</f>
        <v/>
      </c>
      <c r="Q1592" s="20">
        <f>G1592/H1592</f>
        <v/>
      </c>
      <c r="R1592" s="20">
        <f>G1592/O1592</f>
        <v/>
      </c>
      <c r="S1592" s="32">
        <f>(G1592-N1592)/(P1592-N1592)</f>
        <v/>
      </c>
      <c r="T1592" s="4">
        <f>IF(G1592&lt;N1592,"Below",IF(G1592&gt;P1592,"Above","Within"))</f>
        <v/>
      </c>
      <c r="U1592" s="17">
        <f>MAX(0,N1592-G1592)*F1592</f>
        <v/>
      </c>
      <c r="V1592" s="17">
        <f>MAX(0,G1592-P1592)*F1592</f>
        <v/>
      </c>
      <c r="W1592" s="33">
        <f>IF(T1592="Above",LN(G1592/P1592)/LN(1+INDEX(Market!$E$6:$E$9,MATCH(B1592,Market!$A$6:$A$9,0))),0)</f>
        <v/>
      </c>
    </row>
    <row r="1593">
      <c r="A1593" s="5" t="inlineStr">
        <is>
          <t>E01845</t>
        </is>
      </c>
      <c r="B1593" s="5" t="inlineStr">
        <is>
          <t>ES</t>
        </is>
      </c>
      <c r="C1593" s="5" t="inlineStr">
        <is>
          <t>Tech</t>
        </is>
      </c>
      <c r="D1593" s="5" t="inlineStr">
        <is>
          <t>L2</t>
        </is>
      </c>
      <c r="E1593" s="5" t="inlineStr">
        <is>
          <t>F</t>
        </is>
      </c>
      <c r="F1593" s="5" t="n">
        <v>1</v>
      </c>
      <c r="G1593" s="31" t="n">
        <v>45700</v>
      </c>
      <c r="H1593" s="31" t="n">
        <v>39100</v>
      </c>
      <c r="I1593" s="6">
        <f>INDEX(Roles!$J$5:$J$40,MATCH(C1593&amp;"|"&amp;D1593,Roles!$A$5:$A$40,0))</f>
        <v/>
      </c>
      <c r="J1593" s="6">
        <f>INDEX(Roles!$K$5:$K$40,MATCH(C1593&amp;"|"&amp;D1593,Roles!$A$5:$A$40,0))</f>
        <v/>
      </c>
      <c r="K1593" s="26">
        <f>INDEX(Market!$K$31:$K$54,MATCH(B1593&amp;"|"&amp;J1593,Market!$A$31:$A$54,0))</f>
        <v/>
      </c>
      <c r="L1593" s="6">
        <f>INDEX(Settings!$E$13:$E$19,MATCH(I1593,Settings!$B$13:$B$19,0))</f>
        <v/>
      </c>
      <c r="M1593" s="25">
        <f>INDEX(Structure!$K$6:$K$12,MATCH(I1593,Structure!$A$6:$A$12,0))</f>
        <v/>
      </c>
      <c r="N1593" s="26">
        <f>INDEX(Structure!$G$25:$G$52,MATCH(B1593&amp;"|"&amp;I1593,Structure!$A$25:$A$52,0))</f>
        <v/>
      </c>
      <c r="O1593" s="26">
        <f>INDEX(Structure!$H$25:$H$52,MATCH(B1593&amp;"|"&amp;I1593,Structure!$A$25:$A$52,0))</f>
        <v/>
      </c>
      <c r="P1593" s="26">
        <f>INDEX(Structure!$I$25:$I$52,MATCH(B1593&amp;"|"&amp;I1593,Structure!$A$25:$A$52,0))</f>
        <v/>
      </c>
      <c r="Q1593" s="20">
        <f>G1593/H1593</f>
        <v/>
      </c>
      <c r="R1593" s="20">
        <f>G1593/O1593</f>
        <v/>
      </c>
      <c r="S1593" s="32">
        <f>(G1593-N1593)/(P1593-N1593)</f>
        <v/>
      </c>
      <c r="T1593" s="4">
        <f>IF(G1593&lt;N1593,"Below",IF(G1593&gt;P1593,"Above","Within"))</f>
        <v/>
      </c>
      <c r="U1593" s="17">
        <f>MAX(0,N1593-G1593)*F1593</f>
        <v/>
      </c>
      <c r="V1593" s="17">
        <f>MAX(0,G1593-P1593)*F1593</f>
        <v/>
      </c>
      <c r="W1593" s="33">
        <f>IF(T1593="Above",LN(G1593/P1593)/LN(1+INDEX(Market!$E$6:$E$9,MATCH(B1593,Market!$A$6:$A$9,0))),0)</f>
        <v/>
      </c>
    </row>
    <row r="1594">
      <c r="A1594" s="5" t="inlineStr">
        <is>
          <t>E01846</t>
        </is>
      </c>
      <c r="B1594" s="5" t="inlineStr">
        <is>
          <t>DE</t>
        </is>
      </c>
      <c r="C1594" s="5" t="inlineStr">
        <is>
          <t>Tech</t>
        </is>
      </c>
      <c r="D1594" s="5" t="inlineStr">
        <is>
          <t>L1</t>
        </is>
      </c>
      <c r="E1594" s="5" t="inlineStr">
        <is>
          <t>M</t>
        </is>
      </c>
      <c r="F1594" s="5" t="n">
        <v>0.8</v>
      </c>
      <c r="G1594" s="31" t="n">
        <v>47750</v>
      </c>
      <c r="H1594" s="31" t="n">
        <v>47500</v>
      </c>
      <c r="I1594" s="6">
        <f>INDEX(Roles!$J$5:$J$40,MATCH(C1594&amp;"|"&amp;D1594,Roles!$A$5:$A$40,0))</f>
        <v/>
      </c>
      <c r="J1594" s="6">
        <f>INDEX(Roles!$K$5:$K$40,MATCH(C1594&amp;"|"&amp;D1594,Roles!$A$5:$A$40,0))</f>
        <v/>
      </c>
      <c r="K1594" s="26">
        <f>INDEX(Market!$K$31:$K$54,MATCH(B1594&amp;"|"&amp;J1594,Market!$A$31:$A$54,0))</f>
        <v/>
      </c>
      <c r="L1594" s="6">
        <f>INDEX(Settings!$E$13:$E$19,MATCH(I1594,Settings!$B$13:$B$19,0))</f>
        <v/>
      </c>
      <c r="M1594" s="25">
        <f>INDEX(Structure!$K$6:$K$12,MATCH(I1594,Structure!$A$6:$A$12,0))</f>
        <v/>
      </c>
      <c r="N1594" s="26">
        <f>INDEX(Structure!$G$25:$G$52,MATCH(B1594&amp;"|"&amp;I1594,Structure!$A$25:$A$52,0))</f>
        <v/>
      </c>
      <c r="O1594" s="26">
        <f>INDEX(Structure!$H$25:$H$52,MATCH(B1594&amp;"|"&amp;I1594,Structure!$A$25:$A$52,0))</f>
        <v/>
      </c>
      <c r="P1594" s="26">
        <f>INDEX(Structure!$I$25:$I$52,MATCH(B1594&amp;"|"&amp;I1594,Structure!$A$25:$A$52,0))</f>
        <v/>
      </c>
      <c r="Q1594" s="20">
        <f>G1594/H1594</f>
        <v/>
      </c>
      <c r="R1594" s="20">
        <f>G1594/O1594</f>
        <v/>
      </c>
      <c r="S1594" s="32">
        <f>(G1594-N1594)/(P1594-N1594)</f>
        <v/>
      </c>
      <c r="T1594" s="4">
        <f>IF(G1594&lt;N1594,"Below",IF(G1594&gt;P1594,"Above","Within"))</f>
        <v/>
      </c>
      <c r="U1594" s="17">
        <f>MAX(0,N1594-G1594)*F1594</f>
        <v/>
      </c>
      <c r="V1594" s="17">
        <f>MAX(0,G1594-P1594)*F1594</f>
        <v/>
      </c>
      <c r="W1594" s="33">
        <f>IF(T1594="Above",LN(G1594/P1594)/LN(1+INDEX(Market!$E$6:$E$9,MATCH(B1594,Market!$A$6:$A$9,0))),0)</f>
        <v/>
      </c>
    </row>
    <row r="1595">
      <c r="A1595" s="5" t="inlineStr">
        <is>
          <t>E01847</t>
        </is>
      </c>
      <c r="B1595" s="5" t="inlineStr">
        <is>
          <t>DE</t>
        </is>
      </c>
      <c r="C1595" s="5" t="inlineStr">
        <is>
          <t>Operations</t>
        </is>
      </c>
      <c r="D1595" s="5" t="inlineStr">
        <is>
          <t>L4</t>
        </is>
      </c>
      <c r="E1595" s="5" t="inlineStr">
        <is>
          <t>F</t>
        </is>
      </c>
      <c r="F1595" s="5" t="n">
        <v>1</v>
      </c>
      <c r="G1595" s="31" t="n">
        <v>71250</v>
      </c>
      <c r="H1595" s="31" t="n">
        <v>75800</v>
      </c>
      <c r="I1595" s="6">
        <f>INDEX(Roles!$J$5:$J$40,MATCH(C1595&amp;"|"&amp;D1595,Roles!$A$5:$A$40,0))</f>
        <v/>
      </c>
      <c r="J1595" s="6">
        <f>INDEX(Roles!$K$5:$K$40,MATCH(C1595&amp;"|"&amp;D1595,Roles!$A$5:$A$40,0))</f>
        <v/>
      </c>
      <c r="K1595" s="26">
        <f>INDEX(Market!$K$31:$K$54,MATCH(B1595&amp;"|"&amp;J1595,Market!$A$31:$A$54,0))</f>
        <v/>
      </c>
      <c r="L1595" s="6">
        <f>INDEX(Settings!$E$13:$E$19,MATCH(I1595,Settings!$B$13:$B$19,0))</f>
        <v/>
      </c>
      <c r="M1595" s="25">
        <f>INDEX(Structure!$K$6:$K$12,MATCH(I1595,Structure!$A$6:$A$12,0))</f>
        <v/>
      </c>
      <c r="N1595" s="26">
        <f>INDEX(Structure!$G$25:$G$52,MATCH(B1595&amp;"|"&amp;I1595,Structure!$A$25:$A$52,0))</f>
        <v/>
      </c>
      <c r="O1595" s="26">
        <f>INDEX(Structure!$H$25:$H$52,MATCH(B1595&amp;"|"&amp;I1595,Structure!$A$25:$A$52,0))</f>
        <v/>
      </c>
      <c r="P1595" s="26">
        <f>INDEX(Structure!$I$25:$I$52,MATCH(B1595&amp;"|"&amp;I1595,Structure!$A$25:$A$52,0))</f>
        <v/>
      </c>
      <c r="Q1595" s="20">
        <f>G1595/H1595</f>
        <v/>
      </c>
      <c r="R1595" s="20">
        <f>G1595/O1595</f>
        <v/>
      </c>
      <c r="S1595" s="32">
        <f>(G1595-N1595)/(P1595-N1595)</f>
        <v/>
      </c>
      <c r="T1595" s="4">
        <f>IF(G1595&lt;N1595,"Below",IF(G1595&gt;P1595,"Above","Within"))</f>
        <v/>
      </c>
      <c r="U1595" s="17">
        <f>MAX(0,N1595-G1595)*F1595</f>
        <v/>
      </c>
      <c r="V1595" s="17">
        <f>MAX(0,G1595-P1595)*F1595</f>
        <v/>
      </c>
      <c r="W1595" s="33">
        <f>IF(T1595="Above",LN(G1595/P1595)/LN(1+INDEX(Market!$E$6:$E$9,MATCH(B1595,Market!$A$6:$A$9,0))),0)</f>
        <v/>
      </c>
    </row>
    <row r="1596">
      <c r="A1596" s="5" t="inlineStr">
        <is>
          <t>E01848</t>
        </is>
      </c>
      <c r="B1596" s="5" t="inlineStr">
        <is>
          <t>ES</t>
        </is>
      </c>
      <c r="C1596" s="5" t="inlineStr">
        <is>
          <t>Customer Service</t>
        </is>
      </c>
      <c r="D1596" s="5" t="inlineStr">
        <is>
          <t>L3</t>
        </is>
      </c>
      <c r="E1596" s="5" t="inlineStr">
        <is>
          <t>F</t>
        </is>
      </c>
      <c r="F1596" s="5" t="n">
        <v>1</v>
      </c>
      <c r="G1596" s="31" t="n">
        <v>37350</v>
      </c>
      <c r="H1596" s="31" t="n">
        <v>36000</v>
      </c>
      <c r="I1596" s="6">
        <f>INDEX(Roles!$J$5:$J$40,MATCH(C1596&amp;"|"&amp;D1596,Roles!$A$5:$A$40,0))</f>
        <v/>
      </c>
      <c r="J1596" s="6">
        <f>INDEX(Roles!$K$5:$K$40,MATCH(C1596&amp;"|"&amp;D1596,Roles!$A$5:$A$40,0))</f>
        <v/>
      </c>
      <c r="K1596" s="26">
        <f>INDEX(Market!$K$31:$K$54,MATCH(B1596&amp;"|"&amp;J1596,Market!$A$31:$A$54,0))</f>
        <v/>
      </c>
      <c r="L1596" s="6">
        <f>INDEX(Settings!$E$13:$E$19,MATCH(I1596,Settings!$B$13:$B$19,0))</f>
        <v/>
      </c>
      <c r="M1596" s="25">
        <f>INDEX(Structure!$K$6:$K$12,MATCH(I1596,Structure!$A$6:$A$12,0))</f>
        <v/>
      </c>
      <c r="N1596" s="26">
        <f>INDEX(Structure!$G$25:$G$52,MATCH(B1596&amp;"|"&amp;I1596,Structure!$A$25:$A$52,0))</f>
        <v/>
      </c>
      <c r="O1596" s="26">
        <f>INDEX(Structure!$H$25:$H$52,MATCH(B1596&amp;"|"&amp;I1596,Structure!$A$25:$A$52,0))</f>
        <v/>
      </c>
      <c r="P1596" s="26">
        <f>INDEX(Structure!$I$25:$I$52,MATCH(B1596&amp;"|"&amp;I1596,Structure!$A$25:$A$52,0))</f>
        <v/>
      </c>
      <c r="Q1596" s="20">
        <f>G1596/H1596</f>
        <v/>
      </c>
      <c r="R1596" s="20">
        <f>G1596/O1596</f>
        <v/>
      </c>
      <c r="S1596" s="32">
        <f>(G1596-N1596)/(P1596-N1596)</f>
        <v/>
      </c>
      <c r="T1596" s="4">
        <f>IF(G1596&lt;N1596,"Below",IF(G1596&gt;P1596,"Above","Within"))</f>
        <v/>
      </c>
      <c r="U1596" s="17">
        <f>MAX(0,N1596-G1596)*F1596</f>
        <v/>
      </c>
      <c r="V1596" s="17">
        <f>MAX(0,G1596-P1596)*F1596</f>
        <v/>
      </c>
      <c r="W1596" s="33">
        <f>IF(T1596="Above",LN(G1596/P1596)/LN(1+INDEX(Market!$E$6:$E$9,MATCH(B1596,Market!$A$6:$A$9,0))),0)</f>
        <v/>
      </c>
    </row>
    <row r="1597">
      <c r="A1597" s="5" t="inlineStr">
        <is>
          <t>E01849</t>
        </is>
      </c>
      <c r="B1597" s="5" t="inlineStr">
        <is>
          <t>DE</t>
        </is>
      </c>
      <c r="C1597" s="5" t="inlineStr">
        <is>
          <t>Customer Service</t>
        </is>
      </c>
      <c r="D1597" s="5" t="inlineStr">
        <is>
          <t>L2</t>
        </is>
      </c>
      <c r="E1597" s="5" t="inlineStr">
        <is>
          <t>M</t>
        </is>
      </c>
      <c r="F1597" s="5" t="n">
        <v>1</v>
      </c>
      <c r="G1597" s="31" t="n">
        <v>37000</v>
      </c>
      <c r="H1597" s="31" t="n">
        <v>42800</v>
      </c>
      <c r="I1597" s="6">
        <f>INDEX(Roles!$J$5:$J$40,MATCH(C1597&amp;"|"&amp;D1597,Roles!$A$5:$A$40,0))</f>
        <v/>
      </c>
      <c r="J1597" s="6">
        <f>INDEX(Roles!$K$5:$K$40,MATCH(C1597&amp;"|"&amp;D1597,Roles!$A$5:$A$40,0))</f>
        <v/>
      </c>
      <c r="K1597" s="26">
        <f>INDEX(Market!$K$31:$K$54,MATCH(B1597&amp;"|"&amp;J1597,Market!$A$31:$A$54,0))</f>
        <v/>
      </c>
      <c r="L1597" s="6">
        <f>INDEX(Settings!$E$13:$E$19,MATCH(I1597,Settings!$B$13:$B$19,0))</f>
        <v/>
      </c>
      <c r="M1597" s="25">
        <f>INDEX(Structure!$K$6:$K$12,MATCH(I1597,Structure!$A$6:$A$12,0))</f>
        <v/>
      </c>
      <c r="N1597" s="26">
        <f>INDEX(Structure!$G$25:$G$52,MATCH(B1597&amp;"|"&amp;I1597,Structure!$A$25:$A$52,0))</f>
        <v/>
      </c>
      <c r="O1597" s="26">
        <f>INDEX(Structure!$H$25:$H$52,MATCH(B1597&amp;"|"&amp;I1597,Structure!$A$25:$A$52,0))</f>
        <v/>
      </c>
      <c r="P1597" s="26">
        <f>INDEX(Structure!$I$25:$I$52,MATCH(B1597&amp;"|"&amp;I1597,Structure!$A$25:$A$52,0))</f>
        <v/>
      </c>
      <c r="Q1597" s="20">
        <f>G1597/H1597</f>
        <v/>
      </c>
      <c r="R1597" s="20">
        <f>G1597/O1597</f>
        <v/>
      </c>
      <c r="S1597" s="32">
        <f>(G1597-N1597)/(P1597-N1597)</f>
        <v/>
      </c>
      <c r="T1597" s="4">
        <f>IF(G1597&lt;N1597,"Below",IF(G1597&gt;P1597,"Above","Within"))</f>
        <v/>
      </c>
      <c r="U1597" s="17">
        <f>MAX(0,N1597-G1597)*F1597</f>
        <v/>
      </c>
      <c r="V1597" s="17">
        <f>MAX(0,G1597-P1597)*F1597</f>
        <v/>
      </c>
      <c r="W1597" s="33">
        <f>IF(T1597="Above",LN(G1597/P1597)/LN(1+INDEX(Market!$E$6:$E$9,MATCH(B1597,Market!$A$6:$A$9,0))),0)</f>
        <v/>
      </c>
    </row>
    <row r="1598">
      <c r="A1598" s="5" t="inlineStr">
        <is>
          <t>E01850</t>
        </is>
      </c>
      <c r="B1598" s="5" t="inlineStr">
        <is>
          <t>IT</t>
        </is>
      </c>
      <c r="C1598" s="5" t="inlineStr">
        <is>
          <t>Sales</t>
        </is>
      </c>
      <c r="D1598" s="5" t="inlineStr">
        <is>
          <t>L3</t>
        </is>
      </c>
      <c r="E1598" s="5" t="inlineStr">
        <is>
          <t>F</t>
        </is>
      </c>
      <c r="F1598" s="5" t="n">
        <v>1</v>
      </c>
      <c r="G1598" s="31" t="n">
        <v>42300</v>
      </c>
      <c r="H1598" s="31" t="n">
        <v>43700</v>
      </c>
      <c r="I1598" s="6">
        <f>INDEX(Roles!$J$5:$J$40,MATCH(C1598&amp;"|"&amp;D1598,Roles!$A$5:$A$40,0))</f>
        <v/>
      </c>
      <c r="J1598" s="6">
        <f>INDEX(Roles!$K$5:$K$40,MATCH(C1598&amp;"|"&amp;D1598,Roles!$A$5:$A$40,0))</f>
        <v/>
      </c>
      <c r="K1598" s="26">
        <f>INDEX(Market!$K$31:$K$54,MATCH(B1598&amp;"|"&amp;J1598,Market!$A$31:$A$54,0))</f>
        <v/>
      </c>
      <c r="L1598" s="6">
        <f>INDEX(Settings!$E$13:$E$19,MATCH(I1598,Settings!$B$13:$B$19,0))</f>
        <v/>
      </c>
      <c r="M1598" s="25">
        <f>INDEX(Structure!$K$6:$K$12,MATCH(I1598,Structure!$A$6:$A$12,0))</f>
        <v/>
      </c>
      <c r="N1598" s="26">
        <f>INDEX(Structure!$G$25:$G$52,MATCH(B1598&amp;"|"&amp;I1598,Structure!$A$25:$A$52,0))</f>
        <v/>
      </c>
      <c r="O1598" s="26">
        <f>INDEX(Structure!$H$25:$H$52,MATCH(B1598&amp;"|"&amp;I1598,Structure!$A$25:$A$52,0))</f>
        <v/>
      </c>
      <c r="P1598" s="26">
        <f>INDEX(Structure!$I$25:$I$52,MATCH(B1598&amp;"|"&amp;I1598,Structure!$A$25:$A$52,0))</f>
        <v/>
      </c>
      <c r="Q1598" s="20">
        <f>G1598/H1598</f>
        <v/>
      </c>
      <c r="R1598" s="20">
        <f>G1598/O1598</f>
        <v/>
      </c>
      <c r="S1598" s="32">
        <f>(G1598-N1598)/(P1598-N1598)</f>
        <v/>
      </c>
      <c r="T1598" s="4">
        <f>IF(G1598&lt;N1598,"Below",IF(G1598&gt;P1598,"Above","Within"))</f>
        <v/>
      </c>
      <c r="U1598" s="17">
        <f>MAX(0,N1598-G1598)*F1598</f>
        <v/>
      </c>
      <c r="V1598" s="17">
        <f>MAX(0,G1598-P1598)*F1598</f>
        <v/>
      </c>
      <c r="W1598" s="33">
        <f>IF(T1598="Above",LN(G1598/P1598)/LN(1+INDEX(Market!$E$6:$E$9,MATCH(B1598,Market!$A$6:$A$9,0))),0)</f>
        <v/>
      </c>
    </row>
    <row r="1599">
      <c r="A1599" s="5" t="inlineStr">
        <is>
          <t>E01851</t>
        </is>
      </c>
      <c r="B1599" s="5" t="inlineStr">
        <is>
          <t>PL</t>
        </is>
      </c>
      <c r="C1599" s="5" t="inlineStr">
        <is>
          <t>Sales</t>
        </is>
      </c>
      <c r="D1599" s="5" t="inlineStr">
        <is>
          <t>L4</t>
        </is>
      </c>
      <c r="E1599" s="5" t="inlineStr">
        <is>
          <t>M</t>
        </is>
      </c>
      <c r="F1599" s="5" t="n">
        <v>1</v>
      </c>
      <c r="G1599" s="31" t="n">
        <v>54750</v>
      </c>
      <c r="H1599" s="31" t="n">
        <v>46300</v>
      </c>
      <c r="I1599" s="6">
        <f>INDEX(Roles!$J$5:$J$40,MATCH(C1599&amp;"|"&amp;D1599,Roles!$A$5:$A$40,0))</f>
        <v/>
      </c>
      <c r="J1599" s="6">
        <f>INDEX(Roles!$K$5:$K$40,MATCH(C1599&amp;"|"&amp;D1599,Roles!$A$5:$A$40,0))</f>
        <v/>
      </c>
      <c r="K1599" s="26">
        <f>INDEX(Market!$K$31:$K$54,MATCH(B1599&amp;"|"&amp;J1599,Market!$A$31:$A$54,0))</f>
        <v/>
      </c>
      <c r="L1599" s="6">
        <f>INDEX(Settings!$E$13:$E$19,MATCH(I1599,Settings!$B$13:$B$19,0))</f>
        <v/>
      </c>
      <c r="M1599" s="25">
        <f>INDEX(Structure!$K$6:$K$12,MATCH(I1599,Structure!$A$6:$A$12,0))</f>
        <v/>
      </c>
      <c r="N1599" s="26">
        <f>INDEX(Structure!$G$25:$G$52,MATCH(B1599&amp;"|"&amp;I1599,Structure!$A$25:$A$52,0))</f>
        <v/>
      </c>
      <c r="O1599" s="26">
        <f>INDEX(Structure!$H$25:$H$52,MATCH(B1599&amp;"|"&amp;I1599,Structure!$A$25:$A$52,0))</f>
        <v/>
      </c>
      <c r="P1599" s="26">
        <f>INDEX(Structure!$I$25:$I$52,MATCH(B1599&amp;"|"&amp;I1599,Structure!$A$25:$A$52,0))</f>
        <v/>
      </c>
      <c r="Q1599" s="20">
        <f>G1599/H1599</f>
        <v/>
      </c>
      <c r="R1599" s="20">
        <f>G1599/O1599</f>
        <v/>
      </c>
      <c r="S1599" s="32">
        <f>(G1599-N1599)/(P1599-N1599)</f>
        <v/>
      </c>
      <c r="T1599" s="4">
        <f>IF(G1599&lt;N1599,"Below",IF(G1599&gt;P1599,"Above","Within"))</f>
        <v/>
      </c>
      <c r="U1599" s="17">
        <f>MAX(0,N1599-G1599)*F1599</f>
        <v/>
      </c>
      <c r="V1599" s="17">
        <f>MAX(0,G1599-P1599)*F1599</f>
        <v/>
      </c>
      <c r="W1599" s="33">
        <f>IF(T1599="Above",LN(G1599/P1599)/LN(1+INDEX(Market!$E$6:$E$9,MATCH(B1599,Market!$A$6:$A$9,0))),0)</f>
        <v/>
      </c>
    </row>
    <row r="1600">
      <c r="A1600" s="5" t="inlineStr">
        <is>
          <t>E01852</t>
        </is>
      </c>
      <c r="B1600" s="5" t="inlineStr">
        <is>
          <t>PL</t>
        </is>
      </c>
      <c r="C1600" s="5" t="inlineStr">
        <is>
          <t>Operations</t>
        </is>
      </c>
      <c r="D1600" s="5" t="inlineStr">
        <is>
          <t>L2</t>
        </is>
      </c>
      <c r="E1600" s="5" t="inlineStr">
        <is>
          <t>M</t>
        </is>
      </c>
      <c r="F1600" s="5" t="n">
        <v>1</v>
      </c>
      <c r="G1600" s="31" t="n">
        <v>23800</v>
      </c>
      <c r="H1600" s="31" t="n">
        <v>24900</v>
      </c>
      <c r="I1600" s="6">
        <f>INDEX(Roles!$J$5:$J$40,MATCH(C1600&amp;"|"&amp;D1600,Roles!$A$5:$A$40,0))</f>
        <v/>
      </c>
      <c r="J1600" s="6">
        <f>INDEX(Roles!$K$5:$K$40,MATCH(C1600&amp;"|"&amp;D1600,Roles!$A$5:$A$40,0))</f>
        <v/>
      </c>
      <c r="K1600" s="26">
        <f>INDEX(Market!$K$31:$K$54,MATCH(B1600&amp;"|"&amp;J1600,Market!$A$31:$A$54,0))</f>
        <v/>
      </c>
      <c r="L1600" s="6">
        <f>INDEX(Settings!$E$13:$E$19,MATCH(I1600,Settings!$B$13:$B$19,0))</f>
        <v/>
      </c>
      <c r="M1600" s="25">
        <f>INDEX(Structure!$K$6:$K$12,MATCH(I1600,Structure!$A$6:$A$12,0))</f>
        <v/>
      </c>
      <c r="N1600" s="26">
        <f>INDEX(Structure!$G$25:$G$52,MATCH(B1600&amp;"|"&amp;I1600,Structure!$A$25:$A$52,0))</f>
        <v/>
      </c>
      <c r="O1600" s="26">
        <f>INDEX(Structure!$H$25:$H$52,MATCH(B1600&amp;"|"&amp;I1600,Structure!$A$25:$A$52,0))</f>
        <v/>
      </c>
      <c r="P1600" s="26">
        <f>INDEX(Structure!$I$25:$I$52,MATCH(B1600&amp;"|"&amp;I1600,Structure!$A$25:$A$52,0))</f>
        <v/>
      </c>
      <c r="Q1600" s="20">
        <f>G1600/H1600</f>
        <v/>
      </c>
      <c r="R1600" s="20">
        <f>G1600/O1600</f>
        <v/>
      </c>
      <c r="S1600" s="32">
        <f>(G1600-N1600)/(P1600-N1600)</f>
        <v/>
      </c>
      <c r="T1600" s="4">
        <f>IF(G1600&lt;N1600,"Below",IF(G1600&gt;P1600,"Above","Within"))</f>
        <v/>
      </c>
      <c r="U1600" s="17">
        <f>MAX(0,N1600-G1600)*F1600</f>
        <v/>
      </c>
      <c r="V1600" s="17">
        <f>MAX(0,G1600-P1600)*F1600</f>
        <v/>
      </c>
      <c r="W1600" s="33">
        <f>IF(T1600="Above",LN(G1600/P1600)/LN(1+INDEX(Market!$E$6:$E$9,MATCH(B1600,Market!$A$6:$A$9,0))),0)</f>
        <v/>
      </c>
    </row>
    <row r="1601">
      <c r="A1601" s="5" t="inlineStr">
        <is>
          <t>E01853</t>
        </is>
      </c>
      <c r="B1601" s="5" t="inlineStr">
        <is>
          <t>DE</t>
        </is>
      </c>
      <c r="C1601" s="5" t="inlineStr">
        <is>
          <t>HR</t>
        </is>
      </c>
      <c r="D1601" s="5" t="inlineStr">
        <is>
          <t>L5</t>
        </is>
      </c>
      <c r="E1601" s="5" t="inlineStr">
        <is>
          <t>M</t>
        </is>
      </c>
      <c r="F1601" s="5" t="n">
        <v>0.8</v>
      </c>
      <c r="G1601" s="31" t="n">
        <v>106500</v>
      </c>
      <c r="H1601" s="31" t="n">
        <v>110200</v>
      </c>
      <c r="I1601" s="6">
        <f>INDEX(Roles!$J$5:$J$40,MATCH(C1601&amp;"|"&amp;D1601,Roles!$A$5:$A$40,0))</f>
        <v/>
      </c>
      <c r="J1601" s="6">
        <f>INDEX(Roles!$K$5:$K$40,MATCH(C1601&amp;"|"&amp;D1601,Roles!$A$5:$A$40,0))</f>
        <v/>
      </c>
      <c r="K1601" s="26">
        <f>INDEX(Market!$K$31:$K$54,MATCH(B1601&amp;"|"&amp;J1601,Market!$A$31:$A$54,0))</f>
        <v/>
      </c>
      <c r="L1601" s="6">
        <f>INDEX(Settings!$E$13:$E$19,MATCH(I1601,Settings!$B$13:$B$19,0))</f>
        <v/>
      </c>
      <c r="M1601" s="25">
        <f>INDEX(Structure!$K$6:$K$12,MATCH(I1601,Structure!$A$6:$A$12,0))</f>
        <v/>
      </c>
      <c r="N1601" s="26">
        <f>INDEX(Structure!$G$25:$G$52,MATCH(B1601&amp;"|"&amp;I1601,Structure!$A$25:$A$52,0))</f>
        <v/>
      </c>
      <c r="O1601" s="26">
        <f>INDEX(Structure!$H$25:$H$52,MATCH(B1601&amp;"|"&amp;I1601,Structure!$A$25:$A$52,0))</f>
        <v/>
      </c>
      <c r="P1601" s="26">
        <f>INDEX(Structure!$I$25:$I$52,MATCH(B1601&amp;"|"&amp;I1601,Structure!$A$25:$A$52,0))</f>
        <v/>
      </c>
      <c r="Q1601" s="20">
        <f>G1601/H1601</f>
        <v/>
      </c>
      <c r="R1601" s="20">
        <f>G1601/O1601</f>
        <v/>
      </c>
      <c r="S1601" s="32">
        <f>(G1601-N1601)/(P1601-N1601)</f>
        <v/>
      </c>
      <c r="T1601" s="4">
        <f>IF(G1601&lt;N1601,"Below",IF(G1601&gt;P1601,"Above","Within"))</f>
        <v/>
      </c>
      <c r="U1601" s="17">
        <f>MAX(0,N1601-G1601)*F1601</f>
        <v/>
      </c>
      <c r="V1601" s="17">
        <f>MAX(0,G1601-P1601)*F1601</f>
        <v/>
      </c>
      <c r="W1601" s="33">
        <f>IF(T1601="Above",LN(G1601/P1601)/LN(1+INDEX(Market!$E$6:$E$9,MATCH(B1601,Market!$A$6:$A$9,0))),0)</f>
        <v/>
      </c>
    </row>
    <row r="1602">
      <c r="A1602" s="5" t="inlineStr">
        <is>
          <t>E01854</t>
        </is>
      </c>
      <c r="B1602" s="5" t="inlineStr">
        <is>
          <t>PL</t>
        </is>
      </c>
      <c r="C1602" s="5" t="inlineStr">
        <is>
          <t>Customer Service</t>
        </is>
      </c>
      <c r="D1602" s="5" t="inlineStr">
        <is>
          <t>L1</t>
        </is>
      </c>
      <c r="E1602" s="5" t="inlineStr">
        <is>
          <t>F</t>
        </is>
      </c>
      <c r="F1602" s="5" t="n">
        <v>1</v>
      </c>
      <c r="G1602" s="31" t="n">
        <v>18050</v>
      </c>
      <c r="H1602" s="31" t="n">
        <v>18900</v>
      </c>
      <c r="I1602" s="6">
        <f>INDEX(Roles!$J$5:$J$40,MATCH(C1602&amp;"|"&amp;D1602,Roles!$A$5:$A$40,0))</f>
        <v/>
      </c>
      <c r="J1602" s="6">
        <f>INDEX(Roles!$K$5:$K$40,MATCH(C1602&amp;"|"&amp;D1602,Roles!$A$5:$A$40,0))</f>
        <v/>
      </c>
      <c r="K1602" s="26">
        <f>INDEX(Market!$K$31:$K$54,MATCH(B1602&amp;"|"&amp;J1602,Market!$A$31:$A$54,0))</f>
        <v/>
      </c>
      <c r="L1602" s="6">
        <f>INDEX(Settings!$E$13:$E$19,MATCH(I1602,Settings!$B$13:$B$19,0))</f>
        <v/>
      </c>
      <c r="M1602" s="25">
        <f>INDEX(Structure!$K$6:$K$12,MATCH(I1602,Structure!$A$6:$A$12,0))</f>
        <v/>
      </c>
      <c r="N1602" s="26">
        <f>INDEX(Structure!$G$25:$G$52,MATCH(B1602&amp;"|"&amp;I1602,Structure!$A$25:$A$52,0))</f>
        <v/>
      </c>
      <c r="O1602" s="26">
        <f>INDEX(Structure!$H$25:$H$52,MATCH(B1602&amp;"|"&amp;I1602,Structure!$A$25:$A$52,0))</f>
        <v/>
      </c>
      <c r="P1602" s="26">
        <f>INDEX(Structure!$I$25:$I$52,MATCH(B1602&amp;"|"&amp;I1602,Structure!$A$25:$A$52,0))</f>
        <v/>
      </c>
      <c r="Q1602" s="20">
        <f>G1602/H1602</f>
        <v/>
      </c>
      <c r="R1602" s="20">
        <f>G1602/O1602</f>
        <v/>
      </c>
      <c r="S1602" s="32">
        <f>(G1602-N1602)/(P1602-N1602)</f>
        <v/>
      </c>
      <c r="T1602" s="4">
        <f>IF(G1602&lt;N1602,"Below",IF(G1602&gt;P1602,"Above","Within"))</f>
        <v/>
      </c>
      <c r="U1602" s="17">
        <f>MAX(0,N1602-G1602)*F1602</f>
        <v/>
      </c>
      <c r="V1602" s="17">
        <f>MAX(0,G1602-P1602)*F1602</f>
        <v/>
      </c>
      <c r="W1602" s="33">
        <f>IF(T1602="Above",LN(G1602/P1602)/LN(1+INDEX(Market!$E$6:$E$9,MATCH(B1602,Market!$A$6:$A$9,0))),0)</f>
        <v/>
      </c>
    </row>
    <row r="1603">
      <c r="A1603" s="5" t="inlineStr">
        <is>
          <t>E01855</t>
        </is>
      </c>
      <c r="B1603" s="5" t="inlineStr">
        <is>
          <t>PL</t>
        </is>
      </c>
      <c r="C1603" s="5" t="inlineStr">
        <is>
          <t>Finance</t>
        </is>
      </c>
      <c r="D1603" s="5" t="inlineStr">
        <is>
          <t>L3</t>
        </is>
      </c>
      <c r="E1603" s="5" t="inlineStr">
        <is>
          <t>M</t>
        </is>
      </c>
      <c r="F1603" s="5" t="n">
        <v>0.8</v>
      </c>
      <c r="G1603" s="31" t="n">
        <v>30750</v>
      </c>
      <c r="H1603" s="31" t="n">
        <v>37000</v>
      </c>
      <c r="I1603" s="6">
        <f>INDEX(Roles!$J$5:$J$40,MATCH(C1603&amp;"|"&amp;D1603,Roles!$A$5:$A$40,0))</f>
        <v/>
      </c>
      <c r="J1603" s="6">
        <f>INDEX(Roles!$K$5:$K$40,MATCH(C1603&amp;"|"&amp;D1603,Roles!$A$5:$A$40,0))</f>
        <v/>
      </c>
      <c r="K1603" s="26">
        <f>INDEX(Market!$K$31:$K$54,MATCH(B1603&amp;"|"&amp;J1603,Market!$A$31:$A$54,0))</f>
        <v/>
      </c>
      <c r="L1603" s="6">
        <f>INDEX(Settings!$E$13:$E$19,MATCH(I1603,Settings!$B$13:$B$19,0))</f>
        <v/>
      </c>
      <c r="M1603" s="25">
        <f>INDEX(Structure!$K$6:$K$12,MATCH(I1603,Structure!$A$6:$A$12,0))</f>
        <v/>
      </c>
      <c r="N1603" s="26">
        <f>INDEX(Structure!$G$25:$G$52,MATCH(B1603&amp;"|"&amp;I1603,Structure!$A$25:$A$52,0))</f>
        <v/>
      </c>
      <c r="O1603" s="26">
        <f>INDEX(Structure!$H$25:$H$52,MATCH(B1603&amp;"|"&amp;I1603,Structure!$A$25:$A$52,0))</f>
        <v/>
      </c>
      <c r="P1603" s="26">
        <f>INDEX(Structure!$I$25:$I$52,MATCH(B1603&amp;"|"&amp;I1603,Structure!$A$25:$A$52,0))</f>
        <v/>
      </c>
      <c r="Q1603" s="20">
        <f>G1603/H1603</f>
        <v/>
      </c>
      <c r="R1603" s="20">
        <f>G1603/O1603</f>
        <v/>
      </c>
      <c r="S1603" s="32">
        <f>(G1603-N1603)/(P1603-N1603)</f>
        <v/>
      </c>
      <c r="T1603" s="4">
        <f>IF(G1603&lt;N1603,"Below",IF(G1603&gt;P1603,"Above","Within"))</f>
        <v/>
      </c>
      <c r="U1603" s="17">
        <f>MAX(0,N1603-G1603)*F1603</f>
        <v/>
      </c>
      <c r="V1603" s="17">
        <f>MAX(0,G1603-P1603)*F1603</f>
        <v/>
      </c>
      <c r="W1603" s="33">
        <f>IF(T1603="Above",LN(G1603/P1603)/LN(1+INDEX(Market!$E$6:$E$9,MATCH(B1603,Market!$A$6:$A$9,0))),0)</f>
        <v/>
      </c>
    </row>
    <row r="1604">
      <c r="A1604" s="5" t="inlineStr">
        <is>
          <t>E01856</t>
        </is>
      </c>
      <c r="B1604" s="5" t="inlineStr">
        <is>
          <t>DE</t>
        </is>
      </c>
      <c r="C1604" s="5" t="inlineStr">
        <is>
          <t>Tech</t>
        </is>
      </c>
      <c r="D1604" s="5" t="inlineStr">
        <is>
          <t>L3</t>
        </is>
      </c>
      <c r="E1604" s="5" t="inlineStr">
        <is>
          <t>M</t>
        </is>
      </c>
      <c r="F1604" s="5" t="n">
        <v>1</v>
      </c>
      <c r="G1604" s="31" t="n">
        <v>78700</v>
      </c>
      <c r="H1604" s="31" t="n">
        <v>76000</v>
      </c>
      <c r="I1604" s="6">
        <f>INDEX(Roles!$J$5:$J$40,MATCH(C1604&amp;"|"&amp;D1604,Roles!$A$5:$A$40,0))</f>
        <v/>
      </c>
      <c r="J1604" s="6">
        <f>INDEX(Roles!$K$5:$K$40,MATCH(C1604&amp;"|"&amp;D1604,Roles!$A$5:$A$40,0))</f>
        <v/>
      </c>
      <c r="K1604" s="26">
        <f>INDEX(Market!$K$31:$K$54,MATCH(B1604&amp;"|"&amp;J1604,Market!$A$31:$A$54,0))</f>
        <v/>
      </c>
      <c r="L1604" s="6">
        <f>INDEX(Settings!$E$13:$E$19,MATCH(I1604,Settings!$B$13:$B$19,0))</f>
        <v/>
      </c>
      <c r="M1604" s="25">
        <f>INDEX(Structure!$K$6:$K$12,MATCH(I1604,Structure!$A$6:$A$12,0))</f>
        <v/>
      </c>
      <c r="N1604" s="26">
        <f>INDEX(Structure!$G$25:$G$52,MATCH(B1604&amp;"|"&amp;I1604,Structure!$A$25:$A$52,0))</f>
        <v/>
      </c>
      <c r="O1604" s="26">
        <f>INDEX(Structure!$H$25:$H$52,MATCH(B1604&amp;"|"&amp;I1604,Structure!$A$25:$A$52,0))</f>
        <v/>
      </c>
      <c r="P1604" s="26">
        <f>INDEX(Structure!$I$25:$I$52,MATCH(B1604&amp;"|"&amp;I1604,Structure!$A$25:$A$52,0))</f>
        <v/>
      </c>
      <c r="Q1604" s="20">
        <f>G1604/H1604</f>
        <v/>
      </c>
      <c r="R1604" s="20">
        <f>G1604/O1604</f>
        <v/>
      </c>
      <c r="S1604" s="32">
        <f>(G1604-N1604)/(P1604-N1604)</f>
        <v/>
      </c>
      <c r="T1604" s="4">
        <f>IF(G1604&lt;N1604,"Below",IF(G1604&gt;P1604,"Above","Within"))</f>
        <v/>
      </c>
      <c r="U1604" s="17">
        <f>MAX(0,N1604-G1604)*F1604</f>
        <v/>
      </c>
      <c r="V1604" s="17">
        <f>MAX(0,G1604-P1604)*F1604</f>
        <v/>
      </c>
      <c r="W1604" s="33">
        <f>IF(T1604="Above",LN(G1604/P1604)/LN(1+INDEX(Market!$E$6:$E$9,MATCH(B1604,Market!$A$6:$A$9,0))),0)</f>
        <v/>
      </c>
    </row>
    <row r="1605">
      <c r="A1605" s="5" t="inlineStr">
        <is>
          <t>E01858</t>
        </is>
      </c>
      <c r="B1605" s="5" t="inlineStr">
        <is>
          <t>PL</t>
        </is>
      </c>
      <c r="C1605" s="5" t="inlineStr">
        <is>
          <t>Finance</t>
        </is>
      </c>
      <c r="D1605" s="5" t="inlineStr">
        <is>
          <t>L2</t>
        </is>
      </c>
      <c r="E1605" s="5" t="inlineStr">
        <is>
          <t>F</t>
        </is>
      </c>
      <c r="F1605" s="5" t="n">
        <v>1</v>
      </c>
      <c r="G1605" s="31" t="n">
        <v>30050</v>
      </c>
      <c r="H1605" s="31" t="n">
        <v>28900</v>
      </c>
      <c r="I1605" s="6">
        <f>INDEX(Roles!$J$5:$J$40,MATCH(C1605&amp;"|"&amp;D1605,Roles!$A$5:$A$40,0))</f>
        <v/>
      </c>
      <c r="J1605" s="6">
        <f>INDEX(Roles!$K$5:$K$40,MATCH(C1605&amp;"|"&amp;D1605,Roles!$A$5:$A$40,0))</f>
        <v/>
      </c>
      <c r="K1605" s="26">
        <f>INDEX(Market!$K$31:$K$54,MATCH(B1605&amp;"|"&amp;J1605,Market!$A$31:$A$54,0))</f>
        <v/>
      </c>
      <c r="L1605" s="6">
        <f>INDEX(Settings!$E$13:$E$19,MATCH(I1605,Settings!$B$13:$B$19,0))</f>
        <v/>
      </c>
      <c r="M1605" s="25">
        <f>INDEX(Structure!$K$6:$K$12,MATCH(I1605,Structure!$A$6:$A$12,0))</f>
        <v/>
      </c>
      <c r="N1605" s="26">
        <f>INDEX(Structure!$G$25:$G$52,MATCH(B1605&amp;"|"&amp;I1605,Structure!$A$25:$A$52,0))</f>
        <v/>
      </c>
      <c r="O1605" s="26">
        <f>INDEX(Structure!$H$25:$H$52,MATCH(B1605&amp;"|"&amp;I1605,Structure!$A$25:$A$52,0))</f>
        <v/>
      </c>
      <c r="P1605" s="26">
        <f>INDEX(Structure!$I$25:$I$52,MATCH(B1605&amp;"|"&amp;I1605,Structure!$A$25:$A$52,0))</f>
        <v/>
      </c>
      <c r="Q1605" s="20">
        <f>G1605/H1605</f>
        <v/>
      </c>
      <c r="R1605" s="20">
        <f>G1605/O1605</f>
        <v/>
      </c>
      <c r="S1605" s="32">
        <f>(G1605-N1605)/(P1605-N1605)</f>
        <v/>
      </c>
      <c r="T1605" s="4">
        <f>IF(G1605&lt;N1605,"Below",IF(G1605&gt;P1605,"Above","Within"))</f>
        <v/>
      </c>
      <c r="U1605" s="17">
        <f>MAX(0,N1605-G1605)*F1605</f>
        <v/>
      </c>
      <c r="V1605" s="17">
        <f>MAX(0,G1605-P1605)*F1605</f>
        <v/>
      </c>
      <c r="W1605" s="33">
        <f>IF(T1605="Above",LN(G1605/P1605)/LN(1+INDEX(Market!$E$6:$E$9,MATCH(B1605,Market!$A$6:$A$9,0))),0)</f>
        <v/>
      </c>
    </row>
    <row r="1606">
      <c r="A1606" s="5" t="inlineStr">
        <is>
          <t>E01859</t>
        </is>
      </c>
      <c r="B1606" s="5" t="inlineStr">
        <is>
          <t>ES</t>
        </is>
      </c>
      <c r="C1606" s="5" t="inlineStr">
        <is>
          <t>Sales</t>
        </is>
      </c>
      <c r="D1606" s="5" t="inlineStr">
        <is>
          <t>L1</t>
        </is>
      </c>
      <c r="E1606" s="5" t="inlineStr">
        <is>
          <t>F</t>
        </is>
      </c>
      <c r="F1606" s="5" t="n">
        <v>1</v>
      </c>
      <c r="G1606" s="31" t="n">
        <v>25200</v>
      </c>
      <c r="H1606" s="31" t="n">
        <v>26200</v>
      </c>
      <c r="I1606" s="6">
        <f>INDEX(Roles!$J$5:$J$40,MATCH(C1606&amp;"|"&amp;D1606,Roles!$A$5:$A$40,0))</f>
        <v/>
      </c>
      <c r="J1606" s="6">
        <f>INDEX(Roles!$K$5:$K$40,MATCH(C1606&amp;"|"&amp;D1606,Roles!$A$5:$A$40,0))</f>
        <v/>
      </c>
      <c r="K1606" s="26">
        <f>INDEX(Market!$K$31:$K$54,MATCH(B1606&amp;"|"&amp;J1606,Market!$A$31:$A$54,0))</f>
        <v/>
      </c>
      <c r="L1606" s="6">
        <f>INDEX(Settings!$E$13:$E$19,MATCH(I1606,Settings!$B$13:$B$19,0))</f>
        <v/>
      </c>
      <c r="M1606" s="25">
        <f>INDEX(Structure!$K$6:$K$12,MATCH(I1606,Structure!$A$6:$A$12,0))</f>
        <v/>
      </c>
      <c r="N1606" s="26">
        <f>INDEX(Structure!$G$25:$G$52,MATCH(B1606&amp;"|"&amp;I1606,Structure!$A$25:$A$52,0))</f>
        <v/>
      </c>
      <c r="O1606" s="26">
        <f>INDEX(Structure!$H$25:$H$52,MATCH(B1606&amp;"|"&amp;I1606,Structure!$A$25:$A$52,0))</f>
        <v/>
      </c>
      <c r="P1606" s="26">
        <f>INDEX(Structure!$I$25:$I$52,MATCH(B1606&amp;"|"&amp;I1606,Structure!$A$25:$A$52,0))</f>
        <v/>
      </c>
      <c r="Q1606" s="20">
        <f>G1606/H1606</f>
        <v/>
      </c>
      <c r="R1606" s="20">
        <f>G1606/O1606</f>
        <v/>
      </c>
      <c r="S1606" s="32">
        <f>(G1606-N1606)/(P1606-N1606)</f>
        <v/>
      </c>
      <c r="T1606" s="4">
        <f>IF(G1606&lt;N1606,"Below",IF(G1606&gt;P1606,"Above","Within"))</f>
        <v/>
      </c>
      <c r="U1606" s="17">
        <f>MAX(0,N1606-G1606)*F1606</f>
        <v/>
      </c>
      <c r="V1606" s="17">
        <f>MAX(0,G1606-P1606)*F1606</f>
        <v/>
      </c>
      <c r="W1606" s="33">
        <f>IF(T1606="Above",LN(G1606/P1606)/LN(1+INDEX(Market!$E$6:$E$9,MATCH(B1606,Market!$A$6:$A$9,0))),0)</f>
        <v/>
      </c>
    </row>
    <row r="1607">
      <c r="A1607" s="5" t="inlineStr">
        <is>
          <t>E01860</t>
        </is>
      </c>
      <c r="B1607" s="5" t="inlineStr">
        <is>
          <t>PL</t>
        </is>
      </c>
      <c r="C1607" s="5" t="inlineStr">
        <is>
          <t>Operations</t>
        </is>
      </c>
      <c r="D1607" s="5" t="inlineStr">
        <is>
          <t>L1</t>
        </is>
      </c>
      <c r="E1607" s="5" t="inlineStr">
        <is>
          <t>M</t>
        </is>
      </c>
      <c r="F1607" s="5" t="n">
        <v>1</v>
      </c>
      <c r="G1607" s="31" t="n">
        <v>24250</v>
      </c>
      <c r="H1607" s="31" t="n">
        <v>20000</v>
      </c>
      <c r="I1607" s="6">
        <f>INDEX(Roles!$J$5:$J$40,MATCH(C1607&amp;"|"&amp;D1607,Roles!$A$5:$A$40,0))</f>
        <v/>
      </c>
      <c r="J1607" s="6">
        <f>INDEX(Roles!$K$5:$K$40,MATCH(C1607&amp;"|"&amp;D1607,Roles!$A$5:$A$40,0))</f>
        <v/>
      </c>
      <c r="K1607" s="26">
        <f>INDEX(Market!$K$31:$K$54,MATCH(B1607&amp;"|"&amp;J1607,Market!$A$31:$A$54,0))</f>
        <v/>
      </c>
      <c r="L1607" s="6">
        <f>INDEX(Settings!$E$13:$E$19,MATCH(I1607,Settings!$B$13:$B$19,0))</f>
        <v/>
      </c>
      <c r="M1607" s="25">
        <f>INDEX(Structure!$K$6:$K$12,MATCH(I1607,Structure!$A$6:$A$12,0))</f>
        <v/>
      </c>
      <c r="N1607" s="26">
        <f>INDEX(Structure!$G$25:$G$52,MATCH(B1607&amp;"|"&amp;I1607,Structure!$A$25:$A$52,0))</f>
        <v/>
      </c>
      <c r="O1607" s="26">
        <f>INDEX(Structure!$H$25:$H$52,MATCH(B1607&amp;"|"&amp;I1607,Structure!$A$25:$A$52,0))</f>
        <v/>
      </c>
      <c r="P1607" s="26">
        <f>INDEX(Structure!$I$25:$I$52,MATCH(B1607&amp;"|"&amp;I1607,Structure!$A$25:$A$52,0))</f>
        <v/>
      </c>
      <c r="Q1607" s="20">
        <f>G1607/H1607</f>
        <v/>
      </c>
      <c r="R1607" s="20">
        <f>G1607/O1607</f>
        <v/>
      </c>
      <c r="S1607" s="32">
        <f>(G1607-N1607)/(P1607-N1607)</f>
        <v/>
      </c>
      <c r="T1607" s="4">
        <f>IF(G1607&lt;N1607,"Below",IF(G1607&gt;P1607,"Above","Within"))</f>
        <v/>
      </c>
      <c r="U1607" s="17">
        <f>MAX(0,N1607-G1607)*F1607</f>
        <v/>
      </c>
      <c r="V1607" s="17">
        <f>MAX(0,G1607-P1607)*F1607</f>
        <v/>
      </c>
      <c r="W1607" s="33">
        <f>IF(T1607="Above",LN(G1607/P1607)/LN(1+INDEX(Market!$E$6:$E$9,MATCH(B1607,Market!$A$6:$A$9,0))),0)</f>
        <v/>
      </c>
    </row>
    <row r="1608">
      <c r="A1608" s="5" t="inlineStr">
        <is>
          <t>E01861</t>
        </is>
      </c>
      <c r="B1608" s="5" t="inlineStr">
        <is>
          <t>DE</t>
        </is>
      </c>
      <c r="C1608" s="5" t="inlineStr">
        <is>
          <t>Tech</t>
        </is>
      </c>
      <c r="D1608" s="5" t="inlineStr">
        <is>
          <t>L3</t>
        </is>
      </c>
      <c r="E1608" s="5" t="inlineStr">
        <is>
          <t>M</t>
        </is>
      </c>
      <c r="F1608" s="5" t="n">
        <v>1</v>
      </c>
      <c r="G1608" s="31" t="n">
        <v>72450</v>
      </c>
      <c r="H1608" s="31" t="n">
        <v>76000</v>
      </c>
      <c r="I1608" s="6">
        <f>INDEX(Roles!$J$5:$J$40,MATCH(C1608&amp;"|"&amp;D1608,Roles!$A$5:$A$40,0))</f>
        <v/>
      </c>
      <c r="J1608" s="6">
        <f>INDEX(Roles!$K$5:$K$40,MATCH(C1608&amp;"|"&amp;D1608,Roles!$A$5:$A$40,0))</f>
        <v/>
      </c>
      <c r="K1608" s="26">
        <f>INDEX(Market!$K$31:$K$54,MATCH(B1608&amp;"|"&amp;J1608,Market!$A$31:$A$54,0))</f>
        <v/>
      </c>
      <c r="L1608" s="6">
        <f>INDEX(Settings!$E$13:$E$19,MATCH(I1608,Settings!$B$13:$B$19,0))</f>
        <v/>
      </c>
      <c r="M1608" s="25">
        <f>INDEX(Structure!$K$6:$K$12,MATCH(I1608,Structure!$A$6:$A$12,0))</f>
        <v/>
      </c>
      <c r="N1608" s="26">
        <f>INDEX(Structure!$G$25:$G$52,MATCH(B1608&amp;"|"&amp;I1608,Structure!$A$25:$A$52,0))</f>
        <v/>
      </c>
      <c r="O1608" s="26">
        <f>INDEX(Structure!$H$25:$H$52,MATCH(B1608&amp;"|"&amp;I1608,Structure!$A$25:$A$52,0))</f>
        <v/>
      </c>
      <c r="P1608" s="26">
        <f>INDEX(Structure!$I$25:$I$52,MATCH(B1608&amp;"|"&amp;I1608,Structure!$A$25:$A$52,0))</f>
        <v/>
      </c>
      <c r="Q1608" s="20">
        <f>G1608/H1608</f>
        <v/>
      </c>
      <c r="R1608" s="20">
        <f>G1608/O1608</f>
        <v/>
      </c>
      <c r="S1608" s="32">
        <f>(G1608-N1608)/(P1608-N1608)</f>
        <v/>
      </c>
      <c r="T1608" s="4">
        <f>IF(G1608&lt;N1608,"Below",IF(G1608&gt;P1608,"Above","Within"))</f>
        <v/>
      </c>
      <c r="U1608" s="17">
        <f>MAX(0,N1608-G1608)*F1608</f>
        <v/>
      </c>
      <c r="V1608" s="17">
        <f>MAX(0,G1608-P1608)*F1608</f>
        <v/>
      </c>
      <c r="W1608" s="33">
        <f>IF(T1608="Above",LN(G1608/P1608)/LN(1+INDEX(Market!$E$6:$E$9,MATCH(B1608,Market!$A$6:$A$9,0))),0)</f>
        <v/>
      </c>
    </row>
    <row r="1609">
      <c r="A1609" s="5" t="inlineStr">
        <is>
          <t>E01862</t>
        </is>
      </c>
      <c r="B1609" s="5" t="inlineStr">
        <is>
          <t>ES</t>
        </is>
      </c>
      <c r="C1609" s="5" t="inlineStr">
        <is>
          <t>Tech</t>
        </is>
      </c>
      <c r="D1609" s="5" t="inlineStr">
        <is>
          <t>L3</t>
        </is>
      </c>
      <c r="E1609" s="5" t="inlineStr">
        <is>
          <t>M</t>
        </is>
      </c>
      <c r="F1609" s="5" t="n">
        <v>1</v>
      </c>
      <c r="G1609" s="31" t="n">
        <v>54550</v>
      </c>
      <c r="H1609" s="31" t="n">
        <v>50000</v>
      </c>
      <c r="I1609" s="6">
        <f>INDEX(Roles!$J$5:$J$40,MATCH(C1609&amp;"|"&amp;D1609,Roles!$A$5:$A$40,0))</f>
        <v/>
      </c>
      <c r="J1609" s="6">
        <f>INDEX(Roles!$K$5:$K$40,MATCH(C1609&amp;"|"&amp;D1609,Roles!$A$5:$A$40,0))</f>
        <v/>
      </c>
      <c r="K1609" s="26">
        <f>INDEX(Market!$K$31:$K$54,MATCH(B1609&amp;"|"&amp;J1609,Market!$A$31:$A$54,0))</f>
        <v/>
      </c>
      <c r="L1609" s="6">
        <f>INDEX(Settings!$E$13:$E$19,MATCH(I1609,Settings!$B$13:$B$19,0))</f>
        <v/>
      </c>
      <c r="M1609" s="25">
        <f>INDEX(Structure!$K$6:$K$12,MATCH(I1609,Structure!$A$6:$A$12,0))</f>
        <v/>
      </c>
      <c r="N1609" s="26">
        <f>INDEX(Structure!$G$25:$G$52,MATCH(B1609&amp;"|"&amp;I1609,Structure!$A$25:$A$52,0))</f>
        <v/>
      </c>
      <c r="O1609" s="26">
        <f>INDEX(Structure!$H$25:$H$52,MATCH(B1609&amp;"|"&amp;I1609,Structure!$A$25:$A$52,0))</f>
        <v/>
      </c>
      <c r="P1609" s="26">
        <f>INDEX(Structure!$I$25:$I$52,MATCH(B1609&amp;"|"&amp;I1609,Structure!$A$25:$A$52,0))</f>
        <v/>
      </c>
      <c r="Q1609" s="20">
        <f>G1609/H1609</f>
        <v/>
      </c>
      <c r="R1609" s="20">
        <f>G1609/O1609</f>
        <v/>
      </c>
      <c r="S1609" s="32">
        <f>(G1609-N1609)/(P1609-N1609)</f>
        <v/>
      </c>
      <c r="T1609" s="4">
        <f>IF(G1609&lt;N1609,"Below",IF(G1609&gt;P1609,"Above","Within"))</f>
        <v/>
      </c>
      <c r="U1609" s="17">
        <f>MAX(0,N1609-G1609)*F1609</f>
        <v/>
      </c>
      <c r="V1609" s="17">
        <f>MAX(0,G1609-P1609)*F1609</f>
        <v/>
      </c>
      <c r="W1609" s="33">
        <f>IF(T1609="Above",LN(G1609/P1609)/LN(1+INDEX(Market!$E$6:$E$9,MATCH(B1609,Market!$A$6:$A$9,0))),0)</f>
        <v/>
      </c>
    </row>
    <row r="1610">
      <c r="A1610" s="5" t="inlineStr">
        <is>
          <t>E01863</t>
        </is>
      </c>
      <c r="B1610" s="5" t="inlineStr">
        <is>
          <t>IT</t>
        </is>
      </c>
      <c r="C1610" s="5" t="inlineStr">
        <is>
          <t>Sales</t>
        </is>
      </c>
      <c r="D1610" s="5" t="inlineStr">
        <is>
          <t>L1</t>
        </is>
      </c>
      <c r="E1610" s="5" t="inlineStr">
        <is>
          <t>F</t>
        </is>
      </c>
      <c r="F1610" s="5" t="n">
        <v>1</v>
      </c>
      <c r="G1610" s="31" t="n">
        <v>25650</v>
      </c>
      <c r="H1610" s="31" t="n">
        <v>27300</v>
      </c>
      <c r="I1610" s="6">
        <f>INDEX(Roles!$J$5:$J$40,MATCH(C1610&amp;"|"&amp;D1610,Roles!$A$5:$A$40,0))</f>
        <v/>
      </c>
      <c r="J1610" s="6">
        <f>INDEX(Roles!$K$5:$K$40,MATCH(C1610&amp;"|"&amp;D1610,Roles!$A$5:$A$40,0))</f>
        <v/>
      </c>
      <c r="K1610" s="26">
        <f>INDEX(Market!$K$31:$K$54,MATCH(B1610&amp;"|"&amp;J1610,Market!$A$31:$A$54,0))</f>
        <v/>
      </c>
      <c r="L1610" s="6">
        <f>INDEX(Settings!$E$13:$E$19,MATCH(I1610,Settings!$B$13:$B$19,0))</f>
        <v/>
      </c>
      <c r="M1610" s="25">
        <f>INDEX(Structure!$K$6:$K$12,MATCH(I1610,Structure!$A$6:$A$12,0))</f>
        <v/>
      </c>
      <c r="N1610" s="26">
        <f>INDEX(Structure!$G$25:$G$52,MATCH(B1610&amp;"|"&amp;I1610,Structure!$A$25:$A$52,0))</f>
        <v/>
      </c>
      <c r="O1610" s="26">
        <f>INDEX(Structure!$H$25:$H$52,MATCH(B1610&amp;"|"&amp;I1610,Structure!$A$25:$A$52,0))</f>
        <v/>
      </c>
      <c r="P1610" s="26">
        <f>INDEX(Structure!$I$25:$I$52,MATCH(B1610&amp;"|"&amp;I1610,Structure!$A$25:$A$52,0))</f>
        <v/>
      </c>
      <c r="Q1610" s="20">
        <f>G1610/H1610</f>
        <v/>
      </c>
      <c r="R1610" s="20">
        <f>G1610/O1610</f>
        <v/>
      </c>
      <c r="S1610" s="32">
        <f>(G1610-N1610)/(P1610-N1610)</f>
        <v/>
      </c>
      <c r="T1610" s="4">
        <f>IF(G1610&lt;N1610,"Below",IF(G1610&gt;P1610,"Above","Within"))</f>
        <v/>
      </c>
      <c r="U1610" s="17">
        <f>MAX(0,N1610-G1610)*F1610</f>
        <v/>
      </c>
      <c r="V1610" s="17">
        <f>MAX(0,G1610-P1610)*F1610</f>
        <v/>
      </c>
      <c r="W1610" s="33">
        <f>IF(T1610="Above",LN(G1610/P1610)/LN(1+INDEX(Market!$E$6:$E$9,MATCH(B1610,Market!$A$6:$A$9,0))),0)</f>
        <v/>
      </c>
    </row>
    <row r="1611">
      <c r="A1611" s="5" t="inlineStr">
        <is>
          <t>E01864</t>
        </is>
      </c>
      <c r="B1611" s="5" t="inlineStr">
        <is>
          <t>PL</t>
        </is>
      </c>
      <c r="C1611" s="5" t="inlineStr">
        <is>
          <t>Customer Service</t>
        </is>
      </c>
      <c r="D1611" s="5" t="inlineStr">
        <is>
          <t>L3</t>
        </is>
      </c>
      <c r="E1611" s="5" t="inlineStr">
        <is>
          <t>F</t>
        </is>
      </c>
      <c r="F1611" s="5" t="n">
        <v>0.8</v>
      </c>
      <c r="G1611" s="31" t="n">
        <v>31650</v>
      </c>
      <c r="H1611" s="31" t="n">
        <v>30200</v>
      </c>
      <c r="I1611" s="6">
        <f>INDEX(Roles!$J$5:$J$40,MATCH(C1611&amp;"|"&amp;D1611,Roles!$A$5:$A$40,0))</f>
        <v/>
      </c>
      <c r="J1611" s="6">
        <f>INDEX(Roles!$K$5:$K$40,MATCH(C1611&amp;"|"&amp;D1611,Roles!$A$5:$A$40,0))</f>
        <v/>
      </c>
      <c r="K1611" s="26">
        <f>INDEX(Market!$K$31:$K$54,MATCH(B1611&amp;"|"&amp;J1611,Market!$A$31:$A$54,0))</f>
        <v/>
      </c>
      <c r="L1611" s="6">
        <f>INDEX(Settings!$E$13:$E$19,MATCH(I1611,Settings!$B$13:$B$19,0))</f>
        <v/>
      </c>
      <c r="M1611" s="25">
        <f>INDEX(Structure!$K$6:$K$12,MATCH(I1611,Structure!$A$6:$A$12,0))</f>
        <v/>
      </c>
      <c r="N1611" s="26">
        <f>INDEX(Structure!$G$25:$G$52,MATCH(B1611&amp;"|"&amp;I1611,Structure!$A$25:$A$52,0))</f>
        <v/>
      </c>
      <c r="O1611" s="26">
        <f>INDEX(Structure!$H$25:$H$52,MATCH(B1611&amp;"|"&amp;I1611,Structure!$A$25:$A$52,0))</f>
        <v/>
      </c>
      <c r="P1611" s="26">
        <f>INDEX(Structure!$I$25:$I$52,MATCH(B1611&amp;"|"&amp;I1611,Structure!$A$25:$A$52,0))</f>
        <v/>
      </c>
      <c r="Q1611" s="20">
        <f>G1611/H1611</f>
        <v/>
      </c>
      <c r="R1611" s="20">
        <f>G1611/O1611</f>
        <v/>
      </c>
      <c r="S1611" s="32">
        <f>(G1611-N1611)/(P1611-N1611)</f>
        <v/>
      </c>
      <c r="T1611" s="4">
        <f>IF(G1611&lt;N1611,"Below",IF(G1611&gt;P1611,"Above","Within"))</f>
        <v/>
      </c>
      <c r="U1611" s="17">
        <f>MAX(0,N1611-G1611)*F1611</f>
        <v/>
      </c>
      <c r="V1611" s="17">
        <f>MAX(0,G1611-P1611)*F1611</f>
        <v/>
      </c>
      <c r="W1611" s="33">
        <f>IF(T1611="Above",LN(G1611/P1611)/LN(1+INDEX(Market!$E$6:$E$9,MATCH(B1611,Market!$A$6:$A$9,0))),0)</f>
        <v/>
      </c>
    </row>
    <row r="1612">
      <c r="A1612" s="5" t="inlineStr">
        <is>
          <t>E01865</t>
        </is>
      </c>
      <c r="B1612" s="5" t="inlineStr">
        <is>
          <t>ES</t>
        </is>
      </c>
      <c r="C1612" s="5" t="inlineStr">
        <is>
          <t>Sales</t>
        </is>
      </c>
      <c r="D1612" s="5" t="inlineStr">
        <is>
          <t>L1</t>
        </is>
      </c>
      <c r="E1612" s="5" t="inlineStr">
        <is>
          <t>F</t>
        </is>
      </c>
      <c r="F1612" s="5" t="n">
        <v>1</v>
      </c>
      <c r="G1612" s="31" t="n">
        <v>28750</v>
      </c>
      <c r="H1612" s="31" t="n">
        <v>26200</v>
      </c>
      <c r="I1612" s="6">
        <f>INDEX(Roles!$J$5:$J$40,MATCH(C1612&amp;"|"&amp;D1612,Roles!$A$5:$A$40,0))</f>
        <v/>
      </c>
      <c r="J1612" s="6">
        <f>INDEX(Roles!$K$5:$K$40,MATCH(C1612&amp;"|"&amp;D1612,Roles!$A$5:$A$40,0))</f>
        <v/>
      </c>
      <c r="K1612" s="26">
        <f>INDEX(Market!$K$31:$K$54,MATCH(B1612&amp;"|"&amp;J1612,Market!$A$31:$A$54,0))</f>
        <v/>
      </c>
      <c r="L1612" s="6">
        <f>INDEX(Settings!$E$13:$E$19,MATCH(I1612,Settings!$B$13:$B$19,0))</f>
        <v/>
      </c>
      <c r="M1612" s="25">
        <f>INDEX(Structure!$K$6:$K$12,MATCH(I1612,Structure!$A$6:$A$12,0))</f>
        <v/>
      </c>
      <c r="N1612" s="26">
        <f>INDEX(Structure!$G$25:$G$52,MATCH(B1612&amp;"|"&amp;I1612,Structure!$A$25:$A$52,0))</f>
        <v/>
      </c>
      <c r="O1612" s="26">
        <f>INDEX(Structure!$H$25:$H$52,MATCH(B1612&amp;"|"&amp;I1612,Structure!$A$25:$A$52,0))</f>
        <v/>
      </c>
      <c r="P1612" s="26">
        <f>INDEX(Structure!$I$25:$I$52,MATCH(B1612&amp;"|"&amp;I1612,Structure!$A$25:$A$52,0))</f>
        <v/>
      </c>
      <c r="Q1612" s="20">
        <f>G1612/H1612</f>
        <v/>
      </c>
      <c r="R1612" s="20">
        <f>G1612/O1612</f>
        <v/>
      </c>
      <c r="S1612" s="32">
        <f>(G1612-N1612)/(P1612-N1612)</f>
        <v/>
      </c>
      <c r="T1612" s="4">
        <f>IF(G1612&lt;N1612,"Below",IF(G1612&gt;P1612,"Above","Within"))</f>
        <v/>
      </c>
      <c r="U1612" s="17">
        <f>MAX(0,N1612-G1612)*F1612</f>
        <v/>
      </c>
      <c r="V1612" s="17">
        <f>MAX(0,G1612-P1612)*F1612</f>
        <v/>
      </c>
      <c r="W1612" s="33">
        <f>IF(T1612="Above",LN(G1612/P1612)/LN(1+INDEX(Market!$E$6:$E$9,MATCH(B1612,Market!$A$6:$A$9,0))),0)</f>
        <v/>
      </c>
    </row>
    <row r="1613">
      <c r="A1613" s="5" t="inlineStr">
        <is>
          <t>E01866</t>
        </is>
      </c>
      <c r="B1613" s="5" t="inlineStr">
        <is>
          <t>DE</t>
        </is>
      </c>
      <c r="C1613" s="5" t="inlineStr">
        <is>
          <t>Customer Service</t>
        </is>
      </c>
      <c r="D1613" s="5" t="inlineStr">
        <is>
          <t>L3</t>
        </is>
      </c>
      <c r="E1613" s="5" t="inlineStr">
        <is>
          <t>M</t>
        </is>
      </c>
      <c r="F1613" s="5" t="n">
        <v>1</v>
      </c>
      <c r="G1613" s="31" t="n">
        <v>44350</v>
      </c>
      <c r="H1613" s="31" t="n">
        <v>54700</v>
      </c>
      <c r="I1613" s="6">
        <f>INDEX(Roles!$J$5:$J$40,MATCH(C1613&amp;"|"&amp;D1613,Roles!$A$5:$A$40,0))</f>
        <v/>
      </c>
      <c r="J1613" s="6">
        <f>INDEX(Roles!$K$5:$K$40,MATCH(C1613&amp;"|"&amp;D1613,Roles!$A$5:$A$40,0))</f>
        <v/>
      </c>
      <c r="K1613" s="26">
        <f>INDEX(Market!$K$31:$K$54,MATCH(B1613&amp;"|"&amp;J1613,Market!$A$31:$A$54,0))</f>
        <v/>
      </c>
      <c r="L1613" s="6">
        <f>INDEX(Settings!$E$13:$E$19,MATCH(I1613,Settings!$B$13:$B$19,0))</f>
        <v/>
      </c>
      <c r="M1613" s="25">
        <f>INDEX(Structure!$K$6:$K$12,MATCH(I1613,Structure!$A$6:$A$12,0))</f>
        <v/>
      </c>
      <c r="N1613" s="26">
        <f>INDEX(Structure!$G$25:$G$52,MATCH(B1613&amp;"|"&amp;I1613,Structure!$A$25:$A$52,0))</f>
        <v/>
      </c>
      <c r="O1613" s="26">
        <f>INDEX(Structure!$H$25:$H$52,MATCH(B1613&amp;"|"&amp;I1613,Structure!$A$25:$A$52,0))</f>
        <v/>
      </c>
      <c r="P1613" s="26">
        <f>INDEX(Structure!$I$25:$I$52,MATCH(B1613&amp;"|"&amp;I1613,Structure!$A$25:$A$52,0))</f>
        <v/>
      </c>
      <c r="Q1613" s="20">
        <f>G1613/H1613</f>
        <v/>
      </c>
      <c r="R1613" s="20">
        <f>G1613/O1613</f>
        <v/>
      </c>
      <c r="S1613" s="32">
        <f>(G1613-N1613)/(P1613-N1613)</f>
        <v/>
      </c>
      <c r="T1613" s="4">
        <f>IF(G1613&lt;N1613,"Below",IF(G1613&gt;P1613,"Above","Within"))</f>
        <v/>
      </c>
      <c r="U1613" s="17">
        <f>MAX(0,N1613-G1613)*F1613</f>
        <v/>
      </c>
      <c r="V1613" s="17">
        <f>MAX(0,G1613-P1613)*F1613</f>
        <v/>
      </c>
      <c r="W1613" s="33">
        <f>IF(T1613="Above",LN(G1613/P1613)/LN(1+INDEX(Market!$E$6:$E$9,MATCH(B1613,Market!$A$6:$A$9,0))),0)</f>
        <v/>
      </c>
    </row>
    <row r="1614">
      <c r="A1614" s="5" t="inlineStr">
        <is>
          <t>E01867</t>
        </is>
      </c>
      <c r="B1614" s="5" t="inlineStr">
        <is>
          <t>ES</t>
        </is>
      </c>
      <c r="C1614" s="5" t="inlineStr">
        <is>
          <t>HR</t>
        </is>
      </c>
      <c r="D1614" s="5" t="inlineStr">
        <is>
          <t>L1</t>
        </is>
      </c>
      <c r="E1614" s="5" t="inlineStr">
        <is>
          <t>M</t>
        </is>
      </c>
      <c r="F1614" s="5" t="n">
        <v>1</v>
      </c>
      <c r="G1614" s="31" t="n">
        <v>22800</v>
      </c>
      <c r="H1614" s="31" t="n">
        <v>25000</v>
      </c>
      <c r="I1614" s="6">
        <f>INDEX(Roles!$J$5:$J$40,MATCH(C1614&amp;"|"&amp;D1614,Roles!$A$5:$A$40,0))</f>
        <v/>
      </c>
      <c r="J1614" s="6">
        <f>INDEX(Roles!$K$5:$K$40,MATCH(C1614&amp;"|"&amp;D1614,Roles!$A$5:$A$40,0))</f>
        <v/>
      </c>
      <c r="K1614" s="26">
        <f>INDEX(Market!$K$31:$K$54,MATCH(B1614&amp;"|"&amp;J1614,Market!$A$31:$A$54,0))</f>
        <v/>
      </c>
      <c r="L1614" s="6">
        <f>INDEX(Settings!$E$13:$E$19,MATCH(I1614,Settings!$B$13:$B$19,0))</f>
        <v/>
      </c>
      <c r="M1614" s="25">
        <f>INDEX(Structure!$K$6:$K$12,MATCH(I1614,Structure!$A$6:$A$12,0))</f>
        <v/>
      </c>
      <c r="N1614" s="26">
        <f>INDEX(Structure!$G$25:$G$52,MATCH(B1614&amp;"|"&amp;I1614,Structure!$A$25:$A$52,0))</f>
        <v/>
      </c>
      <c r="O1614" s="26">
        <f>INDEX(Structure!$H$25:$H$52,MATCH(B1614&amp;"|"&amp;I1614,Structure!$A$25:$A$52,0))</f>
        <v/>
      </c>
      <c r="P1614" s="26">
        <f>INDEX(Structure!$I$25:$I$52,MATCH(B1614&amp;"|"&amp;I1614,Structure!$A$25:$A$52,0))</f>
        <v/>
      </c>
      <c r="Q1614" s="20">
        <f>G1614/H1614</f>
        <v/>
      </c>
      <c r="R1614" s="20">
        <f>G1614/O1614</f>
        <v/>
      </c>
      <c r="S1614" s="32">
        <f>(G1614-N1614)/(P1614-N1614)</f>
        <v/>
      </c>
      <c r="T1614" s="4">
        <f>IF(G1614&lt;N1614,"Below",IF(G1614&gt;P1614,"Above","Within"))</f>
        <v/>
      </c>
      <c r="U1614" s="17">
        <f>MAX(0,N1614-G1614)*F1614</f>
        <v/>
      </c>
      <c r="V1614" s="17">
        <f>MAX(0,G1614-P1614)*F1614</f>
        <v/>
      </c>
      <c r="W1614" s="33">
        <f>IF(T1614="Above",LN(G1614/P1614)/LN(1+INDEX(Market!$E$6:$E$9,MATCH(B1614,Market!$A$6:$A$9,0))),0)</f>
        <v/>
      </c>
    </row>
    <row r="1615">
      <c r="A1615" s="5" t="inlineStr">
        <is>
          <t>E01868</t>
        </is>
      </c>
      <c r="B1615" s="5" t="inlineStr">
        <is>
          <t>IT</t>
        </is>
      </c>
      <c r="C1615" s="5" t="inlineStr">
        <is>
          <t>Operations</t>
        </is>
      </c>
      <c r="D1615" s="5" t="inlineStr">
        <is>
          <t>L2</t>
        </is>
      </c>
      <c r="E1615" s="5" t="inlineStr">
        <is>
          <t>M</t>
        </is>
      </c>
      <c r="F1615" s="5" t="n">
        <v>1</v>
      </c>
      <c r="G1615" s="31" t="n">
        <v>27250</v>
      </c>
      <c r="H1615" s="31" t="n">
        <v>30900</v>
      </c>
      <c r="I1615" s="6">
        <f>INDEX(Roles!$J$5:$J$40,MATCH(C1615&amp;"|"&amp;D1615,Roles!$A$5:$A$40,0))</f>
        <v/>
      </c>
      <c r="J1615" s="6">
        <f>INDEX(Roles!$K$5:$K$40,MATCH(C1615&amp;"|"&amp;D1615,Roles!$A$5:$A$40,0))</f>
        <v/>
      </c>
      <c r="K1615" s="26">
        <f>INDEX(Market!$K$31:$K$54,MATCH(B1615&amp;"|"&amp;J1615,Market!$A$31:$A$54,0))</f>
        <v/>
      </c>
      <c r="L1615" s="6">
        <f>INDEX(Settings!$E$13:$E$19,MATCH(I1615,Settings!$B$13:$B$19,0))</f>
        <v/>
      </c>
      <c r="M1615" s="25">
        <f>INDEX(Structure!$K$6:$K$12,MATCH(I1615,Structure!$A$6:$A$12,0))</f>
        <v/>
      </c>
      <c r="N1615" s="26">
        <f>INDEX(Structure!$G$25:$G$52,MATCH(B1615&amp;"|"&amp;I1615,Structure!$A$25:$A$52,0))</f>
        <v/>
      </c>
      <c r="O1615" s="26">
        <f>INDEX(Structure!$H$25:$H$52,MATCH(B1615&amp;"|"&amp;I1615,Structure!$A$25:$A$52,0))</f>
        <v/>
      </c>
      <c r="P1615" s="26">
        <f>INDEX(Structure!$I$25:$I$52,MATCH(B1615&amp;"|"&amp;I1615,Structure!$A$25:$A$52,0))</f>
        <v/>
      </c>
      <c r="Q1615" s="20">
        <f>G1615/H1615</f>
        <v/>
      </c>
      <c r="R1615" s="20">
        <f>G1615/O1615</f>
        <v/>
      </c>
      <c r="S1615" s="32">
        <f>(G1615-N1615)/(P1615-N1615)</f>
        <v/>
      </c>
      <c r="T1615" s="4">
        <f>IF(G1615&lt;N1615,"Below",IF(G1615&gt;P1615,"Above","Within"))</f>
        <v/>
      </c>
      <c r="U1615" s="17">
        <f>MAX(0,N1615-G1615)*F1615</f>
        <v/>
      </c>
      <c r="V1615" s="17">
        <f>MAX(0,G1615-P1615)*F1615</f>
        <v/>
      </c>
      <c r="W1615" s="33">
        <f>IF(T1615="Above",LN(G1615/P1615)/LN(1+INDEX(Market!$E$6:$E$9,MATCH(B1615,Market!$A$6:$A$9,0))),0)</f>
        <v/>
      </c>
    </row>
    <row r="1616">
      <c r="A1616" s="5" t="inlineStr">
        <is>
          <t>E01869</t>
        </is>
      </c>
      <c r="B1616" s="5" t="inlineStr">
        <is>
          <t>PL</t>
        </is>
      </c>
      <c r="C1616" s="5" t="inlineStr">
        <is>
          <t>Operations</t>
        </is>
      </c>
      <c r="D1616" s="5" t="inlineStr">
        <is>
          <t>L1</t>
        </is>
      </c>
      <c r="E1616" s="5" t="inlineStr">
        <is>
          <t>F</t>
        </is>
      </c>
      <c r="F1616" s="5" t="n">
        <v>1</v>
      </c>
      <c r="G1616" s="31" t="n">
        <v>17300</v>
      </c>
      <c r="H1616" s="31" t="n">
        <v>20000</v>
      </c>
      <c r="I1616" s="6">
        <f>INDEX(Roles!$J$5:$J$40,MATCH(C1616&amp;"|"&amp;D1616,Roles!$A$5:$A$40,0))</f>
        <v/>
      </c>
      <c r="J1616" s="6">
        <f>INDEX(Roles!$K$5:$K$40,MATCH(C1616&amp;"|"&amp;D1616,Roles!$A$5:$A$40,0))</f>
        <v/>
      </c>
      <c r="K1616" s="26">
        <f>INDEX(Market!$K$31:$K$54,MATCH(B1616&amp;"|"&amp;J1616,Market!$A$31:$A$54,0))</f>
        <v/>
      </c>
      <c r="L1616" s="6">
        <f>INDEX(Settings!$E$13:$E$19,MATCH(I1616,Settings!$B$13:$B$19,0))</f>
        <v/>
      </c>
      <c r="M1616" s="25">
        <f>INDEX(Structure!$K$6:$K$12,MATCH(I1616,Structure!$A$6:$A$12,0))</f>
        <v/>
      </c>
      <c r="N1616" s="26">
        <f>INDEX(Structure!$G$25:$G$52,MATCH(B1616&amp;"|"&amp;I1616,Structure!$A$25:$A$52,0))</f>
        <v/>
      </c>
      <c r="O1616" s="26">
        <f>INDEX(Structure!$H$25:$H$52,MATCH(B1616&amp;"|"&amp;I1616,Structure!$A$25:$A$52,0))</f>
        <v/>
      </c>
      <c r="P1616" s="26">
        <f>INDEX(Structure!$I$25:$I$52,MATCH(B1616&amp;"|"&amp;I1616,Structure!$A$25:$A$52,0))</f>
        <v/>
      </c>
      <c r="Q1616" s="20">
        <f>G1616/H1616</f>
        <v/>
      </c>
      <c r="R1616" s="20">
        <f>G1616/O1616</f>
        <v/>
      </c>
      <c r="S1616" s="32">
        <f>(G1616-N1616)/(P1616-N1616)</f>
        <v/>
      </c>
      <c r="T1616" s="4">
        <f>IF(G1616&lt;N1616,"Below",IF(G1616&gt;P1616,"Above","Within"))</f>
        <v/>
      </c>
      <c r="U1616" s="17">
        <f>MAX(0,N1616-G1616)*F1616</f>
        <v/>
      </c>
      <c r="V1616" s="17">
        <f>MAX(0,G1616-P1616)*F1616</f>
        <v/>
      </c>
      <c r="W1616" s="33">
        <f>IF(T1616="Above",LN(G1616/P1616)/LN(1+INDEX(Market!$E$6:$E$9,MATCH(B1616,Market!$A$6:$A$9,0))),0)</f>
        <v/>
      </c>
    </row>
    <row r="1617">
      <c r="A1617" s="5" t="inlineStr">
        <is>
          <t>E01870</t>
        </is>
      </c>
      <c r="B1617" s="5" t="inlineStr">
        <is>
          <t>PL</t>
        </is>
      </c>
      <c r="C1617" s="5" t="inlineStr">
        <is>
          <t>Sales</t>
        </is>
      </c>
      <c r="D1617" s="5" t="inlineStr">
        <is>
          <t>L1</t>
        </is>
      </c>
      <c r="E1617" s="5" t="inlineStr">
        <is>
          <t>M</t>
        </is>
      </c>
      <c r="F1617" s="5" t="n">
        <v>1</v>
      </c>
      <c r="G1617" s="31" t="n">
        <v>20350</v>
      </c>
      <c r="H1617" s="31" t="n">
        <v>22000</v>
      </c>
      <c r="I1617" s="6">
        <f>INDEX(Roles!$J$5:$J$40,MATCH(C1617&amp;"|"&amp;D1617,Roles!$A$5:$A$40,0))</f>
        <v/>
      </c>
      <c r="J1617" s="6">
        <f>INDEX(Roles!$K$5:$K$40,MATCH(C1617&amp;"|"&amp;D1617,Roles!$A$5:$A$40,0))</f>
        <v/>
      </c>
      <c r="K1617" s="26">
        <f>INDEX(Market!$K$31:$K$54,MATCH(B1617&amp;"|"&amp;J1617,Market!$A$31:$A$54,0))</f>
        <v/>
      </c>
      <c r="L1617" s="6">
        <f>INDEX(Settings!$E$13:$E$19,MATCH(I1617,Settings!$B$13:$B$19,0))</f>
        <v/>
      </c>
      <c r="M1617" s="25">
        <f>INDEX(Structure!$K$6:$K$12,MATCH(I1617,Structure!$A$6:$A$12,0))</f>
        <v/>
      </c>
      <c r="N1617" s="26">
        <f>INDEX(Structure!$G$25:$G$52,MATCH(B1617&amp;"|"&amp;I1617,Structure!$A$25:$A$52,0))</f>
        <v/>
      </c>
      <c r="O1617" s="26">
        <f>INDEX(Structure!$H$25:$H$52,MATCH(B1617&amp;"|"&amp;I1617,Structure!$A$25:$A$52,0))</f>
        <v/>
      </c>
      <c r="P1617" s="26">
        <f>INDEX(Structure!$I$25:$I$52,MATCH(B1617&amp;"|"&amp;I1617,Structure!$A$25:$A$52,0))</f>
        <v/>
      </c>
      <c r="Q1617" s="20">
        <f>G1617/H1617</f>
        <v/>
      </c>
      <c r="R1617" s="20">
        <f>G1617/O1617</f>
        <v/>
      </c>
      <c r="S1617" s="32">
        <f>(G1617-N1617)/(P1617-N1617)</f>
        <v/>
      </c>
      <c r="T1617" s="4">
        <f>IF(G1617&lt;N1617,"Below",IF(G1617&gt;P1617,"Above","Within"))</f>
        <v/>
      </c>
      <c r="U1617" s="17">
        <f>MAX(0,N1617-G1617)*F1617</f>
        <v/>
      </c>
      <c r="V1617" s="17">
        <f>MAX(0,G1617-P1617)*F1617</f>
        <v/>
      </c>
      <c r="W1617" s="33">
        <f>IF(T1617="Above",LN(G1617/P1617)/LN(1+INDEX(Market!$E$6:$E$9,MATCH(B1617,Market!$A$6:$A$9,0))),0)</f>
        <v/>
      </c>
    </row>
    <row r="1618">
      <c r="A1618" s="5" t="inlineStr">
        <is>
          <t>E01871</t>
        </is>
      </c>
      <c r="B1618" s="5" t="inlineStr">
        <is>
          <t>PL</t>
        </is>
      </c>
      <c r="C1618" s="5" t="inlineStr">
        <is>
          <t>Customer Service</t>
        </is>
      </c>
      <c r="D1618" s="5" t="inlineStr">
        <is>
          <t>L2</t>
        </is>
      </c>
      <c r="E1618" s="5" t="inlineStr">
        <is>
          <t>F</t>
        </is>
      </c>
      <c r="F1618" s="5" t="n">
        <v>1</v>
      </c>
      <c r="G1618" s="31" t="n">
        <v>22000</v>
      </c>
      <c r="H1618" s="31" t="n">
        <v>23600</v>
      </c>
      <c r="I1618" s="6">
        <f>INDEX(Roles!$J$5:$J$40,MATCH(C1618&amp;"|"&amp;D1618,Roles!$A$5:$A$40,0))</f>
        <v/>
      </c>
      <c r="J1618" s="6">
        <f>INDEX(Roles!$K$5:$K$40,MATCH(C1618&amp;"|"&amp;D1618,Roles!$A$5:$A$40,0))</f>
        <v/>
      </c>
      <c r="K1618" s="26">
        <f>INDEX(Market!$K$31:$K$54,MATCH(B1618&amp;"|"&amp;J1618,Market!$A$31:$A$54,0))</f>
        <v/>
      </c>
      <c r="L1618" s="6">
        <f>INDEX(Settings!$E$13:$E$19,MATCH(I1618,Settings!$B$13:$B$19,0))</f>
        <v/>
      </c>
      <c r="M1618" s="25">
        <f>INDEX(Structure!$K$6:$K$12,MATCH(I1618,Structure!$A$6:$A$12,0))</f>
        <v/>
      </c>
      <c r="N1618" s="26">
        <f>INDEX(Structure!$G$25:$G$52,MATCH(B1618&amp;"|"&amp;I1618,Structure!$A$25:$A$52,0))</f>
        <v/>
      </c>
      <c r="O1618" s="26">
        <f>INDEX(Structure!$H$25:$H$52,MATCH(B1618&amp;"|"&amp;I1618,Structure!$A$25:$A$52,0))</f>
        <v/>
      </c>
      <c r="P1618" s="26">
        <f>INDEX(Structure!$I$25:$I$52,MATCH(B1618&amp;"|"&amp;I1618,Structure!$A$25:$A$52,0))</f>
        <v/>
      </c>
      <c r="Q1618" s="20">
        <f>G1618/H1618</f>
        <v/>
      </c>
      <c r="R1618" s="20">
        <f>G1618/O1618</f>
        <v/>
      </c>
      <c r="S1618" s="32">
        <f>(G1618-N1618)/(P1618-N1618)</f>
        <v/>
      </c>
      <c r="T1618" s="4">
        <f>IF(G1618&lt;N1618,"Below",IF(G1618&gt;P1618,"Above","Within"))</f>
        <v/>
      </c>
      <c r="U1618" s="17">
        <f>MAX(0,N1618-G1618)*F1618</f>
        <v/>
      </c>
      <c r="V1618" s="17">
        <f>MAX(0,G1618-P1618)*F1618</f>
        <v/>
      </c>
      <c r="W1618" s="33">
        <f>IF(T1618="Above",LN(G1618/P1618)/LN(1+INDEX(Market!$E$6:$E$9,MATCH(B1618,Market!$A$6:$A$9,0))),0)</f>
        <v/>
      </c>
    </row>
    <row r="1619">
      <c r="A1619" s="5" t="inlineStr">
        <is>
          <t>E01872</t>
        </is>
      </c>
      <c r="B1619" s="5" t="inlineStr">
        <is>
          <t>DE</t>
        </is>
      </c>
      <c r="C1619" s="5" t="inlineStr">
        <is>
          <t>Sales</t>
        </is>
      </c>
      <c r="D1619" s="5" t="inlineStr">
        <is>
          <t>L6</t>
        </is>
      </c>
      <c r="E1619" s="5" t="inlineStr">
        <is>
          <t>M</t>
        </is>
      </c>
      <c r="F1619" s="5" t="n">
        <v>1</v>
      </c>
      <c r="G1619" s="31" t="n">
        <v>131950</v>
      </c>
      <c r="H1619" s="31" t="n">
        <v>159600</v>
      </c>
      <c r="I1619" s="6">
        <f>INDEX(Roles!$J$5:$J$40,MATCH(C1619&amp;"|"&amp;D1619,Roles!$A$5:$A$40,0))</f>
        <v/>
      </c>
      <c r="J1619" s="6">
        <f>INDEX(Roles!$K$5:$K$40,MATCH(C1619&amp;"|"&amp;D1619,Roles!$A$5:$A$40,0))</f>
        <v/>
      </c>
      <c r="K1619" s="26">
        <f>INDEX(Market!$K$31:$K$54,MATCH(B1619&amp;"|"&amp;J1619,Market!$A$31:$A$54,0))</f>
        <v/>
      </c>
      <c r="L1619" s="6">
        <f>INDEX(Settings!$E$13:$E$19,MATCH(I1619,Settings!$B$13:$B$19,0))</f>
        <v/>
      </c>
      <c r="M1619" s="25">
        <f>INDEX(Structure!$K$6:$K$12,MATCH(I1619,Structure!$A$6:$A$12,0))</f>
        <v/>
      </c>
      <c r="N1619" s="26">
        <f>INDEX(Structure!$G$25:$G$52,MATCH(B1619&amp;"|"&amp;I1619,Structure!$A$25:$A$52,0))</f>
        <v/>
      </c>
      <c r="O1619" s="26">
        <f>INDEX(Structure!$H$25:$H$52,MATCH(B1619&amp;"|"&amp;I1619,Structure!$A$25:$A$52,0))</f>
        <v/>
      </c>
      <c r="P1619" s="26">
        <f>INDEX(Structure!$I$25:$I$52,MATCH(B1619&amp;"|"&amp;I1619,Structure!$A$25:$A$52,0))</f>
        <v/>
      </c>
      <c r="Q1619" s="20">
        <f>G1619/H1619</f>
        <v/>
      </c>
      <c r="R1619" s="20">
        <f>G1619/O1619</f>
        <v/>
      </c>
      <c r="S1619" s="32">
        <f>(G1619-N1619)/(P1619-N1619)</f>
        <v/>
      </c>
      <c r="T1619" s="4">
        <f>IF(G1619&lt;N1619,"Below",IF(G1619&gt;P1619,"Above","Within"))</f>
        <v/>
      </c>
      <c r="U1619" s="17">
        <f>MAX(0,N1619-G1619)*F1619</f>
        <v/>
      </c>
      <c r="V1619" s="17">
        <f>MAX(0,G1619-P1619)*F1619</f>
        <v/>
      </c>
      <c r="W1619" s="33">
        <f>IF(T1619="Above",LN(G1619/P1619)/LN(1+INDEX(Market!$E$6:$E$9,MATCH(B1619,Market!$A$6:$A$9,0))),0)</f>
        <v/>
      </c>
    </row>
    <row r="1620">
      <c r="A1620" s="5" t="inlineStr">
        <is>
          <t>E01873</t>
        </is>
      </c>
      <c r="B1620" s="5" t="inlineStr">
        <is>
          <t>DE</t>
        </is>
      </c>
      <c r="C1620" s="5" t="inlineStr">
        <is>
          <t>HR</t>
        </is>
      </c>
      <c r="D1620" s="5" t="inlineStr">
        <is>
          <t>L2</t>
        </is>
      </c>
      <c r="E1620" s="5" t="inlineStr">
        <is>
          <t>M</t>
        </is>
      </c>
      <c r="F1620" s="5" t="n">
        <v>1</v>
      </c>
      <c r="G1620" s="31" t="n">
        <v>39950</v>
      </c>
      <c r="H1620" s="31" t="n">
        <v>47500</v>
      </c>
      <c r="I1620" s="6">
        <f>INDEX(Roles!$J$5:$J$40,MATCH(C1620&amp;"|"&amp;D1620,Roles!$A$5:$A$40,0))</f>
        <v/>
      </c>
      <c r="J1620" s="6">
        <f>INDEX(Roles!$K$5:$K$40,MATCH(C1620&amp;"|"&amp;D1620,Roles!$A$5:$A$40,0))</f>
        <v/>
      </c>
      <c r="K1620" s="26">
        <f>INDEX(Market!$K$31:$K$54,MATCH(B1620&amp;"|"&amp;J1620,Market!$A$31:$A$54,0))</f>
        <v/>
      </c>
      <c r="L1620" s="6">
        <f>INDEX(Settings!$E$13:$E$19,MATCH(I1620,Settings!$B$13:$B$19,0))</f>
        <v/>
      </c>
      <c r="M1620" s="25">
        <f>INDEX(Structure!$K$6:$K$12,MATCH(I1620,Structure!$A$6:$A$12,0))</f>
        <v/>
      </c>
      <c r="N1620" s="26">
        <f>INDEX(Structure!$G$25:$G$52,MATCH(B1620&amp;"|"&amp;I1620,Structure!$A$25:$A$52,0))</f>
        <v/>
      </c>
      <c r="O1620" s="26">
        <f>INDEX(Structure!$H$25:$H$52,MATCH(B1620&amp;"|"&amp;I1620,Structure!$A$25:$A$52,0))</f>
        <v/>
      </c>
      <c r="P1620" s="26">
        <f>INDEX(Structure!$I$25:$I$52,MATCH(B1620&amp;"|"&amp;I1620,Structure!$A$25:$A$52,0))</f>
        <v/>
      </c>
      <c r="Q1620" s="20">
        <f>G1620/H1620</f>
        <v/>
      </c>
      <c r="R1620" s="20">
        <f>G1620/O1620</f>
        <v/>
      </c>
      <c r="S1620" s="32">
        <f>(G1620-N1620)/(P1620-N1620)</f>
        <v/>
      </c>
      <c r="T1620" s="4">
        <f>IF(G1620&lt;N1620,"Below",IF(G1620&gt;P1620,"Above","Within"))</f>
        <v/>
      </c>
      <c r="U1620" s="17">
        <f>MAX(0,N1620-G1620)*F1620</f>
        <v/>
      </c>
      <c r="V1620" s="17">
        <f>MAX(0,G1620-P1620)*F1620</f>
        <v/>
      </c>
      <c r="W1620" s="33">
        <f>IF(T1620="Above",LN(G1620/P1620)/LN(1+INDEX(Market!$E$6:$E$9,MATCH(B1620,Market!$A$6:$A$9,0))),0)</f>
        <v/>
      </c>
    </row>
    <row r="1621">
      <c r="A1621" s="5" t="inlineStr">
        <is>
          <t>E01874</t>
        </is>
      </c>
      <c r="B1621" s="5" t="inlineStr">
        <is>
          <t>PL</t>
        </is>
      </c>
      <c r="C1621" s="5" t="inlineStr">
        <is>
          <t>Tech</t>
        </is>
      </c>
      <c r="D1621" s="5" t="inlineStr">
        <is>
          <t>L3</t>
        </is>
      </c>
      <c r="E1621" s="5" t="inlineStr">
        <is>
          <t>M</t>
        </is>
      </c>
      <c r="F1621" s="5" t="n">
        <v>1</v>
      </c>
      <c r="G1621" s="31" t="n">
        <v>42000</v>
      </c>
      <c r="H1621" s="31" t="n">
        <v>42000</v>
      </c>
      <c r="I1621" s="6">
        <f>INDEX(Roles!$J$5:$J$40,MATCH(C1621&amp;"|"&amp;D1621,Roles!$A$5:$A$40,0))</f>
        <v/>
      </c>
      <c r="J1621" s="6">
        <f>INDEX(Roles!$K$5:$K$40,MATCH(C1621&amp;"|"&amp;D1621,Roles!$A$5:$A$40,0))</f>
        <v/>
      </c>
      <c r="K1621" s="26">
        <f>INDEX(Market!$K$31:$K$54,MATCH(B1621&amp;"|"&amp;J1621,Market!$A$31:$A$54,0))</f>
        <v/>
      </c>
      <c r="L1621" s="6">
        <f>INDEX(Settings!$E$13:$E$19,MATCH(I1621,Settings!$B$13:$B$19,0))</f>
        <v/>
      </c>
      <c r="M1621" s="25">
        <f>INDEX(Structure!$K$6:$K$12,MATCH(I1621,Structure!$A$6:$A$12,0))</f>
        <v/>
      </c>
      <c r="N1621" s="26">
        <f>INDEX(Structure!$G$25:$G$52,MATCH(B1621&amp;"|"&amp;I1621,Structure!$A$25:$A$52,0))</f>
        <v/>
      </c>
      <c r="O1621" s="26">
        <f>INDEX(Structure!$H$25:$H$52,MATCH(B1621&amp;"|"&amp;I1621,Structure!$A$25:$A$52,0))</f>
        <v/>
      </c>
      <c r="P1621" s="26">
        <f>INDEX(Structure!$I$25:$I$52,MATCH(B1621&amp;"|"&amp;I1621,Structure!$A$25:$A$52,0))</f>
        <v/>
      </c>
      <c r="Q1621" s="20">
        <f>G1621/H1621</f>
        <v/>
      </c>
      <c r="R1621" s="20">
        <f>G1621/O1621</f>
        <v/>
      </c>
      <c r="S1621" s="32">
        <f>(G1621-N1621)/(P1621-N1621)</f>
        <v/>
      </c>
      <c r="T1621" s="4">
        <f>IF(G1621&lt;N1621,"Below",IF(G1621&gt;P1621,"Above","Within"))</f>
        <v/>
      </c>
      <c r="U1621" s="17">
        <f>MAX(0,N1621-G1621)*F1621</f>
        <v/>
      </c>
      <c r="V1621" s="17">
        <f>MAX(0,G1621-P1621)*F1621</f>
        <v/>
      </c>
      <c r="W1621" s="33">
        <f>IF(T1621="Above",LN(G1621/P1621)/LN(1+INDEX(Market!$E$6:$E$9,MATCH(B1621,Market!$A$6:$A$9,0))),0)</f>
        <v/>
      </c>
    </row>
    <row r="1622">
      <c r="A1622" s="5" t="inlineStr">
        <is>
          <t>E01875</t>
        </is>
      </c>
      <c r="B1622" s="5" t="inlineStr">
        <is>
          <t>DE</t>
        </is>
      </c>
      <c r="C1622" s="5" t="inlineStr">
        <is>
          <t>Customer Service</t>
        </is>
      </c>
      <c r="D1622" s="5" t="inlineStr">
        <is>
          <t>L1</t>
        </is>
      </c>
      <c r="E1622" s="5" t="inlineStr">
        <is>
          <t>F</t>
        </is>
      </c>
      <c r="F1622" s="5" t="n">
        <v>1</v>
      </c>
      <c r="G1622" s="31" t="n">
        <v>29900</v>
      </c>
      <c r="H1622" s="31" t="n">
        <v>34200</v>
      </c>
      <c r="I1622" s="6">
        <f>INDEX(Roles!$J$5:$J$40,MATCH(C1622&amp;"|"&amp;D1622,Roles!$A$5:$A$40,0))</f>
        <v/>
      </c>
      <c r="J1622" s="6">
        <f>INDEX(Roles!$K$5:$K$40,MATCH(C1622&amp;"|"&amp;D1622,Roles!$A$5:$A$40,0))</f>
        <v/>
      </c>
      <c r="K1622" s="26">
        <f>INDEX(Market!$K$31:$K$54,MATCH(B1622&amp;"|"&amp;J1622,Market!$A$31:$A$54,0))</f>
        <v/>
      </c>
      <c r="L1622" s="6">
        <f>INDEX(Settings!$E$13:$E$19,MATCH(I1622,Settings!$B$13:$B$19,0))</f>
        <v/>
      </c>
      <c r="M1622" s="25">
        <f>INDEX(Structure!$K$6:$K$12,MATCH(I1622,Structure!$A$6:$A$12,0))</f>
        <v/>
      </c>
      <c r="N1622" s="26">
        <f>INDEX(Structure!$G$25:$G$52,MATCH(B1622&amp;"|"&amp;I1622,Structure!$A$25:$A$52,0))</f>
        <v/>
      </c>
      <c r="O1622" s="26">
        <f>INDEX(Structure!$H$25:$H$52,MATCH(B1622&amp;"|"&amp;I1622,Structure!$A$25:$A$52,0))</f>
        <v/>
      </c>
      <c r="P1622" s="26">
        <f>INDEX(Structure!$I$25:$I$52,MATCH(B1622&amp;"|"&amp;I1622,Structure!$A$25:$A$52,0))</f>
        <v/>
      </c>
      <c r="Q1622" s="20">
        <f>G1622/H1622</f>
        <v/>
      </c>
      <c r="R1622" s="20">
        <f>G1622/O1622</f>
        <v/>
      </c>
      <c r="S1622" s="32">
        <f>(G1622-N1622)/(P1622-N1622)</f>
        <v/>
      </c>
      <c r="T1622" s="4">
        <f>IF(G1622&lt;N1622,"Below",IF(G1622&gt;P1622,"Above","Within"))</f>
        <v/>
      </c>
      <c r="U1622" s="17">
        <f>MAX(0,N1622-G1622)*F1622</f>
        <v/>
      </c>
      <c r="V1622" s="17">
        <f>MAX(0,G1622-P1622)*F1622</f>
        <v/>
      </c>
      <c r="W1622" s="33">
        <f>IF(T1622="Above",LN(G1622/P1622)/LN(1+INDEX(Market!$E$6:$E$9,MATCH(B1622,Market!$A$6:$A$9,0))),0)</f>
        <v/>
      </c>
    </row>
    <row r="1623">
      <c r="A1623" s="5" t="inlineStr">
        <is>
          <t>E01876</t>
        </is>
      </c>
      <c r="B1623" s="5" t="inlineStr">
        <is>
          <t>PL</t>
        </is>
      </c>
      <c r="C1623" s="5" t="inlineStr">
        <is>
          <t>Sales</t>
        </is>
      </c>
      <c r="D1623" s="5" t="inlineStr">
        <is>
          <t>L2</t>
        </is>
      </c>
      <c r="E1623" s="5" t="inlineStr">
        <is>
          <t>F</t>
        </is>
      </c>
      <c r="F1623" s="5" t="n">
        <v>1</v>
      </c>
      <c r="G1623" s="31" t="n">
        <v>29800</v>
      </c>
      <c r="H1623" s="31" t="n">
        <v>27600</v>
      </c>
      <c r="I1623" s="6">
        <f>INDEX(Roles!$J$5:$J$40,MATCH(C1623&amp;"|"&amp;D1623,Roles!$A$5:$A$40,0))</f>
        <v/>
      </c>
      <c r="J1623" s="6">
        <f>INDEX(Roles!$K$5:$K$40,MATCH(C1623&amp;"|"&amp;D1623,Roles!$A$5:$A$40,0))</f>
        <v/>
      </c>
      <c r="K1623" s="26">
        <f>INDEX(Market!$K$31:$K$54,MATCH(B1623&amp;"|"&amp;J1623,Market!$A$31:$A$54,0))</f>
        <v/>
      </c>
      <c r="L1623" s="6">
        <f>INDEX(Settings!$E$13:$E$19,MATCH(I1623,Settings!$B$13:$B$19,0))</f>
        <v/>
      </c>
      <c r="M1623" s="25">
        <f>INDEX(Structure!$K$6:$K$12,MATCH(I1623,Structure!$A$6:$A$12,0))</f>
        <v/>
      </c>
      <c r="N1623" s="26">
        <f>INDEX(Structure!$G$25:$G$52,MATCH(B1623&amp;"|"&amp;I1623,Structure!$A$25:$A$52,0))</f>
        <v/>
      </c>
      <c r="O1623" s="26">
        <f>INDEX(Structure!$H$25:$H$52,MATCH(B1623&amp;"|"&amp;I1623,Structure!$A$25:$A$52,0))</f>
        <v/>
      </c>
      <c r="P1623" s="26">
        <f>INDEX(Structure!$I$25:$I$52,MATCH(B1623&amp;"|"&amp;I1623,Structure!$A$25:$A$52,0))</f>
        <v/>
      </c>
      <c r="Q1623" s="20">
        <f>G1623/H1623</f>
        <v/>
      </c>
      <c r="R1623" s="20">
        <f>G1623/O1623</f>
        <v/>
      </c>
      <c r="S1623" s="32">
        <f>(G1623-N1623)/(P1623-N1623)</f>
        <v/>
      </c>
      <c r="T1623" s="4">
        <f>IF(G1623&lt;N1623,"Below",IF(G1623&gt;P1623,"Above","Within"))</f>
        <v/>
      </c>
      <c r="U1623" s="17">
        <f>MAX(0,N1623-G1623)*F1623</f>
        <v/>
      </c>
      <c r="V1623" s="17">
        <f>MAX(0,G1623-P1623)*F1623</f>
        <v/>
      </c>
      <c r="W1623" s="33">
        <f>IF(T1623="Above",LN(G1623/P1623)/LN(1+INDEX(Market!$E$6:$E$9,MATCH(B1623,Market!$A$6:$A$9,0))),0)</f>
        <v/>
      </c>
    </row>
    <row r="1624">
      <c r="A1624" s="5" t="inlineStr">
        <is>
          <t>E01877</t>
        </is>
      </c>
      <c r="B1624" s="5" t="inlineStr">
        <is>
          <t>IT</t>
        </is>
      </c>
      <c r="C1624" s="5" t="inlineStr">
        <is>
          <t>Operations</t>
        </is>
      </c>
      <c r="D1624" s="5" t="inlineStr">
        <is>
          <t>L2</t>
        </is>
      </c>
      <c r="E1624" s="5" t="inlineStr">
        <is>
          <t>F</t>
        </is>
      </c>
      <c r="F1624" s="5" t="n">
        <v>1</v>
      </c>
      <c r="G1624" s="31" t="n">
        <v>28950</v>
      </c>
      <c r="H1624" s="31" t="n">
        <v>30900</v>
      </c>
      <c r="I1624" s="6">
        <f>INDEX(Roles!$J$5:$J$40,MATCH(C1624&amp;"|"&amp;D1624,Roles!$A$5:$A$40,0))</f>
        <v/>
      </c>
      <c r="J1624" s="6">
        <f>INDEX(Roles!$K$5:$K$40,MATCH(C1624&amp;"|"&amp;D1624,Roles!$A$5:$A$40,0))</f>
        <v/>
      </c>
      <c r="K1624" s="26">
        <f>INDEX(Market!$K$31:$K$54,MATCH(B1624&amp;"|"&amp;J1624,Market!$A$31:$A$54,0))</f>
        <v/>
      </c>
      <c r="L1624" s="6">
        <f>INDEX(Settings!$E$13:$E$19,MATCH(I1624,Settings!$B$13:$B$19,0))</f>
        <v/>
      </c>
      <c r="M1624" s="25">
        <f>INDEX(Structure!$K$6:$K$12,MATCH(I1624,Structure!$A$6:$A$12,0))</f>
        <v/>
      </c>
      <c r="N1624" s="26">
        <f>INDEX(Structure!$G$25:$G$52,MATCH(B1624&amp;"|"&amp;I1624,Structure!$A$25:$A$52,0))</f>
        <v/>
      </c>
      <c r="O1624" s="26">
        <f>INDEX(Structure!$H$25:$H$52,MATCH(B1624&amp;"|"&amp;I1624,Structure!$A$25:$A$52,0))</f>
        <v/>
      </c>
      <c r="P1624" s="26">
        <f>INDEX(Structure!$I$25:$I$52,MATCH(B1624&amp;"|"&amp;I1624,Structure!$A$25:$A$52,0))</f>
        <v/>
      </c>
      <c r="Q1624" s="20">
        <f>G1624/H1624</f>
        <v/>
      </c>
      <c r="R1624" s="20">
        <f>G1624/O1624</f>
        <v/>
      </c>
      <c r="S1624" s="32">
        <f>(G1624-N1624)/(P1624-N1624)</f>
        <v/>
      </c>
      <c r="T1624" s="4">
        <f>IF(G1624&lt;N1624,"Below",IF(G1624&gt;P1624,"Above","Within"))</f>
        <v/>
      </c>
      <c r="U1624" s="17">
        <f>MAX(0,N1624-G1624)*F1624</f>
        <v/>
      </c>
      <c r="V1624" s="17">
        <f>MAX(0,G1624-P1624)*F1624</f>
        <v/>
      </c>
      <c r="W1624" s="33">
        <f>IF(T1624="Above",LN(G1624/P1624)/LN(1+INDEX(Market!$E$6:$E$9,MATCH(B1624,Market!$A$6:$A$9,0))),0)</f>
        <v/>
      </c>
    </row>
    <row r="1625">
      <c r="A1625" s="5" t="inlineStr">
        <is>
          <t>E01879</t>
        </is>
      </c>
      <c r="B1625" s="5" t="inlineStr">
        <is>
          <t>IT</t>
        </is>
      </c>
      <c r="C1625" s="5" t="inlineStr">
        <is>
          <t>HR</t>
        </is>
      </c>
      <c r="D1625" s="5" t="inlineStr">
        <is>
          <t>L1</t>
        </is>
      </c>
      <c r="E1625" s="5" t="inlineStr">
        <is>
          <t>M</t>
        </is>
      </c>
      <c r="F1625" s="5" t="n">
        <v>1</v>
      </c>
      <c r="G1625" s="31" t="n">
        <v>26900</v>
      </c>
      <c r="H1625" s="31" t="n">
        <v>26000</v>
      </c>
      <c r="I1625" s="6">
        <f>INDEX(Roles!$J$5:$J$40,MATCH(C1625&amp;"|"&amp;D1625,Roles!$A$5:$A$40,0))</f>
        <v/>
      </c>
      <c r="J1625" s="6">
        <f>INDEX(Roles!$K$5:$K$40,MATCH(C1625&amp;"|"&amp;D1625,Roles!$A$5:$A$40,0))</f>
        <v/>
      </c>
      <c r="K1625" s="26">
        <f>INDEX(Market!$K$31:$K$54,MATCH(B1625&amp;"|"&amp;J1625,Market!$A$31:$A$54,0))</f>
        <v/>
      </c>
      <c r="L1625" s="6">
        <f>INDEX(Settings!$E$13:$E$19,MATCH(I1625,Settings!$B$13:$B$19,0))</f>
        <v/>
      </c>
      <c r="M1625" s="25">
        <f>INDEX(Structure!$K$6:$K$12,MATCH(I1625,Structure!$A$6:$A$12,0))</f>
        <v/>
      </c>
      <c r="N1625" s="26">
        <f>INDEX(Structure!$G$25:$G$52,MATCH(B1625&amp;"|"&amp;I1625,Structure!$A$25:$A$52,0))</f>
        <v/>
      </c>
      <c r="O1625" s="26">
        <f>INDEX(Structure!$H$25:$H$52,MATCH(B1625&amp;"|"&amp;I1625,Structure!$A$25:$A$52,0))</f>
        <v/>
      </c>
      <c r="P1625" s="26">
        <f>INDEX(Structure!$I$25:$I$52,MATCH(B1625&amp;"|"&amp;I1625,Structure!$A$25:$A$52,0))</f>
        <v/>
      </c>
      <c r="Q1625" s="20">
        <f>G1625/H1625</f>
        <v/>
      </c>
      <c r="R1625" s="20">
        <f>G1625/O1625</f>
        <v/>
      </c>
      <c r="S1625" s="32">
        <f>(G1625-N1625)/(P1625-N1625)</f>
        <v/>
      </c>
      <c r="T1625" s="4">
        <f>IF(G1625&lt;N1625,"Below",IF(G1625&gt;P1625,"Above","Within"))</f>
        <v/>
      </c>
      <c r="U1625" s="17">
        <f>MAX(0,N1625-G1625)*F1625</f>
        <v/>
      </c>
      <c r="V1625" s="17">
        <f>MAX(0,G1625-P1625)*F1625</f>
        <v/>
      </c>
      <c r="W1625" s="33">
        <f>IF(T1625="Above",LN(G1625/P1625)/LN(1+INDEX(Market!$E$6:$E$9,MATCH(B1625,Market!$A$6:$A$9,0))),0)</f>
        <v/>
      </c>
    </row>
    <row r="1626">
      <c r="A1626" s="5" t="inlineStr">
        <is>
          <t>E01880</t>
        </is>
      </c>
      <c r="B1626" s="5" t="inlineStr">
        <is>
          <t>PL</t>
        </is>
      </c>
      <c r="C1626" s="5" t="inlineStr">
        <is>
          <t>Tech</t>
        </is>
      </c>
      <c r="D1626" s="5" t="inlineStr">
        <is>
          <t>L2</t>
        </is>
      </c>
      <c r="E1626" s="5" t="inlineStr">
        <is>
          <t>F</t>
        </is>
      </c>
      <c r="F1626" s="5" t="n">
        <v>1</v>
      </c>
      <c r="G1626" s="31" t="n">
        <v>32800</v>
      </c>
      <c r="H1626" s="31" t="n">
        <v>32800</v>
      </c>
      <c r="I1626" s="6">
        <f>INDEX(Roles!$J$5:$J$40,MATCH(C1626&amp;"|"&amp;D1626,Roles!$A$5:$A$40,0))</f>
        <v/>
      </c>
      <c r="J1626" s="6">
        <f>INDEX(Roles!$K$5:$K$40,MATCH(C1626&amp;"|"&amp;D1626,Roles!$A$5:$A$40,0))</f>
        <v/>
      </c>
      <c r="K1626" s="26">
        <f>INDEX(Market!$K$31:$K$54,MATCH(B1626&amp;"|"&amp;J1626,Market!$A$31:$A$54,0))</f>
        <v/>
      </c>
      <c r="L1626" s="6">
        <f>INDEX(Settings!$E$13:$E$19,MATCH(I1626,Settings!$B$13:$B$19,0))</f>
        <v/>
      </c>
      <c r="M1626" s="25">
        <f>INDEX(Structure!$K$6:$K$12,MATCH(I1626,Structure!$A$6:$A$12,0))</f>
        <v/>
      </c>
      <c r="N1626" s="26">
        <f>INDEX(Structure!$G$25:$G$52,MATCH(B1626&amp;"|"&amp;I1626,Structure!$A$25:$A$52,0))</f>
        <v/>
      </c>
      <c r="O1626" s="26">
        <f>INDEX(Structure!$H$25:$H$52,MATCH(B1626&amp;"|"&amp;I1626,Structure!$A$25:$A$52,0))</f>
        <v/>
      </c>
      <c r="P1626" s="26">
        <f>INDEX(Structure!$I$25:$I$52,MATCH(B1626&amp;"|"&amp;I1626,Structure!$A$25:$A$52,0))</f>
        <v/>
      </c>
      <c r="Q1626" s="20">
        <f>G1626/H1626</f>
        <v/>
      </c>
      <c r="R1626" s="20">
        <f>G1626/O1626</f>
        <v/>
      </c>
      <c r="S1626" s="32">
        <f>(G1626-N1626)/(P1626-N1626)</f>
        <v/>
      </c>
      <c r="T1626" s="4">
        <f>IF(G1626&lt;N1626,"Below",IF(G1626&gt;P1626,"Above","Within"))</f>
        <v/>
      </c>
      <c r="U1626" s="17">
        <f>MAX(0,N1626-G1626)*F1626</f>
        <v/>
      </c>
      <c r="V1626" s="17">
        <f>MAX(0,G1626-P1626)*F1626</f>
        <v/>
      </c>
      <c r="W1626" s="33">
        <f>IF(T1626="Above",LN(G1626/P1626)/LN(1+INDEX(Market!$E$6:$E$9,MATCH(B1626,Market!$A$6:$A$9,0))),0)</f>
        <v/>
      </c>
    </row>
    <row r="1627">
      <c r="A1627" s="5" t="inlineStr">
        <is>
          <t>E01881</t>
        </is>
      </c>
      <c r="B1627" s="5" t="inlineStr">
        <is>
          <t>PL</t>
        </is>
      </c>
      <c r="C1627" s="5" t="inlineStr">
        <is>
          <t>HR</t>
        </is>
      </c>
      <c r="D1627" s="5" t="inlineStr">
        <is>
          <t>L2</t>
        </is>
      </c>
      <c r="E1627" s="5" t="inlineStr">
        <is>
          <t>M</t>
        </is>
      </c>
      <c r="F1627" s="5" t="n">
        <v>1</v>
      </c>
      <c r="G1627" s="31" t="n">
        <v>27100</v>
      </c>
      <c r="H1627" s="31" t="n">
        <v>26200</v>
      </c>
      <c r="I1627" s="6">
        <f>INDEX(Roles!$J$5:$J$40,MATCH(C1627&amp;"|"&amp;D1627,Roles!$A$5:$A$40,0))</f>
        <v/>
      </c>
      <c r="J1627" s="6">
        <f>INDEX(Roles!$K$5:$K$40,MATCH(C1627&amp;"|"&amp;D1627,Roles!$A$5:$A$40,0))</f>
        <v/>
      </c>
      <c r="K1627" s="26">
        <f>INDEX(Market!$K$31:$K$54,MATCH(B1627&amp;"|"&amp;J1627,Market!$A$31:$A$54,0))</f>
        <v/>
      </c>
      <c r="L1627" s="6">
        <f>INDEX(Settings!$E$13:$E$19,MATCH(I1627,Settings!$B$13:$B$19,0))</f>
        <v/>
      </c>
      <c r="M1627" s="25">
        <f>INDEX(Structure!$K$6:$K$12,MATCH(I1627,Structure!$A$6:$A$12,0))</f>
        <v/>
      </c>
      <c r="N1627" s="26">
        <f>INDEX(Structure!$G$25:$G$52,MATCH(B1627&amp;"|"&amp;I1627,Structure!$A$25:$A$52,0))</f>
        <v/>
      </c>
      <c r="O1627" s="26">
        <f>INDEX(Structure!$H$25:$H$52,MATCH(B1627&amp;"|"&amp;I1627,Structure!$A$25:$A$52,0))</f>
        <v/>
      </c>
      <c r="P1627" s="26">
        <f>INDEX(Structure!$I$25:$I$52,MATCH(B1627&amp;"|"&amp;I1627,Structure!$A$25:$A$52,0))</f>
        <v/>
      </c>
      <c r="Q1627" s="20">
        <f>G1627/H1627</f>
        <v/>
      </c>
      <c r="R1627" s="20">
        <f>G1627/O1627</f>
        <v/>
      </c>
      <c r="S1627" s="32">
        <f>(G1627-N1627)/(P1627-N1627)</f>
        <v/>
      </c>
      <c r="T1627" s="4">
        <f>IF(G1627&lt;N1627,"Below",IF(G1627&gt;P1627,"Above","Within"))</f>
        <v/>
      </c>
      <c r="U1627" s="17">
        <f>MAX(0,N1627-G1627)*F1627</f>
        <v/>
      </c>
      <c r="V1627" s="17">
        <f>MAX(0,G1627-P1627)*F1627</f>
        <v/>
      </c>
      <c r="W1627" s="33">
        <f>IF(T1627="Above",LN(G1627/P1627)/LN(1+INDEX(Market!$E$6:$E$9,MATCH(B1627,Market!$A$6:$A$9,0))),0)</f>
        <v/>
      </c>
    </row>
    <row r="1628">
      <c r="A1628" s="5" t="inlineStr">
        <is>
          <t>E01883</t>
        </is>
      </c>
      <c r="B1628" s="5" t="inlineStr">
        <is>
          <t>PL</t>
        </is>
      </c>
      <c r="C1628" s="5" t="inlineStr">
        <is>
          <t>Customer Service</t>
        </is>
      </c>
      <c r="D1628" s="5" t="inlineStr">
        <is>
          <t>L2</t>
        </is>
      </c>
      <c r="E1628" s="5" t="inlineStr">
        <is>
          <t>M</t>
        </is>
      </c>
      <c r="F1628" s="5" t="n">
        <v>1</v>
      </c>
      <c r="G1628" s="31" t="n">
        <v>28150</v>
      </c>
      <c r="H1628" s="31" t="n">
        <v>23600</v>
      </c>
      <c r="I1628" s="6">
        <f>INDEX(Roles!$J$5:$J$40,MATCH(C1628&amp;"|"&amp;D1628,Roles!$A$5:$A$40,0))</f>
        <v/>
      </c>
      <c r="J1628" s="6">
        <f>INDEX(Roles!$K$5:$K$40,MATCH(C1628&amp;"|"&amp;D1628,Roles!$A$5:$A$40,0))</f>
        <v/>
      </c>
      <c r="K1628" s="26">
        <f>INDEX(Market!$K$31:$K$54,MATCH(B1628&amp;"|"&amp;J1628,Market!$A$31:$A$54,0))</f>
        <v/>
      </c>
      <c r="L1628" s="6">
        <f>INDEX(Settings!$E$13:$E$19,MATCH(I1628,Settings!$B$13:$B$19,0))</f>
        <v/>
      </c>
      <c r="M1628" s="25">
        <f>INDEX(Structure!$K$6:$K$12,MATCH(I1628,Structure!$A$6:$A$12,0))</f>
        <v/>
      </c>
      <c r="N1628" s="26">
        <f>INDEX(Structure!$G$25:$G$52,MATCH(B1628&amp;"|"&amp;I1628,Structure!$A$25:$A$52,0))</f>
        <v/>
      </c>
      <c r="O1628" s="26">
        <f>INDEX(Structure!$H$25:$H$52,MATCH(B1628&amp;"|"&amp;I1628,Structure!$A$25:$A$52,0))</f>
        <v/>
      </c>
      <c r="P1628" s="26">
        <f>INDEX(Structure!$I$25:$I$52,MATCH(B1628&amp;"|"&amp;I1628,Structure!$A$25:$A$52,0))</f>
        <v/>
      </c>
      <c r="Q1628" s="20">
        <f>G1628/H1628</f>
        <v/>
      </c>
      <c r="R1628" s="20">
        <f>G1628/O1628</f>
        <v/>
      </c>
      <c r="S1628" s="32">
        <f>(G1628-N1628)/(P1628-N1628)</f>
        <v/>
      </c>
      <c r="T1628" s="4">
        <f>IF(G1628&lt;N1628,"Below",IF(G1628&gt;P1628,"Above","Within"))</f>
        <v/>
      </c>
      <c r="U1628" s="17">
        <f>MAX(0,N1628-G1628)*F1628</f>
        <v/>
      </c>
      <c r="V1628" s="17">
        <f>MAX(0,G1628-P1628)*F1628</f>
        <v/>
      </c>
      <c r="W1628" s="33">
        <f>IF(T1628="Above",LN(G1628/P1628)/LN(1+INDEX(Market!$E$6:$E$9,MATCH(B1628,Market!$A$6:$A$9,0))),0)</f>
        <v/>
      </c>
    </row>
    <row r="1629">
      <c r="A1629" s="5" t="inlineStr">
        <is>
          <t>E01885</t>
        </is>
      </c>
      <c r="B1629" s="5" t="inlineStr">
        <is>
          <t>DE</t>
        </is>
      </c>
      <c r="C1629" s="5" t="inlineStr">
        <is>
          <t>Customer Service</t>
        </is>
      </c>
      <c r="D1629" s="5" t="inlineStr">
        <is>
          <t>L3</t>
        </is>
      </c>
      <c r="E1629" s="5" t="inlineStr">
        <is>
          <t>F</t>
        </is>
      </c>
      <c r="F1629" s="5" t="n">
        <v>1</v>
      </c>
      <c r="G1629" s="31" t="n">
        <v>53750</v>
      </c>
      <c r="H1629" s="31" t="n">
        <v>54700</v>
      </c>
      <c r="I1629" s="6">
        <f>INDEX(Roles!$J$5:$J$40,MATCH(C1629&amp;"|"&amp;D1629,Roles!$A$5:$A$40,0))</f>
        <v/>
      </c>
      <c r="J1629" s="6">
        <f>INDEX(Roles!$K$5:$K$40,MATCH(C1629&amp;"|"&amp;D1629,Roles!$A$5:$A$40,0))</f>
        <v/>
      </c>
      <c r="K1629" s="26">
        <f>INDEX(Market!$K$31:$K$54,MATCH(B1629&amp;"|"&amp;J1629,Market!$A$31:$A$54,0))</f>
        <v/>
      </c>
      <c r="L1629" s="6">
        <f>INDEX(Settings!$E$13:$E$19,MATCH(I1629,Settings!$B$13:$B$19,0))</f>
        <v/>
      </c>
      <c r="M1629" s="25">
        <f>INDEX(Structure!$K$6:$K$12,MATCH(I1629,Structure!$A$6:$A$12,0))</f>
        <v/>
      </c>
      <c r="N1629" s="26">
        <f>INDEX(Structure!$G$25:$G$52,MATCH(B1629&amp;"|"&amp;I1629,Structure!$A$25:$A$52,0))</f>
        <v/>
      </c>
      <c r="O1629" s="26">
        <f>INDEX(Structure!$H$25:$H$52,MATCH(B1629&amp;"|"&amp;I1629,Structure!$A$25:$A$52,0))</f>
        <v/>
      </c>
      <c r="P1629" s="26">
        <f>INDEX(Structure!$I$25:$I$52,MATCH(B1629&amp;"|"&amp;I1629,Structure!$A$25:$A$52,0))</f>
        <v/>
      </c>
      <c r="Q1629" s="20">
        <f>G1629/H1629</f>
        <v/>
      </c>
      <c r="R1629" s="20">
        <f>G1629/O1629</f>
        <v/>
      </c>
      <c r="S1629" s="32">
        <f>(G1629-N1629)/(P1629-N1629)</f>
        <v/>
      </c>
      <c r="T1629" s="4">
        <f>IF(G1629&lt;N1629,"Below",IF(G1629&gt;P1629,"Above","Within"))</f>
        <v/>
      </c>
      <c r="U1629" s="17">
        <f>MAX(0,N1629-G1629)*F1629</f>
        <v/>
      </c>
      <c r="V1629" s="17">
        <f>MAX(0,G1629-P1629)*F1629</f>
        <v/>
      </c>
      <c r="W1629" s="33">
        <f>IF(T1629="Above",LN(G1629/P1629)/LN(1+INDEX(Market!$E$6:$E$9,MATCH(B1629,Market!$A$6:$A$9,0))),0)</f>
        <v/>
      </c>
    </row>
    <row r="1630">
      <c r="A1630" s="5" t="inlineStr">
        <is>
          <t>E01886</t>
        </is>
      </c>
      <c r="B1630" s="5" t="inlineStr">
        <is>
          <t>IT</t>
        </is>
      </c>
      <c r="C1630" s="5" t="inlineStr">
        <is>
          <t>Operations</t>
        </is>
      </c>
      <c r="D1630" s="5" t="inlineStr">
        <is>
          <t>L1</t>
        </is>
      </c>
      <c r="E1630" s="5" t="inlineStr">
        <is>
          <t>F</t>
        </is>
      </c>
      <c r="F1630" s="5" t="n">
        <v>1</v>
      </c>
      <c r="G1630" s="31" t="n">
        <v>25000</v>
      </c>
      <c r="H1630" s="31" t="n">
        <v>24700</v>
      </c>
      <c r="I1630" s="6">
        <f>INDEX(Roles!$J$5:$J$40,MATCH(C1630&amp;"|"&amp;D1630,Roles!$A$5:$A$40,0))</f>
        <v/>
      </c>
      <c r="J1630" s="6">
        <f>INDEX(Roles!$K$5:$K$40,MATCH(C1630&amp;"|"&amp;D1630,Roles!$A$5:$A$40,0))</f>
        <v/>
      </c>
      <c r="K1630" s="26">
        <f>INDEX(Market!$K$31:$K$54,MATCH(B1630&amp;"|"&amp;J1630,Market!$A$31:$A$54,0))</f>
        <v/>
      </c>
      <c r="L1630" s="6">
        <f>INDEX(Settings!$E$13:$E$19,MATCH(I1630,Settings!$B$13:$B$19,0))</f>
        <v/>
      </c>
      <c r="M1630" s="25">
        <f>INDEX(Structure!$K$6:$K$12,MATCH(I1630,Structure!$A$6:$A$12,0))</f>
        <v/>
      </c>
      <c r="N1630" s="26">
        <f>INDEX(Structure!$G$25:$G$52,MATCH(B1630&amp;"|"&amp;I1630,Structure!$A$25:$A$52,0))</f>
        <v/>
      </c>
      <c r="O1630" s="26">
        <f>INDEX(Structure!$H$25:$H$52,MATCH(B1630&amp;"|"&amp;I1630,Structure!$A$25:$A$52,0))</f>
        <v/>
      </c>
      <c r="P1630" s="26">
        <f>INDEX(Structure!$I$25:$I$52,MATCH(B1630&amp;"|"&amp;I1630,Structure!$A$25:$A$52,0))</f>
        <v/>
      </c>
      <c r="Q1630" s="20">
        <f>G1630/H1630</f>
        <v/>
      </c>
      <c r="R1630" s="20">
        <f>G1630/O1630</f>
        <v/>
      </c>
      <c r="S1630" s="32">
        <f>(G1630-N1630)/(P1630-N1630)</f>
        <v/>
      </c>
      <c r="T1630" s="4">
        <f>IF(G1630&lt;N1630,"Below",IF(G1630&gt;P1630,"Above","Within"))</f>
        <v/>
      </c>
      <c r="U1630" s="17">
        <f>MAX(0,N1630-G1630)*F1630</f>
        <v/>
      </c>
      <c r="V1630" s="17">
        <f>MAX(0,G1630-P1630)*F1630</f>
        <v/>
      </c>
      <c r="W1630" s="33">
        <f>IF(T1630="Above",LN(G1630/P1630)/LN(1+INDEX(Market!$E$6:$E$9,MATCH(B1630,Market!$A$6:$A$9,0))),0)</f>
        <v/>
      </c>
    </row>
    <row r="1631">
      <c r="A1631" s="5" t="inlineStr">
        <is>
          <t>E01887</t>
        </is>
      </c>
      <c r="B1631" s="5" t="inlineStr">
        <is>
          <t>DE</t>
        </is>
      </c>
      <c r="C1631" s="5" t="inlineStr">
        <is>
          <t>Customer Service</t>
        </is>
      </c>
      <c r="D1631" s="5" t="inlineStr">
        <is>
          <t>L3</t>
        </is>
      </c>
      <c r="E1631" s="5" t="inlineStr">
        <is>
          <t>F</t>
        </is>
      </c>
      <c r="F1631" s="5" t="n">
        <v>1</v>
      </c>
      <c r="G1631" s="31" t="n">
        <v>57500</v>
      </c>
      <c r="H1631" s="31" t="n">
        <v>54700</v>
      </c>
      <c r="I1631" s="6">
        <f>INDEX(Roles!$J$5:$J$40,MATCH(C1631&amp;"|"&amp;D1631,Roles!$A$5:$A$40,0))</f>
        <v/>
      </c>
      <c r="J1631" s="6">
        <f>INDEX(Roles!$K$5:$K$40,MATCH(C1631&amp;"|"&amp;D1631,Roles!$A$5:$A$40,0))</f>
        <v/>
      </c>
      <c r="K1631" s="26">
        <f>INDEX(Market!$K$31:$K$54,MATCH(B1631&amp;"|"&amp;J1631,Market!$A$31:$A$54,0))</f>
        <v/>
      </c>
      <c r="L1631" s="6">
        <f>INDEX(Settings!$E$13:$E$19,MATCH(I1631,Settings!$B$13:$B$19,0))</f>
        <v/>
      </c>
      <c r="M1631" s="25">
        <f>INDEX(Structure!$K$6:$K$12,MATCH(I1631,Structure!$A$6:$A$12,0))</f>
        <v/>
      </c>
      <c r="N1631" s="26">
        <f>INDEX(Structure!$G$25:$G$52,MATCH(B1631&amp;"|"&amp;I1631,Structure!$A$25:$A$52,0))</f>
        <v/>
      </c>
      <c r="O1631" s="26">
        <f>INDEX(Structure!$H$25:$H$52,MATCH(B1631&amp;"|"&amp;I1631,Structure!$A$25:$A$52,0))</f>
        <v/>
      </c>
      <c r="P1631" s="26">
        <f>INDEX(Structure!$I$25:$I$52,MATCH(B1631&amp;"|"&amp;I1631,Structure!$A$25:$A$52,0))</f>
        <v/>
      </c>
      <c r="Q1631" s="20">
        <f>G1631/H1631</f>
        <v/>
      </c>
      <c r="R1631" s="20">
        <f>G1631/O1631</f>
        <v/>
      </c>
      <c r="S1631" s="32">
        <f>(G1631-N1631)/(P1631-N1631)</f>
        <v/>
      </c>
      <c r="T1631" s="4">
        <f>IF(G1631&lt;N1631,"Below",IF(G1631&gt;P1631,"Above","Within"))</f>
        <v/>
      </c>
      <c r="U1631" s="17">
        <f>MAX(0,N1631-G1631)*F1631</f>
        <v/>
      </c>
      <c r="V1631" s="17">
        <f>MAX(0,G1631-P1631)*F1631</f>
        <v/>
      </c>
      <c r="W1631" s="33">
        <f>IF(T1631="Above",LN(G1631/P1631)/LN(1+INDEX(Market!$E$6:$E$9,MATCH(B1631,Market!$A$6:$A$9,0))),0)</f>
        <v/>
      </c>
    </row>
    <row r="1632">
      <c r="A1632" s="5" t="inlineStr">
        <is>
          <t>E01888</t>
        </is>
      </c>
      <c r="B1632" s="5" t="inlineStr">
        <is>
          <t>PL</t>
        </is>
      </c>
      <c r="C1632" s="5" t="inlineStr">
        <is>
          <t>Sales</t>
        </is>
      </c>
      <c r="D1632" s="5" t="inlineStr">
        <is>
          <t>L2</t>
        </is>
      </c>
      <c r="E1632" s="5" t="inlineStr">
        <is>
          <t>M</t>
        </is>
      </c>
      <c r="F1632" s="5" t="n">
        <v>1</v>
      </c>
      <c r="G1632" s="31" t="n">
        <v>26150</v>
      </c>
      <c r="H1632" s="31" t="n">
        <v>27600</v>
      </c>
      <c r="I1632" s="6">
        <f>INDEX(Roles!$J$5:$J$40,MATCH(C1632&amp;"|"&amp;D1632,Roles!$A$5:$A$40,0))</f>
        <v/>
      </c>
      <c r="J1632" s="6">
        <f>INDEX(Roles!$K$5:$K$40,MATCH(C1632&amp;"|"&amp;D1632,Roles!$A$5:$A$40,0))</f>
        <v/>
      </c>
      <c r="K1632" s="26">
        <f>INDEX(Market!$K$31:$K$54,MATCH(B1632&amp;"|"&amp;J1632,Market!$A$31:$A$54,0))</f>
        <v/>
      </c>
      <c r="L1632" s="6">
        <f>INDEX(Settings!$E$13:$E$19,MATCH(I1632,Settings!$B$13:$B$19,0))</f>
        <v/>
      </c>
      <c r="M1632" s="25">
        <f>INDEX(Structure!$K$6:$K$12,MATCH(I1632,Structure!$A$6:$A$12,0))</f>
        <v/>
      </c>
      <c r="N1632" s="26">
        <f>INDEX(Structure!$G$25:$G$52,MATCH(B1632&amp;"|"&amp;I1632,Structure!$A$25:$A$52,0))</f>
        <v/>
      </c>
      <c r="O1632" s="26">
        <f>INDEX(Structure!$H$25:$H$52,MATCH(B1632&amp;"|"&amp;I1632,Structure!$A$25:$A$52,0))</f>
        <v/>
      </c>
      <c r="P1632" s="26">
        <f>INDEX(Structure!$I$25:$I$52,MATCH(B1632&amp;"|"&amp;I1632,Structure!$A$25:$A$52,0))</f>
        <v/>
      </c>
      <c r="Q1632" s="20">
        <f>G1632/H1632</f>
        <v/>
      </c>
      <c r="R1632" s="20">
        <f>G1632/O1632</f>
        <v/>
      </c>
      <c r="S1632" s="32">
        <f>(G1632-N1632)/(P1632-N1632)</f>
        <v/>
      </c>
      <c r="T1632" s="4">
        <f>IF(G1632&lt;N1632,"Below",IF(G1632&gt;P1632,"Above","Within"))</f>
        <v/>
      </c>
      <c r="U1632" s="17">
        <f>MAX(0,N1632-G1632)*F1632</f>
        <v/>
      </c>
      <c r="V1632" s="17">
        <f>MAX(0,G1632-P1632)*F1632</f>
        <v/>
      </c>
      <c r="W1632" s="33">
        <f>IF(T1632="Above",LN(G1632/P1632)/LN(1+INDEX(Market!$E$6:$E$9,MATCH(B1632,Market!$A$6:$A$9,0))),0)</f>
        <v/>
      </c>
    </row>
    <row r="1633">
      <c r="A1633" s="5" t="inlineStr">
        <is>
          <t>E01889</t>
        </is>
      </c>
      <c r="B1633" s="5" t="inlineStr">
        <is>
          <t>IT</t>
        </is>
      </c>
      <c r="C1633" s="5" t="inlineStr">
        <is>
          <t>Customer Service</t>
        </is>
      </c>
      <c r="D1633" s="5" t="inlineStr">
        <is>
          <t>L4</t>
        </is>
      </c>
      <c r="E1633" s="5" t="inlineStr">
        <is>
          <t>M</t>
        </is>
      </c>
      <c r="F1633" s="5" t="n">
        <v>1</v>
      </c>
      <c r="G1633" s="31" t="n">
        <v>53150</v>
      </c>
      <c r="H1633" s="31" t="n">
        <v>49100</v>
      </c>
      <c r="I1633" s="6">
        <f>INDEX(Roles!$J$5:$J$40,MATCH(C1633&amp;"|"&amp;D1633,Roles!$A$5:$A$40,0))</f>
        <v/>
      </c>
      <c r="J1633" s="6">
        <f>INDEX(Roles!$K$5:$K$40,MATCH(C1633&amp;"|"&amp;D1633,Roles!$A$5:$A$40,0))</f>
        <v/>
      </c>
      <c r="K1633" s="26">
        <f>INDEX(Market!$K$31:$K$54,MATCH(B1633&amp;"|"&amp;J1633,Market!$A$31:$A$54,0))</f>
        <v/>
      </c>
      <c r="L1633" s="6">
        <f>INDEX(Settings!$E$13:$E$19,MATCH(I1633,Settings!$B$13:$B$19,0))</f>
        <v/>
      </c>
      <c r="M1633" s="25">
        <f>INDEX(Structure!$K$6:$K$12,MATCH(I1633,Structure!$A$6:$A$12,0))</f>
        <v/>
      </c>
      <c r="N1633" s="26">
        <f>INDEX(Structure!$G$25:$G$52,MATCH(B1633&amp;"|"&amp;I1633,Structure!$A$25:$A$52,0))</f>
        <v/>
      </c>
      <c r="O1633" s="26">
        <f>INDEX(Structure!$H$25:$H$52,MATCH(B1633&amp;"|"&amp;I1633,Structure!$A$25:$A$52,0))</f>
        <v/>
      </c>
      <c r="P1633" s="26">
        <f>INDEX(Structure!$I$25:$I$52,MATCH(B1633&amp;"|"&amp;I1633,Structure!$A$25:$A$52,0))</f>
        <v/>
      </c>
      <c r="Q1633" s="20">
        <f>G1633/H1633</f>
        <v/>
      </c>
      <c r="R1633" s="20">
        <f>G1633/O1633</f>
        <v/>
      </c>
      <c r="S1633" s="32">
        <f>(G1633-N1633)/(P1633-N1633)</f>
        <v/>
      </c>
      <c r="T1633" s="4">
        <f>IF(G1633&lt;N1633,"Below",IF(G1633&gt;P1633,"Above","Within"))</f>
        <v/>
      </c>
      <c r="U1633" s="17">
        <f>MAX(0,N1633-G1633)*F1633</f>
        <v/>
      </c>
      <c r="V1633" s="17">
        <f>MAX(0,G1633-P1633)*F1633</f>
        <v/>
      </c>
      <c r="W1633" s="33">
        <f>IF(T1633="Above",LN(G1633/P1633)/LN(1+INDEX(Market!$E$6:$E$9,MATCH(B1633,Market!$A$6:$A$9,0))),0)</f>
        <v/>
      </c>
    </row>
    <row r="1634">
      <c r="A1634" s="5" t="inlineStr">
        <is>
          <t>E01891</t>
        </is>
      </c>
      <c r="B1634" s="5" t="inlineStr">
        <is>
          <t>IT</t>
        </is>
      </c>
      <c r="C1634" s="5" t="inlineStr">
        <is>
          <t>Customer Service</t>
        </is>
      </c>
      <c r="D1634" s="5" t="inlineStr">
        <is>
          <t>L3</t>
        </is>
      </c>
      <c r="E1634" s="5" t="inlineStr">
        <is>
          <t>F</t>
        </is>
      </c>
      <c r="F1634" s="5" t="n">
        <v>1</v>
      </c>
      <c r="G1634" s="31" t="n">
        <v>36600</v>
      </c>
      <c r="H1634" s="31" t="n">
        <v>37400</v>
      </c>
      <c r="I1634" s="6">
        <f>INDEX(Roles!$J$5:$J$40,MATCH(C1634&amp;"|"&amp;D1634,Roles!$A$5:$A$40,0))</f>
        <v/>
      </c>
      <c r="J1634" s="6">
        <f>INDEX(Roles!$K$5:$K$40,MATCH(C1634&amp;"|"&amp;D1634,Roles!$A$5:$A$40,0))</f>
        <v/>
      </c>
      <c r="K1634" s="26">
        <f>INDEX(Market!$K$31:$K$54,MATCH(B1634&amp;"|"&amp;J1634,Market!$A$31:$A$54,0))</f>
        <v/>
      </c>
      <c r="L1634" s="6">
        <f>INDEX(Settings!$E$13:$E$19,MATCH(I1634,Settings!$B$13:$B$19,0))</f>
        <v/>
      </c>
      <c r="M1634" s="25">
        <f>INDEX(Structure!$K$6:$K$12,MATCH(I1634,Structure!$A$6:$A$12,0))</f>
        <v/>
      </c>
      <c r="N1634" s="26">
        <f>INDEX(Structure!$G$25:$G$52,MATCH(B1634&amp;"|"&amp;I1634,Structure!$A$25:$A$52,0))</f>
        <v/>
      </c>
      <c r="O1634" s="26">
        <f>INDEX(Structure!$H$25:$H$52,MATCH(B1634&amp;"|"&amp;I1634,Structure!$A$25:$A$52,0))</f>
        <v/>
      </c>
      <c r="P1634" s="26">
        <f>INDEX(Structure!$I$25:$I$52,MATCH(B1634&amp;"|"&amp;I1634,Structure!$A$25:$A$52,0))</f>
        <v/>
      </c>
      <c r="Q1634" s="20">
        <f>G1634/H1634</f>
        <v/>
      </c>
      <c r="R1634" s="20">
        <f>G1634/O1634</f>
        <v/>
      </c>
      <c r="S1634" s="32">
        <f>(G1634-N1634)/(P1634-N1634)</f>
        <v/>
      </c>
      <c r="T1634" s="4">
        <f>IF(G1634&lt;N1634,"Below",IF(G1634&gt;P1634,"Above","Within"))</f>
        <v/>
      </c>
      <c r="U1634" s="17">
        <f>MAX(0,N1634-G1634)*F1634</f>
        <v/>
      </c>
      <c r="V1634" s="17">
        <f>MAX(0,G1634-P1634)*F1634</f>
        <v/>
      </c>
      <c r="W1634" s="33">
        <f>IF(T1634="Above",LN(G1634/P1634)/LN(1+INDEX(Market!$E$6:$E$9,MATCH(B1634,Market!$A$6:$A$9,0))),0)</f>
        <v/>
      </c>
    </row>
    <row r="1635">
      <c r="A1635" s="5" t="inlineStr">
        <is>
          <t>E01892</t>
        </is>
      </c>
      <c r="B1635" s="5" t="inlineStr">
        <is>
          <t>ES</t>
        </is>
      </c>
      <c r="C1635" s="5" t="inlineStr">
        <is>
          <t>Operations</t>
        </is>
      </c>
      <c r="D1635" s="5" t="inlineStr">
        <is>
          <t>L2</t>
        </is>
      </c>
      <c r="E1635" s="5" t="inlineStr">
        <is>
          <t>F</t>
        </is>
      </c>
      <c r="F1635" s="5" t="n">
        <v>0.8</v>
      </c>
      <c r="G1635" s="31" t="n">
        <v>32700</v>
      </c>
      <c r="H1635" s="31" t="n">
        <v>29700</v>
      </c>
      <c r="I1635" s="6">
        <f>INDEX(Roles!$J$5:$J$40,MATCH(C1635&amp;"|"&amp;D1635,Roles!$A$5:$A$40,0))</f>
        <v/>
      </c>
      <c r="J1635" s="6">
        <f>INDEX(Roles!$K$5:$K$40,MATCH(C1635&amp;"|"&amp;D1635,Roles!$A$5:$A$40,0))</f>
        <v/>
      </c>
      <c r="K1635" s="26">
        <f>INDEX(Market!$K$31:$K$54,MATCH(B1635&amp;"|"&amp;J1635,Market!$A$31:$A$54,0))</f>
        <v/>
      </c>
      <c r="L1635" s="6">
        <f>INDEX(Settings!$E$13:$E$19,MATCH(I1635,Settings!$B$13:$B$19,0))</f>
        <v/>
      </c>
      <c r="M1635" s="25">
        <f>INDEX(Structure!$K$6:$K$12,MATCH(I1635,Structure!$A$6:$A$12,0))</f>
        <v/>
      </c>
      <c r="N1635" s="26">
        <f>INDEX(Structure!$G$25:$G$52,MATCH(B1635&amp;"|"&amp;I1635,Structure!$A$25:$A$52,0))</f>
        <v/>
      </c>
      <c r="O1635" s="26">
        <f>INDEX(Structure!$H$25:$H$52,MATCH(B1635&amp;"|"&amp;I1635,Structure!$A$25:$A$52,0))</f>
        <v/>
      </c>
      <c r="P1635" s="26">
        <f>INDEX(Structure!$I$25:$I$52,MATCH(B1635&amp;"|"&amp;I1635,Structure!$A$25:$A$52,0))</f>
        <v/>
      </c>
      <c r="Q1635" s="20">
        <f>G1635/H1635</f>
        <v/>
      </c>
      <c r="R1635" s="20">
        <f>G1635/O1635</f>
        <v/>
      </c>
      <c r="S1635" s="32">
        <f>(G1635-N1635)/(P1635-N1635)</f>
        <v/>
      </c>
      <c r="T1635" s="4">
        <f>IF(G1635&lt;N1635,"Below",IF(G1635&gt;P1635,"Above","Within"))</f>
        <v/>
      </c>
      <c r="U1635" s="17">
        <f>MAX(0,N1635-G1635)*F1635</f>
        <v/>
      </c>
      <c r="V1635" s="17">
        <f>MAX(0,G1635-P1635)*F1635</f>
        <v/>
      </c>
      <c r="W1635" s="33">
        <f>IF(T1635="Above",LN(G1635/P1635)/LN(1+INDEX(Market!$E$6:$E$9,MATCH(B1635,Market!$A$6:$A$9,0))),0)</f>
        <v/>
      </c>
    </row>
    <row r="1636">
      <c r="A1636" s="5" t="inlineStr">
        <is>
          <t>E01893</t>
        </is>
      </c>
      <c r="B1636" s="5" t="inlineStr">
        <is>
          <t>IT</t>
        </is>
      </c>
      <c r="C1636" s="5" t="inlineStr">
        <is>
          <t>Customer Service</t>
        </is>
      </c>
      <c r="D1636" s="5" t="inlineStr">
        <is>
          <t>L4</t>
        </is>
      </c>
      <c r="E1636" s="5" t="inlineStr">
        <is>
          <t>F</t>
        </is>
      </c>
      <c r="F1636" s="5" t="n">
        <v>1</v>
      </c>
      <c r="G1636" s="31" t="n">
        <v>51750</v>
      </c>
      <c r="H1636" s="31" t="n">
        <v>49100</v>
      </c>
      <c r="I1636" s="6">
        <f>INDEX(Roles!$J$5:$J$40,MATCH(C1636&amp;"|"&amp;D1636,Roles!$A$5:$A$40,0))</f>
        <v/>
      </c>
      <c r="J1636" s="6">
        <f>INDEX(Roles!$K$5:$K$40,MATCH(C1636&amp;"|"&amp;D1636,Roles!$A$5:$A$40,0))</f>
        <v/>
      </c>
      <c r="K1636" s="26">
        <f>INDEX(Market!$K$31:$K$54,MATCH(B1636&amp;"|"&amp;J1636,Market!$A$31:$A$54,0))</f>
        <v/>
      </c>
      <c r="L1636" s="6">
        <f>INDEX(Settings!$E$13:$E$19,MATCH(I1636,Settings!$B$13:$B$19,0))</f>
        <v/>
      </c>
      <c r="M1636" s="25">
        <f>INDEX(Structure!$K$6:$K$12,MATCH(I1636,Structure!$A$6:$A$12,0))</f>
        <v/>
      </c>
      <c r="N1636" s="26">
        <f>INDEX(Structure!$G$25:$G$52,MATCH(B1636&amp;"|"&amp;I1636,Structure!$A$25:$A$52,0))</f>
        <v/>
      </c>
      <c r="O1636" s="26">
        <f>INDEX(Structure!$H$25:$H$52,MATCH(B1636&amp;"|"&amp;I1636,Structure!$A$25:$A$52,0))</f>
        <v/>
      </c>
      <c r="P1636" s="26">
        <f>INDEX(Structure!$I$25:$I$52,MATCH(B1636&amp;"|"&amp;I1636,Structure!$A$25:$A$52,0))</f>
        <v/>
      </c>
      <c r="Q1636" s="20">
        <f>G1636/H1636</f>
        <v/>
      </c>
      <c r="R1636" s="20">
        <f>G1636/O1636</f>
        <v/>
      </c>
      <c r="S1636" s="32">
        <f>(G1636-N1636)/(P1636-N1636)</f>
        <v/>
      </c>
      <c r="T1636" s="4">
        <f>IF(G1636&lt;N1636,"Below",IF(G1636&gt;P1636,"Above","Within"))</f>
        <v/>
      </c>
      <c r="U1636" s="17">
        <f>MAX(0,N1636-G1636)*F1636</f>
        <v/>
      </c>
      <c r="V1636" s="17">
        <f>MAX(0,G1636-P1636)*F1636</f>
        <v/>
      </c>
      <c r="W1636" s="33">
        <f>IF(T1636="Above",LN(G1636/P1636)/LN(1+INDEX(Market!$E$6:$E$9,MATCH(B1636,Market!$A$6:$A$9,0))),0)</f>
        <v/>
      </c>
    </row>
    <row r="1637">
      <c r="A1637" s="5" t="inlineStr">
        <is>
          <t>E01895</t>
        </is>
      </c>
      <c r="B1637" s="5" t="inlineStr">
        <is>
          <t>DE</t>
        </is>
      </c>
      <c r="C1637" s="5" t="inlineStr">
        <is>
          <t>HR</t>
        </is>
      </c>
      <c r="D1637" s="5" t="inlineStr">
        <is>
          <t>L3</t>
        </is>
      </c>
      <c r="E1637" s="5" t="inlineStr">
        <is>
          <t>F</t>
        </is>
      </c>
      <c r="F1637" s="5" t="n">
        <v>1</v>
      </c>
      <c r="G1637" s="31" t="n">
        <v>64300</v>
      </c>
      <c r="H1637" s="31" t="n">
        <v>60800</v>
      </c>
      <c r="I1637" s="6">
        <f>INDEX(Roles!$J$5:$J$40,MATCH(C1637&amp;"|"&amp;D1637,Roles!$A$5:$A$40,0))</f>
        <v/>
      </c>
      <c r="J1637" s="6">
        <f>INDEX(Roles!$K$5:$K$40,MATCH(C1637&amp;"|"&amp;D1637,Roles!$A$5:$A$40,0))</f>
        <v/>
      </c>
      <c r="K1637" s="26">
        <f>INDEX(Market!$K$31:$K$54,MATCH(B1637&amp;"|"&amp;J1637,Market!$A$31:$A$54,0))</f>
        <v/>
      </c>
      <c r="L1637" s="6">
        <f>INDEX(Settings!$E$13:$E$19,MATCH(I1637,Settings!$B$13:$B$19,0))</f>
        <v/>
      </c>
      <c r="M1637" s="25">
        <f>INDEX(Structure!$K$6:$K$12,MATCH(I1637,Structure!$A$6:$A$12,0))</f>
        <v/>
      </c>
      <c r="N1637" s="26">
        <f>INDEX(Structure!$G$25:$G$52,MATCH(B1637&amp;"|"&amp;I1637,Structure!$A$25:$A$52,0))</f>
        <v/>
      </c>
      <c r="O1637" s="26">
        <f>INDEX(Structure!$H$25:$H$52,MATCH(B1637&amp;"|"&amp;I1637,Structure!$A$25:$A$52,0))</f>
        <v/>
      </c>
      <c r="P1637" s="26">
        <f>INDEX(Structure!$I$25:$I$52,MATCH(B1637&amp;"|"&amp;I1637,Structure!$A$25:$A$52,0))</f>
        <v/>
      </c>
      <c r="Q1637" s="20">
        <f>G1637/H1637</f>
        <v/>
      </c>
      <c r="R1637" s="20">
        <f>G1637/O1637</f>
        <v/>
      </c>
      <c r="S1637" s="32">
        <f>(G1637-N1637)/(P1637-N1637)</f>
        <v/>
      </c>
      <c r="T1637" s="4">
        <f>IF(G1637&lt;N1637,"Below",IF(G1637&gt;P1637,"Above","Within"))</f>
        <v/>
      </c>
      <c r="U1637" s="17">
        <f>MAX(0,N1637-G1637)*F1637</f>
        <v/>
      </c>
      <c r="V1637" s="17">
        <f>MAX(0,G1637-P1637)*F1637</f>
        <v/>
      </c>
      <c r="W1637" s="33">
        <f>IF(T1637="Above",LN(G1637/P1637)/LN(1+INDEX(Market!$E$6:$E$9,MATCH(B1637,Market!$A$6:$A$9,0))),0)</f>
        <v/>
      </c>
    </row>
    <row r="1638">
      <c r="A1638" s="5" t="inlineStr">
        <is>
          <t>E01896</t>
        </is>
      </c>
      <c r="B1638" s="5" t="inlineStr">
        <is>
          <t>PL</t>
        </is>
      </c>
      <c r="C1638" s="5" t="inlineStr">
        <is>
          <t>Customer Service</t>
        </is>
      </c>
      <c r="D1638" s="5" t="inlineStr">
        <is>
          <t>L5</t>
        </is>
      </c>
      <c r="E1638" s="5" t="inlineStr">
        <is>
          <t>F</t>
        </is>
      </c>
      <c r="F1638" s="5" t="n">
        <v>1</v>
      </c>
      <c r="G1638" s="31" t="n">
        <v>48950</v>
      </c>
      <c r="H1638" s="31" t="n">
        <v>54800</v>
      </c>
      <c r="I1638" s="6">
        <f>INDEX(Roles!$J$5:$J$40,MATCH(C1638&amp;"|"&amp;D1638,Roles!$A$5:$A$40,0))</f>
        <v/>
      </c>
      <c r="J1638" s="6">
        <f>INDEX(Roles!$K$5:$K$40,MATCH(C1638&amp;"|"&amp;D1638,Roles!$A$5:$A$40,0))</f>
        <v/>
      </c>
      <c r="K1638" s="26">
        <f>INDEX(Market!$K$31:$K$54,MATCH(B1638&amp;"|"&amp;J1638,Market!$A$31:$A$54,0))</f>
        <v/>
      </c>
      <c r="L1638" s="6">
        <f>INDEX(Settings!$E$13:$E$19,MATCH(I1638,Settings!$B$13:$B$19,0))</f>
        <v/>
      </c>
      <c r="M1638" s="25">
        <f>INDEX(Structure!$K$6:$K$12,MATCH(I1638,Structure!$A$6:$A$12,0))</f>
        <v/>
      </c>
      <c r="N1638" s="26">
        <f>INDEX(Structure!$G$25:$G$52,MATCH(B1638&amp;"|"&amp;I1638,Structure!$A$25:$A$52,0))</f>
        <v/>
      </c>
      <c r="O1638" s="26">
        <f>INDEX(Structure!$H$25:$H$52,MATCH(B1638&amp;"|"&amp;I1638,Structure!$A$25:$A$52,0))</f>
        <v/>
      </c>
      <c r="P1638" s="26">
        <f>INDEX(Structure!$I$25:$I$52,MATCH(B1638&amp;"|"&amp;I1638,Structure!$A$25:$A$52,0))</f>
        <v/>
      </c>
      <c r="Q1638" s="20">
        <f>G1638/H1638</f>
        <v/>
      </c>
      <c r="R1638" s="20">
        <f>G1638/O1638</f>
        <v/>
      </c>
      <c r="S1638" s="32">
        <f>(G1638-N1638)/(P1638-N1638)</f>
        <v/>
      </c>
      <c r="T1638" s="4">
        <f>IF(G1638&lt;N1638,"Below",IF(G1638&gt;P1638,"Above","Within"))</f>
        <v/>
      </c>
      <c r="U1638" s="17">
        <f>MAX(0,N1638-G1638)*F1638</f>
        <v/>
      </c>
      <c r="V1638" s="17">
        <f>MAX(0,G1638-P1638)*F1638</f>
        <v/>
      </c>
      <c r="W1638" s="33">
        <f>IF(T1638="Above",LN(G1638/P1638)/LN(1+INDEX(Market!$E$6:$E$9,MATCH(B1638,Market!$A$6:$A$9,0))),0)</f>
        <v/>
      </c>
    </row>
    <row r="1639">
      <c r="A1639" s="5" t="inlineStr">
        <is>
          <t>E01897</t>
        </is>
      </c>
      <c r="B1639" s="5" t="inlineStr">
        <is>
          <t>DE</t>
        </is>
      </c>
      <c r="C1639" s="5" t="inlineStr">
        <is>
          <t>Operations</t>
        </is>
      </c>
      <c r="D1639" s="5" t="inlineStr">
        <is>
          <t>L1</t>
        </is>
      </c>
      <c r="E1639" s="5" t="inlineStr">
        <is>
          <t>F</t>
        </is>
      </c>
      <c r="F1639" s="5" t="n">
        <v>1</v>
      </c>
      <c r="G1639" s="31" t="n">
        <v>39950</v>
      </c>
      <c r="H1639" s="31" t="n">
        <v>36100</v>
      </c>
      <c r="I1639" s="6">
        <f>INDEX(Roles!$J$5:$J$40,MATCH(C1639&amp;"|"&amp;D1639,Roles!$A$5:$A$40,0))</f>
        <v/>
      </c>
      <c r="J1639" s="6">
        <f>INDEX(Roles!$K$5:$K$40,MATCH(C1639&amp;"|"&amp;D1639,Roles!$A$5:$A$40,0))</f>
        <v/>
      </c>
      <c r="K1639" s="26">
        <f>INDEX(Market!$K$31:$K$54,MATCH(B1639&amp;"|"&amp;J1639,Market!$A$31:$A$54,0))</f>
        <v/>
      </c>
      <c r="L1639" s="6">
        <f>INDEX(Settings!$E$13:$E$19,MATCH(I1639,Settings!$B$13:$B$19,0))</f>
        <v/>
      </c>
      <c r="M1639" s="25">
        <f>INDEX(Structure!$K$6:$K$12,MATCH(I1639,Structure!$A$6:$A$12,0))</f>
        <v/>
      </c>
      <c r="N1639" s="26">
        <f>INDEX(Structure!$G$25:$G$52,MATCH(B1639&amp;"|"&amp;I1639,Structure!$A$25:$A$52,0))</f>
        <v/>
      </c>
      <c r="O1639" s="26">
        <f>INDEX(Structure!$H$25:$H$52,MATCH(B1639&amp;"|"&amp;I1639,Structure!$A$25:$A$52,0))</f>
        <v/>
      </c>
      <c r="P1639" s="26">
        <f>INDEX(Structure!$I$25:$I$52,MATCH(B1639&amp;"|"&amp;I1639,Structure!$A$25:$A$52,0))</f>
        <v/>
      </c>
      <c r="Q1639" s="20">
        <f>G1639/H1639</f>
        <v/>
      </c>
      <c r="R1639" s="20">
        <f>G1639/O1639</f>
        <v/>
      </c>
      <c r="S1639" s="32">
        <f>(G1639-N1639)/(P1639-N1639)</f>
        <v/>
      </c>
      <c r="T1639" s="4">
        <f>IF(G1639&lt;N1639,"Below",IF(G1639&gt;P1639,"Above","Within"))</f>
        <v/>
      </c>
      <c r="U1639" s="17">
        <f>MAX(0,N1639-G1639)*F1639</f>
        <v/>
      </c>
      <c r="V1639" s="17">
        <f>MAX(0,G1639-P1639)*F1639</f>
        <v/>
      </c>
      <c r="W1639" s="33">
        <f>IF(T1639="Above",LN(G1639/P1639)/LN(1+INDEX(Market!$E$6:$E$9,MATCH(B1639,Market!$A$6:$A$9,0))),0)</f>
        <v/>
      </c>
    </row>
    <row r="1640">
      <c r="A1640" s="5" t="inlineStr">
        <is>
          <t>E01898</t>
        </is>
      </c>
      <c r="B1640" s="5" t="inlineStr">
        <is>
          <t>DE</t>
        </is>
      </c>
      <c r="C1640" s="5" t="inlineStr">
        <is>
          <t>Customer Service</t>
        </is>
      </c>
      <c r="D1640" s="5" t="inlineStr">
        <is>
          <t>L1</t>
        </is>
      </c>
      <c r="E1640" s="5" t="inlineStr">
        <is>
          <t>M</t>
        </is>
      </c>
      <c r="F1640" s="5" t="n">
        <v>1</v>
      </c>
      <c r="G1640" s="31" t="n">
        <v>33650</v>
      </c>
      <c r="H1640" s="31" t="n">
        <v>34200</v>
      </c>
      <c r="I1640" s="6">
        <f>INDEX(Roles!$J$5:$J$40,MATCH(C1640&amp;"|"&amp;D1640,Roles!$A$5:$A$40,0))</f>
        <v/>
      </c>
      <c r="J1640" s="6">
        <f>INDEX(Roles!$K$5:$K$40,MATCH(C1640&amp;"|"&amp;D1640,Roles!$A$5:$A$40,0))</f>
        <v/>
      </c>
      <c r="K1640" s="26">
        <f>INDEX(Market!$K$31:$K$54,MATCH(B1640&amp;"|"&amp;J1640,Market!$A$31:$A$54,0))</f>
        <v/>
      </c>
      <c r="L1640" s="6">
        <f>INDEX(Settings!$E$13:$E$19,MATCH(I1640,Settings!$B$13:$B$19,0))</f>
        <v/>
      </c>
      <c r="M1640" s="25">
        <f>INDEX(Structure!$K$6:$K$12,MATCH(I1640,Structure!$A$6:$A$12,0))</f>
        <v/>
      </c>
      <c r="N1640" s="26">
        <f>INDEX(Structure!$G$25:$G$52,MATCH(B1640&amp;"|"&amp;I1640,Structure!$A$25:$A$52,0))</f>
        <v/>
      </c>
      <c r="O1640" s="26">
        <f>INDEX(Structure!$H$25:$H$52,MATCH(B1640&amp;"|"&amp;I1640,Structure!$A$25:$A$52,0))</f>
        <v/>
      </c>
      <c r="P1640" s="26">
        <f>INDEX(Structure!$I$25:$I$52,MATCH(B1640&amp;"|"&amp;I1640,Structure!$A$25:$A$52,0))</f>
        <v/>
      </c>
      <c r="Q1640" s="20">
        <f>G1640/H1640</f>
        <v/>
      </c>
      <c r="R1640" s="20">
        <f>G1640/O1640</f>
        <v/>
      </c>
      <c r="S1640" s="32">
        <f>(G1640-N1640)/(P1640-N1640)</f>
        <v/>
      </c>
      <c r="T1640" s="4">
        <f>IF(G1640&lt;N1640,"Below",IF(G1640&gt;P1640,"Above","Within"))</f>
        <v/>
      </c>
      <c r="U1640" s="17">
        <f>MAX(0,N1640-G1640)*F1640</f>
        <v/>
      </c>
      <c r="V1640" s="17">
        <f>MAX(0,G1640-P1640)*F1640</f>
        <v/>
      </c>
      <c r="W1640" s="33">
        <f>IF(T1640="Above",LN(G1640/P1640)/LN(1+INDEX(Market!$E$6:$E$9,MATCH(B1640,Market!$A$6:$A$9,0))),0)</f>
        <v/>
      </c>
    </row>
    <row r="1641">
      <c r="A1641" s="5" t="inlineStr">
        <is>
          <t>E01899</t>
        </is>
      </c>
      <c r="B1641" s="5" t="inlineStr">
        <is>
          <t>DE</t>
        </is>
      </c>
      <c r="C1641" s="5" t="inlineStr">
        <is>
          <t>Customer Service</t>
        </is>
      </c>
      <c r="D1641" s="5" t="inlineStr">
        <is>
          <t>L2</t>
        </is>
      </c>
      <c r="E1641" s="5" t="inlineStr">
        <is>
          <t>M</t>
        </is>
      </c>
      <c r="F1641" s="5" t="n">
        <v>1</v>
      </c>
      <c r="G1641" s="31" t="n">
        <v>42600</v>
      </c>
      <c r="H1641" s="31" t="n">
        <v>42800</v>
      </c>
      <c r="I1641" s="6">
        <f>INDEX(Roles!$J$5:$J$40,MATCH(C1641&amp;"|"&amp;D1641,Roles!$A$5:$A$40,0))</f>
        <v/>
      </c>
      <c r="J1641" s="6">
        <f>INDEX(Roles!$K$5:$K$40,MATCH(C1641&amp;"|"&amp;D1641,Roles!$A$5:$A$40,0))</f>
        <v/>
      </c>
      <c r="K1641" s="26">
        <f>INDEX(Market!$K$31:$K$54,MATCH(B1641&amp;"|"&amp;J1641,Market!$A$31:$A$54,0))</f>
        <v/>
      </c>
      <c r="L1641" s="6">
        <f>INDEX(Settings!$E$13:$E$19,MATCH(I1641,Settings!$B$13:$B$19,0))</f>
        <v/>
      </c>
      <c r="M1641" s="25">
        <f>INDEX(Structure!$K$6:$K$12,MATCH(I1641,Structure!$A$6:$A$12,0))</f>
        <v/>
      </c>
      <c r="N1641" s="26">
        <f>INDEX(Structure!$G$25:$G$52,MATCH(B1641&amp;"|"&amp;I1641,Structure!$A$25:$A$52,0))</f>
        <v/>
      </c>
      <c r="O1641" s="26">
        <f>INDEX(Structure!$H$25:$H$52,MATCH(B1641&amp;"|"&amp;I1641,Structure!$A$25:$A$52,0))</f>
        <v/>
      </c>
      <c r="P1641" s="26">
        <f>INDEX(Structure!$I$25:$I$52,MATCH(B1641&amp;"|"&amp;I1641,Structure!$A$25:$A$52,0))</f>
        <v/>
      </c>
      <c r="Q1641" s="20">
        <f>G1641/H1641</f>
        <v/>
      </c>
      <c r="R1641" s="20">
        <f>G1641/O1641</f>
        <v/>
      </c>
      <c r="S1641" s="32">
        <f>(G1641-N1641)/(P1641-N1641)</f>
        <v/>
      </c>
      <c r="T1641" s="4">
        <f>IF(G1641&lt;N1641,"Below",IF(G1641&gt;P1641,"Above","Within"))</f>
        <v/>
      </c>
      <c r="U1641" s="17">
        <f>MAX(0,N1641-G1641)*F1641</f>
        <v/>
      </c>
      <c r="V1641" s="17">
        <f>MAX(0,G1641-P1641)*F1641</f>
        <v/>
      </c>
      <c r="W1641" s="33">
        <f>IF(T1641="Above",LN(G1641/P1641)/LN(1+INDEX(Market!$E$6:$E$9,MATCH(B1641,Market!$A$6:$A$9,0))),0)</f>
        <v/>
      </c>
    </row>
    <row r="1642">
      <c r="A1642" s="5" t="inlineStr">
        <is>
          <t>E01900</t>
        </is>
      </c>
      <c r="B1642" s="5" t="inlineStr">
        <is>
          <t>PL</t>
        </is>
      </c>
      <c r="C1642" s="5" t="inlineStr">
        <is>
          <t>Customer Service</t>
        </is>
      </c>
      <c r="D1642" s="5" t="inlineStr">
        <is>
          <t>L5</t>
        </is>
      </c>
      <c r="E1642" s="5" t="inlineStr">
        <is>
          <t>F</t>
        </is>
      </c>
      <c r="F1642" s="5" t="n">
        <v>0.8</v>
      </c>
      <c r="G1642" s="31" t="n">
        <v>59000</v>
      </c>
      <c r="H1642" s="31" t="n">
        <v>54800</v>
      </c>
      <c r="I1642" s="6">
        <f>INDEX(Roles!$J$5:$J$40,MATCH(C1642&amp;"|"&amp;D1642,Roles!$A$5:$A$40,0))</f>
        <v/>
      </c>
      <c r="J1642" s="6">
        <f>INDEX(Roles!$K$5:$K$40,MATCH(C1642&amp;"|"&amp;D1642,Roles!$A$5:$A$40,0))</f>
        <v/>
      </c>
      <c r="K1642" s="26">
        <f>INDEX(Market!$K$31:$K$54,MATCH(B1642&amp;"|"&amp;J1642,Market!$A$31:$A$54,0))</f>
        <v/>
      </c>
      <c r="L1642" s="6">
        <f>INDEX(Settings!$E$13:$E$19,MATCH(I1642,Settings!$B$13:$B$19,0))</f>
        <v/>
      </c>
      <c r="M1642" s="25">
        <f>INDEX(Structure!$K$6:$K$12,MATCH(I1642,Structure!$A$6:$A$12,0))</f>
        <v/>
      </c>
      <c r="N1642" s="26">
        <f>INDEX(Structure!$G$25:$G$52,MATCH(B1642&amp;"|"&amp;I1642,Structure!$A$25:$A$52,0))</f>
        <v/>
      </c>
      <c r="O1642" s="26">
        <f>INDEX(Structure!$H$25:$H$52,MATCH(B1642&amp;"|"&amp;I1642,Structure!$A$25:$A$52,0))</f>
        <v/>
      </c>
      <c r="P1642" s="26">
        <f>INDEX(Structure!$I$25:$I$52,MATCH(B1642&amp;"|"&amp;I1642,Structure!$A$25:$A$52,0))</f>
        <v/>
      </c>
      <c r="Q1642" s="20">
        <f>G1642/H1642</f>
        <v/>
      </c>
      <c r="R1642" s="20">
        <f>G1642/O1642</f>
        <v/>
      </c>
      <c r="S1642" s="32">
        <f>(G1642-N1642)/(P1642-N1642)</f>
        <v/>
      </c>
      <c r="T1642" s="4">
        <f>IF(G1642&lt;N1642,"Below",IF(G1642&gt;P1642,"Above","Within"))</f>
        <v/>
      </c>
      <c r="U1642" s="17">
        <f>MAX(0,N1642-G1642)*F1642</f>
        <v/>
      </c>
      <c r="V1642" s="17">
        <f>MAX(0,G1642-P1642)*F1642</f>
        <v/>
      </c>
      <c r="W1642" s="33">
        <f>IF(T1642="Above",LN(G1642/P1642)/LN(1+INDEX(Market!$E$6:$E$9,MATCH(B1642,Market!$A$6:$A$9,0))),0)</f>
        <v/>
      </c>
    </row>
    <row r="1643">
      <c r="A1643" s="5" t="inlineStr">
        <is>
          <t>E01902</t>
        </is>
      </c>
      <c r="B1643" s="5" t="inlineStr">
        <is>
          <t>PL</t>
        </is>
      </c>
      <c r="C1643" s="5" t="inlineStr">
        <is>
          <t>Customer Service</t>
        </is>
      </c>
      <c r="D1643" s="5" t="inlineStr">
        <is>
          <t>L5</t>
        </is>
      </c>
      <c r="E1643" s="5" t="inlineStr">
        <is>
          <t>F</t>
        </is>
      </c>
      <c r="F1643" s="5" t="n">
        <v>1</v>
      </c>
      <c r="G1643" s="31" t="n">
        <v>49000</v>
      </c>
      <c r="H1643" s="31" t="n">
        <v>54800</v>
      </c>
      <c r="I1643" s="6">
        <f>INDEX(Roles!$J$5:$J$40,MATCH(C1643&amp;"|"&amp;D1643,Roles!$A$5:$A$40,0))</f>
        <v/>
      </c>
      <c r="J1643" s="6">
        <f>INDEX(Roles!$K$5:$K$40,MATCH(C1643&amp;"|"&amp;D1643,Roles!$A$5:$A$40,0))</f>
        <v/>
      </c>
      <c r="K1643" s="26">
        <f>INDEX(Market!$K$31:$K$54,MATCH(B1643&amp;"|"&amp;J1643,Market!$A$31:$A$54,0))</f>
        <v/>
      </c>
      <c r="L1643" s="6">
        <f>INDEX(Settings!$E$13:$E$19,MATCH(I1643,Settings!$B$13:$B$19,0))</f>
        <v/>
      </c>
      <c r="M1643" s="25">
        <f>INDEX(Structure!$K$6:$K$12,MATCH(I1643,Structure!$A$6:$A$12,0))</f>
        <v/>
      </c>
      <c r="N1643" s="26">
        <f>INDEX(Structure!$G$25:$G$52,MATCH(B1643&amp;"|"&amp;I1643,Structure!$A$25:$A$52,0))</f>
        <v/>
      </c>
      <c r="O1643" s="26">
        <f>INDEX(Structure!$H$25:$H$52,MATCH(B1643&amp;"|"&amp;I1643,Structure!$A$25:$A$52,0))</f>
        <v/>
      </c>
      <c r="P1643" s="26">
        <f>INDEX(Structure!$I$25:$I$52,MATCH(B1643&amp;"|"&amp;I1643,Structure!$A$25:$A$52,0))</f>
        <v/>
      </c>
      <c r="Q1643" s="20">
        <f>G1643/H1643</f>
        <v/>
      </c>
      <c r="R1643" s="20">
        <f>G1643/O1643</f>
        <v/>
      </c>
      <c r="S1643" s="32">
        <f>(G1643-N1643)/(P1643-N1643)</f>
        <v/>
      </c>
      <c r="T1643" s="4">
        <f>IF(G1643&lt;N1643,"Below",IF(G1643&gt;P1643,"Above","Within"))</f>
        <v/>
      </c>
      <c r="U1643" s="17">
        <f>MAX(0,N1643-G1643)*F1643</f>
        <v/>
      </c>
      <c r="V1643" s="17">
        <f>MAX(0,G1643-P1643)*F1643</f>
        <v/>
      </c>
      <c r="W1643" s="33">
        <f>IF(T1643="Above",LN(G1643/P1643)/LN(1+INDEX(Market!$E$6:$E$9,MATCH(B1643,Market!$A$6:$A$9,0))),0)</f>
        <v/>
      </c>
    </row>
    <row r="1644">
      <c r="A1644" s="5" t="inlineStr">
        <is>
          <t>E01903</t>
        </is>
      </c>
      <c r="B1644" s="5" t="inlineStr">
        <is>
          <t>IT</t>
        </is>
      </c>
      <c r="C1644" s="5" t="inlineStr">
        <is>
          <t>Customer Service</t>
        </is>
      </c>
      <c r="D1644" s="5" t="inlineStr">
        <is>
          <t>L2</t>
        </is>
      </c>
      <c r="E1644" s="5" t="inlineStr">
        <is>
          <t>F</t>
        </is>
      </c>
      <c r="F1644" s="5" t="n">
        <v>0.8</v>
      </c>
      <c r="G1644" s="31" t="n">
        <v>33900</v>
      </c>
      <c r="H1644" s="31" t="n">
        <v>29200</v>
      </c>
      <c r="I1644" s="6">
        <f>INDEX(Roles!$J$5:$J$40,MATCH(C1644&amp;"|"&amp;D1644,Roles!$A$5:$A$40,0))</f>
        <v/>
      </c>
      <c r="J1644" s="6">
        <f>INDEX(Roles!$K$5:$K$40,MATCH(C1644&amp;"|"&amp;D1644,Roles!$A$5:$A$40,0))</f>
        <v/>
      </c>
      <c r="K1644" s="26">
        <f>INDEX(Market!$K$31:$K$54,MATCH(B1644&amp;"|"&amp;J1644,Market!$A$31:$A$54,0))</f>
        <v/>
      </c>
      <c r="L1644" s="6">
        <f>INDEX(Settings!$E$13:$E$19,MATCH(I1644,Settings!$B$13:$B$19,0))</f>
        <v/>
      </c>
      <c r="M1644" s="25">
        <f>INDEX(Structure!$K$6:$K$12,MATCH(I1644,Structure!$A$6:$A$12,0))</f>
        <v/>
      </c>
      <c r="N1644" s="26">
        <f>INDEX(Structure!$G$25:$G$52,MATCH(B1644&amp;"|"&amp;I1644,Structure!$A$25:$A$52,0))</f>
        <v/>
      </c>
      <c r="O1644" s="26">
        <f>INDEX(Structure!$H$25:$H$52,MATCH(B1644&amp;"|"&amp;I1644,Structure!$A$25:$A$52,0))</f>
        <v/>
      </c>
      <c r="P1644" s="26">
        <f>INDEX(Structure!$I$25:$I$52,MATCH(B1644&amp;"|"&amp;I1644,Structure!$A$25:$A$52,0))</f>
        <v/>
      </c>
      <c r="Q1644" s="20">
        <f>G1644/H1644</f>
        <v/>
      </c>
      <c r="R1644" s="20">
        <f>G1644/O1644</f>
        <v/>
      </c>
      <c r="S1644" s="32">
        <f>(G1644-N1644)/(P1644-N1644)</f>
        <v/>
      </c>
      <c r="T1644" s="4">
        <f>IF(G1644&lt;N1644,"Below",IF(G1644&gt;P1644,"Above","Within"))</f>
        <v/>
      </c>
      <c r="U1644" s="17">
        <f>MAX(0,N1644-G1644)*F1644</f>
        <v/>
      </c>
      <c r="V1644" s="17">
        <f>MAX(0,G1644-P1644)*F1644</f>
        <v/>
      </c>
      <c r="W1644" s="33">
        <f>IF(T1644="Above",LN(G1644/P1644)/LN(1+INDEX(Market!$E$6:$E$9,MATCH(B1644,Market!$A$6:$A$9,0))),0)</f>
        <v/>
      </c>
    </row>
    <row r="1645">
      <c r="A1645" s="5" t="inlineStr">
        <is>
          <t>E01904</t>
        </is>
      </c>
      <c r="B1645" s="5" t="inlineStr">
        <is>
          <t>IT</t>
        </is>
      </c>
      <c r="C1645" s="5" t="inlineStr">
        <is>
          <t>Tech</t>
        </is>
      </c>
      <c r="D1645" s="5" t="inlineStr">
        <is>
          <t>L1</t>
        </is>
      </c>
      <c r="E1645" s="5" t="inlineStr">
        <is>
          <t>M</t>
        </is>
      </c>
      <c r="F1645" s="5" t="n">
        <v>1</v>
      </c>
      <c r="G1645" s="31" t="n">
        <v>33850</v>
      </c>
      <c r="H1645" s="31" t="n">
        <v>32500</v>
      </c>
      <c r="I1645" s="6">
        <f>INDEX(Roles!$J$5:$J$40,MATCH(C1645&amp;"|"&amp;D1645,Roles!$A$5:$A$40,0))</f>
        <v/>
      </c>
      <c r="J1645" s="6">
        <f>INDEX(Roles!$K$5:$K$40,MATCH(C1645&amp;"|"&amp;D1645,Roles!$A$5:$A$40,0))</f>
        <v/>
      </c>
      <c r="K1645" s="26">
        <f>INDEX(Market!$K$31:$K$54,MATCH(B1645&amp;"|"&amp;J1645,Market!$A$31:$A$54,0))</f>
        <v/>
      </c>
      <c r="L1645" s="6">
        <f>INDEX(Settings!$E$13:$E$19,MATCH(I1645,Settings!$B$13:$B$19,0))</f>
        <v/>
      </c>
      <c r="M1645" s="25">
        <f>INDEX(Structure!$K$6:$K$12,MATCH(I1645,Structure!$A$6:$A$12,0))</f>
        <v/>
      </c>
      <c r="N1645" s="26">
        <f>INDEX(Structure!$G$25:$G$52,MATCH(B1645&amp;"|"&amp;I1645,Structure!$A$25:$A$52,0))</f>
        <v/>
      </c>
      <c r="O1645" s="26">
        <f>INDEX(Structure!$H$25:$H$52,MATCH(B1645&amp;"|"&amp;I1645,Structure!$A$25:$A$52,0))</f>
        <v/>
      </c>
      <c r="P1645" s="26">
        <f>INDEX(Structure!$I$25:$I$52,MATCH(B1645&amp;"|"&amp;I1645,Structure!$A$25:$A$52,0))</f>
        <v/>
      </c>
      <c r="Q1645" s="20">
        <f>G1645/H1645</f>
        <v/>
      </c>
      <c r="R1645" s="20">
        <f>G1645/O1645</f>
        <v/>
      </c>
      <c r="S1645" s="32">
        <f>(G1645-N1645)/(P1645-N1645)</f>
        <v/>
      </c>
      <c r="T1645" s="4">
        <f>IF(G1645&lt;N1645,"Below",IF(G1645&gt;P1645,"Above","Within"))</f>
        <v/>
      </c>
      <c r="U1645" s="17">
        <f>MAX(0,N1645-G1645)*F1645</f>
        <v/>
      </c>
      <c r="V1645" s="17">
        <f>MAX(0,G1645-P1645)*F1645</f>
        <v/>
      </c>
      <c r="W1645" s="33">
        <f>IF(T1645="Above",LN(G1645/P1645)/LN(1+INDEX(Market!$E$6:$E$9,MATCH(B1645,Market!$A$6:$A$9,0))),0)</f>
        <v/>
      </c>
    </row>
    <row r="1646">
      <c r="A1646" s="5" t="inlineStr">
        <is>
          <t>E01905</t>
        </is>
      </c>
      <c r="B1646" s="5" t="inlineStr">
        <is>
          <t>PL</t>
        </is>
      </c>
      <c r="C1646" s="5" t="inlineStr">
        <is>
          <t>Operations</t>
        </is>
      </c>
      <c r="D1646" s="5" t="inlineStr">
        <is>
          <t>L1</t>
        </is>
      </c>
      <c r="E1646" s="5" t="inlineStr">
        <is>
          <t>F</t>
        </is>
      </c>
      <c r="F1646" s="5" t="n">
        <v>1</v>
      </c>
      <c r="G1646" s="31" t="n">
        <v>16650</v>
      </c>
      <c r="H1646" s="31" t="n">
        <v>20000</v>
      </c>
      <c r="I1646" s="6">
        <f>INDEX(Roles!$J$5:$J$40,MATCH(C1646&amp;"|"&amp;D1646,Roles!$A$5:$A$40,0))</f>
        <v/>
      </c>
      <c r="J1646" s="6">
        <f>INDEX(Roles!$K$5:$K$40,MATCH(C1646&amp;"|"&amp;D1646,Roles!$A$5:$A$40,0))</f>
        <v/>
      </c>
      <c r="K1646" s="26">
        <f>INDEX(Market!$K$31:$K$54,MATCH(B1646&amp;"|"&amp;J1646,Market!$A$31:$A$54,0))</f>
        <v/>
      </c>
      <c r="L1646" s="6">
        <f>INDEX(Settings!$E$13:$E$19,MATCH(I1646,Settings!$B$13:$B$19,0))</f>
        <v/>
      </c>
      <c r="M1646" s="25">
        <f>INDEX(Structure!$K$6:$K$12,MATCH(I1646,Structure!$A$6:$A$12,0))</f>
        <v/>
      </c>
      <c r="N1646" s="26">
        <f>INDEX(Structure!$G$25:$G$52,MATCH(B1646&amp;"|"&amp;I1646,Structure!$A$25:$A$52,0))</f>
        <v/>
      </c>
      <c r="O1646" s="26">
        <f>INDEX(Structure!$H$25:$H$52,MATCH(B1646&amp;"|"&amp;I1646,Structure!$A$25:$A$52,0))</f>
        <v/>
      </c>
      <c r="P1646" s="26">
        <f>INDEX(Structure!$I$25:$I$52,MATCH(B1646&amp;"|"&amp;I1646,Structure!$A$25:$A$52,0))</f>
        <v/>
      </c>
      <c r="Q1646" s="20">
        <f>G1646/H1646</f>
        <v/>
      </c>
      <c r="R1646" s="20">
        <f>G1646/O1646</f>
        <v/>
      </c>
      <c r="S1646" s="32">
        <f>(G1646-N1646)/(P1646-N1646)</f>
        <v/>
      </c>
      <c r="T1646" s="4">
        <f>IF(G1646&lt;N1646,"Below",IF(G1646&gt;P1646,"Above","Within"))</f>
        <v/>
      </c>
      <c r="U1646" s="17">
        <f>MAX(0,N1646-G1646)*F1646</f>
        <v/>
      </c>
      <c r="V1646" s="17">
        <f>MAX(0,G1646-P1646)*F1646</f>
        <v/>
      </c>
      <c r="W1646" s="33">
        <f>IF(T1646="Above",LN(G1646/P1646)/LN(1+INDEX(Market!$E$6:$E$9,MATCH(B1646,Market!$A$6:$A$9,0))),0)</f>
        <v/>
      </c>
    </row>
    <row r="1647">
      <c r="A1647" s="5" t="inlineStr">
        <is>
          <t>E01906</t>
        </is>
      </c>
      <c r="B1647" s="5" t="inlineStr">
        <is>
          <t>PL</t>
        </is>
      </c>
      <c r="C1647" s="5" t="inlineStr">
        <is>
          <t>Operations</t>
        </is>
      </c>
      <c r="D1647" s="5" t="inlineStr">
        <is>
          <t>L4</t>
        </is>
      </c>
      <c r="E1647" s="5" t="inlineStr">
        <is>
          <t>M</t>
        </is>
      </c>
      <c r="F1647" s="5" t="n">
        <v>1</v>
      </c>
      <c r="G1647" s="31" t="n">
        <v>43800</v>
      </c>
      <c r="H1647" s="31" t="n">
        <v>41900</v>
      </c>
      <c r="I1647" s="6">
        <f>INDEX(Roles!$J$5:$J$40,MATCH(C1647&amp;"|"&amp;D1647,Roles!$A$5:$A$40,0))</f>
        <v/>
      </c>
      <c r="J1647" s="6">
        <f>INDEX(Roles!$K$5:$K$40,MATCH(C1647&amp;"|"&amp;D1647,Roles!$A$5:$A$40,0))</f>
        <v/>
      </c>
      <c r="K1647" s="26">
        <f>INDEX(Market!$K$31:$K$54,MATCH(B1647&amp;"|"&amp;J1647,Market!$A$31:$A$54,0))</f>
        <v/>
      </c>
      <c r="L1647" s="6">
        <f>INDEX(Settings!$E$13:$E$19,MATCH(I1647,Settings!$B$13:$B$19,0))</f>
        <v/>
      </c>
      <c r="M1647" s="25">
        <f>INDEX(Structure!$K$6:$K$12,MATCH(I1647,Structure!$A$6:$A$12,0))</f>
        <v/>
      </c>
      <c r="N1647" s="26">
        <f>INDEX(Structure!$G$25:$G$52,MATCH(B1647&amp;"|"&amp;I1647,Structure!$A$25:$A$52,0))</f>
        <v/>
      </c>
      <c r="O1647" s="26">
        <f>INDEX(Structure!$H$25:$H$52,MATCH(B1647&amp;"|"&amp;I1647,Structure!$A$25:$A$52,0))</f>
        <v/>
      </c>
      <c r="P1647" s="26">
        <f>INDEX(Structure!$I$25:$I$52,MATCH(B1647&amp;"|"&amp;I1647,Structure!$A$25:$A$52,0))</f>
        <v/>
      </c>
      <c r="Q1647" s="20">
        <f>G1647/H1647</f>
        <v/>
      </c>
      <c r="R1647" s="20">
        <f>G1647/O1647</f>
        <v/>
      </c>
      <c r="S1647" s="32">
        <f>(G1647-N1647)/(P1647-N1647)</f>
        <v/>
      </c>
      <c r="T1647" s="4">
        <f>IF(G1647&lt;N1647,"Below",IF(G1647&gt;P1647,"Above","Within"))</f>
        <v/>
      </c>
      <c r="U1647" s="17">
        <f>MAX(0,N1647-G1647)*F1647</f>
        <v/>
      </c>
      <c r="V1647" s="17">
        <f>MAX(0,G1647-P1647)*F1647</f>
        <v/>
      </c>
      <c r="W1647" s="33">
        <f>IF(T1647="Above",LN(G1647/P1647)/LN(1+INDEX(Market!$E$6:$E$9,MATCH(B1647,Market!$A$6:$A$9,0))),0)</f>
        <v/>
      </c>
    </row>
    <row r="1648">
      <c r="A1648" s="5" t="inlineStr">
        <is>
          <t>E01907</t>
        </is>
      </c>
      <c r="B1648" s="5" t="inlineStr">
        <is>
          <t>DE</t>
        </is>
      </c>
      <c r="C1648" s="5" t="inlineStr">
        <is>
          <t>Operations</t>
        </is>
      </c>
      <c r="D1648" s="5" t="inlineStr">
        <is>
          <t>L4</t>
        </is>
      </c>
      <c r="E1648" s="5" t="inlineStr">
        <is>
          <t>F</t>
        </is>
      </c>
      <c r="F1648" s="5" t="n">
        <v>1</v>
      </c>
      <c r="G1648" s="31" t="n">
        <v>75150</v>
      </c>
      <c r="H1648" s="31" t="n">
        <v>75800</v>
      </c>
      <c r="I1648" s="6">
        <f>INDEX(Roles!$J$5:$J$40,MATCH(C1648&amp;"|"&amp;D1648,Roles!$A$5:$A$40,0))</f>
        <v/>
      </c>
      <c r="J1648" s="6">
        <f>INDEX(Roles!$K$5:$K$40,MATCH(C1648&amp;"|"&amp;D1648,Roles!$A$5:$A$40,0))</f>
        <v/>
      </c>
      <c r="K1648" s="26">
        <f>INDEX(Market!$K$31:$K$54,MATCH(B1648&amp;"|"&amp;J1648,Market!$A$31:$A$54,0))</f>
        <v/>
      </c>
      <c r="L1648" s="6">
        <f>INDEX(Settings!$E$13:$E$19,MATCH(I1648,Settings!$B$13:$B$19,0))</f>
        <v/>
      </c>
      <c r="M1648" s="25">
        <f>INDEX(Structure!$K$6:$K$12,MATCH(I1648,Structure!$A$6:$A$12,0))</f>
        <v/>
      </c>
      <c r="N1648" s="26">
        <f>INDEX(Structure!$G$25:$G$52,MATCH(B1648&amp;"|"&amp;I1648,Structure!$A$25:$A$52,0))</f>
        <v/>
      </c>
      <c r="O1648" s="26">
        <f>INDEX(Structure!$H$25:$H$52,MATCH(B1648&amp;"|"&amp;I1648,Structure!$A$25:$A$52,0))</f>
        <v/>
      </c>
      <c r="P1648" s="26">
        <f>INDEX(Structure!$I$25:$I$52,MATCH(B1648&amp;"|"&amp;I1648,Structure!$A$25:$A$52,0))</f>
        <v/>
      </c>
      <c r="Q1648" s="20">
        <f>G1648/H1648</f>
        <v/>
      </c>
      <c r="R1648" s="20">
        <f>G1648/O1648</f>
        <v/>
      </c>
      <c r="S1648" s="32">
        <f>(G1648-N1648)/(P1648-N1648)</f>
        <v/>
      </c>
      <c r="T1648" s="4">
        <f>IF(G1648&lt;N1648,"Below",IF(G1648&gt;P1648,"Above","Within"))</f>
        <v/>
      </c>
      <c r="U1648" s="17">
        <f>MAX(0,N1648-G1648)*F1648</f>
        <v/>
      </c>
      <c r="V1648" s="17">
        <f>MAX(0,G1648-P1648)*F1648</f>
        <v/>
      </c>
      <c r="W1648" s="33">
        <f>IF(T1648="Above",LN(G1648/P1648)/LN(1+INDEX(Market!$E$6:$E$9,MATCH(B1648,Market!$A$6:$A$9,0))),0)</f>
        <v/>
      </c>
    </row>
    <row r="1649">
      <c r="A1649" s="5" t="inlineStr">
        <is>
          <t>E01909</t>
        </is>
      </c>
      <c r="B1649" s="5" t="inlineStr">
        <is>
          <t>ES</t>
        </is>
      </c>
      <c r="C1649" s="5" t="inlineStr">
        <is>
          <t>Customer Service</t>
        </is>
      </c>
      <c r="D1649" s="5" t="inlineStr">
        <is>
          <t>L2</t>
        </is>
      </c>
      <c r="E1649" s="5" t="inlineStr">
        <is>
          <t>F</t>
        </is>
      </c>
      <c r="F1649" s="5" t="n">
        <v>1</v>
      </c>
      <c r="G1649" s="31" t="n">
        <v>24350</v>
      </c>
      <c r="H1649" s="31" t="n">
        <v>28100</v>
      </c>
      <c r="I1649" s="6">
        <f>INDEX(Roles!$J$5:$J$40,MATCH(C1649&amp;"|"&amp;D1649,Roles!$A$5:$A$40,0))</f>
        <v/>
      </c>
      <c r="J1649" s="6">
        <f>INDEX(Roles!$K$5:$K$40,MATCH(C1649&amp;"|"&amp;D1649,Roles!$A$5:$A$40,0))</f>
        <v/>
      </c>
      <c r="K1649" s="26">
        <f>INDEX(Market!$K$31:$K$54,MATCH(B1649&amp;"|"&amp;J1649,Market!$A$31:$A$54,0))</f>
        <v/>
      </c>
      <c r="L1649" s="6">
        <f>INDEX(Settings!$E$13:$E$19,MATCH(I1649,Settings!$B$13:$B$19,0))</f>
        <v/>
      </c>
      <c r="M1649" s="25">
        <f>INDEX(Structure!$K$6:$K$12,MATCH(I1649,Structure!$A$6:$A$12,0))</f>
        <v/>
      </c>
      <c r="N1649" s="26">
        <f>INDEX(Structure!$G$25:$G$52,MATCH(B1649&amp;"|"&amp;I1649,Structure!$A$25:$A$52,0))</f>
        <v/>
      </c>
      <c r="O1649" s="26">
        <f>INDEX(Structure!$H$25:$H$52,MATCH(B1649&amp;"|"&amp;I1649,Structure!$A$25:$A$52,0))</f>
        <v/>
      </c>
      <c r="P1649" s="26">
        <f>INDEX(Structure!$I$25:$I$52,MATCH(B1649&amp;"|"&amp;I1649,Structure!$A$25:$A$52,0))</f>
        <v/>
      </c>
      <c r="Q1649" s="20">
        <f>G1649/H1649</f>
        <v/>
      </c>
      <c r="R1649" s="20">
        <f>G1649/O1649</f>
        <v/>
      </c>
      <c r="S1649" s="32">
        <f>(G1649-N1649)/(P1649-N1649)</f>
        <v/>
      </c>
      <c r="T1649" s="4">
        <f>IF(G1649&lt;N1649,"Below",IF(G1649&gt;P1649,"Above","Within"))</f>
        <v/>
      </c>
      <c r="U1649" s="17">
        <f>MAX(0,N1649-G1649)*F1649</f>
        <v/>
      </c>
      <c r="V1649" s="17">
        <f>MAX(0,G1649-P1649)*F1649</f>
        <v/>
      </c>
      <c r="W1649" s="33">
        <f>IF(T1649="Above",LN(G1649/P1649)/LN(1+INDEX(Market!$E$6:$E$9,MATCH(B1649,Market!$A$6:$A$9,0))),0)</f>
        <v/>
      </c>
    </row>
    <row r="1650">
      <c r="A1650" s="5" t="inlineStr">
        <is>
          <t>E01910</t>
        </is>
      </c>
      <c r="B1650" s="5" t="inlineStr">
        <is>
          <t>ES</t>
        </is>
      </c>
      <c r="C1650" s="5" t="inlineStr">
        <is>
          <t>Tech</t>
        </is>
      </c>
      <c r="D1650" s="5" t="inlineStr">
        <is>
          <t>L4</t>
        </is>
      </c>
      <c r="E1650" s="5" t="inlineStr">
        <is>
          <t>M</t>
        </is>
      </c>
      <c r="F1650" s="5" t="n">
        <v>1</v>
      </c>
      <c r="G1650" s="31" t="n">
        <v>65300</v>
      </c>
      <c r="H1650" s="31" t="n">
        <v>65600</v>
      </c>
      <c r="I1650" s="6">
        <f>INDEX(Roles!$J$5:$J$40,MATCH(C1650&amp;"|"&amp;D1650,Roles!$A$5:$A$40,0))</f>
        <v/>
      </c>
      <c r="J1650" s="6">
        <f>INDEX(Roles!$K$5:$K$40,MATCH(C1650&amp;"|"&amp;D1650,Roles!$A$5:$A$40,0))</f>
        <v/>
      </c>
      <c r="K1650" s="26">
        <f>INDEX(Market!$K$31:$K$54,MATCH(B1650&amp;"|"&amp;J1650,Market!$A$31:$A$54,0))</f>
        <v/>
      </c>
      <c r="L1650" s="6">
        <f>INDEX(Settings!$E$13:$E$19,MATCH(I1650,Settings!$B$13:$B$19,0))</f>
        <v/>
      </c>
      <c r="M1650" s="25">
        <f>INDEX(Structure!$K$6:$K$12,MATCH(I1650,Structure!$A$6:$A$12,0))</f>
        <v/>
      </c>
      <c r="N1650" s="26">
        <f>INDEX(Structure!$G$25:$G$52,MATCH(B1650&amp;"|"&amp;I1650,Structure!$A$25:$A$52,0))</f>
        <v/>
      </c>
      <c r="O1650" s="26">
        <f>INDEX(Structure!$H$25:$H$52,MATCH(B1650&amp;"|"&amp;I1650,Structure!$A$25:$A$52,0))</f>
        <v/>
      </c>
      <c r="P1650" s="26">
        <f>INDEX(Structure!$I$25:$I$52,MATCH(B1650&amp;"|"&amp;I1650,Structure!$A$25:$A$52,0))</f>
        <v/>
      </c>
      <c r="Q1650" s="20">
        <f>G1650/H1650</f>
        <v/>
      </c>
      <c r="R1650" s="20">
        <f>G1650/O1650</f>
        <v/>
      </c>
      <c r="S1650" s="32">
        <f>(G1650-N1650)/(P1650-N1650)</f>
        <v/>
      </c>
      <c r="T1650" s="4">
        <f>IF(G1650&lt;N1650,"Below",IF(G1650&gt;P1650,"Above","Within"))</f>
        <v/>
      </c>
      <c r="U1650" s="17">
        <f>MAX(0,N1650-G1650)*F1650</f>
        <v/>
      </c>
      <c r="V1650" s="17">
        <f>MAX(0,G1650-P1650)*F1650</f>
        <v/>
      </c>
      <c r="W1650" s="33">
        <f>IF(T1650="Above",LN(G1650/P1650)/LN(1+INDEX(Market!$E$6:$E$9,MATCH(B1650,Market!$A$6:$A$9,0))),0)</f>
        <v/>
      </c>
    </row>
    <row r="1651">
      <c r="A1651" s="5" t="inlineStr">
        <is>
          <t>E01911</t>
        </is>
      </c>
      <c r="B1651" s="5" t="inlineStr">
        <is>
          <t>ES</t>
        </is>
      </c>
      <c r="C1651" s="5" t="inlineStr">
        <is>
          <t>Customer Service</t>
        </is>
      </c>
      <c r="D1651" s="5" t="inlineStr">
        <is>
          <t>L1</t>
        </is>
      </c>
      <c r="E1651" s="5" t="inlineStr">
        <is>
          <t>F</t>
        </is>
      </c>
      <c r="F1651" s="5" t="n">
        <v>1</v>
      </c>
      <c r="G1651" s="31" t="n">
        <v>23000</v>
      </c>
      <c r="H1651" s="31" t="n">
        <v>22500</v>
      </c>
      <c r="I1651" s="6">
        <f>INDEX(Roles!$J$5:$J$40,MATCH(C1651&amp;"|"&amp;D1651,Roles!$A$5:$A$40,0))</f>
        <v/>
      </c>
      <c r="J1651" s="6">
        <f>INDEX(Roles!$K$5:$K$40,MATCH(C1651&amp;"|"&amp;D1651,Roles!$A$5:$A$40,0))</f>
        <v/>
      </c>
      <c r="K1651" s="26">
        <f>INDEX(Market!$K$31:$K$54,MATCH(B1651&amp;"|"&amp;J1651,Market!$A$31:$A$54,0))</f>
        <v/>
      </c>
      <c r="L1651" s="6">
        <f>INDEX(Settings!$E$13:$E$19,MATCH(I1651,Settings!$B$13:$B$19,0))</f>
        <v/>
      </c>
      <c r="M1651" s="25">
        <f>INDEX(Structure!$K$6:$K$12,MATCH(I1651,Structure!$A$6:$A$12,0))</f>
        <v/>
      </c>
      <c r="N1651" s="26">
        <f>INDEX(Structure!$G$25:$G$52,MATCH(B1651&amp;"|"&amp;I1651,Structure!$A$25:$A$52,0))</f>
        <v/>
      </c>
      <c r="O1651" s="26">
        <f>INDEX(Structure!$H$25:$H$52,MATCH(B1651&amp;"|"&amp;I1651,Structure!$A$25:$A$52,0))</f>
        <v/>
      </c>
      <c r="P1651" s="26">
        <f>INDEX(Structure!$I$25:$I$52,MATCH(B1651&amp;"|"&amp;I1651,Structure!$A$25:$A$52,0))</f>
        <v/>
      </c>
      <c r="Q1651" s="20">
        <f>G1651/H1651</f>
        <v/>
      </c>
      <c r="R1651" s="20">
        <f>G1651/O1651</f>
        <v/>
      </c>
      <c r="S1651" s="32">
        <f>(G1651-N1651)/(P1651-N1651)</f>
        <v/>
      </c>
      <c r="T1651" s="4">
        <f>IF(G1651&lt;N1651,"Below",IF(G1651&gt;P1651,"Above","Within"))</f>
        <v/>
      </c>
      <c r="U1651" s="17">
        <f>MAX(0,N1651-G1651)*F1651</f>
        <v/>
      </c>
      <c r="V1651" s="17">
        <f>MAX(0,G1651-P1651)*F1651</f>
        <v/>
      </c>
      <c r="W1651" s="33">
        <f>IF(T1651="Above",LN(G1651/P1651)/LN(1+INDEX(Market!$E$6:$E$9,MATCH(B1651,Market!$A$6:$A$9,0))),0)</f>
        <v/>
      </c>
    </row>
    <row r="1652">
      <c r="A1652" s="5" t="inlineStr">
        <is>
          <t>E01912</t>
        </is>
      </c>
      <c r="B1652" s="5" t="inlineStr">
        <is>
          <t>DE</t>
        </is>
      </c>
      <c r="C1652" s="5" t="inlineStr">
        <is>
          <t>Tech</t>
        </is>
      </c>
      <c r="D1652" s="5" t="inlineStr">
        <is>
          <t>L6</t>
        </is>
      </c>
      <c r="E1652" s="5" t="inlineStr">
        <is>
          <t>M</t>
        </is>
      </c>
      <c r="F1652" s="5" t="n">
        <v>1</v>
      </c>
      <c r="G1652" s="31" t="n">
        <v>183300</v>
      </c>
      <c r="H1652" s="31" t="n">
        <v>190000</v>
      </c>
      <c r="I1652" s="6">
        <f>INDEX(Roles!$J$5:$J$40,MATCH(C1652&amp;"|"&amp;D1652,Roles!$A$5:$A$40,0))</f>
        <v/>
      </c>
      <c r="J1652" s="6">
        <f>INDEX(Roles!$K$5:$K$40,MATCH(C1652&amp;"|"&amp;D1652,Roles!$A$5:$A$40,0))</f>
        <v/>
      </c>
      <c r="K1652" s="26">
        <f>INDEX(Market!$K$31:$K$54,MATCH(B1652&amp;"|"&amp;J1652,Market!$A$31:$A$54,0))</f>
        <v/>
      </c>
      <c r="L1652" s="6">
        <f>INDEX(Settings!$E$13:$E$19,MATCH(I1652,Settings!$B$13:$B$19,0))</f>
        <v/>
      </c>
      <c r="M1652" s="25">
        <f>INDEX(Structure!$K$6:$K$12,MATCH(I1652,Structure!$A$6:$A$12,0))</f>
        <v/>
      </c>
      <c r="N1652" s="26">
        <f>INDEX(Structure!$G$25:$G$52,MATCH(B1652&amp;"|"&amp;I1652,Structure!$A$25:$A$52,0))</f>
        <v/>
      </c>
      <c r="O1652" s="26">
        <f>INDEX(Structure!$H$25:$H$52,MATCH(B1652&amp;"|"&amp;I1652,Structure!$A$25:$A$52,0))</f>
        <v/>
      </c>
      <c r="P1652" s="26">
        <f>INDEX(Structure!$I$25:$I$52,MATCH(B1652&amp;"|"&amp;I1652,Structure!$A$25:$A$52,0))</f>
        <v/>
      </c>
      <c r="Q1652" s="20">
        <f>G1652/H1652</f>
        <v/>
      </c>
      <c r="R1652" s="20">
        <f>G1652/O1652</f>
        <v/>
      </c>
      <c r="S1652" s="32">
        <f>(G1652-N1652)/(P1652-N1652)</f>
        <v/>
      </c>
      <c r="T1652" s="4">
        <f>IF(G1652&lt;N1652,"Below",IF(G1652&gt;P1652,"Above","Within"))</f>
        <v/>
      </c>
      <c r="U1652" s="17">
        <f>MAX(0,N1652-G1652)*F1652</f>
        <v/>
      </c>
      <c r="V1652" s="17">
        <f>MAX(0,G1652-P1652)*F1652</f>
        <v/>
      </c>
      <c r="W1652" s="33">
        <f>IF(T1652="Above",LN(G1652/P1652)/LN(1+INDEX(Market!$E$6:$E$9,MATCH(B1652,Market!$A$6:$A$9,0))),0)</f>
        <v/>
      </c>
    </row>
    <row r="1653">
      <c r="A1653" s="5" t="inlineStr">
        <is>
          <t>E01914</t>
        </is>
      </c>
      <c r="B1653" s="5" t="inlineStr">
        <is>
          <t>PL</t>
        </is>
      </c>
      <c r="C1653" s="5" t="inlineStr">
        <is>
          <t>Finance</t>
        </is>
      </c>
      <c r="D1653" s="5" t="inlineStr">
        <is>
          <t>L6</t>
        </is>
      </c>
      <c r="E1653" s="5" t="inlineStr">
        <is>
          <t>M</t>
        </is>
      </c>
      <c r="F1653" s="5" t="n">
        <v>1</v>
      </c>
      <c r="G1653" s="31" t="n">
        <v>96150</v>
      </c>
      <c r="H1653" s="31" t="n">
        <v>92400</v>
      </c>
      <c r="I1653" s="6">
        <f>INDEX(Roles!$J$5:$J$40,MATCH(C1653&amp;"|"&amp;D1653,Roles!$A$5:$A$40,0))</f>
        <v/>
      </c>
      <c r="J1653" s="6">
        <f>INDEX(Roles!$K$5:$K$40,MATCH(C1653&amp;"|"&amp;D1653,Roles!$A$5:$A$40,0))</f>
        <v/>
      </c>
      <c r="K1653" s="26">
        <f>INDEX(Market!$K$31:$K$54,MATCH(B1653&amp;"|"&amp;J1653,Market!$A$31:$A$54,0))</f>
        <v/>
      </c>
      <c r="L1653" s="6">
        <f>INDEX(Settings!$E$13:$E$19,MATCH(I1653,Settings!$B$13:$B$19,0))</f>
        <v/>
      </c>
      <c r="M1653" s="25">
        <f>INDEX(Structure!$K$6:$K$12,MATCH(I1653,Structure!$A$6:$A$12,0))</f>
        <v/>
      </c>
      <c r="N1653" s="26">
        <f>INDEX(Structure!$G$25:$G$52,MATCH(B1653&amp;"|"&amp;I1653,Structure!$A$25:$A$52,0))</f>
        <v/>
      </c>
      <c r="O1653" s="26">
        <f>INDEX(Structure!$H$25:$H$52,MATCH(B1653&amp;"|"&amp;I1653,Structure!$A$25:$A$52,0))</f>
        <v/>
      </c>
      <c r="P1653" s="26">
        <f>INDEX(Structure!$I$25:$I$52,MATCH(B1653&amp;"|"&amp;I1653,Structure!$A$25:$A$52,0))</f>
        <v/>
      </c>
      <c r="Q1653" s="20">
        <f>G1653/H1653</f>
        <v/>
      </c>
      <c r="R1653" s="20">
        <f>G1653/O1653</f>
        <v/>
      </c>
      <c r="S1653" s="32">
        <f>(G1653-N1653)/(P1653-N1653)</f>
        <v/>
      </c>
      <c r="T1653" s="4">
        <f>IF(G1653&lt;N1653,"Below",IF(G1653&gt;P1653,"Above","Within"))</f>
        <v/>
      </c>
      <c r="U1653" s="17">
        <f>MAX(0,N1653-G1653)*F1653</f>
        <v/>
      </c>
      <c r="V1653" s="17">
        <f>MAX(0,G1653-P1653)*F1653</f>
        <v/>
      </c>
      <c r="W1653" s="33">
        <f>IF(T1653="Above",LN(G1653/P1653)/LN(1+INDEX(Market!$E$6:$E$9,MATCH(B1653,Market!$A$6:$A$9,0))),0)</f>
        <v/>
      </c>
    </row>
    <row r="1654">
      <c r="A1654" s="5" t="inlineStr">
        <is>
          <t>E01915</t>
        </is>
      </c>
      <c r="B1654" s="5" t="inlineStr">
        <is>
          <t>IT</t>
        </is>
      </c>
      <c r="C1654" s="5" t="inlineStr">
        <is>
          <t>Tech</t>
        </is>
      </c>
      <c r="D1654" s="5" t="inlineStr">
        <is>
          <t>L4</t>
        </is>
      </c>
      <c r="E1654" s="5" t="inlineStr">
        <is>
          <t>M</t>
        </is>
      </c>
      <c r="F1654" s="5" t="n">
        <v>1</v>
      </c>
      <c r="G1654" s="31" t="n">
        <v>78450</v>
      </c>
      <c r="H1654" s="31" t="n">
        <v>68200</v>
      </c>
      <c r="I1654" s="6">
        <f>INDEX(Roles!$J$5:$J$40,MATCH(C1654&amp;"|"&amp;D1654,Roles!$A$5:$A$40,0))</f>
        <v/>
      </c>
      <c r="J1654" s="6">
        <f>INDEX(Roles!$K$5:$K$40,MATCH(C1654&amp;"|"&amp;D1654,Roles!$A$5:$A$40,0))</f>
        <v/>
      </c>
      <c r="K1654" s="26">
        <f>INDEX(Market!$K$31:$K$54,MATCH(B1654&amp;"|"&amp;J1654,Market!$A$31:$A$54,0))</f>
        <v/>
      </c>
      <c r="L1654" s="6">
        <f>INDEX(Settings!$E$13:$E$19,MATCH(I1654,Settings!$B$13:$B$19,0))</f>
        <v/>
      </c>
      <c r="M1654" s="25">
        <f>INDEX(Structure!$K$6:$K$12,MATCH(I1654,Structure!$A$6:$A$12,0))</f>
        <v/>
      </c>
      <c r="N1654" s="26">
        <f>INDEX(Structure!$G$25:$G$52,MATCH(B1654&amp;"|"&amp;I1654,Structure!$A$25:$A$52,0))</f>
        <v/>
      </c>
      <c r="O1654" s="26">
        <f>INDEX(Structure!$H$25:$H$52,MATCH(B1654&amp;"|"&amp;I1654,Structure!$A$25:$A$52,0))</f>
        <v/>
      </c>
      <c r="P1654" s="26">
        <f>INDEX(Structure!$I$25:$I$52,MATCH(B1654&amp;"|"&amp;I1654,Structure!$A$25:$A$52,0))</f>
        <v/>
      </c>
      <c r="Q1654" s="20">
        <f>G1654/H1654</f>
        <v/>
      </c>
      <c r="R1654" s="20">
        <f>G1654/O1654</f>
        <v/>
      </c>
      <c r="S1654" s="32">
        <f>(G1654-N1654)/(P1654-N1654)</f>
        <v/>
      </c>
      <c r="T1654" s="4">
        <f>IF(G1654&lt;N1654,"Below",IF(G1654&gt;P1654,"Above","Within"))</f>
        <v/>
      </c>
      <c r="U1654" s="17">
        <f>MAX(0,N1654-G1654)*F1654</f>
        <v/>
      </c>
      <c r="V1654" s="17">
        <f>MAX(0,G1654-P1654)*F1654</f>
        <v/>
      </c>
      <c r="W1654" s="33">
        <f>IF(T1654="Above",LN(G1654/P1654)/LN(1+INDEX(Market!$E$6:$E$9,MATCH(B1654,Market!$A$6:$A$9,0))),0)</f>
        <v/>
      </c>
    </row>
    <row r="1655">
      <c r="A1655" s="5" t="inlineStr">
        <is>
          <t>E01916</t>
        </is>
      </c>
      <c r="B1655" s="5" t="inlineStr">
        <is>
          <t>DE</t>
        </is>
      </c>
      <c r="C1655" s="5" t="inlineStr">
        <is>
          <t>Operations</t>
        </is>
      </c>
      <c r="D1655" s="5" t="inlineStr">
        <is>
          <t>L3</t>
        </is>
      </c>
      <c r="E1655" s="5" t="inlineStr">
        <is>
          <t>F</t>
        </is>
      </c>
      <c r="F1655" s="5" t="n">
        <v>0.8</v>
      </c>
      <c r="G1655" s="31" t="n">
        <v>54050</v>
      </c>
      <c r="H1655" s="31" t="n">
        <v>57800</v>
      </c>
      <c r="I1655" s="6">
        <f>INDEX(Roles!$J$5:$J$40,MATCH(C1655&amp;"|"&amp;D1655,Roles!$A$5:$A$40,0))</f>
        <v/>
      </c>
      <c r="J1655" s="6">
        <f>INDEX(Roles!$K$5:$K$40,MATCH(C1655&amp;"|"&amp;D1655,Roles!$A$5:$A$40,0))</f>
        <v/>
      </c>
      <c r="K1655" s="26">
        <f>INDEX(Market!$K$31:$K$54,MATCH(B1655&amp;"|"&amp;J1655,Market!$A$31:$A$54,0))</f>
        <v/>
      </c>
      <c r="L1655" s="6">
        <f>INDEX(Settings!$E$13:$E$19,MATCH(I1655,Settings!$B$13:$B$19,0))</f>
        <v/>
      </c>
      <c r="M1655" s="25">
        <f>INDEX(Structure!$K$6:$K$12,MATCH(I1655,Structure!$A$6:$A$12,0))</f>
        <v/>
      </c>
      <c r="N1655" s="26">
        <f>INDEX(Structure!$G$25:$G$52,MATCH(B1655&amp;"|"&amp;I1655,Structure!$A$25:$A$52,0))</f>
        <v/>
      </c>
      <c r="O1655" s="26">
        <f>INDEX(Structure!$H$25:$H$52,MATCH(B1655&amp;"|"&amp;I1655,Structure!$A$25:$A$52,0))</f>
        <v/>
      </c>
      <c r="P1655" s="26">
        <f>INDEX(Structure!$I$25:$I$52,MATCH(B1655&amp;"|"&amp;I1655,Structure!$A$25:$A$52,0))</f>
        <v/>
      </c>
      <c r="Q1655" s="20">
        <f>G1655/H1655</f>
        <v/>
      </c>
      <c r="R1655" s="20">
        <f>G1655/O1655</f>
        <v/>
      </c>
      <c r="S1655" s="32">
        <f>(G1655-N1655)/(P1655-N1655)</f>
        <v/>
      </c>
      <c r="T1655" s="4">
        <f>IF(G1655&lt;N1655,"Below",IF(G1655&gt;P1655,"Above","Within"))</f>
        <v/>
      </c>
      <c r="U1655" s="17">
        <f>MAX(0,N1655-G1655)*F1655</f>
        <v/>
      </c>
      <c r="V1655" s="17">
        <f>MAX(0,G1655-P1655)*F1655</f>
        <v/>
      </c>
      <c r="W1655" s="33">
        <f>IF(T1655="Above",LN(G1655/P1655)/LN(1+INDEX(Market!$E$6:$E$9,MATCH(B1655,Market!$A$6:$A$9,0))),0)</f>
        <v/>
      </c>
    </row>
    <row r="1656">
      <c r="A1656" s="5" t="inlineStr">
        <is>
          <t>E01917</t>
        </is>
      </c>
      <c r="B1656" s="5" t="inlineStr">
        <is>
          <t>PL</t>
        </is>
      </c>
      <c r="C1656" s="5" t="inlineStr">
        <is>
          <t>HR</t>
        </is>
      </c>
      <c r="D1656" s="5" t="inlineStr">
        <is>
          <t>L1</t>
        </is>
      </c>
      <c r="E1656" s="5" t="inlineStr">
        <is>
          <t>F</t>
        </is>
      </c>
      <c r="F1656" s="5" t="n">
        <v>1</v>
      </c>
      <c r="G1656" s="31" t="n">
        <v>17050</v>
      </c>
      <c r="H1656" s="31" t="n">
        <v>21000</v>
      </c>
      <c r="I1656" s="6">
        <f>INDEX(Roles!$J$5:$J$40,MATCH(C1656&amp;"|"&amp;D1656,Roles!$A$5:$A$40,0))</f>
        <v/>
      </c>
      <c r="J1656" s="6">
        <f>INDEX(Roles!$K$5:$K$40,MATCH(C1656&amp;"|"&amp;D1656,Roles!$A$5:$A$40,0))</f>
        <v/>
      </c>
      <c r="K1656" s="26">
        <f>INDEX(Market!$K$31:$K$54,MATCH(B1656&amp;"|"&amp;J1656,Market!$A$31:$A$54,0))</f>
        <v/>
      </c>
      <c r="L1656" s="6">
        <f>INDEX(Settings!$E$13:$E$19,MATCH(I1656,Settings!$B$13:$B$19,0))</f>
        <v/>
      </c>
      <c r="M1656" s="25">
        <f>INDEX(Structure!$K$6:$K$12,MATCH(I1656,Structure!$A$6:$A$12,0))</f>
        <v/>
      </c>
      <c r="N1656" s="26">
        <f>INDEX(Structure!$G$25:$G$52,MATCH(B1656&amp;"|"&amp;I1656,Structure!$A$25:$A$52,0))</f>
        <v/>
      </c>
      <c r="O1656" s="26">
        <f>INDEX(Structure!$H$25:$H$52,MATCH(B1656&amp;"|"&amp;I1656,Structure!$A$25:$A$52,0))</f>
        <v/>
      </c>
      <c r="P1656" s="26">
        <f>INDEX(Structure!$I$25:$I$52,MATCH(B1656&amp;"|"&amp;I1656,Structure!$A$25:$A$52,0))</f>
        <v/>
      </c>
      <c r="Q1656" s="20">
        <f>G1656/H1656</f>
        <v/>
      </c>
      <c r="R1656" s="20">
        <f>G1656/O1656</f>
        <v/>
      </c>
      <c r="S1656" s="32">
        <f>(G1656-N1656)/(P1656-N1656)</f>
        <v/>
      </c>
      <c r="T1656" s="4">
        <f>IF(G1656&lt;N1656,"Below",IF(G1656&gt;P1656,"Above","Within"))</f>
        <v/>
      </c>
      <c r="U1656" s="17">
        <f>MAX(0,N1656-G1656)*F1656</f>
        <v/>
      </c>
      <c r="V1656" s="17">
        <f>MAX(0,G1656-P1656)*F1656</f>
        <v/>
      </c>
      <c r="W1656" s="33">
        <f>IF(T1656="Above",LN(G1656/P1656)/LN(1+INDEX(Market!$E$6:$E$9,MATCH(B1656,Market!$A$6:$A$9,0))),0)</f>
        <v/>
      </c>
    </row>
    <row r="1657">
      <c r="A1657" s="5" t="inlineStr">
        <is>
          <t>E01918</t>
        </is>
      </c>
      <c r="B1657" s="5" t="inlineStr">
        <is>
          <t>DE</t>
        </is>
      </c>
      <c r="C1657" s="5" t="inlineStr">
        <is>
          <t>Finance</t>
        </is>
      </c>
      <c r="D1657" s="5" t="inlineStr">
        <is>
          <t>L4</t>
        </is>
      </c>
      <c r="E1657" s="5" t="inlineStr">
        <is>
          <t>F</t>
        </is>
      </c>
      <c r="F1657" s="5" t="n">
        <v>1</v>
      </c>
      <c r="G1657" s="31" t="n">
        <v>79850</v>
      </c>
      <c r="H1657" s="31" t="n">
        <v>87800</v>
      </c>
      <c r="I1657" s="6">
        <f>INDEX(Roles!$J$5:$J$40,MATCH(C1657&amp;"|"&amp;D1657,Roles!$A$5:$A$40,0))</f>
        <v/>
      </c>
      <c r="J1657" s="6">
        <f>INDEX(Roles!$K$5:$K$40,MATCH(C1657&amp;"|"&amp;D1657,Roles!$A$5:$A$40,0))</f>
        <v/>
      </c>
      <c r="K1657" s="26">
        <f>INDEX(Market!$K$31:$K$54,MATCH(B1657&amp;"|"&amp;J1657,Market!$A$31:$A$54,0))</f>
        <v/>
      </c>
      <c r="L1657" s="6">
        <f>INDEX(Settings!$E$13:$E$19,MATCH(I1657,Settings!$B$13:$B$19,0))</f>
        <v/>
      </c>
      <c r="M1657" s="25">
        <f>INDEX(Structure!$K$6:$K$12,MATCH(I1657,Structure!$A$6:$A$12,0))</f>
        <v/>
      </c>
      <c r="N1657" s="26">
        <f>INDEX(Structure!$G$25:$G$52,MATCH(B1657&amp;"|"&amp;I1657,Structure!$A$25:$A$52,0))</f>
        <v/>
      </c>
      <c r="O1657" s="26">
        <f>INDEX(Structure!$H$25:$H$52,MATCH(B1657&amp;"|"&amp;I1657,Structure!$A$25:$A$52,0))</f>
        <v/>
      </c>
      <c r="P1657" s="26">
        <f>INDEX(Structure!$I$25:$I$52,MATCH(B1657&amp;"|"&amp;I1657,Structure!$A$25:$A$52,0))</f>
        <v/>
      </c>
      <c r="Q1657" s="20">
        <f>G1657/H1657</f>
        <v/>
      </c>
      <c r="R1657" s="20">
        <f>G1657/O1657</f>
        <v/>
      </c>
      <c r="S1657" s="32">
        <f>(G1657-N1657)/(P1657-N1657)</f>
        <v/>
      </c>
      <c r="T1657" s="4">
        <f>IF(G1657&lt;N1657,"Below",IF(G1657&gt;P1657,"Above","Within"))</f>
        <v/>
      </c>
      <c r="U1657" s="17">
        <f>MAX(0,N1657-G1657)*F1657</f>
        <v/>
      </c>
      <c r="V1657" s="17">
        <f>MAX(0,G1657-P1657)*F1657</f>
        <v/>
      </c>
      <c r="W1657" s="33">
        <f>IF(T1657="Above",LN(G1657/P1657)/LN(1+INDEX(Market!$E$6:$E$9,MATCH(B1657,Market!$A$6:$A$9,0))),0)</f>
        <v/>
      </c>
    </row>
    <row r="1658">
      <c r="A1658" s="5" t="inlineStr">
        <is>
          <t>E01919</t>
        </is>
      </c>
      <c r="B1658" s="5" t="inlineStr">
        <is>
          <t>PL</t>
        </is>
      </c>
      <c r="C1658" s="5" t="inlineStr">
        <is>
          <t>Customer Service</t>
        </is>
      </c>
      <c r="D1658" s="5" t="inlineStr">
        <is>
          <t>L2</t>
        </is>
      </c>
      <c r="E1658" s="5" t="inlineStr">
        <is>
          <t>F</t>
        </is>
      </c>
      <c r="F1658" s="5" t="n">
        <v>1</v>
      </c>
      <c r="G1658" s="31" t="n">
        <v>21700</v>
      </c>
      <c r="H1658" s="31" t="n">
        <v>23600</v>
      </c>
      <c r="I1658" s="6">
        <f>INDEX(Roles!$J$5:$J$40,MATCH(C1658&amp;"|"&amp;D1658,Roles!$A$5:$A$40,0))</f>
        <v/>
      </c>
      <c r="J1658" s="6">
        <f>INDEX(Roles!$K$5:$K$40,MATCH(C1658&amp;"|"&amp;D1658,Roles!$A$5:$A$40,0))</f>
        <v/>
      </c>
      <c r="K1658" s="26">
        <f>INDEX(Market!$K$31:$K$54,MATCH(B1658&amp;"|"&amp;J1658,Market!$A$31:$A$54,0))</f>
        <v/>
      </c>
      <c r="L1658" s="6">
        <f>INDEX(Settings!$E$13:$E$19,MATCH(I1658,Settings!$B$13:$B$19,0))</f>
        <v/>
      </c>
      <c r="M1658" s="25">
        <f>INDEX(Structure!$K$6:$K$12,MATCH(I1658,Structure!$A$6:$A$12,0))</f>
        <v/>
      </c>
      <c r="N1658" s="26">
        <f>INDEX(Structure!$G$25:$G$52,MATCH(B1658&amp;"|"&amp;I1658,Structure!$A$25:$A$52,0))</f>
        <v/>
      </c>
      <c r="O1658" s="26">
        <f>INDEX(Structure!$H$25:$H$52,MATCH(B1658&amp;"|"&amp;I1658,Structure!$A$25:$A$52,0))</f>
        <v/>
      </c>
      <c r="P1658" s="26">
        <f>INDEX(Structure!$I$25:$I$52,MATCH(B1658&amp;"|"&amp;I1658,Structure!$A$25:$A$52,0))</f>
        <v/>
      </c>
      <c r="Q1658" s="20">
        <f>G1658/H1658</f>
        <v/>
      </c>
      <c r="R1658" s="20">
        <f>G1658/O1658</f>
        <v/>
      </c>
      <c r="S1658" s="32">
        <f>(G1658-N1658)/(P1658-N1658)</f>
        <v/>
      </c>
      <c r="T1658" s="4">
        <f>IF(G1658&lt;N1658,"Below",IF(G1658&gt;P1658,"Above","Within"))</f>
        <v/>
      </c>
      <c r="U1658" s="17">
        <f>MAX(0,N1658-G1658)*F1658</f>
        <v/>
      </c>
      <c r="V1658" s="17">
        <f>MAX(0,G1658-P1658)*F1658</f>
        <v/>
      </c>
      <c r="W1658" s="33">
        <f>IF(T1658="Above",LN(G1658/P1658)/LN(1+INDEX(Market!$E$6:$E$9,MATCH(B1658,Market!$A$6:$A$9,0))),0)</f>
        <v/>
      </c>
    </row>
    <row r="1659">
      <c r="A1659" s="5" t="inlineStr">
        <is>
          <t>E01920</t>
        </is>
      </c>
      <c r="B1659" s="5" t="inlineStr">
        <is>
          <t>IT</t>
        </is>
      </c>
      <c r="C1659" s="5" t="inlineStr">
        <is>
          <t>Tech</t>
        </is>
      </c>
      <c r="D1659" s="5" t="inlineStr">
        <is>
          <t>L1</t>
        </is>
      </c>
      <c r="E1659" s="5" t="inlineStr">
        <is>
          <t>M</t>
        </is>
      </c>
      <c r="F1659" s="5" t="n">
        <v>1</v>
      </c>
      <c r="G1659" s="31" t="n">
        <v>28250</v>
      </c>
      <c r="H1659" s="31" t="n">
        <v>32500</v>
      </c>
      <c r="I1659" s="6">
        <f>INDEX(Roles!$J$5:$J$40,MATCH(C1659&amp;"|"&amp;D1659,Roles!$A$5:$A$40,0))</f>
        <v/>
      </c>
      <c r="J1659" s="6">
        <f>INDEX(Roles!$K$5:$K$40,MATCH(C1659&amp;"|"&amp;D1659,Roles!$A$5:$A$40,0))</f>
        <v/>
      </c>
      <c r="K1659" s="26">
        <f>INDEX(Market!$K$31:$K$54,MATCH(B1659&amp;"|"&amp;J1659,Market!$A$31:$A$54,0))</f>
        <v/>
      </c>
      <c r="L1659" s="6">
        <f>INDEX(Settings!$E$13:$E$19,MATCH(I1659,Settings!$B$13:$B$19,0))</f>
        <v/>
      </c>
      <c r="M1659" s="25">
        <f>INDEX(Structure!$K$6:$K$12,MATCH(I1659,Structure!$A$6:$A$12,0))</f>
        <v/>
      </c>
      <c r="N1659" s="26">
        <f>INDEX(Structure!$G$25:$G$52,MATCH(B1659&amp;"|"&amp;I1659,Structure!$A$25:$A$52,0))</f>
        <v/>
      </c>
      <c r="O1659" s="26">
        <f>INDEX(Structure!$H$25:$H$52,MATCH(B1659&amp;"|"&amp;I1659,Structure!$A$25:$A$52,0))</f>
        <v/>
      </c>
      <c r="P1659" s="26">
        <f>INDEX(Structure!$I$25:$I$52,MATCH(B1659&amp;"|"&amp;I1659,Structure!$A$25:$A$52,0))</f>
        <v/>
      </c>
      <c r="Q1659" s="20">
        <f>G1659/H1659</f>
        <v/>
      </c>
      <c r="R1659" s="20">
        <f>G1659/O1659</f>
        <v/>
      </c>
      <c r="S1659" s="32">
        <f>(G1659-N1659)/(P1659-N1659)</f>
        <v/>
      </c>
      <c r="T1659" s="4">
        <f>IF(G1659&lt;N1659,"Below",IF(G1659&gt;P1659,"Above","Within"))</f>
        <v/>
      </c>
      <c r="U1659" s="17">
        <f>MAX(0,N1659-G1659)*F1659</f>
        <v/>
      </c>
      <c r="V1659" s="17">
        <f>MAX(0,G1659-P1659)*F1659</f>
        <v/>
      </c>
      <c r="W1659" s="33">
        <f>IF(T1659="Above",LN(G1659/P1659)/LN(1+INDEX(Market!$E$6:$E$9,MATCH(B1659,Market!$A$6:$A$9,0))),0)</f>
        <v/>
      </c>
    </row>
    <row r="1660">
      <c r="A1660" s="5" t="inlineStr">
        <is>
          <t>E01921</t>
        </is>
      </c>
      <c r="B1660" s="5" t="inlineStr">
        <is>
          <t>DE</t>
        </is>
      </c>
      <c r="C1660" s="5" t="inlineStr">
        <is>
          <t>Customer Service</t>
        </is>
      </c>
      <c r="D1660" s="5" t="inlineStr">
        <is>
          <t>L3</t>
        </is>
      </c>
      <c r="E1660" s="5" t="inlineStr">
        <is>
          <t>M</t>
        </is>
      </c>
      <c r="F1660" s="5" t="n">
        <v>1</v>
      </c>
      <c r="G1660" s="31" t="n">
        <v>51450</v>
      </c>
      <c r="H1660" s="31" t="n">
        <v>54700</v>
      </c>
      <c r="I1660" s="6">
        <f>INDEX(Roles!$J$5:$J$40,MATCH(C1660&amp;"|"&amp;D1660,Roles!$A$5:$A$40,0))</f>
        <v/>
      </c>
      <c r="J1660" s="6">
        <f>INDEX(Roles!$K$5:$K$40,MATCH(C1660&amp;"|"&amp;D1660,Roles!$A$5:$A$40,0))</f>
        <v/>
      </c>
      <c r="K1660" s="26">
        <f>INDEX(Market!$K$31:$K$54,MATCH(B1660&amp;"|"&amp;J1660,Market!$A$31:$A$54,0))</f>
        <v/>
      </c>
      <c r="L1660" s="6">
        <f>INDEX(Settings!$E$13:$E$19,MATCH(I1660,Settings!$B$13:$B$19,0))</f>
        <v/>
      </c>
      <c r="M1660" s="25">
        <f>INDEX(Structure!$K$6:$K$12,MATCH(I1660,Structure!$A$6:$A$12,0))</f>
        <v/>
      </c>
      <c r="N1660" s="26">
        <f>INDEX(Structure!$G$25:$G$52,MATCH(B1660&amp;"|"&amp;I1660,Structure!$A$25:$A$52,0))</f>
        <v/>
      </c>
      <c r="O1660" s="26">
        <f>INDEX(Structure!$H$25:$H$52,MATCH(B1660&amp;"|"&amp;I1660,Structure!$A$25:$A$52,0))</f>
        <v/>
      </c>
      <c r="P1660" s="26">
        <f>INDEX(Structure!$I$25:$I$52,MATCH(B1660&amp;"|"&amp;I1660,Structure!$A$25:$A$52,0))</f>
        <v/>
      </c>
      <c r="Q1660" s="20">
        <f>G1660/H1660</f>
        <v/>
      </c>
      <c r="R1660" s="20">
        <f>G1660/O1660</f>
        <v/>
      </c>
      <c r="S1660" s="32">
        <f>(G1660-N1660)/(P1660-N1660)</f>
        <v/>
      </c>
      <c r="T1660" s="4">
        <f>IF(G1660&lt;N1660,"Below",IF(G1660&gt;P1660,"Above","Within"))</f>
        <v/>
      </c>
      <c r="U1660" s="17">
        <f>MAX(0,N1660-G1660)*F1660</f>
        <v/>
      </c>
      <c r="V1660" s="17">
        <f>MAX(0,G1660-P1660)*F1660</f>
        <v/>
      </c>
      <c r="W1660" s="33">
        <f>IF(T1660="Above",LN(G1660/P1660)/LN(1+INDEX(Market!$E$6:$E$9,MATCH(B1660,Market!$A$6:$A$9,0))),0)</f>
        <v/>
      </c>
    </row>
    <row r="1661">
      <c r="A1661" s="5" t="inlineStr">
        <is>
          <t>E01922</t>
        </is>
      </c>
      <c r="B1661" s="5" t="inlineStr">
        <is>
          <t>DE</t>
        </is>
      </c>
      <c r="C1661" s="5" t="inlineStr">
        <is>
          <t>Tech</t>
        </is>
      </c>
      <c r="D1661" s="5" t="inlineStr">
        <is>
          <t>L4</t>
        </is>
      </c>
      <c r="E1661" s="5" t="inlineStr">
        <is>
          <t>M</t>
        </is>
      </c>
      <c r="F1661" s="5" t="n">
        <v>1</v>
      </c>
      <c r="G1661" s="31" t="n">
        <v>103600</v>
      </c>
      <c r="H1661" s="31" t="n">
        <v>99800</v>
      </c>
      <c r="I1661" s="6">
        <f>INDEX(Roles!$J$5:$J$40,MATCH(C1661&amp;"|"&amp;D1661,Roles!$A$5:$A$40,0))</f>
        <v/>
      </c>
      <c r="J1661" s="6">
        <f>INDEX(Roles!$K$5:$K$40,MATCH(C1661&amp;"|"&amp;D1661,Roles!$A$5:$A$40,0))</f>
        <v/>
      </c>
      <c r="K1661" s="26">
        <f>INDEX(Market!$K$31:$K$54,MATCH(B1661&amp;"|"&amp;J1661,Market!$A$31:$A$54,0))</f>
        <v/>
      </c>
      <c r="L1661" s="6">
        <f>INDEX(Settings!$E$13:$E$19,MATCH(I1661,Settings!$B$13:$B$19,0))</f>
        <v/>
      </c>
      <c r="M1661" s="25">
        <f>INDEX(Structure!$K$6:$K$12,MATCH(I1661,Structure!$A$6:$A$12,0))</f>
        <v/>
      </c>
      <c r="N1661" s="26">
        <f>INDEX(Structure!$G$25:$G$52,MATCH(B1661&amp;"|"&amp;I1661,Structure!$A$25:$A$52,0))</f>
        <v/>
      </c>
      <c r="O1661" s="26">
        <f>INDEX(Structure!$H$25:$H$52,MATCH(B1661&amp;"|"&amp;I1661,Structure!$A$25:$A$52,0))</f>
        <v/>
      </c>
      <c r="P1661" s="26">
        <f>INDEX(Structure!$I$25:$I$52,MATCH(B1661&amp;"|"&amp;I1661,Structure!$A$25:$A$52,0))</f>
        <v/>
      </c>
      <c r="Q1661" s="20">
        <f>G1661/H1661</f>
        <v/>
      </c>
      <c r="R1661" s="20">
        <f>G1661/O1661</f>
        <v/>
      </c>
      <c r="S1661" s="32">
        <f>(G1661-N1661)/(P1661-N1661)</f>
        <v/>
      </c>
      <c r="T1661" s="4">
        <f>IF(G1661&lt;N1661,"Below",IF(G1661&gt;P1661,"Above","Within"))</f>
        <v/>
      </c>
      <c r="U1661" s="17">
        <f>MAX(0,N1661-G1661)*F1661</f>
        <v/>
      </c>
      <c r="V1661" s="17">
        <f>MAX(0,G1661-P1661)*F1661</f>
        <v/>
      </c>
      <c r="W1661" s="33">
        <f>IF(T1661="Above",LN(G1661/P1661)/LN(1+INDEX(Market!$E$6:$E$9,MATCH(B1661,Market!$A$6:$A$9,0))),0)</f>
        <v/>
      </c>
    </row>
    <row r="1662">
      <c r="A1662" s="5" t="inlineStr">
        <is>
          <t>E01923</t>
        </is>
      </c>
      <c r="B1662" s="5" t="inlineStr">
        <is>
          <t>PL</t>
        </is>
      </c>
      <c r="C1662" s="5" t="inlineStr">
        <is>
          <t>Operations</t>
        </is>
      </c>
      <c r="D1662" s="5" t="inlineStr">
        <is>
          <t>L3</t>
        </is>
      </c>
      <c r="E1662" s="5" t="inlineStr">
        <is>
          <t>F</t>
        </is>
      </c>
      <c r="F1662" s="5" t="n">
        <v>1</v>
      </c>
      <c r="G1662" s="31" t="n">
        <v>34400</v>
      </c>
      <c r="H1662" s="31" t="n">
        <v>31900</v>
      </c>
      <c r="I1662" s="6">
        <f>INDEX(Roles!$J$5:$J$40,MATCH(C1662&amp;"|"&amp;D1662,Roles!$A$5:$A$40,0))</f>
        <v/>
      </c>
      <c r="J1662" s="6">
        <f>INDEX(Roles!$K$5:$K$40,MATCH(C1662&amp;"|"&amp;D1662,Roles!$A$5:$A$40,0))</f>
        <v/>
      </c>
      <c r="K1662" s="26">
        <f>INDEX(Market!$K$31:$K$54,MATCH(B1662&amp;"|"&amp;J1662,Market!$A$31:$A$54,0))</f>
        <v/>
      </c>
      <c r="L1662" s="6">
        <f>INDEX(Settings!$E$13:$E$19,MATCH(I1662,Settings!$B$13:$B$19,0))</f>
        <v/>
      </c>
      <c r="M1662" s="25">
        <f>INDEX(Structure!$K$6:$K$12,MATCH(I1662,Structure!$A$6:$A$12,0))</f>
        <v/>
      </c>
      <c r="N1662" s="26">
        <f>INDEX(Structure!$G$25:$G$52,MATCH(B1662&amp;"|"&amp;I1662,Structure!$A$25:$A$52,0))</f>
        <v/>
      </c>
      <c r="O1662" s="26">
        <f>INDEX(Structure!$H$25:$H$52,MATCH(B1662&amp;"|"&amp;I1662,Structure!$A$25:$A$52,0))</f>
        <v/>
      </c>
      <c r="P1662" s="26">
        <f>INDEX(Structure!$I$25:$I$52,MATCH(B1662&amp;"|"&amp;I1662,Structure!$A$25:$A$52,0))</f>
        <v/>
      </c>
      <c r="Q1662" s="20">
        <f>G1662/H1662</f>
        <v/>
      </c>
      <c r="R1662" s="20">
        <f>G1662/O1662</f>
        <v/>
      </c>
      <c r="S1662" s="32">
        <f>(G1662-N1662)/(P1662-N1662)</f>
        <v/>
      </c>
      <c r="T1662" s="4">
        <f>IF(G1662&lt;N1662,"Below",IF(G1662&gt;P1662,"Above","Within"))</f>
        <v/>
      </c>
      <c r="U1662" s="17">
        <f>MAX(0,N1662-G1662)*F1662</f>
        <v/>
      </c>
      <c r="V1662" s="17">
        <f>MAX(0,G1662-P1662)*F1662</f>
        <v/>
      </c>
      <c r="W1662" s="33">
        <f>IF(T1662="Above",LN(G1662/P1662)/LN(1+INDEX(Market!$E$6:$E$9,MATCH(B1662,Market!$A$6:$A$9,0))),0)</f>
        <v/>
      </c>
    </row>
    <row r="1663">
      <c r="A1663" s="5" t="inlineStr">
        <is>
          <t>E01924</t>
        </is>
      </c>
      <c r="B1663" s="5" t="inlineStr">
        <is>
          <t>PL</t>
        </is>
      </c>
      <c r="C1663" s="5" t="inlineStr">
        <is>
          <t>Customer Service</t>
        </is>
      </c>
      <c r="D1663" s="5" t="inlineStr">
        <is>
          <t>L2</t>
        </is>
      </c>
      <c r="E1663" s="5" t="inlineStr">
        <is>
          <t>F</t>
        </is>
      </c>
      <c r="F1663" s="5" t="n">
        <v>1</v>
      </c>
      <c r="G1663" s="31" t="n">
        <v>23350</v>
      </c>
      <c r="H1663" s="31" t="n">
        <v>23600</v>
      </c>
      <c r="I1663" s="6">
        <f>INDEX(Roles!$J$5:$J$40,MATCH(C1663&amp;"|"&amp;D1663,Roles!$A$5:$A$40,0))</f>
        <v/>
      </c>
      <c r="J1663" s="6">
        <f>INDEX(Roles!$K$5:$K$40,MATCH(C1663&amp;"|"&amp;D1663,Roles!$A$5:$A$40,0))</f>
        <v/>
      </c>
      <c r="K1663" s="26">
        <f>INDEX(Market!$K$31:$K$54,MATCH(B1663&amp;"|"&amp;J1663,Market!$A$31:$A$54,0))</f>
        <v/>
      </c>
      <c r="L1663" s="6">
        <f>INDEX(Settings!$E$13:$E$19,MATCH(I1663,Settings!$B$13:$B$19,0))</f>
        <v/>
      </c>
      <c r="M1663" s="25">
        <f>INDEX(Structure!$K$6:$K$12,MATCH(I1663,Structure!$A$6:$A$12,0))</f>
        <v/>
      </c>
      <c r="N1663" s="26">
        <f>INDEX(Structure!$G$25:$G$52,MATCH(B1663&amp;"|"&amp;I1663,Structure!$A$25:$A$52,0))</f>
        <v/>
      </c>
      <c r="O1663" s="26">
        <f>INDEX(Structure!$H$25:$H$52,MATCH(B1663&amp;"|"&amp;I1663,Structure!$A$25:$A$52,0))</f>
        <v/>
      </c>
      <c r="P1663" s="26">
        <f>INDEX(Structure!$I$25:$I$52,MATCH(B1663&amp;"|"&amp;I1663,Structure!$A$25:$A$52,0))</f>
        <v/>
      </c>
      <c r="Q1663" s="20">
        <f>G1663/H1663</f>
        <v/>
      </c>
      <c r="R1663" s="20">
        <f>G1663/O1663</f>
        <v/>
      </c>
      <c r="S1663" s="32">
        <f>(G1663-N1663)/(P1663-N1663)</f>
        <v/>
      </c>
      <c r="T1663" s="4">
        <f>IF(G1663&lt;N1663,"Below",IF(G1663&gt;P1663,"Above","Within"))</f>
        <v/>
      </c>
      <c r="U1663" s="17">
        <f>MAX(0,N1663-G1663)*F1663</f>
        <v/>
      </c>
      <c r="V1663" s="17">
        <f>MAX(0,G1663-P1663)*F1663</f>
        <v/>
      </c>
      <c r="W1663" s="33">
        <f>IF(T1663="Above",LN(G1663/P1663)/LN(1+INDEX(Market!$E$6:$E$9,MATCH(B1663,Market!$A$6:$A$9,0))),0)</f>
        <v/>
      </c>
    </row>
    <row r="1664">
      <c r="A1664" s="5" t="inlineStr">
        <is>
          <t>E01926</t>
        </is>
      </c>
      <c r="B1664" s="5" t="inlineStr">
        <is>
          <t>PL</t>
        </is>
      </c>
      <c r="C1664" s="5" t="inlineStr">
        <is>
          <t>Finance</t>
        </is>
      </c>
      <c r="D1664" s="5" t="inlineStr">
        <is>
          <t>L1</t>
        </is>
      </c>
      <c r="E1664" s="5" t="inlineStr">
        <is>
          <t>F</t>
        </is>
      </c>
      <c r="F1664" s="5" t="n">
        <v>1</v>
      </c>
      <c r="G1664" s="31" t="n">
        <v>21450</v>
      </c>
      <c r="H1664" s="31" t="n">
        <v>23100</v>
      </c>
      <c r="I1664" s="6">
        <f>INDEX(Roles!$J$5:$J$40,MATCH(C1664&amp;"|"&amp;D1664,Roles!$A$5:$A$40,0))</f>
        <v/>
      </c>
      <c r="J1664" s="6">
        <f>INDEX(Roles!$K$5:$K$40,MATCH(C1664&amp;"|"&amp;D1664,Roles!$A$5:$A$40,0))</f>
        <v/>
      </c>
      <c r="K1664" s="26">
        <f>INDEX(Market!$K$31:$K$54,MATCH(B1664&amp;"|"&amp;J1664,Market!$A$31:$A$54,0))</f>
        <v/>
      </c>
      <c r="L1664" s="6">
        <f>INDEX(Settings!$E$13:$E$19,MATCH(I1664,Settings!$B$13:$B$19,0))</f>
        <v/>
      </c>
      <c r="M1664" s="25">
        <f>INDEX(Structure!$K$6:$K$12,MATCH(I1664,Structure!$A$6:$A$12,0))</f>
        <v/>
      </c>
      <c r="N1664" s="26">
        <f>INDEX(Structure!$G$25:$G$52,MATCH(B1664&amp;"|"&amp;I1664,Structure!$A$25:$A$52,0))</f>
        <v/>
      </c>
      <c r="O1664" s="26">
        <f>INDEX(Structure!$H$25:$H$52,MATCH(B1664&amp;"|"&amp;I1664,Structure!$A$25:$A$52,0))</f>
        <v/>
      </c>
      <c r="P1664" s="26">
        <f>INDEX(Structure!$I$25:$I$52,MATCH(B1664&amp;"|"&amp;I1664,Structure!$A$25:$A$52,0))</f>
        <v/>
      </c>
      <c r="Q1664" s="20">
        <f>G1664/H1664</f>
        <v/>
      </c>
      <c r="R1664" s="20">
        <f>G1664/O1664</f>
        <v/>
      </c>
      <c r="S1664" s="32">
        <f>(G1664-N1664)/(P1664-N1664)</f>
        <v/>
      </c>
      <c r="T1664" s="4">
        <f>IF(G1664&lt;N1664,"Below",IF(G1664&gt;P1664,"Above","Within"))</f>
        <v/>
      </c>
      <c r="U1664" s="17">
        <f>MAX(0,N1664-G1664)*F1664</f>
        <v/>
      </c>
      <c r="V1664" s="17">
        <f>MAX(0,G1664-P1664)*F1664</f>
        <v/>
      </c>
      <c r="W1664" s="33">
        <f>IF(T1664="Above",LN(G1664/P1664)/LN(1+INDEX(Market!$E$6:$E$9,MATCH(B1664,Market!$A$6:$A$9,0))),0)</f>
        <v/>
      </c>
    </row>
    <row r="1665">
      <c r="A1665" s="5" t="inlineStr">
        <is>
          <t>E01927</t>
        </is>
      </c>
      <c r="B1665" s="5" t="inlineStr">
        <is>
          <t>PL</t>
        </is>
      </c>
      <c r="C1665" s="5" t="inlineStr">
        <is>
          <t>Operations</t>
        </is>
      </c>
      <c r="D1665" s="5" t="inlineStr">
        <is>
          <t>L2</t>
        </is>
      </c>
      <c r="E1665" s="5" t="inlineStr">
        <is>
          <t>F</t>
        </is>
      </c>
      <c r="F1665" s="5" t="n">
        <v>1</v>
      </c>
      <c r="G1665" s="31" t="n">
        <v>24550</v>
      </c>
      <c r="H1665" s="31" t="n">
        <v>24900</v>
      </c>
      <c r="I1665" s="6">
        <f>INDEX(Roles!$J$5:$J$40,MATCH(C1665&amp;"|"&amp;D1665,Roles!$A$5:$A$40,0))</f>
        <v/>
      </c>
      <c r="J1665" s="6">
        <f>INDEX(Roles!$K$5:$K$40,MATCH(C1665&amp;"|"&amp;D1665,Roles!$A$5:$A$40,0))</f>
        <v/>
      </c>
      <c r="K1665" s="26">
        <f>INDEX(Market!$K$31:$K$54,MATCH(B1665&amp;"|"&amp;J1665,Market!$A$31:$A$54,0))</f>
        <v/>
      </c>
      <c r="L1665" s="6">
        <f>INDEX(Settings!$E$13:$E$19,MATCH(I1665,Settings!$B$13:$B$19,0))</f>
        <v/>
      </c>
      <c r="M1665" s="25">
        <f>INDEX(Structure!$K$6:$K$12,MATCH(I1665,Structure!$A$6:$A$12,0))</f>
        <v/>
      </c>
      <c r="N1665" s="26">
        <f>INDEX(Structure!$G$25:$G$52,MATCH(B1665&amp;"|"&amp;I1665,Structure!$A$25:$A$52,0))</f>
        <v/>
      </c>
      <c r="O1665" s="26">
        <f>INDEX(Structure!$H$25:$H$52,MATCH(B1665&amp;"|"&amp;I1665,Structure!$A$25:$A$52,0))</f>
        <v/>
      </c>
      <c r="P1665" s="26">
        <f>INDEX(Structure!$I$25:$I$52,MATCH(B1665&amp;"|"&amp;I1665,Structure!$A$25:$A$52,0))</f>
        <v/>
      </c>
      <c r="Q1665" s="20">
        <f>G1665/H1665</f>
        <v/>
      </c>
      <c r="R1665" s="20">
        <f>G1665/O1665</f>
        <v/>
      </c>
      <c r="S1665" s="32">
        <f>(G1665-N1665)/(P1665-N1665)</f>
        <v/>
      </c>
      <c r="T1665" s="4">
        <f>IF(G1665&lt;N1665,"Below",IF(G1665&gt;P1665,"Above","Within"))</f>
        <v/>
      </c>
      <c r="U1665" s="17">
        <f>MAX(0,N1665-G1665)*F1665</f>
        <v/>
      </c>
      <c r="V1665" s="17">
        <f>MAX(0,G1665-P1665)*F1665</f>
        <v/>
      </c>
      <c r="W1665" s="33">
        <f>IF(T1665="Above",LN(G1665/P1665)/LN(1+INDEX(Market!$E$6:$E$9,MATCH(B1665,Market!$A$6:$A$9,0))),0)</f>
        <v/>
      </c>
    </row>
    <row r="1666">
      <c r="A1666" s="5" t="inlineStr">
        <is>
          <t>E01928</t>
        </is>
      </c>
      <c r="B1666" s="5" t="inlineStr">
        <is>
          <t>PL</t>
        </is>
      </c>
      <c r="C1666" s="5" t="inlineStr">
        <is>
          <t>Operations</t>
        </is>
      </c>
      <c r="D1666" s="5" t="inlineStr">
        <is>
          <t>L2</t>
        </is>
      </c>
      <c r="E1666" s="5" t="inlineStr">
        <is>
          <t>M</t>
        </is>
      </c>
      <c r="F1666" s="5" t="n">
        <v>1</v>
      </c>
      <c r="G1666" s="31" t="n">
        <v>24650</v>
      </c>
      <c r="H1666" s="31" t="n">
        <v>24900</v>
      </c>
      <c r="I1666" s="6">
        <f>INDEX(Roles!$J$5:$J$40,MATCH(C1666&amp;"|"&amp;D1666,Roles!$A$5:$A$40,0))</f>
        <v/>
      </c>
      <c r="J1666" s="6">
        <f>INDEX(Roles!$K$5:$K$40,MATCH(C1666&amp;"|"&amp;D1666,Roles!$A$5:$A$40,0))</f>
        <v/>
      </c>
      <c r="K1666" s="26">
        <f>INDEX(Market!$K$31:$K$54,MATCH(B1666&amp;"|"&amp;J1666,Market!$A$31:$A$54,0))</f>
        <v/>
      </c>
      <c r="L1666" s="6">
        <f>INDEX(Settings!$E$13:$E$19,MATCH(I1666,Settings!$B$13:$B$19,0))</f>
        <v/>
      </c>
      <c r="M1666" s="25">
        <f>INDEX(Structure!$K$6:$K$12,MATCH(I1666,Structure!$A$6:$A$12,0))</f>
        <v/>
      </c>
      <c r="N1666" s="26">
        <f>INDEX(Structure!$G$25:$G$52,MATCH(B1666&amp;"|"&amp;I1666,Structure!$A$25:$A$52,0))</f>
        <v/>
      </c>
      <c r="O1666" s="26">
        <f>INDEX(Structure!$H$25:$H$52,MATCH(B1666&amp;"|"&amp;I1666,Structure!$A$25:$A$52,0))</f>
        <v/>
      </c>
      <c r="P1666" s="26">
        <f>INDEX(Structure!$I$25:$I$52,MATCH(B1666&amp;"|"&amp;I1666,Structure!$A$25:$A$52,0))</f>
        <v/>
      </c>
      <c r="Q1666" s="20">
        <f>G1666/H1666</f>
        <v/>
      </c>
      <c r="R1666" s="20">
        <f>G1666/O1666</f>
        <v/>
      </c>
      <c r="S1666" s="32">
        <f>(G1666-N1666)/(P1666-N1666)</f>
        <v/>
      </c>
      <c r="T1666" s="4">
        <f>IF(G1666&lt;N1666,"Below",IF(G1666&gt;P1666,"Above","Within"))</f>
        <v/>
      </c>
      <c r="U1666" s="17">
        <f>MAX(0,N1666-G1666)*F1666</f>
        <v/>
      </c>
      <c r="V1666" s="17">
        <f>MAX(0,G1666-P1666)*F1666</f>
        <v/>
      </c>
      <c r="W1666" s="33">
        <f>IF(T1666="Above",LN(G1666/P1666)/LN(1+INDEX(Market!$E$6:$E$9,MATCH(B1666,Market!$A$6:$A$9,0))),0)</f>
        <v/>
      </c>
    </row>
    <row r="1667">
      <c r="A1667" s="5" t="inlineStr">
        <is>
          <t>E01930</t>
        </is>
      </c>
      <c r="B1667" s="5" t="inlineStr">
        <is>
          <t>DE</t>
        </is>
      </c>
      <c r="C1667" s="5" t="inlineStr">
        <is>
          <t>Tech</t>
        </is>
      </c>
      <c r="D1667" s="5" t="inlineStr">
        <is>
          <t>L2</t>
        </is>
      </c>
      <c r="E1667" s="5" t="inlineStr">
        <is>
          <t>F</t>
        </is>
      </c>
      <c r="F1667" s="5" t="n">
        <v>1</v>
      </c>
      <c r="G1667" s="31" t="n">
        <v>58150</v>
      </c>
      <c r="H1667" s="31" t="n">
        <v>59400</v>
      </c>
      <c r="I1667" s="6">
        <f>INDEX(Roles!$J$5:$J$40,MATCH(C1667&amp;"|"&amp;D1667,Roles!$A$5:$A$40,0))</f>
        <v/>
      </c>
      <c r="J1667" s="6">
        <f>INDEX(Roles!$K$5:$K$40,MATCH(C1667&amp;"|"&amp;D1667,Roles!$A$5:$A$40,0))</f>
        <v/>
      </c>
      <c r="K1667" s="26">
        <f>INDEX(Market!$K$31:$K$54,MATCH(B1667&amp;"|"&amp;J1667,Market!$A$31:$A$54,0))</f>
        <v/>
      </c>
      <c r="L1667" s="6">
        <f>INDEX(Settings!$E$13:$E$19,MATCH(I1667,Settings!$B$13:$B$19,0))</f>
        <v/>
      </c>
      <c r="M1667" s="25">
        <f>INDEX(Structure!$K$6:$K$12,MATCH(I1667,Structure!$A$6:$A$12,0))</f>
        <v/>
      </c>
      <c r="N1667" s="26">
        <f>INDEX(Structure!$G$25:$G$52,MATCH(B1667&amp;"|"&amp;I1667,Structure!$A$25:$A$52,0))</f>
        <v/>
      </c>
      <c r="O1667" s="26">
        <f>INDEX(Structure!$H$25:$H$52,MATCH(B1667&amp;"|"&amp;I1667,Structure!$A$25:$A$52,0))</f>
        <v/>
      </c>
      <c r="P1667" s="26">
        <f>INDEX(Structure!$I$25:$I$52,MATCH(B1667&amp;"|"&amp;I1667,Structure!$A$25:$A$52,0))</f>
        <v/>
      </c>
      <c r="Q1667" s="20">
        <f>G1667/H1667</f>
        <v/>
      </c>
      <c r="R1667" s="20">
        <f>G1667/O1667</f>
        <v/>
      </c>
      <c r="S1667" s="32">
        <f>(G1667-N1667)/(P1667-N1667)</f>
        <v/>
      </c>
      <c r="T1667" s="4">
        <f>IF(G1667&lt;N1667,"Below",IF(G1667&gt;P1667,"Above","Within"))</f>
        <v/>
      </c>
      <c r="U1667" s="17">
        <f>MAX(0,N1667-G1667)*F1667</f>
        <v/>
      </c>
      <c r="V1667" s="17">
        <f>MAX(0,G1667-P1667)*F1667</f>
        <v/>
      </c>
      <c r="W1667" s="33">
        <f>IF(T1667="Above",LN(G1667/P1667)/LN(1+INDEX(Market!$E$6:$E$9,MATCH(B1667,Market!$A$6:$A$9,0))),0)</f>
        <v/>
      </c>
    </row>
    <row r="1668">
      <c r="A1668" s="5" t="inlineStr">
        <is>
          <t>E01931</t>
        </is>
      </c>
      <c r="B1668" s="5" t="inlineStr">
        <is>
          <t>DE</t>
        </is>
      </c>
      <c r="C1668" s="5" t="inlineStr">
        <is>
          <t>Operations</t>
        </is>
      </c>
      <c r="D1668" s="5" t="inlineStr">
        <is>
          <t>L1</t>
        </is>
      </c>
      <c r="E1668" s="5" t="inlineStr">
        <is>
          <t>M</t>
        </is>
      </c>
      <c r="F1668" s="5" t="n">
        <v>1</v>
      </c>
      <c r="G1668" s="31" t="n">
        <v>31050</v>
      </c>
      <c r="H1668" s="31" t="n">
        <v>36100</v>
      </c>
      <c r="I1668" s="6">
        <f>INDEX(Roles!$J$5:$J$40,MATCH(C1668&amp;"|"&amp;D1668,Roles!$A$5:$A$40,0))</f>
        <v/>
      </c>
      <c r="J1668" s="6">
        <f>INDEX(Roles!$K$5:$K$40,MATCH(C1668&amp;"|"&amp;D1668,Roles!$A$5:$A$40,0))</f>
        <v/>
      </c>
      <c r="K1668" s="26">
        <f>INDEX(Market!$K$31:$K$54,MATCH(B1668&amp;"|"&amp;J1668,Market!$A$31:$A$54,0))</f>
        <v/>
      </c>
      <c r="L1668" s="6">
        <f>INDEX(Settings!$E$13:$E$19,MATCH(I1668,Settings!$B$13:$B$19,0))</f>
        <v/>
      </c>
      <c r="M1668" s="25">
        <f>INDEX(Structure!$K$6:$K$12,MATCH(I1668,Structure!$A$6:$A$12,0))</f>
        <v/>
      </c>
      <c r="N1668" s="26">
        <f>INDEX(Structure!$G$25:$G$52,MATCH(B1668&amp;"|"&amp;I1668,Structure!$A$25:$A$52,0))</f>
        <v/>
      </c>
      <c r="O1668" s="26">
        <f>INDEX(Structure!$H$25:$H$52,MATCH(B1668&amp;"|"&amp;I1668,Structure!$A$25:$A$52,0))</f>
        <v/>
      </c>
      <c r="P1668" s="26">
        <f>INDEX(Structure!$I$25:$I$52,MATCH(B1668&amp;"|"&amp;I1668,Structure!$A$25:$A$52,0))</f>
        <v/>
      </c>
      <c r="Q1668" s="20">
        <f>G1668/H1668</f>
        <v/>
      </c>
      <c r="R1668" s="20">
        <f>G1668/O1668</f>
        <v/>
      </c>
      <c r="S1668" s="32">
        <f>(G1668-N1668)/(P1668-N1668)</f>
        <v/>
      </c>
      <c r="T1668" s="4">
        <f>IF(G1668&lt;N1668,"Below",IF(G1668&gt;P1668,"Above","Within"))</f>
        <v/>
      </c>
      <c r="U1668" s="17">
        <f>MAX(0,N1668-G1668)*F1668</f>
        <v/>
      </c>
      <c r="V1668" s="17">
        <f>MAX(0,G1668-P1668)*F1668</f>
        <v/>
      </c>
      <c r="W1668" s="33">
        <f>IF(T1668="Above",LN(G1668/P1668)/LN(1+INDEX(Market!$E$6:$E$9,MATCH(B1668,Market!$A$6:$A$9,0))),0)</f>
        <v/>
      </c>
    </row>
    <row r="1669">
      <c r="A1669" s="5" t="inlineStr">
        <is>
          <t>E01932</t>
        </is>
      </c>
      <c r="B1669" s="5" t="inlineStr">
        <is>
          <t>PL</t>
        </is>
      </c>
      <c r="C1669" s="5" t="inlineStr">
        <is>
          <t>Tech</t>
        </is>
      </c>
      <c r="D1669" s="5" t="inlineStr">
        <is>
          <t>L3</t>
        </is>
      </c>
      <c r="E1669" s="5" t="inlineStr">
        <is>
          <t>M</t>
        </is>
      </c>
      <c r="F1669" s="5" t="n">
        <v>1</v>
      </c>
      <c r="G1669" s="31" t="n">
        <v>43000</v>
      </c>
      <c r="H1669" s="31" t="n">
        <v>42000</v>
      </c>
      <c r="I1669" s="6">
        <f>INDEX(Roles!$J$5:$J$40,MATCH(C1669&amp;"|"&amp;D1669,Roles!$A$5:$A$40,0))</f>
        <v/>
      </c>
      <c r="J1669" s="6">
        <f>INDEX(Roles!$K$5:$K$40,MATCH(C1669&amp;"|"&amp;D1669,Roles!$A$5:$A$40,0))</f>
        <v/>
      </c>
      <c r="K1669" s="26">
        <f>INDEX(Market!$K$31:$K$54,MATCH(B1669&amp;"|"&amp;J1669,Market!$A$31:$A$54,0))</f>
        <v/>
      </c>
      <c r="L1669" s="6">
        <f>INDEX(Settings!$E$13:$E$19,MATCH(I1669,Settings!$B$13:$B$19,0))</f>
        <v/>
      </c>
      <c r="M1669" s="25">
        <f>INDEX(Structure!$K$6:$K$12,MATCH(I1669,Structure!$A$6:$A$12,0))</f>
        <v/>
      </c>
      <c r="N1669" s="26">
        <f>INDEX(Structure!$G$25:$G$52,MATCH(B1669&amp;"|"&amp;I1669,Structure!$A$25:$A$52,0))</f>
        <v/>
      </c>
      <c r="O1669" s="26">
        <f>INDEX(Structure!$H$25:$H$52,MATCH(B1669&amp;"|"&amp;I1669,Structure!$A$25:$A$52,0))</f>
        <v/>
      </c>
      <c r="P1669" s="26">
        <f>INDEX(Structure!$I$25:$I$52,MATCH(B1669&amp;"|"&amp;I1669,Structure!$A$25:$A$52,0))</f>
        <v/>
      </c>
      <c r="Q1669" s="20">
        <f>G1669/H1669</f>
        <v/>
      </c>
      <c r="R1669" s="20">
        <f>G1669/O1669</f>
        <v/>
      </c>
      <c r="S1669" s="32">
        <f>(G1669-N1669)/(P1669-N1669)</f>
        <v/>
      </c>
      <c r="T1669" s="4">
        <f>IF(G1669&lt;N1669,"Below",IF(G1669&gt;P1669,"Above","Within"))</f>
        <v/>
      </c>
      <c r="U1669" s="17">
        <f>MAX(0,N1669-G1669)*F1669</f>
        <v/>
      </c>
      <c r="V1669" s="17">
        <f>MAX(0,G1669-P1669)*F1669</f>
        <v/>
      </c>
      <c r="W1669" s="33">
        <f>IF(T1669="Above",LN(G1669/P1669)/LN(1+INDEX(Market!$E$6:$E$9,MATCH(B1669,Market!$A$6:$A$9,0))),0)</f>
        <v/>
      </c>
    </row>
    <row r="1670">
      <c r="A1670" s="5" t="inlineStr">
        <is>
          <t>E01933</t>
        </is>
      </c>
      <c r="B1670" s="5" t="inlineStr">
        <is>
          <t>IT</t>
        </is>
      </c>
      <c r="C1670" s="5" t="inlineStr">
        <is>
          <t>Tech</t>
        </is>
      </c>
      <c r="D1670" s="5" t="inlineStr">
        <is>
          <t>L1</t>
        </is>
      </c>
      <c r="E1670" s="5" t="inlineStr">
        <is>
          <t>F</t>
        </is>
      </c>
      <c r="F1670" s="5" t="n">
        <v>1</v>
      </c>
      <c r="G1670" s="31" t="n">
        <v>28650</v>
      </c>
      <c r="H1670" s="31" t="n">
        <v>32500</v>
      </c>
      <c r="I1670" s="6">
        <f>INDEX(Roles!$J$5:$J$40,MATCH(C1670&amp;"|"&amp;D1670,Roles!$A$5:$A$40,0))</f>
        <v/>
      </c>
      <c r="J1670" s="6">
        <f>INDEX(Roles!$K$5:$K$40,MATCH(C1670&amp;"|"&amp;D1670,Roles!$A$5:$A$40,0))</f>
        <v/>
      </c>
      <c r="K1670" s="26">
        <f>INDEX(Market!$K$31:$K$54,MATCH(B1670&amp;"|"&amp;J1670,Market!$A$31:$A$54,0))</f>
        <v/>
      </c>
      <c r="L1670" s="6">
        <f>INDEX(Settings!$E$13:$E$19,MATCH(I1670,Settings!$B$13:$B$19,0))</f>
        <v/>
      </c>
      <c r="M1670" s="25">
        <f>INDEX(Structure!$K$6:$K$12,MATCH(I1670,Structure!$A$6:$A$12,0))</f>
        <v/>
      </c>
      <c r="N1670" s="26">
        <f>INDEX(Structure!$G$25:$G$52,MATCH(B1670&amp;"|"&amp;I1670,Structure!$A$25:$A$52,0))</f>
        <v/>
      </c>
      <c r="O1670" s="26">
        <f>INDEX(Structure!$H$25:$H$52,MATCH(B1670&amp;"|"&amp;I1670,Structure!$A$25:$A$52,0))</f>
        <v/>
      </c>
      <c r="P1670" s="26">
        <f>INDEX(Structure!$I$25:$I$52,MATCH(B1670&amp;"|"&amp;I1670,Structure!$A$25:$A$52,0))</f>
        <v/>
      </c>
      <c r="Q1670" s="20">
        <f>G1670/H1670</f>
        <v/>
      </c>
      <c r="R1670" s="20">
        <f>G1670/O1670</f>
        <v/>
      </c>
      <c r="S1670" s="32">
        <f>(G1670-N1670)/(P1670-N1670)</f>
        <v/>
      </c>
      <c r="T1670" s="4">
        <f>IF(G1670&lt;N1670,"Below",IF(G1670&gt;P1670,"Above","Within"))</f>
        <v/>
      </c>
      <c r="U1670" s="17">
        <f>MAX(0,N1670-G1670)*F1670</f>
        <v/>
      </c>
      <c r="V1670" s="17">
        <f>MAX(0,G1670-P1670)*F1670</f>
        <v/>
      </c>
      <c r="W1670" s="33">
        <f>IF(T1670="Above",LN(G1670/P1670)/LN(1+INDEX(Market!$E$6:$E$9,MATCH(B1670,Market!$A$6:$A$9,0))),0)</f>
        <v/>
      </c>
    </row>
    <row r="1671">
      <c r="A1671" s="5" t="inlineStr">
        <is>
          <t>E01934</t>
        </is>
      </c>
      <c r="B1671" s="5" t="inlineStr">
        <is>
          <t>IT</t>
        </is>
      </c>
      <c r="C1671" s="5" t="inlineStr">
        <is>
          <t>Tech</t>
        </is>
      </c>
      <c r="D1671" s="5" t="inlineStr">
        <is>
          <t>L4</t>
        </is>
      </c>
      <c r="E1671" s="5" t="inlineStr">
        <is>
          <t>F</t>
        </is>
      </c>
      <c r="F1671" s="5" t="n">
        <v>1</v>
      </c>
      <c r="G1671" s="31" t="n">
        <v>74300</v>
      </c>
      <c r="H1671" s="31" t="n">
        <v>68200</v>
      </c>
      <c r="I1671" s="6">
        <f>INDEX(Roles!$J$5:$J$40,MATCH(C1671&amp;"|"&amp;D1671,Roles!$A$5:$A$40,0))</f>
        <v/>
      </c>
      <c r="J1671" s="6">
        <f>INDEX(Roles!$K$5:$K$40,MATCH(C1671&amp;"|"&amp;D1671,Roles!$A$5:$A$40,0))</f>
        <v/>
      </c>
      <c r="K1671" s="26">
        <f>INDEX(Market!$K$31:$K$54,MATCH(B1671&amp;"|"&amp;J1671,Market!$A$31:$A$54,0))</f>
        <v/>
      </c>
      <c r="L1671" s="6">
        <f>INDEX(Settings!$E$13:$E$19,MATCH(I1671,Settings!$B$13:$B$19,0))</f>
        <v/>
      </c>
      <c r="M1671" s="25">
        <f>INDEX(Structure!$K$6:$K$12,MATCH(I1671,Structure!$A$6:$A$12,0))</f>
        <v/>
      </c>
      <c r="N1671" s="26">
        <f>INDEX(Structure!$G$25:$G$52,MATCH(B1671&amp;"|"&amp;I1671,Structure!$A$25:$A$52,0))</f>
        <v/>
      </c>
      <c r="O1671" s="26">
        <f>INDEX(Structure!$H$25:$H$52,MATCH(B1671&amp;"|"&amp;I1671,Structure!$A$25:$A$52,0))</f>
        <v/>
      </c>
      <c r="P1671" s="26">
        <f>INDEX(Structure!$I$25:$I$52,MATCH(B1671&amp;"|"&amp;I1671,Structure!$A$25:$A$52,0))</f>
        <v/>
      </c>
      <c r="Q1671" s="20">
        <f>G1671/H1671</f>
        <v/>
      </c>
      <c r="R1671" s="20">
        <f>G1671/O1671</f>
        <v/>
      </c>
      <c r="S1671" s="32">
        <f>(G1671-N1671)/(P1671-N1671)</f>
        <v/>
      </c>
      <c r="T1671" s="4">
        <f>IF(G1671&lt;N1671,"Below",IF(G1671&gt;P1671,"Above","Within"))</f>
        <v/>
      </c>
      <c r="U1671" s="17">
        <f>MAX(0,N1671-G1671)*F1671</f>
        <v/>
      </c>
      <c r="V1671" s="17">
        <f>MAX(0,G1671-P1671)*F1671</f>
        <v/>
      </c>
      <c r="W1671" s="33">
        <f>IF(T1671="Above",LN(G1671/P1671)/LN(1+INDEX(Market!$E$6:$E$9,MATCH(B1671,Market!$A$6:$A$9,0))),0)</f>
        <v/>
      </c>
    </row>
    <row r="1672">
      <c r="A1672" s="5" t="inlineStr">
        <is>
          <t>E01935</t>
        </is>
      </c>
      <c r="B1672" s="5" t="inlineStr">
        <is>
          <t>PL</t>
        </is>
      </c>
      <c r="C1672" s="5" t="inlineStr">
        <is>
          <t>Finance</t>
        </is>
      </c>
      <c r="D1672" s="5" t="inlineStr">
        <is>
          <t>L3</t>
        </is>
      </c>
      <c r="E1672" s="5" t="inlineStr">
        <is>
          <t>F</t>
        </is>
      </c>
      <c r="F1672" s="5" t="n">
        <v>1</v>
      </c>
      <c r="G1672" s="31" t="n">
        <v>34200</v>
      </c>
      <c r="H1672" s="31" t="n">
        <v>37000</v>
      </c>
      <c r="I1672" s="6">
        <f>INDEX(Roles!$J$5:$J$40,MATCH(C1672&amp;"|"&amp;D1672,Roles!$A$5:$A$40,0))</f>
        <v/>
      </c>
      <c r="J1672" s="6">
        <f>INDEX(Roles!$K$5:$K$40,MATCH(C1672&amp;"|"&amp;D1672,Roles!$A$5:$A$40,0))</f>
        <v/>
      </c>
      <c r="K1672" s="26">
        <f>INDEX(Market!$K$31:$K$54,MATCH(B1672&amp;"|"&amp;J1672,Market!$A$31:$A$54,0))</f>
        <v/>
      </c>
      <c r="L1672" s="6">
        <f>INDEX(Settings!$E$13:$E$19,MATCH(I1672,Settings!$B$13:$B$19,0))</f>
        <v/>
      </c>
      <c r="M1672" s="25">
        <f>INDEX(Structure!$K$6:$K$12,MATCH(I1672,Structure!$A$6:$A$12,0))</f>
        <v/>
      </c>
      <c r="N1672" s="26">
        <f>INDEX(Structure!$G$25:$G$52,MATCH(B1672&amp;"|"&amp;I1672,Structure!$A$25:$A$52,0))</f>
        <v/>
      </c>
      <c r="O1672" s="26">
        <f>INDEX(Structure!$H$25:$H$52,MATCH(B1672&amp;"|"&amp;I1672,Structure!$A$25:$A$52,0))</f>
        <v/>
      </c>
      <c r="P1672" s="26">
        <f>INDEX(Structure!$I$25:$I$52,MATCH(B1672&amp;"|"&amp;I1672,Structure!$A$25:$A$52,0))</f>
        <v/>
      </c>
      <c r="Q1672" s="20">
        <f>G1672/H1672</f>
        <v/>
      </c>
      <c r="R1672" s="20">
        <f>G1672/O1672</f>
        <v/>
      </c>
      <c r="S1672" s="32">
        <f>(G1672-N1672)/(P1672-N1672)</f>
        <v/>
      </c>
      <c r="T1672" s="4">
        <f>IF(G1672&lt;N1672,"Below",IF(G1672&gt;P1672,"Above","Within"))</f>
        <v/>
      </c>
      <c r="U1672" s="17">
        <f>MAX(0,N1672-G1672)*F1672</f>
        <v/>
      </c>
      <c r="V1672" s="17">
        <f>MAX(0,G1672-P1672)*F1672</f>
        <v/>
      </c>
      <c r="W1672" s="33">
        <f>IF(T1672="Above",LN(G1672/P1672)/LN(1+INDEX(Market!$E$6:$E$9,MATCH(B1672,Market!$A$6:$A$9,0))),0)</f>
        <v/>
      </c>
    </row>
    <row r="1673">
      <c r="A1673" s="5" t="inlineStr">
        <is>
          <t>E01936</t>
        </is>
      </c>
      <c r="B1673" s="5" t="inlineStr">
        <is>
          <t>IT</t>
        </is>
      </c>
      <c r="C1673" s="5" t="inlineStr">
        <is>
          <t>Finance</t>
        </is>
      </c>
      <c r="D1673" s="5" t="inlineStr">
        <is>
          <t>L2</t>
        </is>
      </c>
      <c r="E1673" s="5" t="inlineStr">
        <is>
          <t>M</t>
        </is>
      </c>
      <c r="F1673" s="5" t="n">
        <v>1</v>
      </c>
      <c r="G1673" s="31" t="n">
        <v>37500</v>
      </c>
      <c r="H1673" s="31" t="n">
        <v>35800</v>
      </c>
      <c r="I1673" s="6">
        <f>INDEX(Roles!$J$5:$J$40,MATCH(C1673&amp;"|"&amp;D1673,Roles!$A$5:$A$40,0))</f>
        <v/>
      </c>
      <c r="J1673" s="6">
        <f>INDEX(Roles!$K$5:$K$40,MATCH(C1673&amp;"|"&amp;D1673,Roles!$A$5:$A$40,0))</f>
        <v/>
      </c>
      <c r="K1673" s="26">
        <f>INDEX(Market!$K$31:$K$54,MATCH(B1673&amp;"|"&amp;J1673,Market!$A$31:$A$54,0))</f>
        <v/>
      </c>
      <c r="L1673" s="6">
        <f>INDEX(Settings!$E$13:$E$19,MATCH(I1673,Settings!$B$13:$B$19,0))</f>
        <v/>
      </c>
      <c r="M1673" s="25">
        <f>INDEX(Structure!$K$6:$K$12,MATCH(I1673,Structure!$A$6:$A$12,0))</f>
        <v/>
      </c>
      <c r="N1673" s="26">
        <f>INDEX(Structure!$G$25:$G$52,MATCH(B1673&amp;"|"&amp;I1673,Structure!$A$25:$A$52,0))</f>
        <v/>
      </c>
      <c r="O1673" s="26">
        <f>INDEX(Structure!$H$25:$H$52,MATCH(B1673&amp;"|"&amp;I1673,Structure!$A$25:$A$52,0))</f>
        <v/>
      </c>
      <c r="P1673" s="26">
        <f>INDEX(Structure!$I$25:$I$52,MATCH(B1673&amp;"|"&amp;I1673,Structure!$A$25:$A$52,0))</f>
        <v/>
      </c>
      <c r="Q1673" s="20">
        <f>G1673/H1673</f>
        <v/>
      </c>
      <c r="R1673" s="20">
        <f>G1673/O1673</f>
        <v/>
      </c>
      <c r="S1673" s="32">
        <f>(G1673-N1673)/(P1673-N1673)</f>
        <v/>
      </c>
      <c r="T1673" s="4">
        <f>IF(G1673&lt;N1673,"Below",IF(G1673&gt;P1673,"Above","Within"))</f>
        <v/>
      </c>
      <c r="U1673" s="17">
        <f>MAX(0,N1673-G1673)*F1673</f>
        <v/>
      </c>
      <c r="V1673" s="17">
        <f>MAX(0,G1673-P1673)*F1673</f>
        <v/>
      </c>
      <c r="W1673" s="33">
        <f>IF(T1673="Above",LN(G1673/P1673)/LN(1+INDEX(Market!$E$6:$E$9,MATCH(B1673,Market!$A$6:$A$9,0))),0)</f>
        <v/>
      </c>
    </row>
    <row r="1674">
      <c r="A1674" s="5" t="inlineStr">
        <is>
          <t>E01938</t>
        </is>
      </c>
      <c r="B1674" s="5" t="inlineStr">
        <is>
          <t>IT</t>
        </is>
      </c>
      <c r="C1674" s="5" t="inlineStr">
        <is>
          <t>Customer Service</t>
        </is>
      </c>
      <c r="D1674" s="5" t="inlineStr">
        <is>
          <t>L4</t>
        </is>
      </c>
      <c r="E1674" s="5" t="inlineStr">
        <is>
          <t>M</t>
        </is>
      </c>
      <c r="F1674" s="5" t="n">
        <v>1</v>
      </c>
      <c r="G1674" s="31" t="n">
        <v>39400</v>
      </c>
      <c r="H1674" s="31" t="n">
        <v>49100</v>
      </c>
      <c r="I1674" s="6">
        <f>INDEX(Roles!$J$5:$J$40,MATCH(C1674&amp;"|"&amp;D1674,Roles!$A$5:$A$40,0))</f>
        <v/>
      </c>
      <c r="J1674" s="6">
        <f>INDEX(Roles!$K$5:$K$40,MATCH(C1674&amp;"|"&amp;D1674,Roles!$A$5:$A$40,0))</f>
        <v/>
      </c>
      <c r="K1674" s="26">
        <f>INDEX(Market!$K$31:$K$54,MATCH(B1674&amp;"|"&amp;J1674,Market!$A$31:$A$54,0))</f>
        <v/>
      </c>
      <c r="L1674" s="6">
        <f>INDEX(Settings!$E$13:$E$19,MATCH(I1674,Settings!$B$13:$B$19,0))</f>
        <v/>
      </c>
      <c r="M1674" s="25">
        <f>INDEX(Structure!$K$6:$K$12,MATCH(I1674,Structure!$A$6:$A$12,0))</f>
        <v/>
      </c>
      <c r="N1674" s="26">
        <f>INDEX(Structure!$G$25:$G$52,MATCH(B1674&amp;"|"&amp;I1674,Structure!$A$25:$A$52,0))</f>
        <v/>
      </c>
      <c r="O1674" s="26">
        <f>INDEX(Structure!$H$25:$H$52,MATCH(B1674&amp;"|"&amp;I1674,Structure!$A$25:$A$52,0))</f>
        <v/>
      </c>
      <c r="P1674" s="26">
        <f>INDEX(Structure!$I$25:$I$52,MATCH(B1674&amp;"|"&amp;I1674,Structure!$A$25:$A$52,0))</f>
        <v/>
      </c>
      <c r="Q1674" s="20">
        <f>G1674/H1674</f>
        <v/>
      </c>
      <c r="R1674" s="20">
        <f>G1674/O1674</f>
        <v/>
      </c>
      <c r="S1674" s="32">
        <f>(G1674-N1674)/(P1674-N1674)</f>
        <v/>
      </c>
      <c r="T1674" s="4">
        <f>IF(G1674&lt;N1674,"Below",IF(G1674&gt;P1674,"Above","Within"))</f>
        <v/>
      </c>
      <c r="U1674" s="17">
        <f>MAX(0,N1674-G1674)*F1674</f>
        <v/>
      </c>
      <c r="V1674" s="17">
        <f>MAX(0,G1674-P1674)*F1674</f>
        <v/>
      </c>
      <c r="W1674" s="33">
        <f>IF(T1674="Above",LN(G1674/P1674)/LN(1+INDEX(Market!$E$6:$E$9,MATCH(B1674,Market!$A$6:$A$9,0))),0)</f>
        <v/>
      </c>
    </row>
    <row r="1675">
      <c r="A1675" s="5" t="inlineStr">
        <is>
          <t>E01939</t>
        </is>
      </c>
      <c r="B1675" s="5" t="inlineStr">
        <is>
          <t>DE</t>
        </is>
      </c>
      <c r="C1675" s="5" t="inlineStr">
        <is>
          <t>Customer Service</t>
        </is>
      </c>
      <c r="D1675" s="5" t="inlineStr">
        <is>
          <t>L1</t>
        </is>
      </c>
      <c r="E1675" s="5" t="inlineStr">
        <is>
          <t>M</t>
        </is>
      </c>
      <c r="F1675" s="5" t="n">
        <v>1</v>
      </c>
      <c r="G1675" s="31" t="n">
        <v>40650</v>
      </c>
      <c r="H1675" s="31" t="n">
        <v>34200</v>
      </c>
      <c r="I1675" s="6">
        <f>INDEX(Roles!$J$5:$J$40,MATCH(C1675&amp;"|"&amp;D1675,Roles!$A$5:$A$40,0))</f>
        <v/>
      </c>
      <c r="J1675" s="6">
        <f>INDEX(Roles!$K$5:$K$40,MATCH(C1675&amp;"|"&amp;D1675,Roles!$A$5:$A$40,0))</f>
        <v/>
      </c>
      <c r="K1675" s="26">
        <f>INDEX(Market!$K$31:$K$54,MATCH(B1675&amp;"|"&amp;J1675,Market!$A$31:$A$54,0))</f>
        <v/>
      </c>
      <c r="L1675" s="6">
        <f>INDEX(Settings!$E$13:$E$19,MATCH(I1675,Settings!$B$13:$B$19,0))</f>
        <v/>
      </c>
      <c r="M1675" s="25">
        <f>INDEX(Structure!$K$6:$K$12,MATCH(I1675,Structure!$A$6:$A$12,0))</f>
        <v/>
      </c>
      <c r="N1675" s="26">
        <f>INDEX(Structure!$G$25:$G$52,MATCH(B1675&amp;"|"&amp;I1675,Structure!$A$25:$A$52,0))</f>
        <v/>
      </c>
      <c r="O1675" s="26">
        <f>INDEX(Structure!$H$25:$H$52,MATCH(B1675&amp;"|"&amp;I1675,Structure!$A$25:$A$52,0))</f>
        <v/>
      </c>
      <c r="P1675" s="26">
        <f>INDEX(Structure!$I$25:$I$52,MATCH(B1675&amp;"|"&amp;I1675,Structure!$A$25:$A$52,0))</f>
        <v/>
      </c>
      <c r="Q1675" s="20">
        <f>G1675/H1675</f>
        <v/>
      </c>
      <c r="R1675" s="20">
        <f>G1675/O1675</f>
        <v/>
      </c>
      <c r="S1675" s="32">
        <f>(G1675-N1675)/(P1675-N1675)</f>
        <v/>
      </c>
      <c r="T1675" s="4">
        <f>IF(G1675&lt;N1675,"Below",IF(G1675&gt;P1675,"Above","Within"))</f>
        <v/>
      </c>
      <c r="U1675" s="17">
        <f>MAX(0,N1675-G1675)*F1675</f>
        <v/>
      </c>
      <c r="V1675" s="17">
        <f>MAX(0,G1675-P1675)*F1675</f>
        <v/>
      </c>
      <c r="W1675" s="33">
        <f>IF(T1675="Above",LN(G1675/P1675)/LN(1+INDEX(Market!$E$6:$E$9,MATCH(B1675,Market!$A$6:$A$9,0))),0)</f>
        <v/>
      </c>
    </row>
    <row r="1676">
      <c r="A1676" s="5" t="inlineStr">
        <is>
          <t>E01940</t>
        </is>
      </c>
      <c r="B1676" s="5" t="inlineStr">
        <is>
          <t>IT</t>
        </is>
      </c>
      <c r="C1676" s="5" t="inlineStr">
        <is>
          <t>Sales</t>
        </is>
      </c>
      <c r="D1676" s="5" t="inlineStr">
        <is>
          <t>L2</t>
        </is>
      </c>
      <c r="E1676" s="5" t="inlineStr">
        <is>
          <t>M</t>
        </is>
      </c>
      <c r="F1676" s="5" t="n">
        <v>1</v>
      </c>
      <c r="G1676" s="31" t="n">
        <v>31550</v>
      </c>
      <c r="H1676" s="31" t="n">
        <v>34100</v>
      </c>
      <c r="I1676" s="6">
        <f>INDEX(Roles!$J$5:$J$40,MATCH(C1676&amp;"|"&amp;D1676,Roles!$A$5:$A$40,0))</f>
        <v/>
      </c>
      <c r="J1676" s="6">
        <f>INDEX(Roles!$K$5:$K$40,MATCH(C1676&amp;"|"&amp;D1676,Roles!$A$5:$A$40,0))</f>
        <v/>
      </c>
      <c r="K1676" s="26">
        <f>INDEX(Market!$K$31:$K$54,MATCH(B1676&amp;"|"&amp;J1676,Market!$A$31:$A$54,0))</f>
        <v/>
      </c>
      <c r="L1676" s="6">
        <f>INDEX(Settings!$E$13:$E$19,MATCH(I1676,Settings!$B$13:$B$19,0))</f>
        <v/>
      </c>
      <c r="M1676" s="25">
        <f>INDEX(Structure!$K$6:$K$12,MATCH(I1676,Structure!$A$6:$A$12,0))</f>
        <v/>
      </c>
      <c r="N1676" s="26">
        <f>INDEX(Structure!$G$25:$G$52,MATCH(B1676&amp;"|"&amp;I1676,Structure!$A$25:$A$52,0))</f>
        <v/>
      </c>
      <c r="O1676" s="26">
        <f>INDEX(Structure!$H$25:$H$52,MATCH(B1676&amp;"|"&amp;I1676,Structure!$A$25:$A$52,0))</f>
        <v/>
      </c>
      <c r="P1676" s="26">
        <f>INDEX(Structure!$I$25:$I$52,MATCH(B1676&amp;"|"&amp;I1676,Structure!$A$25:$A$52,0))</f>
        <v/>
      </c>
      <c r="Q1676" s="20">
        <f>G1676/H1676</f>
        <v/>
      </c>
      <c r="R1676" s="20">
        <f>G1676/O1676</f>
        <v/>
      </c>
      <c r="S1676" s="32">
        <f>(G1676-N1676)/(P1676-N1676)</f>
        <v/>
      </c>
      <c r="T1676" s="4">
        <f>IF(G1676&lt;N1676,"Below",IF(G1676&gt;P1676,"Above","Within"))</f>
        <v/>
      </c>
      <c r="U1676" s="17">
        <f>MAX(0,N1676-G1676)*F1676</f>
        <v/>
      </c>
      <c r="V1676" s="17">
        <f>MAX(0,G1676-P1676)*F1676</f>
        <v/>
      </c>
      <c r="W1676" s="33">
        <f>IF(T1676="Above",LN(G1676/P1676)/LN(1+INDEX(Market!$E$6:$E$9,MATCH(B1676,Market!$A$6:$A$9,0))),0)</f>
        <v/>
      </c>
    </row>
    <row r="1677">
      <c r="A1677" s="5" t="inlineStr">
        <is>
          <t>E01941</t>
        </is>
      </c>
      <c r="B1677" s="5" t="inlineStr">
        <is>
          <t>IT</t>
        </is>
      </c>
      <c r="C1677" s="5" t="inlineStr">
        <is>
          <t>Finance</t>
        </is>
      </c>
      <c r="D1677" s="5" t="inlineStr">
        <is>
          <t>L3</t>
        </is>
      </c>
      <c r="E1677" s="5" t="inlineStr">
        <is>
          <t>M</t>
        </is>
      </c>
      <c r="F1677" s="5" t="n">
        <v>1</v>
      </c>
      <c r="G1677" s="31" t="n">
        <v>37000</v>
      </c>
      <c r="H1677" s="31" t="n">
        <v>45800</v>
      </c>
      <c r="I1677" s="6">
        <f>INDEX(Roles!$J$5:$J$40,MATCH(C1677&amp;"|"&amp;D1677,Roles!$A$5:$A$40,0))</f>
        <v/>
      </c>
      <c r="J1677" s="6">
        <f>INDEX(Roles!$K$5:$K$40,MATCH(C1677&amp;"|"&amp;D1677,Roles!$A$5:$A$40,0))</f>
        <v/>
      </c>
      <c r="K1677" s="26">
        <f>INDEX(Market!$K$31:$K$54,MATCH(B1677&amp;"|"&amp;J1677,Market!$A$31:$A$54,0))</f>
        <v/>
      </c>
      <c r="L1677" s="6">
        <f>INDEX(Settings!$E$13:$E$19,MATCH(I1677,Settings!$B$13:$B$19,0))</f>
        <v/>
      </c>
      <c r="M1677" s="25">
        <f>INDEX(Structure!$K$6:$K$12,MATCH(I1677,Structure!$A$6:$A$12,0))</f>
        <v/>
      </c>
      <c r="N1677" s="26">
        <f>INDEX(Structure!$G$25:$G$52,MATCH(B1677&amp;"|"&amp;I1677,Structure!$A$25:$A$52,0))</f>
        <v/>
      </c>
      <c r="O1677" s="26">
        <f>INDEX(Structure!$H$25:$H$52,MATCH(B1677&amp;"|"&amp;I1677,Structure!$A$25:$A$52,0))</f>
        <v/>
      </c>
      <c r="P1677" s="26">
        <f>INDEX(Structure!$I$25:$I$52,MATCH(B1677&amp;"|"&amp;I1677,Structure!$A$25:$A$52,0))</f>
        <v/>
      </c>
      <c r="Q1677" s="20">
        <f>G1677/H1677</f>
        <v/>
      </c>
      <c r="R1677" s="20">
        <f>G1677/O1677</f>
        <v/>
      </c>
      <c r="S1677" s="32">
        <f>(G1677-N1677)/(P1677-N1677)</f>
        <v/>
      </c>
      <c r="T1677" s="4">
        <f>IF(G1677&lt;N1677,"Below",IF(G1677&gt;P1677,"Above","Within"))</f>
        <v/>
      </c>
      <c r="U1677" s="17">
        <f>MAX(0,N1677-G1677)*F1677</f>
        <v/>
      </c>
      <c r="V1677" s="17">
        <f>MAX(0,G1677-P1677)*F1677</f>
        <v/>
      </c>
      <c r="W1677" s="33">
        <f>IF(T1677="Above",LN(G1677/P1677)/LN(1+INDEX(Market!$E$6:$E$9,MATCH(B1677,Market!$A$6:$A$9,0))),0)</f>
        <v/>
      </c>
    </row>
    <row r="1678">
      <c r="A1678" s="5" t="inlineStr">
        <is>
          <t>E01942</t>
        </is>
      </c>
      <c r="B1678" s="5" t="inlineStr">
        <is>
          <t>PL</t>
        </is>
      </c>
      <c r="C1678" s="5" t="inlineStr">
        <is>
          <t>Operations</t>
        </is>
      </c>
      <c r="D1678" s="5" t="inlineStr">
        <is>
          <t>L1</t>
        </is>
      </c>
      <c r="E1678" s="5" t="inlineStr">
        <is>
          <t>M</t>
        </is>
      </c>
      <c r="F1678" s="5" t="n">
        <v>1</v>
      </c>
      <c r="G1678" s="31" t="n">
        <v>20650</v>
      </c>
      <c r="H1678" s="31" t="n">
        <v>20000</v>
      </c>
      <c r="I1678" s="6">
        <f>INDEX(Roles!$J$5:$J$40,MATCH(C1678&amp;"|"&amp;D1678,Roles!$A$5:$A$40,0))</f>
        <v/>
      </c>
      <c r="J1678" s="6">
        <f>INDEX(Roles!$K$5:$K$40,MATCH(C1678&amp;"|"&amp;D1678,Roles!$A$5:$A$40,0))</f>
        <v/>
      </c>
      <c r="K1678" s="26">
        <f>INDEX(Market!$K$31:$K$54,MATCH(B1678&amp;"|"&amp;J1678,Market!$A$31:$A$54,0))</f>
        <v/>
      </c>
      <c r="L1678" s="6">
        <f>INDEX(Settings!$E$13:$E$19,MATCH(I1678,Settings!$B$13:$B$19,0))</f>
        <v/>
      </c>
      <c r="M1678" s="25">
        <f>INDEX(Structure!$K$6:$K$12,MATCH(I1678,Structure!$A$6:$A$12,0))</f>
        <v/>
      </c>
      <c r="N1678" s="26">
        <f>INDEX(Structure!$G$25:$G$52,MATCH(B1678&amp;"|"&amp;I1678,Structure!$A$25:$A$52,0))</f>
        <v/>
      </c>
      <c r="O1678" s="26">
        <f>INDEX(Structure!$H$25:$H$52,MATCH(B1678&amp;"|"&amp;I1678,Structure!$A$25:$A$52,0))</f>
        <v/>
      </c>
      <c r="P1678" s="26">
        <f>INDEX(Structure!$I$25:$I$52,MATCH(B1678&amp;"|"&amp;I1678,Structure!$A$25:$A$52,0))</f>
        <v/>
      </c>
      <c r="Q1678" s="20">
        <f>G1678/H1678</f>
        <v/>
      </c>
      <c r="R1678" s="20">
        <f>G1678/O1678</f>
        <v/>
      </c>
      <c r="S1678" s="32">
        <f>(G1678-N1678)/(P1678-N1678)</f>
        <v/>
      </c>
      <c r="T1678" s="4">
        <f>IF(G1678&lt;N1678,"Below",IF(G1678&gt;P1678,"Above","Within"))</f>
        <v/>
      </c>
      <c r="U1678" s="17">
        <f>MAX(0,N1678-G1678)*F1678</f>
        <v/>
      </c>
      <c r="V1678" s="17">
        <f>MAX(0,G1678-P1678)*F1678</f>
        <v/>
      </c>
      <c r="W1678" s="33">
        <f>IF(T1678="Above",LN(G1678/P1678)/LN(1+INDEX(Market!$E$6:$E$9,MATCH(B1678,Market!$A$6:$A$9,0))),0)</f>
        <v/>
      </c>
    </row>
    <row r="1679">
      <c r="A1679" s="5" t="inlineStr">
        <is>
          <t>E01943</t>
        </is>
      </c>
      <c r="B1679" s="5" t="inlineStr">
        <is>
          <t>IT</t>
        </is>
      </c>
      <c r="C1679" s="5" t="inlineStr">
        <is>
          <t>HR</t>
        </is>
      </c>
      <c r="D1679" s="5" t="inlineStr">
        <is>
          <t>L2</t>
        </is>
      </c>
      <c r="E1679" s="5" t="inlineStr">
        <is>
          <t>M</t>
        </is>
      </c>
      <c r="F1679" s="5" t="n">
        <v>1</v>
      </c>
      <c r="G1679" s="31" t="n">
        <v>35800</v>
      </c>
      <c r="H1679" s="31" t="n">
        <v>32500</v>
      </c>
      <c r="I1679" s="6">
        <f>INDEX(Roles!$J$5:$J$40,MATCH(C1679&amp;"|"&amp;D1679,Roles!$A$5:$A$40,0))</f>
        <v/>
      </c>
      <c r="J1679" s="6">
        <f>INDEX(Roles!$K$5:$K$40,MATCH(C1679&amp;"|"&amp;D1679,Roles!$A$5:$A$40,0))</f>
        <v/>
      </c>
      <c r="K1679" s="26">
        <f>INDEX(Market!$K$31:$K$54,MATCH(B1679&amp;"|"&amp;J1679,Market!$A$31:$A$54,0))</f>
        <v/>
      </c>
      <c r="L1679" s="6">
        <f>INDEX(Settings!$E$13:$E$19,MATCH(I1679,Settings!$B$13:$B$19,0))</f>
        <v/>
      </c>
      <c r="M1679" s="25">
        <f>INDEX(Structure!$K$6:$K$12,MATCH(I1679,Structure!$A$6:$A$12,0))</f>
        <v/>
      </c>
      <c r="N1679" s="26">
        <f>INDEX(Structure!$G$25:$G$52,MATCH(B1679&amp;"|"&amp;I1679,Structure!$A$25:$A$52,0))</f>
        <v/>
      </c>
      <c r="O1679" s="26">
        <f>INDEX(Structure!$H$25:$H$52,MATCH(B1679&amp;"|"&amp;I1679,Structure!$A$25:$A$52,0))</f>
        <v/>
      </c>
      <c r="P1679" s="26">
        <f>INDEX(Structure!$I$25:$I$52,MATCH(B1679&amp;"|"&amp;I1679,Structure!$A$25:$A$52,0))</f>
        <v/>
      </c>
      <c r="Q1679" s="20">
        <f>G1679/H1679</f>
        <v/>
      </c>
      <c r="R1679" s="20">
        <f>G1679/O1679</f>
        <v/>
      </c>
      <c r="S1679" s="32">
        <f>(G1679-N1679)/(P1679-N1679)</f>
        <v/>
      </c>
      <c r="T1679" s="4">
        <f>IF(G1679&lt;N1679,"Below",IF(G1679&gt;P1679,"Above","Within"))</f>
        <v/>
      </c>
      <c r="U1679" s="17">
        <f>MAX(0,N1679-G1679)*F1679</f>
        <v/>
      </c>
      <c r="V1679" s="17">
        <f>MAX(0,G1679-P1679)*F1679</f>
        <v/>
      </c>
      <c r="W1679" s="33">
        <f>IF(T1679="Above",LN(G1679/P1679)/LN(1+INDEX(Market!$E$6:$E$9,MATCH(B1679,Market!$A$6:$A$9,0))),0)</f>
        <v/>
      </c>
    </row>
    <row r="1680">
      <c r="A1680" s="5" t="inlineStr">
        <is>
          <t>E01944</t>
        </is>
      </c>
      <c r="B1680" s="5" t="inlineStr">
        <is>
          <t>PL</t>
        </is>
      </c>
      <c r="C1680" s="5" t="inlineStr">
        <is>
          <t>Customer Service</t>
        </is>
      </c>
      <c r="D1680" s="5" t="inlineStr">
        <is>
          <t>L3</t>
        </is>
      </c>
      <c r="E1680" s="5" t="inlineStr">
        <is>
          <t>M</t>
        </is>
      </c>
      <c r="F1680" s="5" t="n">
        <v>1</v>
      </c>
      <c r="G1680" s="31" t="n">
        <v>27700</v>
      </c>
      <c r="H1680" s="31" t="n">
        <v>30200</v>
      </c>
      <c r="I1680" s="6">
        <f>INDEX(Roles!$J$5:$J$40,MATCH(C1680&amp;"|"&amp;D1680,Roles!$A$5:$A$40,0))</f>
        <v/>
      </c>
      <c r="J1680" s="6">
        <f>INDEX(Roles!$K$5:$K$40,MATCH(C1680&amp;"|"&amp;D1680,Roles!$A$5:$A$40,0))</f>
        <v/>
      </c>
      <c r="K1680" s="26">
        <f>INDEX(Market!$K$31:$K$54,MATCH(B1680&amp;"|"&amp;J1680,Market!$A$31:$A$54,0))</f>
        <v/>
      </c>
      <c r="L1680" s="6">
        <f>INDEX(Settings!$E$13:$E$19,MATCH(I1680,Settings!$B$13:$B$19,0))</f>
        <v/>
      </c>
      <c r="M1680" s="25">
        <f>INDEX(Structure!$K$6:$K$12,MATCH(I1680,Structure!$A$6:$A$12,0))</f>
        <v/>
      </c>
      <c r="N1680" s="26">
        <f>INDEX(Structure!$G$25:$G$52,MATCH(B1680&amp;"|"&amp;I1680,Structure!$A$25:$A$52,0))</f>
        <v/>
      </c>
      <c r="O1680" s="26">
        <f>INDEX(Structure!$H$25:$H$52,MATCH(B1680&amp;"|"&amp;I1680,Structure!$A$25:$A$52,0))</f>
        <v/>
      </c>
      <c r="P1680" s="26">
        <f>INDEX(Structure!$I$25:$I$52,MATCH(B1680&amp;"|"&amp;I1680,Structure!$A$25:$A$52,0))</f>
        <v/>
      </c>
      <c r="Q1680" s="20">
        <f>G1680/H1680</f>
        <v/>
      </c>
      <c r="R1680" s="20">
        <f>G1680/O1680</f>
        <v/>
      </c>
      <c r="S1680" s="32">
        <f>(G1680-N1680)/(P1680-N1680)</f>
        <v/>
      </c>
      <c r="T1680" s="4">
        <f>IF(G1680&lt;N1680,"Below",IF(G1680&gt;P1680,"Above","Within"))</f>
        <v/>
      </c>
      <c r="U1680" s="17">
        <f>MAX(0,N1680-G1680)*F1680</f>
        <v/>
      </c>
      <c r="V1680" s="17">
        <f>MAX(0,G1680-P1680)*F1680</f>
        <v/>
      </c>
      <c r="W1680" s="33">
        <f>IF(T1680="Above",LN(G1680/P1680)/LN(1+INDEX(Market!$E$6:$E$9,MATCH(B1680,Market!$A$6:$A$9,0))),0)</f>
        <v/>
      </c>
    </row>
    <row r="1681">
      <c r="A1681" s="5" t="inlineStr">
        <is>
          <t>E01945</t>
        </is>
      </c>
      <c r="B1681" s="5" t="inlineStr">
        <is>
          <t>PL</t>
        </is>
      </c>
      <c r="C1681" s="5" t="inlineStr">
        <is>
          <t>Operations</t>
        </is>
      </c>
      <c r="D1681" s="5" t="inlineStr">
        <is>
          <t>L6</t>
        </is>
      </c>
      <c r="E1681" s="5" t="inlineStr">
        <is>
          <t>F</t>
        </is>
      </c>
      <c r="F1681" s="5" t="n">
        <v>0.8</v>
      </c>
      <c r="G1681" s="31" t="n">
        <v>80200</v>
      </c>
      <c r="H1681" s="31" t="n">
        <v>79800</v>
      </c>
      <c r="I1681" s="6">
        <f>INDEX(Roles!$J$5:$J$40,MATCH(C1681&amp;"|"&amp;D1681,Roles!$A$5:$A$40,0))</f>
        <v/>
      </c>
      <c r="J1681" s="6">
        <f>INDEX(Roles!$K$5:$K$40,MATCH(C1681&amp;"|"&amp;D1681,Roles!$A$5:$A$40,0))</f>
        <v/>
      </c>
      <c r="K1681" s="26">
        <f>INDEX(Market!$K$31:$K$54,MATCH(B1681&amp;"|"&amp;J1681,Market!$A$31:$A$54,0))</f>
        <v/>
      </c>
      <c r="L1681" s="6">
        <f>INDEX(Settings!$E$13:$E$19,MATCH(I1681,Settings!$B$13:$B$19,0))</f>
        <v/>
      </c>
      <c r="M1681" s="25">
        <f>INDEX(Structure!$K$6:$K$12,MATCH(I1681,Structure!$A$6:$A$12,0))</f>
        <v/>
      </c>
      <c r="N1681" s="26">
        <f>INDEX(Structure!$G$25:$G$52,MATCH(B1681&amp;"|"&amp;I1681,Structure!$A$25:$A$52,0))</f>
        <v/>
      </c>
      <c r="O1681" s="26">
        <f>INDEX(Structure!$H$25:$H$52,MATCH(B1681&amp;"|"&amp;I1681,Structure!$A$25:$A$52,0))</f>
        <v/>
      </c>
      <c r="P1681" s="26">
        <f>INDEX(Structure!$I$25:$I$52,MATCH(B1681&amp;"|"&amp;I1681,Structure!$A$25:$A$52,0))</f>
        <v/>
      </c>
      <c r="Q1681" s="20">
        <f>G1681/H1681</f>
        <v/>
      </c>
      <c r="R1681" s="20">
        <f>G1681/O1681</f>
        <v/>
      </c>
      <c r="S1681" s="32">
        <f>(G1681-N1681)/(P1681-N1681)</f>
        <v/>
      </c>
      <c r="T1681" s="4">
        <f>IF(G1681&lt;N1681,"Below",IF(G1681&gt;P1681,"Above","Within"))</f>
        <v/>
      </c>
      <c r="U1681" s="17">
        <f>MAX(0,N1681-G1681)*F1681</f>
        <v/>
      </c>
      <c r="V1681" s="17">
        <f>MAX(0,G1681-P1681)*F1681</f>
        <v/>
      </c>
      <c r="W1681" s="33">
        <f>IF(T1681="Above",LN(G1681/P1681)/LN(1+INDEX(Market!$E$6:$E$9,MATCH(B1681,Market!$A$6:$A$9,0))),0)</f>
        <v/>
      </c>
    </row>
    <row r="1682">
      <c r="A1682" s="5" t="inlineStr">
        <is>
          <t>E01947</t>
        </is>
      </c>
      <c r="B1682" s="5" t="inlineStr">
        <is>
          <t>PL</t>
        </is>
      </c>
      <c r="C1682" s="5" t="inlineStr">
        <is>
          <t>Operations</t>
        </is>
      </c>
      <c r="D1682" s="5" t="inlineStr">
        <is>
          <t>L3</t>
        </is>
      </c>
      <c r="E1682" s="5" t="inlineStr">
        <is>
          <t>F</t>
        </is>
      </c>
      <c r="F1682" s="5" t="n">
        <v>1</v>
      </c>
      <c r="G1682" s="31" t="n">
        <v>32700</v>
      </c>
      <c r="H1682" s="31" t="n">
        <v>31900</v>
      </c>
      <c r="I1682" s="6">
        <f>INDEX(Roles!$J$5:$J$40,MATCH(C1682&amp;"|"&amp;D1682,Roles!$A$5:$A$40,0))</f>
        <v/>
      </c>
      <c r="J1682" s="6">
        <f>INDEX(Roles!$K$5:$K$40,MATCH(C1682&amp;"|"&amp;D1682,Roles!$A$5:$A$40,0))</f>
        <v/>
      </c>
      <c r="K1682" s="26">
        <f>INDEX(Market!$K$31:$K$54,MATCH(B1682&amp;"|"&amp;J1682,Market!$A$31:$A$54,0))</f>
        <v/>
      </c>
      <c r="L1682" s="6">
        <f>INDEX(Settings!$E$13:$E$19,MATCH(I1682,Settings!$B$13:$B$19,0))</f>
        <v/>
      </c>
      <c r="M1682" s="25">
        <f>INDEX(Structure!$K$6:$K$12,MATCH(I1682,Structure!$A$6:$A$12,0))</f>
        <v/>
      </c>
      <c r="N1682" s="26">
        <f>INDEX(Structure!$G$25:$G$52,MATCH(B1682&amp;"|"&amp;I1682,Structure!$A$25:$A$52,0))</f>
        <v/>
      </c>
      <c r="O1682" s="26">
        <f>INDEX(Structure!$H$25:$H$52,MATCH(B1682&amp;"|"&amp;I1682,Structure!$A$25:$A$52,0))</f>
        <v/>
      </c>
      <c r="P1682" s="26">
        <f>INDEX(Structure!$I$25:$I$52,MATCH(B1682&amp;"|"&amp;I1682,Structure!$A$25:$A$52,0))</f>
        <v/>
      </c>
      <c r="Q1682" s="20">
        <f>G1682/H1682</f>
        <v/>
      </c>
      <c r="R1682" s="20">
        <f>G1682/O1682</f>
        <v/>
      </c>
      <c r="S1682" s="32">
        <f>(G1682-N1682)/(P1682-N1682)</f>
        <v/>
      </c>
      <c r="T1682" s="4">
        <f>IF(G1682&lt;N1682,"Below",IF(G1682&gt;P1682,"Above","Within"))</f>
        <v/>
      </c>
      <c r="U1682" s="17">
        <f>MAX(0,N1682-G1682)*F1682</f>
        <v/>
      </c>
      <c r="V1682" s="17">
        <f>MAX(0,G1682-P1682)*F1682</f>
        <v/>
      </c>
      <c r="W1682" s="33">
        <f>IF(T1682="Above",LN(G1682/P1682)/LN(1+INDEX(Market!$E$6:$E$9,MATCH(B1682,Market!$A$6:$A$9,0))),0)</f>
        <v/>
      </c>
    </row>
    <row r="1683">
      <c r="A1683" s="5" t="inlineStr">
        <is>
          <t>E01948</t>
        </is>
      </c>
      <c r="B1683" s="5" t="inlineStr">
        <is>
          <t>DE</t>
        </is>
      </c>
      <c r="C1683" s="5" t="inlineStr">
        <is>
          <t>Customer Service</t>
        </is>
      </c>
      <c r="D1683" s="5" t="inlineStr">
        <is>
          <t>L3</t>
        </is>
      </c>
      <c r="E1683" s="5" t="inlineStr">
        <is>
          <t>F</t>
        </is>
      </c>
      <c r="F1683" s="5" t="n">
        <v>1</v>
      </c>
      <c r="G1683" s="31" t="n">
        <v>56950</v>
      </c>
      <c r="H1683" s="31" t="n">
        <v>54700</v>
      </c>
      <c r="I1683" s="6">
        <f>INDEX(Roles!$J$5:$J$40,MATCH(C1683&amp;"|"&amp;D1683,Roles!$A$5:$A$40,0))</f>
        <v/>
      </c>
      <c r="J1683" s="6">
        <f>INDEX(Roles!$K$5:$K$40,MATCH(C1683&amp;"|"&amp;D1683,Roles!$A$5:$A$40,0))</f>
        <v/>
      </c>
      <c r="K1683" s="26">
        <f>INDEX(Market!$K$31:$K$54,MATCH(B1683&amp;"|"&amp;J1683,Market!$A$31:$A$54,0))</f>
        <v/>
      </c>
      <c r="L1683" s="6">
        <f>INDEX(Settings!$E$13:$E$19,MATCH(I1683,Settings!$B$13:$B$19,0))</f>
        <v/>
      </c>
      <c r="M1683" s="25">
        <f>INDEX(Structure!$K$6:$K$12,MATCH(I1683,Structure!$A$6:$A$12,0))</f>
        <v/>
      </c>
      <c r="N1683" s="26">
        <f>INDEX(Structure!$G$25:$G$52,MATCH(B1683&amp;"|"&amp;I1683,Structure!$A$25:$A$52,0))</f>
        <v/>
      </c>
      <c r="O1683" s="26">
        <f>INDEX(Structure!$H$25:$H$52,MATCH(B1683&amp;"|"&amp;I1683,Structure!$A$25:$A$52,0))</f>
        <v/>
      </c>
      <c r="P1683" s="26">
        <f>INDEX(Structure!$I$25:$I$52,MATCH(B1683&amp;"|"&amp;I1683,Structure!$A$25:$A$52,0))</f>
        <v/>
      </c>
      <c r="Q1683" s="20">
        <f>G1683/H1683</f>
        <v/>
      </c>
      <c r="R1683" s="20">
        <f>G1683/O1683</f>
        <v/>
      </c>
      <c r="S1683" s="32">
        <f>(G1683-N1683)/(P1683-N1683)</f>
        <v/>
      </c>
      <c r="T1683" s="4">
        <f>IF(G1683&lt;N1683,"Below",IF(G1683&gt;P1683,"Above","Within"))</f>
        <v/>
      </c>
      <c r="U1683" s="17">
        <f>MAX(0,N1683-G1683)*F1683</f>
        <v/>
      </c>
      <c r="V1683" s="17">
        <f>MAX(0,G1683-P1683)*F1683</f>
        <v/>
      </c>
      <c r="W1683" s="33">
        <f>IF(T1683="Above",LN(G1683/P1683)/LN(1+INDEX(Market!$E$6:$E$9,MATCH(B1683,Market!$A$6:$A$9,0))),0)</f>
        <v/>
      </c>
    </row>
    <row r="1684">
      <c r="A1684" s="5" t="inlineStr">
        <is>
          <t>E01949</t>
        </is>
      </c>
      <c r="B1684" s="5" t="inlineStr">
        <is>
          <t>PL</t>
        </is>
      </c>
      <c r="C1684" s="5" t="inlineStr">
        <is>
          <t>Operations</t>
        </is>
      </c>
      <c r="D1684" s="5" t="inlineStr">
        <is>
          <t>L1</t>
        </is>
      </c>
      <c r="E1684" s="5" t="inlineStr">
        <is>
          <t>F</t>
        </is>
      </c>
      <c r="F1684" s="5" t="n">
        <v>1</v>
      </c>
      <c r="G1684" s="31" t="n">
        <v>18950</v>
      </c>
      <c r="H1684" s="31" t="n">
        <v>20000</v>
      </c>
      <c r="I1684" s="6">
        <f>INDEX(Roles!$J$5:$J$40,MATCH(C1684&amp;"|"&amp;D1684,Roles!$A$5:$A$40,0))</f>
        <v/>
      </c>
      <c r="J1684" s="6">
        <f>INDEX(Roles!$K$5:$K$40,MATCH(C1684&amp;"|"&amp;D1684,Roles!$A$5:$A$40,0))</f>
        <v/>
      </c>
      <c r="K1684" s="26">
        <f>INDEX(Market!$K$31:$K$54,MATCH(B1684&amp;"|"&amp;J1684,Market!$A$31:$A$54,0))</f>
        <v/>
      </c>
      <c r="L1684" s="6">
        <f>INDEX(Settings!$E$13:$E$19,MATCH(I1684,Settings!$B$13:$B$19,0))</f>
        <v/>
      </c>
      <c r="M1684" s="25">
        <f>INDEX(Structure!$K$6:$K$12,MATCH(I1684,Structure!$A$6:$A$12,0))</f>
        <v/>
      </c>
      <c r="N1684" s="26">
        <f>INDEX(Structure!$G$25:$G$52,MATCH(B1684&amp;"|"&amp;I1684,Structure!$A$25:$A$52,0))</f>
        <v/>
      </c>
      <c r="O1684" s="26">
        <f>INDEX(Structure!$H$25:$H$52,MATCH(B1684&amp;"|"&amp;I1684,Structure!$A$25:$A$52,0))</f>
        <v/>
      </c>
      <c r="P1684" s="26">
        <f>INDEX(Structure!$I$25:$I$52,MATCH(B1684&amp;"|"&amp;I1684,Structure!$A$25:$A$52,0))</f>
        <v/>
      </c>
      <c r="Q1684" s="20">
        <f>G1684/H1684</f>
        <v/>
      </c>
      <c r="R1684" s="20">
        <f>G1684/O1684</f>
        <v/>
      </c>
      <c r="S1684" s="32">
        <f>(G1684-N1684)/(P1684-N1684)</f>
        <v/>
      </c>
      <c r="T1684" s="4">
        <f>IF(G1684&lt;N1684,"Below",IF(G1684&gt;P1684,"Above","Within"))</f>
        <v/>
      </c>
      <c r="U1684" s="17">
        <f>MAX(0,N1684-G1684)*F1684</f>
        <v/>
      </c>
      <c r="V1684" s="17">
        <f>MAX(0,G1684-P1684)*F1684</f>
        <v/>
      </c>
      <c r="W1684" s="33">
        <f>IF(T1684="Above",LN(G1684/P1684)/LN(1+INDEX(Market!$E$6:$E$9,MATCH(B1684,Market!$A$6:$A$9,0))),0)</f>
        <v/>
      </c>
    </row>
    <row r="1685">
      <c r="A1685" s="5" t="inlineStr">
        <is>
          <t>E01950</t>
        </is>
      </c>
      <c r="B1685" s="5" t="inlineStr">
        <is>
          <t>PL</t>
        </is>
      </c>
      <c r="C1685" s="5" t="inlineStr">
        <is>
          <t>Customer Service</t>
        </is>
      </c>
      <c r="D1685" s="5" t="inlineStr">
        <is>
          <t>L5</t>
        </is>
      </c>
      <c r="E1685" s="5" t="inlineStr">
        <is>
          <t>M</t>
        </is>
      </c>
      <c r="F1685" s="5" t="n">
        <v>1</v>
      </c>
      <c r="G1685" s="31" t="n">
        <v>59100</v>
      </c>
      <c r="H1685" s="31" t="n">
        <v>54800</v>
      </c>
      <c r="I1685" s="6">
        <f>INDEX(Roles!$J$5:$J$40,MATCH(C1685&amp;"|"&amp;D1685,Roles!$A$5:$A$40,0))</f>
        <v/>
      </c>
      <c r="J1685" s="6">
        <f>INDEX(Roles!$K$5:$K$40,MATCH(C1685&amp;"|"&amp;D1685,Roles!$A$5:$A$40,0))</f>
        <v/>
      </c>
      <c r="K1685" s="26">
        <f>INDEX(Market!$K$31:$K$54,MATCH(B1685&amp;"|"&amp;J1685,Market!$A$31:$A$54,0))</f>
        <v/>
      </c>
      <c r="L1685" s="6">
        <f>INDEX(Settings!$E$13:$E$19,MATCH(I1685,Settings!$B$13:$B$19,0))</f>
        <v/>
      </c>
      <c r="M1685" s="25">
        <f>INDEX(Structure!$K$6:$K$12,MATCH(I1685,Structure!$A$6:$A$12,0))</f>
        <v/>
      </c>
      <c r="N1685" s="26">
        <f>INDEX(Structure!$G$25:$G$52,MATCH(B1685&amp;"|"&amp;I1685,Structure!$A$25:$A$52,0))</f>
        <v/>
      </c>
      <c r="O1685" s="26">
        <f>INDEX(Structure!$H$25:$H$52,MATCH(B1685&amp;"|"&amp;I1685,Structure!$A$25:$A$52,0))</f>
        <v/>
      </c>
      <c r="P1685" s="26">
        <f>INDEX(Structure!$I$25:$I$52,MATCH(B1685&amp;"|"&amp;I1685,Structure!$A$25:$A$52,0))</f>
        <v/>
      </c>
      <c r="Q1685" s="20">
        <f>G1685/H1685</f>
        <v/>
      </c>
      <c r="R1685" s="20">
        <f>G1685/O1685</f>
        <v/>
      </c>
      <c r="S1685" s="32">
        <f>(G1685-N1685)/(P1685-N1685)</f>
        <v/>
      </c>
      <c r="T1685" s="4">
        <f>IF(G1685&lt;N1685,"Below",IF(G1685&gt;P1685,"Above","Within"))</f>
        <v/>
      </c>
      <c r="U1685" s="17">
        <f>MAX(0,N1685-G1685)*F1685</f>
        <v/>
      </c>
      <c r="V1685" s="17">
        <f>MAX(0,G1685-P1685)*F1685</f>
        <v/>
      </c>
      <c r="W1685" s="33">
        <f>IF(T1685="Above",LN(G1685/P1685)/LN(1+INDEX(Market!$E$6:$E$9,MATCH(B1685,Market!$A$6:$A$9,0))),0)</f>
        <v/>
      </c>
    </row>
    <row r="1686">
      <c r="A1686" s="5" t="inlineStr">
        <is>
          <t>E01951</t>
        </is>
      </c>
      <c r="B1686" s="5" t="inlineStr">
        <is>
          <t>PL</t>
        </is>
      </c>
      <c r="C1686" s="5" t="inlineStr">
        <is>
          <t>Sales</t>
        </is>
      </c>
      <c r="D1686" s="5" t="inlineStr">
        <is>
          <t>L2</t>
        </is>
      </c>
      <c r="E1686" s="5" t="inlineStr">
        <is>
          <t>F</t>
        </is>
      </c>
      <c r="F1686" s="5" t="n">
        <v>1</v>
      </c>
      <c r="G1686" s="31" t="n">
        <v>25950</v>
      </c>
      <c r="H1686" s="31" t="n">
        <v>27600</v>
      </c>
      <c r="I1686" s="6">
        <f>INDEX(Roles!$J$5:$J$40,MATCH(C1686&amp;"|"&amp;D1686,Roles!$A$5:$A$40,0))</f>
        <v/>
      </c>
      <c r="J1686" s="6">
        <f>INDEX(Roles!$K$5:$K$40,MATCH(C1686&amp;"|"&amp;D1686,Roles!$A$5:$A$40,0))</f>
        <v/>
      </c>
      <c r="K1686" s="26">
        <f>INDEX(Market!$K$31:$K$54,MATCH(B1686&amp;"|"&amp;J1686,Market!$A$31:$A$54,0))</f>
        <v/>
      </c>
      <c r="L1686" s="6">
        <f>INDEX(Settings!$E$13:$E$19,MATCH(I1686,Settings!$B$13:$B$19,0))</f>
        <v/>
      </c>
      <c r="M1686" s="25">
        <f>INDEX(Structure!$K$6:$K$12,MATCH(I1686,Structure!$A$6:$A$12,0))</f>
        <v/>
      </c>
      <c r="N1686" s="26">
        <f>INDEX(Structure!$G$25:$G$52,MATCH(B1686&amp;"|"&amp;I1686,Structure!$A$25:$A$52,0))</f>
        <v/>
      </c>
      <c r="O1686" s="26">
        <f>INDEX(Structure!$H$25:$H$52,MATCH(B1686&amp;"|"&amp;I1686,Structure!$A$25:$A$52,0))</f>
        <v/>
      </c>
      <c r="P1686" s="26">
        <f>INDEX(Structure!$I$25:$I$52,MATCH(B1686&amp;"|"&amp;I1686,Structure!$A$25:$A$52,0))</f>
        <v/>
      </c>
      <c r="Q1686" s="20">
        <f>G1686/H1686</f>
        <v/>
      </c>
      <c r="R1686" s="20">
        <f>G1686/O1686</f>
        <v/>
      </c>
      <c r="S1686" s="32">
        <f>(G1686-N1686)/(P1686-N1686)</f>
        <v/>
      </c>
      <c r="T1686" s="4">
        <f>IF(G1686&lt;N1686,"Below",IF(G1686&gt;P1686,"Above","Within"))</f>
        <v/>
      </c>
      <c r="U1686" s="17">
        <f>MAX(0,N1686-G1686)*F1686</f>
        <v/>
      </c>
      <c r="V1686" s="17">
        <f>MAX(0,G1686-P1686)*F1686</f>
        <v/>
      </c>
      <c r="W1686" s="33">
        <f>IF(T1686="Above",LN(G1686/P1686)/LN(1+INDEX(Market!$E$6:$E$9,MATCH(B1686,Market!$A$6:$A$9,0))),0)</f>
        <v/>
      </c>
    </row>
    <row r="1687">
      <c r="A1687" s="5" t="inlineStr">
        <is>
          <t>E01952</t>
        </is>
      </c>
      <c r="B1687" s="5" t="inlineStr">
        <is>
          <t>IT</t>
        </is>
      </c>
      <c r="C1687" s="5" t="inlineStr">
        <is>
          <t>HR</t>
        </is>
      </c>
      <c r="D1687" s="5" t="inlineStr">
        <is>
          <t>L3</t>
        </is>
      </c>
      <c r="E1687" s="5" t="inlineStr">
        <is>
          <t>M</t>
        </is>
      </c>
      <c r="F1687" s="5" t="n">
        <v>1</v>
      </c>
      <c r="G1687" s="31" t="n">
        <v>43050</v>
      </c>
      <c r="H1687" s="31" t="n">
        <v>41600</v>
      </c>
      <c r="I1687" s="6">
        <f>INDEX(Roles!$J$5:$J$40,MATCH(C1687&amp;"|"&amp;D1687,Roles!$A$5:$A$40,0))</f>
        <v/>
      </c>
      <c r="J1687" s="6">
        <f>INDEX(Roles!$K$5:$K$40,MATCH(C1687&amp;"|"&amp;D1687,Roles!$A$5:$A$40,0))</f>
        <v/>
      </c>
      <c r="K1687" s="26">
        <f>INDEX(Market!$K$31:$K$54,MATCH(B1687&amp;"|"&amp;J1687,Market!$A$31:$A$54,0))</f>
        <v/>
      </c>
      <c r="L1687" s="6">
        <f>INDEX(Settings!$E$13:$E$19,MATCH(I1687,Settings!$B$13:$B$19,0))</f>
        <v/>
      </c>
      <c r="M1687" s="25">
        <f>INDEX(Structure!$K$6:$K$12,MATCH(I1687,Structure!$A$6:$A$12,0))</f>
        <v/>
      </c>
      <c r="N1687" s="26">
        <f>INDEX(Structure!$G$25:$G$52,MATCH(B1687&amp;"|"&amp;I1687,Structure!$A$25:$A$52,0))</f>
        <v/>
      </c>
      <c r="O1687" s="26">
        <f>INDEX(Structure!$H$25:$H$52,MATCH(B1687&amp;"|"&amp;I1687,Structure!$A$25:$A$52,0))</f>
        <v/>
      </c>
      <c r="P1687" s="26">
        <f>INDEX(Structure!$I$25:$I$52,MATCH(B1687&amp;"|"&amp;I1687,Structure!$A$25:$A$52,0))</f>
        <v/>
      </c>
      <c r="Q1687" s="20">
        <f>G1687/H1687</f>
        <v/>
      </c>
      <c r="R1687" s="20">
        <f>G1687/O1687</f>
        <v/>
      </c>
      <c r="S1687" s="32">
        <f>(G1687-N1687)/(P1687-N1687)</f>
        <v/>
      </c>
      <c r="T1687" s="4">
        <f>IF(G1687&lt;N1687,"Below",IF(G1687&gt;P1687,"Above","Within"))</f>
        <v/>
      </c>
      <c r="U1687" s="17">
        <f>MAX(0,N1687-G1687)*F1687</f>
        <v/>
      </c>
      <c r="V1687" s="17">
        <f>MAX(0,G1687-P1687)*F1687</f>
        <v/>
      </c>
      <c r="W1687" s="33">
        <f>IF(T1687="Above",LN(G1687/P1687)/LN(1+INDEX(Market!$E$6:$E$9,MATCH(B1687,Market!$A$6:$A$9,0))),0)</f>
        <v/>
      </c>
    </row>
    <row r="1688">
      <c r="A1688" s="5" t="inlineStr">
        <is>
          <t>E01953</t>
        </is>
      </c>
      <c r="B1688" s="5" t="inlineStr">
        <is>
          <t>ES</t>
        </is>
      </c>
      <c r="C1688" s="5" t="inlineStr">
        <is>
          <t>Operations</t>
        </is>
      </c>
      <c r="D1688" s="5" t="inlineStr">
        <is>
          <t>L1</t>
        </is>
      </c>
      <c r="E1688" s="5" t="inlineStr">
        <is>
          <t>F</t>
        </is>
      </c>
      <c r="F1688" s="5" t="n">
        <v>1</v>
      </c>
      <c r="G1688" s="31" t="n">
        <v>24350</v>
      </c>
      <c r="H1688" s="31" t="n">
        <v>23800</v>
      </c>
      <c r="I1688" s="6">
        <f>INDEX(Roles!$J$5:$J$40,MATCH(C1688&amp;"|"&amp;D1688,Roles!$A$5:$A$40,0))</f>
        <v/>
      </c>
      <c r="J1688" s="6">
        <f>INDEX(Roles!$K$5:$K$40,MATCH(C1688&amp;"|"&amp;D1688,Roles!$A$5:$A$40,0))</f>
        <v/>
      </c>
      <c r="K1688" s="26">
        <f>INDEX(Market!$K$31:$K$54,MATCH(B1688&amp;"|"&amp;J1688,Market!$A$31:$A$54,0))</f>
        <v/>
      </c>
      <c r="L1688" s="6">
        <f>INDEX(Settings!$E$13:$E$19,MATCH(I1688,Settings!$B$13:$B$19,0))</f>
        <v/>
      </c>
      <c r="M1688" s="25">
        <f>INDEX(Structure!$K$6:$K$12,MATCH(I1688,Structure!$A$6:$A$12,0))</f>
        <v/>
      </c>
      <c r="N1688" s="26">
        <f>INDEX(Structure!$G$25:$G$52,MATCH(B1688&amp;"|"&amp;I1688,Structure!$A$25:$A$52,0))</f>
        <v/>
      </c>
      <c r="O1688" s="26">
        <f>INDEX(Structure!$H$25:$H$52,MATCH(B1688&amp;"|"&amp;I1688,Structure!$A$25:$A$52,0))</f>
        <v/>
      </c>
      <c r="P1688" s="26">
        <f>INDEX(Structure!$I$25:$I$52,MATCH(B1688&amp;"|"&amp;I1688,Structure!$A$25:$A$52,0))</f>
        <v/>
      </c>
      <c r="Q1688" s="20">
        <f>G1688/H1688</f>
        <v/>
      </c>
      <c r="R1688" s="20">
        <f>G1688/O1688</f>
        <v/>
      </c>
      <c r="S1688" s="32">
        <f>(G1688-N1688)/(P1688-N1688)</f>
        <v/>
      </c>
      <c r="T1688" s="4">
        <f>IF(G1688&lt;N1688,"Below",IF(G1688&gt;P1688,"Above","Within"))</f>
        <v/>
      </c>
      <c r="U1688" s="17">
        <f>MAX(0,N1688-G1688)*F1688</f>
        <v/>
      </c>
      <c r="V1688" s="17">
        <f>MAX(0,G1688-P1688)*F1688</f>
        <v/>
      </c>
      <c r="W1688" s="33">
        <f>IF(T1688="Above",LN(G1688/P1688)/LN(1+INDEX(Market!$E$6:$E$9,MATCH(B1688,Market!$A$6:$A$9,0))),0)</f>
        <v/>
      </c>
    </row>
    <row r="1689">
      <c r="A1689" s="5" t="inlineStr">
        <is>
          <t>E01954</t>
        </is>
      </c>
      <c r="B1689" s="5" t="inlineStr">
        <is>
          <t>PL</t>
        </is>
      </c>
      <c r="C1689" s="5" t="inlineStr">
        <is>
          <t>Operations</t>
        </is>
      </c>
      <c r="D1689" s="5" t="inlineStr">
        <is>
          <t>L5</t>
        </is>
      </c>
      <c r="E1689" s="5" t="inlineStr">
        <is>
          <t>M</t>
        </is>
      </c>
      <c r="F1689" s="5" t="n">
        <v>1</v>
      </c>
      <c r="G1689" s="31" t="n">
        <v>48050</v>
      </c>
      <c r="H1689" s="31" t="n">
        <v>57900</v>
      </c>
      <c r="I1689" s="6">
        <f>INDEX(Roles!$J$5:$J$40,MATCH(C1689&amp;"|"&amp;D1689,Roles!$A$5:$A$40,0))</f>
        <v/>
      </c>
      <c r="J1689" s="6">
        <f>INDEX(Roles!$K$5:$K$40,MATCH(C1689&amp;"|"&amp;D1689,Roles!$A$5:$A$40,0))</f>
        <v/>
      </c>
      <c r="K1689" s="26">
        <f>INDEX(Market!$K$31:$K$54,MATCH(B1689&amp;"|"&amp;J1689,Market!$A$31:$A$54,0))</f>
        <v/>
      </c>
      <c r="L1689" s="6">
        <f>INDEX(Settings!$E$13:$E$19,MATCH(I1689,Settings!$B$13:$B$19,0))</f>
        <v/>
      </c>
      <c r="M1689" s="25">
        <f>INDEX(Structure!$K$6:$K$12,MATCH(I1689,Structure!$A$6:$A$12,0))</f>
        <v/>
      </c>
      <c r="N1689" s="26">
        <f>INDEX(Structure!$G$25:$G$52,MATCH(B1689&amp;"|"&amp;I1689,Structure!$A$25:$A$52,0))</f>
        <v/>
      </c>
      <c r="O1689" s="26">
        <f>INDEX(Structure!$H$25:$H$52,MATCH(B1689&amp;"|"&amp;I1689,Structure!$A$25:$A$52,0))</f>
        <v/>
      </c>
      <c r="P1689" s="26">
        <f>INDEX(Structure!$I$25:$I$52,MATCH(B1689&amp;"|"&amp;I1689,Structure!$A$25:$A$52,0))</f>
        <v/>
      </c>
      <c r="Q1689" s="20">
        <f>G1689/H1689</f>
        <v/>
      </c>
      <c r="R1689" s="20">
        <f>G1689/O1689</f>
        <v/>
      </c>
      <c r="S1689" s="32">
        <f>(G1689-N1689)/(P1689-N1689)</f>
        <v/>
      </c>
      <c r="T1689" s="4">
        <f>IF(G1689&lt;N1689,"Below",IF(G1689&gt;P1689,"Above","Within"))</f>
        <v/>
      </c>
      <c r="U1689" s="17">
        <f>MAX(0,N1689-G1689)*F1689</f>
        <v/>
      </c>
      <c r="V1689" s="17">
        <f>MAX(0,G1689-P1689)*F1689</f>
        <v/>
      </c>
      <c r="W1689" s="33">
        <f>IF(T1689="Above",LN(G1689/P1689)/LN(1+INDEX(Market!$E$6:$E$9,MATCH(B1689,Market!$A$6:$A$9,0))),0)</f>
        <v/>
      </c>
    </row>
    <row r="1690">
      <c r="A1690" s="5" t="inlineStr">
        <is>
          <t>E01955</t>
        </is>
      </c>
      <c r="B1690" s="5" t="inlineStr">
        <is>
          <t>IT</t>
        </is>
      </c>
      <c r="C1690" s="5" t="inlineStr">
        <is>
          <t>Tech</t>
        </is>
      </c>
      <c r="D1690" s="5" t="inlineStr">
        <is>
          <t>L2</t>
        </is>
      </c>
      <c r="E1690" s="5" t="inlineStr">
        <is>
          <t>M</t>
        </is>
      </c>
      <c r="F1690" s="5" t="n">
        <v>1</v>
      </c>
      <c r="G1690" s="31" t="n">
        <v>43350</v>
      </c>
      <c r="H1690" s="31" t="n">
        <v>40600</v>
      </c>
      <c r="I1690" s="6">
        <f>INDEX(Roles!$J$5:$J$40,MATCH(C1690&amp;"|"&amp;D1690,Roles!$A$5:$A$40,0))</f>
        <v/>
      </c>
      <c r="J1690" s="6">
        <f>INDEX(Roles!$K$5:$K$40,MATCH(C1690&amp;"|"&amp;D1690,Roles!$A$5:$A$40,0))</f>
        <v/>
      </c>
      <c r="K1690" s="26">
        <f>INDEX(Market!$K$31:$K$54,MATCH(B1690&amp;"|"&amp;J1690,Market!$A$31:$A$54,0))</f>
        <v/>
      </c>
      <c r="L1690" s="6">
        <f>INDEX(Settings!$E$13:$E$19,MATCH(I1690,Settings!$B$13:$B$19,0))</f>
        <v/>
      </c>
      <c r="M1690" s="25">
        <f>INDEX(Structure!$K$6:$K$12,MATCH(I1690,Structure!$A$6:$A$12,0))</f>
        <v/>
      </c>
      <c r="N1690" s="26">
        <f>INDEX(Structure!$G$25:$G$52,MATCH(B1690&amp;"|"&amp;I1690,Structure!$A$25:$A$52,0))</f>
        <v/>
      </c>
      <c r="O1690" s="26">
        <f>INDEX(Structure!$H$25:$H$52,MATCH(B1690&amp;"|"&amp;I1690,Structure!$A$25:$A$52,0))</f>
        <v/>
      </c>
      <c r="P1690" s="26">
        <f>INDEX(Structure!$I$25:$I$52,MATCH(B1690&amp;"|"&amp;I1690,Structure!$A$25:$A$52,0))</f>
        <v/>
      </c>
      <c r="Q1690" s="20">
        <f>G1690/H1690</f>
        <v/>
      </c>
      <c r="R1690" s="20">
        <f>G1690/O1690</f>
        <v/>
      </c>
      <c r="S1690" s="32">
        <f>(G1690-N1690)/(P1690-N1690)</f>
        <v/>
      </c>
      <c r="T1690" s="4">
        <f>IF(G1690&lt;N1690,"Below",IF(G1690&gt;P1690,"Above","Within"))</f>
        <v/>
      </c>
      <c r="U1690" s="17">
        <f>MAX(0,N1690-G1690)*F1690</f>
        <v/>
      </c>
      <c r="V1690" s="17">
        <f>MAX(0,G1690-P1690)*F1690</f>
        <v/>
      </c>
      <c r="W1690" s="33">
        <f>IF(T1690="Above",LN(G1690/P1690)/LN(1+INDEX(Market!$E$6:$E$9,MATCH(B1690,Market!$A$6:$A$9,0))),0)</f>
        <v/>
      </c>
    </row>
    <row r="1691">
      <c r="A1691" s="5" t="inlineStr">
        <is>
          <t>E01956</t>
        </is>
      </c>
      <c r="B1691" s="5" t="inlineStr">
        <is>
          <t>ES</t>
        </is>
      </c>
      <c r="C1691" s="5" t="inlineStr">
        <is>
          <t>Operations</t>
        </is>
      </c>
      <c r="D1691" s="5" t="inlineStr">
        <is>
          <t>L2</t>
        </is>
      </c>
      <c r="E1691" s="5" t="inlineStr">
        <is>
          <t>M</t>
        </is>
      </c>
      <c r="F1691" s="5" t="n">
        <v>1</v>
      </c>
      <c r="G1691" s="31" t="n">
        <v>30900</v>
      </c>
      <c r="H1691" s="31" t="n">
        <v>29700</v>
      </c>
      <c r="I1691" s="6">
        <f>INDEX(Roles!$J$5:$J$40,MATCH(C1691&amp;"|"&amp;D1691,Roles!$A$5:$A$40,0))</f>
        <v/>
      </c>
      <c r="J1691" s="6">
        <f>INDEX(Roles!$K$5:$K$40,MATCH(C1691&amp;"|"&amp;D1691,Roles!$A$5:$A$40,0))</f>
        <v/>
      </c>
      <c r="K1691" s="26">
        <f>INDEX(Market!$K$31:$K$54,MATCH(B1691&amp;"|"&amp;J1691,Market!$A$31:$A$54,0))</f>
        <v/>
      </c>
      <c r="L1691" s="6">
        <f>INDEX(Settings!$E$13:$E$19,MATCH(I1691,Settings!$B$13:$B$19,0))</f>
        <v/>
      </c>
      <c r="M1691" s="25">
        <f>INDEX(Structure!$K$6:$K$12,MATCH(I1691,Structure!$A$6:$A$12,0))</f>
        <v/>
      </c>
      <c r="N1691" s="26">
        <f>INDEX(Structure!$G$25:$G$52,MATCH(B1691&amp;"|"&amp;I1691,Structure!$A$25:$A$52,0))</f>
        <v/>
      </c>
      <c r="O1691" s="26">
        <f>INDEX(Structure!$H$25:$H$52,MATCH(B1691&amp;"|"&amp;I1691,Structure!$A$25:$A$52,0))</f>
        <v/>
      </c>
      <c r="P1691" s="26">
        <f>INDEX(Structure!$I$25:$I$52,MATCH(B1691&amp;"|"&amp;I1691,Structure!$A$25:$A$52,0))</f>
        <v/>
      </c>
      <c r="Q1691" s="20">
        <f>G1691/H1691</f>
        <v/>
      </c>
      <c r="R1691" s="20">
        <f>G1691/O1691</f>
        <v/>
      </c>
      <c r="S1691" s="32">
        <f>(G1691-N1691)/(P1691-N1691)</f>
        <v/>
      </c>
      <c r="T1691" s="4">
        <f>IF(G1691&lt;N1691,"Below",IF(G1691&gt;P1691,"Above","Within"))</f>
        <v/>
      </c>
      <c r="U1691" s="17">
        <f>MAX(0,N1691-G1691)*F1691</f>
        <v/>
      </c>
      <c r="V1691" s="17">
        <f>MAX(0,G1691-P1691)*F1691</f>
        <v/>
      </c>
      <c r="W1691" s="33">
        <f>IF(T1691="Above",LN(G1691/P1691)/LN(1+INDEX(Market!$E$6:$E$9,MATCH(B1691,Market!$A$6:$A$9,0))),0)</f>
        <v/>
      </c>
    </row>
    <row r="1692">
      <c r="A1692" s="5" t="inlineStr">
        <is>
          <t>E01957</t>
        </is>
      </c>
      <c r="B1692" s="5" t="inlineStr">
        <is>
          <t>IT</t>
        </is>
      </c>
      <c r="C1692" s="5" t="inlineStr">
        <is>
          <t>Customer Service</t>
        </is>
      </c>
      <c r="D1692" s="5" t="inlineStr">
        <is>
          <t>L3</t>
        </is>
      </c>
      <c r="E1692" s="5" t="inlineStr">
        <is>
          <t>F</t>
        </is>
      </c>
      <c r="F1692" s="5" t="n">
        <v>1</v>
      </c>
      <c r="G1692" s="31" t="n">
        <v>38500</v>
      </c>
      <c r="H1692" s="31" t="n">
        <v>37400</v>
      </c>
      <c r="I1692" s="6">
        <f>INDEX(Roles!$J$5:$J$40,MATCH(C1692&amp;"|"&amp;D1692,Roles!$A$5:$A$40,0))</f>
        <v/>
      </c>
      <c r="J1692" s="6">
        <f>INDEX(Roles!$K$5:$K$40,MATCH(C1692&amp;"|"&amp;D1692,Roles!$A$5:$A$40,0))</f>
        <v/>
      </c>
      <c r="K1692" s="26">
        <f>INDEX(Market!$K$31:$K$54,MATCH(B1692&amp;"|"&amp;J1692,Market!$A$31:$A$54,0))</f>
        <v/>
      </c>
      <c r="L1692" s="6">
        <f>INDEX(Settings!$E$13:$E$19,MATCH(I1692,Settings!$B$13:$B$19,0))</f>
        <v/>
      </c>
      <c r="M1692" s="25">
        <f>INDEX(Structure!$K$6:$K$12,MATCH(I1692,Structure!$A$6:$A$12,0))</f>
        <v/>
      </c>
      <c r="N1692" s="26">
        <f>INDEX(Structure!$G$25:$G$52,MATCH(B1692&amp;"|"&amp;I1692,Structure!$A$25:$A$52,0))</f>
        <v/>
      </c>
      <c r="O1692" s="26">
        <f>INDEX(Structure!$H$25:$H$52,MATCH(B1692&amp;"|"&amp;I1692,Structure!$A$25:$A$52,0))</f>
        <v/>
      </c>
      <c r="P1692" s="26">
        <f>INDEX(Structure!$I$25:$I$52,MATCH(B1692&amp;"|"&amp;I1692,Structure!$A$25:$A$52,0))</f>
        <v/>
      </c>
      <c r="Q1692" s="20">
        <f>G1692/H1692</f>
        <v/>
      </c>
      <c r="R1692" s="20">
        <f>G1692/O1692</f>
        <v/>
      </c>
      <c r="S1692" s="32">
        <f>(G1692-N1692)/(P1692-N1692)</f>
        <v/>
      </c>
      <c r="T1692" s="4">
        <f>IF(G1692&lt;N1692,"Below",IF(G1692&gt;P1692,"Above","Within"))</f>
        <v/>
      </c>
      <c r="U1692" s="17">
        <f>MAX(0,N1692-G1692)*F1692</f>
        <v/>
      </c>
      <c r="V1692" s="17">
        <f>MAX(0,G1692-P1692)*F1692</f>
        <v/>
      </c>
      <c r="W1692" s="33">
        <f>IF(T1692="Above",LN(G1692/P1692)/LN(1+INDEX(Market!$E$6:$E$9,MATCH(B1692,Market!$A$6:$A$9,0))),0)</f>
        <v/>
      </c>
    </row>
    <row r="1693">
      <c r="A1693" s="5" t="inlineStr">
        <is>
          <t>E01958</t>
        </is>
      </c>
      <c r="B1693" s="5" t="inlineStr">
        <is>
          <t>PL</t>
        </is>
      </c>
      <c r="C1693" s="5" t="inlineStr">
        <is>
          <t>Finance</t>
        </is>
      </c>
      <c r="D1693" s="5" t="inlineStr">
        <is>
          <t>L2</t>
        </is>
      </c>
      <c r="E1693" s="5" t="inlineStr">
        <is>
          <t>F</t>
        </is>
      </c>
      <c r="F1693" s="5" t="n">
        <v>0.8</v>
      </c>
      <c r="G1693" s="31" t="n">
        <v>24800</v>
      </c>
      <c r="H1693" s="31" t="n">
        <v>28900</v>
      </c>
      <c r="I1693" s="6">
        <f>INDEX(Roles!$J$5:$J$40,MATCH(C1693&amp;"|"&amp;D1693,Roles!$A$5:$A$40,0))</f>
        <v/>
      </c>
      <c r="J1693" s="6">
        <f>INDEX(Roles!$K$5:$K$40,MATCH(C1693&amp;"|"&amp;D1693,Roles!$A$5:$A$40,0))</f>
        <v/>
      </c>
      <c r="K1693" s="26">
        <f>INDEX(Market!$K$31:$K$54,MATCH(B1693&amp;"|"&amp;J1693,Market!$A$31:$A$54,0))</f>
        <v/>
      </c>
      <c r="L1693" s="6">
        <f>INDEX(Settings!$E$13:$E$19,MATCH(I1693,Settings!$B$13:$B$19,0))</f>
        <v/>
      </c>
      <c r="M1693" s="25">
        <f>INDEX(Structure!$K$6:$K$12,MATCH(I1693,Structure!$A$6:$A$12,0))</f>
        <v/>
      </c>
      <c r="N1693" s="26">
        <f>INDEX(Structure!$G$25:$G$52,MATCH(B1693&amp;"|"&amp;I1693,Structure!$A$25:$A$52,0))</f>
        <v/>
      </c>
      <c r="O1693" s="26">
        <f>INDEX(Structure!$H$25:$H$52,MATCH(B1693&amp;"|"&amp;I1693,Structure!$A$25:$A$52,0))</f>
        <v/>
      </c>
      <c r="P1693" s="26">
        <f>INDEX(Structure!$I$25:$I$52,MATCH(B1693&amp;"|"&amp;I1693,Structure!$A$25:$A$52,0))</f>
        <v/>
      </c>
      <c r="Q1693" s="20">
        <f>G1693/H1693</f>
        <v/>
      </c>
      <c r="R1693" s="20">
        <f>G1693/O1693</f>
        <v/>
      </c>
      <c r="S1693" s="32">
        <f>(G1693-N1693)/(P1693-N1693)</f>
        <v/>
      </c>
      <c r="T1693" s="4">
        <f>IF(G1693&lt;N1693,"Below",IF(G1693&gt;P1693,"Above","Within"))</f>
        <v/>
      </c>
      <c r="U1693" s="17">
        <f>MAX(0,N1693-G1693)*F1693</f>
        <v/>
      </c>
      <c r="V1693" s="17">
        <f>MAX(0,G1693-P1693)*F1693</f>
        <v/>
      </c>
      <c r="W1693" s="33">
        <f>IF(T1693="Above",LN(G1693/P1693)/LN(1+INDEX(Market!$E$6:$E$9,MATCH(B1693,Market!$A$6:$A$9,0))),0)</f>
        <v/>
      </c>
    </row>
    <row r="1694">
      <c r="A1694" s="5" t="inlineStr">
        <is>
          <t>E01960</t>
        </is>
      </c>
      <c r="B1694" s="5" t="inlineStr">
        <is>
          <t>DE</t>
        </is>
      </c>
      <c r="C1694" s="5" t="inlineStr">
        <is>
          <t>Customer Service</t>
        </is>
      </c>
      <c r="D1694" s="5" t="inlineStr">
        <is>
          <t>L5</t>
        </is>
      </c>
      <c r="E1694" s="5" t="inlineStr">
        <is>
          <t>F</t>
        </is>
      </c>
      <c r="F1694" s="5" t="n">
        <v>1</v>
      </c>
      <c r="G1694" s="31" t="n">
        <v>102650</v>
      </c>
      <c r="H1694" s="31" t="n">
        <v>99200</v>
      </c>
      <c r="I1694" s="6">
        <f>INDEX(Roles!$J$5:$J$40,MATCH(C1694&amp;"|"&amp;D1694,Roles!$A$5:$A$40,0))</f>
        <v/>
      </c>
      <c r="J1694" s="6">
        <f>INDEX(Roles!$K$5:$K$40,MATCH(C1694&amp;"|"&amp;D1694,Roles!$A$5:$A$40,0))</f>
        <v/>
      </c>
      <c r="K1694" s="26">
        <f>INDEX(Market!$K$31:$K$54,MATCH(B1694&amp;"|"&amp;J1694,Market!$A$31:$A$54,0))</f>
        <v/>
      </c>
      <c r="L1694" s="6">
        <f>INDEX(Settings!$E$13:$E$19,MATCH(I1694,Settings!$B$13:$B$19,0))</f>
        <v/>
      </c>
      <c r="M1694" s="25">
        <f>INDEX(Structure!$K$6:$K$12,MATCH(I1694,Structure!$A$6:$A$12,0))</f>
        <v/>
      </c>
      <c r="N1694" s="26">
        <f>INDEX(Structure!$G$25:$G$52,MATCH(B1694&amp;"|"&amp;I1694,Structure!$A$25:$A$52,0))</f>
        <v/>
      </c>
      <c r="O1694" s="26">
        <f>INDEX(Structure!$H$25:$H$52,MATCH(B1694&amp;"|"&amp;I1694,Structure!$A$25:$A$52,0))</f>
        <v/>
      </c>
      <c r="P1694" s="26">
        <f>INDEX(Structure!$I$25:$I$52,MATCH(B1694&amp;"|"&amp;I1694,Structure!$A$25:$A$52,0))</f>
        <v/>
      </c>
      <c r="Q1694" s="20">
        <f>G1694/H1694</f>
        <v/>
      </c>
      <c r="R1694" s="20">
        <f>G1694/O1694</f>
        <v/>
      </c>
      <c r="S1694" s="32">
        <f>(G1694-N1694)/(P1694-N1694)</f>
        <v/>
      </c>
      <c r="T1694" s="4">
        <f>IF(G1694&lt;N1694,"Below",IF(G1694&gt;P1694,"Above","Within"))</f>
        <v/>
      </c>
      <c r="U1694" s="17">
        <f>MAX(0,N1694-G1694)*F1694</f>
        <v/>
      </c>
      <c r="V1694" s="17">
        <f>MAX(0,G1694-P1694)*F1694</f>
        <v/>
      </c>
      <c r="W1694" s="33">
        <f>IF(T1694="Above",LN(G1694/P1694)/LN(1+INDEX(Market!$E$6:$E$9,MATCH(B1694,Market!$A$6:$A$9,0))),0)</f>
        <v/>
      </c>
    </row>
    <row r="1695">
      <c r="A1695" s="5" t="inlineStr">
        <is>
          <t>E01961</t>
        </is>
      </c>
      <c r="B1695" s="5" t="inlineStr">
        <is>
          <t>IT</t>
        </is>
      </c>
      <c r="C1695" s="5" t="inlineStr">
        <is>
          <t>Tech</t>
        </is>
      </c>
      <c r="D1695" s="5" t="inlineStr">
        <is>
          <t>L3</t>
        </is>
      </c>
      <c r="E1695" s="5" t="inlineStr">
        <is>
          <t>M</t>
        </is>
      </c>
      <c r="F1695" s="5" t="n">
        <v>1</v>
      </c>
      <c r="G1695" s="31" t="n">
        <v>59500</v>
      </c>
      <c r="H1695" s="31" t="n">
        <v>52000</v>
      </c>
      <c r="I1695" s="6">
        <f>INDEX(Roles!$J$5:$J$40,MATCH(C1695&amp;"|"&amp;D1695,Roles!$A$5:$A$40,0))</f>
        <v/>
      </c>
      <c r="J1695" s="6">
        <f>INDEX(Roles!$K$5:$K$40,MATCH(C1695&amp;"|"&amp;D1695,Roles!$A$5:$A$40,0))</f>
        <v/>
      </c>
      <c r="K1695" s="26">
        <f>INDEX(Market!$K$31:$K$54,MATCH(B1695&amp;"|"&amp;J1695,Market!$A$31:$A$54,0))</f>
        <v/>
      </c>
      <c r="L1695" s="6">
        <f>INDEX(Settings!$E$13:$E$19,MATCH(I1695,Settings!$B$13:$B$19,0))</f>
        <v/>
      </c>
      <c r="M1695" s="25">
        <f>INDEX(Structure!$K$6:$K$12,MATCH(I1695,Structure!$A$6:$A$12,0))</f>
        <v/>
      </c>
      <c r="N1695" s="26">
        <f>INDEX(Structure!$G$25:$G$52,MATCH(B1695&amp;"|"&amp;I1695,Structure!$A$25:$A$52,0))</f>
        <v/>
      </c>
      <c r="O1695" s="26">
        <f>INDEX(Structure!$H$25:$H$52,MATCH(B1695&amp;"|"&amp;I1695,Structure!$A$25:$A$52,0))</f>
        <v/>
      </c>
      <c r="P1695" s="26">
        <f>INDEX(Structure!$I$25:$I$52,MATCH(B1695&amp;"|"&amp;I1695,Structure!$A$25:$A$52,0))</f>
        <v/>
      </c>
      <c r="Q1695" s="20">
        <f>G1695/H1695</f>
        <v/>
      </c>
      <c r="R1695" s="20">
        <f>G1695/O1695</f>
        <v/>
      </c>
      <c r="S1695" s="32">
        <f>(G1695-N1695)/(P1695-N1695)</f>
        <v/>
      </c>
      <c r="T1695" s="4">
        <f>IF(G1695&lt;N1695,"Below",IF(G1695&gt;P1695,"Above","Within"))</f>
        <v/>
      </c>
      <c r="U1695" s="17">
        <f>MAX(0,N1695-G1695)*F1695</f>
        <v/>
      </c>
      <c r="V1695" s="17">
        <f>MAX(0,G1695-P1695)*F1695</f>
        <v/>
      </c>
      <c r="W1695" s="33">
        <f>IF(T1695="Above",LN(G1695/P1695)/LN(1+INDEX(Market!$E$6:$E$9,MATCH(B1695,Market!$A$6:$A$9,0))),0)</f>
        <v/>
      </c>
    </row>
    <row r="1696">
      <c r="A1696" s="5" t="inlineStr">
        <is>
          <t>E01963</t>
        </is>
      </c>
      <c r="B1696" s="5" t="inlineStr">
        <is>
          <t>IT</t>
        </is>
      </c>
      <c r="C1696" s="5" t="inlineStr">
        <is>
          <t>Operations</t>
        </is>
      </c>
      <c r="D1696" s="5" t="inlineStr">
        <is>
          <t>L4</t>
        </is>
      </c>
      <c r="E1696" s="5" t="inlineStr">
        <is>
          <t>F</t>
        </is>
      </c>
      <c r="F1696" s="5" t="n">
        <v>1</v>
      </c>
      <c r="G1696" s="31" t="n">
        <v>47900</v>
      </c>
      <c r="H1696" s="31" t="n">
        <v>51900</v>
      </c>
      <c r="I1696" s="6">
        <f>INDEX(Roles!$J$5:$J$40,MATCH(C1696&amp;"|"&amp;D1696,Roles!$A$5:$A$40,0))</f>
        <v/>
      </c>
      <c r="J1696" s="6">
        <f>INDEX(Roles!$K$5:$K$40,MATCH(C1696&amp;"|"&amp;D1696,Roles!$A$5:$A$40,0))</f>
        <v/>
      </c>
      <c r="K1696" s="26">
        <f>INDEX(Market!$K$31:$K$54,MATCH(B1696&amp;"|"&amp;J1696,Market!$A$31:$A$54,0))</f>
        <v/>
      </c>
      <c r="L1696" s="6">
        <f>INDEX(Settings!$E$13:$E$19,MATCH(I1696,Settings!$B$13:$B$19,0))</f>
        <v/>
      </c>
      <c r="M1696" s="25">
        <f>INDEX(Structure!$K$6:$K$12,MATCH(I1696,Structure!$A$6:$A$12,0))</f>
        <v/>
      </c>
      <c r="N1696" s="26">
        <f>INDEX(Structure!$G$25:$G$52,MATCH(B1696&amp;"|"&amp;I1696,Structure!$A$25:$A$52,0))</f>
        <v/>
      </c>
      <c r="O1696" s="26">
        <f>INDEX(Structure!$H$25:$H$52,MATCH(B1696&amp;"|"&amp;I1696,Structure!$A$25:$A$52,0))</f>
        <v/>
      </c>
      <c r="P1696" s="26">
        <f>INDEX(Structure!$I$25:$I$52,MATCH(B1696&amp;"|"&amp;I1696,Structure!$A$25:$A$52,0))</f>
        <v/>
      </c>
      <c r="Q1696" s="20">
        <f>G1696/H1696</f>
        <v/>
      </c>
      <c r="R1696" s="20">
        <f>G1696/O1696</f>
        <v/>
      </c>
      <c r="S1696" s="32">
        <f>(G1696-N1696)/(P1696-N1696)</f>
        <v/>
      </c>
      <c r="T1696" s="4">
        <f>IF(G1696&lt;N1696,"Below",IF(G1696&gt;P1696,"Above","Within"))</f>
        <v/>
      </c>
      <c r="U1696" s="17">
        <f>MAX(0,N1696-G1696)*F1696</f>
        <v/>
      </c>
      <c r="V1696" s="17">
        <f>MAX(0,G1696-P1696)*F1696</f>
        <v/>
      </c>
      <c r="W1696" s="33">
        <f>IF(T1696="Above",LN(G1696/P1696)/LN(1+INDEX(Market!$E$6:$E$9,MATCH(B1696,Market!$A$6:$A$9,0))),0)</f>
        <v/>
      </c>
    </row>
    <row r="1697">
      <c r="A1697" s="5" t="inlineStr">
        <is>
          <t>E01964</t>
        </is>
      </c>
      <c r="B1697" s="5" t="inlineStr">
        <is>
          <t>PL</t>
        </is>
      </c>
      <c r="C1697" s="5" t="inlineStr">
        <is>
          <t>Customer Service</t>
        </is>
      </c>
      <c r="D1697" s="5" t="inlineStr">
        <is>
          <t>L1</t>
        </is>
      </c>
      <c r="E1697" s="5" t="inlineStr">
        <is>
          <t>F</t>
        </is>
      </c>
      <c r="F1697" s="5" t="n">
        <v>1</v>
      </c>
      <c r="G1697" s="31" t="n">
        <v>18700</v>
      </c>
      <c r="H1697" s="31" t="n">
        <v>18900</v>
      </c>
      <c r="I1697" s="6">
        <f>INDEX(Roles!$J$5:$J$40,MATCH(C1697&amp;"|"&amp;D1697,Roles!$A$5:$A$40,0))</f>
        <v/>
      </c>
      <c r="J1697" s="6">
        <f>INDEX(Roles!$K$5:$K$40,MATCH(C1697&amp;"|"&amp;D1697,Roles!$A$5:$A$40,0))</f>
        <v/>
      </c>
      <c r="K1697" s="26">
        <f>INDEX(Market!$K$31:$K$54,MATCH(B1697&amp;"|"&amp;J1697,Market!$A$31:$A$54,0))</f>
        <v/>
      </c>
      <c r="L1697" s="6">
        <f>INDEX(Settings!$E$13:$E$19,MATCH(I1697,Settings!$B$13:$B$19,0))</f>
        <v/>
      </c>
      <c r="M1697" s="25">
        <f>INDEX(Structure!$K$6:$K$12,MATCH(I1697,Structure!$A$6:$A$12,0))</f>
        <v/>
      </c>
      <c r="N1697" s="26">
        <f>INDEX(Structure!$G$25:$G$52,MATCH(B1697&amp;"|"&amp;I1697,Structure!$A$25:$A$52,0))</f>
        <v/>
      </c>
      <c r="O1697" s="26">
        <f>INDEX(Structure!$H$25:$H$52,MATCH(B1697&amp;"|"&amp;I1697,Structure!$A$25:$A$52,0))</f>
        <v/>
      </c>
      <c r="P1697" s="26">
        <f>INDEX(Structure!$I$25:$I$52,MATCH(B1697&amp;"|"&amp;I1697,Structure!$A$25:$A$52,0))</f>
        <v/>
      </c>
      <c r="Q1697" s="20">
        <f>G1697/H1697</f>
        <v/>
      </c>
      <c r="R1697" s="20">
        <f>G1697/O1697</f>
        <v/>
      </c>
      <c r="S1697" s="32">
        <f>(G1697-N1697)/(P1697-N1697)</f>
        <v/>
      </c>
      <c r="T1697" s="4">
        <f>IF(G1697&lt;N1697,"Below",IF(G1697&gt;P1697,"Above","Within"))</f>
        <v/>
      </c>
      <c r="U1697" s="17">
        <f>MAX(0,N1697-G1697)*F1697</f>
        <v/>
      </c>
      <c r="V1697" s="17">
        <f>MAX(0,G1697-P1697)*F1697</f>
        <v/>
      </c>
      <c r="W1697" s="33">
        <f>IF(T1697="Above",LN(G1697/P1697)/LN(1+INDEX(Market!$E$6:$E$9,MATCH(B1697,Market!$A$6:$A$9,0))),0)</f>
        <v/>
      </c>
    </row>
    <row r="1698">
      <c r="A1698" s="5" t="inlineStr">
        <is>
          <t>E01965</t>
        </is>
      </c>
      <c r="B1698" s="5" t="inlineStr">
        <is>
          <t>ES</t>
        </is>
      </c>
      <c r="C1698" s="5" t="inlineStr">
        <is>
          <t>Customer Service</t>
        </is>
      </c>
      <c r="D1698" s="5" t="inlineStr">
        <is>
          <t>L3</t>
        </is>
      </c>
      <c r="E1698" s="5" t="inlineStr">
        <is>
          <t>F</t>
        </is>
      </c>
      <c r="F1698" s="5" t="n">
        <v>1</v>
      </c>
      <c r="G1698" s="31" t="n">
        <v>34450</v>
      </c>
      <c r="H1698" s="31" t="n">
        <v>36000</v>
      </c>
      <c r="I1698" s="6">
        <f>INDEX(Roles!$J$5:$J$40,MATCH(C1698&amp;"|"&amp;D1698,Roles!$A$5:$A$40,0))</f>
        <v/>
      </c>
      <c r="J1698" s="6">
        <f>INDEX(Roles!$K$5:$K$40,MATCH(C1698&amp;"|"&amp;D1698,Roles!$A$5:$A$40,0))</f>
        <v/>
      </c>
      <c r="K1698" s="26">
        <f>INDEX(Market!$K$31:$K$54,MATCH(B1698&amp;"|"&amp;J1698,Market!$A$31:$A$54,0))</f>
        <v/>
      </c>
      <c r="L1698" s="6">
        <f>INDEX(Settings!$E$13:$E$19,MATCH(I1698,Settings!$B$13:$B$19,0))</f>
        <v/>
      </c>
      <c r="M1698" s="25">
        <f>INDEX(Structure!$K$6:$K$12,MATCH(I1698,Structure!$A$6:$A$12,0))</f>
        <v/>
      </c>
      <c r="N1698" s="26">
        <f>INDEX(Structure!$G$25:$G$52,MATCH(B1698&amp;"|"&amp;I1698,Structure!$A$25:$A$52,0))</f>
        <v/>
      </c>
      <c r="O1698" s="26">
        <f>INDEX(Structure!$H$25:$H$52,MATCH(B1698&amp;"|"&amp;I1698,Structure!$A$25:$A$52,0))</f>
        <v/>
      </c>
      <c r="P1698" s="26">
        <f>INDEX(Structure!$I$25:$I$52,MATCH(B1698&amp;"|"&amp;I1698,Structure!$A$25:$A$52,0))</f>
        <v/>
      </c>
      <c r="Q1698" s="20">
        <f>G1698/H1698</f>
        <v/>
      </c>
      <c r="R1698" s="20">
        <f>G1698/O1698</f>
        <v/>
      </c>
      <c r="S1698" s="32">
        <f>(G1698-N1698)/(P1698-N1698)</f>
        <v/>
      </c>
      <c r="T1698" s="4">
        <f>IF(G1698&lt;N1698,"Below",IF(G1698&gt;P1698,"Above","Within"))</f>
        <v/>
      </c>
      <c r="U1698" s="17">
        <f>MAX(0,N1698-G1698)*F1698</f>
        <v/>
      </c>
      <c r="V1698" s="17">
        <f>MAX(0,G1698-P1698)*F1698</f>
        <v/>
      </c>
      <c r="W1698" s="33">
        <f>IF(T1698="Above",LN(G1698/P1698)/LN(1+INDEX(Market!$E$6:$E$9,MATCH(B1698,Market!$A$6:$A$9,0))),0)</f>
        <v/>
      </c>
    </row>
    <row r="1699">
      <c r="A1699" s="5" t="inlineStr">
        <is>
          <t>E01967</t>
        </is>
      </c>
      <c r="B1699" s="5" t="inlineStr">
        <is>
          <t>IT</t>
        </is>
      </c>
      <c r="C1699" s="5" t="inlineStr">
        <is>
          <t>Operations</t>
        </is>
      </c>
      <c r="D1699" s="5" t="inlineStr">
        <is>
          <t>L1</t>
        </is>
      </c>
      <c r="E1699" s="5" t="inlineStr">
        <is>
          <t>F</t>
        </is>
      </c>
      <c r="F1699" s="5" t="n">
        <v>0.8</v>
      </c>
      <c r="G1699" s="31" t="n">
        <v>25950</v>
      </c>
      <c r="H1699" s="31" t="n">
        <v>24700</v>
      </c>
      <c r="I1699" s="6">
        <f>INDEX(Roles!$J$5:$J$40,MATCH(C1699&amp;"|"&amp;D1699,Roles!$A$5:$A$40,0))</f>
        <v/>
      </c>
      <c r="J1699" s="6">
        <f>INDEX(Roles!$K$5:$K$40,MATCH(C1699&amp;"|"&amp;D1699,Roles!$A$5:$A$40,0))</f>
        <v/>
      </c>
      <c r="K1699" s="26">
        <f>INDEX(Market!$K$31:$K$54,MATCH(B1699&amp;"|"&amp;J1699,Market!$A$31:$A$54,0))</f>
        <v/>
      </c>
      <c r="L1699" s="6">
        <f>INDEX(Settings!$E$13:$E$19,MATCH(I1699,Settings!$B$13:$B$19,0))</f>
        <v/>
      </c>
      <c r="M1699" s="25">
        <f>INDEX(Structure!$K$6:$K$12,MATCH(I1699,Structure!$A$6:$A$12,0))</f>
        <v/>
      </c>
      <c r="N1699" s="26">
        <f>INDEX(Structure!$G$25:$G$52,MATCH(B1699&amp;"|"&amp;I1699,Structure!$A$25:$A$52,0))</f>
        <v/>
      </c>
      <c r="O1699" s="26">
        <f>INDEX(Structure!$H$25:$H$52,MATCH(B1699&amp;"|"&amp;I1699,Structure!$A$25:$A$52,0))</f>
        <v/>
      </c>
      <c r="P1699" s="26">
        <f>INDEX(Structure!$I$25:$I$52,MATCH(B1699&amp;"|"&amp;I1699,Structure!$A$25:$A$52,0))</f>
        <v/>
      </c>
      <c r="Q1699" s="20">
        <f>G1699/H1699</f>
        <v/>
      </c>
      <c r="R1699" s="20">
        <f>G1699/O1699</f>
        <v/>
      </c>
      <c r="S1699" s="32">
        <f>(G1699-N1699)/(P1699-N1699)</f>
        <v/>
      </c>
      <c r="T1699" s="4">
        <f>IF(G1699&lt;N1699,"Below",IF(G1699&gt;P1699,"Above","Within"))</f>
        <v/>
      </c>
      <c r="U1699" s="17">
        <f>MAX(0,N1699-G1699)*F1699</f>
        <v/>
      </c>
      <c r="V1699" s="17">
        <f>MAX(0,G1699-P1699)*F1699</f>
        <v/>
      </c>
      <c r="W1699" s="33">
        <f>IF(T1699="Above",LN(G1699/P1699)/LN(1+INDEX(Market!$E$6:$E$9,MATCH(B1699,Market!$A$6:$A$9,0))),0)</f>
        <v/>
      </c>
    </row>
    <row r="1700">
      <c r="A1700" s="5" t="inlineStr">
        <is>
          <t>E01968</t>
        </is>
      </c>
      <c r="B1700" s="5" t="inlineStr">
        <is>
          <t>IT</t>
        </is>
      </c>
      <c r="C1700" s="5" t="inlineStr">
        <is>
          <t>Customer Service</t>
        </is>
      </c>
      <c r="D1700" s="5" t="inlineStr">
        <is>
          <t>L4</t>
        </is>
      </c>
      <c r="E1700" s="5" t="inlineStr">
        <is>
          <t>M</t>
        </is>
      </c>
      <c r="F1700" s="5" t="n">
        <v>1</v>
      </c>
      <c r="G1700" s="31" t="n">
        <v>52550</v>
      </c>
      <c r="H1700" s="31" t="n">
        <v>49100</v>
      </c>
      <c r="I1700" s="6">
        <f>INDEX(Roles!$J$5:$J$40,MATCH(C1700&amp;"|"&amp;D1700,Roles!$A$5:$A$40,0))</f>
        <v/>
      </c>
      <c r="J1700" s="6">
        <f>INDEX(Roles!$K$5:$K$40,MATCH(C1700&amp;"|"&amp;D1700,Roles!$A$5:$A$40,0))</f>
        <v/>
      </c>
      <c r="K1700" s="26">
        <f>INDEX(Market!$K$31:$K$54,MATCH(B1700&amp;"|"&amp;J1700,Market!$A$31:$A$54,0))</f>
        <v/>
      </c>
      <c r="L1700" s="6">
        <f>INDEX(Settings!$E$13:$E$19,MATCH(I1700,Settings!$B$13:$B$19,0))</f>
        <v/>
      </c>
      <c r="M1700" s="25">
        <f>INDEX(Structure!$K$6:$K$12,MATCH(I1700,Structure!$A$6:$A$12,0))</f>
        <v/>
      </c>
      <c r="N1700" s="26">
        <f>INDEX(Structure!$G$25:$G$52,MATCH(B1700&amp;"|"&amp;I1700,Structure!$A$25:$A$52,0))</f>
        <v/>
      </c>
      <c r="O1700" s="26">
        <f>INDEX(Structure!$H$25:$H$52,MATCH(B1700&amp;"|"&amp;I1700,Structure!$A$25:$A$52,0))</f>
        <v/>
      </c>
      <c r="P1700" s="26">
        <f>INDEX(Structure!$I$25:$I$52,MATCH(B1700&amp;"|"&amp;I1700,Structure!$A$25:$A$52,0))</f>
        <v/>
      </c>
      <c r="Q1700" s="20">
        <f>G1700/H1700</f>
        <v/>
      </c>
      <c r="R1700" s="20">
        <f>G1700/O1700</f>
        <v/>
      </c>
      <c r="S1700" s="32">
        <f>(G1700-N1700)/(P1700-N1700)</f>
        <v/>
      </c>
      <c r="T1700" s="4">
        <f>IF(G1700&lt;N1700,"Below",IF(G1700&gt;P1700,"Above","Within"))</f>
        <v/>
      </c>
      <c r="U1700" s="17">
        <f>MAX(0,N1700-G1700)*F1700</f>
        <v/>
      </c>
      <c r="V1700" s="17">
        <f>MAX(0,G1700-P1700)*F1700</f>
        <v/>
      </c>
      <c r="W1700" s="33">
        <f>IF(T1700="Above",LN(G1700/P1700)/LN(1+INDEX(Market!$E$6:$E$9,MATCH(B1700,Market!$A$6:$A$9,0))),0)</f>
        <v/>
      </c>
    </row>
    <row r="1701">
      <c r="A1701" s="5" t="inlineStr">
        <is>
          <t>E01970</t>
        </is>
      </c>
      <c r="B1701" s="5" t="inlineStr">
        <is>
          <t>DE</t>
        </is>
      </c>
      <c r="C1701" s="5" t="inlineStr">
        <is>
          <t>Tech</t>
        </is>
      </c>
      <c r="D1701" s="5" t="inlineStr">
        <is>
          <t>L2</t>
        </is>
      </c>
      <c r="E1701" s="5" t="inlineStr">
        <is>
          <t>F</t>
        </is>
      </c>
      <c r="F1701" s="5" t="n">
        <v>1</v>
      </c>
      <c r="G1701" s="31" t="n">
        <v>59050</v>
      </c>
      <c r="H1701" s="31" t="n">
        <v>59400</v>
      </c>
      <c r="I1701" s="6">
        <f>INDEX(Roles!$J$5:$J$40,MATCH(C1701&amp;"|"&amp;D1701,Roles!$A$5:$A$40,0))</f>
        <v/>
      </c>
      <c r="J1701" s="6">
        <f>INDEX(Roles!$K$5:$K$40,MATCH(C1701&amp;"|"&amp;D1701,Roles!$A$5:$A$40,0))</f>
        <v/>
      </c>
      <c r="K1701" s="26">
        <f>INDEX(Market!$K$31:$K$54,MATCH(B1701&amp;"|"&amp;J1701,Market!$A$31:$A$54,0))</f>
        <v/>
      </c>
      <c r="L1701" s="6">
        <f>INDEX(Settings!$E$13:$E$19,MATCH(I1701,Settings!$B$13:$B$19,0))</f>
        <v/>
      </c>
      <c r="M1701" s="25">
        <f>INDEX(Structure!$K$6:$K$12,MATCH(I1701,Structure!$A$6:$A$12,0))</f>
        <v/>
      </c>
      <c r="N1701" s="26">
        <f>INDEX(Structure!$G$25:$G$52,MATCH(B1701&amp;"|"&amp;I1701,Structure!$A$25:$A$52,0))</f>
        <v/>
      </c>
      <c r="O1701" s="26">
        <f>INDEX(Structure!$H$25:$H$52,MATCH(B1701&amp;"|"&amp;I1701,Structure!$A$25:$A$52,0))</f>
        <v/>
      </c>
      <c r="P1701" s="26">
        <f>INDEX(Structure!$I$25:$I$52,MATCH(B1701&amp;"|"&amp;I1701,Structure!$A$25:$A$52,0))</f>
        <v/>
      </c>
      <c r="Q1701" s="20">
        <f>G1701/H1701</f>
        <v/>
      </c>
      <c r="R1701" s="20">
        <f>G1701/O1701</f>
        <v/>
      </c>
      <c r="S1701" s="32">
        <f>(G1701-N1701)/(P1701-N1701)</f>
        <v/>
      </c>
      <c r="T1701" s="4">
        <f>IF(G1701&lt;N1701,"Below",IF(G1701&gt;P1701,"Above","Within"))</f>
        <v/>
      </c>
      <c r="U1701" s="17">
        <f>MAX(0,N1701-G1701)*F1701</f>
        <v/>
      </c>
      <c r="V1701" s="17">
        <f>MAX(0,G1701-P1701)*F1701</f>
        <v/>
      </c>
      <c r="W1701" s="33">
        <f>IF(T1701="Above",LN(G1701/P1701)/LN(1+INDEX(Market!$E$6:$E$9,MATCH(B1701,Market!$A$6:$A$9,0))),0)</f>
        <v/>
      </c>
    </row>
    <row r="1702">
      <c r="A1702" s="5" t="inlineStr">
        <is>
          <t>E01971</t>
        </is>
      </c>
      <c r="B1702" s="5" t="inlineStr">
        <is>
          <t>PL</t>
        </is>
      </c>
      <c r="C1702" s="5" t="inlineStr">
        <is>
          <t>Operations</t>
        </is>
      </c>
      <c r="D1702" s="5" t="inlineStr">
        <is>
          <t>L4</t>
        </is>
      </c>
      <c r="E1702" s="5" t="inlineStr">
        <is>
          <t>M</t>
        </is>
      </c>
      <c r="F1702" s="5" t="n">
        <v>1</v>
      </c>
      <c r="G1702" s="31" t="n">
        <v>41500</v>
      </c>
      <c r="H1702" s="31" t="n">
        <v>41900</v>
      </c>
      <c r="I1702" s="6">
        <f>INDEX(Roles!$J$5:$J$40,MATCH(C1702&amp;"|"&amp;D1702,Roles!$A$5:$A$40,0))</f>
        <v/>
      </c>
      <c r="J1702" s="6">
        <f>INDEX(Roles!$K$5:$K$40,MATCH(C1702&amp;"|"&amp;D1702,Roles!$A$5:$A$40,0))</f>
        <v/>
      </c>
      <c r="K1702" s="26">
        <f>INDEX(Market!$K$31:$K$54,MATCH(B1702&amp;"|"&amp;J1702,Market!$A$31:$A$54,0))</f>
        <v/>
      </c>
      <c r="L1702" s="6">
        <f>INDEX(Settings!$E$13:$E$19,MATCH(I1702,Settings!$B$13:$B$19,0))</f>
        <v/>
      </c>
      <c r="M1702" s="25">
        <f>INDEX(Structure!$K$6:$K$12,MATCH(I1702,Structure!$A$6:$A$12,0))</f>
        <v/>
      </c>
      <c r="N1702" s="26">
        <f>INDEX(Structure!$G$25:$G$52,MATCH(B1702&amp;"|"&amp;I1702,Structure!$A$25:$A$52,0))</f>
        <v/>
      </c>
      <c r="O1702" s="26">
        <f>INDEX(Structure!$H$25:$H$52,MATCH(B1702&amp;"|"&amp;I1702,Structure!$A$25:$A$52,0))</f>
        <v/>
      </c>
      <c r="P1702" s="26">
        <f>INDEX(Structure!$I$25:$I$52,MATCH(B1702&amp;"|"&amp;I1702,Structure!$A$25:$A$52,0))</f>
        <v/>
      </c>
      <c r="Q1702" s="20">
        <f>G1702/H1702</f>
        <v/>
      </c>
      <c r="R1702" s="20">
        <f>G1702/O1702</f>
        <v/>
      </c>
      <c r="S1702" s="32">
        <f>(G1702-N1702)/(P1702-N1702)</f>
        <v/>
      </c>
      <c r="T1702" s="4">
        <f>IF(G1702&lt;N1702,"Below",IF(G1702&gt;P1702,"Above","Within"))</f>
        <v/>
      </c>
      <c r="U1702" s="17">
        <f>MAX(0,N1702-G1702)*F1702</f>
        <v/>
      </c>
      <c r="V1702" s="17">
        <f>MAX(0,G1702-P1702)*F1702</f>
        <v/>
      </c>
      <c r="W1702" s="33">
        <f>IF(T1702="Above",LN(G1702/P1702)/LN(1+INDEX(Market!$E$6:$E$9,MATCH(B1702,Market!$A$6:$A$9,0))),0)</f>
        <v/>
      </c>
    </row>
    <row r="1703">
      <c r="A1703" s="5" t="inlineStr">
        <is>
          <t>E01972</t>
        </is>
      </c>
      <c r="B1703" s="5" t="inlineStr">
        <is>
          <t>IT</t>
        </is>
      </c>
      <c r="C1703" s="5" t="inlineStr">
        <is>
          <t>Finance</t>
        </is>
      </c>
      <c r="D1703" s="5" t="inlineStr">
        <is>
          <t>L3</t>
        </is>
      </c>
      <c r="E1703" s="5" t="inlineStr">
        <is>
          <t>M</t>
        </is>
      </c>
      <c r="F1703" s="5" t="n">
        <v>1</v>
      </c>
      <c r="G1703" s="31" t="n">
        <v>44650</v>
      </c>
      <c r="H1703" s="31" t="n">
        <v>45800</v>
      </c>
      <c r="I1703" s="6">
        <f>INDEX(Roles!$J$5:$J$40,MATCH(C1703&amp;"|"&amp;D1703,Roles!$A$5:$A$40,0))</f>
        <v/>
      </c>
      <c r="J1703" s="6">
        <f>INDEX(Roles!$K$5:$K$40,MATCH(C1703&amp;"|"&amp;D1703,Roles!$A$5:$A$40,0))</f>
        <v/>
      </c>
      <c r="K1703" s="26">
        <f>INDEX(Market!$K$31:$K$54,MATCH(B1703&amp;"|"&amp;J1703,Market!$A$31:$A$54,0))</f>
        <v/>
      </c>
      <c r="L1703" s="6">
        <f>INDEX(Settings!$E$13:$E$19,MATCH(I1703,Settings!$B$13:$B$19,0))</f>
        <v/>
      </c>
      <c r="M1703" s="25">
        <f>INDEX(Structure!$K$6:$K$12,MATCH(I1703,Structure!$A$6:$A$12,0))</f>
        <v/>
      </c>
      <c r="N1703" s="26">
        <f>INDEX(Structure!$G$25:$G$52,MATCH(B1703&amp;"|"&amp;I1703,Structure!$A$25:$A$52,0))</f>
        <v/>
      </c>
      <c r="O1703" s="26">
        <f>INDEX(Structure!$H$25:$H$52,MATCH(B1703&amp;"|"&amp;I1703,Structure!$A$25:$A$52,0))</f>
        <v/>
      </c>
      <c r="P1703" s="26">
        <f>INDEX(Structure!$I$25:$I$52,MATCH(B1703&amp;"|"&amp;I1703,Structure!$A$25:$A$52,0))</f>
        <v/>
      </c>
      <c r="Q1703" s="20">
        <f>G1703/H1703</f>
        <v/>
      </c>
      <c r="R1703" s="20">
        <f>G1703/O1703</f>
        <v/>
      </c>
      <c r="S1703" s="32">
        <f>(G1703-N1703)/(P1703-N1703)</f>
        <v/>
      </c>
      <c r="T1703" s="4">
        <f>IF(G1703&lt;N1703,"Below",IF(G1703&gt;P1703,"Above","Within"))</f>
        <v/>
      </c>
      <c r="U1703" s="17">
        <f>MAX(0,N1703-G1703)*F1703</f>
        <v/>
      </c>
      <c r="V1703" s="17">
        <f>MAX(0,G1703-P1703)*F1703</f>
        <v/>
      </c>
      <c r="W1703" s="33">
        <f>IF(T1703="Above",LN(G1703/P1703)/LN(1+INDEX(Market!$E$6:$E$9,MATCH(B1703,Market!$A$6:$A$9,0))),0)</f>
        <v/>
      </c>
    </row>
    <row r="1704">
      <c r="A1704" s="5" t="inlineStr">
        <is>
          <t>E01973</t>
        </is>
      </c>
      <c r="B1704" s="5" t="inlineStr">
        <is>
          <t>IT</t>
        </is>
      </c>
      <c r="C1704" s="5" t="inlineStr">
        <is>
          <t>Tech</t>
        </is>
      </c>
      <c r="D1704" s="5" t="inlineStr">
        <is>
          <t>L2</t>
        </is>
      </c>
      <c r="E1704" s="5" t="inlineStr">
        <is>
          <t>F</t>
        </is>
      </c>
      <c r="F1704" s="5" t="n">
        <v>1</v>
      </c>
      <c r="G1704" s="31" t="n">
        <v>36150</v>
      </c>
      <c r="H1704" s="31" t="n">
        <v>40600</v>
      </c>
      <c r="I1704" s="6">
        <f>INDEX(Roles!$J$5:$J$40,MATCH(C1704&amp;"|"&amp;D1704,Roles!$A$5:$A$40,0))</f>
        <v/>
      </c>
      <c r="J1704" s="6">
        <f>INDEX(Roles!$K$5:$K$40,MATCH(C1704&amp;"|"&amp;D1704,Roles!$A$5:$A$40,0))</f>
        <v/>
      </c>
      <c r="K1704" s="26">
        <f>INDEX(Market!$K$31:$K$54,MATCH(B1704&amp;"|"&amp;J1704,Market!$A$31:$A$54,0))</f>
        <v/>
      </c>
      <c r="L1704" s="6">
        <f>INDEX(Settings!$E$13:$E$19,MATCH(I1704,Settings!$B$13:$B$19,0))</f>
        <v/>
      </c>
      <c r="M1704" s="25">
        <f>INDEX(Structure!$K$6:$K$12,MATCH(I1704,Structure!$A$6:$A$12,0))</f>
        <v/>
      </c>
      <c r="N1704" s="26">
        <f>INDEX(Structure!$G$25:$G$52,MATCH(B1704&amp;"|"&amp;I1704,Structure!$A$25:$A$52,0))</f>
        <v/>
      </c>
      <c r="O1704" s="26">
        <f>INDEX(Structure!$H$25:$H$52,MATCH(B1704&amp;"|"&amp;I1704,Structure!$A$25:$A$52,0))</f>
        <v/>
      </c>
      <c r="P1704" s="26">
        <f>INDEX(Structure!$I$25:$I$52,MATCH(B1704&amp;"|"&amp;I1704,Structure!$A$25:$A$52,0))</f>
        <v/>
      </c>
      <c r="Q1704" s="20">
        <f>G1704/H1704</f>
        <v/>
      </c>
      <c r="R1704" s="20">
        <f>G1704/O1704</f>
        <v/>
      </c>
      <c r="S1704" s="32">
        <f>(G1704-N1704)/(P1704-N1704)</f>
        <v/>
      </c>
      <c r="T1704" s="4">
        <f>IF(G1704&lt;N1704,"Below",IF(G1704&gt;P1704,"Above","Within"))</f>
        <v/>
      </c>
      <c r="U1704" s="17">
        <f>MAX(0,N1704-G1704)*F1704</f>
        <v/>
      </c>
      <c r="V1704" s="17">
        <f>MAX(0,G1704-P1704)*F1704</f>
        <v/>
      </c>
      <c r="W1704" s="33">
        <f>IF(T1704="Above",LN(G1704/P1704)/LN(1+INDEX(Market!$E$6:$E$9,MATCH(B1704,Market!$A$6:$A$9,0))),0)</f>
        <v/>
      </c>
    </row>
    <row r="1705">
      <c r="A1705" s="5" t="inlineStr">
        <is>
          <t>E01974</t>
        </is>
      </c>
      <c r="B1705" s="5" t="inlineStr">
        <is>
          <t>IT</t>
        </is>
      </c>
      <c r="C1705" s="5" t="inlineStr">
        <is>
          <t>Finance</t>
        </is>
      </c>
      <c r="D1705" s="5" t="inlineStr">
        <is>
          <t>L3</t>
        </is>
      </c>
      <c r="E1705" s="5" t="inlineStr">
        <is>
          <t>M</t>
        </is>
      </c>
      <c r="F1705" s="5" t="n">
        <v>1</v>
      </c>
      <c r="G1705" s="31" t="n">
        <v>44800</v>
      </c>
      <c r="H1705" s="31" t="n">
        <v>45800</v>
      </c>
      <c r="I1705" s="6">
        <f>INDEX(Roles!$J$5:$J$40,MATCH(C1705&amp;"|"&amp;D1705,Roles!$A$5:$A$40,0))</f>
        <v/>
      </c>
      <c r="J1705" s="6">
        <f>INDEX(Roles!$K$5:$K$40,MATCH(C1705&amp;"|"&amp;D1705,Roles!$A$5:$A$40,0))</f>
        <v/>
      </c>
      <c r="K1705" s="26">
        <f>INDEX(Market!$K$31:$K$54,MATCH(B1705&amp;"|"&amp;J1705,Market!$A$31:$A$54,0))</f>
        <v/>
      </c>
      <c r="L1705" s="6">
        <f>INDEX(Settings!$E$13:$E$19,MATCH(I1705,Settings!$B$13:$B$19,0))</f>
        <v/>
      </c>
      <c r="M1705" s="25">
        <f>INDEX(Structure!$K$6:$K$12,MATCH(I1705,Structure!$A$6:$A$12,0))</f>
        <v/>
      </c>
      <c r="N1705" s="26">
        <f>INDEX(Structure!$G$25:$G$52,MATCH(B1705&amp;"|"&amp;I1705,Structure!$A$25:$A$52,0))</f>
        <v/>
      </c>
      <c r="O1705" s="26">
        <f>INDEX(Structure!$H$25:$H$52,MATCH(B1705&amp;"|"&amp;I1705,Structure!$A$25:$A$52,0))</f>
        <v/>
      </c>
      <c r="P1705" s="26">
        <f>INDEX(Structure!$I$25:$I$52,MATCH(B1705&amp;"|"&amp;I1705,Structure!$A$25:$A$52,0))</f>
        <v/>
      </c>
      <c r="Q1705" s="20">
        <f>G1705/H1705</f>
        <v/>
      </c>
      <c r="R1705" s="20">
        <f>G1705/O1705</f>
        <v/>
      </c>
      <c r="S1705" s="32">
        <f>(G1705-N1705)/(P1705-N1705)</f>
        <v/>
      </c>
      <c r="T1705" s="4">
        <f>IF(G1705&lt;N1705,"Below",IF(G1705&gt;P1705,"Above","Within"))</f>
        <v/>
      </c>
      <c r="U1705" s="17">
        <f>MAX(0,N1705-G1705)*F1705</f>
        <v/>
      </c>
      <c r="V1705" s="17">
        <f>MAX(0,G1705-P1705)*F1705</f>
        <v/>
      </c>
      <c r="W1705" s="33">
        <f>IF(T1705="Above",LN(G1705/P1705)/LN(1+INDEX(Market!$E$6:$E$9,MATCH(B1705,Market!$A$6:$A$9,0))),0)</f>
        <v/>
      </c>
    </row>
    <row r="1706">
      <c r="A1706" s="5" t="inlineStr">
        <is>
          <t>E01975</t>
        </is>
      </c>
      <c r="B1706" s="5" t="inlineStr">
        <is>
          <t>PL</t>
        </is>
      </c>
      <c r="C1706" s="5" t="inlineStr">
        <is>
          <t>Tech</t>
        </is>
      </c>
      <c r="D1706" s="5" t="inlineStr">
        <is>
          <t>L1</t>
        </is>
      </c>
      <c r="E1706" s="5" t="inlineStr">
        <is>
          <t>F</t>
        </is>
      </c>
      <c r="F1706" s="5" t="n">
        <v>1</v>
      </c>
      <c r="G1706" s="31" t="n">
        <v>25950</v>
      </c>
      <c r="H1706" s="31" t="n">
        <v>26200</v>
      </c>
      <c r="I1706" s="6">
        <f>INDEX(Roles!$J$5:$J$40,MATCH(C1706&amp;"|"&amp;D1706,Roles!$A$5:$A$40,0))</f>
        <v/>
      </c>
      <c r="J1706" s="6">
        <f>INDEX(Roles!$K$5:$K$40,MATCH(C1706&amp;"|"&amp;D1706,Roles!$A$5:$A$40,0))</f>
        <v/>
      </c>
      <c r="K1706" s="26">
        <f>INDEX(Market!$K$31:$K$54,MATCH(B1706&amp;"|"&amp;J1706,Market!$A$31:$A$54,0))</f>
        <v/>
      </c>
      <c r="L1706" s="6">
        <f>INDEX(Settings!$E$13:$E$19,MATCH(I1706,Settings!$B$13:$B$19,0))</f>
        <v/>
      </c>
      <c r="M1706" s="25">
        <f>INDEX(Structure!$K$6:$K$12,MATCH(I1706,Structure!$A$6:$A$12,0))</f>
        <v/>
      </c>
      <c r="N1706" s="26">
        <f>INDEX(Structure!$G$25:$G$52,MATCH(B1706&amp;"|"&amp;I1706,Structure!$A$25:$A$52,0))</f>
        <v/>
      </c>
      <c r="O1706" s="26">
        <f>INDEX(Structure!$H$25:$H$52,MATCH(B1706&amp;"|"&amp;I1706,Structure!$A$25:$A$52,0))</f>
        <v/>
      </c>
      <c r="P1706" s="26">
        <f>INDEX(Structure!$I$25:$I$52,MATCH(B1706&amp;"|"&amp;I1706,Structure!$A$25:$A$52,0))</f>
        <v/>
      </c>
      <c r="Q1706" s="20">
        <f>G1706/H1706</f>
        <v/>
      </c>
      <c r="R1706" s="20">
        <f>G1706/O1706</f>
        <v/>
      </c>
      <c r="S1706" s="32">
        <f>(G1706-N1706)/(P1706-N1706)</f>
        <v/>
      </c>
      <c r="T1706" s="4">
        <f>IF(G1706&lt;N1706,"Below",IF(G1706&gt;P1706,"Above","Within"))</f>
        <v/>
      </c>
      <c r="U1706" s="17">
        <f>MAX(0,N1706-G1706)*F1706</f>
        <v/>
      </c>
      <c r="V1706" s="17">
        <f>MAX(0,G1706-P1706)*F1706</f>
        <v/>
      </c>
      <c r="W1706" s="33">
        <f>IF(T1706="Above",LN(G1706/P1706)/LN(1+INDEX(Market!$E$6:$E$9,MATCH(B1706,Market!$A$6:$A$9,0))),0)</f>
        <v/>
      </c>
    </row>
    <row r="1707">
      <c r="A1707" s="5" t="inlineStr">
        <is>
          <t>E01976</t>
        </is>
      </c>
      <c r="B1707" s="5" t="inlineStr">
        <is>
          <t>ES</t>
        </is>
      </c>
      <c r="C1707" s="5" t="inlineStr">
        <is>
          <t>Tech</t>
        </is>
      </c>
      <c r="D1707" s="5" t="inlineStr">
        <is>
          <t>L1</t>
        </is>
      </c>
      <c r="E1707" s="5" t="inlineStr">
        <is>
          <t>F</t>
        </is>
      </c>
      <c r="F1707" s="5" t="n">
        <v>1</v>
      </c>
      <c r="G1707" s="31" t="n">
        <v>36050</v>
      </c>
      <c r="H1707" s="31" t="n">
        <v>31200</v>
      </c>
      <c r="I1707" s="6">
        <f>INDEX(Roles!$J$5:$J$40,MATCH(C1707&amp;"|"&amp;D1707,Roles!$A$5:$A$40,0))</f>
        <v/>
      </c>
      <c r="J1707" s="6">
        <f>INDEX(Roles!$K$5:$K$40,MATCH(C1707&amp;"|"&amp;D1707,Roles!$A$5:$A$40,0))</f>
        <v/>
      </c>
      <c r="K1707" s="26">
        <f>INDEX(Market!$K$31:$K$54,MATCH(B1707&amp;"|"&amp;J1707,Market!$A$31:$A$54,0))</f>
        <v/>
      </c>
      <c r="L1707" s="6">
        <f>INDEX(Settings!$E$13:$E$19,MATCH(I1707,Settings!$B$13:$B$19,0))</f>
        <v/>
      </c>
      <c r="M1707" s="25">
        <f>INDEX(Structure!$K$6:$K$12,MATCH(I1707,Structure!$A$6:$A$12,0))</f>
        <v/>
      </c>
      <c r="N1707" s="26">
        <f>INDEX(Structure!$G$25:$G$52,MATCH(B1707&amp;"|"&amp;I1707,Structure!$A$25:$A$52,0))</f>
        <v/>
      </c>
      <c r="O1707" s="26">
        <f>INDEX(Structure!$H$25:$H$52,MATCH(B1707&amp;"|"&amp;I1707,Structure!$A$25:$A$52,0))</f>
        <v/>
      </c>
      <c r="P1707" s="26">
        <f>INDEX(Structure!$I$25:$I$52,MATCH(B1707&amp;"|"&amp;I1707,Structure!$A$25:$A$52,0))</f>
        <v/>
      </c>
      <c r="Q1707" s="20">
        <f>G1707/H1707</f>
        <v/>
      </c>
      <c r="R1707" s="20">
        <f>G1707/O1707</f>
        <v/>
      </c>
      <c r="S1707" s="32">
        <f>(G1707-N1707)/(P1707-N1707)</f>
        <v/>
      </c>
      <c r="T1707" s="4">
        <f>IF(G1707&lt;N1707,"Below",IF(G1707&gt;P1707,"Above","Within"))</f>
        <v/>
      </c>
      <c r="U1707" s="17">
        <f>MAX(0,N1707-G1707)*F1707</f>
        <v/>
      </c>
      <c r="V1707" s="17">
        <f>MAX(0,G1707-P1707)*F1707</f>
        <v/>
      </c>
      <c r="W1707" s="33">
        <f>IF(T1707="Above",LN(G1707/P1707)/LN(1+INDEX(Market!$E$6:$E$9,MATCH(B1707,Market!$A$6:$A$9,0))),0)</f>
        <v/>
      </c>
    </row>
    <row r="1708">
      <c r="A1708" s="5" t="inlineStr">
        <is>
          <t>E01977</t>
        </is>
      </c>
      <c r="B1708" s="5" t="inlineStr">
        <is>
          <t>IT</t>
        </is>
      </c>
      <c r="C1708" s="5" t="inlineStr">
        <is>
          <t>Customer Service</t>
        </is>
      </c>
      <c r="D1708" s="5" t="inlineStr">
        <is>
          <t>L4</t>
        </is>
      </c>
      <c r="E1708" s="5" t="inlineStr">
        <is>
          <t>M</t>
        </is>
      </c>
      <c r="F1708" s="5" t="n">
        <v>1</v>
      </c>
      <c r="G1708" s="31" t="n">
        <v>49150</v>
      </c>
      <c r="H1708" s="31" t="n">
        <v>49100</v>
      </c>
      <c r="I1708" s="6">
        <f>INDEX(Roles!$J$5:$J$40,MATCH(C1708&amp;"|"&amp;D1708,Roles!$A$5:$A$40,0))</f>
        <v/>
      </c>
      <c r="J1708" s="6">
        <f>INDEX(Roles!$K$5:$K$40,MATCH(C1708&amp;"|"&amp;D1708,Roles!$A$5:$A$40,0))</f>
        <v/>
      </c>
      <c r="K1708" s="26">
        <f>INDEX(Market!$K$31:$K$54,MATCH(B1708&amp;"|"&amp;J1708,Market!$A$31:$A$54,0))</f>
        <v/>
      </c>
      <c r="L1708" s="6">
        <f>INDEX(Settings!$E$13:$E$19,MATCH(I1708,Settings!$B$13:$B$19,0))</f>
        <v/>
      </c>
      <c r="M1708" s="25">
        <f>INDEX(Structure!$K$6:$K$12,MATCH(I1708,Structure!$A$6:$A$12,0))</f>
        <v/>
      </c>
      <c r="N1708" s="26">
        <f>INDEX(Structure!$G$25:$G$52,MATCH(B1708&amp;"|"&amp;I1708,Structure!$A$25:$A$52,0))</f>
        <v/>
      </c>
      <c r="O1708" s="26">
        <f>INDEX(Structure!$H$25:$H$52,MATCH(B1708&amp;"|"&amp;I1708,Structure!$A$25:$A$52,0))</f>
        <v/>
      </c>
      <c r="P1708" s="26">
        <f>INDEX(Structure!$I$25:$I$52,MATCH(B1708&amp;"|"&amp;I1708,Structure!$A$25:$A$52,0))</f>
        <v/>
      </c>
      <c r="Q1708" s="20">
        <f>G1708/H1708</f>
        <v/>
      </c>
      <c r="R1708" s="20">
        <f>G1708/O1708</f>
        <v/>
      </c>
      <c r="S1708" s="32">
        <f>(G1708-N1708)/(P1708-N1708)</f>
        <v/>
      </c>
      <c r="T1708" s="4">
        <f>IF(G1708&lt;N1708,"Below",IF(G1708&gt;P1708,"Above","Within"))</f>
        <v/>
      </c>
      <c r="U1708" s="17">
        <f>MAX(0,N1708-G1708)*F1708</f>
        <v/>
      </c>
      <c r="V1708" s="17">
        <f>MAX(0,G1708-P1708)*F1708</f>
        <v/>
      </c>
      <c r="W1708" s="33">
        <f>IF(T1708="Above",LN(G1708/P1708)/LN(1+INDEX(Market!$E$6:$E$9,MATCH(B1708,Market!$A$6:$A$9,0))),0)</f>
        <v/>
      </c>
    </row>
    <row r="1709">
      <c r="A1709" s="5" t="inlineStr">
        <is>
          <t>E01978</t>
        </is>
      </c>
      <c r="B1709" s="5" t="inlineStr">
        <is>
          <t>IT</t>
        </is>
      </c>
      <c r="C1709" s="5" t="inlineStr">
        <is>
          <t>Customer Service</t>
        </is>
      </c>
      <c r="D1709" s="5" t="inlineStr">
        <is>
          <t>L2</t>
        </is>
      </c>
      <c r="E1709" s="5" t="inlineStr">
        <is>
          <t>M</t>
        </is>
      </c>
      <c r="F1709" s="5" t="n">
        <v>1</v>
      </c>
      <c r="G1709" s="31" t="n">
        <v>32600</v>
      </c>
      <c r="H1709" s="31" t="n">
        <v>29200</v>
      </c>
      <c r="I1709" s="6">
        <f>INDEX(Roles!$J$5:$J$40,MATCH(C1709&amp;"|"&amp;D1709,Roles!$A$5:$A$40,0))</f>
        <v/>
      </c>
      <c r="J1709" s="6">
        <f>INDEX(Roles!$K$5:$K$40,MATCH(C1709&amp;"|"&amp;D1709,Roles!$A$5:$A$40,0))</f>
        <v/>
      </c>
      <c r="K1709" s="26">
        <f>INDEX(Market!$K$31:$K$54,MATCH(B1709&amp;"|"&amp;J1709,Market!$A$31:$A$54,0))</f>
        <v/>
      </c>
      <c r="L1709" s="6">
        <f>INDEX(Settings!$E$13:$E$19,MATCH(I1709,Settings!$B$13:$B$19,0))</f>
        <v/>
      </c>
      <c r="M1709" s="25">
        <f>INDEX(Structure!$K$6:$K$12,MATCH(I1709,Structure!$A$6:$A$12,0))</f>
        <v/>
      </c>
      <c r="N1709" s="26">
        <f>INDEX(Structure!$G$25:$G$52,MATCH(B1709&amp;"|"&amp;I1709,Structure!$A$25:$A$52,0))</f>
        <v/>
      </c>
      <c r="O1709" s="26">
        <f>INDEX(Structure!$H$25:$H$52,MATCH(B1709&amp;"|"&amp;I1709,Structure!$A$25:$A$52,0))</f>
        <v/>
      </c>
      <c r="P1709" s="26">
        <f>INDEX(Structure!$I$25:$I$52,MATCH(B1709&amp;"|"&amp;I1709,Structure!$A$25:$A$52,0))</f>
        <v/>
      </c>
      <c r="Q1709" s="20">
        <f>G1709/H1709</f>
        <v/>
      </c>
      <c r="R1709" s="20">
        <f>G1709/O1709</f>
        <v/>
      </c>
      <c r="S1709" s="32">
        <f>(G1709-N1709)/(P1709-N1709)</f>
        <v/>
      </c>
      <c r="T1709" s="4">
        <f>IF(G1709&lt;N1709,"Below",IF(G1709&gt;P1709,"Above","Within"))</f>
        <v/>
      </c>
      <c r="U1709" s="17">
        <f>MAX(0,N1709-G1709)*F1709</f>
        <v/>
      </c>
      <c r="V1709" s="17">
        <f>MAX(0,G1709-P1709)*F1709</f>
        <v/>
      </c>
      <c r="W1709" s="33">
        <f>IF(T1709="Above",LN(G1709/P1709)/LN(1+INDEX(Market!$E$6:$E$9,MATCH(B1709,Market!$A$6:$A$9,0))),0)</f>
        <v/>
      </c>
    </row>
    <row r="1710">
      <c r="A1710" s="5" t="inlineStr">
        <is>
          <t>E01979</t>
        </is>
      </c>
      <c r="B1710" s="5" t="inlineStr">
        <is>
          <t>PL</t>
        </is>
      </c>
      <c r="C1710" s="5" t="inlineStr">
        <is>
          <t>Customer Service</t>
        </is>
      </c>
      <c r="D1710" s="5" t="inlineStr">
        <is>
          <t>L1</t>
        </is>
      </c>
      <c r="E1710" s="5" t="inlineStr">
        <is>
          <t>M</t>
        </is>
      </c>
      <c r="F1710" s="5" t="n">
        <v>1</v>
      </c>
      <c r="G1710" s="31" t="n">
        <v>17750</v>
      </c>
      <c r="H1710" s="31" t="n">
        <v>18900</v>
      </c>
      <c r="I1710" s="6">
        <f>INDEX(Roles!$J$5:$J$40,MATCH(C1710&amp;"|"&amp;D1710,Roles!$A$5:$A$40,0))</f>
        <v/>
      </c>
      <c r="J1710" s="6">
        <f>INDEX(Roles!$K$5:$K$40,MATCH(C1710&amp;"|"&amp;D1710,Roles!$A$5:$A$40,0))</f>
        <v/>
      </c>
      <c r="K1710" s="26">
        <f>INDEX(Market!$K$31:$K$54,MATCH(B1710&amp;"|"&amp;J1710,Market!$A$31:$A$54,0))</f>
        <v/>
      </c>
      <c r="L1710" s="6">
        <f>INDEX(Settings!$E$13:$E$19,MATCH(I1710,Settings!$B$13:$B$19,0))</f>
        <v/>
      </c>
      <c r="M1710" s="25">
        <f>INDEX(Structure!$K$6:$K$12,MATCH(I1710,Structure!$A$6:$A$12,0))</f>
        <v/>
      </c>
      <c r="N1710" s="26">
        <f>INDEX(Structure!$G$25:$G$52,MATCH(B1710&amp;"|"&amp;I1710,Structure!$A$25:$A$52,0))</f>
        <v/>
      </c>
      <c r="O1710" s="26">
        <f>INDEX(Structure!$H$25:$H$52,MATCH(B1710&amp;"|"&amp;I1710,Structure!$A$25:$A$52,0))</f>
        <v/>
      </c>
      <c r="P1710" s="26">
        <f>INDEX(Structure!$I$25:$I$52,MATCH(B1710&amp;"|"&amp;I1710,Structure!$A$25:$A$52,0))</f>
        <v/>
      </c>
      <c r="Q1710" s="20">
        <f>G1710/H1710</f>
        <v/>
      </c>
      <c r="R1710" s="20">
        <f>G1710/O1710</f>
        <v/>
      </c>
      <c r="S1710" s="32">
        <f>(G1710-N1710)/(P1710-N1710)</f>
        <v/>
      </c>
      <c r="T1710" s="4">
        <f>IF(G1710&lt;N1710,"Below",IF(G1710&gt;P1710,"Above","Within"))</f>
        <v/>
      </c>
      <c r="U1710" s="17">
        <f>MAX(0,N1710-G1710)*F1710</f>
        <v/>
      </c>
      <c r="V1710" s="17">
        <f>MAX(0,G1710-P1710)*F1710</f>
        <v/>
      </c>
      <c r="W1710" s="33">
        <f>IF(T1710="Above",LN(G1710/P1710)/LN(1+INDEX(Market!$E$6:$E$9,MATCH(B1710,Market!$A$6:$A$9,0))),0)</f>
        <v/>
      </c>
    </row>
    <row r="1711">
      <c r="A1711" s="5" t="inlineStr">
        <is>
          <t>E01980</t>
        </is>
      </c>
      <c r="B1711" s="5" t="inlineStr">
        <is>
          <t>ES</t>
        </is>
      </c>
      <c r="C1711" s="5" t="inlineStr">
        <is>
          <t>Tech</t>
        </is>
      </c>
      <c r="D1711" s="5" t="inlineStr">
        <is>
          <t>L4</t>
        </is>
      </c>
      <c r="E1711" s="5" t="inlineStr">
        <is>
          <t>M</t>
        </is>
      </c>
      <c r="F1711" s="5" t="n">
        <v>1</v>
      </c>
      <c r="G1711" s="31" t="n">
        <v>67650</v>
      </c>
      <c r="H1711" s="31" t="n">
        <v>65600</v>
      </c>
      <c r="I1711" s="6">
        <f>INDEX(Roles!$J$5:$J$40,MATCH(C1711&amp;"|"&amp;D1711,Roles!$A$5:$A$40,0))</f>
        <v/>
      </c>
      <c r="J1711" s="6">
        <f>INDEX(Roles!$K$5:$K$40,MATCH(C1711&amp;"|"&amp;D1711,Roles!$A$5:$A$40,0))</f>
        <v/>
      </c>
      <c r="K1711" s="26">
        <f>INDEX(Market!$K$31:$K$54,MATCH(B1711&amp;"|"&amp;J1711,Market!$A$31:$A$54,0))</f>
        <v/>
      </c>
      <c r="L1711" s="6">
        <f>INDEX(Settings!$E$13:$E$19,MATCH(I1711,Settings!$B$13:$B$19,0))</f>
        <v/>
      </c>
      <c r="M1711" s="25">
        <f>INDEX(Structure!$K$6:$K$12,MATCH(I1711,Structure!$A$6:$A$12,0))</f>
        <v/>
      </c>
      <c r="N1711" s="26">
        <f>INDEX(Structure!$G$25:$G$52,MATCH(B1711&amp;"|"&amp;I1711,Structure!$A$25:$A$52,0))</f>
        <v/>
      </c>
      <c r="O1711" s="26">
        <f>INDEX(Structure!$H$25:$H$52,MATCH(B1711&amp;"|"&amp;I1711,Structure!$A$25:$A$52,0))</f>
        <v/>
      </c>
      <c r="P1711" s="26">
        <f>INDEX(Structure!$I$25:$I$52,MATCH(B1711&amp;"|"&amp;I1711,Structure!$A$25:$A$52,0))</f>
        <v/>
      </c>
      <c r="Q1711" s="20">
        <f>G1711/H1711</f>
        <v/>
      </c>
      <c r="R1711" s="20">
        <f>G1711/O1711</f>
        <v/>
      </c>
      <c r="S1711" s="32">
        <f>(G1711-N1711)/(P1711-N1711)</f>
        <v/>
      </c>
      <c r="T1711" s="4">
        <f>IF(G1711&lt;N1711,"Below",IF(G1711&gt;P1711,"Above","Within"))</f>
        <v/>
      </c>
      <c r="U1711" s="17">
        <f>MAX(0,N1711-G1711)*F1711</f>
        <v/>
      </c>
      <c r="V1711" s="17">
        <f>MAX(0,G1711-P1711)*F1711</f>
        <v/>
      </c>
      <c r="W1711" s="33">
        <f>IF(T1711="Above",LN(G1711/P1711)/LN(1+INDEX(Market!$E$6:$E$9,MATCH(B1711,Market!$A$6:$A$9,0))),0)</f>
        <v/>
      </c>
    </row>
    <row r="1712">
      <c r="A1712" s="5" t="inlineStr">
        <is>
          <t>E01981</t>
        </is>
      </c>
      <c r="B1712" s="5" t="inlineStr">
        <is>
          <t>IT</t>
        </is>
      </c>
      <c r="C1712" s="5" t="inlineStr">
        <is>
          <t>Tech</t>
        </is>
      </c>
      <c r="D1712" s="5" t="inlineStr">
        <is>
          <t>L1</t>
        </is>
      </c>
      <c r="E1712" s="5" t="inlineStr">
        <is>
          <t>F</t>
        </is>
      </c>
      <c r="F1712" s="5" t="n">
        <v>1</v>
      </c>
      <c r="G1712" s="31" t="n">
        <v>23200</v>
      </c>
      <c r="H1712" s="31" t="n">
        <v>32500</v>
      </c>
      <c r="I1712" s="6">
        <f>INDEX(Roles!$J$5:$J$40,MATCH(C1712&amp;"|"&amp;D1712,Roles!$A$5:$A$40,0))</f>
        <v/>
      </c>
      <c r="J1712" s="6">
        <f>INDEX(Roles!$K$5:$K$40,MATCH(C1712&amp;"|"&amp;D1712,Roles!$A$5:$A$40,0))</f>
        <v/>
      </c>
      <c r="K1712" s="26">
        <f>INDEX(Market!$K$31:$K$54,MATCH(B1712&amp;"|"&amp;J1712,Market!$A$31:$A$54,0))</f>
        <v/>
      </c>
      <c r="L1712" s="6">
        <f>INDEX(Settings!$E$13:$E$19,MATCH(I1712,Settings!$B$13:$B$19,0))</f>
        <v/>
      </c>
      <c r="M1712" s="25">
        <f>INDEX(Structure!$K$6:$K$12,MATCH(I1712,Structure!$A$6:$A$12,0))</f>
        <v/>
      </c>
      <c r="N1712" s="26">
        <f>INDEX(Structure!$G$25:$G$52,MATCH(B1712&amp;"|"&amp;I1712,Structure!$A$25:$A$52,0))</f>
        <v/>
      </c>
      <c r="O1712" s="26">
        <f>INDEX(Structure!$H$25:$H$52,MATCH(B1712&amp;"|"&amp;I1712,Structure!$A$25:$A$52,0))</f>
        <v/>
      </c>
      <c r="P1712" s="26">
        <f>INDEX(Structure!$I$25:$I$52,MATCH(B1712&amp;"|"&amp;I1712,Structure!$A$25:$A$52,0))</f>
        <v/>
      </c>
      <c r="Q1712" s="20">
        <f>G1712/H1712</f>
        <v/>
      </c>
      <c r="R1712" s="20">
        <f>G1712/O1712</f>
        <v/>
      </c>
      <c r="S1712" s="32">
        <f>(G1712-N1712)/(P1712-N1712)</f>
        <v/>
      </c>
      <c r="T1712" s="4">
        <f>IF(G1712&lt;N1712,"Below",IF(G1712&gt;P1712,"Above","Within"))</f>
        <v/>
      </c>
      <c r="U1712" s="17">
        <f>MAX(0,N1712-G1712)*F1712</f>
        <v/>
      </c>
      <c r="V1712" s="17">
        <f>MAX(0,G1712-P1712)*F1712</f>
        <v/>
      </c>
      <c r="W1712" s="33">
        <f>IF(T1712="Above",LN(G1712/P1712)/LN(1+INDEX(Market!$E$6:$E$9,MATCH(B1712,Market!$A$6:$A$9,0))),0)</f>
        <v/>
      </c>
    </row>
    <row r="1713">
      <c r="A1713" s="5" t="inlineStr">
        <is>
          <t>E01982</t>
        </is>
      </c>
      <c r="B1713" s="5" t="inlineStr">
        <is>
          <t>PL</t>
        </is>
      </c>
      <c r="C1713" s="5" t="inlineStr">
        <is>
          <t>Tech</t>
        </is>
      </c>
      <c r="D1713" s="5" t="inlineStr">
        <is>
          <t>L5</t>
        </is>
      </c>
      <c r="E1713" s="5" t="inlineStr">
        <is>
          <t>M</t>
        </is>
      </c>
      <c r="F1713" s="5" t="n">
        <v>1</v>
      </c>
      <c r="G1713" s="31" t="n">
        <v>70300</v>
      </c>
      <c r="H1713" s="31" t="n">
        <v>76100</v>
      </c>
      <c r="I1713" s="6">
        <f>INDEX(Roles!$J$5:$J$40,MATCH(C1713&amp;"|"&amp;D1713,Roles!$A$5:$A$40,0))</f>
        <v/>
      </c>
      <c r="J1713" s="6">
        <f>INDEX(Roles!$K$5:$K$40,MATCH(C1713&amp;"|"&amp;D1713,Roles!$A$5:$A$40,0))</f>
        <v/>
      </c>
      <c r="K1713" s="26">
        <f>INDEX(Market!$K$31:$K$54,MATCH(B1713&amp;"|"&amp;J1713,Market!$A$31:$A$54,0))</f>
        <v/>
      </c>
      <c r="L1713" s="6">
        <f>INDEX(Settings!$E$13:$E$19,MATCH(I1713,Settings!$B$13:$B$19,0))</f>
        <v/>
      </c>
      <c r="M1713" s="25">
        <f>INDEX(Structure!$K$6:$K$12,MATCH(I1713,Structure!$A$6:$A$12,0))</f>
        <v/>
      </c>
      <c r="N1713" s="26">
        <f>INDEX(Structure!$G$25:$G$52,MATCH(B1713&amp;"|"&amp;I1713,Structure!$A$25:$A$52,0))</f>
        <v/>
      </c>
      <c r="O1713" s="26">
        <f>INDEX(Structure!$H$25:$H$52,MATCH(B1713&amp;"|"&amp;I1713,Structure!$A$25:$A$52,0))</f>
        <v/>
      </c>
      <c r="P1713" s="26">
        <f>INDEX(Structure!$I$25:$I$52,MATCH(B1713&amp;"|"&amp;I1713,Structure!$A$25:$A$52,0))</f>
        <v/>
      </c>
      <c r="Q1713" s="20">
        <f>G1713/H1713</f>
        <v/>
      </c>
      <c r="R1713" s="20">
        <f>G1713/O1713</f>
        <v/>
      </c>
      <c r="S1713" s="32">
        <f>(G1713-N1713)/(P1713-N1713)</f>
        <v/>
      </c>
      <c r="T1713" s="4">
        <f>IF(G1713&lt;N1713,"Below",IF(G1713&gt;P1713,"Above","Within"))</f>
        <v/>
      </c>
      <c r="U1713" s="17">
        <f>MAX(0,N1713-G1713)*F1713</f>
        <v/>
      </c>
      <c r="V1713" s="17">
        <f>MAX(0,G1713-P1713)*F1713</f>
        <v/>
      </c>
      <c r="W1713" s="33">
        <f>IF(T1713="Above",LN(G1713/P1713)/LN(1+INDEX(Market!$E$6:$E$9,MATCH(B1713,Market!$A$6:$A$9,0))),0)</f>
        <v/>
      </c>
    </row>
    <row r="1714">
      <c r="A1714" s="5" t="inlineStr">
        <is>
          <t>E01983</t>
        </is>
      </c>
      <c r="B1714" s="5" t="inlineStr">
        <is>
          <t>IT</t>
        </is>
      </c>
      <c r="C1714" s="5" t="inlineStr">
        <is>
          <t>Operations</t>
        </is>
      </c>
      <c r="D1714" s="5" t="inlineStr">
        <is>
          <t>L2</t>
        </is>
      </c>
      <c r="E1714" s="5" t="inlineStr">
        <is>
          <t>F</t>
        </is>
      </c>
      <c r="F1714" s="5" t="n">
        <v>1</v>
      </c>
      <c r="G1714" s="31" t="n">
        <v>29350</v>
      </c>
      <c r="H1714" s="31" t="n">
        <v>30900</v>
      </c>
      <c r="I1714" s="6">
        <f>INDEX(Roles!$J$5:$J$40,MATCH(C1714&amp;"|"&amp;D1714,Roles!$A$5:$A$40,0))</f>
        <v/>
      </c>
      <c r="J1714" s="6">
        <f>INDEX(Roles!$K$5:$K$40,MATCH(C1714&amp;"|"&amp;D1714,Roles!$A$5:$A$40,0))</f>
        <v/>
      </c>
      <c r="K1714" s="26">
        <f>INDEX(Market!$K$31:$K$54,MATCH(B1714&amp;"|"&amp;J1714,Market!$A$31:$A$54,0))</f>
        <v/>
      </c>
      <c r="L1714" s="6">
        <f>INDEX(Settings!$E$13:$E$19,MATCH(I1714,Settings!$B$13:$B$19,0))</f>
        <v/>
      </c>
      <c r="M1714" s="25">
        <f>INDEX(Structure!$K$6:$K$12,MATCH(I1714,Structure!$A$6:$A$12,0))</f>
        <v/>
      </c>
      <c r="N1714" s="26">
        <f>INDEX(Structure!$G$25:$G$52,MATCH(B1714&amp;"|"&amp;I1714,Structure!$A$25:$A$52,0))</f>
        <v/>
      </c>
      <c r="O1714" s="26">
        <f>INDEX(Structure!$H$25:$H$52,MATCH(B1714&amp;"|"&amp;I1714,Structure!$A$25:$A$52,0))</f>
        <v/>
      </c>
      <c r="P1714" s="26">
        <f>INDEX(Structure!$I$25:$I$52,MATCH(B1714&amp;"|"&amp;I1714,Structure!$A$25:$A$52,0))</f>
        <v/>
      </c>
      <c r="Q1714" s="20">
        <f>G1714/H1714</f>
        <v/>
      </c>
      <c r="R1714" s="20">
        <f>G1714/O1714</f>
        <v/>
      </c>
      <c r="S1714" s="32">
        <f>(G1714-N1714)/(P1714-N1714)</f>
        <v/>
      </c>
      <c r="T1714" s="4">
        <f>IF(G1714&lt;N1714,"Below",IF(G1714&gt;P1714,"Above","Within"))</f>
        <v/>
      </c>
      <c r="U1714" s="17">
        <f>MAX(0,N1714-G1714)*F1714</f>
        <v/>
      </c>
      <c r="V1714" s="17">
        <f>MAX(0,G1714-P1714)*F1714</f>
        <v/>
      </c>
      <c r="W1714" s="33">
        <f>IF(T1714="Above",LN(G1714/P1714)/LN(1+INDEX(Market!$E$6:$E$9,MATCH(B1714,Market!$A$6:$A$9,0))),0)</f>
        <v/>
      </c>
    </row>
    <row r="1715">
      <c r="A1715" s="5" t="inlineStr">
        <is>
          <t>E01985</t>
        </is>
      </c>
      <c r="B1715" s="5" t="inlineStr">
        <is>
          <t>ES</t>
        </is>
      </c>
      <c r="C1715" s="5" t="inlineStr">
        <is>
          <t>Operations</t>
        </is>
      </c>
      <c r="D1715" s="5" t="inlineStr">
        <is>
          <t>L1</t>
        </is>
      </c>
      <c r="E1715" s="5" t="inlineStr">
        <is>
          <t>F</t>
        </is>
      </c>
      <c r="F1715" s="5" t="n">
        <v>1</v>
      </c>
      <c r="G1715" s="31" t="n">
        <v>27150</v>
      </c>
      <c r="H1715" s="31" t="n">
        <v>23800</v>
      </c>
      <c r="I1715" s="6">
        <f>INDEX(Roles!$J$5:$J$40,MATCH(C1715&amp;"|"&amp;D1715,Roles!$A$5:$A$40,0))</f>
        <v/>
      </c>
      <c r="J1715" s="6">
        <f>INDEX(Roles!$K$5:$K$40,MATCH(C1715&amp;"|"&amp;D1715,Roles!$A$5:$A$40,0))</f>
        <v/>
      </c>
      <c r="K1715" s="26">
        <f>INDEX(Market!$K$31:$K$54,MATCH(B1715&amp;"|"&amp;J1715,Market!$A$31:$A$54,0))</f>
        <v/>
      </c>
      <c r="L1715" s="6">
        <f>INDEX(Settings!$E$13:$E$19,MATCH(I1715,Settings!$B$13:$B$19,0))</f>
        <v/>
      </c>
      <c r="M1715" s="25">
        <f>INDEX(Structure!$K$6:$K$12,MATCH(I1715,Structure!$A$6:$A$12,0))</f>
        <v/>
      </c>
      <c r="N1715" s="26">
        <f>INDEX(Structure!$G$25:$G$52,MATCH(B1715&amp;"|"&amp;I1715,Structure!$A$25:$A$52,0))</f>
        <v/>
      </c>
      <c r="O1715" s="26">
        <f>INDEX(Structure!$H$25:$H$52,MATCH(B1715&amp;"|"&amp;I1715,Structure!$A$25:$A$52,0))</f>
        <v/>
      </c>
      <c r="P1715" s="26">
        <f>INDEX(Structure!$I$25:$I$52,MATCH(B1715&amp;"|"&amp;I1715,Structure!$A$25:$A$52,0))</f>
        <v/>
      </c>
      <c r="Q1715" s="20">
        <f>G1715/H1715</f>
        <v/>
      </c>
      <c r="R1715" s="20">
        <f>G1715/O1715</f>
        <v/>
      </c>
      <c r="S1715" s="32">
        <f>(G1715-N1715)/(P1715-N1715)</f>
        <v/>
      </c>
      <c r="T1715" s="4">
        <f>IF(G1715&lt;N1715,"Below",IF(G1715&gt;P1715,"Above","Within"))</f>
        <v/>
      </c>
      <c r="U1715" s="17">
        <f>MAX(0,N1715-G1715)*F1715</f>
        <v/>
      </c>
      <c r="V1715" s="17">
        <f>MAX(0,G1715-P1715)*F1715</f>
        <v/>
      </c>
      <c r="W1715" s="33">
        <f>IF(T1715="Above",LN(G1715/P1715)/LN(1+INDEX(Market!$E$6:$E$9,MATCH(B1715,Market!$A$6:$A$9,0))),0)</f>
        <v/>
      </c>
    </row>
    <row r="1716">
      <c r="A1716" s="5" t="inlineStr">
        <is>
          <t>E01986</t>
        </is>
      </c>
      <c r="B1716" s="5" t="inlineStr">
        <is>
          <t>PL</t>
        </is>
      </c>
      <c r="C1716" s="5" t="inlineStr">
        <is>
          <t>HR</t>
        </is>
      </c>
      <c r="D1716" s="5" t="inlineStr">
        <is>
          <t>L2</t>
        </is>
      </c>
      <c r="E1716" s="5" t="inlineStr">
        <is>
          <t>F</t>
        </is>
      </c>
      <c r="F1716" s="5" t="n">
        <v>1</v>
      </c>
      <c r="G1716" s="31" t="n">
        <v>24750</v>
      </c>
      <c r="H1716" s="31" t="n">
        <v>26200</v>
      </c>
      <c r="I1716" s="6">
        <f>INDEX(Roles!$J$5:$J$40,MATCH(C1716&amp;"|"&amp;D1716,Roles!$A$5:$A$40,0))</f>
        <v/>
      </c>
      <c r="J1716" s="6">
        <f>INDEX(Roles!$K$5:$K$40,MATCH(C1716&amp;"|"&amp;D1716,Roles!$A$5:$A$40,0))</f>
        <v/>
      </c>
      <c r="K1716" s="26">
        <f>INDEX(Market!$K$31:$K$54,MATCH(B1716&amp;"|"&amp;J1716,Market!$A$31:$A$54,0))</f>
        <v/>
      </c>
      <c r="L1716" s="6">
        <f>INDEX(Settings!$E$13:$E$19,MATCH(I1716,Settings!$B$13:$B$19,0))</f>
        <v/>
      </c>
      <c r="M1716" s="25">
        <f>INDEX(Structure!$K$6:$K$12,MATCH(I1716,Structure!$A$6:$A$12,0))</f>
        <v/>
      </c>
      <c r="N1716" s="26">
        <f>INDEX(Structure!$G$25:$G$52,MATCH(B1716&amp;"|"&amp;I1716,Structure!$A$25:$A$52,0))</f>
        <v/>
      </c>
      <c r="O1716" s="26">
        <f>INDEX(Structure!$H$25:$H$52,MATCH(B1716&amp;"|"&amp;I1716,Structure!$A$25:$A$52,0))</f>
        <v/>
      </c>
      <c r="P1716" s="26">
        <f>INDEX(Structure!$I$25:$I$52,MATCH(B1716&amp;"|"&amp;I1716,Structure!$A$25:$A$52,0))</f>
        <v/>
      </c>
      <c r="Q1716" s="20">
        <f>G1716/H1716</f>
        <v/>
      </c>
      <c r="R1716" s="20">
        <f>G1716/O1716</f>
        <v/>
      </c>
      <c r="S1716" s="32">
        <f>(G1716-N1716)/(P1716-N1716)</f>
        <v/>
      </c>
      <c r="T1716" s="4">
        <f>IF(G1716&lt;N1716,"Below",IF(G1716&gt;P1716,"Above","Within"))</f>
        <v/>
      </c>
      <c r="U1716" s="17">
        <f>MAX(0,N1716-G1716)*F1716</f>
        <v/>
      </c>
      <c r="V1716" s="17">
        <f>MAX(0,G1716-P1716)*F1716</f>
        <v/>
      </c>
      <c r="W1716" s="33">
        <f>IF(T1716="Above",LN(G1716/P1716)/LN(1+INDEX(Market!$E$6:$E$9,MATCH(B1716,Market!$A$6:$A$9,0))),0)</f>
        <v/>
      </c>
    </row>
    <row r="1717">
      <c r="A1717" s="5" t="inlineStr">
        <is>
          <t>E01989</t>
        </is>
      </c>
      <c r="B1717" s="5" t="inlineStr">
        <is>
          <t>DE</t>
        </is>
      </c>
      <c r="C1717" s="5" t="inlineStr">
        <is>
          <t>Operations</t>
        </is>
      </c>
      <c r="D1717" s="5" t="inlineStr">
        <is>
          <t>L2</t>
        </is>
      </c>
      <c r="E1717" s="5" t="inlineStr">
        <is>
          <t>M</t>
        </is>
      </c>
      <c r="F1717" s="5" t="n">
        <v>1</v>
      </c>
      <c r="G1717" s="31" t="n">
        <v>52300</v>
      </c>
      <c r="H1717" s="31" t="n">
        <v>45100</v>
      </c>
      <c r="I1717" s="6">
        <f>INDEX(Roles!$J$5:$J$40,MATCH(C1717&amp;"|"&amp;D1717,Roles!$A$5:$A$40,0))</f>
        <v/>
      </c>
      <c r="J1717" s="6">
        <f>INDEX(Roles!$K$5:$K$40,MATCH(C1717&amp;"|"&amp;D1717,Roles!$A$5:$A$40,0))</f>
        <v/>
      </c>
      <c r="K1717" s="26">
        <f>INDEX(Market!$K$31:$K$54,MATCH(B1717&amp;"|"&amp;J1717,Market!$A$31:$A$54,0))</f>
        <v/>
      </c>
      <c r="L1717" s="6">
        <f>INDEX(Settings!$E$13:$E$19,MATCH(I1717,Settings!$B$13:$B$19,0))</f>
        <v/>
      </c>
      <c r="M1717" s="25">
        <f>INDEX(Structure!$K$6:$K$12,MATCH(I1717,Structure!$A$6:$A$12,0))</f>
        <v/>
      </c>
      <c r="N1717" s="26">
        <f>INDEX(Structure!$G$25:$G$52,MATCH(B1717&amp;"|"&amp;I1717,Structure!$A$25:$A$52,0))</f>
        <v/>
      </c>
      <c r="O1717" s="26">
        <f>INDEX(Structure!$H$25:$H$52,MATCH(B1717&amp;"|"&amp;I1717,Structure!$A$25:$A$52,0))</f>
        <v/>
      </c>
      <c r="P1717" s="26">
        <f>INDEX(Structure!$I$25:$I$52,MATCH(B1717&amp;"|"&amp;I1717,Structure!$A$25:$A$52,0))</f>
        <v/>
      </c>
      <c r="Q1717" s="20">
        <f>G1717/H1717</f>
        <v/>
      </c>
      <c r="R1717" s="20">
        <f>G1717/O1717</f>
        <v/>
      </c>
      <c r="S1717" s="32">
        <f>(G1717-N1717)/(P1717-N1717)</f>
        <v/>
      </c>
      <c r="T1717" s="4">
        <f>IF(G1717&lt;N1717,"Below",IF(G1717&gt;P1717,"Above","Within"))</f>
        <v/>
      </c>
      <c r="U1717" s="17">
        <f>MAX(0,N1717-G1717)*F1717</f>
        <v/>
      </c>
      <c r="V1717" s="17">
        <f>MAX(0,G1717-P1717)*F1717</f>
        <v/>
      </c>
      <c r="W1717" s="33">
        <f>IF(T1717="Above",LN(G1717/P1717)/LN(1+INDEX(Market!$E$6:$E$9,MATCH(B1717,Market!$A$6:$A$9,0))),0)</f>
        <v/>
      </c>
    </row>
    <row r="1718">
      <c r="A1718" s="5" t="inlineStr">
        <is>
          <t>E01990</t>
        </is>
      </c>
      <c r="B1718" s="5" t="inlineStr">
        <is>
          <t>IT</t>
        </is>
      </c>
      <c r="C1718" s="5" t="inlineStr">
        <is>
          <t>Tech</t>
        </is>
      </c>
      <c r="D1718" s="5" t="inlineStr">
        <is>
          <t>L1</t>
        </is>
      </c>
      <c r="E1718" s="5" t="inlineStr">
        <is>
          <t>F</t>
        </is>
      </c>
      <c r="F1718" s="5" t="n">
        <v>1</v>
      </c>
      <c r="G1718" s="31" t="n">
        <v>33800</v>
      </c>
      <c r="H1718" s="31" t="n">
        <v>32500</v>
      </c>
      <c r="I1718" s="6">
        <f>INDEX(Roles!$J$5:$J$40,MATCH(C1718&amp;"|"&amp;D1718,Roles!$A$5:$A$40,0))</f>
        <v/>
      </c>
      <c r="J1718" s="6">
        <f>INDEX(Roles!$K$5:$K$40,MATCH(C1718&amp;"|"&amp;D1718,Roles!$A$5:$A$40,0))</f>
        <v/>
      </c>
      <c r="K1718" s="26">
        <f>INDEX(Market!$K$31:$K$54,MATCH(B1718&amp;"|"&amp;J1718,Market!$A$31:$A$54,0))</f>
        <v/>
      </c>
      <c r="L1718" s="6">
        <f>INDEX(Settings!$E$13:$E$19,MATCH(I1718,Settings!$B$13:$B$19,0))</f>
        <v/>
      </c>
      <c r="M1718" s="25">
        <f>INDEX(Structure!$K$6:$K$12,MATCH(I1718,Structure!$A$6:$A$12,0))</f>
        <v/>
      </c>
      <c r="N1718" s="26">
        <f>INDEX(Structure!$G$25:$G$52,MATCH(B1718&amp;"|"&amp;I1718,Structure!$A$25:$A$52,0))</f>
        <v/>
      </c>
      <c r="O1718" s="26">
        <f>INDEX(Structure!$H$25:$H$52,MATCH(B1718&amp;"|"&amp;I1718,Structure!$A$25:$A$52,0))</f>
        <v/>
      </c>
      <c r="P1718" s="26">
        <f>INDEX(Structure!$I$25:$I$52,MATCH(B1718&amp;"|"&amp;I1718,Structure!$A$25:$A$52,0))</f>
        <v/>
      </c>
      <c r="Q1718" s="20">
        <f>G1718/H1718</f>
        <v/>
      </c>
      <c r="R1718" s="20">
        <f>G1718/O1718</f>
        <v/>
      </c>
      <c r="S1718" s="32">
        <f>(G1718-N1718)/(P1718-N1718)</f>
        <v/>
      </c>
      <c r="T1718" s="4">
        <f>IF(G1718&lt;N1718,"Below",IF(G1718&gt;P1718,"Above","Within"))</f>
        <v/>
      </c>
      <c r="U1718" s="17">
        <f>MAX(0,N1718-G1718)*F1718</f>
        <v/>
      </c>
      <c r="V1718" s="17">
        <f>MAX(0,G1718-P1718)*F1718</f>
        <v/>
      </c>
      <c r="W1718" s="33">
        <f>IF(T1718="Above",LN(G1718/P1718)/LN(1+INDEX(Market!$E$6:$E$9,MATCH(B1718,Market!$A$6:$A$9,0))),0)</f>
        <v/>
      </c>
    </row>
    <row r="1719">
      <c r="A1719" s="5" t="inlineStr">
        <is>
          <t>E01991</t>
        </is>
      </c>
      <c r="B1719" s="5" t="inlineStr">
        <is>
          <t>ES</t>
        </is>
      </c>
      <c r="C1719" s="5" t="inlineStr">
        <is>
          <t>Operations</t>
        </is>
      </c>
      <c r="D1719" s="5" t="inlineStr">
        <is>
          <t>L4</t>
        </is>
      </c>
      <c r="E1719" s="5" t="inlineStr">
        <is>
          <t>F</t>
        </is>
      </c>
      <c r="F1719" s="5" t="n">
        <v>1</v>
      </c>
      <c r="G1719" s="31" t="n">
        <v>47050</v>
      </c>
      <c r="H1719" s="31" t="n">
        <v>49900</v>
      </c>
      <c r="I1719" s="6">
        <f>INDEX(Roles!$J$5:$J$40,MATCH(C1719&amp;"|"&amp;D1719,Roles!$A$5:$A$40,0))</f>
        <v/>
      </c>
      <c r="J1719" s="6">
        <f>INDEX(Roles!$K$5:$K$40,MATCH(C1719&amp;"|"&amp;D1719,Roles!$A$5:$A$40,0))</f>
        <v/>
      </c>
      <c r="K1719" s="26">
        <f>INDEX(Market!$K$31:$K$54,MATCH(B1719&amp;"|"&amp;J1719,Market!$A$31:$A$54,0))</f>
        <v/>
      </c>
      <c r="L1719" s="6">
        <f>INDEX(Settings!$E$13:$E$19,MATCH(I1719,Settings!$B$13:$B$19,0))</f>
        <v/>
      </c>
      <c r="M1719" s="25">
        <f>INDEX(Structure!$K$6:$K$12,MATCH(I1719,Structure!$A$6:$A$12,0))</f>
        <v/>
      </c>
      <c r="N1719" s="26">
        <f>INDEX(Structure!$G$25:$G$52,MATCH(B1719&amp;"|"&amp;I1719,Structure!$A$25:$A$52,0))</f>
        <v/>
      </c>
      <c r="O1719" s="26">
        <f>INDEX(Structure!$H$25:$H$52,MATCH(B1719&amp;"|"&amp;I1719,Structure!$A$25:$A$52,0))</f>
        <v/>
      </c>
      <c r="P1719" s="26">
        <f>INDEX(Structure!$I$25:$I$52,MATCH(B1719&amp;"|"&amp;I1719,Structure!$A$25:$A$52,0))</f>
        <v/>
      </c>
      <c r="Q1719" s="20">
        <f>G1719/H1719</f>
        <v/>
      </c>
      <c r="R1719" s="20">
        <f>G1719/O1719</f>
        <v/>
      </c>
      <c r="S1719" s="32">
        <f>(G1719-N1719)/(P1719-N1719)</f>
        <v/>
      </c>
      <c r="T1719" s="4">
        <f>IF(G1719&lt;N1719,"Below",IF(G1719&gt;P1719,"Above","Within"))</f>
        <v/>
      </c>
      <c r="U1719" s="17">
        <f>MAX(0,N1719-G1719)*F1719</f>
        <v/>
      </c>
      <c r="V1719" s="17">
        <f>MAX(0,G1719-P1719)*F1719</f>
        <v/>
      </c>
      <c r="W1719" s="33">
        <f>IF(T1719="Above",LN(G1719/P1719)/LN(1+INDEX(Market!$E$6:$E$9,MATCH(B1719,Market!$A$6:$A$9,0))),0)</f>
        <v/>
      </c>
    </row>
    <row r="1720">
      <c r="A1720" s="5" t="inlineStr">
        <is>
          <t>E01992</t>
        </is>
      </c>
      <c r="B1720" s="5" t="inlineStr">
        <is>
          <t>DE</t>
        </is>
      </c>
      <c r="C1720" s="5" t="inlineStr">
        <is>
          <t>HR</t>
        </is>
      </c>
      <c r="D1720" s="5" t="inlineStr">
        <is>
          <t>L2</t>
        </is>
      </c>
      <c r="E1720" s="5" t="inlineStr">
        <is>
          <t>M</t>
        </is>
      </c>
      <c r="F1720" s="5" t="n">
        <v>1</v>
      </c>
      <c r="G1720" s="31" t="n">
        <v>45400</v>
      </c>
      <c r="H1720" s="31" t="n">
        <v>47500</v>
      </c>
      <c r="I1720" s="6">
        <f>INDEX(Roles!$J$5:$J$40,MATCH(C1720&amp;"|"&amp;D1720,Roles!$A$5:$A$40,0))</f>
        <v/>
      </c>
      <c r="J1720" s="6">
        <f>INDEX(Roles!$K$5:$K$40,MATCH(C1720&amp;"|"&amp;D1720,Roles!$A$5:$A$40,0))</f>
        <v/>
      </c>
      <c r="K1720" s="26">
        <f>INDEX(Market!$K$31:$K$54,MATCH(B1720&amp;"|"&amp;J1720,Market!$A$31:$A$54,0))</f>
        <v/>
      </c>
      <c r="L1720" s="6">
        <f>INDEX(Settings!$E$13:$E$19,MATCH(I1720,Settings!$B$13:$B$19,0))</f>
        <v/>
      </c>
      <c r="M1720" s="25">
        <f>INDEX(Structure!$K$6:$K$12,MATCH(I1720,Structure!$A$6:$A$12,0))</f>
        <v/>
      </c>
      <c r="N1720" s="26">
        <f>INDEX(Structure!$G$25:$G$52,MATCH(B1720&amp;"|"&amp;I1720,Structure!$A$25:$A$52,0))</f>
        <v/>
      </c>
      <c r="O1720" s="26">
        <f>INDEX(Structure!$H$25:$H$52,MATCH(B1720&amp;"|"&amp;I1720,Structure!$A$25:$A$52,0))</f>
        <v/>
      </c>
      <c r="P1720" s="26">
        <f>INDEX(Structure!$I$25:$I$52,MATCH(B1720&amp;"|"&amp;I1720,Structure!$A$25:$A$52,0))</f>
        <v/>
      </c>
      <c r="Q1720" s="20">
        <f>G1720/H1720</f>
        <v/>
      </c>
      <c r="R1720" s="20">
        <f>G1720/O1720</f>
        <v/>
      </c>
      <c r="S1720" s="32">
        <f>(G1720-N1720)/(P1720-N1720)</f>
        <v/>
      </c>
      <c r="T1720" s="4">
        <f>IF(G1720&lt;N1720,"Below",IF(G1720&gt;P1720,"Above","Within"))</f>
        <v/>
      </c>
      <c r="U1720" s="17">
        <f>MAX(0,N1720-G1720)*F1720</f>
        <v/>
      </c>
      <c r="V1720" s="17">
        <f>MAX(0,G1720-P1720)*F1720</f>
        <v/>
      </c>
      <c r="W1720" s="33">
        <f>IF(T1720="Above",LN(G1720/P1720)/LN(1+INDEX(Market!$E$6:$E$9,MATCH(B1720,Market!$A$6:$A$9,0))),0)</f>
        <v/>
      </c>
    </row>
    <row r="1721">
      <c r="A1721" s="5" t="inlineStr">
        <is>
          <t>E01993</t>
        </is>
      </c>
      <c r="B1721" s="5" t="inlineStr">
        <is>
          <t>PL</t>
        </is>
      </c>
      <c r="C1721" s="5" t="inlineStr">
        <is>
          <t>Customer Service</t>
        </is>
      </c>
      <c r="D1721" s="5" t="inlineStr">
        <is>
          <t>L5</t>
        </is>
      </c>
      <c r="E1721" s="5" t="inlineStr">
        <is>
          <t>M</t>
        </is>
      </c>
      <c r="F1721" s="5" t="n">
        <v>1</v>
      </c>
      <c r="G1721" s="31" t="n">
        <v>52800</v>
      </c>
      <c r="H1721" s="31" t="n">
        <v>54800</v>
      </c>
      <c r="I1721" s="6">
        <f>INDEX(Roles!$J$5:$J$40,MATCH(C1721&amp;"|"&amp;D1721,Roles!$A$5:$A$40,0))</f>
        <v/>
      </c>
      <c r="J1721" s="6">
        <f>INDEX(Roles!$K$5:$K$40,MATCH(C1721&amp;"|"&amp;D1721,Roles!$A$5:$A$40,0))</f>
        <v/>
      </c>
      <c r="K1721" s="26">
        <f>INDEX(Market!$K$31:$K$54,MATCH(B1721&amp;"|"&amp;J1721,Market!$A$31:$A$54,0))</f>
        <v/>
      </c>
      <c r="L1721" s="6">
        <f>INDEX(Settings!$E$13:$E$19,MATCH(I1721,Settings!$B$13:$B$19,0))</f>
        <v/>
      </c>
      <c r="M1721" s="25">
        <f>INDEX(Structure!$K$6:$K$12,MATCH(I1721,Structure!$A$6:$A$12,0))</f>
        <v/>
      </c>
      <c r="N1721" s="26">
        <f>INDEX(Structure!$G$25:$G$52,MATCH(B1721&amp;"|"&amp;I1721,Structure!$A$25:$A$52,0))</f>
        <v/>
      </c>
      <c r="O1721" s="26">
        <f>INDEX(Structure!$H$25:$H$52,MATCH(B1721&amp;"|"&amp;I1721,Structure!$A$25:$A$52,0))</f>
        <v/>
      </c>
      <c r="P1721" s="26">
        <f>INDEX(Structure!$I$25:$I$52,MATCH(B1721&amp;"|"&amp;I1721,Structure!$A$25:$A$52,0))</f>
        <v/>
      </c>
      <c r="Q1721" s="20">
        <f>G1721/H1721</f>
        <v/>
      </c>
      <c r="R1721" s="20">
        <f>G1721/O1721</f>
        <v/>
      </c>
      <c r="S1721" s="32">
        <f>(G1721-N1721)/(P1721-N1721)</f>
        <v/>
      </c>
      <c r="T1721" s="4">
        <f>IF(G1721&lt;N1721,"Below",IF(G1721&gt;P1721,"Above","Within"))</f>
        <v/>
      </c>
      <c r="U1721" s="17">
        <f>MAX(0,N1721-G1721)*F1721</f>
        <v/>
      </c>
      <c r="V1721" s="17">
        <f>MAX(0,G1721-P1721)*F1721</f>
        <v/>
      </c>
      <c r="W1721" s="33">
        <f>IF(T1721="Above",LN(G1721/P1721)/LN(1+INDEX(Market!$E$6:$E$9,MATCH(B1721,Market!$A$6:$A$9,0))),0)</f>
        <v/>
      </c>
    </row>
    <row r="1722">
      <c r="A1722" s="5" t="inlineStr">
        <is>
          <t>E01994</t>
        </is>
      </c>
      <c r="B1722" s="5" t="inlineStr">
        <is>
          <t>ES</t>
        </is>
      </c>
      <c r="C1722" s="5" t="inlineStr">
        <is>
          <t>Tech</t>
        </is>
      </c>
      <c r="D1722" s="5" t="inlineStr">
        <is>
          <t>L3</t>
        </is>
      </c>
      <c r="E1722" s="5" t="inlineStr">
        <is>
          <t>M</t>
        </is>
      </c>
      <c r="F1722" s="5" t="n">
        <v>1</v>
      </c>
      <c r="G1722" s="31" t="n">
        <v>48000</v>
      </c>
      <c r="H1722" s="31" t="n">
        <v>50000</v>
      </c>
      <c r="I1722" s="6">
        <f>INDEX(Roles!$J$5:$J$40,MATCH(C1722&amp;"|"&amp;D1722,Roles!$A$5:$A$40,0))</f>
        <v/>
      </c>
      <c r="J1722" s="6">
        <f>INDEX(Roles!$K$5:$K$40,MATCH(C1722&amp;"|"&amp;D1722,Roles!$A$5:$A$40,0))</f>
        <v/>
      </c>
      <c r="K1722" s="26">
        <f>INDEX(Market!$K$31:$K$54,MATCH(B1722&amp;"|"&amp;J1722,Market!$A$31:$A$54,0))</f>
        <v/>
      </c>
      <c r="L1722" s="6">
        <f>INDEX(Settings!$E$13:$E$19,MATCH(I1722,Settings!$B$13:$B$19,0))</f>
        <v/>
      </c>
      <c r="M1722" s="25">
        <f>INDEX(Structure!$K$6:$K$12,MATCH(I1722,Structure!$A$6:$A$12,0))</f>
        <v/>
      </c>
      <c r="N1722" s="26">
        <f>INDEX(Structure!$G$25:$G$52,MATCH(B1722&amp;"|"&amp;I1722,Structure!$A$25:$A$52,0))</f>
        <v/>
      </c>
      <c r="O1722" s="26">
        <f>INDEX(Structure!$H$25:$H$52,MATCH(B1722&amp;"|"&amp;I1722,Structure!$A$25:$A$52,0))</f>
        <v/>
      </c>
      <c r="P1722" s="26">
        <f>INDEX(Structure!$I$25:$I$52,MATCH(B1722&amp;"|"&amp;I1722,Structure!$A$25:$A$52,0))</f>
        <v/>
      </c>
      <c r="Q1722" s="20">
        <f>G1722/H1722</f>
        <v/>
      </c>
      <c r="R1722" s="20">
        <f>G1722/O1722</f>
        <v/>
      </c>
      <c r="S1722" s="32">
        <f>(G1722-N1722)/(P1722-N1722)</f>
        <v/>
      </c>
      <c r="T1722" s="4">
        <f>IF(G1722&lt;N1722,"Below",IF(G1722&gt;P1722,"Above","Within"))</f>
        <v/>
      </c>
      <c r="U1722" s="17">
        <f>MAX(0,N1722-G1722)*F1722</f>
        <v/>
      </c>
      <c r="V1722" s="17">
        <f>MAX(0,G1722-P1722)*F1722</f>
        <v/>
      </c>
      <c r="W1722" s="33">
        <f>IF(T1722="Above",LN(G1722/P1722)/LN(1+INDEX(Market!$E$6:$E$9,MATCH(B1722,Market!$A$6:$A$9,0))),0)</f>
        <v/>
      </c>
    </row>
    <row r="1723">
      <c r="A1723" s="5" t="inlineStr">
        <is>
          <t>E01995</t>
        </is>
      </c>
      <c r="B1723" s="5" t="inlineStr">
        <is>
          <t>IT</t>
        </is>
      </c>
      <c r="C1723" s="5" t="inlineStr">
        <is>
          <t>Customer Service</t>
        </is>
      </c>
      <c r="D1723" s="5" t="inlineStr">
        <is>
          <t>L3</t>
        </is>
      </c>
      <c r="E1723" s="5" t="inlineStr">
        <is>
          <t>M</t>
        </is>
      </c>
      <c r="F1723" s="5" t="n">
        <v>1</v>
      </c>
      <c r="G1723" s="31" t="n">
        <v>39700</v>
      </c>
      <c r="H1723" s="31" t="n">
        <v>37400</v>
      </c>
      <c r="I1723" s="6">
        <f>INDEX(Roles!$J$5:$J$40,MATCH(C1723&amp;"|"&amp;D1723,Roles!$A$5:$A$40,0))</f>
        <v/>
      </c>
      <c r="J1723" s="6">
        <f>INDEX(Roles!$K$5:$K$40,MATCH(C1723&amp;"|"&amp;D1723,Roles!$A$5:$A$40,0))</f>
        <v/>
      </c>
      <c r="K1723" s="26">
        <f>INDEX(Market!$K$31:$K$54,MATCH(B1723&amp;"|"&amp;J1723,Market!$A$31:$A$54,0))</f>
        <v/>
      </c>
      <c r="L1723" s="6">
        <f>INDEX(Settings!$E$13:$E$19,MATCH(I1723,Settings!$B$13:$B$19,0))</f>
        <v/>
      </c>
      <c r="M1723" s="25">
        <f>INDEX(Structure!$K$6:$K$12,MATCH(I1723,Structure!$A$6:$A$12,0))</f>
        <v/>
      </c>
      <c r="N1723" s="26">
        <f>INDEX(Structure!$G$25:$G$52,MATCH(B1723&amp;"|"&amp;I1723,Structure!$A$25:$A$52,0))</f>
        <v/>
      </c>
      <c r="O1723" s="26">
        <f>INDEX(Structure!$H$25:$H$52,MATCH(B1723&amp;"|"&amp;I1723,Structure!$A$25:$A$52,0))</f>
        <v/>
      </c>
      <c r="P1723" s="26">
        <f>INDEX(Structure!$I$25:$I$52,MATCH(B1723&amp;"|"&amp;I1723,Structure!$A$25:$A$52,0))</f>
        <v/>
      </c>
      <c r="Q1723" s="20">
        <f>G1723/H1723</f>
        <v/>
      </c>
      <c r="R1723" s="20">
        <f>G1723/O1723</f>
        <v/>
      </c>
      <c r="S1723" s="32">
        <f>(G1723-N1723)/(P1723-N1723)</f>
        <v/>
      </c>
      <c r="T1723" s="4">
        <f>IF(G1723&lt;N1723,"Below",IF(G1723&gt;P1723,"Above","Within"))</f>
        <v/>
      </c>
      <c r="U1723" s="17">
        <f>MAX(0,N1723-G1723)*F1723</f>
        <v/>
      </c>
      <c r="V1723" s="17">
        <f>MAX(0,G1723-P1723)*F1723</f>
        <v/>
      </c>
      <c r="W1723" s="33">
        <f>IF(T1723="Above",LN(G1723/P1723)/LN(1+INDEX(Market!$E$6:$E$9,MATCH(B1723,Market!$A$6:$A$9,0))),0)</f>
        <v/>
      </c>
    </row>
    <row r="1724">
      <c r="A1724" s="5" t="inlineStr">
        <is>
          <t>E01996</t>
        </is>
      </c>
      <c r="B1724" s="5" t="inlineStr">
        <is>
          <t>PL</t>
        </is>
      </c>
      <c r="C1724" s="5" t="inlineStr">
        <is>
          <t>Sales</t>
        </is>
      </c>
      <c r="D1724" s="5" t="inlineStr">
        <is>
          <t>L2</t>
        </is>
      </c>
      <c r="E1724" s="5" t="inlineStr">
        <is>
          <t>M</t>
        </is>
      </c>
      <c r="F1724" s="5" t="n">
        <v>0.8</v>
      </c>
      <c r="G1724" s="31" t="n">
        <v>29300</v>
      </c>
      <c r="H1724" s="31" t="n">
        <v>27600</v>
      </c>
      <c r="I1724" s="6">
        <f>INDEX(Roles!$J$5:$J$40,MATCH(C1724&amp;"|"&amp;D1724,Roles!$A$5:$A$40,0))</f>
        <v/>
      </c>
      <c r="J1724" s="6">
        <f>INDEX(Roles!$K$5:$K$40,MATCH(C1724&amp;"|"&amp;D1724,Roles!$A$5:$A$40,0))</f>
        <v/>
      </c>
      <c r="K1724" s="26">
        <f>INDEX(Market!$K$31:$K$54,MATCH(B1724&amp;"|"&amp;J1724,Market!$A$31:$A$54,0))</f>
        <v/>
      </c>
      <c r="L1724" s="6">
        <f>INDEX(Settings!$E$13:$E$19,MATCH(I1724,Settings!$B$13:$B$19,0))</f>
        <v/>
      </c>
      <c r="M1724" s="25">
        <f>INDEX(Structure!$K$6:$K$12,MATCH(I1724,Structure!$A$6:$A$12,0))</f>
        <v/>
      </c>
      <c r="N1724" s="26">
        <f>INDEX(Structure!$G$25:$G$52,MATCH(B1724&amp;"|"&amp;I1724,Structure!$A$25:$A$52,0))</f>
        <v/>
      </c>
      <c r="O1724" s="26">
        <f>INDEX(Structure!$H$25:$H$52,MATCH(B1724&amp;"|"&amp;I1724,Structure!$A$25:$A$52,0))</f>
        <v/>
      </c>
      <c r="P1724" s="26">
        <f>INDEX(Structure!$I$25:$I$52,MATCH(B1724&amp;"|"&amp;I1724,Structure!$A$25:$A$52,0))</f>
        <v/>
      </c>
      <c r="Q1724" s="20">
        <f>G1724/H1724</f>
        <v/>
      </c>
      <c r="R1724" s="20">
        <f>G1724/O1724</f>
        <v/>
      </c>
      <c r="S1724" s="32">
        <f>(G1724-N1724)/(P1724-N1724)</f>
        <v/>
      </c>
      <c r="T1724" s="4">
        <f>IF(G1724&lt;N1724,"Below",IF(G1724&gt;P1724,"Above","Within"))</f>
        <v/>
      </c>
      <c r="U1724" s="17">
        <f>MAX(0,N1724-G1724)*F1724</f>
        <v/>
      </c>
      <c r="V1724" s="17">
        <f>MAX(0,G1724-P1724)*F1724</f>
        <v/>
      </c>
      <c r="W1724" s="33">
        <f>IF(T1724="Above",LN(G1724/P1724)/LN(1+INDEX(Market!$E$6:$E$9,MATCH(B1724,Market!$A$6:$A$9,0))),0)</f>
        <v/>
      </c>
    </row>
    <row r="1725">
      <c r="A1725" s="5" t="inlineStr">
        <is>
          <t>E01997</t>
        </is>
      </c>
      <c r="B1725" s="5" t="inlineStr">
        <is>
          <t>PL</t>
        </is>
      </c>
      <c r="C1725" s="5" t="inlineStr">
        <is>
          <t>Operations</t>
        </is>
      </c>
      <c r="D1725" s="5" t="inlineStr">
        <is>
          <t>L1</t>
        </is>
      </c>
      <c r="E1725" s="5" t="inlineStr">
        <is>
          <t>F</t>
        </is>
      </c>
      <c r="F1725" s="5" t="n">
        <v>1</v>
      </c>
      <c r="G1725" s="31" t="n">
        <v>17700</v>
      </c>
      <c r="H1725" s="31" t="n">
        <v>20000</v>
      </c>
      <c r="I1725" s="6">
        <f>INDEX(Roles!$J$5:$J$40,MATCH(C1725&amp;"|"&amp;D1725,Roles!$A$5:$A$40,0))</f>
        <v/>
      </c>
      <c r="J1725" s="6">
        <f>INDEX(Roles!$K$5:$K$40,MATCH(C1725&amp;"|"&amp;D1725,Roles!$A$5:$A$40,0))</f>
        <v/>
      </c>
      <c r="K1725" s="26">
        <f>INDEX(Market!$K$31:$K$54,MATCH(B1725&amp;"|"&amp;J1725,Market!$A$31:$A$54,0))</f>
        <v/>
      </c>
      <c r="L1725" s="6">
        <f>INDEX(Settings!$E$13:$E$19,MATCH(I1725,Settings!$B$13:$B$19,0))</f>
        <v/>
      </c>
      <c r="M1725" s="25">
        <f>INDEX(Structure!$K$6:$K$12,MATCH(I1725,Structure!$A$6:$A$12,0))</f>
        <v/>
      </c>
      <c r="N1725" s="26">
        <f>INDEX(Structure!$G$25:$G$52,MATCH(B1725&amp;"|"&amp;I1725,Structure!$A$25:$A$52,0))</f>
        <v/>
      </c>
      <c r="O1725" s="26">
        <f>INDEX(Structure!$H$25:$H$52,MATCH(B1725&amp;"|"&amp;I1725,Structure!$A$25:$A$52,0))</f>
        <v/>
      </c>
      <c r="P1725" s="26">
        <f>INDEX(Structure!$I$25:$I$52,MATCH(B1725&amp;"|"&amp;I1725,Structure!$A$25:$A$52,0))</f>
        <v/>
      </c>
      <c r="Q1725" s="20">
        <f>G1725/H1725</f>
        <v/>
      </c>
      <c r="R1725" s="20">
        <f>G1725/O1725</f>
        <v/>
      </c>
      <c r="S1725" s="32">
        <f>(G1725-N1725)/(P1725-N1725)</f>
        <v/>
      </c>
      <c r="T1725" s="4">
        <f>IF(G1725&lt;N1725,"Below",IF(G1725&gt;P1725,"Above","Within"))</f>
        <v/>
      </c>
      <c r="U1725" s="17">
        <f>MAX(0,N1725-G1725)*F1725</f>
        <v/>
      </c>
      <c r="V1725" s="17">
        <f>MAX(0,G1725-P1725)*F1725</f>
        <v/>
      </c>
      <c r="W1725" s="33">
        <f>IF(T1725="Above",LN(G1725/P1725)/LN(1+INDEX(Market!$E$6:$E$9,MATCH(B1725,Market!$A$6:$A$9,0))),0)</f>
        <v/>
      </c>
    </row>
    <row r="1726">
      <c r="A1726" s="5" t="inlineStr">
        <is>
          <t>E01998</t>
        </is>
      </c>
      <c r="B1726" s="5" t="inlineStr">
        <is>
          <t>DE</t>
        </is>
      </c>
      <c r="C1726" s="5" t="inlineStr">
        <is>
          <t>Customer Service</t>
        </is>
      </c>
      <c r="D1726" s="5" t="inlineStr">
        <is>
          <t>L1</t>
        </is>
      </c>
      <c r="E1726" s="5" t="inlineStr">
        <is>
          <t>M</t>
        </is>
      </c>
      <c r="F1726" s="5" t="n">
        <v>1</v>
      </c>
      <c r="G1726" s="31" t="n">
        <v>36900</v>
      </c>
      <c r="H1726" s="31" t="n">
        <v>34200</v>
      </c>
      <c r="I1726" s="6">
        <f>INDEX(Roles!$J$5:$J$40,MATCH(C1726&amp;"|"&amp;D1726,Roles!$A$5:$A$40,0))</f>
        <v/>
      </c>
      <c r="J1726" s="6">
        <f>INDEX(Roles!$K$5:$K$40,MATCH(C1726&amp;"|"&amp;D1726,Roles!$A$5:$A$40,0))</f>
        <v/>
      </c>
      <c r="K1726" s="26">
        <f>INDEX(Market!$K$31:$K$54,MATCH(B1726&amp;"|"&amp;J1726,Market!$A$31:$A$54,0))</f>
        <v/>
      </c>
      <c r="L1726" s="6">
        <f>INDEX(Settings!$E$13:$E$19,MATCH(I1726,Settings!$B$13:$B$19,0))</f>
        <v/>
      </c>
      <c r="M1726" s="25">
        <f>INDEX(Structure!$K$6:$K$12,MATCH(I1726,Structure!$A$6:$A$12,0))</f>
        <v/>
      </c>
      <c r="N1726" s="26">
        <f>INDEX(Structure!$G$25:$G$52,MATCH(B1726&amp;"|"&amp;I1726,Structure!$A$25:$A$52,0))</f>
        <v/>
      </c>
      <c r="O1726" s="26">
        <f>INDEX(Structure!$H$25:$H$52,MATCH(B1726&amp;"|"&amp;I1726,Structure!$A$25:$A$52,0))</f>
        <v/>
      </c>
      <c r="P1726" s="26">
        <f>INDEX(Structure!$I$25:$I$52,MATCH(B1726&amp;"|"&amp;I1726,Structure!$A$25:$A$52,0))</f>
        <v/>
      </c>
      <c r="Q1726" s="20">
        <f>G1726/H1726</f>
        <v/>
      </c>
      <c r="R1726" s="20">
        <f>G1726/O1726</f>
        <v/>
      </c>
      <c r="S1726" s="32">
        <f>(G1726-N1726)/(P1726-N1726)</f>
        <v/>
      </c>
      <c r="T1726" s="4">
        <f>IF(G1726&lt;N1726,"Below",IF(G1726&gt;P1726,"Above","Within"))</f>
        <v/>
      </c>
      <c r="U1726" s="17">
        <f>MAX(0,N1726-G1726)*F1726</f>
        <v/>
      </c>
      <c r="V1726" s="17">
        <f>MAX(0,G1726-P1726)*F1726</f>
        <v/>
      </c>
      <c r="W1726" s="33">
        <f>IF(T1726="Above",LN(G1726/P1726)/LN(1+INDEX(Market!$E$6:$E$9,MATCH(B1726,Market!$A$6:$A$9,0))),0)</f>
        <v/>
      </c>
    </row>
    <row r="1727">
      <c r="A1727" s="5" t="inlineStr">
        <is>
          <t>E01999</t>
        </is>
      </c>
      <c r="B1727" s="5" t="inlineStr">
        <is>
          <t>PL</t>
        </is>
      </c>
      <c r="C1727" s="5" t="inlineStr">
        <is>
          <t>Finance</t>
        </is>
      </c>
      <c r="D1727" s="5" t="inlineStr">
        <is>
          <t>L1</t>
        </is>
      </c>
      <c r="E1727" s="5" t="inlineStr">
        <is>
          <t>F</t>
        </is>
      </c>
      <c r="F1727" s="5" t="n">
        <v>1</v>
      </c>
      <c r="G1727" s="31" t="n">
        <v>24350</v>
      </c>
      <c r="H1727" s="31" t="n">
        <v>23100</v>
      </c>
      <c r="I1727" s="6">
        <f>INDEX(Roles!$J$5:$J$40,MATCH(C1727&amp;"|"&amp;D1727,Roles!$A$5:$A$40,0))</f>
        <v/>
      </c>
      <c r="J1727" s="6">
        <f>INDEX(Roles!$K$5:$K$40,MATCH(C1727&amp;"|"&amp;D1727,Roles!$A$5:$A$40,0))</f>
        <v/>
      </c>
      <c r="K1727" s="26">
        <f>INDEX(Market!$K$31:$K$54,MATCH(B1727&amp;"|"&amp;J1727,Market!$A$31:$A$54,0))</f>
        <v/>
      </c>
      <c r="L1727" s="6">
        <f>INDEX(Settings!$E$13:$E$19,MATCH(I1727,Settings!$B$13:$B$19,0))</f>
        <v/>
      </c>
      <c r="M1727" s="25">
        <f>INDEX(Structure!$K$6:$K$12,MATCH(I1727,Structure!$A$6:$A$12,0))</f>
        <v/>
      </c>
      <c r="N1727" s="26">
        <f>INDEX(Structure!$G$25:$G$52,MATCH(B1727&amp;"|"&amp;I1727,Structure!$A$25:$A$52,0))</f>
        <v/>
      </c>
      <c r="O1727" s="26">
        <f>INDEX(Structure!$H$25:$H$52,MATCH(B1727&amp;"|"&amp;I1727,Structure!$A$25:$A$52,0))</f>
        <v/>
      </c>
      <c r="P1727" s="26">
        <f>INDEX(Structure!$I$25:$I$52,MATCH(B1727&amp;"|"&amp;I1727,Structure!$A$25:$A$52,0))</f>
        <v/>
      </c>
      <c r="Q1727" s="20">
        <f>G1727/H1727</f>
        <v/>
      </c>
      <c r="R1727" s="20">
        <f>G1727/O1727</f>
        <v/>
      </c>
      <c r="S1727" s="32">
        <f>(G1727-N1727)/(P1727-N1727)</f>
        <v/>
      </c>
      <c r="T1727" s="4">
        <f>IF(G1727&lt;N1727,"Below",IF(G1727&gt;P1727,"Above","Within"))</f>
        <v/>
      </c>
      <c r="U1727" s="17">
        <f>MAX(0,N1727-G1727)*F1727</f>
        <v/>
      </c>
      <c r="V1727" s="17">
        <f>MAX(0,G1727-P1727)*F1727</f>
        <v/>
      </c>
      <c r="W1727" s="33">
        <f>IF(T1727="Above",LN(G1727/P1727)/LN(1+INDEX(Market!$E$6:$E$9,MATCH(B1727,Market!$A$6:$A$9,0))),0)</f>
        <v/>
      </c>
    </row>
    <row r="1728">
      <c r="A1728" s="5" t="inlineStr">
        <is>
          <t>E02000</t>
        </is>
      </c>
      <c r="B1728" s="5" t="inlineStr">
        <is>
          <t>PL</t>
        </is>
      </c>
      <c r="C1728" s="5" t="inlineStr">
        <is>
          <t>Sales</t>
        </is>
      </c>
      <c r="D1728" s="5" t="inlineStr">
        <is>
          <t>L2</t>
        </is>
      </c>
      <c r="E1728" s="5" t="inlineStr">
        <is>
          <t>F</t>
        </is>
      </c>
      <c r="F1728" s="5" t="n">
        <v>0.8</v>
      </c>
      <c r="G1728" s="31" t="n">
        <v>24850</v>
      </c>
      <c r="H1728" s="31" t="n">
        <v>27600</v>
      </c>
      <c r="I1728" s="6">
        <f>INDEX(Roles!$J$5:$J$40,MATCH(C1728&amp;"|"&amp;D1728,Roles!$A$5:$A$40,0))</f>
        <v/>
      </c>
      <c r="J1728" s="6">
        <f>INDEX(Roles!$K$5:$K$40,MATCH(C1728&amp;"|"&amp;D1728,Roles!$A$5:$A$40,0))</f>
        <v/>
      </c>
      <c r="K1728" s="26">
        <f>INDEX(Market!$K$31:$K$54,MATCH(B1728&amp;"|"&amp;J1728,Market!$A$31:$A$54,0))</f>
        <v/>
      </c>
      <c r="L1728" s="6">
        <f>INDEX(Settings!$E$13:$E$19,MATCH(I1728,Settings!$B$13:$B$19,0))</f>
        <v/>
      </c>
      <c r="M1728" s="25">
        <f>INDEX(Structure!$K$6:$K$12,MATCH(I1728,Structure!$A$6:$A$12,0))</f>
        <v/>
      </c>
      <c r="N1728" s="26">
        <f>INDEX(Structure!$G$25:$G$52,MATCH(B1728&amp;"|"&amp;I1728,Structure!$A$25:$A$52,0))</f>
        <v/>
      </c>
      <c r="O1728" s="26">
        <f>INDEX(Structure!$H$25:$H$52,MATCH(B1728&amp;"|"&amp;I1728,Structure!$A$25:$A$52,0))</f>
        <v/>
      </c>
      <c r="P1728" s="26">
        <f>INDEX(Structure!$I$25:$I$52,MATCH(B1728&amp;"|"&amp;I1728,Structure!$A$25:$A$52,0))</f>
        <v/>
      </c>
      <c r="Q1728" s="20">
        <f>G1728/H1728</f>
        <v/>
      </c>
      <c r="R1728" s="20">
        <f>G1728/O1728</f>
        <v/>
      </c>
      <c r="S1728" s="32">
        <f>(G1728-N1728)/(P1728-N1728)</f>
        <v/>
      </c>
      <c r="T1728" s="4">
        <f>IF(G1728&lt;N1728,"Below",IF(G1728&gt;P1728,"Above","Within"))</f>
        <v/>
      </c>
      <c r="U1728" s="17">
        <f>MAX(0,N1728-G1728)*F1728</f>
        <v/>
      </c>
      <c r="V1728" s="17">
        <f>MAX(0,G1728-P1728)*F1728</f>
        <v/>
      </c>
      <c r="W1728" s="33">
        <f>IF(T1728="Above",LN(G1728/P1728)/LN(1+INDEX(Market!$E$6:$E$9,MATCH(B1728,Market!$A$6:$A$9,0))),0)</f>
        <v/>
      </c>
    </row>
    <row r="1729">
      <c r="A1729" s="5" t="inlineStr">
        <is>
          <t>E02001</t>
        </is>
      </c>
      <c r="B1729" s="5" t="inlineStr">
        <is>
          <t>PL</t>
        </is>
      </c>
      <c r="C1729" s="5" t="inlineStr">
        <is>
          <t>Customer Service</t>
        </is>
      </c>
      <c r="D1729" s="5" t="inlineStr">
        <is>
          <t>L2</t>
        </is>
      </c>
      <c r="E1729" s="5" t="inlineStr">
        <is>
          <t>F</t>
        </is>
      </c>
      <c r="F1729" s="5" t="n">
        <v>1</v>
      </c>
      <c r="G1729" s="31" t="n">
        <v>25250</v>
      </c>
      <c r="H1729" s="31" t="n">
        <v>23600</v>
      </c>
      <c r="I1729" s="6">
        <f>INDEX(Roles!$J$5:$J$40,MATCH(C1729&amp;"|"&amp;D1729,Roles!$A$5:$A$40,0))</f>
        <v/>
      </c>
      <c r="J1729" s="6">
        <f>INDEX(Roles!$K$5:$K$40,MATCH(C1729&amp;"|"&amp;D1729,Roles!$A$5:$A$40,0))</f>
        <v/>
      </c>
      <c r="K1729" s="26">
        <f>INDEX(Market!$K$31:$K$54,MATCH(B1729&amp;"|"&amp;J1729,Market!$A$31:$A$54,0))</f>
        <v/>
      </c>
      <c r="L1729" s="6">
        <f>INDEX(Settings!$E$13:$E$19,MATCH(I1729,Settings!$B$13:$B$19,0))</f>
        <v/>
      </c>
      <c r="M1729" s="25">
        <f>INDEX(Structure!$K$6:$K$12,MATCH(I1729,Structure!$A$6:$A$12,0))</f>
        <v/>
      </c>
      <c r="N1729" s="26">
        <f>INDEX(Structure!$G$25:$G$52,MATCH(B1729&amp;"|"&amp;I1729,Structure!$A$25:$A$52,0))</f>
        <v/>
      </c>
      <c r="O1729" s="26">
        <f>INDEX(Structure!$H$25:$H$52,MATCH(B1729&amp;"|"&amp;I1729,Structure!$A$25:$A$52,0))</f>
        <v/>
      </c>
      <c r="P1729" s="26">
        <f>INDEX(Structure!$I$25:$I$52,MATCH(B1729&amp;"|"&amp;I1729,Structure!$A$25:$A$52,0))</f>
        <v/>
      </c>
      <c r="Q1729" s="20">
        <f>G1729/H1729</f>
        <v/>
      </c>
      <c r="R1729" s="20">
        <f>G1729/O1729</f>
        <v/>
      </c>
      <c r="S1729" s="32">
        <f>(G1729-N1729)/(P1729-N1729)</f>
        <v/>
      </c>
      <c r="T1729" s="4">
        <f>IF(G1729&lt;N1729,"Below",IF(G1729&gt;P1729,"Above","Within"))</f>
        <v/>
      </c>
      <c r="U1729" s="17">
        <f>MAX(0,N1729-G1729)*F1729</f>
        <v/>
      </c>
      <c r="V1729" s="17">
        <f>MAX(0,G1729-P1729)*F1729</f>
        <v/>
      </c>
      <c r="W1729" s="33">
        <f>IF(T1729="Above",LN(G1729/P1729)/LN(1+INDEX(Market!$E$6:$E$9,MATCH(B1729,Market!$A$6:$A$9,0))),0)</f>
        <v/>
      </c>
    </row>
    <row r="1730">
      <c r="A1730" s="5" t="inlineStr">
        <is>
          <t>E02002</t>
        </is>
      </c>
      <c r="B1730" s="5" t="inlineStr">
        <is>
          <t>PL</t>
        </is>
      </c>
      <c r="C1730" s="5" t="inlineStr">
        <is>
          <t>Sales</t>
        </is>
      </c>
      <c r="D1730" s="5" t="inlineStr">
        <is>
          <t>L1</t>
        </is>
      </c>
      <c r="E1730" s="5" t="inlineStr">
        <is>
          <t>F</t>
        </is>
      </c>
      <c r="F1730" s="5" t="n">
        <v>1</v>
      </c>
      <c r="G1730" s="31" t="n">
        <v>22000</v>
      </c>
      <c r="H1730" s="31" t="n">
        <v>22000</v>
      </c>
      <c r="I1730" s="6">
        <f>INDEX(Roles!$J$5:$J$40,MATCH(C1730&amp;"|"&amp;D1730,Roles!$A$5:$A$40,0))</f>
        <v/>
      </c>
      <c r="J1730" s="6">
        <f>INDEX(Roles!$K$5:$K$40,MATCH(C1730&amp;"|"&amp;D1730,Roles!$A$5:$A$40,0))</f>
        <v/>
      </c>
      <c r="K1730" s="26">
        <f>INDEX(Market!$K$31:$K$54,MATCH(B1730&amp;"|"&amp;J1730,Market!$A$31:$A$54,0))</f>
        <v/>
      </c>
      <c r="L1730" s="6">
        <f>INDEX(Settings!$E$13:$E$19,MATCH(I1730,Settings!$B$13:$B$19,0))</f>
        <v/>
      </c>
      <c r="M1730" s="25">
        <f>INDEX(Structure!$K$6:$K$12,MATCH(I1730,Structure!$A$6:$A$12,0))</f>
        <v/>
      </c>
      <c r="N1730" s="26">
        <f>INDEX(Structure!$G$25:$G$52,MATCH(B1730&amp;"|"&amp;I1730,Structure!$A$25:$A$52,0))</f>
        <v/>
      </c>
      <c r="O1730" s="26">
        <f>INDEX(Structure!$H$25:$H$52,MATCH(B1730&amp;"|"&amp;I1730,Structure!$A$25:$A$52,0))</f>
        <v/>
      </c>
      <c r="P1730" s="26">
        <f>INDEX(Structure!$I$25:$I$52,MATCH(B1730&amp;"|"&amp;I1730,Structure!$A$25:$A$52,0))</f>
        <v/>
      </c>
      <c r="Q1730" s="20">
        <f>G1730/H1730</f>
        <v/>
      </c>
      <c r="R1730" s="20">
        <f>G1730/O1730</f>
        <v/>
      </c>
      <c r="S1730" s="32">
        <f>(G1730-N1730)/(P1730-N1730)</f>
        <v/>
      </c>
      <c r="T1730" s="4">
        <f>IF(G1730&lt;N1730,"Below",IF(G1730&gt;P1730,"Above","Within"))</f>
        <v/>
      </c>
      <c r="U1730" s="17">
        <f>MAX(0,N1730-G1730)*F1730</f>
        <v/>
      </c>
      <c r="V1730" s="17">
        <f>MAX(0,G1730-P1730)*F1730</f>
        <v/>
      </c>
      <c r="W1730" s="33">
        <f>IF(T1730="Above",LN(G1730/P1730)/LN(1+INDEX(Market!$E$6:$E$9,MATCH(B1730,Market!$A$6:$A$9,0))),0)</f>
        <v/>
      </c>
    </row>
    <row r="1731">
      <c r="A1731" s="5" t="inlineStr">
        <is>
          <t>E02003</t>
        </is>
      </c>
      <c r="B1731" s="5" t="inlineStr">
        <is>
          <t>IT</t>
        </is>
      </c>
      <c r="C1731" s="5" t="inlineStr">
        <is>
          <t>HR</t>
        </is>
      </c>
      <c r="D1731" s="5" t="inlineStr">
        <is>
          <t>L5</t>
        </is>
      </c>
      <c r="E1731" s="5" t="inlineStr">
        <is>
          <t>M</t>
        </is>
      </c>
      <c r="F1731" s="5" t="n">
        <v>1</v>
      </c>
      <c r="G1731" s="31" t="n">
        <v>81500</v>
      </c>
      <c r="H1731" s="31" t="n">
        <v>75400</v>
      </c>
      <c r="I1731" s="6">
        <f>INDEX(Roles!$J$5:$J$40,MATCH(C1731&amp;"|"&amp;D1731,Roles!$A$5:$A$40,0))</f>
        <v/>
      </c>
      <c r="J1731" s="6">
        <f>INDEX(Roles!$K$5:$K$40,MATCH(C1731&amp;"|"&amp;D1731,Roles!$A$5:$A$40,0))</f>
        <v/>
      </c>
      <c r="K1731" s="26">
        <f>INDEX(Market!$K$31:$K$54,MATCH(B1731&amp;"|"&amp;J1731,Market!$A$31:$A$54,0))</f>
        <v/>
      </c>
      <c r="L1731" s="6">
        <f>INDEX(Settings!$E$13:$E$19,MATCH(I1731,Settings!$B$13:$B$19,0))</f>
        <v/>
      </c>
      <c r="M1731" s="25">
        <f>INDEX(Structure!$K$6:$K$12,MATCH(I1731,Structure!$A$6:$A$12,0))</f>
        <v/>
      </c>
      <c r="N1731" s="26">
        <f>INDEX(Structure!$G$25:$G$52,MATCH(B1731&amp;"|"&amp;I1731,Structure!$A$25:$A$52,0))</f>
        <v/>
      </c>
      <c r="O1731" s="26">
        <f>INDEX(Structure!$H$25:$H$52,MATCH(B1731&amp;"|"&amp;I1731,Structure!$A$25:$A$52,0))</f>
        <v/>
      </c>
      <c r="P1731" s="26">
        <f>INDEX(Structure!$I$25:$I$52,MATCH(B1731&amp;"|"&amp;I1731,Structure!$A$25:$A$52,0))</f>
        <v/>
      </c>
      <c r="Q1731" s="20">
        <f>G1731/H1731</f>
        <v/>
      </c>
      <c r="R1731" s="20">
        <f>G1731/O1731</f>
        <v/>
      </c>
      <c r="S1731" s="32">
        <f>(G1731-N1731)/(P1731-N1731)</f>
        <v/>
      </c>
      <c r="T1731" s="4">
        <f>IF(G1731&lt;N1731,"Below",IF(G1731&gt;P1731,"Above","Within"))</f>
        <v/>
      </c>
      <c r="U1731" s="17">
        <f>MAX(0,N1731-G1731)*F1731</f>
        <v/>
      </c>
      <c r="V1731" s="17">
        <f>MAX(0,G1731-P1731)*F1731</f>
        <v/>
      </c>
      <c r="W1731" s="33">
        <f>IF(T1731="Above",LN(G1731/P1731)/LN(1+INDEX(Market!$E$6:$E$9,MATCH(B1731,Market!$A$6:$A$9,0))),0)</f>
        <v/>
      </c>
    </row>
    <row r="1732">
      <c r="A1732" s="5" t="inlineStr">
        <is>
          <t>E02004</t>
        </is>
      </c>
      <c r="B1732" s="5" t="inlineStr">
        <is>
          <t>ES</t>
        </is>
      </c>
      <c r="C1732" s="5" t="inlineStr">
        <is>
          <t>Operations</t>
        </is>
      </c>
      <c r="D1732" s="5" t="inlineStr">
        <is>
          <t>L3</t>
        </is>
      </c>
      <c r="E1732" s="5" t="inlineStr">
        <is>
          <t>F</t>
        </is>
      </c>
      <c r="F1732" s="5" t="n">
        <v>1</v>
      </c>
      <c r="G1732" s="31" t="n">
        <v>41800</v>
      </c>
      <c r="H1732" s="31" t="n">
        <v>38000</v>
      </c>
      <c r="I1732" s="6">
        <f>INDEX(Roles!$J$5:$J$40,MATCH(C1732&amp;"|"&amp;D1732,Roles!$A$5:$A$40,0))</f>
        <v/>
      </c>
      <c r="J1732" s="6">
        <f>INDEX(Roles!$K$5:$K$40,MATCH(C1732&amp;"|"&amp;D1732,Roles!$A$5:$A$40,0))</f>
        <v/>
      </c>
      <c r="K1732" s="26">
        <f>INDEX(Market!$K$31:$K$54,MATCH(B1732&amp;"|"&amp;J1732,Market!$A$31:$A$54,0))</f>
        <v/>
      </c>
      <c r="L1732" s="6">
        <f>INDEX(Settings!$E$13:$E$19,MATCH(I1732,Settings!$B$13:$B$19,0))</f>
        <v/>
      </c>
      <c r="M1732" s="25">
        <f>INDEX(Structure!$K$6:$K$12,MATCH(I1732,Structure!$A$6:$A$12,0))</f>
        <v/>
      </c>
      <c r="N1732" s="26">
        <f>INDEX(Structure!$G$25:$G$52,MATCH(B1732&amp;"|"&amp;I1732,Structure!$A$25:$A$52,0))</f>
        <v/>
      </c>
      <c r="O1732" s="26">
        <f>INDEX(Structure!$H$25:$H$52,MATCH(B1732&amp;"|"&amp;I1732,Structure!$A$25:$A$52,0))</f>
        <v/>
      </c>
      <c r="P1732" s="26">
        <f>INDEX(Structure!$I$25:$I$52,MATCH(B1732&amp;"|"&amp;I1732,Structure!$A$25:$A$52,0))</f>
        <v/>
      </c>
      <c r="Q1732" s="20">
        <f>G1732/H1732</f>
        <v/>
      </c>
      <c r="R1732" s="20">
        <f>G1732/O1732</f>
        <v/>
      </c>
      <c r="S1732" s="32">
        <f>(G1732-N1732)/(P1732-N1732)</f>
        <v/>
      </c>
      <c r="T1732" s="4">
        <f>IF(G1732&lt;N1732,"Below",IF(G1732&gt;P1732,"Above","Within"))</f>
        <v/>
      </c>
      <c r="U1732" s="17">
        <f>MAX(0,N1732-G1732)*F1732</f>
        <v/>
      </c>
      <c r="V1732" s="17">
        <f>MAX(0,G1732-P1732)*F1732</f>
        <v/>
      </c>
      <c r="W1732" s="33">
        <f>IF(T1732="Above",LN(G1732/P1732)/LN(1+INDEX(Market!$E$6:$E$9,MATCH(B1732,Market!$A$6:$A$9,0))),0)</f>
        <v/>
      </c>
    </row>
    <row r="1733">
      <c r="A1733" s="5" t="inlineStr">
        <is>
          <t>E02005</t>
        </is>
      </c>
      <c r="B1733" s="5" t="inlineStr">
        <is>
          <t>PL</t>
        </is>
      </c>
      <c r="C1733" s="5" t="inlineStr">
        <is>
          <t>Finance</t>
        </is>
      </c>
      <c r="D1733" s="5" t="inlineStr">
        <is>
          <t>L3</t>
        </is>
      </c>
      <c r="E1733" s="5" t="inlineStr">
        <is>
          <t>M</t>
        </is>
      </c>
      <c r="F1733" s="5" t="n">
        <v>1</v>
      </c>
      <c r="G1733" s="31" t="n">
        <v>31800</v>
      </c>
      <c r="H1733" s="31" t="n">
        <v>37000</v>
      </c>
      <c r="I1733" s="6">
        <f>INDEX(Roles!$J$5:$J$40,MATCH(C1733&amp;"|"&amp;D1733,Roles!$A$5:$A$40,0))</f>
        <v/>
      </c>
      <c r="J1733" s="6">
        <f>INDEX(Roles!$K$5:$K$40,MATCH(C1733&amp;"|"&amp;D1733,Roles!$A$5:$A$40,0))</f>
        <v/>
      </c>
      <c r="K1733" s="26">
        <f>INDEX(Market!$K$31:$K$54,MATCH(B1733&amp;"|"&amp;J1733,Market!$A$31:$A$54,0))</f>
        <v/>
      </c>
      <c r="L1733" s="6">
        <f>INDEX(Settings!$E$13:$E$19,MATCH(I1733,Settings!$B$13:$B$19,0))</f>
        <v/>
      </c>
      <c r="M1733" s="25">
        <f>INDEX(Structure!$K$6:$K$12,MATCH(I1733,Structure!$A$6:$A$12,0))</f>
        <v/>
      </c>
      <c r="N1733" s="26">
        <f>INDEX(Structure!$G$25:$G$52,MATCH(B1733&amp;"|"&amp;I1733,Structure!$A$25:$A$52,0))</f>
        <v/>
      </c>
      <c r="O1733" s="26">
        <f>INDEX(Structure!$H$25:$H$52,MATCH(B1733&amp;"|"&amp;I1733,Structure!$A$25:$A$52,0))</f>
        <v/>
      </c>
      <c r="P1733" s="26">
        <f>INDEX(Structure!$I$25:$I$52,MATCH(B1733&amp;"|"&amp;I1733,Structure!$A$25:$A$52,0))</f>
        <v/>
      </c>
      <c r="Q1733" s="20">
        <f>G1733/H1733</f>
        <v/>
      </c>
      <c r="R1733" s="20">
        <f>G1733/O1733</f>
        <v/>
      </c>
      <c r="S1733" s="32">
        <f>(G1733-N1733)/(P1733-N1733)</f>
        <v/>
      </c>
      <c r="T1733" s="4">
        <f>IF(G1733&lt;N1733,"Below",IF(G1733&gt;P1733,"Above","Within"))</f>
        <v/>
      </c>
      <c r="U1733" s="17">
        <f>MAX(0,N1733-G1733)*F1733</f>
        <v/>
      </c>
      <c r="V1733" s="17">
        <f>MAX(0,G1733-P1733)*F1733</f>
        <v/>
      </c>
      <c r="W1733" s="33">
        <f>IF(T1733="Above",LN(G1733/P1733)/LN(1+INDEX(Market!$E$6:$E$9,MATCH(B1733,Market!$A$6:$A$9,0))),0)</f>
        <v/>
      </c>
    </row>
    <row r="1734">
      <c r="A1734" s="5" t="inlineStr">
        <is>
          <t>E02006</t>
        </is>
      </c>
      <c r="B1734" s="5" t="inlineStr">
        <is>
          <t>IT</t>
        </is>
      </c>
      <c r="C1734" s="5" t="inlineStr">
        <is>
          <t>Operations</t>
        </is>
      </c>
      <c r="D1734" s="5" t="inlineStr">
        <is>
          <t>L1</t>
        </is>
      </c>
      <c r="E1734" s="5" t="inlineStr">
        <is>
          <t>M</t>
        </is>
      </c>
      <c r="F1734" s="5" t="n">
        <v>0.8</v>
      </c>
      <c r="G1734" s="31" t="n">
        <v>18050</v>
      </c>
      <c r="H1734" s="31" t="n">
        <v>24700</v>
      </c>
      <c r="I1734" s="6">
        <f>INDEX(Roles!$J$5:$J$40,MATCH(C1734&amp;"|"&amp;D1734,Roles!$A$5:$A$40,0))</f>
        <v/>
      </c>
      <c r="J1734" s="6">
        <f>INDEX(Roles!$K$5:$K$40,MATCH(C1734&amp;"|"&amp;D1734,Roles!$A$5:$A$40,0))</f>
        <v/>
      </c>
      <c r="K1734" s="26">
        <f>INDEX(Market!$K$31:$K$54,MATCH(B1734&amp;"|"&amp;J1734,Market!$A$31:$A$54,0))</f>
        <v/>
      </c>
      <c r="L1734" s="6">
        <f>INDEX(Settings!$E$13:$E$19,MATCH(I1734,Settings!$B$13:$B$19,0))</f>
        <v/>
      </c>
      <c r="M1734" s="25">
        <f>INDEX(Structure!$K$6:$K$12,MATCH(I1734,Structure!$A$6:$A$12,0))</f>
        <v/>
      </c>
      <c r="N1734" s="26">
        <f>INDEX(Structure!$G$25:$G$52,MATCH(B1734&amp;"|"&amp;I1734,Structure!$A$25:$A$52,0))</f>
        <v/>
      </c>
      <c r="O1734" s="26">
        <f>INDEX(Structure!$H$25:$H$52,MATCH(B1734&amp;"|"&amp;I1734,Structure!$A$25:$A$52,0))</f>
        <v/>
      </c>
      <c r="P1734" s="26">
        <f>INDEX(Structure!$I$25:$I$52,MATCH(B1734&amp;"|"&amp;I1734,Structure!$A$25:$A$52,0))</f>
        <v/>
      </c>
      <c r="Q1734" s="20">
        <f>G1734/H1734</f>
        <v/>
      </c>
      <c r="R1734" s="20">
        <f>G1734/O1734</f>
        <v/>
      </c>
      <c r="S1734" s="32">
        <f>(G1734-N1734)/(P1734-N1734)</f>
        <v/>
      </c>
      <c r="T1734" s="4">
        <f>IF(G1734&lt;N1734,"Below",IF(G1734&gt;P1734,"Above","Within"))</f>
        <v/>
      </c>
      <c r="U1734" s="17">
        <f>MAX(0,N1734-G1734)*F1734</f>
        <v/>
      </c>
      <c r="V1734" s="17">
        <f>MAX(0,G1734-P1734)*F1734</f>
        <v/>
      </c>
      <c r="W1734" s="33">
        <f>IF(T1734="Above",LN(G1734/P1734)/LN(1+INDEX(Market!$E$6:$E$9,MATCH(B1734,Market!$A$6:$A$9,0))),0)</f>
        <v/>
      </c>
    </row>
    <row r="1735">
      <c r="A1735" s="5" t="inlineStr">
        <is>
          <t>E02007</t>
        </is>
      </c>
      <c r="B1735" s="5" t="inlineStr">
        <is>
          <t>PL</t>
        </is>
      </c>
      <c r="C1735" s="5" t="inlineStr">
        <is>
          <t>Sales</t>
        </is>
      </c>
      <c r="D1735" s="5" t="inlineStr">
        <is>
          <t>L3</t>
        </is>
      </c>
      <c r="E1735" s="5" t="inlineStr">
        <is>
          <t>F</t>
        </is>
      </c>
      <c r="F1735" s="5" t="n">
        <v>1</v>
      </c>
      <c r="G1735" s="31" t="n">
        <v>30100</v>
      </c>
      <c r="H1735" s="31" t="n">
        <v>35300</v>
      </c>
      <c r="I1735" s="6">
        <f>INDEX(Roles!$J$5:$J$40,MATCH(C1735&amp;"|"&amp;D1735,Roles!$A$5:$A$40,0))</f>
        <v/>
      </c>
      <c r="J1735" s="6">
        <f>INDEX(Roles!$K$5:$K$40,MATCH(C1735&amp;"|"&amp;D1735,Roles!$A$5:$A$40,0))</f>
        <v/>
      </c>
      <c r="K1735" s="26">
        <f>INDEX(Market!$K$31:$K$54,MATCH(B1735&amp;"|"&amp;J1735,Market!$A$31:$A$54,0))</f>
        <v/>
      </c>
      <c r="L1735" s="6">
        <f>INDEX(Settings!$E$13:$E$19,MATCH(I1735,Settings!$B$13:$B$19,0))</f>
        <v/>
      </c>
      <c r="M1735" s="25">
        <f>INDEX(Structure!$K$6:$K$12,MATCH(I1735,Structure!$A$6:$A$12,0))</f>
        <v/>
      </c>
      <c r="N1735" s="26">
        <f>INDEX(Structure!$G$25:$G$52,MATCH(B1735&amp;"|"&amp;I1735,Structure!$A$25:$A$52,0))</f>
        <v/>
      </c>
      <c r="O1735" s="26">
        <f>INDEX(Structure!$H$25:$H$52,MATCH(B1735&amp;"|"&amp;I1735,Structure!$A$25:$A$52,0))</f>
        <v/>
      </c>
      <c r="P1735" s="26">
        <f>INDEX(Structure!$I$25:$I$52,MATCH(B1735&amp;"|"&amp;I1735,Structure!$A$25:$A$52,0))</f>
        <v/>
      </c>
      <c r="Q1735" s="20">
        <f>G1735/H1735</f>
        <v/>
      </c>
      <c r="R1735" s="20">
        <f>G1735/O1735</f>
        <v/>
      </c>
      <c r="S1735" s="32">
        <f>(G1735-N1735)/(P1735-N1735)</f>
        <v/>
      </c>
      <c r="T1735" s="4">
        <f>IF(G1735&lt;N1735,"Below",IF(G1735&gt;P1735,"Above","Within"))</f>
        <v/>
      </c>
      <c r="U1735" s="17">
        <f>MAX(0,N1735-G1735)*F1735</f>
        <v/>
      </c>
      <c r="V1735" s="17">
        <f>MAX(0,G1735-P1735)*F1735</f>
        <v/>
      </c>
      <c r="W1735" s="33">
        <f>IF(T1735="Above",LN(G1735/P1735)/LN(1+INDEX(Market!$E$6:$E$9,MATCH(B1735,Market!$A$6:$A$9,0))),0)</f>
        <v/>
      </c>
    </row>
    <row r="1736">
      <c r="A1736" s="5" t="inlineStr">
        <is>
          <t>E02008</t>
        </is>
      </c>
      <c r="B1736" s="5" t="inlineStr">
        <is>
          <t>PL</t>
        </is>
      </c>
      <c r="C1736" s="5" t="inlineStr">
        <is>
          <t>Customer Service</t>
        </is>
      </c>
      <c r="D1736" s="5" t="inlineStr">
        <is>
          <t>L4</t>
        </is>
      </c>
      <c r="E1736" s="5" t="inlineStr">
        <is>
          <t>F</t>
        </is>
      </c>
      <c r="F1736" s="5" t="n">
        <v>1</v>
      </c>
      <c r="G1736" s="31" t="n">
        <v>33900</v>
      </c>
      <c r="H1736" s="31" t="n">
        <v>39700</v>
      </c>
      <c r="I1736" s="6">
        <f>INDEX(Roles!$J$5:$J$40,MATCH(C1736&amp;"|"&amp;D1736,Roles!$A$5:$A$40,0))</f>
        <v/>
      </c>
      <c r="J1736" s="6">
        <f>INDEX(Roles!$K$5:$K$40,MATCH(C1736&amp;"|"&amp;D1736,Roles!$A$5:$A$40,0))</f>
        <v/>
      </c>
      <c r="K1736" s="26">
        <f>INDEX(Market!$K$31:$K$54,MATCH(B1736&amp;"|"&amp;J1736,Market!$A$31:$A$54,0))</f>
        <v/>
      </c>
      <c r="L1736" s="6">
        <f>INDEX(Settings!$E$13:$E$19,MATCH(I1736,Settings!$B$13:$B$19,0))</f>
        <v/>
      </c>
      <c r="M1736" s="25">
        <f>INDEX(Structure!$K$6:$K$12,MATCH(I1736,Structure!$A$6:$A$12,0))</f>
        <v/>
      </c>
      <c r="N1736" s="26">
        <f>INDEX(Structure!$G$25:$G$52,MATCH(B1736&amp;"|"&amp;I1736,Structure!$A$25:$A$52,0))</f>
        <v/>
      </c>
      <c r="O1736" s="26">
        <f>INDEX(Structure!$H$25:$H$52,MATCH(B1736&amp;"|"&amp;I1736,Structure!$A$25:$A$52,0))</f>
        <v/>
      </c>
      <c r="P1736" s="26">
        <f>INDEX(Structure!$I$25:$I$52,MATCH(B1736&amp;"|"&amp;I1736,Structure!$A$25:$A$52,0))</f>
        <v/>
      </c>
      <c r="Q1736" s="20">
        <f>G1736/H1736</f>
        <v/>
      </c>
      <c r="R1736" s="20">
        <f>G1736/O1736</f>
        <v/>
      </c>
      <c r="S1736" s="32">
        <f>(G1736-N1736)/(P1736-N1736)</f>
        <v/>
      </c>
      <c r="T1736" s="4">
        <f>IF(G1736&lt;N1736,"Below",IF(G1736&gt;P1736,"Above","Within"))</f>
        <v/>
      </c>
      <c r="U1736" s="17">
        <f>MAX(0,N1736-G1736)*F1736</f>
        <v/>
      </c>
      <c r="V1736" s="17">
        <f>MAX(0,G1736-P1736)*F1736</f>
        <v/>
      </c>
      <c r="W1736" s="33">
        <f>IF(T1736="Above",LN(G1736/P1736)/LN(1+INDEX(Market!$E$6:$E$9,MATCH(B1736,Market!$A$6:$A$9,0))),0)</f>
        <v/>
      </c>
    </row>
    <row r="1737">
      <c r="A1737" s="5" t="inlineStr">
        <is>
          <t>E02009</t>
        </is>
      </c>
      <c r="B1737" s="5" t="inlineStr">
        <is>
          <t>PL</t>
        </is>
      </c>
      <c r="C1737" s="5" t="inlineStr">
        <is>
          <t>Sales</t>
        </is>
      </c>
      <c r="D1737" s="5" t="inlineStr">
        <is>
          <t>L3</t>
        </is>
      </c>
      <c r="E1737" s="5" t="inlineStr">
        <is>
          <t>F</t>
        </is>
      </c>
      <c r="F1737" s="5" t="n">
        <v>1</v>
      </c>
      <c r="G1737" s="31" t="n">
        <v>37000</v>
      </c>
      <c r="H1737" s="31" t="n">
        <v>35300</v>
      </c>
      <c r="I1737" s="6">
        <f>INDEX(Roles!$J$5:$J$40,MATCH(C1737&amp;"|"&amp;D1737,Roles!$A$5:$A$40,0))</f>
        <v/>
      </c>
      <c r="J1737" s="6">
        <f>INDEX(Roles!$K$5:$K$40,MATCH(C1737&amp;"|"&amp;D1737,Roles!$A$5:$A$40,0))</f>
        <v/>
      </c>
      <c r="K1737" s="26">
        <f>INDEX(Market!$K$31:$K$54,MATCH(B1737&amp;"|"&amp;J1737,Market!$A$31:$A$54,0))</f>
        <v/>
      </c>
      <c r="L1737" s="6">
        <f>INDEX(Settings!$E$13:$E$19,MATCH(I1737,Settings!$B$13:$B$19,0))</f>
        <v/>
      </c>
      <c r="M1737" s="25">
        <f>INDEX(Structure!$K$6:$K$12,MATCH(I1737,Structure!$A$6:$A$12,0))</f>
        <v/>
      </c>
      <c r="N1737" s="26">
        <f>INDEX(Structure!$G$25:$G$52,MATCH(B1737&amp;"|"&amp;I1737,Structure!$A$25:$A$52,0))</f>
        <v/>
      </c>
      <c r="O1737" s="26">
        <f>INDEX(Structure!$H$25:$H$52,MATCH(B1737&amp;"|"&amp;I1737,Structure!$A$25:$A$52,0))</f>
        <v/>
      </c>
      <c r="P1737" s="26">
        <f>INDEX(Structure!$I$25:$I$52,MATCH(B1737&amp;"|"&amp;I1737,Structure!$A$25:$A$52,0))</f>
        <v/>
      </c>
      <c r="Q1737" s="20">
        <f>G1737/H1737</f>
        <v/>
      </c>
      <c r="R1737" s="20">
        <f>G1737/O1737</f>
        <v/>
      </c>
      <c r="S1737" s="32">
        <f>(G1737-N1737)/(P1737-N1737)</f>
        <v/>
      </c>
      <c r="T1737" s="4">
        <f>IF(G1737&lt;N1737,"Below",IF(G1737&gt;P1737,"Above","Within"))</f>
        <v/>
      </c>
      <c r="U1737" s="17">
        <f>MAX(0,N1737-G1737)*F1737</f>
        <v/>
      </c>
      <c r="V1737" s="17">
        <f>MAX(0,G1737-P1737)*F1737</f>
        <v/>
      </c>
      <c r="W1737" s="33">
        <f>IF(T1737="Above",LN(G1737/P1737)/LN(1+INDEX(Market!$E$6:$E$9,MATCH(B1737,Market!$A$6:$A$9,0))),0)</f>
        <v/>
      </c>
    </row>
    <row r="1738">
      <c r="A1738" s="5" t="inlineStr">
        <is>
          <t>E02010</t>
        </is>
      </c>
      <c r="B1738" s="5" t="inlineStr">
        <is>
          <t>PL</t>
        </is>
      </c>
      <c r="C1738" s="5" t="inlineStr">
        <is>
          <t>HR</t>
        </is>
      </c>
      <c r="D1738" s="5" t="inlineStr">
        <is>
          <t>L5</t>
        </is>
      </c>
      <c r="E1738" s="5" t="inlineStr">
        <is>
          <t>M</t>
        </is>
      </c>
      <c r="F1738" s="5" t="n">
        <v>1</v>
      </c>
      <c r="G1738" s="31" t="n">
        <v>64300</v>
      </c>
      <c r="H1738" s="31" t="n">
        <v>60900</v>
      </c>
      <c r="I1738" s="6">
        <f>INDEX(Roles!$J$5:$J$40,MATCH(C1738&amp;"|"&amp;D1738,Roles!$A$5:$A$40,0))</f>
        <v/>
      </c>
      <c r="J1738" s="6">
        <f>INDEX(Roles!$K$5:$K$40,MATCH(C1738&amp;"|"&amp;D1738,Roles!$A$5:$A$40,0))</f>
        <v/>
      </c>
      <c r="K1738" s="26">
        <f>INDEX(Market!$K$31:$K$54,MATCH(B1738&amp;"|"&amp;J1738,Market!$A$31:$A$54,0))</f>
        <v/>
      </c>
      <c r="L1738" s="6">
        <f>INDEX(Settings!$E$13:$E$19,MATCH(I1738,Settings!$B$13:$B$19,0))</f>
        <v/>
      </c>
      <c r="M1738" s="25">
        <f>INDEX(Structure!$K$6:$K$12,MATCH(I1738,Structure!$A$6:$A$12,0))</f>
        <v/>
      </c>
      <c r="N1738" s="26">
        <f>INDEX(Structure!$G$25:$G$52,MATCH(B1738&amp;"|"&amp;I1738,Structure!$A$25:$A$52,0))</f>
        <v/>
      </c>
      <c r="O1738" s="26">
        <f>INDEX(Structure!$H$25:$H$52,MATCH(B1738&amp;"|"&amp;I1738,Structure!$A$25:$A$52,0))</f>
        <v/>
      </c>
      <c r="P1738" s="26">
        <f>INDEX(Structure!$I$25:$I$52,MATCH(B1738&amp;"|"&amp;I1738,Structure!$A$25:$A$52,0))</f>
        <v/>
      </c>
      <c r="Q1738" s="20">
        <f>G1738/H1738</f>
        <v/>
      </c>
      <c r="R1738" s="20">
        <f>G1738/O1738</f>
        <v/>
      </c>
      <c r="S1738" s="32">
        <f>(G1738-N1738)/(P1738-N1738)</f>
        <v/>
      </c>
      <c r="T1738" s="4">
        <f>IF(G1738&lt;N1738,"Below",IF(G1738&gt;P1738,"Above","Within"))</f>
        <v/>
      </c>
      <c r="U1738" s="17">
        <f>MAX(0,N1738-G1738)*F1738</f>
        <v/>
      </c>
      <c r="V1738" s="17">
        <f>MAX(0,G1738-P1738)*F1738</f>
        <v/>
      </c>
      <c r="W1738" s="33">
        <f>IF(T1738="Above",LN(G1738/P1738)/LN(1+INDEX(Market!$E$6:$E$9,MATCH(B1738,Market!$A$6:$A$9,0))),0)</f>
        <v/>
      </c>
    </row>
    <row r="1739">
      <c r="A1739" s="5" t="inlineStr">
        <is>
          <t>E02011</t>
        </is>
      </c>
      <c r="B1739" s="5" t="inlineStr">
        <is>
          <t>ES</t>
        </is>
      </c>
      <c r="C1739" s="5" t="inlineStr">
        <is>
          <t>Finance</t>
        </is>
      </c>
      <c r="D1739" s="5" t="inlineStr">
        <is>
          <t>L6</t>
        </is>
      </c>
      <c r="E1739" s="5" t="inlineStr">
        <is>
          <t>M</t>
        </is>
      </c>
      <c r="F1739" s="5" t="n">
        <v>1</v>
      </c>
      <c r="G1739" s="31" t="n">
        <v>105300</v>
      </c>
      <c r="H1739" s="31" t="n">
        <v>110000</v>
      </c>
      <c r="I1739" s="6">
        <f>INDEX(Roles!$J$5:$J$40,MATCH(C1739&amp;"|"&amp;D1739,Roles!$A$5:$A$40,0))</f>
        <v/>
      </c>
      <c r="J1739" s="6">
        <f>INDEX(Roles!$K$5:$K$40,MATCH(C1739&amp;"|"&amp;D1739,Roles!$A$5:$A$40,0))</f>
        <v/>
      </c>
      <c r="K1739" s="26">
        <f>INDEX(Market!$K$31:$K$54,MATCH(B1739&amp;"|"&amp;J1739,Market!$A$31:$A$54,0))</f>
        <v/>
      </c>
      <c r="L1739" s="6">
        <f>INDEX(Settings!$E$13:$E$19,MATCH(I1739,Settings!$B$13:$B$19,0))</f>
        <v/>
      </c>
      <c r="M1739" s="25">
        <f>INDEX(Structure!$K$6:$K$12,MATCH(I1739,Structure!$A$6:$A$12,0))</f>
        <v/>
      </c>
      <c r="N1739" s="26">
        <f>INDEX(Structure!$G$25:$G$52,MATCH(B1739&amp;"|"&amp;I1739,Structure!$A$25:$A$52,0))</f>
        <v/>
      </c>
      <c r="O1739" s="26">
        <f>INDEX(Structure!$H$25:$H$52,MATCH(B1739&amp;"|"&amp;I1739,Structure!$A$25:$A$52,0))</f>
        <v/>
      </c>
      <c r="P1739" s="26">
        <f>INDEX(Structure!$I$25:$I$52,MATCH(B1739&amp;"|"&amp;I1739,Structure!$A$25:$A$52,0))</f>
        <v/>
      </c>
      <c r="Q1739" s="20">
        <f>G1739/H1739</f>
        <v/>
      </c>
      <c r="R1739" s="20">
        <f>G1739/O1739</f>
        <v/>
      </c>
      <c r="S1739" s="32">
        <f>(G1739-N1739)/(P1739-N1739)</f>
        <v/>
      </c>
      <c r="T1739" s="4">
        <f>IF(G1739&lt;N1739,"Below",IF(G1739&gt;P1739,"Above","Within"))</f>
        <v/>
      </c>
      <c r="U1739" s="17">
        <f>MAX(0,N1739-G1739)*F1739</f>
        <v/>
      </c>
      <c r="V1739" s="17">
        <f>MAX(0,G1739-P1739)*F1739</f>
        <v/>
      </c>
      <c r="W1739" s="33">
        <f>IF(T1739="Above",LN(G1739/P1739)/LN(1+INDEX(Market!$E$6:$E$9,MATCH(B1739,Market!$A$6:$A$9,0))),0)</f>
        <v/>
      </c>
    </row>
    <row r="1740">
      <c r="A1740" s="5" t="inlineStr">
        <is>
          <t>E02012</t>
        </is>
      </c>
      <c r="B1740" s="5" t="inlineStr">
        <is>
          <t>IT</t>
        </is>
      </c>
      <c r="C1740" s="5" t="inlineStr">
        <is>
          <t>Customer Service</t>
        </is>
      </c>
      <c r="D1740" s="5" t="inlineStr">
        <is>
          <t>L4</t>
        </is>
      </c>
      <c r="E1740" s="5" t="inlineStr">
        <is>
          <t>M</t>
        </is>
      </c>
      <c r="F1740" s="5" t="n">
        <v>1</v>
      </c>
      <c r="G1740" s="31" t="n">
        <v>49600</v>
      </c>
      <c r="H1740" s="31" t="n">
        <v>49100</v>
      </c>
      <c r="I1740" s="6">
        <f>INDEX(Roles!$J$5:$J$40,MATCH(C1740&amp;"|"&amp;D1740,Roles!$A$5:$A$40,0))</f>
        <v/>
      </c>
      <c r="J1740" s="6">
        <f>INDEX(Roles!$K$5:$K$40,MATCH(C1740&amp;"|"&amp;D1740,Roles!$A$5:$A$40,0))</f>
        <v/>
      </c>
      <c r="K1740" s="26">
        <f>INDEX(Market!$K$31:$K$54,MATCH(B1740&amp;"|"&amp;J1740,Market!$A$31:$A$54,0))</f>
        <v/>
      </c>
      <c r="L1740" s="6">
        <f>INDEX(Settings!$E$13:$E$19,MATCH(I1740,Settings!$B$13:$B$19,0))</f>
        <v/>
      </c>
      <c r="M1740" s="25">
        <f>INDEX(Structure!$K$6:$K$12,MATCH(I1740,Structure!$A$6:$A$12,0))</f>
        <v/>
      </c>
      <c r="N1740" s="26">
        <f>INDEX(Structure!$G$25:$G$52,MATCH(B1740&amp;"|"&amp;I1740,Structure!$A$25:$A$52,0))</f>
        <v/>
      </c>
      <c r="O1740" s="26">
        <f>INDEX(Structure!$H$25:$H$52,MATCH(B1740&amp;"|"&amp;I1740,Structure!$A$25:$A$52,0))</f>
        <v/>
      </c>
      <c r="P1740" s="26">
        <f>INDEX(Structure!$I$25:$I$52,MATCH(B1740&amp;"|"&amp;I1740,Structure!$A$25:$A$52,0))</f>
        <v/>
      </c>
      <c r="Q1740" s="20">
        <f>G1740/H1740</f>
        <v/>
      </c>
      <c r="R1740" s="20">
        <f>G1740/O1740</f>
        <v/>
      </c>
      <c r="S1740" s="32">
        <f>(G1740-N1740)/(P1740-N1740)</f>
        <v/>
      </c>
      <c r="T1740" s="4">
        <f>IF(G1740&lt;N1740,"Below",IF(G1740&gt;P1740,"Above","Within"))</f>
        <v/>
      </c>
      <c r="U1740" s="17">
        <f>MAX(0,N1740-G1740)*F1740</f>
        <v/>
      </c>
      <c r="V1740" s="17">
        <f>MAX(0,G1740-P1740)*F1740</f>
        <v/>
      </c>
      <c r="W1740" s="33">
        <f>IF(T1740="Above",LN(G1740/P1740)/LN(1+INDEX(Market!$E$6:$E$9,MATCH(B1740,Market!$A$6:$A$9,0))),0)</f>
        <v/>
      </c>
    </row>
    <row r="1741">
      <c r="A1741" s="5" t="inlineStr">
        <is>
          <t>E02013</t>
        </is>
      </c>
      <c r="B1741" s="5" t="inlineStr">
        <is>
          <t>PL</t>
        </is>
      </c>
      <c r="C1741" s="5" t="inlineStr">
        <is>
          <t>Operations</t>
        </is>
      </c>
      <c r="D1741" s="5" t="inlineStr">
        <is>
          <t>L2</t>
        </is>
      </c>
      <c r="E1741" s="5" t="inlineStr">
        <is>
          <t>F</t>
        </is>
      </c>
      <c r="F1741" s="5" t="n">
        <v>1</v>
      </c>
      <c r="G1741" s="31" t="n">
        <v>24250</v>
      </c>
      <c r="H1741" s="31" t="n">
        <v>24900</v>
      </c>
      <c r="I1741" s="6">
        <f>INDEX(Roles!$J$5:$J$40,MATCH(C1741&amp;"|"&amp;D1741,Roles!$A$5:$A$40,0))</f>
        <v/>
      </c>
      <c r="J1741" s="6">
        <f>INDEX(Roles!$K$5:$K$40,MATCH(C1741&amp;"|"&amp;D1741,Roles!$A$5:$A$40,0))</f>
        <v/>
      </c>
      <c r="K1741" s="26">
        <f>INDEX(Market!$K$31:$K$54,MATCH(B1741&amp;"|"&amp;J1741,Market!$A$31:$A$54,0))</f>
        <v/>
      </c>
      <c r="L1741" s="6">
        <f>INDEX(Settings!$E$13:$E$19,MATCH(I1741,Settings!$B$13:$B$19,0))</f>
        <v/>
      </c>
      <c r="M1741" s="25">
        <f>INDEX(Structure!$K$6:$K$12,MATCH(I1741,Structure!$A$6:$A$12,0))</f>
        <v/>
      </c>
      <c r="N1741" s="26">
        <f>INDEX(Structure!$G$25:$G$52,MATCH(B1741&amp;"|"&amp;I1741,Structure!$A$25:$A$52,0))</f>
        <v/>
      </c>
      <c r="O1741" s="26">
        <f>INDEX(Structure!$H$25:$H$52,MATCH(B1741&amp;"|"&amp;I1741,Structure!$A$25:$A$52,0))</f>
        <v/>
      </c>
      <c r="P1741" s="26">
        <f>INDEX(Structure!$I$25:$I$52,MATCH(B1741&amp;"|"&amp;I1741,Structure!$A$25:$A$52,0))</f>
        <v/>
      </c>
      <c r="Q1741" s="20">
        <f>G1741/H1741</f>
        <v/>
      </c>
      <c r="R1741" s="20">
        <f>G1741/O1741</f>
        <v/>
      </c>
      <c r="S1741" s="32">
        <f>(G1741-N1741)/(P1741-N1741)</f>
        <v/>
      </c>
      <c r="T1741" s="4">
        <f>IF(G1741&lt;N1741,"Below",IF(G1741&gt;P1741,"Above","Within"))</f>
        <v/>
      </c>
      <c r="U1741" s="17">
        <f>MAX(0,N1741-G1741)*F1741</f>
        <v/>
      </c>
      <c r="V1741" s="17">
        <f>MAX(0,G1741-P1741)*F1741</f>
        <v/>
      </c>
      <c r="W1741" s="33">
        <f>IF(T1741="Above",LN(G1741/P1741)/LN(1+INDEX(Market!$E$6:$E$9,MATCH(B1741,Market!$A$6:$A$9,0))),0)</f>
        <v/>
      </c>
    </row>
    <row r="1742">
      <c r="A1742" s="5" t="inlineStr">
        <is>
          <t>E02014</t>
        </is>
      </c>
      <c r="B1742" s="5" t="inlineStr">
        <is>
          <t>ES</t>
        </is>
      </c>
      <c r="C1742" s="5" t="inlineStr">
        <is>
          <t>HR</t>
        </is>
      </c>
      <c r="D1742" s="5" t="inlineStr">
        <is>
          <t>L1</t>
        </is>
      </c>
      <c r="E1742" s="5" t="inlineStr">
        <is>
          <t>F</t>
        </is>
      </c>
      <c r="F1742" s="5" t="n">
        <v>1</v>
      </c>
      <c r="G1742" s="31" t="n">
        <v>25250</v>
      </c>
      <c r="H1742" s="31" t="n">
        <v>25000</v>
      </c>
      <c r="I1742" s="6">
        <f>INDEX(Roles!$J$5:$J$40,MATCH(C1742&amp;"|"&amp;D1742,Roles!$A$5:$A$40,0))</f>
        <v/>
      </c>
      <c r="J1742" s="6">
        <f>INDEX(Roles!$K$5:$K$40,MATCH(C1742&amp;"|"&amp;D1742,Roles!$A$5:$A$40,0))</f>
        <v/>
      </c>
      <c r="K1742" s="26">
        <f>INDEX(Market!$K$31:$K$54,MATCH(B1742&amp;"|"&amp;J1742,Market!$A$31:$A$54,0))</f>
        <v/>
      </c>
      <c r="L1742" s="6">
        <f>INDEX(Settings!$E$13:$E$19,MATCH(I1742,Settings!$B$13:$B$19,0))</f>
        <v/>
      </c>
      <c r="M1742" s="25">
        <f>INDEX(Structure!$K$6:$K$12,MATCH(I1742,Structure!$A$6:$A$12,0))</f>
        <v/>
      </c>
      <c r="N1742" s="26">
        <f>INDEX(Structure!$G$25:$G$52,MATCH(B1742&amp;"|"&amp;I1742,Structure!$A$25:$A$52,0))</f>
        <v/>
      </c>
      <c r="O1742" s="26">
        <f>INDEX(Structure!$H$25:$H$52,MATCH(B1742&amp;"|"&amp;I1742,Structure!$A$25:$A$52,0))</f>
        <v/>
      </c>
      <c r="P1742" s="26">
        <f>INDEX(Structure!$I$25:$I$52,MATCH(B1742&amp;"|"&amp;I1742,Structure!$A$25:$A$52,0))</f>
        <v/>
      </c>
      <c r="Q1742" s="20">
        <f>G1742/H1742</f>
        <v/>
      </c>
      <c r="R1742" s="20">
        <f>G1742/O1742</f>
        <v/>
      </c>
      <c r="S1742" s="32">
        <f>(G1742-N1742)/(P1742-N1742)</f>
        <v/>
      </c>
      <c r="T1742" s="4">
        <f>IF(G1742&lt;N1742,"Below",IF(G1742&gt;P1742,"Above","Within"))</f>
        <v/>
      </c>
      <c r="U1742" s="17">
        <f>MAX(0,N1742-G1742)*F1742</f>
        <v/>
      </c>
      <c r="V1742" s="17">
        <f>MAX(0,G1742-P1742)*F1742</f>
        <v/>
      </c>
      <c r="W1742" s="33">
        <f>IF(T1742="Above",LN(G1742/P1742)/LN(1+INDEX(Market!$E$6:$E$9,MATCH(B1742,Market!$A$6:$A$9,0))),0)</f>
        <v/>
      </c>
    </row>
    <row r="1743">
      <c r="A1743" s="5" t="inlineStr">
        <is>
          <t>E02015</t>
        </is>
      </c>
      <c r="B1743" s="5" t="inlineStr">
        <is>
          <t>IT</t>
        </is>
      </c>
      <c r="C1743" s="5" t="inlineStr">
        <is>
          <t>Finance</t>
        </is>
      </c>
      <c r="D1743" s="5" t="inlineStr">
        <is>
          <t>L4</t>
        </is>
      </c>
      <c r="E1743" s="5" t="inlineStr">
        <is>
          <t>F</t>
        </is>
      </c>
      <c r="F1743" s="5" t="n">
        <v>1</v>
      </c>
      <c r="G1743" s="31" t="n">
        <v>57450</v>
      </c>
      <c r="H1743" s="31" t="n">
        <v>60100</v>
      </c>
      <c r="I1743" s="6">
        <f>INDEX(Roles!$J$5:$J$40,MATCH(C1743&amp;"|"&amp;D1743,Roles!$A$5:$A$40,0))</f>
        <v/>
      </c>
      <c r="J1743" s="6">
        <f>INDEX(Roles!$K$5:$K$40,MATCH(C1743&amp;"|"&amp;D1743,Roles!$A$5:$A$40,0))</f>
        <v/>
      </c>
      <c r="K1743" s="26">
        <f>INDEX(Market!$K$31:$K$54,MATCH(B1743&amp;"|"&amp;J1743,Market!$A$31:$A$54,0))</f>
        <v/>
      </c>
      <c r="L1743" s="6">
        <f>INDEX(Settings!$E$13:$E$19,MATCH(I1743,Settings!$B$13:$B$19,0))</f>
        <v/>
      </c>
      <c r="M1743" s="25">
        <f>INDEX(Structure!$K$6:$K$12,MATCH(I1743,Structure!$A$6:$A$12,0))</f>
        <v/>
      </c>
      <c r="N1743" s="26">
        <f>INDEX(Structure!$G$25:$G$52,MATCH(B1743&amp;"|"&amp;I1743,Structure!$A$25:$A$52,0))</f>
        <v/>
      </c>
      <c r="O1743" s="26">
        <f>INDEX(Structure!$H$25:$H$52,MATCH(B1743&amp;"|"&amp;I1743,Structure!$A$25:$A$52,0))</f>
        <v/>
      </c>
      <c r="P1743" s="26">
        <f>INDEX(Structure!$I$25:$I$52,MATCH(B1743&amp;"|"&amp;I1743,Structure!$A$25:$A$52,0))</f>
        <v/>
      </c>
      <c r="Q1743" s="20">
        <f>G1743/H1743</f>
        <v/>
      </c>
      <c r="R1743" s="20">
        <f>G1743/O1743</f>
        <v/>
      </c>
      <c r="S1743" s="32">
        <f>(G1743-N1743)/(P1743-N1743)</f>
        <v/>
      </c>
      <c r="T1743" s="4">
        <f>IF(G1743&lt;N1743,"Below",IF(G1743&gt;P1743,"Above","Within"))</f>
        <v/>
      </c>
      <c r="U1743" s="17">
        <f>MAX(0,N1743-G1743)*F1743</f>
        <v/>
      </c>
      <c r="V1743" s="17">
        <f>MAX(0,G1743-P1743)*F1743</f>
        <v/>
      </c>
      <c r="W1743" s="33">
        <f>IF(T1743="Above",LN(G1743/P1743)/LN(1+INDEX(Market!$E$6:$E$9,MATCH(B1743,Market!$A$6:$A$9,0))),0)</f>
        <v/>
      </c>
    </row>
    <row r="1744">
      <c r="A1744" s="5" t="inlineStr">
        <is>
          <t>E02016</t>
        </is>
      </c>
      <c r="B1744" s="5" t="inlineStr">
        <is>
          <t>DE</t>
        </is>
      </c>
      <c r="C1744" s="5" t="inlineStr">
        <is>
          <t>Operations</t>
        </is>
      </c>
      <c r="D1744" s="5" t="inlineStr">
        <is>
          <t>L2</t>
        </is>
      </c>
      <c r="E1744" s="5" t="inlineStr">
        <is>
          <t>F</t>
        </is>
      </c>
      <c r="F1744" s="5" t="n">
        <v>1</v>
      </c>
      <c r="G1744" s="31" t="n">
        <v>45300</v>
      </c>
      <c r="H1744" s="31" t="n">
        <v>45100</v>
      </c>
      <c r="I1744" s="6">
        <f>INDEX(Roles!$J$5:$J$40,MATCH(C1744&amp;"|"&amp;D1744,Roles!$A$5:$A$40,0))</f>
        <v/>
      </c>
      <c r="J1744" s="6">
        <f>INDEX(Roles!$K$5:$K$40,MATCH(C1744&amp;"|"&amp;D1744,Roles!$A$5:$A$40,0))</f>
        <v/>
      </c>
      <c r="K1744" s="26">
        <f>INDEX(Market!$K$31:$K$54,MATCH(B1744&amp;"|"&amp;J1744,Market!$A$31:$A$54,0))</f>
        <v/>
      </c>
      <c r="L1744" s="6">
        <f>INDEX(Settings!$E$13:$E$19,MATCH(I1744,Settings!$B$13:$B$19,0))</f>
        <v/>
      </c>
      <c r="M1744" s="25">
        <f>INDEX(Structure!$K$6:$K$12,MATCH(I1744,Structure!$A$6:$A$12,0))</f>
        <v/>
      </c>
      <c r="N1744" s="26">
        <f>INDEX(Structure!$G$25:$G$52,MATCH(B1744&amp;"|"&amp;I1744,Structure!$A$25:$A$52,0))</f>
        <v/>
      </c>
      <c r="O1744" s="26">
        <f>INDEX(Structure!$H$25:$H$52,MATCH(B1744&amp;"|"&amp;I1744,Structure!$A$25:$A$52,0))</f>
        <v/>
      </c>
      <c r="P1744" s="26">
        <f>INDEX(Structure!$I$25:$I$52,MATCH(B1744&amp;"|"&amp;I1744,Structure!$A$25:$A$52,0))</f>
        <v/>
      </c>
      <c r="Q1744" s="20">
        <f>G1744/H1744</f>
        <v/>
      </c>
      <c r="R1744" s="20">
        <f>G1744/O1744</f>
        <v/>
      </c>
      <c r="S1744" s="32">
        <f>(G1744-N1744)/(P1744-N1744)</f>
        <v/>
      </c>
      <c r="T1744" s="4">
        <f>IF(G1744&lt;N1744,"Below",IF(G1744&gt;P1744,"Above","Within"))</f>
        <v/>
      </c>
      <c r="U1744" s="17">
        <f>MAX(0,N1744-G1744)*F1744</f>
        <v/>
      </c>
      <c r="V1744" s="17">
        <f>MAX(0,G1744-P1744)*F1744</f>
        <v/>
      </c>
      <c r="W1744" s="33">
        <f>IF(T1744="Above",LN(G1744/P1744)/LN(1+INDEX(Market!$E$6:$E$9,MATCH(B1744,Market!$A$6:$A$9,0))),0)</f>
        <v/>
      </c>
    </row>
    <row r="1745">
      <c r="A1745" s="5" t="inlineStr">
        <is>
          <t>E02017</t>
        </is>
      </c>
      <c r="B1745" s="5" t="inlineStr">
        <is>
          <t>IT</t>
        </is>
      </c>
      <c r="C1745" s="5" t="inlineStr">
        <is>
          <t>Sales</t>
        </is>
      </c>
      <c r="D1745" s="5" t="inlineStr">
        <is>
          <t>L1</t>
        </is>
      </c>
      <c r="E1745" s="5" t="inlineStr">
        <is>
          <t>F</t>
        </is>
      </c>
      <c r="F1745" s="5" t="n">
        <v>0.8</v>
      </c>
      <c r="G1745" s="31" t="n">
        <v>30700</v>
      </c>
      <c r="H1745" s="31" t="n">
        <v>27300</v>
      </c>
      <c r="I1745" s="6">
        <f>INDEX(Roles!$J$5:$J$40,MATCH(C1745&amp;"|"&amp;D1745,Roles!$A$5:$A$40,0))</f>
        <v/>
      </c>
      <c r="J1745" s="6">
        <f>INDEX(Roles!$K$5:$K$40,MATCH(C1745&amp;"|"&amp;D1745,Roles!$A$5:$A$40,0))</f>
        <v/>
      </c>
      <c r="K1745" s="26">
        <f>INDEX(Market!$K$31:$K$54,MATCH(B1745&amp;"|"&amp;J1745,Market!$A$31:$A$54,0))</f>
        <v/>
      </c>
      <c r="L1745" s="6">
        <f>INDEX(Settings!$E$13:$E$19,MATCH(I1745,Settings!$B$13:$B$19,0))</f>
        <v/>
      </c>
      <c r="M1745" s="25">
        <f>INDEX(Structure!$K$6:$K$12,MATCH(I1745,Structure!$A$6:$A$12,0))</f>
        <v/>
      </c>
      <c r="N1745" s="26">
        <f>INDEX(Structure!$G$25:$G$52,MATCH(B1745&amp;"|"&amp;I1745,Structure!$A$25:$A$52,0))</f>
        <v/>
      </c>
      <c r="O1745" s="26">
        <f>INDEX(Structure!$H$25:$H$52,MATCH(B1745&amp;"|"&amp;I1745,Structure!$A$25:$A$52,0))</f>
        <v/>
      </c>
      <c r="P1745" s="26">
        <f>INDEX(Structure!$I$25:$I$52,MATCH(B1745&amp;"|"&amp;I1745,Structure!$A$25:$A$52,0))</f>
        <v/>
      </c>
      <c r="Q1745" s="20">
        <f>G1745/H1745</f>
        <v/>
      </c>
      <c r="R1745" s="20">
        <f>G1745/O1745</f>
        <v/>
      </c>
      <c r="S1745" s="32">
        <f>(G1745-N1745)/(P1745-N1745)</f>
        <v/>
      </c>
      <c r="T1745" s="4">
        <f>IF(G1745&lt;N1745,"Below",IF(G1745&gt;P1745,"Above","Within"))</f>
        <v/>
      </c>
      <c r="U1745" s="17">
        <f>MAX(0,N1745-G1745)*F1745</f>
        <v/>
      </c>
      <c r="V1745" s="17">
        <f>MAX(0,G1745-P1745)*F1745</f>
        <v/>
      </c>
      <c r="W1745" s="33">
        <f>IF(T1745="Above",LN(G1745/P1745)/LN(1+INDEX(Market!$E$6:$E$9,MATCH(B1745,Market!$A$6:$A$9,0))),0)</f>
        <v/>
      </c>
    </row>
    <row r="1746">
      <c r="A1746" s="5" t="inlineStr">
        <is>
          <t>E02018</t>
        </is>
      </c>
      <c r="B1746" s="5" t="inlineStr">
        <is>
          <t>IT</t>
        </is>
      </c>
      <c r="C1746" s="5" t="inlineStr">
        <is>
          <t>HR</t>
        </is>
      </c>
      <c r="D1746" s="5" t="inlineStr">
        <is>
          <t>L1</t>
        </is>
      </c>
      <c r="E1746" s="5" t="inlineStr">
        <is>
          <t>M</t>
        </is>
      </c>
      <c r="F1746" s="5" t="n">
        <v>1</v>
      </c>
      <c r="G1746" s="31" t="n">
        <v>26550</v>
      </c>
      <c r="H1746" s="31" t="n">
        <v>26000</v>
      </c>
      <c r="I1746" s="6">
        <f>INDEX(Roles!$J$5:$J$40,MATCH(C1746&amp;"|"&amp;D1746,Roles!$A$5:$A$40,0))</f>
        <v/>
      </c>
      <c r="J1746" s="6">
        <f>INDEX(Roles!$K$5:$K$40,MATCH(C1746&amp;"|"&amp;D1746,Roles!$A$5:$A$40,0))</f>
        <v/>
      </c>
      <c r="K1746" s="26">
        <f>INDEX(Market!$K$31:$K$54,MATCH(B1746&amp;"|"&amp;J1746,Market!$A$31:$A$54,0))</f>
        <v/>
      </c>
      <c r="L1746" s="6">
        <f>INDEX(Settings!$E$13:$E$19,MATCH(I1746,Settings!$B$13:$B$19,0))</f>
        <v/>
      </c>
      <c r="M1746" s="25">
        <f>INDEX(Structure!$K$6:$K$12,MATCH(I1746,Structure!$A$6:$A$12,0))</f>
        <v/>
      </c>
      <c r="N1746" s="26">
        <f>INDEX(Structure!$G$25:$G$52,MATCH(B1746&amp;"|"&amp;I1746,Structure!$A$25:$A$52,0))</f>
        <v/>
      </c>
      <c r="O1746" s="26">
        <f>INDEX(Structure!$H$25:$H$52,MATCH(B1746&amp;"|"&amp;I1746,Structure!$A$25:$A$52,0))</f>
        <v/>
      </c>
      <c r="P1746" s="26">
        <f>INDEX(Structure!$I$25:$I$52,MATCH(B1746&amp;"|"&amp;I1746,Structure!$A$25:$A$52,0))</f>
        <v/>
      </c>
      <c r="Q1746" s="20">
        <f>G1746/H1746</f>
        <v/>
      </c>
      <c r="R1746" s="20">
        <f>G1746/O1746</f>
        <v/>
      </c>
      <c r="S1746" s="32">
        <f>(G1746-N1746)/(P1746-N1746)</f>
        <v/>
      </c>
      <c r="T1746" s="4">
        <f>IF(G1746&lt;N1746,"Below",IF(G1746&gt;P1746,"Above","Within"))</f>
        <v/>
      </c>
      <c r="U1746" s="17">
        <f>MAX(0,N1746-G1746)*F1746</f>
        <v/>
      </c>
      <c r="V1746" s="17">
        <f>MAX(0,G1746-P1746)*F1746</f>
        <v/>
      </c>
      <c r="W1746" s="33">
        <f>IF(T1746="Above",LN(G1746/P1746)/LN(1+INDEX(Market!$E$6:$E$9,MATCH(B1746,Market!$A$6:$A$9,0))),0)</f>
        <v/>
      </c>
    </row>
    <row r="1747">
      <c r="A1747" s="5" t="inlineStr">
        <is>
          <t>E02019</t>
        </is>
      </c>
      <c r="B1747" s="5" t="inlineStr">
        <is>
          <t>DE</t>
        </is>
      </c>
      <c r="C1747" s="5" t="inlineStr">
        <is>
          <t>Customer Service</t>
        </is>
      </c>
      <c r="D1747" s="5" t="inlineStr">
        <is>
          <t>L3</t>
        </is>
      </c>
      <c r="E1747" s="5" t="inlineStr">
        <is>
          <t>F</t>
        </is>
      </c>
      <c r="F1747" s="5" t="n">
        <v>1</v>
      </c>
      <c r="G1747" s="31" t="n">
        <v>57350</v>
      </c>
      <c r="H1747" s="31" t="n">
        <v>54700</v>
      </c>
      <c r="I1747" s="6">
        <f>INDEX(Roles!$J$5:$J$40,MATCH(C1747&amp;"|"&amp;D1747,Roles!$A$5:$A$40,0))</f>
        <v/>
      </c>
      <c r="J1747" s="6">
        <f>INDEX(Roles!$K$5:$K$40,MATCH(C1747&amp;"|"&amp;D1747,Roles!$A$5:$A$40,0))</f>
        <v/>
      </c>
      <c r="K1747" s="26">
        <f>INDEX(Market!$K$31:$K$54,MATCH(B1747&amp;"|"&amp;J1747,Market!$A$31:$A$54,0))</f>
        <v/>
      </c>
      <c r="L1747" s="6">
        <f>INDEX(Settings!$E$13:$E$19,MATCH(I1747,Settings!$B$13:$B$19,0))</f>
        <v/>
      </c>
      <c r="M1747" s="25">
        <f>INDEX(Structure!$K$6:$K$12,MATCH(I1747,Structure!$A$6:$A$12,0))</f>
        <v/>
      </c>
      <c r="N1747" s="26">
        <f>INDEX(Structure!$G$25:$G$52,MATCH(B1747&amp;"|"&amp;I1747,Structure!$A$25:$A$52,0))</f>
        <v/>
      </c>
      <c r="O1747" s="26">
        <f>INDEX(Structure!$H$25:$H$52,MATCH(B1747&amp;"|"&amp;I1747,Structure!$A$25:$A$52,0))</f>
        <v/>
      </c>
      <c r="P1747" s="26">
        <f>INDEX(Structure!$I$25:$I$52,MATCH(B1747&amp;"|"&amp;I1747,Structure!$A$25:$A$52,0))</f>
        <v/>
      </c>
      <c r="Q1747" s="20">
        <f>G1747/H1747</f>
        <v/>
      </c>
      <c r="R1747" s="20">
        <f>G1747/O1747</f>
        <v/>
      </c>
      <c r="S1747" s="32">
        <f>(G1747-N1747)/(P1747-N1747)</f>
        <v/>
      </c>
      <c r="T1747" s="4">
        <f>IF(G1747&lt;N1747,"Below",IF(G1747&gt;P1747,"Above","Within"))</f>
        <v/>
      </c>
      <c r="U1747" s="17">
        <f>MAX(0,N1747-G1747)*F1747</f>
        <v/>
      </c>
      <c r="V1747" s="17">
        <f>MAX(0,G1747-P1747)*F1747</f>
        <v/>
      </c>
      <c r="W1747" s="33">
        <f>IF(T1747="Above",LN(G1747/P1747)/LN(1+INDEX(Market!$E$6:$E$9,MATCH(B1747,Market!$A$6:$A$9,0))),0)</f>
        <v/>
      </c>
    </row>
    <row r="1748">
      <c r="A1748" s="5" t="inlineStr">
        <is>
          <t>E02021</t>
        </is>
      </c>
      <c r="B1748" s="5" t="inlineStr">
        <is>
          <t>IT</t>
        </is>
      </c>
      <c r="C1748" s="5" t="inlineStr">
        <is>
          <t>Customer Service</t>
        </is>
      </c>
      <c r="D1748" s="5" t="inlineStr">
        <is>
          <t>L3</t>
        </is>
      </c>
      <c r="E1748" s="5" t="inlineStr">
        <is>
          <t>M</t>
        </is>
      </c>
      <c r="F1748" s="5" t="n">
        <v>1</v>
      </c>
      <c r="G1748" s="31" t="n">
        <v>35450</v>
      </c>
      <c r="H1748" s="31" t="n">
        <v>37400</v>
      </c>
      <c r="I1748" s="6">
        <f>INDEX(Roles!$J$5:$J$40,MATCH(C1748&amp;"|"&amp;D1748,Roles!$A$5:$A$40,0))</f>
        <v/>
      </c>
      <c r="J1748" s="6">
        <f>INDEX(Roles!$K$5:$K$40,MATCH(C1748&amp;"|"&amp;D1748,Roles!$A$5:$A$40,0))</f>
        <v/>
      </c>
      <c r="K1748" s="26">
        <f>INDEX(Market!$K$31:$K$54,MATCH(B1748&amp;"|"&amp;J1748,Market!$A$31:$A$54,0))</f>
        <v/>
      </c>
      <c r="L1748" s="6">
        <f>INDEX(Settings!$E$13:$E$19,MATCH(I1748,Settings!$B$13:$B$19,0))</f>
        <v/>
      </c>
      <c r="M1748" s="25">
        <f>INDEX(Structure!$K$6:$K$12,MATCH(I1748,Structure!$A$6:$A$12,0))</f>
        <v/>
      </c>
      <c r="N1748" s="26">
        <f>INDEX(Structure!$G$25:$G$52,MATCH(B1748&amp;"|"&amp;I1748,Structure!$A$25:$A$52,0))</f>
        <v/>
      </c>
      <c r="O1748" s="26">
        <f>INDEX(Structure!$H$25:$H$52,MATCH(B1748&amp;"|"&amp;I1748,Structure!$A$25:$A$52,0))</f>
        <v/>
      </c>
      <c r="P1748" s="26">
        <f>INDEX(Structure!$I$25:$I$52,MATCH(B1748&amp;"|"&amp;I1748,Structure!$A$25:$A$52,0))</f>
        <v/>
      </c>
      <c r="Q1748" s="20">
        <f>G1748/H1748</f>
        <v/>
      </c>
      <c r="R1748" s="20">
        <f>G1748/O1748</f>
        <v/>
      </c>
      <c r="S1748" s="32">
        <f>(G1748-N1748)/(P1748-N1748)</f>
        <v/>
      </c>
      <c r="T1748" s="4">
        <f>IF(G1748&lt;N1748,"Below",IF(G1748&gt;P1748,"Above","Within"))</f>
        <v/>
      </c>
      <c r="U1748" s="17">
        <f>MAX(0,N1748-G1748)*F1748</f>
        <v/>
      </c>
      <c r="V1748" s="17">
        <f>MAX(0,G1748-P1748)*F1748</f>
        <v/>
      </c>
      <c r="W1748" s="33">
        <f>IF(T1748="Above",LN(G1748/P1748)/LN(1+INDEX(Market!$E$6:$E$9,MATCH(B1748,Market!$A$6:$A$9,0))),0)</f>
        <v/>
      </c>
    </row>
    <row r="1749">
      <c r="A1749" s="5" t="inlineStr">
        <is>
          <t>E02024</t>
        </is>
      </c>
      <c r="B1749" s="5" t="inlineStr">
        <is>
          <t>DE</t>
        </is>
      </c>
      <c r="C1749" s="5" t="inlineStr">
        <is>
          <t>Tech</t>
        </is>
      </c>
      <c r="D1749" s="5" t="inlineStr">
        <is>
          <t>L3</t>
        </is>
      </c>
      <c r="E1749" s="5" t="inlineStr">
        <is>
          <t>M</t>
        </is>
      </c>
      <c r="F1749" s="5" t="n">
        <v>1</v>
      </c>
      <c r="G1749" s="31" t="n">
        <v>75100</v>
      </c>
      <c r="H1749" s="31" t="n">
        <v>76000</v>
      </c>
      <c r="I1749" s="6">
        <f>INDEX(Roles!$J$5:$J$40,MATCH(C1749&amp;"|"&amp;D1749,Roles!$A$5:$A$40,0))</f>
        <v/>
      </c>
      <c r="J1749" s="6">
        <f>INDEX(Roles!$K$5:$K$40,MATCH(C1749&amp;"|"&amp;D1749,Roles!$A$5:$A$40,0))</f>
        <v/>
      </c>
      <c r="K1749" s="26">
        <f>INDEX(Market!$K$31:$K$54,MATCH(B1749&amp;"|"&amp;J1749,Market!$A$31:$A$54,0))</f>
        <v/>
      </c>
      <c r="L1749" s="6">
        <f>INDEX(Settings!$E$13:$E$19,MATCH(I1749,Settings!$B$13:$B$19,0))</f>
        <v/>
      </c>
      <c r="M1749" s="25">
        <f>INDEX(Structure!$K$6:$K$12,MATCH(I1749,Structure!$A$6:$A$12,0))</f>
        <v/>
      </c>
      <c r="N1749" s="26">
        <f>INDEX(Structure!$G$25:$G$52,MATCH(B1749&amp;"|"&amp;I1749,Structure!$A$25:$A$52,0))</f>
        <v/>
      </c>
      <c r="O1749" s="26">
        <f>INDEX(Structure!$H$25:$H$52,MATCH(B1749&amp;"|"&amp;I1749,Structure!$A$25:$A$52,0))</f>
        <v/>
      </c>
      <c r="P1749" s="26">
        <f>INDEX(Structure!$I$25:$I$52,MATCH(B1749&amp;"|"&amp;I1749,Structure!$A$25:$A$52,0))</f>
        <v/>
      </c>
      <c r="Q1749" s="20">
        <f>G1749/H1749</f>
        <v/>
      </c>
      <c r="R1749" s="20">
        <f>G1749/O1749</f>
        <v/>
      </c>
      <c r="S1749" s="32">
        <f>(G1749-N1749)/(P1749-N1749)</f>
        <v/>
      </c>
      <c r="T1749" s="4">
        <f>IF(G1749&lt;N1749,"Below",IF(G1749&gt;P1749,"Above","Within"))</f>
        <v/>
      </c>
      <c r="U1749" s="17">
        <f>MAX(0,N1749-G1749)*F1749</f>
        <v/>
      </c>
      <c r="V1749" s="17">
        <f>MAX(0,G1749-P1749)*F1749</f>
        <v/>
      </c>
      <c r="W1749" s="33">
        <f>IF(T1749="Above",LN(G1749/P1749)/LN(1+INDEX(Market!$E$6:$E$9,MATCH(B1749,Market!$A$6:$A$9,0))),0)</f>
        <v/>
      </c>
    </row>
    <row r="1750">
      <c r="A1750" s="5" t="inlineStr">
        <is>
          <t>E02025</t>
        </is>
      </c>
      <c r="B1750" s="5" t="inlineStr">
        <is>
          <t>PL</t>
        </is>
      </c>
      <c r="C1750" s="5" t="inlineStr">
        <is>
          <t>Sales</t>
        </is>
      </c>
      <c r="D1750" s="5" t="inlineStr">
        <is>
          <t>L2</t>
        </is>
      </c>
      <c r="E1750" s="5" t="inlineStr">
        <is>
          <t>F</t>
        </is>
      </c>
      <c r="F1750" s="5" t="n">
        <v>1</v>
      </c>
      <c r="G1750" s="31" t="n">
        <v>29100</v>
      </c>
      <c r="H1750" s="31" t="n">
        <v>27600</v>
      </c>
      <c r="I1750" s="6">
        <f>INDEX(Roles!$J$5:$J$40,MATCH(C1750&amp;"|"&amp;D1750,Roles!$A$5:$A$40,0))</f>
        <v/>
      </c>
      <c r="J1750" s="6">
        <f>INDEX(Roles!$K$5:$K$40,MATCH(C1750&amp;"|"&amp;D1750,Roles!$A$5:$A$40,0))</f>
        <v/>
      </c>
      <c r="K1750" s="26">
        <f>INDEX(Market!$K$31:$K$54,MATCH(B1750&amp;"|"&amp;J1750,Market!$A$31:$A$54,0))</f>
        <v/>
      </c>
      <c r="L1750" s="6">
        <f>INDEX(Settings!$E$13:$E$19,MATCH(I1750,Settings!$B$13:$B$19,0))</f>
        <v/>
      </c>
      <c r="M1750" s="25">
        <f>INDEX(Structure!$K$6:$K$12,MATCH(I1750,Structure!$A$6:$A$12,0))</f>
        <v/>
      </c>
      <c r="N1750" s="26">
        <f>INDEX(Structure!$G$25:$G$52,MATCH(B1750&amp;"|"&amp;I1750,Structure!$A$25:$A$52,0))</f>
        <v/>
      </c>
      <c r="O1750" s="26">
        <f>INDEX(Structure!$H$25:$H$52,MATCH(B1750&amp;"|"&amp;I1750,Structure!$A$25:$A$52,0))</f>
        <v/>
      </c>
      <c r="P1750" s="26">
        <f>INDEX(Structure!$I$25:$I$52,MATCH(B1750&amp;"|"&amp;I1750,Structure!$A$25:$A$52,0))</f>
        <v/>
      </c>
      <c r="Q1750" s="20">
        <f>G1750/H1750</f>
        <v/>
      </c>
      <c r="R1750" s="20">
        <f>G1750/O1750</f>
        <v/>
      </c>
      <c r="S1750" s="32">
        <f>(G1750-N1750)/(P1750-N1750)</f>
        <v/>
      </c>
      <c r="T1750" s="4">
        <f>IF(G1750&lt;N1750,"Below",IF(G1750&gt;P1750,"Above","Within"))</f>
        <v/>
      </c>
      <c r="U1750" s="17">
        <f>MAX(0,N1750-G1750)*F1750</f>
        <v/>
      </c>
      <c r="V1750" s="17">
        <f>MAX(0,G1750-P1750)*F1750</f>
        <v/>
      </c>
      <c r="W1750" s="33">
        <f>IF(T1750="Above",LN(G1750/P1750)/LN(1+INDEX(Market!$E$6:$E$9,MATCH(B1750,Market!$A$6:$A$9,0))),0)</f>
        <v/>
      </c>
    </row>
    <row r="1751">
      <c r="A1751" s="5" t="inlineStr">
        <is>
          <t>E02026</t>
        </is>
      </c>
      <c r="B1751" s="5" t="inlineStr">
        <is>
          <t>DE</t>
        </is>
      </c>
      <c r="C1751" s="5" t="inlineStr">
        <is>
          <t>Sales</t>
        </is>
      </c>
      <c r="D1751" s="5" t="inlineStr">
        <is>
          <t>L2</t>
        </is>
      </c>
      <c r="E1751" s="5" t="inlineStr">
        <is>
          <t>F</t>
        </is>
      </c>
      <c r="F1751" s="5" t="n">
        <v>1</v>
      </c>
      <c r="G1751" s="31" t="n">
        <v>54050</v>
      </c>
      <c r="H1751" s="31" t="n">
        <v>49900</v>
      </c>
      <c r="I1751" s="6">
        <f>INDEX(Roles!$J$5:$J$40,MATCH(C1751&amp;"|"&amp;D1751,Roles!$A$5:$A$40,0))</f>
        <v/>
      </c>
      <c r="J1751" s="6">
        <f>INDEX(Roles!$K$5:$K$40,MATCH(C1751&amp;"|"&amp;D1751,Roles!$A$5:$A$40,0))</f>
        <v/>
      </c>
      <c r="K1751" s="26">
        <f>INDEX(Market!$K$31:$K$54,MATCH(B1751&amp;"|"&amp;J1751,Market!$A$31:$A$54,0))</f>
        <v/>
      </c>
      <c r="L1751" s="6">
        <f>INDEX(Settings!$E$13:$E$19,MATCH(I1751,Settings!$B$13:$B$19,0))</f>
        <v/>
      </c>
      <c r="M1751" s="25">
        <f>INDEX(Structure!$K$6:$K$12,MATCH(I1751,Structure!$A$6:$A$12,0))</f>
        <v/>
      </c>
      <c r="N1751" s="26">
        <f>INDEX(Structure!$G$25:$G$52,MATCH(B1751&amp;"|"&amp;I1751,Structure!$A$25:$A$52,0))</f>
        <v/>
      </c>
      <c r="O1751" s="26">
        <f>INDEX(Structure!$H$25:$H$52,MATCH(B1751&amp;"|"&amp;I1751,Structure!$A$25:$A$52,0))</f>
        <v/>
      </c>
      <c r="P1751" s="26">
        <f>INDEX(Structure!$I$25:$I$52,MATCH(B1751&amp;"|"&amp;I1751,Structure!$A$25:$A$52,0))</f>
        <v/>
      </c>
      <c r="Q1751" s="20">
        <f>G1751/H1751</f>
        <v/>
      </c>
      <c r="R1751" s="20">
        <f>G1751/O1751</f>
        <v/>
      </c>
      <c r="S1751" s="32">
        <f>(G1751-N1751)/(P1751-N1751)</f>
        <v/>
      </c>
      <c r="T1751" s="4">
        <f>IF(G1751&lt;N1751,"Below",IF(G1751&gt;P1751,"Above","Within"))</f>
        <v/>
      </c>
      <c r="U1751" s="17">
        <f>MAX(0,N1751-G1751)*F1751</f>
        <v/>
      </c>
      <c r="V1751" s="17">
        <f>MAX(0,G1751-P1751)*F1751</f>
        <v/>
      </c>
      <c r="W1751" s="33">
        <f>IF(T1751="Above",LN(G1751/P1751)/LN(1+INDEX(Market!$E$6:$E$9,MATCH(B1751,Market!$A$6:$A$9,0))),0)</f>
        <v/>
      </c>
    </row>
    <row r="1752">
      <c r="A1752" s="5" t="inlineStr">
        <is>
          <t>E02027</t>
        </is>
      </c>
      <c r="B1752" s="5" t="inlineStr">
        <is>
          <t>PL</t>
        </is>
      </c>
      <c r="C1752" s="5" t="inlineStr">
        <is>
          <t>Customer Service</t>
        </is>
      </c>
      <c r="D1752" s="5" t="inlineStr">
        <is>
          <t>L3</t>
        </is>
      </c>
      <c r="E1752" s="5" t="inlineStr">
        <is>
          <t>M</t>
        </is>
      </c>
      <c r="F1752" s="5" t="n">
        <v>1</v>
      </c>
      <c r="G1752" s="31" t="n">
        <v>30500</v>
      </c>
      <c r="H1752" s="31" t="n">
        <v>30200</v>
      </c>
      <c r="I1752" s="6">
        <f>INDEX(Roles!$J$5:$J$40,MATCH(C1752&amp;"|"&amp;D1752,Roles!$A$5:$A$40,0))</f>
        <v/>
      </c>
      <c r="J1752" s="6">
        <f>INDEX(Roles!$K$5:$K$40,MATCH(C1752&amp;"|"&amp;D1752,Roles!$A$5:$A$40,0))</f>
        <v/>
      </c>
      <c r="K1752" s="26">
        <f>INDEX(Market!$K$31:$K$54,MATCH(B1752&amp;"|"&amp;J1752,Market!$A$31:$A$54,0))</f>
        <v/>
      </c>
      <c r="L1752" s="6">
        <f>INDEX(Settings!$E$13:$E$19,MATCH(I1752,Settings!$B$13:$B$19,0))</f>
        <v/>
      </c>
      <c r="M1752" s="25">
        <f>INDEX(Structure!$K$6:$K$12,MATCH(I1752,Structure!$A$6:$A$12,0))</f>
        <v/>
      </c>
      <c r="N1752" s="26">
        <f>INDEX(Structure!$G$25:$G$52,MATCH(B1752&amp;"|"&amp;I1752,Structure!$A$25:$A$52,0))</f>
        <v/>
      </c>
      <c r="O1752" s="26">
        <f>INDEX(Structure!$H$25:$H$52,MATCH(B1752&amp;"|"&amp;I1752,Structure!$A$25:$A$52,0))</f>
        <v/>
      </c>
      <c r="P1752" s="26">
        <f>INDEX(Structure!$I$25:$I$52,MATCH(B1752&amp;"|"&amp;I1752,Structure!$A$25:$A$52,0))</f>
        <v/>
      </c>
      <c r="Q1752" s="20">
        <f>G1752/H1752</f>
        <v/>
      </c>
      <c r="R1752" s="20">
        <f>G1752/O1752</f>
        <v/>
      </c>
      <c r="S1752" s="32">
        <f>(G1752-N1752)/(P1752-N1752)</f>
        <v/>
      </c>
      <c r="T1752" s="4">
        <f>IF(G1752&lt;N1752,"Below",IF(G1752&gt;P1752,"Above","Within"))</f>
        <v/>
      </c>
      <c r="U1752" s="17">
        <f>MAX(0,N1752-G1752)*F1752</f>
        <v/>
      </c>
      <c r="V1752" s="17">
        <f>MAX(0,G1752-P1752)*F1752</f>
        <v/>
      </c>
      <c r="W1752" s="33">
        <f>IF(T1752="Above",LN(G1752/P1752)/LN(1+INDEX(Market!$E$6:$E$9,MATCH(B1752,Market!$A$6:$A$9,0))),0)</f>
        <v/>
      </c>
    </row>
    <row r="1753">
      <c r="A1753" s="5" t="inlineStr">
        <is>
          <t>E02028</t>
        </is>
      </c>
      <c r="B1753" s="5" t="inlineStr">
        <is>
          <t>ES</t>
        </is>
      </c>
      <c r="C1753" s="5" t="inlineStr">
        <is>
          <t>Customer Service</t>
        </is>
      </c>
      <c r="D1753" s="5" t="inlineStr">
        <is>
          <t>L3</t>
        </is>
      </c>
      <c r="E1753" s="5" t="inlineStr">
        <is>
          <t>M</t>
        </is>
      </c>
      <c r="F1753" s="5" t="n">
        <v>1</v>
      </c>
      <c r="G1753" s="31" t="n">
        <v>39350</v>
      </c>
      <c r="H1753" s="31" t="n">
        <v>36000</v>
      </c>
      <c r="I1753" s="6">
        <f>INDEX(Roles!$J$5:$J$40,MATCH(C1753&amp;"|"&amp;D1753,Roles!$A$5:$A$40,0))</f>
        <v/>
      </c>
      <c r="J1753" s="6">
        <f>INDEX(Roles!$K$5:$K$40,MATCH(C1753&amp;"|"&amp;D1753,Roles!$A$5:$A$40,0))</f>
        <v/>
      </c>
      <c r="K1753" s="26">
        <f>INDEX(Market!$K$31:$K$54,MATCH(B1753&amp;"|"&amp;J1753,Market!$A$31:$A$54,0))</f>
        <v/>
      </c>
      <c r="L1753" s="6">
        <f>INDEX(Settings!$E$13:$E$19,MATCH(I1753,Settings!$B$13:$B$19,0))</f>
        <v/>
      </c>
      <c r="M1753" s="25">
        <f>INDEX(Structure!$K$6:$K$12,MATCH(I1753,Structure!$A$6:$A$12,0))</f>
        <v/>
      </c>
      <c r="N1753" s="26">
        <f>INDEX(Structure!$G$25:$G$52,MATCH(B1753&amp;"|"&amp;I1753,Structure!$A$25:$A$52,0))</f>
        <v/>
      </c>
      <c r="O1753" s="26">
        <f>INDEX(Structure!$H$25:$H$52,MATCH(B1753&amp;"|"&amp;I1753,Structure!$A$25:$A$52,0))</f>
        <v/>
      </c>
      <c r="P1753" s="26">
        <f>INDEX(Structure!$I$25:$I$52,MATCH(B1753&amp;"|"&amp;I1753,Structure!$A$25:$A$52,0))</f>
        <v/>
      </c>
      <c r="Q1753" s="20">
        <f>G1753/H1753</f>
        <v/>
      </c>
      <c r="R1753" s="20">
        <f>G1753/O1753</f>
        <v/>
      </c>
      <c r="S1753" s="32">
        <f>(G1753-N1753)/(P1753-N1753)</f>
        <v/>
      </c>
      <c r="T1753" s="4">
        <f>IF(G1753&lt;N1753,"Below",IF(G1753&gt;P1753,"Above","Within"))</f>
        <v/>
      </c>
      <c r="U1753" s="17">
        <f>MAX(0,N1753-G1753)*F1753</f>
        <v/>
      </c>
      <c r="V1753" s="17">
        <f>MAX(0,G1753-P1753)*F1753</f>
        <v/>
      </c>
      <c r="W1753" s="33">
        <f>IF(T1753="Above",LN(G1753/P1753)/LN(1+INDEX(Market!$E$6:$E$9,MATCH(B1753,Market!$A$6:$A$9,0))),0)</f>
        <v/>
      </c>
    </row>
    <row r="1754">
      <c r="A1754" s="5" t="inlineStr">
        <is>
          <t>E02029</t>
        </is>
      </c>
      <c r="B1754" s="5" t="inlineStr">
        <is>
          <t>PL</t>
        </is>
      </c>
      <c r="C1754" s="5" t="inlineStr">
        <is>
          <t>Operations</t>
        </is>
      </c>
      <c r="D1754" s="5" t="inlineStr">
        <is>
          <t>L1</t>
        </is>
      </c>
      <c r="E1754" s="5" t="inlineStr">
        <is>
          <t>M</t>
        </is>
      </c>
      <c r="F1754" s="5" t="n">
        <v>1</v>
      </c>
      <c r="G1754" s="31" t="n">
        <v>15050</v>
      </c>
      <c r="H1754" s="31" t="n">
        <v>20000</v>
      </c>
      <c r="I1754" s="6">
        <f>INDEX(Roles!$J$5:$J$40,MATCH(C1754&amp;"|"&amp;D1754,Roles!$A$5:$A$40,0))</f>
        <v/>
      </c>
      <c r="J1754" s="6">
        <f>INDEX(Roles!$K$5:$K$40,MATCH(C1754&amp;"|"&amp;D1754,Roles!$A$5:$A$40,0))</f>
        <v/>
      </c>
      <c r="K1754" s="26">
        <f>INDEX(Market!$K$31:$K$54,MATCH(B1754&amp;"|"&amp;J1754,Market!$A$31:$A$54,0))</f>
        <v/>
      </c>
      <c r="L1754" s="6">
        <f>INDEX(Settings!$E$13:$E$19,MATCH(I1754,Settings!$B$13:$B$19,0))</f>
        <v/>
      </c>
      <c r="M1754" s="25">
        <f>INDEX(Structure!$K$6:$K$12,MATCH(I1754,Structure!$A$6:$A$12,0))</f>
        <v/>
      </c>
      <c r="N1754" s="26">
        <f>INDEX(Structure!$G$25:$G$52,MATCH(B1754&amp;"|"&amp;I1754,Structure!$A$25:$A$52,0))</f>
        <v/>
      </c>
      <c r="O1754" s="26">
        <f>INDEX(Structure!$H$25:$H$52,MATCH(B1754&amp;"|"&amp;I1754,Structure!$A$25:$A$52,0))</f>
        <v/>
      </c>
      <c r="P1754" s="26">
        <f>INDEX(Structure!$I$25:$I$52,MATCH(B1754&amp;"|"&amp;I1754,Structure!$A$25:$A$52,0))</f>
        <v/>
      </c>
      <c r="Q1754" s="20">
        <f>G1754/H1754</f>
        <v/>
      </c>
      <c r="R1754" s="20">
        <f>G1754/O1754</f>
        <v/>
      </c>
      <c r="S1754" s="32">
        <f>(G1754-N1754)/(P1754-N1754)</f>
        <v/>
      </c>
      <c r="T1754" s="4">
        <f>IF(G1754&lt;N1754,"Below",IF(G1754&gt;P1754,"Above","Within"))</f>
        <v/>
      </c>
      <c r="U1754" s="17">
        <f>MAX(0,N1754-G1754)*F1754</f>
        <v/>
      </c>
      <c r="V1754" s="17">
        <f>MAX(0,G1754-P1754)*F1754</f>
        <v/>
      </c>
      <c r="W1754" s="33">
        <f>IF(T1754="Above",LN(G1754/P1754)/LN(1+INDEX(Market!$E$6:$E$9,MATCH(B1754,Market!$A$6:$A$9,0))),0)</f>
        <v/>
      </c>
    </row>
    <row r="1755">
      <c r="A1755" s="5" t="inlineStr">
        <is>
          <t>E02031</t>
        </is>
      </c>
      <c r="B1755" s="5" t="inlineStr">
        <is>
          <t>DE</t>
        </is>
      </c>
      <c r="C1755" s="5" t="inlineStr">
        <is>
          <t>Operations</t>
        </is>
      </c>
      <c r="D1755" s="5" t="inlineStr">
        <is>
          <t>L6</t>
        </is>
      </c>
      <c r="E1755" s="5" t="inlineStr">
        <is>
          <t>F</t>
        </is>
      </c>
      <c r="F1755" s="5" t="n">
        <v>0.8</v>
      </c>
      <c r="G1755" s="31" t="n">
        <v>152750</v>
      </c>
      <c r="H1755" s="31" t="n">
        <v>144400</v>
      </c>
      <c r="I1755" s="6">
        <f>INDEX(Roles!$J$5:$J$40,MATCH(C1755&amp;"|"&amp;D1755,Roles!$A$5:$A$40,0))</f>
        <v/>
      </c>
      <c r="J1755" s="6">
        <f>INDEX(Roles!$K$5:$K$40,MATCH(C1755&amp;"|"&amp;D1755,Roles!$A$5:$A$40,0))</f>
        <v/>
      </c>
      <c r="K1755" s="26">
        <f>INDEX(Market!$K$31:$K$54,MATCH(B1755&amp;"|"&amp;J1755,Market!$A$31:$A$54,0))</f>
        <v/>
      </c>
      <c r="L1755" s="6">
        <f>INDEX(Settings!$E$13:$E$19,MATCH(I1755,Settings!$B$13:$B$19,0))</f>
        <v/>
      </c>
      <c r="M1755" s="25">
        <f>INDEX(Structure!$K$6:$K$12,MATCH(I1755,Structure!$A$6:$A$12,0))</f>
        <v/>
      </c>
      <c r="N1755" s="26">
        <f>INDEX(Structure!$G$25:$G$52,MATCH(B1755&amp;"|"&amp;I1755,Structure!$A$25:$A$52,0))</f>
        <v/>
      </c>
      <c r="O1755" s="26">
        <f>INDEX(Structure!$H$25:$H$52,MATCH(B1755&amp;"|"&amp;I1755,Structure!$A$25:$A$52,0))</f>
        <v/>
      </c>
      <c r="P1755" s="26">
        <f>INDEX(Structure!$I$25:$I$52,MATCH(B1755&amp;"|"&amp;I1755,Structure!$A$25:$A$52,0))</f>
        <v/>
      </c>
      <c r="Q1755" s="20">
        <f>G1755/H1755</f>
        <v/>
      </c>
      <c r="R1755" s="20">
        <f>G1755/O1755</f>
        <v/>
      </c>
      <c r="S1755" s="32">
        <f>(G1755-N1755)/(P1755-N1755)</f>
        <v/>
      </c>
      <c r="T1755" s="4">
        <f>IF(G1755&lt;N1755,"Below",IF(G1755&gt;P1755,"Above","Within"))</f>
        <v/>
      </c>
      <c r="U1755" s="17">
        <f>MAX(0,N1755-G1755)*F1755</f>
        <v/>
      </c>
      <c r="V1755" s="17">
        <f>MAX(0,G1755-P1755)*F1755</f>
        <v/>
      </c>
      <c r="W1755" s="33">
        <f>IF(T1755="Above",LN(G1755/P1755)/LN(1+INDEX(Market!$E$6:$E$9,MATCH(B1755,Market!$A$6:$A$9,0))),0)</f>
        <v/>
      </c>
    </row>
    <row r="1756">
      <c r="A1756" s="5" t="inlineStr">
        <is>
          <t>E02032</t>
        </is>
      </c>
      <c r="B1756" s="5" t="inlineStr">
        <is>
          <t>IT</t>
        </is>
      </c>
      <c r="C1756" s="5" t="inlineStr">
        <is>
          <t>Customer Service</t>
        </is>
      </c>
      <c r="D1756" s="5" t="inlineStr">
        <is>
          <t>L1</t>
        </is>
      </c>
      <c r="E1756" s="5" t="inlineStr">
        <is>
          <t>F</t>
        </is>
      </c>
      <c r="F1756" s="5" t="n">
        <v>1</v>
      </c>
      <c r="G1756" s="31" t="n">
        <v>24750</v>
      </c>
      <c r="H1756" s="31" t="n">
        <v>23400</v>
      </c>
      <c r="I1756" s="6">
        <f>INDEX(Roles!$J$5:$J$40,MATCH(C1756&amp;"|"&amp;D1756,Roles!$A$5:$A$40,0))</f>
        <v/>
      </c>
      <c r="J1756" s="6">
        <f>INDEX(Roles!$K$5:$K$40,MATCH(C1756&amp;"|"&amp;D1756,Roles!$A$5:$A$40,0))</f>
        <v/>
      </c>
      <c r="K1756" s="26">
        <f>INDEX(Market!$K$31:$K$54,MATCH(B1756&amp;"|"&amp;J1756,Market!$A$31:$A$54,0))</f>
        <v/>
      </c>
      <c r="L1756" s="6">
        <f>INDEX(Settings!$E$13:$E$19,MATCH(I1756,Settings!$B$13:$B$19,0))</f>
        <v/>
      </c>
      <c r="M1756" s="25">
        <f>INDEX(Structure!$K$6:$K$12,MATCH(I1756,Structure!$A$6:$A$12,0))</f>
        <v/>
      </c>
      <c r="N1756" s="26">
        <f>INDEX(Structure!$G$25:$G$52,MATCH(B1756&amp;"|"&amp;I1756,Structure!$A$25:$A$52,0))</f>
        <v/>
      </c>
      <c r="O1756" s="26">
        <f>INDEX(Structure!$H$25:$H$52,MATCH(B1756&amp;"|"&amp;I1756,Structure!$A$25:$A$52,0))</f>
        <v/>
      </c>
      <c r="P1756" s="26">
        <f>INDEX(Structure!$I$25:$I$52,MATCH(B1756&amp;"|"&amp;I1756,Structure!$A$25:$A$52,0))</f>
        <v/>
      </c>
      <c r="Q1756" s="20">
        <f>G1756/H1756</f>
        <v/>
      </c>
      <c r="R1756" s="20">
        <f>G1756/O1756</f>
        <v/>
      </c>
      <c r="S1756" s="32">
        <f>(G1756-N1756)/(P1756-N1756)</f>
        <v/>
      </c>
      <c r="T1756" s="4">
        <f>IF(G1756&lt;N1756,"Below",IF(G1756&gt;P1756,"Above","Within"))</f>
        <v/>
      </c>
      <c r="U1756" s="17">
        <f>MAX(0,N1756-G1756)*F1756</f>
        <v/>
      </c>
      <c r="V1756" s="17">
        <f>MAX(0,G1756-P1756)*F1756</f>
        <v/>
      </c>
      <c r="W1756" s="33">
        <f>IF(T1756="Above",LN(G1756/P1756)/LN(1+INDEX(Market!$E$6:$E$9,MATCH(B1756,Market!$A$6:$A$9,0))),0)</f>
        <v/>
      </c>
    </row>
    <row r="1757">
      <c r="A1757" s="5" t="inlineStr">
        <is>
          <t>E02033</t>
        </is>
      </c>
      <c r="B1757" s="5" t="inlineStr">
        <is>
          <t>ES</t>
        </is>
      </c>
      <c r="C1757" s="5" t="inlineStr">
        <is>
          <t>Sales</t>
        </is>
      </c>
      <c r="D1757" s="5" t="inlineStr">
        <is>
          <t>L3</t>
        </is>
      </c>
      <c r="E1757" s="5" t="inlineStr">
        <is>
          <t>M</t>
        </is>
      </c>
      <c r="F1757" s="5" t="n">
        <v>1</v>
      </c>
      <c r="G1757" s="31" t="n">
        <v>36600</v>
      </c>
      <c r="H1757" s="31" t="n">
        <v>42000</v>
      </c>
      <c r="I1757" s="6">
        <f>INDEX(Roles!$J$5:$J$40,MATCH(C1757&amp;"|"&amp;D1757,Roles!$A$5:$A$40,0))</f>
        <v/>
      </c>
      <c r="J1757" s="6">
        <f>INDEX(Roles!$K$5:$K$40,MATCH(C1757&amp;"|"&amp;D1757,Roles!$A$5:$A$40,0))</f>
        <v/>
      </c>
      <c r="K1757" s="26">
        <f>INDEX(Market!$K$31:$K$54,MATCH(B1757&amp;"|"&amp;J1757,Market!$A$31:$A$54,0))</f>
        <v/>
      </c>
      <c r="L1757" s="6">
        <f>INDEX(Settings!$E$13:$E$19,MATCH(I1757,Settings!$B$13:$B$19,0))</f>
        <v/>
      </c>
      <c r="M1757" s="25">
        <f>INDEX(Structure!$K$6:$K$12,MATCH(I1757,Structure!$A$6:$A$12,0))</f>
        <v/>
      </c>
      <c r="N1757" s="26">
        <f>INDEX(Structure!$G$25:$G$52,MATCH(B1757&amp;"|"&amp;I1757,Structure!$A$25:$A$52,0))</f>
        <v/>
      </c>
      <c r="O1757" s="26">
        <f>INDEX(Structure!$H$25:$H$52,MATCH(B1757&amp;"|"&amp;I1757,Structure!$A$25:$A$52,0))</f>
        <v/>
      </c>
      <c r="P1757" s="26">
        <f>INDEX(Structure!$I$25:$I$52,MATCH(B1757&amp;"|"&amp;I1757,Structure!$A$25:$A$52,0))</f>
        <v/>
      </c>
      <c r="Q1757" s="20">
        <f>G1757/H1757</f>
        <v/>
      </c>
      <c r="R1757" s="20">
        <f>G1757/O1757</f>
        <v/>
      </c>
      <c r="S1757" s="32">
        <f>(G1757-N1757)/(P1757-N1757)</f>
        <v/>
      </c>
      <c r="T1757" s="4">
        <f>IF(G1757&lt;N1757,"Below",IF(G1757&gt;P1757,"Above","Within"))</f>
        <v/>
      </c>
      <c r="U1757" s="17">
        <f>MAX(0,N1757-G1757)*F1757</f>
        <v/>
      </c>
      <c r="V1757" s="17">
        <f>MAX(0,G1757-P1757)*F1757</f>
        <v/>
      </c>
      <c r="W1757" s="33">
        <f>IF(T1757="Above",LN(G1757/P1757)/LN(1+INDEX(Market!$E$6:$E$9,MATCH(B1757,Market!$A$6:$A$9,0))),0)</f>
        <v/>
      </c>
    </row>
    <row r="1758">
      <c r="A1758" s="5" t="inlineStr">
        <is>
          <t>E02035</t>
        </is>
      </c>
      <c r="B1758" s="5" t="inlineStr">
        <is>
          <t>PL</t>
        </is>
      </c>
      <c r="C1758" s="5" t="inlineStr">
        <is>
          <t>Finance</t>
        </is>
      </c>
      <c r="D1758" s="5" t="inlineStr">
        <is>
          <t>L1</t>
        </is>
      </c>
      <c r="E1758" s="5" t="inlineStr">
        <is>
          <t>F</t>
        </is>
      </c>
      <c r="F1758" s="5" t="n">
        <v>1</v>
      </c>
      <c r="G1758" s="31" t="n">
        <v>22250</v>
      </c>
      <c r="H1758" s="31" t="n">
        <v>23100</v>
      </c>
      <c r="I1758" s="6">
        <f>INDEX(Roles!$J$5:$J$40,MATCH(C1758&amp;"|"&amp;D1758,Roles!$A$5:$A$40,0))</f>
        <v/>
      </c>
      <c r="J1758" s="6">
        <f>INDEX(Roles!$K$5:$K$40,MATCH(C1758&amp;"|"&amp;D1758,Roles!$A$5:$A$40,0))</f>
        <v/>
      </c>
      <c r="K1758" s="26">
        <f>INDEX(Market!$K$31:$K$54,MATCH(B1758&amp;"|"&amp;J1758,Market!$A$31:$A$54,0))</f>
        <v/>
      </c>
      <c r="L1758" s="6">
        <f>INDEX(Settings!$E$13:$E$19,MATCH(I1758,Settings!$B$13:$B$19,0))</f>
        <v/>
      </c>
      <c r="M1758" s="25">
        <f>INDEX(Structure!$K$6:$K$12,MATCH(I1758,Structure!$A$6:$A$12,0))</f>
        <v/>
      </c>
      <c r="N1758" s="26">
        <f>INDEX(Structure!$G$25:$G$52,MATCH(B1758&amp;"|"&amp;I1758,Structure!$A$25:$A$52,0))</f>
        <v/>
      </c>
      <c r="O1758" s="26">
        <f>INDEX(Structure!$H$25:$H$52,MATCH(B1758&amp;"|"&amp;I1758,Structure!$A$25:$A$52,0))</f>
        <v/>
      </c>
      <c r="P1758" s="26">
        <f>INDEX(Structure!$I$25:$I$52,MATCH(B1758&amp;"|"&amp;I1758,Structure!$A$25:$A$52,0))</f>
        <v/>
      </c>
      <c r="Q1758" s="20">
        <f>G1758/H1758</f>
        <v/>
      </c>
      <c r="R1758" s="20">
        <f>G1758/O1758</f>
        <v/>
      </c>
      <c r="S1758" s="32">
        <f>(G1758-N1758)/(P1758-N1758)</f>
        <v/>
      </c>
      <c r="T1758" s="4">
        <f>IF(G1758&lt;N1758,"Below",IF(G1758&gt;P1758,"Above","Within"))</f>
        <v/>
      </c>
      <c r="U1758" s="17">
        <f>MAX(0,N1758-G1758)*F1758</f>
        <v/>
      </c>
      <c r="V1758" s="17">
        <f>MAX(0,G1758-P1758)*F1758</f>
        <v/>
      </c>
      <c r="W1758" s="33">
        <f>IF(T1758="Above",LN(G1758/P1758)/LN(1+INDEX(Market!$E$6:$E$9,MATCH(B1758,Market!$A$6:$A$9,0))),0)</f>
        <v/>
      </c>
    </row>
    <row r="1759">
      <c r="A1759" s="5" t="inlineStr">
        <is>
          <t>E02036</t>
        </is>
      </c>
      <c r="B1759" s="5" t="inlineStr">
        <is>
          <t>PL</t>
        </is>
      </c>
      <c r="C1759" s="5" t="inlineStr">
        <is>
          <t>Operations</t>
        </is>
      </c>
      <c r="D1759" s="5" t="inlineStr">
        <is>
          <t>L4</t>
        </is>
      </c>
      <c r="E1759" s="5" t="inlineStr">
        <is>
          <t>F</t>
        </is>
      </c>
      <c r="F1759" s="5" t="n">
        <v>1</v>
      </c>
      <c r="G1759" s="31" t="n">
        <v>40800</v>
      </c>
      <c r="H1759" s="31" t="n">
        <v>41900</v>
      </c>
      <c r="I1759" s="6">
        <f>INDEX(Roles!$J$5:$J$40,MATCH(C1759&amp;"|"&amp;D1759,Roles!$A$5:$A$40,0))</f>
        <v/>
      </c>
      <c r="J1759" s="6">
        <f>INDEX(Roles!$K$5:$K$40,MATCH(C1759&amp;"|"&amp;D1759,Roles!$A$5:$A$40,0))</f>
        <v/>
      </c>
      <c r="K1759" s="26">
        <f>INDEX(Market!$K$31:$K$54,MATCH(B1759&amp;"|"&amp;J1759,Market!$A$31:$A$54,0))</f>
        <v/>
      </c>
      <c r="L1759" s="6">
        <f>INDEX(Settings!$E$13:$E$19,MATCH(I1759,Settings!$B$13:$B$19,0))</f>
        <v/>
      </c>
      <c r="M1759" s="25">
        <f>INDEX(Structure!$K$6:$K$12,MATCH(I1759,Structure!$A$6:$A$12,0))</f>
        <v/>
      </c>
      <c r="N1759" s="26">
        <f>INDEX(Structure!$G$25:$G$52,MATCH(B1759&amp;"|"&amp;I1759,Structure!$A$25:$A$52,0))</f>
        <v/>
      </c>
      <c r="O1759" s="26">
        <f>INDEX(Structure!$H$25:$H$52,MATCH(B1759&amp;"|"&amp;I1759,Structure!$A$25:$A$52,0))</f>
        <v/>
      </c>
      <c r="P1759" s="26">
        <f>INDEX(Structure!$I$25:$I$52,MATCH(B1759&amp;"|"&amp;I1759,Structure!$A$25:$A$52,0))</f>
        <v/>
      </c>
      <c r="Q1759" s="20">
        <f>G1759/H1759</f>
        <v/>
      </c>
      <c r="R1759" s="20">
        <f>G1759/O1759</f>
        <v/>
      </c>
      <c r="S1759" s="32">
        <f>(G1759-N1759)/(P1759-N1759)</f>
        <v/>
      </c>
      <c r="T1759" s="4">
        <f>IF(G1759&lt;N1759,"Below",IF(G1759&gt;P1759,"Above","Within"))</f>
        <v/>
      </c>
      <c r="U1759" s="17">
        <f>MAX(0,N1759-G1759)*F1759</f>
        <v/>
      </c>
      <c r="V1759" s="17">
        <f>MAX(0,G1759-P1759)*F1759</f>
        <v/>
      </c>
      <c r="W1759" s="33">
        <f>IF(T1759="Above",LN(G1759/P1759)/LN(1+INDEX(Market!$E$6:$E$9,MATCH(B1759,Market!$A$6:$A$9,0))),0)</f>
        <v/>
      </c>
    </row>
    <row r="1760">
      <c r="A1760" s="5" t="inlineStr">
        <is>
          <t>E02037</t>
        </is>
      </c>
      <c r="B1760" s="5" t="inlineStr">
        <is>
          <t>DE</t>
        </is>
      </c>
      <c r="C1760" s="5" t="inlineStr">
        <is>
          <t>Operations</t>
        </is>
      </c>
      <c r="D1760" s="5" t="inlineStr">
        <is>
          <t>L1</t>
        </is>
      </c>
      <c r="E1760" s="5" t="inlineStr">
        <is>
          <t>F</t>
        </is>
      </c>
      <c r="F1760" s="5" t="n">
        <v>0.8</v>
      </c>
      <c r="G1760" s="31" t="n">
        <v>35700</v>
      </c>
      <c r="H1760" s="31" t="n">
        <v>36100</v>
      </c>
      <c r="I1760" s="6">
        <f>INDEX(Roles!$J$5:$J$40,MATCH(C1760&amp;"|"&amp;D1760,Roles!$A$5:$A$40,0))</f>
        <v/>
      </c>
      <c r="J1760" s="6">
        <f>INDEX(Roles!$K$5:$K$40,MATCH(C1760&amp;"|"&amp;D1760,Roles!$A$5:$A$40,0))</f>
        <v/>
      </c>
      <c r="K1760" s="26">
        <f>INDEX(Market!$K$31:$K$54,MATCH(B1760&amp;"|"&amp;J1760,Market!$A$31:$A$54,0))</f>
        <v/>
      </c>
      <c r="L1760" s="6">
        <f>INDEX(Settings!$E$13:$E$19,MATCH(I1760,Settings!$B$13:$B$19,0))</f>
        <v/>
      </c>
      <c r="M1760" s="25">
        <f>INDEX(Structure!$K$6:$K$12,MATCH(I1760,Structure!$A$6:$A$12,0))</f>
        <v/>
      </c>
      <c r="N1760" s="26">
        <f>INDEX(Structure!$G$25:$G$52,MATCH(B1760&amp;"|"&amp;I1760,Structure!$A$25:$A$52,0))</f>
        <v/>
      </c>
      <c r="O1760" s="26">
        <f>INDEX(Structure!$H$25:$H$52,MATCH(B1760&amp;"|"&amp;I1760,Structure!$A$25:$A$52,0))</f>
        <v/>
      </c>
      <c r="P1760" s="26">
        <f>INDEX(Structure!$I$25:$I$52,MATCH(B1760&amp;"|"&amp;I1760,Structure!$A$25:$A$52,0))</f>
        <v/>
      </c>
      <c r="Q1760" s="20">
        <f>G1760/H1760</f>
        <v/>
      </c>
      <c r="R1760" s="20">
        <f>G1760/O1760</f>
        <v/>
      </c>
      <c r="S1760" s="32">
        <f>(G1760-N1760)/(P1760-N1760)</f>
        <v/>
      </c>
      <c r="T1760" s="4">
        <f>IF(G1760&lt;N1760,"Below",IF(G1760&gt;P1760,"Above","Within"))</f>
        <v/>
      </c>
      <c r="U1760" s="17">
        <f>MAX(0,N1760-G1760)*F1760</f>
        <v/>
      </c>
      <c r="V1760" s="17">
        <f>MAX(0,G1760-P1760)*F1760</f>
        <v/>
      </c>
      <c r="W1760" s="33">
        <f>IF(T1760="Above",LN(G1760/P1760)/LN(1+INDEX(Market!$E$6:$E$9,MATCH(B1760,Market!$A$6:$A$9,0))),0)</f>
        <v/>
      </c>
    </row>
    <row r="1761">
      <c r="A1761" s="5" t="inlineStr">
        <is>
          <t>E02038</t>
        </is>
      </c>
      <c r="B1761" s="5" t="inlineStr">
        <is>
          <t>PL</t>
        </is>
      </c>
      <c r="C1761" s="5" t="inlineStr">
        <is>
          <t>Operations</t>
        </is>
      </c>
      <c r="D1761" s="5" t="inlineStr">
        <is>
          <t>L2</t>
        </is>
      </c>
      <c r="E1761" s="5" t="inlineStr">
        <is>
          <t>M</t>
        </is>
      </c>
      <c r="F1761" s="5" t="n">
        <v>1</v>
      </c>
      <c r="G1761" s="31" t="n">
        <v>25100</v>
      </c>
      <c r="H1761" s="31" t="n">
        <v>24900</v>
      </c>
      <c r="I1761" s="6">
        <f>INDEX(Roles!$J$5:$J$40,MATCH(C1761&amp;"|"&amp;D1761,Roles!$A$5:$A$40,0))</f>
        <v/>
      </c>
      <c r="J1761" s="6">
        <f>INDEX(Roles!$K$5:$K$40,MATCH(C1761&amp;"|"&amp;D1761,Roles!$A$5:$A$40,0))</f>
        <v/>
      </c>
      <c r="K1761" s="26">
        <f>INDEX(Market!$K$31:$K$54,MATCH(B1761&amp;"|"&amp;J1761,Market!$A$31:$A$54,0))</f>
        <v/>
      </c>
      <c r="L1761" s="6">
        <f>INDEX(Settings!$E$13:$E$19,MATCH(I1761,Settings!$B$13:$B$19,0))</f>
        <v/>
      </c>
      <c r="M1761" s="25">
        <f>INDEX(Structure!$K$6:$K$12,MATCH(I1761,Structure!$A$6:$A$12,0))</f>
        <v/>
      </c>
      <c r="N1761" s="26">
        <f>INDEX(Structure!$G$25:$G$52,MATCH(B1761&amp;"|"&amp;I1761,Structure!$A$25:$A$52,0))</f>
        <v/>
      </c>
      <c r="O1761" s="26">
        <f>INDEX(Structure!$H$25:$H$52,MATCH(B1761&amp;"|"&amp;I1761,Structure!$A$25:$A$52,0))</f>
        <v/>
      </c>
      <c r="P1761" s="26">
        <f>INDEX(Structure!$I$25:$I$52,MATCH(B1761&amp;"|"&amp;I1761,Structure!$A$25:$A$52,0))</f>
        <v/>
      </c>
      <c r="Q1761" s="20">
        <f>G1761/H1761</f>
        <v/>
      </c>
      <c r="R1761" s="20">
        <f>G1761/O1761</f>
        <v/>
      </c>
      <c r="S1761" s="32">
        <f>(G1761-N1761)/(P1761-N1761)</f>
        <v/>
      </c>
      <c r="T1761" s="4">
        <f>IF(G1761&lt;N1761,"Below",IF(G1761&gt;P1761,"Above","Within"))</f>
        <v/>
      </c>
      <c r="U1761" s="17">
        <f>MAX(0,N1761-G1761)*F1761</f>
        <v/>
      </c>
      <c r="V1761" s="17">
        <f>MAX(0,G1761-P1761)*F1761</f>
        <v/>
      </c>
      <c r="W1761" s="33">
        <f>IF(T1761="Above",LN(G1761/P1761)/LN(1+INDEX(Market!$E$6:$E$9,MATCH(B1761,Market!$A$6:$A$9,0))),0)</f>
        <v/>
      </c>
    </row>
    <row r="1762">
      <c r="A1762" s="5" t="inlineStr">
        <is>
          <t>E02039</t>
        </is>
      </c>
      <c r="B1762" s="5" t="inlineStr">
        <is>
          <t>PL</t>
        </is>
      </c>
      <c r="C1762" s="5" t="inlineStr">
        <is>
          <t>Operations</t>
        </is>
      </c>
      <c r="D1762" s="5" t="inlineStr">
        <is>
          <t>L1</t>
        </is>
      </c>
      <c r="E1762" s="5" t="inlineStr">
        <is>
          <t>F</t>
        </is>
      </c>
      <c r="F1762" s="5" t="n">
        <v>1</v>
      </c>
      <c r="G1762" s="31" t="n">
        <v>18400</v>
      </c>
      <c r="H1762" s="31" t="n">
        <v>20000</v>
      </c>
      <c r="I1762" s="6">
        <f>INDEX(Roles!$J$5:$J$40,MATCH(C1762&amp;"|"&amp;D1762,Roles!$A$5:$A$40,0))</f>
        <v/>
      </c>
      <c r="J1762" s="6">
        <f>INDEX(Roles!$K$5:$K$40,MATCH(C1762&amp;"|"&amp;D1762,Roles!$A$5:$A$40,0))</f>
        <v/>
      </c>
      <c r="K1762" s="26">
        <f>INDEX(Market!$K$31:$K$54,MATCH(B1762&amp;"|"&amp;J1762,Market!$A$31:$A$54,0))</f>
        <v/>
      </c>
      <c r="L1762" s="6">
        <f>INDEX(Settings!$E$13:$E$19,MATCH(I1762,Settings!$B$13:$B$19,0))</f>
        <v/>
      </c>
      <c r="M1762" s="25">
        <f>INDEX(Structure!$K$6:$K$12,MATCH(I1762,Structure!$A$6:$A$12,0))</f>
        <v/>
      </c>
      <c r="N1762" s="26">
        <f>INDEX(Structure!$G$25:$G$52,MATCH(B1762&amp;"|"&amp;I1762,Structure!$A$25:$A$52,0))</f>
        <v/>
      </c>
      <c r="O1762" s="26">
        <f>INDEX(Structure!$H$25:$H$52,MATCH(B1762&amp;"|"&amp;I1762,Structure!$A$25:$A$52,0))</f>
        <v/>
      </c>
      <c r="P1762" s="26">
        <f>INDEX(Structure!$I$25:$I$52,MATCH(B1762&amp;"|"&amp;I1762,Structure!$A$25:$A$52,0))</f>
        <v/>
      </c>
      <c r="Q1762" s="20">
        <f>G1762/H1762</f>
        <v/>
      </c>
      <c r="R1762" s="20">
        <f>G1762/O1762</f>
        <v/>
      </c>
      <c r="S1762" s="32">
        <f>(G1762-N1762)/(P1762-N1762)</f>
        <v/>
      </c>
      <c r="T1762" s="4">
        <f>IF(G1762&lt;N1762,"Below",IF(G1762&gt;P1762,"Above","Within"))</f>
        <v/>
      </c>
      <c r="U1762" s="17">
        <f>MAX(0,N1762-G1762)*F1762</f>
        <v/>
      </c>
      <c r="V1762" s="17">
        <f>MAX(0,G1762-P1762)*F1762</f>
        <v/>
      </c>
      <c r="W1762" s="33">
        <f>IF(T1762="Above",LN(G1762/P1762)/LN(1+INDEX(Market!$E$6:$E$9,MATCH(B1762,Market!$A$6:$A$9,0))),0)</f>
        <v/>
      </c>
    </row>
    <row r="1763">
      <c r="A1763" s="5" t="inlineStr">
        <is>
          <t>E02040</t>
        </is>
      </c>
      <c r="B1763" s="5" t="inlineStr">
        <is>
          <t>IT</t>
        </is>
      </c>
      <c r="C1763" s="5" t="inlineStr">
        <is>
          <t>Operations</t>
        </is>
      </c>
      <c r="D1763" s="5" t="inlineStr">
        <is>
          <t>L3</t>
        </is>
      </c>
      <c r="E1763" s="5" t="inlineStr">
        <is>
          <t>F</t>
        </is>
      </c>
      <c r="F1763" s="5" t="n">
        <v>1</v>
      </c>
      <c r="G1763" s="31" t="n">
        <v>41400</v>
      </c>
      <c r="H1763" s="31" t="n">
        <v>39500</v>
      </c>
      <c r="I1763" s="6">
        <f>INDEX(Roles!$J$5:$J$40,MATCH(C1763&amp;"|"&amp;D1763,Roles!$A$5:$A$40,0))</f>
        <v/>
      </c>
      <c r="J1763" s="6">
        <f>INDEX(Roles!$K$5:$K$40,MATCH(C1763&amp;"|"&amp;D1763,Roles!$A$5:$A$40,0))</f>
        <v/>
      </c>
      <c r="K1763" s="26">
        <f>INDEX(Market!$K$31:$K$54,MATCH(B1763&amp;"|"&amp;J1763,Market!$A$31:$A$54,0))</f>
        <v/>
      </c>
      <c r="L1763" s="6">
        <f>INDEX(Settings!$E$13:$E$19,MATCH(I1763,Settings!$B$13:$B$19,0))</f>
        <v/>
      </c>
      <c r="M1763" s="25">
        <f>INDEX(Structure!$K$6:$K$12,MATCH(I1763,Structure!$A$6:$A$12,0))</f>
        <v/>
      </c>
      <c r="N1763" s="26">
        <f>INDEX(Structure!$G$25:$G$52,MATCH(B1763&amp;"|"&amp;I1763,Structure!$A$25:$A$52,0))</f>
        <v/>
      </c>
      <c r="O1763" s="26">
        <f>INDEX(Structure!$H$25:$H$52,MATCH(B1763&amp;"|"&amp;I1763,Structure!$A$25:$A$52,0))</f>
        <v/>
      </c>
      <c r="P1763" s="26">
        <f>INDEX(Structure!$I$25:$I$52,MATCH(B1763&amp;"|"&amp;I1763,Structure!$A$25:$A$52,0))</f>
        <v/>
      </c>
      <c r="Q1763" s="20">
        <f>G1763/H1763</f>
        <v/>
      </c>
      <c r="R1763" s="20">
        <f>G1763/O1763</f>
        <v/>
      </c>
      <c r="S1763" s="32">
        <f>(G1763-N1763)/(P1763-N1763)</f>
        <v/>
      </c>
      <c r="T1763" s="4">
        <f>IF(G1763&lt;N1763,"Below",IF(G1763&gt;P1763,"Above","Within"))</f>
        <v/>
      </c>
      <c r="U1763" s="17">
        <f>MAX(0,N1763-G1763)*F1763</f>
        <v/>
      </c>
      <c r="V1763" s="17">
        <f>MAX(0,G1763-P1763)*F1763</f>
        <v/>
      </c>
      <c r="W1763" s="33">
        <f>IF(T1763="Above",LN(G1763/P1763)/LN(1+INDEX(Market!$E$6:$E$9,MATCH(B1763,Market!$A$6:$A$9,0))),0)</f>
        <v/>
      </c>
    </row>
    <row r="1764">
      <c r="A1764" s="5" t="inlineStr">
        <is>
          <t>E02041</t>
        </is>
      </c>
      <c r="B1764" s="5" t="inlineStr">
        <is>
          <t>PL</t>
        </is>
      </c>
      <c r="C1764" s="5" t="inlineStr">
        <is>
          <t>Finance</t>
        </is>
      </c>
      <c r="D1764" s="5" t="inlineStr">
        <is>
          <t>L1</t>
        </is>
      </c>
      <c r="E1764" s="5" t="inlineStr">
        <is>
          <t>M</t>
        </is>
      </c>
      <c r="F1764" s="5" t="n">
        <v>1</v>
      </c>
      <c r="G1764" s="31" t="n">
        <v>21750</v>
      </c>
      <c r="H1764" s="31" t="n">
        <v>23100</v>
      </c>
      <c r="I1764" s="6">
        <f>INDEX(Roles!$J$5:$J$40,MATCH(C1764&amp;"|"&amp;D1764,Roles!$A$5:$A$40,0))</f>
        <v/>
      </c>
      <c r="J1764" s="6">
        <f>INDEX(Roles!$K$5:$K$40,MATCH(C1764&amp;"|"&amp;D1764,Roles!$A$5:$A$40,0))</f>
        <v/>
      </c>
      <c r="K1764" s="26">
        <f>INDEX(Market!$K$31:$K$54,MATCH(B1764&amp;"|"&amp;J1764,Market!$A$31:$A$54,0))</f>
        <v/>
      </c>
      <c r="L1764" s="6">
        <f>INDEX(Settings!$E$13:$E$19,MATCH(I1764,Settings!$B$13:$B$19,0))</f>
        <v/>
      </c>
      <c r="M1764" s="25">
        <f>INDEX(Structure!$K$6:$K$12,MATCH(I1764,Structure!$A$6:$A$12,0))</f>
        <v/>
      </c>
      <c r="N1764" s="26">
        <f>INDEX(Structure!$G$25:$G$52,MATCH(B1764&amp;"|"&amp;I1764,Structure!$A$25:$A$52,0))</f>
        <v/>
      </c>
      <c r="O1764" s="26">
        <f>INDEX(Structure!$H$25:$H$52,MATCH(B1764&amp;"|"&amp;I1764,Structure!$A$25:$A$52,0))</f>
        <v/>
      </c>
      <c r="P1764" s="26">
        <f>INDEX(Structure!$I$25:$I$52,MATCH(B1764&amp;"|"&amp;I1764,Structure!$A$25:$A$52,0))</f>
        <v/>
      </c>
      <c r="Q1764" s="20">
        <f>G1764/H1764</f>
        <v/>
      </c>
      <c r="R1764" s="20">
        <f>G1764/O1764</f>
        <v/>
      </c>
      <c r="S1764" s="32">
        <f>(G1764-N1764)/(P1764-N1764)</f>
        <v/>
      </c>
      <c r="T1764" s="4">
        <f>IF(G1764&lt;N1764,"Below",IF(G1764&gt;P1764,"Above","Within"))</f>
        <v/>
      </c>
      <c r="U1764" s="17">
        <f>MAX(0,N1764-G1764)*F1764</f>
        <v/>
      </c>
      <c r="V1764" s="17">
        <f>MAX(0,G1764-P1764)*F1764</f>
        <v/>
      </c>
      <c r="W1764" s="33">
        <f>IF(T1764="Above",LN(G1764/P1764)/LN(1+INDEX(Market!$E$6:$E$9,MATCH(B1764,Market!$A$6:$A$9,0))),0)</f>
        <v/>
      </c>
    </row>
    <row r="1765">
      <c r="A1765" s="5" t="inlineStr">
        <is>
          <t>E02042</t>
        </is>
      </c>
      <c r="B1765" s="5" t="inlineStr">
        <is>
          <t>DE</t>
        </is>
      </c>
      <c r="C1765" s="5" t="inlineStr">
        <is>
          <t>Operations</t>
        </is>
      </c>
      <c r="D1765" s="5" t="inlineStr">
        <is>
          <t>L6</t>
        </is>
      </c>
      <c r="E1765" s="5" t="inlineStr">
        <is>
          <t>M</t>
        </is>
      </c>
      <c r="F1765" s="5" t="n">
        <v>1</v>
      </c>
      <c r="G1765" s="31" t="n">
        <v>150550</v>
      </c>
      <c r="H1765" s="31" t="n">
        <v>144400</v>
      </c>
      <c r="I1765" s="6">
        <f>INDEX(Roles!$J$5:$J$40,MATCH(C1765&amp;"|"&amp;D1765,Roles!$A$5:$A$40,0))</f>
        <v/>
      </c>
      <c r="J1765" s="6">
        <f>INDEX(Roles!$K$5:$K$40,MATCH(C1765&amp;"|"&amp;D1765,Roles!$A$5:$A$40,0))</f>
        <v/>
      </c>
      <c r="K1765" s="26">
        <f>INDEX(Market!$K$31:$K$54,MATCH(B1765&amp;"|"&amp;J1765,Market!$A$31:$A$54,0))</f>
        <v/>
      </c>
      <c r="L1765" s="6">
        <f>INDEX(Settings!$E$13:$E$19,MATCH(I1765,Settings!$B$13:$B$19,0))</f>
        <v/>
      </c>
      <c r="M1765" s="25">
        <f>INDEX(Structure!$K$6:$K$12,MATCH(I1765,Structure!$A$6:$A$12,0))</f>
        <v/>
      </c>
      <c r="N1765" s="26">
        <f>INDEX(Structure!$G$25:$G$52,MATCH(B1765&amp;"|"&amp;I1765,Structure!$A$25:$A$52,0))</f>
        <v/>
      </c>
      <c r="O1765" s="26">
        <f>INDEX(Structure!$H$25:$H$52,MATCH(B1765&amp;"|"&amp;I1765,Structure!$A$25:$A$52,0))</f>
        <v/>
      </c>
      <c r="P1765" s="26">
        <f>INDEX(Structure!$I$25:$I$52,MATCH(B1765&amp;"|"&amp;I1765,Structure!$A$25:$A$52,0))</f>
        <v/>
      </c>
      <c r="Q1765" s="20">
        <f>G1765/H1765</f>
        <v/>
      </c>
      <c r="R1765" s="20">
        <f>G1765/O1765</f>
        <v/>
      </c>
      <c r="S1765" s="32">
        <f>(G1765-N1765)/(P1765-N1765)</f>
        <v/>
      </c>
      <c r="T1765" s="4">
        <f>IF(G1765&lt;N1765,"Below",IF(G1765&gt;P1765,"Above","Within"))</f>
        <v/>
      </c>
      <c r="U1765" s="17">
        <f>MAX(0,N1765-G1765)*F1765</f>
        <v/>
      </c>
      <c r="V1765" s="17">
        <f>MAX(0,G1765-P1765)*F1765</f>
        <v/>
      </c>
      <c r="W1765" s="33">
        <f>IF(T1765="Above",LN(G1765/P1765)/LN(1+INDEX(Market!$E$6:$E$9,MATCH(B1765,Market!$A$6:$A$9,0))),0)</f>
        <v/>
      </c>
    </row>
    <row r="1766">
      <c r="A1766" s="5" t="inlineStr">
        <is>
          <t>E02043</t>
        </is>
      </c>
      <c r="B1766" s="5" t="inlineStr">
        <is>
          <t>IT</t>
        </is>
      </c>
      <c r="C1766" s="5" t="inlineStr">
        <is>
          <t>Finance</t>
        </is>
      </c>
      <c r="D1766" s="5" t="inlineStr">
        <is>
          <t>L1</t>
        </is>
      </c>
      <c r="E1766" s="5" t="inlineStr">
        <is>
          <t>F</t>
        </is>
      </c>
      <c r="F1766" s="5" t="n">
        <v>1</v>
      </c>
      <c r="G1766" s="31" t="n">
        <v>28000</v>
      </c>
      <c r="H1766" s="31" t="n">
        <v>28600</v>
      </c>
      <c r="I1766" s="6">
        <f>INDEX(Roles!$J$5:$J$40,MATCH(C1766&amp;"|"&amp;D1766,Roles!$A$5:$A$40,0))</f>
        <v/>
      </c>
      <c r="J1766" s="6">
        <f>INDEX(Roles!$K$5:$K$40,MATCH(C1766&amp;"|"&amp;D1766,Roles!$A$5:$A$40,0))</f>
        <v/>
      </c>
      <c r="K1766" s="26">
        <f>INDEX(Market!$K$31:$K$54,MATCH(B1766&amp;"|"&amp;J1766,Market!$A$31:$A$54,0))</f>
        <v/>
      </c>
      <c r="L1766" s="6">
        <f>INDEX(Settings!$E$13:$E$19,MATCH(I1766,Settings!$B$13:$B$19,0))</f>
        <v/>
      </c>
      <c r="M1766" s="25">
        <f>INDEX(Structure!$K$6:$K$12,MATCH(I1766,Structure!$A$6:$A$12,0))</f>
        <v/>
      </c>
      <c r="N1766" s="26">
        <f>INDEX(Structure!$G$25:$G$52,MATCH(B1766&amp;"|"&amp;I1766,Structure!$A$25:$A$52,0))</f>
        <v/>
      </c>
      <c r="O1766" s="26">
        <f>INDEX(Structure!$H$25:$H$52,MATCH(B1766&amp;"|"&amp;I1766,Structure!$A$25:$A$52,0))</f>
        <v/>
      </c>
      <c r="P1766" s="26">
        <f>INDEX(Structure!$I$25:$I$52,MATCH(B1766&amp;"|"&amp;I1766,Structure!$A$25:$A$52,0))</f>
        <v/>
      </c>
      <c r="Q1766" s="20">
        <f>G1766/H1766</f>
        <v/>
      </c>
      <c r="R1766" s="20">
        <f>G1766/O1766</f>
        <v/>
      </c>
      <c r="S1766" s="32">
        <f>(G1766-N1766)/(P1766-N1766)</f>
        <v/>
      </c>
      <c r="T1766" s="4">
        <f>IF(G1766&lt;N1766,"Below",IF(G1766&gt;P1766,"Above","Within"))</f>
        <v/>
      </c>
      <c r="U1766" s="17">
        <f>MAX(0,N1766-G1766)*F1766</f>
        <v/>
      </c>
      <c r="V1766" s="17">
        <f>MAX(0,G1766-P1766)*F1766</f>
        <v/>
      </c>
      <c r="W1766" s="33">
        <f>IF(T1766="Above",LN(G1766/P1766)/LN(1+INDEX(Market!$E$6:$E$9,MATCH(B1766,Market!$A$6:$A$9,0))),0)</f>
        <v/>
      </c>
    </row>
    <row r="1767">
      <c r="A1767" s="5" t="inlineStr">
        <is>
          <t>E02044</t>
        </is>
      </c>
      <c r="B1767" s="5" t="inlineStr">
        <is>
          <t>PL</t>
        </is>
      </c>
      <c r="C1767" s="5" t="inlineStr">
        <is>
          <t>Sales</t>
        </is>
      </c>
      <c r="D1767" s="5" t="inlineStr">
        <is>
          <t>L1</t>
        </is>
      </c>
      <c r="E1767" s="5" t="inlineStr">
        <is>
          <t>F</t>
        </is>
      </c>
      <c r="F1767" s="5" t="n">
        <v>1</v>
      </c>
      <c r="G1767" s="31" t="n">
        <v>25150</v>
      </c>
      <c r="H1767" s="31" t="n">
        <v>22000</v>
      </c>
      <c r="I1767" s="6">
        <f>INDEX(Roles!$J$5:$J$40,MATCH(C1767&amp;"|"&amp;D1767,Roles!$A$5:$A$40,0))</f>
        <v/>
      </c>
      <c r="J1767" s="6">
        <f>INDEX(Roles!$K$5:$K$40,MATCH(C1767&amp;"|"&amp;D1767,Roles!$A$5:$A$40,0))</f>
        <v/>
      </c>
      <c r="K1767" s="26">
        <f>INDEX(Market!$K$31:$K$54,MATCH(B1767&amp;"|"&amp;J1767,Market!$A$31:$A$54,0))</f>
        <v/>
      </c>
      <c r="L1767" s="6">
        <f>INDEX(Settings!$E$13:$E$19,MATCH(I1767,Settings!$B$13:$B$19,0))</f>
        <v/>
      </c>
      <c r="M1767" s="25">
        <f>INDEX(Structure!$K$6:$K$12,MATCH(I1767,Structure!$A$6:$A$12,0))</f>
        <v/>
      </c>
      <c r="N1767" s="26">
        <f>INDEX(Structure!$G$25:$G$52,MATCH(B1767&amp;"|"&amp;I1767,Structure!$A$25:$A$52,0))</f>
        <v/>
      </c>
      <c r="O1767" s="26">
        <f>INDEX(Structure!$H$25:$H$52,MATCH(B1767&amp;"|"&amp;I1767,Structure!$A$25:$A$52,0))</f>
        <v/>
      </c>
      <c r="P1767" s="26">
        <f>INDEX(Structure!$I$25:$I$52,MATCH(B1767&amp;"|"&amp;I1767,Structure!$A$25:$A$52,0))</f>
        <v/>
      </c>
      <c r="Q1767" s="20">
        <f>G1767/H1767</f>
        <v/>
      </c>
      <c r="R1767" s="20">
        <f>G1767/O1767</f>
        <v/>
      </c>
      <c r="S1767" s="32">
        <f>(G1767-N1767)/(P1767-N1767)</f>
        <v/>
      </c>
      <c r="T1767" s="4">
        <f>IF(G1767&lt;N1767,"Below",IF(G1767&gt;P1767,"Above","Within"))</f>
        <v/>
      </c>
      <c r="U1767" s="17">
        <f>MAX(0,N1767-G1767)*F1767</f>
        <v/>
      </c>
      <c r="V1767" s="17">
        <f>MAX(0,G1767-P1767)*F1767</f>
        <v/>
      </c>
      <c r="W1767" s="33">
        <f>IF(T1767="Above",LN(G1767/P1767)/LN(1+INDEX(Market!$E$6:$E$9,MATCH(B1767,Market!$A$6:$A$9,0))),0)</f>
        <v/>
      </c>
    </row>
    <row r="1768">
      <c r="A1768" s="5" t="inlineStr">
        <is>
          <t>E02045</t>
        </is>
      </c>
      <c r="B1768" s="5" t="inlineStr">
        <is>
          <t>ES</t>
        </is>
      </c>
      <c r="C1768" s="5" t="inlineStr">
        <is>
          <t>Operations</t>
        </is>
      </c>
      <c r="D1768" s="5" t="inlineStr">
        <is>
          <t>L2</t>
        </is>
      </c>
      <c r="E1768" s="5" t="inlineStr">
        <is>
          <t>F</t>
        </is>
      </c>
      <c r="F1768" s="5" t="n">
        <v>1</v>
      </c>
      <c r="G1768" s="31" t="n">
        <v>28650</v>
      </c>
      <c r="H1768" s="31" t="n">
        <v>29700</v>
      </c>
      <c r="I1768" s="6">
        <f>INDEX(Roles!$J$5:$J$40,MATCH(C1768&amp;"|"&amp;D1768,Roles!$A$5:$A$40,0))</f>
        <v/>
      </c>
      <c r="J1768" s="6">
        <f>INDEX(Roles!$K$5:$K$40,MATCH(C1768&amp;"|"&amp;D1768,Roles!$A$5:$A$40,0))</f>
        <v/>
      </c>
      <c r="K1768" s="26">
        <f>INDEX(Market!$K$31:$K$54,MATCH(B1768&amp;"|"&amp;J1768,Market!$A$31:$A$54,0))</f>
        <v/>
      </c>
      <c r="L1768" s="6">
        <f>INDEX(Settings!$E$13:$E$19,MATCH(I1768,Settings!$B$13:$B$19,0))</f>
        <v/>
      </c>
      <c r="M1768" s="25">
        <f>INDEX(Structure!$K$6:$K$12,MATCH(I1768,Structure!$A$6:$A$12,0))</f>
        <v/>
      </c>
      <c r="N1768" s="26">
        <f>INDEX(Structure!$G$25:$G$52,MATCH(B1768&amp;"|"&amp;I1768,Structure!$A$25:$A$52,0))</f>
        <v/>
      </c>
      <c r="O1768" s="26">
        <f>INDEX(Structure!$H$25:$H$52,MATCH(B1768&amp;"|"&amp;I1768,Structure!$A$25:$A$52,0))</f>
        <v/>
      </c>
      <c r="P1768" s="26">
        <f>INDEX(Structure!$I$25:$I$52,MATCH(B1768&amp;"|"&amp;I1768,Structure!$A$25:$A$52,0))</f>
        <v/>
      </c>
      <c r="Q1768" s="20">
        <f>G1768/H1768</f>
        <v/>
      </c>
      <c r="R1768" s="20">
        <f>G1768/O1768</f>
        <v/>
      </c>
      <c r="S1768" s="32">
        <f>(G1768-N1768)/(P1768-N1768)</f>
        <v/>
      </c>
      <c r="T1768" s="4">
        <f>IF(G1768&lt;N1768,"Below",IF(G1768&gt;P1768,"Above","Within"))</f>
        <v/>
      </c>
      <c r="U1768" s="17">
        <f>MAX(0,N1768-G1768)*F1768</f>
        <v/>
      </c>
      <c r="V1768" s="17">
        <f>MAX(0,G1768-P1768)*F1768</f>
        <v/>
      </c>
      <c r="W1768" s="33">
        <f>IF(T1768="Above",LN(G1768/P1768)/LN(1+INDEX(Market!$E$6:$E$9,MATCH(B1768,Market!$A$6:$A$9,0))),0)</f>
        <v/>
      </c>
    </row>
    <row r="1769">
      <c r="A1769" s="5" t="inlineStr">
        <is>
          <t>E02046</t>
        </is>
      </c>
      <c r="B1769" s="5" t="inlineStr">
        <is>
          <t>IT</t>
        </is>
      </c>
      <c r="C1769" s="5" t="inlineStr">
        <is>
          <t>Tech</t>
        </is>
      </c>
      <c r="D1769" s="5" t="inlineStr">
        <is>
          <t>L4</t>
        </is>
      </c>
      <c r="E1769" s="5" t="inlineStr">
        <is>
          <t>F</t>
        </is>
      </c>
      <c r="F1769" s="5" t="n">
        <v>1</v>
      </c>
      <c r="G1769" s="31" t="n">
        <v>63050</v>
      </c>
      <c r="H1769" s="31" t="n">
        <v>68200</v>
      </c>
      <c r="I1769" s="6">
        <f>INDEX(Roles!$J$5:$J$40,MATCH(C1769&amp;"|"&amp;D1769,Roles!$A$5:$A$40,0))</f>
        <v/>
      </c>
      <c r="J1769" s="6">
        <f>INDEX(Roles!$K$5:$K$40,MATCH(C1769&amp;"|"&amp;D1769,Roles!$A$5:$A$40,0))</f>
        <v/>
      </c>
      <c r="K1769" s="26">
        <f>INDEX(Market!$K$31:$K$54,MATCH(B1769&amp;"|"&amp;J1769,Market!$A$31:$A$54,0))</f>
        <v/>
      </c>
      <c r="L1769" s="6">
        <f>INDEX(Settings!$E$13:$E$19,MATCH(I1769,Settings!$B$13:$B$19,0))</f>
        <v/>
      </c>
      <c r="M1769" s="25">
        <f>INDEX(Structure!$K$6:$K$12,MATCH(I1769,Structure!$A$6:$A$12,0))</f>
        <v/>
      </c>
      <c r="N1769" s="26">
        <f>INDEX(Structure!$G$25:$G$52,MATCH(B1769&amp;"|"&amp;I1769,Structure!$A$25:$A$52,0))</f>
        <v/>
      </c>
      <c r="O1769" s="26">
        <f>INDEX(Structure!$H$25:$H$52,MATCH(B1769&amp;"|"&amp;I1769,Structure!$A$25:$A$52,0))</f>
        <v/>
      </c>
      <c r="P1769" s="26">
        <f>INDEX(Structure!$I$25:$I$52,MATCH(B1769&amp;"|"&amp;I1769,Structure!$A$25:$A$52,0))</f>
        <v/>
      </c>
      <c r="Q1769" s="20">
        <f>G1769/H1769</f>
        <v/>
      </c>
      <c r="R1769" s="20">
        <f>G1769/O1769</f>
        <v/>
      </c>
      <c r="S1769" s="32">
        <f>(G1769-N1769)/(P1769-N1769)</f>
        <v/>
      </c>
      <c r="T1769" s="4">
        <f>IF(G1769&lt;N1769,"Below",IF(G1769&gt;P1769,"Above","Within"))</f>
        <v/>
      </c>
      <c r="U1769" s="17">
        <f>MAX(0,N1769-G1769)*F1769</f>
        <v/>
      </c>
      <c r="V1769" s="17">
        <f>MAX(0,G1769-P1769)*F1769</f>
        <v/>
      </c>
      <c r="W1769" s="33">
        <f>IF(T1769="Above",LN(G1769/P1769)/LN(1+INDEX(Market!$E$6:$E$9,MATCH(B1769,Market!$A$6:$A$9,0))),0)</f>
        <v/>
      </c>
    </row>
    <row r="1770">
      <c r="A1770" s="5" t="inlineStr">
        <is>
          <t>E02047</t>
        </is>
      </c>
      <c r="B1770" s="5" t="inlineStr">
        <is>
          <t>IT</t>
        </is>
      </c>
      <c r="C1770" s="5" t="inlineStr">
        <is>
          <t>Finance</t>
        </is>
      </c>
      <c r="D1770" s="5" t="inlineStr">
        <is>
          <t>L1</t>
        </is>
      </c>
      <c r="E1770" s="5" t="inlineStr">
        <is>
          <t>F</t>
        </is>
      </c>
      <c r="F1770" s="5" t="n">
        <v>1</v>
      </c>
      <c r="G1770" s="31" t="n">
        <v>27450</v>
      </c>
      <c r="H1770" s="31" t="n">
        <v>28600</v>
      </c>
      <c r="I1770" s="6">
        <f>INDEX(Roles!$J$5:$J$40,MATCH(C1770&amp;"|"&amp;D1770,Roles!$A$5:$A$40,0))</f>
        <v/>
      </c>
      <c r="J1770" s="6">
        <f>INDEX(Roles!$K$5:$K$40,MATCH(C1770&amp;"|"&amp;D1770,Roles!$A$5:$A$40,0))</f>
        <v/>
      </c>
      <c r="K1770" s="26">
        <f>INDEX(Market!$K$31:$K$54,MATCH(B1770&amp;"|"&amp;J1770,Market!$A$31:$A$54,0))</f>
        <v/>
      </c>
      <c r="L1770" s="6">
        <f>INDEX(Settings!$E$13:$E$19,MATCH(I1770,Settings!$B$13:$B$19,0))</f>
        <v/>
      </c>
      <c r="M1770" s="25">
        <f>INDEX(Structure!$K$6:$K$12,MATCH(I1770,Structure!$A$6:$A$12,0))</f>
        <v/>
      </c>
      <c r="N1770" s="26">
        <f>INDEX(Structure!$G$25:$G$52,MATCH(B1770&amp;"|"&amp;I1770,Structure!$A$25:$A$52,0))</f>
        <v/>
      </c>
      <c r="O1770" s="26">
        <f>INDEX(Structure!$H$25:$H$52,MATCH(B1770&amp;"|"&amp;I1770,Structure!$A$25:$A$52,0))</f>
        <v/>
      </c>
      <c r="P1770" s="26">
        <f>INDEX(Structure!$I$25:$I$52,MATCH(B1770&amp;"|"&amp;I1770,Structure!$A$25:$A$52,0))</f>
        <v/>
      </c>
      <c r="Q1770" s="20">
        <f>G1770/H1770</f>
        <v/>
      </c>
      <c r="R1770" s="20">
        <f>G1770/O1770</f>
        <v/>
      </c>
      <c r="S1770" s="32">
        <f>(G1770-N1770)/(P1770-N1770)</f>
        <v/>
      </c>
      <c r="T1770" s="4">
        <f>IF(G1770&lt;N1770,"Below",IF(G1770&gt;P1770,"Above","Within"))</f>
        <v/>
      </c>
      <c r="U1770" s="17">
        <f>MAX(0,N1770-G1770)*F1770</f>
        <v/>
      </c>
      <c r="V1770" s="17">
        <f>MAX(0,G1770-P1770)*F1770</f>
        <v/>
      </c>
      <c r="W1770" s="33">
        <f>IF(T1770="Above",LN(G1770/P1770)/LN(1+INDEX(Market!$E$6:$E$9,MATCH(B1770,Market!$A$6:$A$9,0))),0)</f>
        <v/>
      </c>
    </row>
    <row r="1771">
      <c r="A1771" s="5" t="inlineStr">
        <is>
          <t>E02048</t>
        </is>
      </c>
      <c r="B1771" s="5" t="inlineStr">
        <is>
          <t>IT</t>
        </is>
      </c>
      <c r="C1771" s="5" t="inlineStr">
        <is>
          <t>Tech</t>
        </is>
      </c>
      <c r="D1771" s="5" t="inlineStr">
        <is>
          <t>L2</t>
        </is>
      </c>
      <c r="E1771" s="5" t="inlineStr">
        <is>
          <t>M</t>
        </is>
      </c>
      <c r="F1771" s="5" t="n">
        <v>1</v>
      </c>
      <c r="G1771" s="31" t="n">
        <v>41450</v>
      </c>
      <c r="H1771" s="31" t="n">
        <v>40600</v>
      </c>
      <c r="I1771" s="6">
        <f>INDEX(Roles!$J$5:$J$40,MATCH(C1771&amp;"|"&amp;D1771,Roles!$A$5:$A$40,0))</f>
        <v/>
      </c>
      <c r="J1771" s="6">
        <f>INDEX(Roles!$K$5:$K$40,MATCH(C1771&amp;"|"&amp;D1771,Roles!$A$5:$A$40,0))</f>
        <v/>
      </c>
      <c r="K1771" s="26">
        <f>INDEX(Market!$K$31:$K$54,MATCH(B1771&amp;"|"&amp;J1771,Market!$A$31:$A$54,0))</f>
        <v/>
      </c>
      <c r="L1771" s="6">
        <f>INDEX(Settings!$E$13:$E$19,MATCH(I1771,Settings!$B$13:$B$19,0))</f>
        <v/>
      </c>
      <c r="M1771" s="25">
        <f>INDEX(Structure!$K$6:$K$12,MATCH(I1771,Structure!$A$6:$A$12,0))</f>
        <v/>
      </c>
      <c r="N1771" s="26">
        <f>INDEX(Structure!$G$25:$G$52,MATCH(B1771&amp;"|"&amp;I1771,Structure!$A$25:$A$52,0))</f>
        <v/>
      </c>
      <c r="O1771" s="26">
        <f>INDEX(Structure!$H$25:$H$52,MATCH(B1771&amp;"|"&amp;I1771,Structure!$A$25:$A$52,0))</f>
        <v/>
      </c>
      <c r="P1771" s="26">
        <f>INDEX(Structure!$I$25:$I$52,MATCH(B1771&amp;"|"&amp;I1771,Structure!$A$25:$A$52,0))</f>
        <v/>
      </c>
      <c r="Q1771" s="20">
        <f>G1771/H1771</f>
        <v/>
      </c>
      <c r="R1771" s="20">
        <f>G1771/O1771</f>
        <v/>
      </c>
      <c r="S1771" s="32">
        <f>(G1771-N1771)/(P1771-N1771)</f>
        <v/>
      </c>
      <c r="T1771" s="4">
        <f>IF(G1771&lt;N1771,"Below",IF(G1771&gt;P1771,"Above","Within"))</f>
        <v/>
      </c>
      <c r="U1771" s="17">
        <f>MAX(0,N1771-G1771)*F1771</f>
        <v/>
      </c>
      <c r="V1771" s="17">
        <f>MAX(0,G1771-P1771)*F1771</f>
        <v/>
      </c>
      <c r="W1771" s="33">
        <f>IF(T1771="Above",LN(G1771/P1771)/LN(1+INDEX(Market!$E$6:$E$9,MATCH(B1771,Market!$A$6:$A$9,0))),0)</f>
        <v/>
      </c>
    </row>
    <row r="1772">
      <c r="A1772" s="5" t="inlineStr">
        <is>
          <t>E02050</t>
        </is>
      </c>
      <c r="B1772" s="5" t="inlineStr">
        <is>
          <t>IT</t>
        </is>
      </c>
      <c r="C1772" s="5" t="inlineStr">
        <is>
          <t>Customer Service</t>
        </is>
      </c>
      <c r="D1772" s="5" t="inlineStr">
        <is>
          <t>L2</t>
        </is>
      </c>
      <c r="E1772" s="5" t="inlineStr">
        <is>
          <t>F</t>
        </is>
      </c>
      <c r="F1772" s="5" t="n">
        <v>1</v>
      </c>
      <c r="G1772" s="31" t="n">
        <v>25900</v>
      </c>
      <c r="H1772" s="31" t="n">
        <v>29200</v>
      </c>
      <c r="I1772" s="6">
        <f>INDEX(Roles!$J$5:$J$40,MATCH(C1772&amp;"|"&amp;D1772,Roles!$A$5:$A$40,0))</f>
        <v/>
      </c>
      <c r="J1772" s="6">
        <f>INDEX(Roles!$K$5:$K$40,MATCH(C1772&amp;"|"&amp;D1772,Roles!$A$5:$A$40,0))</f>
        <v/>
      </c>
      <c r="K1772" s="26">
        <f>INDEX(Market!$K$31:$K$54,MATCH(B1772&amp;"|"&amp;J1772,Market!$A$31:$A$54,0))</f>
        <v/>
      </c>
      <c r="L1772" s="6">
        <f>INDEX(Settings!$E$13:$E$19,MATCH(I1772,Settings!$B$13:$B$19,0))</f>
        <v/>
      </c>
      <c r="M1772" s="25">
        <f>INDEX(Structure!$K$6:$K$12,MATCH(I1772,Structure!$A$6:$A$12,0))</f>
        <v/>
      </c>
      <c r="N1772" s="26">
        <f>INDEX(Structure!$G$25:$G$52,MATCH(B1772&amp;"|"&amp;I1772,Structure!$A$25:$A$52,0))</f>
        <v/>
      </c>
      <c r="O1772" s="26">
        <f>INDEX(Structure!$H$25:$H$52,MATCH(B1772&amp;"|"&amp;I1772,Structure!$A$25:$A$52,0))</f>
        <v/>
      </c>
      <c r="P1772" s="26">
        <f>INDEX(Structure!$I$25:$I$52,MATCH(B1772&amp;"|"&amp;I1772,Structure!$A$25:$A$52,0))</f>
        <v/>
      </c>
      <c r="Q1772" s="20">
        <f>G1772/H1772</f>
        <v/>
      </c>
      <c r="R1772" s="20">
        <f>G1772/O1772</f>
        <v/>
      </c>
      <c r="S1772" s="32">
        <f>(G1772-N1772)/(P1772-N1772)</f>
        <v/>
      </c>
      <c r="T1772" s="4">
        <f>IF(G1772&lt;N1772,"Below",IF(G1772&gt;P1772,"Above","Within"))</f>
        <v/>
      </c>
      <c r="U1772" s="17">
        <f>MAX(0,N1772-G1772)*F1772</f>
        <v/>
      </c>
      <c r="V1772" s="17">
        <f>MAX(0,G1772-P1772)*F1772</f>
        <v/>
      </c>
      <c r="W1772" s="33">
        <f>IF(T1772="Above",LN(G1772/P1772)/LN(1+INDEX(Market!$E$6:$E$9,MATCH(B1772,Market!$A$6:$A$9,0))),0)</f>
        <v/>
      </c>
    </row>
    <row r="1773">
      <c r="A1773" s="5" t="inlineStr">
        <is>
          <t>E02051</t>
        </is>
      </c>
      <c r="B1773" s="5" t="inlineStr">
        <is>
          <t>DE</t>
        </is>
      </c>
      <c r="C1773" s="5" t="inlineStr">
        <is>
          <t>Operations</t>
        </is>
      </c>
      <c r="D1773" s="5" t="inlineStr">
        <is>
          <t>L2</t>
        </is>
      </c>
      <c r="E1773" s="5" t="inlineStr">
        <is>
          <t>F</t>
        </is>
      </c>
      <c r="F1773" s="5" t="n">
        <v>1</v>
      </c>
      <c r="G1773" s="31" t="n">
        <v>44850</v>
      </c>
      <c r="H1773" s="31" t="n">
        <v>45100</v>
      </c>
      <c r="I1773" s="6">
        <f>INDEX(Roles!$J$5:$J$40,MATCH(C1773&amp;"|"&amp;D1773,Roles!$A$5:$A$40,0))</f>
        <v/>
      </c>
      <c r="J1773" s="6">
        <f>INDEX(Roles!$K$5:$K$40,MATCH(C1773&amp;"|"&amp;D1773,Roles!$A$5:$A$40,0))</f>
        <v/>
      </c>
      <c r="K1773" s="26">
        <f>INDEX(Market!$K$31:$K$54,MATCH(B1773&amp;"|"&amp;J1773,Market!$A$31:$A$54,0))</f>
        <v/>
      </c>
      <c r="L1773" s="6">
        <f>INDEX(Settings!$E$13:$E$19,MATCH(I1773,Settings!$B$13:$B$19,0))</f>
        <v/>
      </c>
      <c r="M1773" s="25">
        <f>INDEX(Structure!$K$6:$K$12,MATCH(I1773,Structure!$A$6:$A$12,0))</f>
        <v/>
      </c>
      <c r="N1773" s="26">
        <f>INDEX(Structure!$G$25:$G$52,MATCH(B1773&amp;"|"&amp;I1773,Structure!$A$25:$A$52,0))</f>
        <v/>
      </c>
      <c r="O1773" s="26">
        <f>INDEX(Structure!$H$25:$H$52,MATCH(B1773&amp;"|"&amp;I1773,Structure!$A$25:$A$52,0))</f>
        <v/>
      </c>
      <c r="P1773" s="26">
        <f>INDEX(Structure!$I$25:$I$52,MATCH(B1773&amp;"|"&amp;I1773,Structure!$A$25:$A$52,0))</f>
        <v/>
      </c>
      <c r="Q1773" s="20">
        <f>G1773/H1773</f>
        <v/>
      </c>
      <c r="R1773" s="20">
        <f>G1773/O1773</f>
        <v/>
      </c>
      <c r="S1773" s="32">
        <f>(G1773-N1773)/(P1773-N1773)</f>
        <v/>
      </c>
      <c r="T1773" s="4">
        <f>IF(G1773&lt;N1773,"Below",IF(G1773&gt;P1773,"Above","Within"))</f>
        <v/>
      </c>
      <c r="U1773" s="17">
        <f>MAX(0,N1773-G1773)*F1773</f>
        <v/>
      </c>
      <c r="V1773" s="17">
        <f>MAX(0,G1773-P1773)*F1773</f>
        <v/>
      </c>
      <c r="W1773" s="33">
        <f>IF(T1773="Above",LN(G1773/P1773)/LN(1+INDEX(Market!$E$6:$E$9,MATCH(B1773,Market!$A$6:$A$9,0))),0)</f>
        <v/>
      </c>
    </row>
    <row r="1774">
      <c r="A1774" s="5" t="inlineStr">
        <is>
          <t>E02052</t>
        </is>
      </c>
      <c r="B1774" s="5" t="inlineStr">
        <is>
          <t>PL</t>
        </is>
      </c>
      <c r="C1774" s="5" t="inlineStr">
        <is>
          <t>Operations</t>
        </is>
      </c>
      <c r="D1774" s="5" t="inlineStr">
        <is>
          <t>L2</t>
        </is>
      </c>
      <c r="E1774" s="5" t="inlineStr">
        <is>
          <t>M</t>
        </is>
      </c>
      <c r="F1774" s="5" t="n">
        <v>1</v>
      </c>
      <c r="G1774" s="31" t="n">
        <v>27700</v>
      </c>
      <c r="H1774" s="31" t="n">
        <v>24900</v>
      </c>
      <c r="I1774" s="6">
        <f>INDEX(Roles!$J$5:$J$40,MATCH(C1774&amp;"|"&amp;D1774,Roles!$A$5:$A$40,0))</f>
        <v/>
      </c>
      <c r="J1774" s="6">
        <f>INDEX(Roles!$K$5:$K$40,MATCH(C1774&amp;"|"&amp;D1774,Roles!$A$5:$A$40,0))</f>
        <v/>
      </c>
      <c r="K1774" s="26">
        <f>INDEX(Market!$K$31:$K$54,MATCH(B1774&amp;"|"&amp;J1774,Market!$A$31:$A$54,0))</f>
        <v/>
      </c>
      <c r="L1774" s="6">
        <f>INDEX(Settings!$E$13:$E$19,MATCH(I1774,Settings!$B$13:$B$19,0))</f>
        <v/>
      </c>
      <c r="M1774" s="25">
        <f>INDEX(Structure!$K$6:$K$12,MATCH(I1774,Structure!$A$6:$A$12,0))</f>
        <v/>
      </c>
      <c r="N1774" s="26">
        <f>INDEX(Structure!$G$25:$G$52,MATCH(B1774&amp;"|"&amp;I1774,Structure!$A$25:$A$52,0))</f>
        <v/>
      </c>
      <c r="O1774" s="26">
        <f>INDEX(Structure!$H$25:$H$52,MATCH(B1774&amp;"|"&amp;I1774,Structure!$A$25:$A$52,0))</f>
        <v/>
      </c>
      <c r="P1774" s="26">
        <f>INDEX(Structure!$I$25:$I$52,MATCH(B1774&amp;"|"&amp;I1774,Structure!$A$25:$A$52,0))</f>
        <v/>
      </c>
      <c r="Q1774" s="20">
        <f>G1774/H1774</f>
        <v/>
      </c>
      <c r="R1774" s="20">
        <f>G1774/O1774</f>
        <v/>
      </c>
      <c r="S1774" s="32">
        <f>(G1774-N1774)/(P1774-N1774)</f>
        <v/>
      </c>
      <c r="T1774" s="4">
        <f>IF(G1774&lt;N1774,"Below",IF(G1774&gt;P1774,"Above","Within"))</f>
        <v/>
      </c>
      <c r="U1774" s="17">
        <f>MAX(0,N1774-G1774)*F1774</f>
        <v/>
      </c>
      <c r="V1774" s="17">
        <f>MAX(0,G1774-P1774)*F1774</f>
        <v/>
      </c>
      <c r="W1774" s="33">
        <f>IF(T1774="Above",LN(G1774/P1774)/LN(1+INDEX(Market!$E$6:$E$9,MATCH(B1774,Market!$A$6:$A$9,0))),0)</f>
        <v/>
      </c>
    </row>
    <row r="1775">
      <c r="A1775" s="5" t="inlineStr">
        <is>
          <t>E02053</t>
        </is>
      </c>
      <c r="B1775" s="5" t="inlineStr">
        <is>
          <t>IT</t>
        </is>
      </c>
      <c r="C1775" s="5" t="inlineStr">
        <is>
          <t>Sales</t>
        </is>
      </c>
      <c r="D1775" s="5" t="inlineStr">
        <is>
          <t>L1</t>
        </is>
      </c>
      <c r="E1775" s="5" t="inlineStr">
        <is>
          <t>F</t>
        </is>
      </c>
      <c r="F1775" s="5" t="n">
        <v>1</v>
      </c>
      <c r="G1775" s="31" t="n">
        <v>23750</v>
      </c>
      <c r="H1775" s="31" t="n">
        <v>27300</v>
      </c>
      <c r="I1775" s="6">
        <f>INDEX(Roles!$J$5:$J$40,MATCH(C1775&amp;"|"&amp;D1775,Roles!$A$5:$A$40,0))</f>
        <v/>
      </c>
      <c r="J1775" s="6">
        <f>INDEX(Roles!$K$5:$K$40,MATCH(C1775&amp;"|"&amp;D1775,Roles!$A$5:$A$40,0))</f>
        <v/>
      </c>
      <c r="K1775" s="26">
        <f>INDEX(Market!$K$31:$K$54,MATCH(B1775&amp;"|"&amp;J1775,Market!$A$31:$A$54,0))</f>
        <v/>
      </c>
      <c r="L1775" s="6">
        <f>INDEX(Settings!$E$13:$E$19,MATCH(I1775,Settings!$B$13:$B$19,0))</f>
        <v/>
      </c>
      <c r="M1775" s="25">
        <f>INDEX(Structure!$K$6:$K$12,MATCH(I1775,Structure!$A$6:$A$12,0))</f>
        <v/>
      </c>
      <c r="N1775" s="26">
        <f>INDEX(Structure!$G$25:$G$52,MATCH(B1775&amp;"|"&amp;I1775,Structure!$A$25:$A$52,0))</f>
        <v/>
      </c>
      <c r="O1775" s="26">
        <f>INDEX(Structure!$H$25:$H$52,MATCH(B1775&amp;"|"&amp;I1775,Structure!$A$25:$A$52,0))</f>
        <v/>
      </c>
      <c r="P1775" s="26">
        <f>INDEX(Structure!$I$25:$I$52,MATCH(B1775&amp;"|"&amp;I1775,Structure!$A$25:$A$52,0))</f>
        <v/>
      </c>
      <c r="Q1775" s="20">
        <f>G1775/H1775</f>
        <v/>
      </c>
      <c r="R1775" s="20">
        <f>G1775/O1775</f>
        <v/>
      </c>
      <c r="S1775" s="32">
        <f>(G1775-N1775)/(P1775-N1775)</f>
        <v/>
      </c>
      <c r="T1775" s="4">
        <f>IF(G1775&lt;N1775,"Below",IF(G1775&gt;P1775,"Above","Within"))</f>
        <v/>
      </c>
      <c r="U1775" s="17">
        <f>MAX(0,N1775-G1775)*F1775</f>
        <v/>
      </c>
      <c r="V1775" s="17">
        <f>MAX(0,G1775-P1775)*F1775</f>
        <v/>
      </c>
      <c r="W1775" s="33">
        <f>IF(T1775="Above",LN(G1775/P1775)/LN(1+INDEX(Market!$E$6:$E$9,MATCH(B1775,Market!$A$6:$A$9,0))),0)</f>
        <v/>
      </c>
    </row>
    <row r="1776">
      <c r="A1776" s="5" t="inlineStr">
        <is>
          <t>E02055</t>
        </is>
      </c>
      <c r="B1776" s="5" t="inlineStr">
        <is>
          <t>PL</t>
        </is>
      </c>
      <c r="C1776" s="5" t="inlineStr">
        <is>
          <t>Operations</t>
        </is>
      </c>
      <c r="D1776" s="5" t="inlineStr">
        <is>
          <t>L3</t>
        </is>
      </c>
      <c r="E1776" s="5" t="inlineStr">
        <is>
          <t>M</t>
        </is>
      </c>
      <c r="F1776" s="5" t="n">
        <v>1</v>
      </c>
      <c r="G1776" s="31" t="n">
        <v>31600</v>
      </c>
      <c r="H1776" s="31" t="n">
        <v>31900</v>
      </c>
      <c r="I1776" s="6">
        <f>INDEX(Roles!$J$5:$J$40,MATCH(C1776&amp;"|"&amp;D1776,Roles!$A$5:$A$40,0))</f>
        <v/>
      </c>
      <c r="J1776" s="6">
        <f>INDEX(Roles!$K$5:$K$40,MATCH(C1776&amp;"|"&amp;D1776,Roles!$A$5:$A$40,0))</f>
        <v/>
      </c>
      <c r="K1776" s="26">
        <f>INDEX(Market!$K$31:$K$54,MATCH(B1776&amp;"|"&amp;J1776,Market!$A$31:$A$54,0))</f>
        <v/>
      </c>
      <c r="L1776" s="6">
        <f>INDEX(Settings!$E$13:$E$19,MATCH(I1776,Settings!$B$13:$B$19,0))</f>
        <v/>
      </c>
      <c r="M1776" s="25">
        <f>INDEX(Structure!$K$6:$K$12,MATCH(I1776,Structure!$A$6:$A$12,0))</f>
        <v/>
      </c>
      <c r="N1776" s="26">
        <f>INDEX(Structure!$G$25:$G$52,MATCH(B1776&amp;"|"&amp;I1776,Structure!$A$25:$A$52,0))</f>
        <v/>
      </c>
      <c r="O1776" s="26">
        <f>INDEX(Structure!$H$25:$H$52,MATCH(B1776&amp;"|"&amp;I1776,Structure!$A$25:$A$52,0))</f>
        <v/>
      </c>
      <c r="P1776" s="26">
        <f>INDEX(Structure!$I$25:$I$52,MATCH(B1776&amp;"|"&amp;I1776,Structure!$A$25:$A$52,0))</f>
        <v/>
      </c>
      <c r="Q1776" s="20">
        <f>G1776/H1776</f>
        <v/>
      </c>
      <c r="R1776" s="20">
        <f>G1776/O1776</f>
        <v/>
      </c>
      <c r="S1776" s="32">
        <f>(G1776-N1776)/(P1776-N1776)</f>
        <v/>
      </c>
      <c r="T1776" s="4">
        <f>IF(G1776&lt;N1776,"Below",IF(G1776&gt;P1776,"Above","Within"))</f>
        <v/>
      </c>
      <c r="U1776" s="17">
        <f>MAX(0,N1776-G1776)*F1776</f>
        <v/>
      </c>
      <c r="V1776" s="17">
        <f>MAX(0,G1776-P1776)*F1776</f>
        <v/>
      </c>
      <c r="W1776" s="33">
        <f>IF(T1776="Above",LN(G1776/P1776)/LN(1+INDEX(Market!$E$6:$E$9,MATCH(B1776,Market!$A$6:$A$9,0))),0)</f>
        <v/>
      </c>
    </row>
    <row r="1777">
      <c r="A1777" s="5" t="inlineStr">
        <is>
          <t>E02056</t>
        </is>
      </c>
      <c r="B1777" s="5" t="inlineStr">
        <is>
          <t>DE</t>
        </is>
      </c>
      <c r="C1777" s="5" t="inlineStr">
        <is>
          <t>Customer Service</t>
        </is>
      </c>
      <c r="D1777" s="5" t="inlineStr">
        <is>
          <t>L2</t>
        </is>
      </c>
      <c r="E1777" s="5" t="inlineStr">
        <is>
          <t>F</t>
        </is>
      </c>
      <c r="F1777" s="5" t="n">
        <v>1</v>
      </c>
      <c r="G1777" s="31" t="n">
        <v>39550</v>
      </c>
      <c r="H1777" s="31" t="n">
        <v>42800</v>
      </c>
      <c r="I1777" s="6">
        <f>INDEX(Roles!$J$5:$J$40,MATCH(C1777&amp;"|"&amp;D1777,Roles!$A$5:$A$40,0))</f>
        <v/>
      </c>
      <c r="J1777" s="6">
        <f>INDEX(Roles!$K$5:$K$40,MATCH(C1777&amp;"|"&amp;D1777,Roles!$A$5:$A$40,0))</f>
        <v/>
      </c>
      <c r="K1777" s="26">
        <f>INDEX(Market!$K$31:$K$54,MATCH(B1777&amp;"|"&amp;J1777,Market!$A$31:$A$54,0))</f>
        <v/>
      </c>
      <c r="L1777" s="6">
        <f>INDEX(Settings!$E$13:$E$19,MATCH(I1777,Settings!$B$13:$B$19,0))</f>
        <v/>
      </c>
      <c r="M1777" s="25">
        <f>INDEX(Structure!$K$6:$K$12,MATCH(I1777,Structure!$A$6:$A$12,0))</f>
        <v/>
      </c>
      <c r="N1777" s="26">
        <f>INDEX(Structure!$G$25:$G$52,MATCH(B1777&amp;"|"&amp;I1777,Structure!$A$25:$A$52,0))</f>
        <v/>
      </c>
      <c r="O1777" s="26">
        <f>INDEX(Structure!$H$25:$H$52,MATCH(B1777&amp;"|"&amp;I1777,Structure!$A$25:$A$52,0))</f>
        <v/>
      </c>
      <c r="P1777" s="26">
        <f>INDEX(Structure!$I$25:$I$52,MATCH(B1777&amp;"|"&amp;I1777,Structure!$A$25:$A$52,0))</f>
        <v/>
      </c>
      <c r="Q1777" s="20">
        <f>G1777/H1777</f>
        <v/>
      </c>
      <c r="R1777" s="20">
        <f>G1777/O1777</f>
        <v/>
      </c>
      <c r="S1777" s="32">
        <f>(G1777-N1777)/(P1777-N1777)</f>
        <v/>
      </c>
      <c r="T1777" s="4">
        <f>IF(G1777&lt;N1777,"Below",IF(G1777&gt;P1777,"Above","Within"))</f>
        <v/>
      </c>
      <c r="U1777" s="17">
        <f>MAX(0,N1777-G1777)*F1777</f>
        <v/>
      </c>
      <c r="V1777" s="17">
        <f>MAX(0,G1777-P1777)*F1777</f>
        <v/>
      </c>
      <c r="W1777" s="33">
        <f>IF(T1777="Above",LN(G1777/P1777)/LN(1+INDEX(Market!$E$6:$E$9,MATCH(B1777,Market!$A$6:$A$9,0))),0)</f>
        <v/>
      </c>
    </row>
    <row r="1778">
      <c r="A1778" s="5" t="inlineStr">
        <is>
          <t>E02057</t>
        </is>
      </c>
      <c r="B1778" s="5" t="inlineStr">
        <is>
          <t>IT</t>
        </is>
      </c>
      <c r="C1778" s="5" t="inlineStr">
        <is>
          <t>HR</t>
        </is>
      </c>
      <c r="D1778" s="5" t="inlineStr">
        <is>
          <t>L2</t>
        </is>
      </c>
      <c r="E1778" s="5" t="inlineStr">
        <is>
          <t>M</t>
        </is>
      </c>
      <c r="F1778" s="5" t="n">
        <v>1</v>
      </c>
      <c r="G1778" s="31" t="n">
        <v>38550</v>
      </c>
      <c r="H1778" s="31" t="n">
        <v>32500</v>
      </c>
      <c r="I1778" s="6">
        <f>INDEX(Roles!$J$5:$J$40,MATCH(C1778&amp;"|"&amp;D1778,Roles!$A$5:$A$40,0))</f>
        <v/>
      </c>
      <c r="J1778" s="6">
        <f>INDEX(Roles!$K$5:$K$40,MATCH(C1778&amp;"|"&amp;D1778,Roles!$A$5:$A$40,0))</f>
        <v/>
      </c>
      <c r="K1778" s="26">
        <f>INDEX(Market!$K$31:$K$54,MATCH(B1778&amp;"|"&amp;J1778,Market!$A$31:$A$54,0))</f>
        <v/>
      </c>
      <c r="L1778" s="6">
        <f>INDEX(Settings!$E$13:$E$19,MATCH(I1778,Settings!$B$13:$B$19,0))</f>
        <v/>
      </c>
      <c r="M1778" s="25">
        <f>INDEX(Structure!$K$6:$K$12,MATCH(I1778,Structure!$A$6:$A$12,0))</f>
        <v/>
      </c>
      <c r="N1778" s="26">
        <f>INDEX(Structure!$G$25:$G$52,MATCH(B1778&amp;"|"&amp;I1778,Structure!$A$25:$A$52,0))</f>
        <v/>
      </c>
      <c r="O1778" s="26">
        <f>INDEX(Structure!$H$25:$H$52,MATCH(B1778&amp;"|"&amp;I1778,Structure!$A$25:$A$52,0))</f>
        <v/>
      </c>
      <c r="P1778" s="26">
        <f>INDEX(Structure!$I$25:$I$52,MATCH(B1778&amp;"|"&amp;I1778,Structure!$A$25:$A$52,0))</f>
        <v/>
      </c>
      <c r="Q1778" s="20">
        <f>G1778/H1778</f>
        <v/>
      </c>
      <c r="R1778" s="20">
        <f>G1778/O1778</f>
        <v/>
      </c>
      <c r="S1778" s="32">
        <f>(G1778-N1778)/(P1778-N1778)</f>
        <v/>
      </c>
      <c r="T1778" s="4">
        <f>IF(G1778&lt;N1778,"Below",IF(G1778&gt;P1778,"Above","Within"))</f>
        <v/>
      </c>
      <c r="U1778" s="17">
        <f>MAX(0,N1778-G1778)*F1778</f>
        <v/>
      </c>
      <c r="V1778" s="17">
        <f>MAX(0,G1778-P1778)*F1778</f>
        <v/>
      </c>
      <c r="W1778" s="33">
        <f>IF(T1778="Above",LN(G1778/P1778)/LN(1+INDEX(Market!$E$6:$E$9,MATCH(B1778,Market!$A$6:$A$9,0))),0)</f>
        <v/>
      </c>
    </row>
    <row r="1779">
      <c r="A1779" s="5" t="inlineStr">
        <is>
          <t>E02058</t>
        </is>
      </c>
      <c r="B1779" s="5" t="inlineStr">
        <is>
          <t>PL</t>
        </is>
      </c>
      <c r="C1779" s="5" t="inlineStr">
        <is>
          <t>Customer Service</t>
        </is>
      </c>
      <c r="D1779" s="5" t="inlineStr">
        <is>
          <t>L2</t>
        </is>
      </c>
      <c r="E1779" s="5" t="inlineStr">
        <is>
          <t>F</t>
        </is>
      </c>
      <c r="F1779" s="5" t="n">
        <v>1</v>
      </c>
      <c r="G1779" s="31" t="n">
        <v>22400</v>
      </c>
      <c r="H1779" s="31" t="n">
        <v>23600</v>
      </c>
      <c r="I1779" s="6">
        <f>INDEX(Roles!$J$5:$J$40,MATCH(C1779&amp;"|"&amp;D1779,Roles!$A$5:$A$40,0))</f>
        <v/>
      </c>
      <c r="J1779" s="6">
        <f>INDEX(Roles!$K$5:$K$40,MATCH(C1779&amp;"|"&amp;D1779,Roles!$A$5:$A$40,0))</f>
        <v/>
      </c>
      <c r="K1779" s="26">
        <f>INDEX(Market!$K$31:$K$54,MATCH(B1779&amp;"|"&amp;J1779,Market!$A$31:$A$54,0))</f>
        <v/>
      </c>
      <c r="L1779" s="6">
        <f>INDEX(Settings!$E$13:$E$19,MATCH(I1779,Settings!$B$13:$B$19,0))</f>
        <v/>
      </c>
      <c r="M1779" s="25">
        <f>INDEX(Structure!$K$6:$K$12,MATCH(I1779,Structure!$A$6:$A$12,0))</f>
        <v/>
      </c>
      <c r="N1779" s="26">
        <f>INDEX(Structure!$G$25:$G$52,MATCH(B1779&amp;"|"&amp;I1779,Structure!$A$25:$A$52,0))</f>
        <v/>
      </c>
      <c r="O1779" s="26">
        <f>INDEX(Structure!$H$25:$H$52,MATCH(B1779&amp;"|"&amp;I1779,Structure!$A$25:$A$52,0))</f>
        <v/>
      </c>
      <c r="P1779" s="26">
        <f>INDEX(Structure!$I$25:$I$52,MATCH(B1779&amp;"|"&amp;I1779,Structure!$A$25:$A$52,0))</f>
        <v/>
      </c>
      <c r="Q1779" s="20">
        <f>G1779/H1779</f>
        <v/>
      </c>
      <c r="R1779" s="20">
        <f>G1779/O1779</f>
        <v/>
      </c>
      <c r="S1779" s="32">
        <f>(G1779-N1779)/(P1779-N1779)</f>
        <v/>
      </c>
      <c r="T1779" s="4">
        <f>IF(G1779&lt;N1779,"Below",IF(G1779&gt;P1779,"Above","Within"))</f>
        <v/>
      </c>
      <c r="U1779" s="17">
        <f>MAX(0,N1779-G1779)*F1779</f>
        <v/>
      </c>
      <c r="V1779" s="17">
        <f>MAX(0,G1779-P1779)*F1779</f>
        <v/>
      </c>
      <c r="W1779" s="33">
        <f>IF(T1779="Above",LN(G1779/P1779)/LN(1+INDEX(Market!$E$6:$E$9,MATCH(B1779,Market!$A$6:$A$9,0))),0)</f>
        <v/>
      </c>
    </row>
    <row r="1780">
      <c r="A1780" s="5" t="inlineStr">
        <is>
          <t>E02060</t>
        </is>
      </c>
      <c r="B1780" s="5" t="inlineStr">
        <is>
          <t>DE</t>
        </is>
      </c>
      <c r="C1780" s="5" t="inlineStr">
        <is>
          <t>Tech</t>
        </is>
      </c>
      <c r="D1780" s="5" t="inlineStr">
        <is>
          <t>L1</t>
        </is>
      </c>
      <c r="E1780" s="5" t="inlineStr">
        <is>
          <t>M</t>
        </is>
      </c>
      <c r="F1780" s="5" t="n">
        <v>1</v>
      </c>
      <c r="G1780" s="31" t="n">
        <v>48650</v>
      </c>
      <c r="H1780" s="31" t="n">
        <v>47500</v>
      </c>
      <c r="I1780" s="6">
        <f>INDEX(Roles!$J$5:$J$40,MATCH(C1780&amp;"|"&amp;D1780,Roles!$A$5:$A$40,0))</f>
        <v/>
      </c>
      <c r="J1780" s="6">
        <f>INDEX(Roles!$K$5:$K$40,MATCH(C1780&amp;"|"&amp;D1780,Roles!$A$5:$A$40,0))</f>
        <v/>
      </c>
      <c r="K1780" s="26">
        <f>INDEX(Market!$K$31:$K$54,MATCH(B1780&amp;"|"&amp;J1780,Market!$A$31:$A$54,0))</f>
        <v/>
      </c>
      <c r="L1780" s="6">
        <f>INDEX(Settings!$E$13:$E$19,MATCH(I1780,Settings!$B$13:$B$19,0))</f>
        <v/>
      </c>
      <c r="M1780" s="25">
        <f>INDEX(Structure!$K$6:$K$12,MATCH(I1780,Structure!$A$6:$A$12,0))</f>
        <v/>
      </c>
      <c r="N1780" s="26">
        <f>INDEX(Structure!$G$25:$G$52,MATCH(B1780&amp;"|"&amp;I1780,Structure!$A$25:$A$52,0))</f>
        <v/>
      </c>
      <c r="O1780" s="26">
        <f>INDEX(Structure!$H$25:$H$52,MATCH(B1780&amp;"|"&amp;I1780,Structure!$A$25:$A$52,0))</f>
        <v/>
      </c>
      <c r="P1780" s="26">
        <f>INDEX(Structure!$I$25:$I$52,MATCH(B1780&amp;"|"&amp;I1780,Structure!$A$25:$A$52,0))</f>
        <v/>
      </c>
      <c r="Q1780" s="20">
        <f>G1780/H1780</f>
        <v/>
      </c>
      <c r="R1780" s="20">
        <f>G1780/O1780</f>
        <v/>
      </c>
      <c r="S1780" s="32">
        <f>(G1780-N1780)/(P1780-N1780)</f>
        <v/>
      </c>
      <c r="T1780" s="4">
        <f>IF(G1780&lt;N1780,"Below",IF(G1780&gt;P1780,"Above","Within"))</f>
        <v/>
      </c>
      <c r="U1780" s="17">
        <f>MAX(0,N1780-G1780)*F1780</f>
        <v/>
      </c>
      <c r="V1780" s="17">
        <f>MAX(0,G1780-P1780)*F1780</f>
        <v/>
      </c>
      <c r="W1780" s="33">
        <f>IF(T1780="Above",LN(G1780/P1780)/LN(1+INDEX(Market!$E$6:$E$9,MATCH(B1780,Market!$A$6:$A$9,0))),0)</f>
        <v/>
      </c>
    </row>
    <row r="1781">
      <c r="A1781" s="5" t="inlineStr">
        <is>
          <t>E02061</t>
        </is>
      </c>
      <c r="B1781" s="5" t="inlineStr">
        <is>
          <t>PL</t>
        </is>
      </c>
      <c r="C1781" s="5" t="inlineStr">
        <is>
          <t>Operations</t>
        </is>
      </c>
      <c r="D1781" s="5" t="inlineStr">
        <is>
          <t>L1</t>
        </is>
      </c>
      <c r="E1781" s="5" t="inlineStr">
        <is>
          <t>M</t>
        </is>
      </c>
      <c r="F1781" s="5" t="n">
        <v>1</v>
      </c>
      <c r="G1781" s="31" t="n">
        <v>19250</v>
      </c>
      <c r="H1781" s="31" t="n">
        <v>20000</v>
      </c>
      <c r="I1781" s="6">
        <f>INDEX(Roles!$J$5:$J$40,MATCH(C1781&amp;"|"&amp;D1781,Roles!$A$5:$A$40,0))</f>
        <v/>
      </c>
      <c r="J1781" s="6">
        <f>INDEX(Roles!$K$5:$K$40,MATCH(C1781&amp;"|"&amp;D1781,Roles!$A$5:$A$40,0))</f>
        <v/>
      </c>
      <c r="K1781" s="26">
        <f>INDEX(Market!$K$31:$K$54,MATCH(B1781&amp;"|"&amp;J1781,Market!$A$31:$A$54,0))</f>
        <v/>
      </c>
      <c r="L1781" s="6">
        <f>INDEX(Settings!$E$13:$E$19,MATCH(I1781,Settings!$B$13:$B$19,0))</f>
        <v/>
      </c>
      <c r="M1781" s="25">
        <f>INDEX(Structure!$K$6:$K$12,MATCH(I1781,Structure!$A$6:$A$12,0))</f>
        <v/>
      </c>
      <c r="N1781" s="26">
        <f>INDEX(Structure!$G$25:$G$52,MATCH(B1781&amp;"|"&amp;I1781,Structure!$A$25:$A$52,0))</f>
        <v/>
      </c>
      <c r="O1781" s="26">
        <f>INDEX(Structure!$H$25:$H$52,MATCH(B1781&amp;"|"&amp;I1781,Structure!$A$25:$A$52,0))</f>
        <v/>
      </c>
      <c r="P1781" s="26">
        <f>INDEX(Structure!$I$25:$I$52,MATCH(B1781&amp;"|"&amp;I1781,Structure!$A$25:$A$52,0))</f>
        <v/>
      </c>
      <c r="Q1781" s="20">
        <f>G1781/H1781</f>
        <v/>
      </c>
      <c r="R1781" s="20">
        <f>G1781/O1781</f>
        <v/>
      </c>
      <c r="S1781" s="32">
        <f>(G1781-N1781)/(P1781-N1781)</f>
        <v/>
      </c>
      <c r="T1781" s="4">
        <f>IF(G1781&lt;N1781,"Below",IF(G1781&gt;P1781,"Above","Within"))</f>
        <v/>
      </c>
      <c r="U1781" s="17">
        <f>MAX(0,N1781-G1781)*F1781</f>
        <v/>
      </c>
      <c r="V1781" s="17">
        <f>MAX(0,G1781-P1781)*F1781</f>
        <v/>
      </c>
      <c r="W1781" s="33">
        <f>IF(T1781="Above",LN(G1781/P1781)/LN(1+INDEX(Market!$E$6:$E$9,MATCH(B1781,Market!$A$6:$A$9,0))),0)</f>
        <v/>
      </c>
    </row>
    <row r="1782">
      <c r="A1782" s="5" t="inlineStr">
        <is>
          <t>E02063</t>
        </is>
      </c>
      <c r="B1782" s="5" t="inlineStr">
        <is>
          <t>ES</t>
        </is>
      </c>
      <c r="C1782" s="5" t="inlineStr">
        <is>
          <t>HR</t>
        </is>
      </c>
      <c r="D1782" s="5" t="inlineStr">
        <is>
          <t>L3</t>
        </is>
      </c>
      <c r="E1782" s="5" t="inlineStr">
        <is>
          <t>F</t>
        </is>
      </c>
      <c r="F1782" s="5" t="n">
        <v>1</v>
      </c>
      <c r="G1782" s="31" t="n">
        <v>39300</v>
      </c>
      <c r="H1782" s="31" t="n">
        <v>40000</v>
      </c>
      <c r="I1782" s="6">
        <f>INDEX(Roles!$J$5:$J$40,MATCH(C1782&amp;"|"&amp;D1782,Roles!$A$5:$A$40,0))</f>
        <v/>
      </c>
      <c r="J1782" s="6">
        <f>INDEX(Roles!$K$5:$K$40,MATCH(C1782&amp;"|"&amp;D1782,Roles!$A$5:$A$40,0))</f>
        <v/>
      </c>
      <c r="K1782" s="26">
        <f>INDEX(Market!$K$31:$K$54,MATCH(B1782&amp;"|"&amp;J1782,Market!$A$31:$A$54,0))</f>
        <v/>
      </c>
      <c r="L1782" s="6">
        <f>INDEX(Settings!$E$13:$E$19,MATCH(I1782,Settings!$B$13:$B$19,0))</f>
        <v/>
      </c>
      <c r="M1782" s="25">
        <f>INDEX(Structure!$K$6:$K$12,MATCH(I1782,Structure!$A$6:$A$12,0))</f>
        <v/>
      </c>
      <c r="N1782" s="26">
        <f>INDEX(Structure!$G$25:$G$52,MATCH(B1782&amp;"|"&amp;I1782,Structure!$A$25:$A$52,0))</f>
        <v/>
      </c>
      <c r="O1782" s="26">
        <f>INDEX(Structure!$H$25:$H$52,MATCH(B1782&amp;"|"&amp;I1782,Structure!$A$25:$A$52,0))</f>
        <v/>
      </c>
      <c r="P1782" s="26">
        <f>INDEX(Structure!$I$25:$I$52,MATCH(B1782&amp;"|"&amp;I1782,Structure!$A$25:$A$52,0))</f>
        <v/>
      </c>
      <c r="Q1782" s="20">
        <f>G1782/H1782</f>
        <v/>
      </c>
      <c r="R1782" s="20">
        <f>G1782/O1782</f>
        <v/>
      </c>
      <c r="S1782" s="32">
        <f>(G1782-N1782)/(P1782-N1782)</f>
        <v/>
      </c>
      <c r="T1782" s="4">
        <f>IF(G1782&lt;N1782,"Below",IF(G1782&gt;P1782,"Above","Within"))</f>
        <v/>
      </c>
      <c r="U1782" s="17">
        <f>MAX(0,N1782-G1782)*F1782</f>
        <v/>
      </c>
      <c r="V1782" s="17">
        <f>MAX(0,G1782-P1782)*F1782</f>
        <v/>
      </c>
      <c r="W1782" s="33">
        <f>IF(T1782="Above",LN(G1782/P1782)/LN(1+INDEX(Market!$E$6:$E$9,MATCH(B1782,Market!$A$6:$A$9,0))),0)</f>
        <v/>
      </c>
    </row>
    <row r="1783">
      <c r="A1783" s="5" t="inlineStr">
        <is>
          <t>E02064</t>
        </is>
      </c>
      <c r="B1783" s="5" t="inlineStr">
        <is>
          <t>IT</t>
        </is>
      </c>
      <c r="C1783" s="5" t="inlineStr">
        <is>
          <t>Tech</t>
        </is>
      </c>
      <c r="D1783" s="5" t="inlineStr">
        <is>
          <t>L3</t>
        </is>
      </c>
      <c r="E1783" s="5" t="inlineStr">
        <is>
          <t>M</t>
        </is>
      </c>
      <c r="F1783" s="5" t="n">
        <v>1</v>
      </c>
      <c r="G1783" s="31" t="n">
        <v>54900</v>
      </c>
      <c r="H1783" s="31" t="n">
        <v>52000</v>
      </c>
      <c r="I1783" s="6">
        <f>INDEX(Roles!$J$5:$J$40,MATCH(C1783&amp;"|"&amp;D1783,Roles!$A$5:$A$40,0))</f>
        <v/>
      </c>
      <c r="J1783" s="6">
        <f>INDEX(Roles!$K$5:$K$40,MATCH(C1783&amp;"|"&amp;D1783,Roles!$A$5:$A$40,0))</f>
        <v/>
      </c>
      <c r="K1783" s="26">
        <f>INDEX(Market!$K$31:$K$54,MATCH(B1783&amp;"|"&amp;J1783,Market!$A$31:$A$54,0))</f>
        <v/>
      </c>
      <c r="L1783" s="6">
        <f>INDEX(Settings!$E$13:$E$19,MATCH(I1783,Settings!$B$13:$B$19,0))</f>
        <v/>
      </c>
      <c r="M1783" s="25">
        <f>INDEX(Structure!$K$6:$K$12,MATCH(I1783,Structure!$A$6:$A$12,0))</f>
        <v/>
      </c>
      <c r="N1783" s="26">
        <f>INDEX(Structure!$G$25:$G$52,MATCH(B1783&amp;"|"&amp;I1783,Structure!$A$25:$A$52,0))</f>
        <v/>
      </c>
      <c r="O1783" s="26">
        <f>INDEX(Structure!$H$25:$H$52,MATCH(B1783&amp;"|"&amp;I1783,Structure!$A$25:$A$52,0))</f>
        <v/>
      </c>
      <c r="P1783" s="26">
        <f>INDEX(Structure!$I$25:$I$52,MATCH(B1783&amp;"|"&amp;I1783,Structure!$A$25:$A$52,0))</f>
        <v/>
      </c>
      <c r="Q1783" s="20">
        <f>G1783/H1783</f>
        <v/>
      </c>
      <c r="R1783" s="20">
        <f>G1783/O1783</f>
        <v/>
      </c>
      <c r="S1783" s="32">
        <f>(G1783-N1783)/(P1783-N1783)</f>
        <v/>
      </c>
      <c r="T1783" s="4">
        <f>IF(G1783&lt;N1783,"Below",IF(G1783&gt;P1783,"Above","Within"))</f>
        <v/>
      </c>
      <c r="U1783" s="17">
        <f>MAX(0,N1783-G1783)*F1783</f>
        <v/>
      </c>
      <c r="V1783" s="17">
        <f>MAX(0,G1783-P1783)*F1783</f>
        <v/>
      </c>
      <c r="W1783" s="33">
        <f>IF(T1783="Above",LN(G1783/P1783)/LN(1+INDEX(Market!$E$6:$E$9,MATCH(B1783,Market!$A$6:$A$9,0))),0)</f>
        <v/>
      </c>
    </row>
    <row r="1784">
      <c r="A1784" s="5" t="inlineStr">
        <is>
          <t>E02065</t>
        </is>
      </c>
      <c r="B1784" s="5" t="inlineStr">
        <is>
          <t>IT</t>
        </is>
      </c>
      <c r="C1784" s="5" t="inlineStr">
        <is>
          <t>Customer Service</t>
        </is>
      </c>
      <c r="D1784" s="5" t="inlineStr">
        <is>
          <t>L2</t>
        </is>
      </c>
      <c r="E1784" s="5" t="inlineStr">
        <is>
          <t>F</t>
        </is>
      </c>
      <c r="F1784" s="5" t="n">
        <v>1</v>
      </c>
      <c r="G1784" s="31" t="n">
        <v>28650</v>
      </c>
      <c r="H1784" s="31" t="n">
        <v>29200</v>
      </c>
      <c r="I1784" s="6">
        <f>INDEX(Roles!$J$5:$J$40,MATCH(C1784&amp;"|"&amp;D1784,Roles!$A$5:$A$40,0))</f>
        <v/>
      </c>
      <c r="J1784" s="6">
        <f>INDEX(Roles!$K$5:$K$40,MATCH(C1784&amp;"|"&amp;D1784,Roles!$A$5:$A$40,0))</f>
        <v/>
      </c>
      <c r="K1784" s="26">
        <f>INDEX(Market!$K$31:$K$54,MATCH(B1784&amp;"|"&amp;J1784,Market!$A$31:$A$54,0))</f>
        <v/>
      </c>
      <c r="L1784" s="6">
        <f>INDEX(Settings!$E$13:$E$19,MATCH(I1784,Settings!$B$13:$B$19,0))</f>
        <v/>
      </c>
      <c r="M1784" s="25">
        <f>INDEX(Structure!$K$6:$K$12,MATCH(I1784,Structure!$A$6:$A$12,0))</f>
        <v/>
      </c>
      <c r="N1784" s="26">
        <f>INDEX(Structure!$G$25:$G$52,MATCH(B1784&amp;"|"&amp;I1784,Structure!$A$25:$A$52,0))</f>
        <v/>
      </c>
      <c r="O1784" s="26">
        <f>INDEX(Structure!$H$25:$H$52,MATCH(B1784&amp;"|"&amp;I1784,Structure!$A$25:$A$52,0))</f>
        <v/>
      </c>
      <c r="P1784" s="26">
        <f>INDEX(Structure!$I$25:$I$52,MATCH(B1784&amp;"|"&amp;I1784,Structure!$A$25:$A$52,0))</f>
        <v/>
      </c>
      <c r="Q1784" s="20">
        <f>G1784/H1784</f>
        <v/>
      </c>
      <c r="R1784" s="20">
        <f>G1784/O1784</f>
        <v/>
      </c>
      <c r="S1784" s="32">
        <f>(G1784-N1784)/(P1784-N1784)</f>
        <v/>
      </c>
      <c r="T1784" s="4">
        <f>IF(G1784&lt;N1784,"Below",IF(G1784&gt;P1784,"Above","Within"))</f>
        <v/>
      </c>
      <c r="U1784" s="17">
        <f>MAX(0,N1784-G1784)*F1784</f>
        <v/>
      </c>
      <c r="V1784" s="17">
        <f>MAX(0,G1784-P1784)*F1784</f>
        <v/>
      </c>
      <c r="W1784" s="33">
        <f>IF(T1784="Above",LN(G1784/P1784)/LN(1+INDEX(Market!$E$6:$E$9,MATCH(B1784,Market!$A$6:$A$9,0))),0)</f>
        <v/>
      </c>
    </row>
    <row r="1785">
      <c r="A1785" s="5" t="inlineStr">
        <is>
          <t>E02066</t>
        </is>
      </c>
      <c r="B1785" s="5" t="inlineStr">
        <is>
          <t>IT</t>
        </is>
      </c>
      <c r="C1785" s="5" t="inlineStr">
        <is>
          <t>Operations</t>
        </is>
      </c>
      <c r="D1785" s="5" t="inlineStr">
        <is>
          <t>L3</t>
        </is>
      </c>
      <c r="E1785" s="5" t="inlineStr">
        <is>
          <t>M</t>
        </is>
      </c>
      <c r="F1785" s="5" t="n">
        <v>1</v>
      </c>
      <c r="G1785" s="31" t="n">
        <v>36450</v>
      </c>
      <c r="H1785" s="31" t="n">
        <v>39500</v>
      </c>
      <c r="I1785" s="6">
        <f>INDEX(Roles!$J$5:$J$40,MATCH(C1785&amp;"|"&amp;D1785,Roles!$A$5:$A$40,0))</f>
        <v/>
      </c>
      <c r="J1785" s="6">
        <f>INDEX(Roles!$K$5:$K$40,MATCH(C1785&amp;"|"&amp;D1785,Roles!$A$5:$A$40,0))</f>
        <v/>
      </c>
      <c r="K1785" s="26">
        <f>INDEX(Market!$K$31:$K$54,MATCH(B1785&amp;"|"&amp;J1785,Market!$A$31:$A$54,0))</f>
        <v/>
      </c>
      <c r="L1785" s="6">
        <f>INDEX(Settings!$E$13:$E$19,MATCH(I1785,Settings!$B$13:$B$19,0))</f>
        <v/>
      </c>
      <c r="M1785" s="25">
        <f>INDEX(Structure!$K$6:$K$12,MATCH(I1785,Structure!$A$6:$A$12,0))</f>
        <v/>
      </c>
      <c r="N1785" s="26">
        <f>INDEX(Structure!$G$25:$G$52,MATCH(B1785&amp;"|"&amp;I1785,Structure!$A$25:$A$52,0))</f>
        <v/>
      </c>
      <c r="O1785" s="26">
        <f>INDEX(Structure!$H$25:$H$52,MATCH(B1785&amp;"|"&amp;I1785,Structure!$A$25:$A$52,0))</f>
        <v/>
      </c>
      <c r="P1785" s="26">
        <f>INDEX(Structure!$I$25:$I$52,MATCH(B1785&amp;"|"&amp;I1785,Structure!$A$25:$A$52,0))</f>
        <v/>
      </c>
      <c r="Q1785" s="20">
        <f>G1785/H1785</f>
        <v/>
      </c>
      <c r="R1785" s="20">
        <f>G1785/O1785</f>
        <v/>
      </c>
      <c r="S1785" s="32">
        <f>(G1785-N1785)/(P1785-N1785)</f>
        <v/>
      </c>
      <c r="T1785" s="4">
        <f>IF(G1785&lt;N1785,"Below",IF(G1785&gt;P1785,"Above","Within"))</f>
        <v/>
      </c>
      <c r="U1785" s="17">
        <f>MAX(0,N1785-G1785)*F1785</f>
        <v/>
      </c>
      <c r="V1785" s="17">
        <f>MAX(0,G1785-P1785)*F1785</f>
        <v/>
      </c>
      <c r="W1785" s="33">
        <f>IF(T1785="Above",LN(G1785/P1785)/LN(1+INDEX(Market!$E$6:$E$9,MATCH(B1785,Market!$A$6:$A$9,0))),0)</f>
        <v/>
      </c>
    </row>
    <row r="1786">
      <c r="A1786" s="5" t="inlineStr">
        <is>
          <t>E02067</t>
        </is>
      </c>
      <c r="B1786" s="5" t="inlineStr">
        <is>
          <t>IT</t>
        </is>
      </c>
      <c r="C1786" s="5" t="inlineStr">
        <is>
          <t>Customer Service</t>
        </is>
      </c>
      <c r="D1786" s="5" t="inlineStr">
        <is>
          <t>L4</t>
        </is>
      </c>
      <c r="E1786" s="5" t="inlineStr">
        <is>
          <t>M</t>
        </is>
      </c>
      <c r="F1786" s="5" t="n">
        <v>1</v>
      </c>
      <c r="G1786" s="31" t="n">
        <v>49550</v>
      </c>
      <c r="H1786" s="31" t="n">
        <v>49100</v>
      </c>
      <c r="I1786" s="6">
        <f>INDEX(Roles!$J$5:$J$40,MATCH(C1786&amp;"|"&amp;D1786,Roles!$A$5:$A$40,0))</f>
        <v/>
      </c>
      <c r="J1786" s="6">
        <f>INDEX(Roles!$K$5:$K$40,MATCH(C1786&amp;"|"&amp;D1786,Roles!$A$5:$A$40,0))</f>
        <v/>
      </c>
      <c r="K1786" s="26">
        <f>INDEX(Market!$K$31:$K$54,MATCH(B1786&amp;"|"&amp;J1786,Market!$A$31:$A$54,0))</f>
        <v/>
      </c>
      <c r="L1786" s="6">
        <f>INDEX(Settings!$E$13:$E$19,MATCH(I1786,Settings!$B$13:$B$19,0))</f>
        <v/>
      </c>
      <c r="M1786" s="25">
        <f>INDEX(Structure!$K$6:$K$12,MATCH(I1786,Structure!$A$6:$A$12,0))</f>
        <v/>
      </c>
      <c r="N1786" s="26">
        <f>INDEX(Structure!$G$25:$G$52,MATCH(B1786&amp;"|"&amp;I1786,Structure!$A$25:$A$52,0))</f>
        <v/>
      </c>
      <c r="O1786" s="26">
        <f>INDEX(Structure!$H$25:$H$52,MATCH(B1786&amp;"|"&amp;I1786,Structure!$A$25:$A$52,0))</f>
        <v/>
      </c>
      <c r="P1786" s="26">
        <f>INDEX(Structure!$I$25:$I$52,MATCH(B1786&amp;"|"&amp;I1786,Structure!$A$25:$A$52,0))</f>
        <v/>
      </c>
      <c r="Q1786" s="20">
        <f>G1786/H1786</f>
        <v/>
      </c>
      <c r="R1786" s="20">
        <f>G1786/O1786</f>
        <v/>
      </c>
      <c r="S1786" s="32">
        <f>(G1786-N1786)/(P1786-N1786)</f>
        <v/>
      </c>
      <c r="T1786" s="4">
        <f>IF(G1786&lt;N1786,"Below",IF(G1786&gt;P1786,"Above","Within"))</f>
        <v/>
      </c>
      <c r="U1786" s="17">
        <f>MAX(0,N1786-G1786)*F1786</f>
        <v/>
      </c>
      <c r="V1786" s="17">
        <f>MAX(0,G1786-P1786)*F1786</f>
        <v/>
      </c>
      <c r="W1786" s="33">
        <f>IF(T1786="Above",LN(G1786/P1786)/LN(1+INDEX(Market!$E$6:$E$9,MATCH(B1786,Market!$A$6:$A$9,0))),0)</f>
        <v/>
      </c>
    </row>
    <row r="1787">
      <c r="A1787" s="5" t="inlineStr">
        <is>
          <t>E02068</t>
        </is>
      </c>
      <c r="B1787" s="5" t="inlineStr">
        <is>
          <t>IT</t>
        </is>
      </c>
      <c r="C1787" s="5" t="inlineStr">
        <is>
          <t>Operations</t>
        </is>
      </c>
      <c r="D1787" s="5" t="inlineStr">
        <is>
          <t>L3</t>
        </is>
      </c>
      <c r="E1787" s="5" t="inlineStr">
        <is>
          <t>M</t>
        </is>
      </c>
      <c r="F1787" s="5" t="n">
        <v>1</v>
      </c>
      <c r="G1787" s="31" t="n">
        <v>32550</v>
      </c>
      <c r="H1787" s="31" t="n">
        <v>39500</v>
      </c>
      <c r="I1787" s="6">
        <f>INDEX(Roles!$J$5:$J$40,MATCH(C1787&amp;"|"&amp;D1787,Roles!$A$5:$A$40,0))</f>
        <v/>
      </c>
      <c r="J1787" s="6">
        <f>INDEX(Roles!$K$5:$K$40,MATCH(C1787&amp;"|"&amp;D1787,Roles!$A$5:$A$40,0))</f>
        <v/>
      </c>
      <c r="K1787" s="26">
        <f>INDEX(Market!$K$31:$K$54,MATCH(B1787&amp;"|"&amp;J1787,Market!$A$31:$A$54,0))</f>
        <v/>
      </c>
      <c r="L1787" s="6">
        <f>INDEX(Settings!$E$13:$E$19,MATCH(I1787,Settings!$B$13:$B$19,0))</f>
        <v/>
      </c>
      <c r="M1787" s="25">
        <f>INDEX(Structure!$K$6:$K$12,MATCH(I1787,Structure!$A$6:$A$12,0))</f>
        <v/>
      </c>
      <c r="N1787" s="26">
        <f>INDEX(Structure!$G$25:$G$52,MATCH(B1787&amp;"|"&amp;I1787,Structure!$A$25:$A$52,0))</f>
        <v/>
      </c>
      <c r="O1787" s="26">
        <f>INDEX(Structure!$H$25:$H$52,MATCH(B1787&amp;"|"&amp;I1787,Structure!$A$25:$A$52,0))</f>
        <v/>
      </c>
      <c r="P1787" s="26">
        <f>INDEX(Structure!$I$25:$I$52,MATCH(B1787&amp;"|"&amp;I1787,Structure!$A$25:$A$52,0))</f>
        <v/>
      </c>
      <c r="Q1787" s="20">
        <f>G1787/H1787</f>
        <v/>
      </c>
      <c r="R1787" s="20">
        <f>G1787/O1787</f>
        <v/>
      </c>
      <c r="S1787" s="32">
        <f>(G1787-N1787)/(P1787-N1787)</f>
        <v/>
      </c>
      <c r="T1787" s="4">
        <f>IF(G1787&lt;N1787,"Below",IF(G1787&gt;P1787,"Above","Within"))</f>
        <v/>
      </c>
      <c r="U1787" s="17">
        <f>MAX(0,N1787-G1787)*F1787</f>
        <v/>
      </c>
      <c r="V1787" s="17">
        <f>MAX(0,G1787-P1787)*F1787</f>
        <v/>
      </c>
      <c r="W1787" s="33">
        <f>IF(T1787="Above",LN(G1787/P1787)/LN(1+INDEX(Market!$E$6:$E$9,MATCH(B1787,Market!$A$6:$A$9,0))),0)</f>
        <v/>
      </c>
    </row>
    <row r="1788">
      <c r="A1788" s="5" t="inlineStr">
        <is>
          <t>E02069</t>
        </is>
      </c>
      <c r="B1788" s="5" t="inlineStr">
        <is>
          <t>IT</t>
        </is>
      </c>
      <c r="C1788" s="5" t="inlineStr">
        <is>
          <t>Customer Service</t>
        </is>
      </c>
      <c r="D1788" s="5" t="inlineStr">
        <is>
          <t>L2</t>
        </is>
      </c>
      <c r="E1788" s="5" t="inlineStr">
        <is>
          <t>F</t>
        </is>
      </c>
      <c r="F1788" s="5" t="n">
        <v>1</v>
      </c>
      <c r="G1788" s="31" t="n">
        <v>29650</v>
      </c>
      <c r="H1788" s="31" t="n">
        <v>29200</v>
      </c>
      <c r="I1788" s="6">
        <f>INDEX(Roles!$J$5:$J$40,MATCH(C1788&amp;"|"&amp;D1788,Roles!$A$5:$A$40,0))</f>
        <v/>
      </c>
      <c r="J1788" s="6">
        <f>INDEX(Roles!$K$5:$K$40,MATCH(C1788&amp;"|"&amp;D1788,Roles!$A$5:$A$40,0))</f>
        <v/>
      </c>
      <c r="K1788" s="26">
        <f>INDEX(Market!$K$31:$K$54,MATCH(B1788&amp;"|"&amp;J1788,Market!$A$31:$A$54,0))</f>
        <v/>
      </c>
      <c r="L1788" s="6">
        <f>INDEX(Settings!$E$13:$E$19,MATCH(I1788,Settings!$B$13:$B$19,0))</f>
        <v/>
      </c>
      <c r="M1788" s="25">
        <f>INDEX(Structure!$K$6:$K$12,MATCH(I1788,Structure!$A$6:$A$12,0))</f>
        <v/>
      </c>
      <c r="N1788" s="26">
        <f>INDEX(Structure!$G$25:$G$52,MATCH(B1788&amp;"|"&amp;I1788,Structure!$A$25:$A$52,0))</f>
        <v/>
      </c>
      <c r="O1788" s="26">
        <f>INDEX(Structure!$H$25:$H$52,MATCH(B1788&amp;"|"&amp;I1788,Structure!$A$25:$A$52,0))</f>
        <v/>
      </c>
      <c r="P1788" s="26">
        <f>INDEX(Structure!$I$25:$I$52,MATCH(B1788&amp;"|"&amp;I1788,Structure!$A$25:$A$52,0))</f>
        <v/>
      </c>
      <c r="Q1788" s="20">
        <f>G1788/H1788</f>
        <v/>
      </c>
      <c r="R1788" s="20">
        <f>G1788/O1788</f>
        <v/>
      </c>
      <c r="S1788" s="32">
        <f>(G1788-N1788)/(P1788-N1788)</f>
        <v/>
      </c>
      <c r="T1788" s="4">
        <f>IF(G1788&lt;N1788,"Below",IF(G1788&gt;P1788,"Above","Within"))</f>
        <v/>
      </c>
      <c r="U1788" s="17">
        <f>MAX(0,N1788-G1788)*F1788</f>
        <v/>
      </c>
      <c r="V1788" s="17">
        <f>MAX(0,G1788-P1788)*F1788</f>
        <v/>
      </c>
      <c r="W1788" s="33">
        <f>IF(T1788="Above",LN(G1788/P1788)/LN(1+INDEX(Market!$E$6:$E$9,MATCH(B1788,Market!$A$6:$A$9,0))),0)</f>
        <v/>
      </c>
    </row>
    <row r="1789">
      <c r="A1789" s="5" t="inlineStr">
        <is>
          <t>E02070</t>
        </is>
      </c>
      <c r="B1789" s="5" t="inlineStr">
        <is>
          <t>ES</t>
        </is>
      </c>
      <c r="C1789" s="5" t="inlineStr">
        <is>
          <t>Customer Service</t>
        </is>
      </c>
      <c r="D1789" s="5" t="inlineStr">
        <is>
          <t>L2</t>
        </is>
      </c>
      <c r="E1789" s="5" t="inlineStr">
        <is>
          <t>M</t>
        </is>
      </c>
      <c r="F1789" s="5" t="n">
        <v>1</v>
      </c>
      <c r="G1789" s="31" t="n">
        <v>28750</v>
      </c>
      <c r="H1789" s="31" t="n">
        <v>28100</v>
      </c>
      <c r="I1789" s="6">
        <f>INDEX(Roles!$J$5:$J$40,MATCH(C1789&amp;"|"&amp;D1789,Roles!$A$5:$A$40,0))</f>
        <v/>
      </c>
      <c r="J1789" s="6">
        <f>INDEX(Roles!$K$5:$K$40,MATCH(C1789&amp;"|"&amp;D1789,Roles!$A$5:$A$40,0))</f>
        <v/>
      </c>
      <c r="K1789" s="26">
        <f>INDEX(Market!$K$31:$K$54,MATCH(B1789&amp;"|"&amp;J1789,Market!$A$31:$A$54,0))</f>
        <v/>
      </c>
      <c r="L1789" s="6">
        <f>INDEX(Settings!$E$13:$E$19,MATCH(I1789,Settings!$B$13:$B$19,0))</f>
        <v/>
      </c>
      <c r="M1789" s="25">
        <f>INDEX(Structure!$K$6:$K$12,MATCH(I1789,Structure!$A$6:$A$12,0))</f>
        <v/>
      </c>
      <c r="N1789" s="26">
        <f>INDEX(Structure!$G$25:$G$52,MATCH(B1789&amp;"|"&amp;I1789,Structure!$A$25:$A$52,0))</f>
        <v/>
      </c>
      <c r="O1789" s="26">
        <f>INDEX(Structure!$H$25:$H$52,MATCH(B1789&amp;"|"&amp;I1789,Structure!$A$25:$A$52,0))</f>
        <v/>
      </c>
      <c r="P1789" s="26">
        <f>INDEX(Structure!$I$25:$I$52,MATCH(B1789&amp;"|"&amp;I1789,Structure!$A$25:$A$52,0))</f>
        <v/>
      </c>
      <c r="Q1789" s="20">
        <f>G1789/H1789</f>
        <v/>
      </c>
      <c r="R1789" s="20">
        <f>G1789/O1789</f>
        <v/>
      </c>
      <c r="S1789" s="32">
        <f>(G1789-N1789)/(P1789-N1789)</f>
        <v/>
      </c>
      <c r="T1789" s="4">
        <f>IF(G1789&lt;N1789,"Below",IF(G1789&gt;P1789,"Above","Within"))</f>
        <v/>
      </c>
      <c r="U1789" s="17">
        <f>MAX(0,N1789-G1789)*F1789</f>
        <v/>
      </c>
      <c r="V1789" s="17">
        <f>MAX(0,G1789-P1789)*F1789</f>
        <v/>
      </c>
      <c r="W1789" s="33">
        <f>IF(T1789="Above",LN(G1789/P1789)/LN(1+INDEX(Market!$E$6:$E$9,MATCH(B1789,Market!$A$6:$A$9,0))),0)</f>
        <v/>
      </c>
    </row>
    <row r="1790">
      <c r="A1790" s="5" t="inlineStr">
        <is>
          <t>E02071</t>
        </is>
      </c>
      <c r="B1790" s="5" t="inlineStr">
        <is>
          <t>PL</t>
        </is>
      </c>
      <c r="C1790" s="5" t="inlineStr">
        <is>
          <t>Finance</t>
        </is>
      </c>
      <c r="D1790" s="5" t="inlineStr">
        <is>
          <t>L2</t>
        </is>
      </c>
      <c r="E1790" s="5" t="inlineStr">
        <is>
          <t>M</t>
        </is>
      </c>
      <c r="F1790" s="5" t="n">
        <v>1</v>
      </c>
      <c r="G1790" s="31" t="n">
        <v>28800</v>
      </c>
      <c r="H1790" s="31" t="n">
        <v>28900</v>
      </c>
      <c r="I1790" s="6">
        <f>INDEX(Roles!$J$5:$J$40,MATCH(C1790&amp;"|"&amp;D1790,Roles!$A$5:$A$40,0))</f>
        <v/>
      </c>
      <c r="J1790" s="6">
        <f>INDEX(Roles!$K$5:$K$40,MATCH(C1790&amp;"|"&amp;D1790,Roles!$A$5:$A$40,0))</f>
        <v/>
      </c>
      <c r="K1790" s="26">
        <f>INDEX(Market!$K$31:$K$54,MATCH(B1790&amp;"|"&amp;J1790,Market!$A$31:$A$54,0))</f>
        <v/>
      </c>
      <c r="L1790" s="6">
        <f>INDEX(Settings!$E$13:$E$19,MATCH(I1790,Settings!$B$13:$B$19,0))</f>
        <v/>
      </c>
      <c r="M1790" s="25">
        <f>INDEX(Structure!$K$6:$K$12,MATCH(I1790,Structure!$A$6:$A$12,0))</f>
        <v/>
      </c>
      <c r="N1790" s="26">
        <f>INDEX(Structure!$G$25:$G$52,MATCH(B1790&amp;"|"&amp;I1790,Structure!$A$25:$A$52,0))</f>
        <v/>
      </c>
      <c r="O1790" s="26">
        <f>INDEX(Structure!$H$25:$H$52,MATCH(B1790&amp;"|"&amp;I1790,Structure!$A$25:$A$52,0))</f>
        <v/>
      </c>
      <c r="P1790" s="26">
        <f>INDEX(Structure!$I$25:$I$52,MATCH(B1790&amp;"|"&amp;I1790,Structure!$A$25:$A$52,0))</f>
        <v/>
      </c>
      <c r="Q1790" s="20">
        <f>G1790/H1790</f>
        <v/>
      </c>
      <c r="R1790" s="20">
        <f>G1790/O1790</f>
        <v/>
      </c>
      <c r="S1790" s="32">
        <f>(G1790-N1790)/(P1790-N1790)</f>
        <v/>
      </c>
      <c r="T1790" s="4">
        <f>IF(G1790&lt;N1790,"Below",IF(G1790&gt;P1790,"Above","Within"))</f>
        <v/>
      </c>
      <c r="U1790" s="17">
        <f>MAX(0,N1790-G1790)*F1790</f>
        <v/>
      </c>
      <c r="V1790" s="17">
        <f>MAX(0,G1790-P1790)*F1790</f>
        <v/>
      </c>
      <c r="W1790" s="33">
        <f>IF(T1790="Above",LN(G1790/P1790)/LN(1+INDEX(Market!$E$6:$E$9,MATCH(B1790,Market!$A$6:$A$9,0))),0)</f>
        <v/>
      </c>
    </row>
    <row r="1791">
      <c r="A1791" s="5" t="inlineStr">
        <is>
          <t>E02072</t>
        </is>
      </c>
      <c r="B1791" s="5" t="inlineStr">
        <is>
          <t>DE</t>
        </is>
      </c>
      <c r="C1791" s="5" t="inlineStr">
        <is>
          <t>HR</t>
        </is>
      </c>
      <c r="D1791" s="5" t="inlineStr">
        <is>
          <t>L2</t>
        </is>
      </c>
      <c r="E1791" s="5" t="inlineStr">
        <is>
          <t>F</t>
        </is>
      </c>
      <c r="F1791" s="5" t="n">
        <v>1</v>
      </c>
      <c r="G1791" s="31" t="n">
        <v>48050</v>
      </c>
      <c r="H1791" s="31" t="n">
        <v>47500</v>
      </c>
      <c r="I1791" s="6">
        <f>INDEX(Roles!$J$5:$J$40,MATCH(C1791&amp;"|"&amp;D1791,Roles!$A$5:$A$40,0))</f>
        <v/>
      </c>
      <c r="J1791" s="6">
        <f>INDEX(Roles!$K$5:$K$40,MATCH(C1791&amp;"|"&amp;D1791,Roles!$A$5:$A$40,0))</f>
        <v/>
      </c>
      <c r="K1791" s="26">
        <f>INDEX(Market!$K$31:$K$54,MATCH(B1791&amp;"|"&amp;J1791,Market!$A$31:$A$54,0))</f>
        <v/>
      </c>
      <c r="L1791" s="6">
        <f>INDEX(Settings!$E$13:$E$19,MATCH(I1791,Settings!$B$13:$B$19,0))</f>
        <v/>
      </c>
      <c r="M1791" s="25">
        <f>INDEX(Structure!$K$6:$K$12,MATCH(I1791,Structure!$A$6:$A$12,0))</f>
        <v/>
      </c>
      <c r="N1791" s="26">
        <f>INDEX(Structure!$G$25:$G$52,MATCH(B1791&amp;"|"&amp;I1791,Structure!$A$25:$A$52,0))</f>
        <v/>
      </c>
      <c r="O1791" s="26">
        <f>INDEX(Structure!$H$25:$H$52,MATCH(B1791&amp;"|"&amp;I1791,Structure!$A$25:$A$52,0))</f>
        <v/>
      </c>
      <c r="P1791" s="26">
        <f>INDEX(Structure!$I$25:$I$52,MATCH(B1791&amp;"|"&amp;I1791,Structure!$A$25:$A$52,0))</f>
        <v/>
      </c>
      <c r="Q1791" s="20">
        <f>G1791/H1791</f>
        <v/>
      </c>
      <c r="R1791" s="20">
        <f>G1791/O1791</f>
        <v/>
      </c>
      <c r="S1791" s="32">
        <f>(G1791-N1791)/(P1791-N1791)</f>
        <v/>
      </c>
      <c r="T1791" s="4">
        <f>IF(G1791&lt;N1791,"Below",IF(G1791&gt;P1791,"Above","Within"))</f>
        <v/>
      </c>
      <c r="U1791" s="17">
        <f>MAX(0,N1791-G1791)*F1791</f>
        <v/>
      </c>
      <c r="V1791" s="17">
        <f>MAX(0,G1791-P1791)*F1791</f>
        <v/>
      </c>
      <c r="W1791" s="33">
        <f>IF(T1791="Above",LN(G1791/P1791)/LN(1+INDEX(Market!$E$6:$E$9,MATCH(B1791,Market!$A$6:$A$9,0))),0)</f>
        <v/>
      </c>
    </row>
    <row r="1792">
      <c r="A1792" s="5" t="inlineStr">
        <is>
          <t>E02073</t>
        </is>
      </c>
      <c r="B1792" s="5" t="inlineStr">
        <is>
          <t>IT</t>
        </is>
      </c>
      <c r="C1792" s="5" t="inlineStr">
        <is>
          <t>Finance</t>
        </is>
      </c>
      <c r="D1792" s="5" t="inlineStr">
        <is>
          <t>L1</t>
        </is>
      </c>
      <c r="E1792" s="5" t="inlineStr">
        <is>
          <t>M</t>
        </is>
      </c>
      <c r="F1792" s="5" t="n">
        <v>1</v>
      </c>
      <c r="G1792" s="31" t="n">
        <v>25550</v>
      </c>
      <c r="H1792" s="31" t="n">
        <v>28600</v>
      </c>
      <c r="I1792" s="6">
        <f>INDEX(Roles!$J$5:$J$40,MATCH(C1792&amp;"|"&amp;D1792,Roles!$A$5:$A$40,0))</f>
        <v/>
      </c>
      <c r="J1792" s="6">
        <f>INDEX(Roles!$K$5:$K$40,MATCH(C1792&amp;"|"&amp;D1792,Roles!$A$5:$A$40,0))</f>
        <v/>
      </c>
      <c r="K1792" s="26">
        <f>INDEX(Market!$K$31:$K$54,MATCH(B1792&amp;"|"&amp;J1792,Market!$A$31:$A$54,0))</f>
        <v/>
      </c>
      <c r="L1792" s="6">
        <f>INDEX(Settings!$E$13:$E$19,MATCH(I1792,Settings!$B$13:$B$19,0))</f>
        <v/>
      </c>
      <c r="M1792" s="25">
        <f>INDEX(Structure!$K$6:$K$12,MATCH(I1792,Structure!$A$6:$A$12,0))</f>
        <v/>
      </c>
      <c r="N1792" s="26">
        <f>INDEX(Structure!$G$25:$G$52,MATCH(B1792&amp;"|"&amp;I1792,Structure!$A$25:$A$52,0))</f>
        <v/>
      </c>
      <c r="O1792" s="26">
        <f>INDEX(Structure!$H$25:$H$52,MATCH(B1792&amp;"|"&amp;I1792,Structure!$A$25:$A$52,0))</f>
        <v/>
      </c>
      <c r="P1792" s="26">
        <f>INDEX(Structure!$I$25:$I$52,MATCH(B1792&amp;"|"&amp;I1792,Structure!$A$25:$A$52,0))</f>
        <v/>
      </c>
      <c r="Q1792" s="20">
        <f>G1792/H1792</f>
        <v/>
      </c>
      <c r="R1792" s="20">
        <f>G1792/O1792</f>
        <v/>
      </c>
      <c r="S1792" s="32">
        <f>(G1792-N1792)/(P1792-N1792)</f>
        <v/>
      </c>
      <c r="T1792" s="4">
        <f>IF(G1792&lt;N1792,"Below",IF(G1792&gt;P1792,"Above","Within"))</f>
        <v/>
      </c>
      <c r="U1792" s="17">
        <f>MAX(0,N1792-G1792)*F1792</f>
        <v/>
      </c>
      <c r="V1792" s="17">
        <f>MAX(0,G1792-P1792)*F1792</f>
        <v/>
      </c>
      <c r="W1792" s="33">
        <f>IF(T1792="Above",LN(G1792/P1792)/LN(1+INDEX(Market!$E$6:$E$9,MATCH(B1792,Market!$A$6:$A$9,0))),0)</f>
        <v/>
      </c>
    </row>
    <row r="1793">
      <c r="A1793" s="5" t="inlineStr">
        <is>
          <t>E02074</t>
        </is>
      </c>
      <c r="B1793" s="5" t="inlineStr">
        <is>
          <t>PL</t>
        </is>
      </c>
      <c r="C1793" s="5" t="inlineStr">
        <is>
          <t>Customer Service</t>
        </is>
      </c>
      <c r="D1793" s="5" t="inlineStr">
        <is>
          <t>L3</t>
        </is>
      </c>
      <c r="E1793" s="5" t="inlineStr">
        <is>
          <t>M</t>
        </is>
      </c>
      <c r="F1793" s="5" t="n">
        <v>1</v>
      </c>
      <c r="G1793" s="31" t="n">
        <v>33500</v>
      </c>
      <c r="H1793" s="31" t="n">
        <v>30200</v>
      </c>
      <c r="I1793" s="6">
        <f>INDEX(Roles!$J$5:$J$40,MATCH(C1793&amp;"|"&amp;D1793,Roles!$A$5:$A$40,0))</f>
        <v/>
      </c>
      <c r="J1793" s="6">
        <f>INDEX(Roles!$K$5:$K$40,MATCH(C1793&amp;"|"&amp;D1793,Roles!$A$5:$A$40,0))</f>
        <v/>
      </c>
      <c r="K1793" s="26">
        <f>INDEX(Market!$K$31:$K$54,MATCH(B1793&amp;"|"&amp;J1793,Market!$A$31:$A$54,0))</f>
        <v/>
      </c>
      <c r="L1793" s="6">
        <f>INDEX(Settings!$E$13:$E$19,MATCH(I1793,Settings!$B$13:$B$19,0))</f>
        <v/>
      </c>
      <c r="M1793" s="25">
        <f>INDEX(Structure!$K$6:$K$12,MATCH(I1793,Structure!$A$6:$A$12,0))</f>
        <v/>
      </c>
      <c r="N1793" s="26">
        <f>INDEX(Structure!$G$25:$G$52,MATCH(B1793&amp;"|"&amp;I1793,Structure!$A$25:$A$52,0))</f>
        <v/>
      </c>
      <c r="O1793" s="26">
        <f>INDEX(Structure!$H$25:$H$52,MATCH(B1793&amp;"|"&amp;I1793,Structure!$A$25:$A$52,0))</f>
        <v/>
      </c>
      <c r="P1793" s="26">
        <f>INDEX(Structure!$I$25:$I$52,MATCH(B1793&amp;"|"&amp;I1793,Structure!$A$25:$A$52,0))</f>
        <v/>
      </c>
      <c r="Q1793" s="20">
        <f>G1793/H1793</f>
        <v/>
      </c>
      <c r="R1793" s="20">
        <f>G1793/O1793</f>
        <v/>
      </c>
      <c r="S1793" s="32">
        <f>(G1793-N1793)/(P1793-N1793)</f>
        <v/>
      </c>
      <c r="T1793" s="4">
        <f>IF(G1793&lt;N1793,"Below",IF(G1793&gt;P1793,"Above","Within"))</f>
        <v/>
      </c>
      <c r="U1793" s="17">
        <f>MAX(0,N1793-G1793)*F1793</f>
        <v/>
      </c>
      <c r="V1793" s="17">
        <f>MAX(0,G1793-P1793)*F1793</f>
        <v/>
      </c>
      <c r="W1793" s="33">
        <f>IF(T1793="Above",LN(G1793/P1793)/LN(1+INDEX(Market!$E$6:$E$9,MATCH(B1793,Market!$A$6:$A$9,0))),0)</f>
        <v/>
      </c>
    </row>
    <row r="1794">
      <c r="A1794" s="5" t="inlineStr">
        <is>
          <t>E02075</t>
        </is>
      </c>
      <c r="B1794" s="5" t="inlineStr">
        <is>
          <t>PL</t>
        </is>
      </c>
      <c r="C1794" s="5" t="inlineStr">
        <is>
          <t>HR</t>
        </is>
      </c>
      <c r="D1794" s="5" t="inlineStr">
        <is>
          <t>L1</t>
        </is>
      </c>
      <c r="E1794" s="5" t="inlineStr">
        <is>
          <t>F</t>
        </is>
      </c>
      <c r="F1794" s="5" t="n">
        <v>1</v>
      </c>
      <c r="G1794" s="31" t="n">
        <v>22050</v>
      </c>
      <c r="H1794" s="31" t="n">
        <v>21000</v>
      </c>
      <c r="I1794" s="6">
        <f>INDEX(Roles!$J$5:$J$40,MATCH(C1794&amp;"|"&amp;D1794,Roles!$A$5:$A$40,0))</f>
        <v/>
      </c>
      <c r="J1794" s="6">
        <f>INDEX(Roles!$K$5:$K$40,MATCH(C1794&amp;"|"&amp;D1794,Roles!$A$5:$A$40,0))</f>
        <v/>
      </c>
      <c r="K1794" s="26">
        <f>INDEX(Market!$K$31:$K$54,MATCH(B1794&amp;"|"&amp;J1794,Market!$A$31:$A$54,0))</f>
        <v/>
      </c>
      <c r="L1794" s="6">
        <f>INDEX(Settings!$E$13:$E$19,MATCH(I1794,Settings!$B$13:$B$19,0))</f>
        <v/>
      </c>
      <c r="M1794" s="25">
        <f>INDEX(Structure!$K$6:$K$12,MATCH(I1794,Structure!$A$6:$A$12,0))</f>
        <v/>
      </c>
      <c r="N1794" s="26">
        <f>INDEX(Structure!$G$25:$G$52,MATCH(B1794&amp;"|"&amp;I1794,Structure!$A$25:$A$52,0))</f>
        <v/>
      </c>
      <c r="O1794" s="26">
        <f>INDEX(Structure!$H$25:$H$52,MATCH(B1794&amp;"|"&amp;I1794,Structure!$A$25:$A$52,0))</f>
        <v/>
      </c>
      <c r="P1794" s="26">
        <f>INDEX(Structure!$I$25:$I$52,MATCH(B1794&amp;"|"&amp;I1794,Structure!$A$25:$A$52,0))</f>
        <v/>
      </c>
      <c r="Q1794" s="20">
        <f>G1794/H1794</f>
        <v/>
      </c>
      <c r="R1794" s="20">
        <f>G1794/O1794</f>
        <v/>
      </c>
      <c r="S1794" s="32">
        <f>(G1794-N1794)/(P1794-N1794)</f>
        <v/>
      </c>
      <c r="T1794" s="4">
        <f>IF(G1794&lt;N1794,"Below",IF(G1794&gt;P1794,"Above","Within"))</f>
        <v/>
      </c>
      <c r="U1794" s="17">
        <f>MAX(0,N1794-G1794)*F1794</f>
        <v/>
      </c>
      <c r="V1794" s="17">
        <f>MAX(0,G1794-P1794)*F1794</f>
        <v/>
      </c>
      <c r="W1794" s="33">
        <f>IF(T1794="Above",LN(G1794/P1794)/LN(1+INDEX(Market!$E$6:$E$9,MATCH(B1794,Market!$A$6:$A$9,0))),0)</f>
        <v/>
      </c>
    </row>
    <row r="1795">
      <c r="A1795" s="5" t="inlineStr">
        <is>
          <t>E02077</t>
        </is>
      </c>
      <c r="B1795" s="5" t="inlineStr">
        <is>
          <t>IT</t>
        </is>
      </c>
      <c r="C1795" s="5" t="inlineStr">
        <is>
          <t>Operations</t>
        </is>
      </c>
      <c r="D1795" s="5" t="inlineStr">
        <is>
          <t>L2</t>
        </is>
      </c>
      <c r="E1795" s="5" t="inlineStr">
        <is>
          <t>F</t>
        </is>
      </c>
      <c r="F1795" s="5" t="n">
        <v>0.8</v>
      </c>
      <c r="G1795" s="31" t="n">
        <v>27150</v>
      </c>
      <c r="H1795" s="31" t="n">
        <v>30900</v>
      </c>
      <c r="I1795" s="6">
        <f>INDEX(Roles!$J$5:$J$40,MATCH(C1795&amp;"|"&amp;D1795,Roles!$A$5:$A$40,0))</f>
        <v/>
      </c>
      <c r="J1795" s="6">
        <f>INDEX(Roles!$K$5:$K$40,MATCH(C1795&amp;"|"&amp;D1795,Roles!$A$5:$A$40,0))</f>
        <v/>
      </c>
      <c r="K1795" s="26">
        <f>INDEX(Market!$K$31:$K$54,MATCH(B1795&amp;"|"&amp;J1795,Market!$A$31:$A$54,0))</f>
        <v/>
      </c>
      <c r="L1795" s="6">
        <f>INDEX(Settings!$E$13:$E$19,MATCH(I1795,Settings!$B$13:$B$19,0))</f>
        <v/>
      </c>
      <c r="M1795" s="25">
        <f>INDEX(Structure!$K$6:$K$12,MATCH(I1795,Structure!$A$6:$A$12,0))</f>
        <v/>
      </c>
      <c r="N1795" s="26">
        <f>INDEX(Structure!$G$25:$G$52,MATCH(B1795&amp;"|"&amp;I1795,Structure!$A$25:$A$52,0))</f>
        <v/>
      </c>
      <c r="O1795" s="26">
        <f>INDEX(Structure!$H$25:$H$52,MATCH(B1795&amp;"|"&amp;I1795,Structure!$A$25:$A$52,0))</f>
        <v/>
      </c>
      <c r="P1795" s="26">
        <f>INDEX(Structure!$I$25:$I$52,MATCH(B1795&amp;"|"&amp;I1795,Structure!$A$25:$A$52,0))</f>
        <v/>
      </c>
      <c r="Q1795" s="20">
        <f>G1795/H1795</f>
        <v/>
      </c>
      <c r="R1795" s="20">
        <f>G1795/O1795</f>
        <v/>
      </c>
      <c r="S1795" s="32">
        <f>(G1795-N1795)/(P1795-N1795)</f>
        <v/>
      </c>
      <c r="T1795" s="4">
        <f>IF(G1795&lt;N1795,"Below",IF(G1795&gt;P1795,"Above","Within"))</f>
        <v/>
      </c>
      <c r="U1795" s="17">
        <f>MAX(0,N1795-G1795)*F1795</f>
        <v/>
      </c>
      <c r="V1795" s="17">
        <f>MAX(0,G1795-P1795)*F1795</f>
        <v/>
      </c>
      <c r="W1795" s="33">
        <f>IF(T1795="Above",LN(G1795/P1795)/LN(1+INDEX(Market!$E$6:$E$9,MATCH(B1795,Market!$A$6:$A$9,0))),0)</f>
        <v/>
      </c>
    </row>
    <row r="1796">
      <c r="A1796" s="5" t="inlineStr">
        <is>
          <t>E02078</t>
        </is>
      </c>
      <c r="B1796" s="5" t="inlineStr">
        <is>
          <t>DE</t>
        </is>
      </c>
      <c r="C1796" s="5" t="inlineStr">
        <is>
          <t>Customer Service</t>
        </is>
      </c>
      <c r="D1796" s="5" t="inlineStr">
        <is>
          <t>L2</t>
        </is>
      </c>
      <c r="E1796" s="5" t="inlineStr">
        <is>
          <t>F</t>
        </is>
      </c>
      <c r="F1796" s="5" t="n">
        <v>1</v>
      </c>
      <c r="G1796" s="31" t="n">
        <v>44000</v>
      </c>
      <c r="H1796" s="31" t="n">
        <v>42800</v>
      </c>
      <c r="I1796" s="6">
        <f>INDEX(Roles!$J$5:$J$40,MATCH(C1796&amp;"|"&amp;D1796,Roles!$A$5:$A$40,0))</f>
        <v/>
      </c>
      <c r="J1796" s="6">
        <f>INDEX(Roles!$K$5:$K$40,MATCH(C1796&amp;"|"&amp;D1796,Roles!$A$5:$A$40,0))</f>
        <v/>
      </c>
      <c r="K1796" s="26">
        <f>INDEX(Market!$K$31:$K$54,MATCH(B1796&amp;"|"&amp;J1796,Market!$A$31:$A$54,0))</f>
        <v/>
      </c>
      <c r="L1796" s="6">
        <f>INDEX(Settings!$E$13:$E$19,MATCH(I1796,Settings!$B$13:$B$19,0))</f>
        <v/>
      </c>
      <c r="M1796" s="25">
        <f>INDEX(Structure!$K$6:$K$12,MATCH(I1796,Structure!$A$6:$A$12,0))</f>
        <v/>
      </c>
      <c r="N1796" s="26">
        <f>INDEX(Structure!$G$25:$G$52,MATCH(B1796&amp;"|"&amp;I1796,Structure!$A$25:$A$52,0))</f>
        <v/>
      </c>
      <c r="O1796" s="26">
        <f>INDEX(Structure!$H$25:$H$52,MATCH(B1796&amp;"|"&amp;I1796,Structure!$A$25:$A$52,0))</f>
        <v/>
      </c>
      <c r="P1796" s="26">
        <f>INDEX(Structure!$I$25:$I$52,MATCH(B1796&amp;"|"&amp;I1796,Structure!$A$25:$A$52,0))</f>
        <v/>
      </c>
      <c r="Q1796" s="20">
        <f>G1796/H1796</f>
        <v/>
      </c>
      <c r="R1796" s="20">
        <f>G1796/O1796</f>
        <v/>
      </c>
      <c r="S1796" s="32">
        <f>(G1796-N1796)/(P1796-N1796)</f>
        <v/>
      </c>
      <c r="T1796" s="4">
        <f>IF(G1796&lt;N1796,"Below",IF(G1796&gt;P1796,"Above","Within"))</f>
        <v/>
      </c>
      <c r="U1796" s="17">
        <f>MAX(0,N1796-G1796)*F1796</f>
        <v/>
      </c>
      <c r="V1796" s="17">
        <f>MAX(0,G1796-P1796)*F1796</f>
        <v/>
      </c>
      <c r="W1796" s="33">
        <f>IF(T1796="Above",LN(G1796/P1796)/LN(1+INDEX(Market!$E$6:$E$9,MATCH(B1796,Market!$A$6:$A$9,0))),0)</f>
        <v/>
      </c>
    </row>
    <row r="1797">
      <c r="A1797" s="5" t="inlineStr">
        <is>
          <t>E02079</t>
        </is>
      </c>
      <c r="B1797" s="5" t="inlineStr">
        <is>
          <t>PL</t>
        </is>
      </c>
      <c r="C1797" s="5" t="inlineStr">
        <is>
          <t>Tech</t>
        </is>
      </c>
      <c r="D1797" s="5" t="inlineStr">
        <is>
          <t>L2</t>
        </is>
      </c>
      <c r="E1797" s="5" t="inlineStr">
        <is>
          <t>M</t>
        </is>
      </c>
      <c r="F1797" s="5" t="n">
        <v>1</v>
      </c>
      <c r="G1797" s="31" t="n">
        <v>31000</v>
      </c>
      <c r="H1797" s="31" t="n">
        <v>32800</v>
      </c>
      <c r="I1797" s="6">
        <f>INDEX(Roles!$J$5:$J$40,MATCH(C1797&amp;"|"&amp;D1797,Roles!$A$5:$A$40,0))</f>
        <v/>
      </c>
      <c r="J1797" s="6">
        <f>INDEX(Roles!$K$5:$K$40,MATCH(C1797&amp;"|"&amp;D1797,Roles!$A$5:$A$40,0))</f>
        <v/>
      </c>
      <c r="K1797" s="26">
        <f>INDEX(Market!$K$31:$K$54,MATCH(B1797&amp;"|"&amp;J1797,Market!$A$31:$A$54,0))</f>
        <v/>
      </c>
      <c r="L1797" s="6">
        <f>INDEX(Settings!$E$13:$E$19,MATCH(I1797,Settings!$B$13:$B$19,0))</f>
        <v/>
      </c>
      <c r="M1797" s="25">
        <f>INDEX(Structure!$K$6:$K$12,MATCH(I1797,Structure!$A$6:$A$12,0))</f>
        <v/>
      </c>
      <c r="N1797" s="26">
        <f>INDEX(Structure!$G$25:$G$52,MATCH(B1797&amp;"|"&amp;I1797,Structure!$A$25:$A$52,0))</f>
        <v/>
      </c>
      <c r="O1797" s="26">
        <f>INDEX(Structure!$H$25:$H$52,MATCH(B1797&amp;"|"&amp;I1797,Structure!$A$25:$A$52,0))</f>
        <v/>
      </c>
      <c r="P1797" s="26">
        <f>INDEX(Structure!$I$25:$I$52,MATCH(B1797&amp;"|"&amp;I1797,Structure!$A$25:$A$52,0))</f>
        <v/>
      </c>
      <c r="Q1797" s="20">
        <f>G1797/H1797</f>
        <v/>
      </c>
      <c r="R1797" s="20">
        <f>G1797/O1797</f>
        <v/>
      </c>
      <c r="S1797" s="32">
        <f>(G1797-N1797)/(P1797-N1797)</f>
        <v/>
      </c>
      <c r="T1797" s="4">
        <f>IF(G1797&lt;N1797,"Below",IF(G1797&gt;P1797,"Above","Within"))</f>
        <v/>
      </c>
      <c r="U1797" s="17">
        <f>MAX(0,N1797-G1797)*F1797</f>
        <v/>
      </c>
      <c r="V1797" s="17">
        <f>MAX(0,G1797-P1797)*F1797</f>
        <v/>
      </c>
      <c r="W1797" s="33">
        <f>IF(T1797="Above",LN(G1797/P1797)/LN(1+INDEX(Market!$E$6:$E$9,MATCH(B1797,Market!$A$6:$A$9,0))),0)</f>
        <v/>
      </c>
    </row>
    <row r="1798">
      <c r="A1798" s="5" t="inlineStr">
        <is>
          <t>E02080</t>
        </is>
      </c>
      <c r="B1798" s="5" t="inlineStr">
        <is>
          <t>IT</t>
        </is>
      </c>
      <c r="C1798" s="5" t="inlineStr">
        <is>
          <t>Operations</t>
        </is>
      </c>
      <c r="D1798" s="5" t="inlineStr">
        <is>
          <t>L3</t>
        </is>
      </c>
      <c r="E1798" s="5" t="inlineStr">
        <is>
          <t>M</t>
        </is>
      </c>
      <c r="F1798" s="5" t="n">
        <v>1</v>
      </c>
      <c r="G1798" s="31" t="n">
        <v>35200</v>
      </c>
      <c r="H1798" s="31" t="n">
        <v>39500</v>
      </c>
      <c r="I1798" s="6">
        <f>INDEX(Roles!$J$5:$J$40,MATCH(C1798&amp;"|"&amp;D1798,Roles!$A$5:$A$40,0))</f>
        <v/>
      </c>
      <c r="J1798" s="6">
        <f>INDEX(Roles!$K$5:$K$40,MATCH(C1798&amp;"|"&amp;D1798,Roles!$A$5:$A$40,0))</f>
        <v/>
      </c>
      <c r="K1798" s="26">
        <f>INDEX(Market!$K$31:$K$54,MATCH(B1798&amp;"|"&amp;J1798,Market!$A$31:$A$54,0))</f>
        <v/>
      </c>
      <c r="L1798" s="6">
        <f>INDEX(Settings!$E$13:$E$19,MATCH(I1798,Settings!$B$13:$B$19,0))</f>
        <v/>
      </c>
      <c r="M1798" s="25">
        <f>INDEX(Structure!$K$6:$K$12,MATCH(I1798,Structure!$A$6:$A$12,0))</f>
        <v/>
      </c>
      <c r="N1798" s="26">
        <f>INDEX(Structure!$G$25:$G$52,MATCH(B1798&amp;"|"&amp;I1798,Structure!$A$25:$A$52,0))</f>
        <v/>
      </c>
      <c r="O1798" s="26">
        <f>INDEX(Structure!$H$25:$H$52,MATCH(B1798&amp;"|"&amp;I1798,Structure!$A$25:$A$52,0))</f>
        <v/>
      </c>
      <c r="P1798" s="26">
        <f>INDEX(Structure!$I$25:$I$52,MATCH(B1798&amp;"|"&amp;I1798,Structure!$A$25:$A$52,0))</f>
        <v/>
      </c>
      <c r="Q1798" s="20">
        <f>G1798/H1798</f>
        <v/>
      </c>
      <c r="R1798" s="20">
        <f>G1798/O1798</f>
        <v/>
      </c>
      <c r="S1798" s="32">
        <f>(G1798-N1798)/(P1798-N1798)</f>
        <v/>
      </c>
      <c r="T1798" s="4">
        <f>IF(G1798&lt;N1798,"Below",IF(G1798&gt;P1798,"Above","Within"))</f>
        <v/>
      </c>
      <c r="U1798" s="17">
        <f>MAX(0,N1798-G1798)*F1798</f>
        <v/>
      </c>
      <c r="V1798" s="17">
        <f>MAX(0,G1798-P1798)*F1798</f>
        <v/>
      </c>
      <c r="W1798" s="33">
        <f>IF(T1798="Above",LN(G1798/P1798)/LN(1+INDEX(Market!$E$6:$E$9,MATCH(B1798,Market!$A$6:$A$9,0))),0)</f>
        <v/>
      </c>
    </row>
    <row r="1799">
      <c r="A1799" s="5" t="inlineStr">
        <is>
          <t>E02081</t>
        </is>
      </c>
      <c r="B1799" s="5" t="inlineStr">
        <is>
          <t>PL</t>
        </is>
      </c>
      <c r="C1799" s="5" t="inlineStr">
        <is>
          <t>HR</t>
        </is>
      </c>
      <c r="D1799" s="5" t="inlineStr">
        <is>
          <t>L3</t>
        </is>
      </c>
      <c r="E1799" s="5" t="inlineStr">
        <is>
          <t>F</t>
        </is>
      </c>
      <c r="F1799" s="5" t="n">
        <v>1</v>
      </c>
      <c r="G1799" s="31" t="n">
        <v>30950</v>
      </c>
      <c r="H1799" s="31" t="n">
        <v>33600</v>
      </c>
      <c r="I1799" s="6">
        <f>INDEX(Roles!$J$5:$J$40,MATCH(C1799&amp;"|"&amp;D1799,Roles!$A$5:$A$40,0))</f>
        <v/>
      </c>
      <c r="J1799" s="6">
        <f>INDEX(Roles!$K$5:$K$40,MATCH(C1799&amp;"|"&amp;D1799,Roles!$A$5:$A$40,0))</f>
        <v/>
      </c>
      <c r="K1799" s="26">
        <f>INDEX(Market!$K$31:$K$54,MATCH(B1799&amp;"|"&amp;J1799,Market!$A$31:$A$54,0))</f>
        <v/>
      </c>
      <c r="L1799" s="6">
        <f>INDEX(Settings!$E$13:$E$19,MATCH(I1799,Settings!$B$13:$B$19,0))</f>
        <v/>
      </c>
      <c r="M1799" s="25">
        <f>INDEX(Structure!$K$6:$K$12,MATCH(I1799,Structure!$A$6:$A$12,0))</f>
        <v/>
      </c>
      <c r="N1799" s="26">
        <f>INDEX(Structure!$G$25:$G$52,MATCH(B1799&amp;"|"&amp;I1799,Structure!$A$25:$A$52,0))</f>
        <v/>
      </c>
      <c r="O1799" s="26">
        <f>INDEX(Structure!$H$25:$H$52,MATCH(B1799&amp;"|"&amp;I1799,Structure!$A$25:$A$52,0))</f>
        <v/>
      </c>
      <c r="P1799" s="26">
        <f>INDEX(Structure!$I$25:$I$52,MATCH(B1799&amp;"|"&amp;I1799,Structure!$A$25:$A$52,0))</f>
        <v/>
      </c>
      <c r="Q1799" s="20">
        <f>G1799/H1799</f>
        <v/>
      </c>
      <c r="R1799" s="20">
        <f>G1799/O1799</f>
        <v/>
      </c>
      <c r="S1799" s="32">
        <f>(G1799-N1799)/(P1799-N1799)</f>
        <v/>
      </c>
      <c r="T1799" s="4">
        <f>IF(G1799&lt;N1799,"Below",IF(G1799&gt;P1799,"Above","Within"))</f>
        <v/>
      </c>
      <c r="U1799" s="17">
        <f>MAX(0,N1799-G1799)*F1799</f>
        <v/>
      </c>
      <c r="V1799" s="17">
        <f>MAX(0,G1799-P1799)*F1799</f>
        <v/>
      </c>
      <c r="W1799" s="33">
        <f>IF(T1799="Above",LN(G1799/P1799)/LN(1+INDEX(Market!$E$6:$E$9,MATCH(B1799,Market!$A$6:$A$9,0))),0)</f>
        <v/>
      </c>
    </row>
    <row r="1800">
      <c r="A1800" s="5" t="inlineStr">
        <is>
          <t>E02082</t>
        </is>
      </c>
      <c r="B1800" s="5" t="inlineStr">
        <is>
          <t>IT</t>
        </is>
      </c>
      <c r="C1800" s="5" t="inlineStr">
        <is>
          <t>Customer Service</t>
        </is>
      </c>
      <c r="D1800" s="5" t="inlineStr">
        <is>
          <t>L5</t>
        </is>
      </c>
      <c r="E1800" s="5" t="inlineStr">
        <is>
          <t>F</t>
        </is>
      </c>
      <c r="F1800" s="5" t="n">
        <v>1</v>
      </c>
      <c r="G1800" s="31" t="n">
        <v>65050</v>
      </c>
      <c r="H1800" s="31" t="n">
        <v>67900</v>
      </c>
      <c r="I1800" s="6">
        <f>INDEX(Roles!$J$5:$J$40,MATCH(C1800&amp;"|"&amp;D1800,Roles!$A$5:$A$40,0))</f>
        <v/>
      </c>
      <c r="J1800" s="6">
        <f>INDEX(Roles!$K$5:$K$40,MATCH(C1800&amp;"|"&amp;D1800,Roles!$A$5:$A$40,0))</f>
        <v/>
      </c>
      <c r="K1800" s="26">
        <f>INDEX(Market!$K$31:$K$54,MATCH(B1800&amp;"|"&amp;J1800,Market!$A$31:$A$54,0))</f>
        <v/>
      </c>
      <c r="L1800" s="6">
        <f>INDEX(Settings!$E$13:$E$19,MATCH(I1800,Settings!$B$13:$B$19,0))</f>
        <v/>
      </c>
      <c r="M1800" s="25">
        <f>INDEX(Structure!$K$6:$K$12,MATCH(I1800,Structure!$A$6:$A$12,0))</f>
        <v/>
      </c>
      <c r="N1800" s="26">
        <f>INDEX(Structure!$G$25:$G$52,MATCH(B1800&amp;"|"&amp;I1800,Structure!$A$25:$A$52,0))</f>
        <v/>
      </c>
      <c r="O1800" s="26">
        <f>INDEX(Structure!$H$25:$H$52,MATCH(B1800&amp;"|"&amp;I1800,Structure!$A$25:$A$52,0))</f>
        <v/>
      </c>
      <c r="P1800" s="26">
        <f>INDEX(Structure!$I$25:$I$52,MATCH(B1800&amp;"|"&amp;I1800,Structure!$A$25:$A$52,0))</f>
        <v/>
      </c>
      <c r="Q1800" s="20">
        <f>G1800/H1800</f>
        <v/>
      </c>
      <c r="R1800" s="20">
        <f>G1800/O1800</f>
        <v/>
      </c>
      <c r="S1800" s="32">
        <f>(G1800-N1800)/(P1800-N1800)</f>
        <v/>
      </c>
      <c r="T1800" s="4">
        <f>IF(G1800&lt;N1800,"Below",IF(G1800&gt;P1800,"Above","Within"))</f>
        <v/>
      </c>
      <c r="U1800" s="17">
        <f>MAX(0,N1800-G1800)*F1800</f>
        <v/>
      </c>
      <c r="V1800" s="17">
        <f>MAX(0,G1800-P1800)*F1800</f>
        <v/>
      </c>
      <c r="W1800" s="33">
        <f>IF(T1800="Above",LN(G1800/P1800)/LN(1+INDEX(Market!$E$6:$E$9,MATCH(B1800,Market!$A$6:$A$9,0))),0)</f>
        <v/>
      </c>
    </row>
    <row r="1801">
      <c r="A1801" s="5" t="inlineStr">
        <is>
          <t>E02083</t>
        </is>
      </c>
      <c r="B1801" s="5" t="inlineStr">
        <is>
          <t>ES</t>
        </is>
      </c>
      <c r="C1801" s="5" t="inlineStr">
        <is>
          <t>Tech</t>
        </is>
      </c>
      <c r="D1801" s="5" t="inlineStr">
        <is>
          <t>L3</t>
        </is>
      </c>
      <c r="E1801" s="5" t="inlineStr">
        <is>
          <t>M</t>
        </is>
      </c>
      <c r="F1801" s="5" t="n">
        <v>1</v>
      </c>
      <c r="G1801" s="31" t="n">
        <v>46850</v>
      </c>
      <c r="H1801" s="31" t="n">
        <v>50000</v>
      </c>
      <c r="I1801" s="6">
        <f>INDEX(Roles!$J$5:$J$40,MATCH(C1801&amp;"|"&amp;D1801,Roles!$A$5:$A$40,0))</f>
        <v/>
      </c>
      <c r="J1801" s="6">
        <f>INDEX(Roles!$K$5:$K$40,MATCH(C1801&amp;"|"&amp;D1801,Roles!$A$5:$A$40,0))</f>
        <v/>
      </c>
      <c r="K1801" s="26">
        <f>INDEX(Market!$K$31:$K$54,MATCH(B1801&amp;"|"&amp;J1801,Market!$A$31:$A$54,0))</f>
        <v/>
      </c>
      <c r="L1801" s="6">
        <f>INDEX(Settings!$E$13:$E$19,MATCH(I1801,Settings!$B$13:$B$19,0))</f>
        <v/>
      </c>
      <c r="M1801" s="25">
        <f>INDEX(Structure!$K$6:$K$12,MATCH(I1801,Structure!$A$6:$A$12,0))</f>
        <v/>
      </c>
      <c r="N1801" s="26">
        <f>INDEX(Structure!$G$25:$G$52,MATCH(B1801&amp;"|"&amp;I1801,Structure!$A$25:$A$52,0))</f>
        <v/>
      </c>
      <c r="O1801" s="26">
        <f>INDEX(Structure!$H$25:$H$52,MATCH(B1801&amp;"|"&amp;I1801,Structure!$A$25:$A$52,0))</f>
        <v/>
      </c>
      <c r="P1801" s="26">
        <f>INDEX(Structure!$I$25:$I$52,MATCH(B1801&amp;"|"&amp;I1801,Structure!$A$25:$A$52,0))</f>
        <v/>
      </c>
      <c r="Q1801" s="20">
        <f>G1801/H1801</f>
        <v/>
      </c>
      <c r="R1801" s="20">
        <f>G1801/O1801</f>
        <v/>
      </c>
      <c r="S1801" s="32">
        <f>(G1801-N1801)/(P1801-N1801)</f>
        <v/>
      </c>
      <c r="T1801" s="4">
        <f>IF(G1801&lt;N1801,"Below",IF(G1801&gt;P1801,"Above","Within"))</f>
        <v/>
      </c>
      <c r="U1801" s="17">
        <f>MAX(0,N1801-G1801)*F1801</f>
        <v/>
      </c>
      <c r="V1801" s="17">
        <f>MAX(0,G1801-P1801)*F1801</f>
        <v/>
      </c>
      <c r="W1801" s="33">
        <f>IF(T1801="Above",LN(G1801/P1801)/LN(1+INDEX(Market!$E$6:$E$9,MATCH(B1801,Market!$A$6:$A$9,0))),0)</f>
        <v/>
      </c>
    </row>
    <row r="1802">
      <c r="A1802" s="5" t="inlineStr">
        <is>
          <t>E02084</t>
        </is>
      </c>
      <c r="B1802" s="5" t="inlineStr">
        <is>
          <t>PL</t>
        </is>
      </c>
      <c r="C1802" s="5" t="inlineStr">
        <is>
          <t>Customer Service</t>
        </is>
      </c>
      <c r="D1802" s="5" t="inlineStr">
        <is>
          <t>L4</t>
        </is>
      </c>
      <c r="E1802" s="5" t="inlineStr">
        <is>
          <t>F</t>
        </is>
      </c>
      <c r="F1802" s="5" t="n">
        <v>1</v>
      </c>
      <c r="G1802" s="31" t="n">
        <v>40050</v>
      </c>
      <c r="H1802" s="31" t="n">
        <v>39700</v>
      </c>
      <c r="I1802" s="6">
        <f>INDEX(Roles!$J$5:$J$40,MATCH(C1802&amp;"|"&amp;D1802,Roles!$A$5:$A$40,0))</f>
        <v/>
      </c>
      <c r="J1802" s="6">
        <f>INDEX(Roles!$K$5:$K$40,MATCH(C1802&amp;"|"&amp;D1802,Roles!$A$5:$A$40,0))</f>
        <v/>
      </c>
      <c r="K1802" s="26">
        <f>INDEX(Market!$K$31:$K$54,MATCH(B1802&amp;"|"&amp;J1802,Market!$A$31:$A$54,0))</f>
        <v/>
      </c>
      <c r="L1802" s="6">
        <f>INDEX(Settings!$E$13:$E$19,MATCH(I1802,Settings!$B$13:$B$19,0))</f>
        <v/>
      </c>
      <c r="M1802" s="25">
        <f>INDEX(Structure!$K$6:$K$12,MATCH(I1802,Structure!$A$6:$A$12,0))</f>
        <v/>
      </c>
      <c r="N1802" s="26">
        <f>INDEX(Structure!$G$25:$G$52,MATCH(B1802&amp;"|"&amp;I1802,Structure!$A$25:$A$52,0))</f>
        <v/>
      </c>
      <c r="O1802" s="26">
        <f>INDEX(Structure!$H$25:$H$52,MATCH(B1802&amp;"|"&amp;I1802,Structure!$A$25:$A$52,0))</f>
        <v/>
      </c>
      <c r="P1802" s="26">
        <f>INDEX(Structure!$I$25:$I$52,MATCH(B1802&amp;"|"&amp;I1802,Structure!$A$25:$A$52,0))</f>
        <v/>
      </c>
      <c r="Q1802" s="20">
        <f>G1802/H1802</f>
        <v/>
      </c>
      <c r="R1802" s="20">
        <f>G1802/O1802</f>
        <v/>
      </c>
      <c r="S1802" s="32">
        <f>(G1802-N1802)/(P1802-N1802)</f>
        <v/>
      </c>
      <c r="T1802" s="4">
        <f>IF(G1802&lt;N1802,"Below",IF(G1802&gt;P1802,"Above","Within"))</f>
        <v/>
      </c>
      <c r="U1802" s="17">
        <f>MAX(0,N1802-G1802)*F1802</f>
        <v/>
      </c>
      <c r="V1802" s="17">
        <f>MAX(0,G1802-P1802)*F1802</f>
        <v/>
      </c>
      <c r="W1802" s="33">
        <f>IF(T1802="Above",LN(G1802/P1802)/LN(1+INDEX(Market!$E$6:$E$9,MATCH(B1802,Market!$A$6:$A$9,0))),0)</f>
        <v/>
      </c>
    </row>
    <row r="1803">
      <c r="A1803" s="5" t="inlineStr">
        <is>
          <t>E02085</t>
        </is>
      </c>
      <c r="B1803" s="5" t="inlineStr">
        <is>
          <t>PL</t>
        </is>
      </c>
      <c r="C1803" s="5" t="inlineStr">
        <is>
          <t>Operations</t>
        </is>
      </c>
      <c r="D1803" s="5" t="inlineStr">
        <is>
          <t>L4</t>
        </is>
      </c>
      <c r="E1803" s="5" t="inlineStr">
        <is>
          <t>F</t>
        </is>
      </c>
      <c r="F1803" s="5" t="n">
        <v>1</v>
      </c>
      <c r="G1803" s="31" t="n">
        <v>41450</v>
      </c>
      <c r="H1803" s="31" t="n">
        <v>41900</v>
      </c>
      <c r="I1803" s="6">
        <f>INDEX(Roles!$J$5:$J$40,MATCH(C1803&amp;"|"&amp;D1803,Roles!$A$5:$A$40,0))</f>
        <v/>
      </c>
      <c r="J1803" s="6">
        <f>INDEX(Roles!$K$5:$K$40,MATCH(C1803&amp;"|"&amp;D1803,Roles!$A$5:$A$40,0))</f>
        <v/>
      </c>
      <c r="K1803" s="26">
        <f>INDEX(Market!$K$31:$K$54,MATCH(B1803&amp;"|"&amp;J1803,Market!$A$31:$A$54,0))</f>
        <v/>
      </c>
      <c r="L1803" s="6">
        <f>INDEX(Settings!$E$13:$E$19,MATCH(I1803,Settings!$B$13:$B$19,0))</f>
        <v/>
      </c>
      <c r="M1803" s="25">
        <f>INDEX(Structure!$K$6:$K$12,MATCH(I1803,Structure!$A$6:$A$12,0))</f>
        <v/>
      </c>
      <c r="N1803" s="26">
        <f>INDEX(Structure!$G$25:$G$52,MATCH(B1803&amp;"|"&amp;I1803,Structure!$A$25:$A$52,0))</f>
        <v/>
      </c>
      <c r="O1803" s="26">
        <f>INDEX(Structure!$H$25:$H$52,MATCH(B1803&amp;"|"&amp;I1803,Structure!$A$25:$A$52,0))</f>
        <v/>
      </c>
      <c r="P1803" s="26">
        <f>INDEX(Structure!$I$25:$I$52,MATCH(B1803&amp;"|"&amp;I1803,Structure!$A$25:$A$52,0))</f>
        <v/>
      </c>
      <c r="Q1803" s="20">
        <f>G1803/H1803</f>
        <v/>
      </c>
      <c r="R1803" s="20">
        <f>G1803/O1803</f>
        <v/>
      </c>
      <c r="S1803" s="32">
        <f>(G1803-N1803)/(P1803-N1803)</f>
        <v/>
      </c>
      <c r="T1803" s="4">
        <f>IF(G1803&lt;N1803,"Below",IF(G1803&gt;P1803,"Above","Within"))</f>
        <v/>
      </c>
      <c r="U1803" s="17">
        <f>MAX(0,N1803-G1803)*F1803</f>
        <v/>
      </c>
      <c r="V1803" s="17">
        <f>MAX(0,G1803-P1803)*F1803</f>
        <v/>
      </c>
      <c r="W1803" s="33">
        <f>IF(T1803="Above",LN(G1803/P1803)/LN(1+INDEX(Market!$E$6:$E$9,MATCH(B1803,Market!$A$6:$A$9,0))),0)</f>
        <v/>
      </c>
    </row>
    <row r="1804">
      <c r="A1804" s="5" t="inlineStr">
        <is>
          <t>E02086</t>
        </is>
      </c>
      <c r="B1804" s="5" t="inlineStr">
        <is>
          <t>DE</t>
        </is>
      </c>
      <c r="C1804" s="5" t="inlineStr">
        <is>
          <t>Operations</t>
        </is>
      </c>
      <c r="D1804" s="5" t="inlineStr">
        <is>
          <t>L3</t>
        </is>
      </c>
      <c r="E1804" s="5" t="inlineStr">
        <is>
          <t>F</t>
        </is>
      </c>
      <c r="F1804" s="5" t="n">
        <v>1</v>
      </c>
      <c r="G1804" s="31" t="n">
        <v>54300</v>
      </c>
      <c r="H1804" s="31" t="n">
        <v>57800</v>
      </c>
      <c r="I1804" s="6">
        <f>INDEX(Roles!$J$5:$J$40,MATCH(C1804&amp;"|"&amp;D1804,Roles!$A$5:$A$40,0))</f>
        <v/>
      </c>
      <c r="J1804" s="6">
        <f>INDEX(Roles!$K$5:$K$40,MATCH(C1804&amp;"|"&amp;D1804,Roles!$A$5:$A$40,0))</f>
        <v/>
      </c>
      <c r="K1804" s="26">
        <f>INDEX(Market!$K$31:$K$54,MATCH(B1804&amp;"|"&amp;J1804,Market!$A$31:$A$54,0))</f>
        <v/>
      </c>
      <c r="L1804" s="6">
        <f>INDEX(Settings!$E$13:$E$19,MATCH(I1804,Settings!$B$13:$B$19,0))</f>
        <v/>
      </c>
      <c r="M1804" s="25">
        <f>INDEX(Structure!$K$6:$K$12,MATCH(I1804,Structure!$A$6:$A$12,0))</f>
        <v/>
      </c>
      <c r="N1804" s="26">
        <f>INDEX(Structure!$G$25:$G$52,MATCH(B1804&amp;"|"&amp;I1804,Structure!$A$25:$A$52,0))</f>
        <v/>
      </c>
      <c r="O1804" s="26">
        <f>INDEX(Structure!$H$25:$H$52,MATCH(B1804&amp;"|"&amp;I1804,Structure!$A$25:$A$52,0))</f>
        <v/>
      </c>
      <c r="P1804" s="26">
        <f>INDEX(Structure!$I$25:$I$52,MATCH(B1804&amp;"|"&amp;I1804,Structure!$A$25:$A$52,0))</f>
        <v/>
      </c>
      <c r="Q1804" s="20">
        <f>G1804/H1804</f>
        <v/>
      </c>
      <c r="R1804" s="20">
        <f>G1804/O1804</f>
        <v/>
      </c>
      <c r="S1804" s="32">
        <f>(G1804-N1804)/(P1804-N1804)</f>
        <v/>
      </c>
      <c r="T1804" s="4">
        <f>IF(G1804&lt;N1804,"Below",IF(G1804&gt;P1804,"Above","Within"))</f>
        <v/>
      </c>
      <c r="U1804" s="17">
        <f>MAX(0,N1804-G1804)*F1804</f>
        <v/>
      </c>
      <c r="V1804" s="17">
        <f>MAX(0,G1804-P1804)*F1804</f>
        <v/>
      </c>
      <c r="W1804" s="33">
        <f>IF(T1804="Above",LN(G1804/P1804)/LN(1+INDEX(Market!$E$6:$E$9,MATCH(B1804,Market!$A$6:$A$9,0))),0)</f>
        <v/>
      </c>
    </row>
    <row r="1805">
      <c r="A1805" s="5" t="inlineStr">
        <is>
          <t>E02089</t>
        </is>
      </c>
      <c r="B1805" s="5" t="inlineStr">
        <is>
          <t>IT</t>
        </is>
      </c>
      <c r="C1805" s="5" t="inlineStr">
        <is>
          <t>Operations</t>
        </is>
      </c>
      <c r="D1805" s="5" t="inlineStr">
        <is>
          <t>L2</t>
        </is>
      </c>
      <c r="E1805" s="5" t="inlineStr">
        <is>
          <t>F</t>
        </is>
      </c>
      <c r="F1805" s="5" t="n">
        <v>1</v>
      </c>
      <c r="G1805" s="31" t="n">
        <v>31450</v>
      </c>
      <c r="H1805" s="31" t="n">
        <v>30900</v>
      </c>
      <c r="I1805" s="6">
        <f>INDEX(Roles!$J$5:$J$40,MATCH(C1805&amp;"|"&amp;D1805,Roles!$A$5:$A$40,0))</f>
        <v/>
      </c>
      <c r="J1805" s="6">
        <f>INDEX(Roles!$K$5:$K$40,MATCH(C1805&amp;"|"&amp;D1805,Roles!$A$5:$A$40,0))</f>
        <v/>
      </c>
      <c r="K1805" s="26">
        <f>INDEX(Market!$K$31:$K$54,MATCH(B1805&amp;"|"&amp;J1805,Market!$A$31:$A$54,0))</f>
        <v/>
      </c>
      <c r="L1805" s="6">
        <f>INDEX(Settings!$E$13:$E$19,MATCH(I1805,Settings!$B$13:$B$19,0))</f>
        <v/>
      </c>
      <c r="M1805" s="25">
        <f>INDEX(Structure!$K$6:$K$12,MATCH(I1805,Structure!$A$6:$A$12,0))</f>
        <v/>
      </c>
      <c r="N1805" s="26">
        <f>INDEX(Structure!$G$25:$G$52,MATCH(B1805&amp;"|"&amp;I1805,Structure!$A$25:$A$52,0))</f>
        <v/>
      </c>
      <c r="O1805" s="26">
        <f>INDEX(Structure!$H$25:$H$52,MATCH(B1805&amp;"|"&amp;I1805,Structure!$A$25:$A$52,0))</f>
        <v/>
      </c>
      <c r="P1805" s="26">
        <f>INDEX(Structure!$I$25:$I$52,MATCH(B1805&amp;"|"&amp;I1805,Structure!$A$25:$A$52,0))</f>
        <v/>
      </c>
      <c r="Q1805" s="20">
        <f>G1805/H1805</f>
        <v/>
      </c>
      <c r="R1805" s="20">
        <f>G1805/O1805</f>
        <v/>
      </c>
      <c r="S1805" s="32">
        <f>(G1805-N1805)/(P1805-N1805)</f>
        <v/>
      </c>
      <c r="T1805" s="4">
        <f>IF(G1805&lt;N1805,"Below",IF(G1805&gt;P1805,"Above","Within"))</f>
        <v/>
      </c>
      <c r="U1805" s="17">
        <f>MAX(0,N1805-G1805)*F1805</f>
        <v/>
      </c>
      <c r="V1805" s="17">
        <f>MAX(0,G1805-P1805)*F1805</f>
        <v/>
      </c>
      <c r="W1805" s="33">
        <f>IF(T1805="Above",LN(G1805/P1805)/LN(1+INDEX(Market!$E$6:$E$9,MATCH(B1805,Market!$A$6:$A$9,0))),0)</f>
        <v/>
      </c>
    </row>
    <row r="1806">
      <c r="A1806" s="5" t="inlineStr">
        <is>
          <t>E02090</t>
        </is>
      </c>
      <c r="B1806" s="5" t="inlineStr">
        <is>
          <t>IT</t>
        </is>
      </c>
      <c r="C1806" s="5" t="inlineStr">
        <is>
          <t>Sales</t>
        </is>
      </c>
      <c r="D1806" s="5" t="inlineStr">
        <is>
          <t>L2</t>
        </is>
      </c>
      <c r="E1806" s="5" t="inlineStr">
        <is>
          <t>M</t>
        </is>
      </c>
      <c r="F1806" s="5" t="n">
        <v>1</v>
      </c>
      <c r="G1806" s="31" t="n">
        <v>35850</v>
      </c>
      <c r="H1806" s="31" t="n">
        <v>34100</v>
      </c>
      <c r="I1806" s="6">
        <f>INDEX(Roles!$J$5:$J$40,MATCH(C1806&amp;"|"&amp;D1806,Roles!$A$5:$A$40,0))</f>
        <v/>
      </c>
      <c r="J1806" s="6">
        <f>INDEX(Roles!$K$5:$K$40,MATCH(C1806&amp;"|"&amp;D1806,Roles!$A$5:$A$40,0))</f>
        <v/>
      </c>
      <c r="K1806" s="26">
        <f>INDEX(Market!$K$31:$K$54,MATCH(B1806&amp;"|"&amp;J1806,Market!$A$31:$A$54,0))</f>
        <v/>
      </c>
      <c r="L1806" s="6">
        <f>INDEX(Settings!$E$13:$E$19,MATCH(I1806,Settings!$B$13:$B$19,0))</f>
        <v/>
      </c>
      <c r="M1806" s="25">
        <f>INDEX(Structure!$K$6:$K$12,MATCH(I1806,Structure!$A$6:$A$12,0))</f>
        <v/>
      </c>
      <c r="N1806" s="26">
        <f>INDEX(Structure!$G$25:$G$52,MATCH(B1806&amp;"|"&amp;I1806,Structure!$A$25:$A$52,0))</f>
        <v/>
      </c>
      <c r="O1806" s="26">
        <f>INDEX(Structure!$H$25:$H$52,MATCH(B1806&amp;"|"&amp;I1806,Structure!$A$25:$A$52,0))</f>
        <v/>
      </c>
      <c r="P1806" s="26">
        <f>INDEX(Structure!$I$25:$I$52,MATCH(B1806&amp;"|"&amp;I1806,Structure!$A$25:$A$52,0))</f>
        <v/>
      </c>
      <c r="Q1806" s="20">
        <f>G1806/H1806</f>
        <v/>
      </c>
      <c r="R1806" s="20">
        <f>G1806/O1806</f>
        <v/>
      </c>
      <c r="S1806" s="32">
        <f>(G1806-N1806)/(P1806-N1806)</f>
        <v/>
      </c>
      <c r="T1806" s="4">
        <f>IF(G1806&lt;N1806,"Below",IF(G1806&gt;P1806,"Above","Within"))</f>
        <v/>
      </c>
      <c r="U1806" s="17">
        <f>MAX(0,N1806-G1806)*F1806</f>
        <v/>
      </c>
      <c r="V1806" s="17">
        <f>MAX(0,G1806-P1806)*F1806</f>
        <v/>
      </c>
      <c r="W1806" s="33">
        <f>IF(T1806="Above",LN(G1806/P1806)/LN(1+INDEX(Market!$E$6:$E$9,MATCH(B1806,Market!$A$6:$A$9,0))),0)</f>
        <v/>
      </c>
    </row>
    <row r="1807">
      <c r="A1807" s="5" t="inlineStr">
        <is>
          <t>E02091</t>
        </is>
      </c>
      <c r="B1807" s="5" t="inlineStr">
        <is>
          <t>PL</t>
        </is>
      </c>
      <c r="C1807" s="5" t="inlineStr">
        <is>
          <t>Operations</t>
        </is>
      </c>
      <c r="D1807" s="5" t="inlineStr">
        <is>
          <t>L2</t>
        </is>
      </c>
      <c r="E1807" s="5" t="inlineStr">
        <is>
          <t>F</t>
        </is>
      </c>
      <c r="F1807" s="5" t="n">
        <v>1</v>
      </c>
      <c r="G1807" s="31" t="n">
        <v>24900</v>
      </c>
      <c r="H1807" s="31" t="n">
        <v>24900</v>
      </c>
      <c r="I1807" s="6">
        <f>INDEX(Roles!$J$5:$J$40,MATCH(C1807&amp;"|"&amp;D1807,Roles!$A$5:$A$40,0))</f>
        <v/>
      </c>
      <c r="J1807" s="6">
        <f>INDEX(Roles!$K$5:$K$40,MATCH(C1807&amp;"|"&amp;D1807,Roles!$A$5:$A$40,0))</f>
        <v/>
      </c>
      <c r="K1807" s="26">
        <f>INDEX(Market!$K$31:$K$54,MATCH(B1807&amp;"|"&amp;J1807,Market!$A$31:$A$54,0))</f>
        <v/>
      </c>
      <c r="L1807" s="6">
        <f>INDEX(Settings!$E$13:$E$19,MATCH(I1807,Settings!$B$13:$B$19,0))</f>
        <v/>
      </c>
      <c r="M1807" s="25">
        <f>INDEX(Structure!$K$6:$K$12,MATCH(I1807,Structure!$A$6:$A$12,0))</f>
        <v/>
      </c>
      <c r="N1807" s="26">
        <f>INDEX(Structure!$G$25:$G$52,MATCH(B1807&amp;"|"&amp;I1807,Structure!$A$25:$A$52,0))</f>
        <v/>
      </c>
      <c r="O1807" s="26">
        <f>INDEX(Structure!$H$25:$H$52,MATCH(B1807&amp;"|"&amp;I1807,Structure!$A$25:$A$52,0))</f>
        <v/>
      </c>
      <c r="P1807" s="26">
        <f>INDEX(Structure!$I$25:$I$52,MATCH(B1807&amp;"|"&amp;I1807,Structure!$A$25:$A$52,0))</f>
        <v/>
      </c>
      <c r="Q1807" s="20">
        <f>G1807/H1807</f>
        <v/>
      </c>
      <c r="R1807" s="20">
        <f>G1807/O1807</f>
        <v/>
      </c>
      <c r="S1807" s="32">
        <f>(G1807-N1807)/(P1807-N1807)</f>
        <v/>
      </c>
      <c r="T1807" s="4">
        <f>IF(G1807&lt;N1807,"Below",IF(G1807&gt;P1807,"Above","Within"))</f>
        <v/>
      </c>
      <c r="U1807" s="17">
        <f>MAX(0,N1807-G1807)*F1807</f>
        <v/>
      </c>
      <c r="V1807" s="17">
        <f>MAX(0,G1807-P1807)*F1807</f>
        <v/>
      </c>
      <c r="W1807" s="33">
        <f>IF(T1807="Above",LN(G1807/P1807)/LN(1+INDEX(Market!$E$6:$E$9,MATCH(B1807,Market!$A$6:$A$9,0))),0)</f>
        <v/>
      </c>
    </row>
    <row r="1808">
      <c r="A1808" s="5" t="inlineStr">
        <is>
          <t>E02093</t>
        </is>
      </c>
      <c r="B1808" s="5" t="inlineStr">
        <is>
          <t>ES</t>
        </is>
      </c>
      <c r="C1808" s="5" t="inlineStr">
        <is>
          <t>Sales</t>
        </is>
      </c>
      <c r="D1808" s="5" t="inlineStr">
        <is>
          <t>L1</t>
        </is>
      </c>
      <c r="E1808" s="5" t="inlineStr">
        <is>
          <t>M</t>
        </is>
      </c>
      <c r="F1808" s="5" t="n">
        <v>1</v>
      </c>
      <c r="G1808" s="31" t="n">
        <v>23900</v>
      </c>
      <c r="H1808" s="31" t="n">
        <v>26200</v>
      </c>
      <c r="I1808" s="6">
        <f>INDEX(Roles!$J$5:$J$40,MATCH(C1808&amp;"|"&amp;D1808,Roles!$A$5:$A$40,0))</f>
        <v/>
      </c>
      <c r="J1808" s="6">
        <f>INDEX(Roles!$K$5:$K$40,MATCH(C1808&amp;"|"&amp;D1808,Roles!$A$5:$A$40,0))</f>
        <v/>
      </c>
      <c r="K1808" s="26">
        <f>INDEX(Market!$K$31:$K$54,MATCH(B1808&amp;"|"&amp;J1808,Market!$A$31:$A$54,0))</f>
        <v/>
      </c>
      <c r="L1808" s="6">
        <f>INDEX(Settings!$E$13:$E$19,MATCH(I1808,Settings!$B$13:$B$19,0))</f>
        <v/>
      </c>
      <c r="M1808" s="25">
        <f>INDEX(Structure!$K$6:$K$12,MATCH(I1808,Structure!$A$6:$A$12,0))</f>
        <v/>
      </c>
      <c r="N1808" s="26">
        <f>INDEX(Structure!$G$25:$G$52,MATCH(B1808&amp;"|"&amp;I1808,Structure!$A$25:$A$52,0))</f>
        <v/>
      </c>
      <c r="O1808" s="26">
        <f>INDEX(Structure!$H$25:$H$52,MATCH(B1808&amp;"|"&amp;I1808,Structure!$A$25:$A$52,0))</f>
        <v/>
      </c>
      <c r="P1808" s="26">
        <f>INDEX(Structure!$I$25:$I$52,MATCH(B1808&amp;"|"&amp;I1808,Structure!$A$25:$A$52,0))</f>
        <v/>
      </c>
      <c r="Q1808" s="20">
        <f>G1808/H1808</f>
        <v/>
      </c>
      <c r="R1808" s="20">
        <f>G1808/O1808</f>
        <v/>
      </c>
      <c r="S1808" s="32">
        <f>(G1808-N1808)/(P1808-N1808)</f>
        <v/>
      </c>
      <c r="T1808" s="4">
        <f>IF(G1808&lt;N1808,"Below",IF(G1808&gt;P1808,"Above","Within"))</f>
        <v/>
      </c>
      <c r="U1808" s="17">
        <f>MAX(0,N1808-G1808)*F1808</f>
        <v/>
      </c>
      <c r="V1808" s="17">
        <f>MAX(0,G1808-P1808)*F1808</f>
        <v/>
      </c>
      <c r="W1808" s="33">
        <f>IF(T1808="Above",LN(G1808/P1808)/LN(1+INDEX(Market!$E$6:$E$9,MATCH(B1808,Market!$A$6:$A$9,0))),0)</f>
        <v/>
      </c>
    </row>
    <row r="1809">
      <c r="A1809" s="5" t="inlineStr">
        <is>
          <t>E02094</t>
        </is>
      </c>
      <c r="B1809" s="5" t="inlineStr">
        <is>
          <t>PL</t>
        </is>
      </c>
      <c r="C1809" s="5" t="inlineStr">
        <is>
          <t>Operations</t>
        </is>
      </c>
      <c r="D1809" s="5" t="inlineStr">
        <is>
          <t>L1</t>
        </is>
      </c>
      <c r="E1809" s="5" t="inlineStr">
        <is>
          <t>M</t>
        </is>
      </c>
      <c r="F1809" s="5" t="n">
        <v>1</v>
      </c>
      <c r="G1809" s="31" t="n">
        <v>16500</v>
      </c>
      <c r="H1809" s="31" t="n">
        <v>20000</v>
      </c>
      <c r="I1809" s="6">
        <f>INDEX(Roles!$J$5:$J$40,MATCH(C1809&amp;"|"&amp;D1809,Roles!$A$5:$A$40,0))</f>
        <v/>
      </c>
      <c r="J1809" s="6">
        <f>INDEX(Roles!$K$5:$K$40,MATCH(C1809&amp;"|"&amp;D1809,Roles!$A$5:$A$40,0))</f>
        <v/>
      </c>
      <c r="K1809" s="26">
        <f>INDEX(Market!$K$31:$K$54,MATCH(B1809&amp;"|"&amp;J1809,Market!$A$31:$A$54,0))</f>
        <v/>
      </c>
      <c r="L1809" s="6">
        <f>INDEX(Settings!$E$13:$E$19,MATCH(I1809,Settings!$B$13:$B$19,0))</f>
        <v/>
      </c>
      <c r="M1809" s="25">
        <f>INDEX(Structure!$K$6:$K$12,MATCH(I1809,Structure!$A$6:$A$12,0))</f>
        <v/>
      </c>
      <c r="N1809" s="26">
        <f>INDEX(Structure!$G$25:$G$52,MATCH(B1809&amp;"|"&amp;I1809,Structure!$A$25:$A$52,0))</f>
        <v/>
      </c>
      <c r="O1809" s="26">
        <f>INDEX(Structure!$H$25:$H$52,MATCH(B1809&amp;"|"&amp;I1809,Structure!$A$25:$A$52,0))</f>
        <v/>
      </c>
      <c r="P1809" s="26">
        <f>INDEX(Structure!$I$25:$I$52,MATCH(B1809&amp;"|"&amp;I1809,Structure!$A$25:$A$52,0))</f>
        <v/>
      </c>
      <c r="Q1809" s="20">
        <f>G1809/H1809</f>
        <v/>
      </c>
      <c r="R1809" s="20">
        <f>G1809/O1809</f>
        <v/>
      </c>
      <c r="S1809" s="32">
        <f>(G1809-N1809)/(P1809-N1809)</f>
        <v/>
      </c>
      <c r="T1809" s="4">
        <f>IF(G1809&lt;N1809,"Below",IF(G1809&gt;P1809,"Above","Within"))</f>
        <v/>
      </c>
      <c r="U1809" s="17">
        <f>MAX(0,N1809-G1809)*F1809</f>
        <v/>
      </c>
      <c r="V1809" s="17">
        <f>MAX(0,G1809-P1809)*F1809</f>
        <v/>
      </c>
      <c r="W1809" s="33">
        <f>IF(T1809="Above",LN(G1809/P1809)/LN(1+INDEX(Market!$E$6:$E$9,MATCH(B1809,Market!$A$6:$A$9,0))),0)</f>
        <v/>
      </c>
    </row>
    <row r="1810">
      <c r="A1810" s="5" t="inlineStr">
        <is>
          <t>E02095</t>
        </is>
      </c>
      <c r="B1810" s="5" t="inlineStr">
        <is>
          <t>IT</t>
        </is>
      </c>
      <c r="C1810" s="5" t="inlineStr">
        <is>
          <t>Sales</t>
        </is>
      </c>
      <c r="D1810" s="5" t="inlineStr">
        <is>
          <t>L3</t>
        </is>
      </c>
      <c r="E1810" s="5" t="inlineStr">
        <is>
          <t>F</t>
        </is>
      </c>
      <c r="F1810" s="5" t="n">
        <v>1</v>
      </c>
      <c r="G1810" s="31" t="n">
        <v>34450</v>
      </c>
      <c r="H1810" s="31" t="n">
        <v>43700</v>
      </c>
      <c r="I1810" s="6">
        <f>INDEX(Roles!$J$5:$J$40,MATCH(C1810&amp;"|"&amp;D1810,Roles!$A$5:$A$40,0))</f>
        <v/>
      </c>
      <c r="J1810" s="6">
        <f>INDEX(Roles!$K$5:$K$40,MATCH(C1810&amp;"|"&amp;D1810,Roles!$A$5:$A$40,0))</f>
        <v/>
      </c>
      <c r="K1810" s="26">
        <f>INDEX(Market!$K$31:$K$54,MATCH(B1810&amp;"|"&amp;J1810,Market!$A$31:$A$54,0))</f>
        <v/>
      </c>
      <c r="L1810" s="6">
        <f>INDEX(Settings!$E$13:$E$19,MATCH(I1810,Settings!$B$13:$B$19,0))</f>
        <v/>
      </c>
      <c r="M1810" s="25">
        <f>INDEX(Structure!$K$6:$K$12,MATCH(I1810,Structure!$A$6:$A$12,0))</f>
        <v/>
      </c>
      <c r="N1810" s="26">
        <f>INDEX(Structure!$G$25:$G$52,MATCH(B1810&amp;"|"&amp;I1810,Structure!$A$25:$A$52,0))</f>
        <v/>
      </c>
      <c r="O1810" s="26">
        <f>INDEX(Structure!$H$25:$H$52,MATCH(B1810&amp;"|"&amp;I1810,Structure!$A$25:$A$52,0))</f>
        <v/>
      </c>
      <c r="P1810" s="26">
        <f>INDEX(Structure!$I$25:$I$52,MATCH(B1810&amp;"|"&amp;I1810,Structure!$A$25:$A$52,0))</f>
        <v/>
      </c>
      <c r="Q1810" s="20">
        <f>G1810/H1810</f>
        <v/>
      </c>
      <c r="R1810" s="20">
        <f>G1810/O1810</f>
        <v/>
      </c>
      <c r="S1810" s="32">
        <f>(G1810-N1810)/(P1810-N1810)</f>
        <v/>
      </c>
      <c r="T1810" s="4">
        <f>IF(G1810&lt;N1810,"Below",IF(G1810&gt;P1810,"Above","Within"))</f>
        <v/>
      </c>
      <c r="U1810" s="17">
        <f>MAX(0,N1810-G1810)*F1810</f>
        <v/>
      </c>
      <c r="V1810" s="17">
        <f>MAX(0,G1810-P1810)*F1810</f>
        <v/>
      </c>
      <c r="W1810" s="33">
        <f>IF(T1810="Above",LN(G1810/P1810)/LN(1+INDEX(Market!$E$6:$E$9,MATCH(B1810,Market!$A$6:$A$9,0))),0)</f>
        <v/>
      </c>
    </row>
    <row r="1811">
      <c r="A1811" s="5" t="inlineStr">
        <is>
          <t>E02096</t>
        </is>
      </c>
      <c r="B1811" s="5" t="inlineStr">
        <is>
          <t>IT</t>
        </is>
      </c>
      <c r="C1811" s="5" t="inlineStr">
        <is>
          <t>Finance</t>
        </is>
      </c>
      <c r="D1811" s="5" t="inlineStr">
        <is>
          <t>L2</t>
        </is>
      </c>
      <c r="E1811" s="5" t="inlineStr">
        <is>
          <t>F</t>
        </is>
      </c>
      <c r="F1811" s="5" t="n">
        <v>0.8</v>
      </c>
      <c r="G1811" s="31" t="n">
        <v>43400</v>
      </c>
      <c r="H1811" s="31" t="n">
        <v>35800</v>
      </c>
      <c r="I1811" s="6">
        <f>INDEX(Roles!$J$5:$J$40,MATCH(C1811&amp;"|"&amp;D1811,Roles!$A$5:$A$40,0))</f>
        <v/>
      </c>
      <c r="J1811" s="6">
        <f>INDEX(Roles!$K$5:$K$40,MATCH(C1811&amp;"|"&amp;D1811,Roles!$A$5:$A$40,0))</f>
        <v/>
      </c>
      <c r="K1811" s="26">
        <f>INDEX(Market!$K$31:$K$54,MATCH(B1811&amp;"|"&amp;J1811,Market!$A$31:$A$54,0))</f>
        <v/>
      </c>
      <c r="L1811" s="6">
        <f>INDEX(Settings!$E$13:$E$19,MATCH(I1811,Settings!$B$13:$B$19,0))</f>
        <v/>
      </c>
      <c r="M1811" s="25">
        <f>INDEX(Structure!$K$6:$K$12,MATCH(I1811,Structure!$A$6:$A$12,0))</f>
        <v/>
      </c>
      <c r="N1811" s="26">
        <f>INDEX(Structure!$G$25:$G$52,MATCH(B1811&amp;"|"&amp;I1811,Structure!$A$25:$A$52,0))</f>
        <v/>
      </c>
      <c r="O1811" s="26">
        <f>INDEX(Structure!$H$25:$H$52,MATCH(B1811&amp;"|"&amp;I1811,Structure!$A$25:$A$52,0))</f>
        <v/>
      </c>
      <c r="P1811" s="26">
        <f>INDEX(Structure!$I$25:$I$52,MATCH(B1811&amp;"|"&amp;I1811,Structure!$A$25:$A$52,0))</f>
        <v/>
      </c>
      <c r="Q1811" s="20">
        <f>G1811/H1811</f>
        <v/>
      </c>
      <c r="R1811" s="20">
        <f>G1811/O1811</f>
        <v/>
      </c>
      <c r="S1811" s="32">
        <f>(G1811-N1811)/(P1811-N1811)</f>
        <v/>
      </c>
      <c r="T1811" s="4">
        <f>IF(G1811&lt;N1811,"Below",IF(G1811&gt;P1811,"Above","Within"))</f>
        <v/>
      </c>
      <c r="U1811" s="17">
        <f>MAX(0,N1811-G1811)*F1811</f>
        <v/>
      </c>
      <c r="V1811" s="17">
        <f>MAX(0,G1811-P1811)*F1811</f>
        <v/>
      </c>
      <c r="W1811" s="33">
        <f>IF(T1811="Above",LN(G1811/P1811)/LN(1+INDEX(Market!$E$6:$E$9,MATCH(B1811,Market!$A$6:$A$9,0))),0)</f>
        <v/>
      </c>
    </row>
    <row r="1812">
      <c r="A1812" s="5" t="inlineStr">
        <is>
          <t>E02097</t>
        </is>
      </c>
      <c r="B1812" s="5" t="inlineStr">
        <is>
          <t>IT</t>
        </is>
      </c>
      <c r="C1812" s="5" t="inlineStr">
        <is>
          <t>Customer Service</t>
        </is>
      </c>
      <c r="D1812" s="5" t="inlineStr">
        <is>
          <t>L1</t>
        </is>
      </c>
      <c r="E1812" s="5" t="inlineStr">
        <is>
          <t>F</t>
        </is>
      </c>
      <c r="F1812" s="5" t="n">
        <v>1</v>
      </c>
      <c r="G1812" s="31" t="n">
        <v>19750</v>
      </c>
      <c r="H1812" s="31" t="n">
        <v>23400</v>
      </c>
      <c r="I1812" s="6">
        <f>INDEX(Roles!$J$5:$J$40,MATCH(C1812&amp;"|"&amp;D1812,Roles!$A$5:$A$40,0))</f>
        <v/>
      </c>
      <c r="J1812" s="6">
        <f>INDEX(Roles!$K$5:$K$40,MATCH(C1812&amp;"|"&amp;D1812,Roles!$A$5:$A$40,0))</f>
        <v/>
      </c>
      <c r="K1812" s="26">
        <f>INDEX(Market!$K$31:$K$54,MATCH(B1812&amp;"|"&amp;J1812,Market!$A$31:$A$54,0))</f>
        <v/>
      </c>
      <c r="L1812" s="6">
        <f>INDEX(Settings!$E$13:$E$19,MATCH(I1812,Settings!$B$13:$B$19,0))</f>
        <v/>
      </c>
      <c r="M1812" s="25">
        <f>INDEX(Structure!$K$6:$K$12,MATCH(I1812,Structure!$A$6:$A$12,0))</f>
        <v/>
      </c>
      <c r="N1812" s="26">
        <f>INDEX(Structure!$G$25:$G$52,MATCH(B1812&amp;"|"&amp;I1812,Structure!$A$25:$A$52,0))</f>
        <v/>
      </c>
      <c r="O1812" s="26">
        <f>INDEX(Structure!$H$25:$H$52,MATCH(B1812&amp;"|"&amp;I1812,Structure!$A$25:$A$52,0))</f>
        <v/>
      </c>
      <c r="P1812" s="26">
        <f>INDEX(Structure!$I$25:$I$52,MATCH(B1812&amp;"|"&amp;I1812,Structure!$A$25:$A$52,0))</f>
        <v/>
      </c>
      <c r="Q1812" s="20">
        <f>G1812/H1812</f>
        <v/>
      </c>
      <c r="R1812" s="20">
        <f>G1812/O1812</f>
        <v/>
      </c>
      <c r="S1812" s="32">
        <f>(G1812-N1812)/(P1812-N1812)</f>
        <v/>
      </c>
      <c r="T1812" s="4">
        <f>IF(G1812&lt;N1812,"Below",IF(G1812&gt;P1812,"Above","Within"))</f>
        <v/>
      </c>
      <c r="U1812" s="17">
        <f>MAX(0,N1812-G1812)*F1812</f>
        <v/>
      </c>
      <c r="V1812" s="17">
        <f>MAX(0,G1812-P1812)*F1812</f>
        <v/>
      </c>
      <c r="W1812" s="33">
        <f>IF(T1812="Above",LN(G1812/P1812)/LN(1+INDEX(Market!$E$6:$E$9,MATCH(B1812,Market!$A$6:$A$9,0))),0)</f>
        <v/>
      </c>
    </row>
    <row r="1813">
      <c r="A1813" s="5" t="inlineStr">
        <is>
          <t>E02098</t>
        </is>
      </c>
      <c r="B1813" s="5" t="inlineStr">
        <is>
          <t>IT</t>
        </is>
      </c>
      <c r="C1813" s="5" t="inlineStr">
        <is>
          <t>Sales</t>
        </is>
      </c>
      <c r="D1813" s="5" t="inlineStr">
        <is>
          <t>L3</t>
        </is>
      </c>
      <c r="E1813" s="5" t="inlineStr">
        <is>
          <t>F</t>
        </is>
      </c>
      <c r="F1813" s="5" t="n">
        <v>1</v>
      </c>
      <c r="G1813" s="31" t="n">
        <v>45900</v>
      </c>
      <c r="H1813" s="31" t="n">
        <v>43700</v>
      </c>
      <c r="I1813" s="6">
        <f>INDEX(Roles!$J$5:$J$40,MATCH(C1813&amp;"|"&amp;D1813,Roles!$A$5:$A$40,0))</f>
        <v/>
      </c>
      <c r="J1813" s="6">
        <f>INDEX(Roles!$K$5:$K$40,MATCH(C1813&amp;"|"&amp;D1813,Roles!$A$5:$A$40,0))</f>
        <v/>
      </c>
      <c r="K1813" s="26">
        <f>INDEX(Market!$K$31:$K$54,MATCH(B1813&amp;"|"&amp;J1813,Market!$A$31:$A$54,0))</f>
        <v/>
      </c>
      <c r="L1813" s="6">
        <f>INDEX(Settings!$E$13:$E$19,MATCH(I1813,Settings!$B$13:$B$19,0))</f>
        <v/>
      </c>
      <c r="M1813" s="25">
        <f>INDEX(Structure!$K$6:$K$12,MATCH(I1813,Structure!$A$6:$A$12,0))</f>
        <v/>
      </c>
      <c r="N1813" s="26">
        <f>INDEX(Structure!$G$25:$G$52,MATCH(B1813&amp;"|"&amp;I1813,Structure!$A$25:$A$52,0))</f>
        <v/>
      </c>
      <c r="O1813" s="26">
        <f>INDEX(Structure!$H$25:$H$52,MATCH(B1813&amp;"|"&amp;I1813,Structure!$A$25:$A$52,0))</f>
        <v/>
      </c>
      <c r="P1813" s="26">
        <f>INDEX(Structure!$I$25:$I$52,MATCH(B1813&amp;"|"&amp;I1813,Structure!$A$25:$A$52,0))</f>
        <v/>
      </c>
      <c r="Q1813" s="20">
        <f>G1813/H1813</f>
        <v/>
      </c>
      <c r="R1813" s="20">
        <f>G1813/O1813</f>
        <v/>
      </c>
      <c r="S1813" s="32">
        <f>(G1813-N1813)/(P1813-N1813)</f>
        <v/>
      </c>
      <c r="T1813" s="4">
        <f>IF(G1813&lt;N1813,"Below",IF(G1813&gt;P1813,"Above","Within"))</f>
        <v/>
      </c>
      <c r="U1813" s="17">
        <f>MAX(0,N1813-G1813)*F1813</f>
        <v/>
      </c>
      <c r="V1813" s="17">
        <f>MAX(0,G1813-P1813)*F1813</f>
        <v/>
      </c>
      <c r="W1813" s="33">
        <f>IF(T1813="Above",LN(G1813/P1813)/LN(1+INDEX(Market!$E$6:$E$9,MATCH(B1813,Market!$A$6:$A$9,0))),0)</f>
        <v/>
      </c>
    </row>
    <row r="1814">
      <c r="A1814" s="5" t="inlineStr">
        <is>
          <t>E02099</t>
        </is>
      </c>
      <c r="B1814" s="5" t="inlineStr">
        <is>
          <t>PL</t>
        </is>
      </c>
      <c r="C1814" s="5" t="inlineStr">
        <is>
          <t>Finance</t>
        </is>
      </c>
      <c r="D1814" s="5" t="inlineStr">
        <is>
          <t>L1</t>
        </is>
      </c>
      <c r="E1814" s="5" t="inlineStr">
        <is>
          <t>F</t>
        </is>
      </c>
      <c r="F1814" s="5" t="n">
        <v>1</v>
      </c>
      <c r="G1814" s="31" t="n">
        <v>22500</v>
      </c>
      <c r="H1814" s="31" t="n">
        <v>23100</v>
      </c>
      <c r="I1814" s="6">
        <f>INDEX(Roles!$J$5:$J$40,MATCH(C1814&amp;"|"&amp;D1814,Roles!$A$5:$A$40,0))</f>
        <v/>
      </c>
      <c r="J1814" s="6">
        <f>INDEX(Roles!$K$5:$K$40,MATCH(C1814&amp;"|"&amp;D1814,Roles!$A$5:$A$40,0))</f>
        <v/>
      </c>
      <c r="K1814" s="26">
        <f>INDEX(Market!$K$31:$K$54,MATCH(B1814&amp;"|"&amp;J1814,Market!$A$31:$A$54,0))</f>
        <v/>
      </c>
      <c r="L1814" s="6">
        <f>INDEX(Settings!$E$13:$E$19,MATCH(I1814,Settings!$B$13:$B$19,0))</f>
        <v/>
      </c>
      <c r="M1814" s="25">
        <f>INDEX(Structure!$K$6:$K$12,MATCH(I1814,Structure!$A$6:$A$12,0))</f>
        <v/>
      </c>
      <c r="N1814" s="26">
        <f>INDEX(Structure!$G$25:$G$52,MATCH(B1814&amp;"|"&amp;I1814,Structure!$A$25:$A$52,0))</f>
        <v/>
      </c>
      <c r="O1814" s="26">
        <f>INDEX(Structure!$H$25:$H$52,MATCH(B1814&amp;"|"&amp;I1814,Structure!$A$25:$A$52,0))</f>
        <v/>
      </c>
      <c r="P1814" s="26">
        <f>INDEX(Structure!$I$25:$I$52,MATCH(B1814&amp;"|"&amp;I1814,Structure!$A$25:$A$52,0))</f>
        <v/>
      </c>
      <c r="Q1814" s="20">
        <f>G1814/H1814</f>
        <v/>
      </c>
      <c r="R1814" s="20">
        <f>G1814/O1814</f>
        <v/>
      </c>
      <c r="S1814" s="32">
        <f>(G1814-N1814)/(P1814-N1814)</f>
        <v/>
      </c>
      <c r="T1814" s="4">
        <f>IF(G1814&lt;N1814,"Below",IF(G1814&gt;P1814,"Above","Within"))</f>
        <v/>
      </c>
      <c r="U1814" s="17">
        <f>MAX(0,N1814-G1814)*F1814</f>
        <v/>
      </c>
      <c r="V1814" s="17">
        <f>MAX(0,G1814-P1814)*F1814</f>
        <v/>
      </c>
      <c r="W1814" s="33">
        <f>IF(T1814="Above",LN(G1814/P1814)/LN(1+INDEX(Market!$E$6:$E$9,MATCH(B1814,Market!$A$6:$A$9,0))),0)</f>
        <v/>
      </c>
    </row>
    <row r="1815">
      <c r="A1815" s="5" t="inlineStr">
        <is>
          <t>E02100</t>
        </is>
      </c>
      <c r="B1815" s="5" t="inlineStr">
        <is>
          <t>IT</t>
        </is>
      </c>
      <c r="C1815" s="5" t="inlineStr">
        <is>
          <t>Customer Service</t>
        </is>
      </c>
      <c r="D1815" s="5" t="inlineStr">
        <is>
          <t>L3</t>
        </is>
      </c>
      <c r="E1815" s="5" t="inlineStr">
        <is>
          <t>F</t>
        </is>
      </c>
      <c r="F1815" s="5" t="n">
        <v>1</v>
      </c>
      <c r="G1815" s="31" t="n">
        <v>30600</v>
      </c>
      <c r="H1815" s="31" t="n">
        <v>37400</v>
      </c>
      <c r="I1815" s="6">
        <f>INDEX(Roles!$J$5:$J$40,MATCH(C1815&amp;"|"&amp;D1815,Roles!$A$5:$A$40,0))</f>
        <v/>
      </c>
      <c r="J1815" s="6">
        <f>INDEX(Roles!$K$5:$K$40,MATCH(C1815&amp;"|"&amp;D1815,Roles!$A$5:$A$40,0))</f>
        <v/>
      </c>
      <c r="K1815" s="26">
        <f>INDEX(Market!$K$31:$K$54,MATCH(B1815&amp;"|"&amp;J1815,Market!$A$31:$A$54,0))</f>
        <v/>
      </c>
      <c r="L1815" s="6">
        <f>INDEX(Settings!$E$13:$E$19,MATCH(I1815,Settings!$B$13:$B$19,0))</f>
        <v/>
      </c>
      <c r="M1815" s="25">
        <f>INDEX(Structure!$K$6:$K$12,MATCH(I1815,Structure!$A$6:$A$12,0))</f>
        <v/>
      </c>
      <c r="N1815" s="26">
        <f>INDEX(Structure!$G$25:$G$52,MATCH(B1815&amp;"|"&amp;I1815,Structure!$A$25:$A$52,0))</f>
        <v/>
      </c>
      <c r="O1815" s="26">
        <f>INDEX(Structure!$H$25:$H$52,MATCH(B1815&amp;"|"&amp;I1815,Structure!$A$25:$A$52,0))</f>
        <v/>
      </c>
      <c r="P1815" s="26">
        <f>INDEX(Structure!$I$25:$I$52,MATCH(B1815&amp;"|"&amp;I1815,Structure!$A$25:$A$52,0))</f>
        <v/>
      </c>
      <c r="Q1815" s="20">
        <f>G1815/H1815</f>
        <v/>
      </c>
      <c r="R1815" s="20">
        <f>G1815/O1815</f>
        <v/>
      </c>
      <c r="S1815" s="32">
        <f>(G1815-N1815)/(P1815-N1815)</f>
        <v/>
      </c>
      <c r="T1815" s="4">
        <f>IF(G1815&lt;N1815,"Below",IF(G1815&gt;P1815,"Above","Within"))</f>
        <v/>
      </c>
      <c r="U1815" s="17">
        <f>MAX(0,N1815-G1815)*F1815</f>
        <v/>
      </c>
      <c r="V1815" s="17">
        <f>MAX(0,G1815-P1815)*F1815</f>
        <v/>
      </c>
      <c r="W1815" s="33">
        <f>IF(T1815="Above",LN(G1815/P1815)/LN(1+INDEX(Market!$E$6:$E$9,MATCH(B1815,Market!$A$6:$A$9,0))),0)</f>
        <v/>
      </c>
    </row>
    <row r="1816">
      <c r="A1816" s="5" t="inlineStr">
        <is>
          <t>E02102</t>
        </is>
      </c>
      <c r="B1816" s="5" t="inlineStr">
        <is>
          <t>DE</t>
        </is>
      </c>
      <c r="C1816" s="5" t="inlineStr">
        <is>
          <t>HR</t>
        </is>
      </c>
      <c r="D1816" s="5" t="inlineStr">
        <is>
          <t>L2</t>
        </is>
      </c>
      <c r="E1816" s="5" t="inlineStr">
        <is>
          <t>F</t>
        </is>
      </c>
      <c r="F1816" s="5" t="n">
        <v>1</v>
      </c>
      <c r="G1816" s="31" t="n">
        <v>52200</v>
      </c>
      <c r="H1816" s="31" t="n">
        <v>47500</v>
      </c>
      <c r="I1816" s="6">
        <f>INDEX(Roles!$J$5:$J$40,MATCH(C1816&amp;"|"&amp;D1816,Roles!$A$5:$A$40,0))</f>
        <v/>
      </c>
      <c r="J1816" s="6">
        <f>INDEX(Roles!$K$5:$K$40,MATCH(C1816&amp;"|"&amp;D1816,Roles!$A$5:$A$40,0))</f>
        <v/>
      </c>
      <c r="K1816" s="26">
        <f>INDEX(Market!$K$31:$K$54,MATCH(B1816&amp;"|"&amp;J1816,Market!$A$31:$A$54,0))</f>
        <v/>
      </c>
      <c r="L1816" s="6">
        <f>INDEX(Settings!$E$13:$E$19,MATCH(I1816,Settings!$B$13:$B$19,0))</f>
        <v/>
      </c>
      <c r="M1816" s="25">
        <f>INDEX(Structure!$K$6:$K$12,MATCH(I1816,Structure!$A$6:$A$12,0))</f>
        <v/>
      </c>
      <c r="N1816" s="26">
        <f>INDEX(Structure!$G$25:$G$52,MATCH(B1816&amp;"|"&amp;I1816,Structure!$A$25:$A$52,0))</f>
        <v/>
      </c>
      <c r="O1816" s="26">
        <f>INDEX(Structure!$H$25:$H$52,MATCH(B1816&amp;"|"&amp;I1816,Structure!$A$25:$A$52,0))</f>
        <v/>
      </c>
      <c r="P1816" s="26">
        <f>INDEX(Structure!$I$25:$I$52,MATCH(B1816&amp;"|"&amp;I1816,Structure!$A$25:$A$52,0))</f>
        <v/>
      </c>
      <c r="Q1816" s="20">
        <f>G1816/H1816</f>
        <v/>
      </c>
      <c r="R1816" s="20">
        <f>G1816/O1816</f>
        <v/>
      </c>
      <c r="S1816" s="32">
        <f>(G1816-N1816)/(P1816-N1816)</f>
        <v/>
      </c>
      <c r="T1816" s="4">
        <f>IF(G1816&lt;N1816,"Below",IF(G1816&gt;P1816,"Above","Within"))</f>
        <v/>
      </c>
      <c r="U1816" s="17">
        <f>MAX(0,N1816-G1816)*F1816</f>
        <v/>
      </c>
      <c r="V1816" s="17">
        <f>MAX(0,G1816-P1816)*F1816</f>
        <v/>
      </c>
      <c r="W1816" s="33">
        <f>IF(T1816="Above",LN(G1816/P1816)/LN(1+INDEX(Market!$E$6:$E$9,MATCH(B1816,Market!$A$6:$A$9,0))),0)</f>
        <v/>
      </c>
    </row>
    <row r="1817">
      <c r="A1817" s="5" t="inlineStr">
        <is>
          <t>E02103</t>
        </is>
      </c>
      <c r="B1817" s="5" t="inlineStr">
        <is>
          <t>DE</t>
        </is>
      </c>
      <c r="C1817" s="5" t="inlineStr">
        <is>
          <t>Operations</t>
        </is>
      </c>
      <c r="D1817" s="5" t="inlineStr">
        <is>
          <t>L2</t>
        </is>
      </c>
      <c r="E1817" s="5" t="inlineStr">
        <is>
          <t>M</t>
        </is>
      </c>
      <c r="F1817" s="5" t="n">
        <v>1</v>
      </c>
      <c r="G1817" s="31" t="n">
        <v>44050</v>
      </c>
      <c r="H1817" s="31" t="n">
        <v>45100</v>
      </c>
      <c r="I1817" s="6">
        <f>INDEX(Roles!$J$5:$J$40,MATCH(C1817&amp;"|"&amp;D1817,Roles!$A$5:$A$40,0))</f>
        <v/>
      </c>
      <c r="J1817" s="6">
        <f>INDEX(Roles!$K$5:$K$40,MATCH(C1817&amp;"|"&amp;D1817,Roles!$A$5:$A$40,0))</f>
        <v/>
      </c>
      <c r="K1817" s="26">
        <f>INDEX(Market!$K$31:$K$54,MATCH(B1817&amp;"|"&amp;J1817,Market!$A$31:$A$54,0))</f>
        <v/>
      </c>
      <c r="L1817" s="6">
        <f>INDEX(Settings!$E$13:$E$19,MATCH(I1817,Settings!$B$13:$B$19,0))</f>
        <v/>
      </c>
      <c r="M1817" s="25">
        <f>INDEX(Structure!$K$6:$K$12,MATCH(I1817,Structure!$A$6:$A$12,0))</f>
        <v/>
      </c>
      <c r="N1817" s="26">
        <f>INDEX(Structure!$G$25:$G$52,MATCH(B1817&amp;"|"&amp;I1817,Structure!$A$25:$A$52,0))</f>
        <v/>
      </c>
      <c r="O1817" s="26">
        <f>INDEX(Structure!$H$25:$H$52,MATCH(B1817&amp;"|"&amp;I1817,Structure!$A$25:$A$52,0))</f>
        <v/>
      </c>
      <c r="P1817" s="26">
        <f>INDEX(Structure!$I$25:$I$52,MATCH(B1817&amp;"|"&amp;I1817,Structure!$A$25:$A$52,0))</f>
        <v/>
      </c>
      <c r="Q1817" s="20">
        <f>G1817/H1817</f>
        <v/>
      </c>
      <c r="R1817" s="20">
        <f>G1817/O1817</f>
        <v/>
      </c>
      <c r="S1817" s="32">
        <f>(G1817-N1817)/(P1817-N1817)</f>
        <v/>
      </c>
      <c r="T1817" s="4">
        <f>IF(G1817&lt;N1817,"Below",IF(G1817&gt;P1817,"Above","Within"))</f>
        <v/>
      </c>
      <c r="U1817" s="17">
        <f>MAX(0,N1817-G1817)*F1817</f>
        <v/>
      </c>
      <c r="V1817" s="17">
        <f>MAX(0,G1817-P1817)*F1817</f>
        <v/>
      </c>
      <c r="W1817" s="33">
        <f>IF(T1817="Above",LN(G1817/P1817)/LN(1+INDEX(Market!$E$6:$E$9,MATCH(B1817,Market!$A$6:$A$9,0))),0)</f>
        <v/>
      </c>
    </row>
    <row r="1818">
      <c r="A1818" s="5" t="inlineStr">
        <is>
          <t>E02104</t>
        </is>
      </c>
      <c r="B1818" s="5" t="inlineStr">
        <is>
          <t>IT</t>
        </is>
      </c>
      <c r="C1818" s="5" t="inlineStr">
        <is>
          <t>Operations</t>
        </is>
      </c>
      <c r="D1818" s="5" t="inlineStr">
        <is>
          <t>L1</t>
        </is>
      </c>
      <c r="E1818" s="5" t="inlineStr">
        <is>
          <t>F</t>
        </is>
      </c>
      <c r="F1818" s="5" t="n">
        <v>1</v>
      </c>
      <c r="G1818" s="31" t="n">
        <v>22150</v>
      </c>
      <c r="H1818" s="31" t="n">
        <v>24700</v>
      </c>
      <c r="I1818" s="6">
        <f>INDEX(Roles!$J$5:$J$40,MATCH(C1818&amp;"|"&amp;D1818,Roles!$A$5:$A$40,0))</f>
        <v/>
      </c>
      <c r="J1818" s="6">
        <f>INDEX(Roles!$K$5:$K$40,MATCH(C1818&amp;"|"&amp;D1818,Roles!$A$5:$A$40,0))</f>
        <v/>
      </c>
      <c r="K1818" s="26">
        <f>INDEX(Market!$K$31:$K$54,MATCH(B1818&amp;"|"&amp;J1818,Market!$A$31:$A$54,0))</f>
        <v/>
      </c>
      <c r="L1818" s="6">
        <f>INDEX(Settings!$E$13:$E$19,MATCH(I1818,Settings!$B$13:$B$19,0))</f>
        <v/>
      </c>
      <c r="M1818" s="25">
        <f>INDEX(Structure!$K$6:$K$12,MATCH(I1818,Structure!$A$6:$A$12,0))</f>
        <v/>
      </c>
      <c r="N1818" s="26">
        <f>INDEX(Structure!$G$25:$G$52,MATCH(B1818&amp;"|"&amp;I1818,Structure!$A$25:$A$52,0))</f>
        <v/>
      </c>
      <c r="O1818" s="26">
        <f>INDEX(Structure!$H$25:$H$52,MATCH(B1818&amp;"|"&amp;I1818,Structure!$A$25:$A$52,0))</f>
        <v/>
      </c>
      <c r="P1818" s="26">
        <f>INDEX(Structure!$I$25:$I$52,MATCH(B1818&amp;"|"&amp;I1818,Structure!$A$25:$A$52,0))</f>
        <v/>
      </c>
      <c r="Q1818" s="20">
        <f>G1818/H1818</f>
        <v/>
      </c>
      <c r="R1818" s="20">
        <f>G1818/O1818</f>
        <v/>
      </c>
      <c r="S1818" s="32">
        <f>(G1818-N1818)/(P1818-N1818)</f>
        <v/>
      </c>
      <c r="T1818" s="4">
        <f>IF(G1818&lt;N1818,"Below",IF(G1818&gt;P1818,"Above","Within"))</f>
        <v/>
      </c>
      <c r="U1818" s="17">
        <f>MAX(0,N1818-G1818)*F1818</f>
        <v/>
      </c>
      <c r="V1818" s="17">
        <f>MAX(0,G1818-P1818)*F1818</f>
        <v/>
      </c>
      <c r="W1818" s="33">
        <f>IF(T1818="Above",LN(G1818/P1818)/LN(1+INDEX(Market!$E$6:$E$9,MATCH(B1818,Market!$A$6:$A$9,0))),0)</f>
        <v/>
      </c>
    </row>
    <row r="1819">
      <c r="A1819" s="5" t="inlineStr">
        <is>
          <t>E02105</t>
        </is>
      </c>
      <c r="B1819" s="5" t="inlineStr">
        <is>
          <t>IT</t>
        </is>
      </c>
      <c r="C1819" s="5" t="inlineStr">
        <is>
          <t>Finance</t>
        </is>
      </c>
      <c r="D1819" s="5" t="inlineStr">
        <is>
          <t>L4</t>
        </is>
      </c>
      <c r="E1819" s="5" t="inlineStr">
        <is>
          <t>M</t>
        </is>
      </c>
      <c r="F1819" s="5" t="n">
        <v>1</v>
      </c>
      <c r="G1819" s="31" t="n">
        <v>62500</v>
      </c>
      <c r="H1819" s="31" t="n">
        <v>60100</v>
      </c>
      <c r="I1819" s="6">
        <f>INDEX(Roles!$J$5:$J$40,MATCH(C1819&amp;"|"&amp;D1819,Roles!$A$5:$A$40,0))</f>
        <v/>
      </c>
      <c r="J1819" s="6">
        <f>INDEX(Roles!$K$5:$K$40,MATCH(C1819&amp;"|"&amp;D1819,Roles!$A$5:$A$40,0))</f>
        <v/>
      </c>
      <c r="K1819" s="26">
        <f>INDEX(Market!$K$31:$K$54,MATCH(B1819&amp;"|"&amp;J1819,Market!$A$31:$A$54,0))</f>
        <v/>
      </c>
      <c r="L1819" s="6">
        <f>INDEX(Settings!$E$13:$E$19,MATCH(I1819,Settings!$B$13:$B$19,0))</f>
        <v/>
      </c>
      <c r="M1819" s="25">
        <f>INDEX(Structure!$K$6:$K$12,MATCH(I1819,Structure!$A$6:$A$12,0))</f>
        <v/>
      </c>
      <c r="N1819" s="26">
        <f>INDEX(Structure!$G$25:$G$52,MATCH(B1819&amp;"|"&amp;I1819,Structure!$A$25:$A$52,0))</f>
        <v/>
      </c>
      <c r="O1819" s="26">
        <f>INDEX(Structure!$H$25:$H$52,MATCH(B1819&amp;"|"&amp;I1819,Structure!$A$25:$A$52,0))</f>
        <v/>
      </c>
      <c r="P1819" s="26">
        <f>INDEX(Structure!$I$25:$I$52,MATCH(B1819&amp;"|"&amp;I1819,Structure!$A$25:$A$52,0))</f>
        <v/>
      </c>
      <c r="Q1819" s="20">
        <f>G1819/H1819</f>
        <v/>
      </c>
      <c r="R1819" s="20">
        <f>G1819/O1819</f>
        <v/>
      </c>
      <c r="S1819" s="32">
        <f>(G1819-N1819)/(P1819-N1819)</f>
        <v/>
      </c>
      <c r="T1819" s="4">
        <f>IF(G1819&lt;N1819,"Below",IF(G1819&gt;P1819,"Above","Within"))</f>
        <v/>
      </c>
      <c r="U1819" s="17">
        <f>MAX(0,N1819-G1819)*F1819</f>
        <v/>
      </c>
      <c r="V1819" s="17">
        <f>MAX(0,G1819-P1819)*F1819</f>
        <v/>
      </c>
      <c r="W1819" s="33">
        <f>IF(T1819="Above",LN(G1819/P1819)/LN(1+INDEX(Market!$E$6:$E$9,MATCH(B1819,Market!$A$6:$A$9,0))),0)</f>
        <v/>
      </c>
    </row>
    <row r="1820">
      <c r="A1820" s="5" t="inlineStr">
        <is>
          <t>E02106</t>
        </is>
      </c>
      <c r="B1820" s="5" t="inlineStr">
        <is>
          <t>IT</t>
        </is>
      </c>
      <c r="C1820" s="5" t="inlineStr">
        <is>
          <t>Operations</t>
        </is>
      </c>
      <c r="D1820" s="5" t="inlineStr">
        <is>
          <t>L3</t>
        </is>
      </c>
      <c r="E1820" s="5" t="inlineStr">
        <is>
          <t>M</t>
        </is>
      </c>
      <c r="F1820" s="5" t="n">
        <v>1</v>
      </c>
      <c r="G1820" s="31" t="n">
        <v>34350</v>
      </c>
      <c r="H1820" s="31" t="n">
        <v>39500</v>
      </c>
      <c r="I1820" s="6">
        <f>INDEX(Roles!$J$5:$J$40,MATCH(C1820&amp;"|"&amp;D1820,Roles!$A$5:$A$40,0))</f>
        <v/>
      </c>
      <c r="J1820" s="6">
        <f>INDEX(Roles!$K$5:$K$40,MATCH(C1820&amp;"|"&amp;D1820,Roles!$A$5:$A$40,0))</f>
        <v/>
      </c>
      <c r="K1820" s="26">
        <f>INDEX(Market!$K$31:$K$54,MATCH(B1820&amp;"|"&amp;J1820,Market!$A$31:$A$54,0))</f>
        <v/>
      </c>
      <c r="L1820" s="6">
        <f>INDEX(Settings!$E$13:$E$19,MATCH(I1820,Settings!$B$13:$B$19,0))</f>
        <v/>
      </c>
      <c r="M1820" s="25">
        <f>INDEX(Structure!$K$6:$K$12,MATCH(I1820,Structure!$A$6:$A$12,0))</f>
        <v/>
      </c>
      <c r="N1820" s="26">
        <f>INDEX(Structure!$G$25:$G$52,MATCH(B1820&amp;"|"&amp;I1820,Structure!$A$25:$A$52,0))</f>
        <v/>
      </c>
      <c r="O1820" s="26">
        <f>INDEX(Structure!$H$25:$H$52,MATCH(B1820&amp;"|"&amp;I1820,Structure!$A$25:$A$52,0))</f>
        <v/>
      </c>
      <c r="P1820" s="26">
        <f>INDEX(Structure!$I$25:$I$52,MATCH(B1820&amp;"|"&amp;I1820,Structure!$A$25:$A$52,0))</f>
        <v/>
      </c>
      <c r="Q1820" s="20">
        <f>G1820/H1820</f>
        <v/>
      </c>
      <c r="R1820" s="20">
        <f>G1820/O1820</f>
        <v/>
      </c>
      <c r="S1820" s="32">
        <f>(G1820-N1820)/(P1820-N1820)</f>
        <v/>
      </c>
      <c r="T1820" s="4">
        <f>IF(G1820&lt;N1820,"Below",IF(G1820&gt;P1820,"Above","Within"))</f>
        <v/>
      </c>
      <c r="U1820" s="17">
        <f>MAX(0,N1820-G1820)*F1820</f>
        <v/>
      </c>
      <c r="V1820" s="17">
        <f>MAX(0,G1820-P1820)*F1820</f>
        <v/>
      </c>
      <c r="W1820" s="33">
        <f>IF(T1820="Above",LN(G1820/P1820)/LN(1+INDEX(Market!$E$6:$E$9,MATCH(B1820,Market!$A$6:$A$9,0))),0)</f>
        <v/>
      </c>
    </row>
    <row r="1821">
      <c r="A1821" s="5" t="inlineStr">
        <is>
          <t>E02107</t>
        </is>
      </c>
      <c r="B1821" s="5" t="inlineStr">
        <is>
          <t>ES</t>
        </is>
      </c>
      <c r="C1821" s="5" t="inlineStr">
        <is>
          <t>Finance</t>
        </is>
      </c>
      <c r="D1821" s="5" t="inlineStr">
        <is>
          <t>L3</t>
        </is>
      </c>
      <c r="E1821" s="5" t="inlineStr">
        <is>
          <t>M</t>
        </is>
      </c>
      <c r="F1821" s="5" t="n">
        <v>1</v>
      </c>
      <c r="G1821" s="31" t="n">
        <v>44950</v>
      </c>
      <c r="H1821" s="31" t="n">
        <v>44000</v>
      </c>
      <c r="I1821" s="6">
        <f>INDEX(Roles!$J$5:$J$40,MATCH(C1821&amp;"|"&amp;D1821,Roles!$A$5:$A$40,0))</f>
        <v/>
      </c>
      <c r="J1821" s="6">
        <f>INDEX(Roles!$K$5:$K$40,MATCH(C1821&amp;"|"&amp;D1821,Roles!$A$5:$A$40,0))</f>
        <v/>
      </c>
      <c r="K1821" s="26">
        <f>INDEX(Market!$K$31:$K$54,MATCH(B1821&amp;"|"&amp;J1821,Market!$A$31:$A$54,0))</f>
        <v/>
      </c>
      <c r="L1821" s="6">
        <f>INDEX(Settings!$E$13:$E$19,MATCH(I1821,Settings!$B$13:$B$19,0))</f>
        <v/>
      </c>
      <c r="M1821" s="25">
        <f>INDEX(Structure!$K$6:$K$12,MATCH(I1821,Structure!$A$6:$A$12,0))</f>
        <v/>
      </c>
      <c r="N1821" s="26">
        <f>INDEX(Structure!$G$25:$G$52,MATCH(B1821&amp;"|"&amp;I1821,Structure!$A$25:$A$52,0))</f>
        <v/>
      </c>
      <c r="O1821" s="26">
        <f>INDEX(Structure!$H$25:$H$52,MATCH(B1821&amp;"|"&amp;I1821,Structure!$A$25:$A$52,0))</f>
        <v/>
      </c>
      <c r="P1821" s="26">
        <f>INDEX(Structure!$I$25:$I$52,MATCH(B1821&amp;"|"&amp;I1821,Structure!$A$25:$A$52,0))</f>
        <v/>
      </c>
      <c r="Q1821" s="20">
        <f>G1821/H1821</f>
        <v/>
      </c>
      <c r="R1821" s="20">
        <f>G1821/O1821</f>
        <v/>
      </c>
      <c r="S1821" s="32">
        <f>(G1821-N1821)/(P1821-N1821)</f>
        <v/>
      </c>
      <c r="T1821" s="4">
        <f>IF(G1821&lt;N1821,"Below",IF(G1821&gt;P1821,"Above","Within"))</f>
        <v/>
      </c>
      <c r="U1821" s="17">
        <f>MAX(0,N1821-G1821)*F1821</f>
        <v/>
      </c>
      <c r="V1821" s="17">
        <f>MAX(0,G1821-P1821)*F1821</f>
        <v/>
      </c>
      <c r="W1821" s="33">
        <f>IF(T1821="Above",LN(G1821/P1821)/LN(1+INDEX(Market!$E$6:$E$9,MATCH(B1821,Market!$A$6:$A$9,0))),0)</f>
        <v/>
      </c>
    </row>
    <row r="1822">
      <c r="A1822" s="5" t="inlineStr">
        <is>
          <t>E02108</t>
        </is>
      </c>
      <c r="B1822" s="5" t="inlineStr">
        <is>
          <t>IT</t>
        </is>
      </c>
      <c r="C1822" s="5" t="inlineStr">
        <is>
          <t>Sales</t>
        </is>
      </c>
      <c r="D1822" s="5" t="inlineStr">
        <is>
          <t>L4</t>
        </is>
      </c>
      <c r="E1822" s="5" t="inlineStr">
        <is>
          <t>F</t>
        </is>
      </c>
      <c r="F1822" s="5" t="n">
        <v>1</v>
      </c>
      <c r="G1822" s="31" t="n">
        <v>42050</v>
      </c>
      <c r="H1822" s="31" t="n">
        <v>57300</v>
      </c>
      <c r="I1822" s="6">
        <f>INDEX(Roles!$J$5:$J$40,MATCH(C1822&amp;"|"&amp;D1822,Roles!$A$5:$A$40,0))</f>
        <v/>
      </c>
      <c r="J1822" s="6">
        <f>INDEX(Roles!$K$5:$K$40,MATCH(C1822&amp;"|"&amp;D1822,Roles!$A$5:$A$40,0))</f>
        <v/>
      </c>
      <c r="K1822" s="26">
        <f>INDEX(Market!$K$31:$K$54,MATCH(B1822&amp;"|"&amp;J1822,Market!$A$31:$A$54,0))</f>
        <v/>
      </c>
      <c r="L1822" s="6">
        <f>INDEX(Settings!$E$13:$E$19,MATCH(I1822,Settings!$B$13:$B$19,0))</f>
        <v/>
      </c>
      <c r="M1822" s="25">
        <f>INDEX(Structure!$K$6:$K$12,MATCH(I1822,Structure!$A$6:$A$12,0))</f>
        <v/>
      </c>
      <c r="N1822" s="26">
        <f>INDEX(Structure!$G$25:$G$52,MATCH(B1822&amp;"|"&amp;I1822,Structure!$A$25:$A$52,0))</f>
        <v/>
      </c>
      <c r="O1822" s="26">
        <f>INDEX(Structure!$H$25:$H$52,MATCH(B1822&amp;"|"&amp;I1822,Structure!$A$25:$A$52,0))</f>
        <v/>
      </c>
      <c r="P1822" s="26">
        <f>INDEX(Structure!$I$25:$I$52,MATCH(B1822&amp;"|"&amp;I1822,Structure!$A$25:$A$52,0))</f>
        <v/>
      </c>
      <c r="Q1822" s="20">
        <f>G1822/H1822</f>
        <v/>
      </c>
      <c r="R1822" s="20">
        <f>G1822/O1822</f>
        <v/>
      </c>
      <c r="S1822" s="32">
        <f>(G1822-N1822)/(P1822-N1822)</f>
        <v/>
      </c>
      <c r="T1822" s="4">
        <f>IF(G1822&lt;N1822,"Below",IF(G1822&gt;P1822,"Above","Within"))</f>
        <v/>
      </c>
      <c r="U1822" s="17">
        <f>MAX(0,N1822-G1822)*F1822</f>
        <v/>
      </c>
      <c r="V1822" s="17">
        <f>MAX(0,G1822-P1822)*F1822</f>
        <v/>
      </c>
      <c r="W1822" s="33">
        <f>IF(T1822="Above",LN(G1822/P1822)/LN(1+INDEX(Market!$E$6:$E$9,MATCH(B1822,Market!$A$6:$A$9,0))),0)</f>
        <v/>
      </c>
    </row>
    <row r="1823">
      <c r="A1823" s="5" t="inlineStr">
        <is>
          <t>E02110</t>
        </is>
      </c>
      <c r="B1823" s="5" t="inlineStr">
        <is>
          <t>ES</t>
        </is>
      </c>
      <c r="C1823" s="5" t="inlineStr">
        <is>
          <t>Operations</t>
        </is>
      </c>
      <c r="D1823" s="5" t="inlineStr">
        <is>
          <t>L2</t>
        </is>
      </c>
      <c r="E1823" s="5" t="inlineStr">
        <is>
          <t>F</t>
        </is>
      </c>
      <c r="F1823" s="5" t="n">
        <v>1</v>
      </c>
      <c r="G1823" s="31" t="n">
        <v>32600</v>
      </c>
      <c r="H1823" s="31" t="n">
        <v>29700</v>
      </c>
      <c r="I1823" s="6">
        <f>INDEX(Roles!$J$5:$J$40,MATCH(C1823&amp;"|"&amp;D1823,Roles!$A$5:$A$40,0))</f>
        <v/>
      </c>
      <c r="J1823" s="6">
        <f>INDEX(Roles!$K$5:$K$40,MATCH(C1823&amp;"|"&amp;D1823,Roles!$A$5:$A$40,0))</f>
        <v/>
      </c>
      <c r="K1823" s="26">
        <f>INDEX(Market!$K$31:$K$54,MATCH(B1823&amp;"|"&amp;J1823,Market!$A$31:$A$54,0))</f>
        <v/>
      </c>
      <c r="L1823" s="6">
        <f>INDEX(Settings!$E$13:$E$19,MATCH(I1823,Settings!$B$13:$B$19,0))</f>
        <v/>
      </c>
      <c r="M1823" s="25">
        <f>INDEX(Structure!$K$6:$K$12,MATCH(I1823,Structure!$A$6:$A$12,0))</f>
        <v/>
      </c>
      <c r="N1823" s="26">
        <f>INDEX(Structure!$G$25:$G$52,MATCH(B1823&amp;"|"&amp;I1823,Structure!$A$25:$A$52,0))</f>
        <v/>
      </c>
      <c r="O1823" s="26">
        <f>INDEX(Structure!$H$25:$H$52,MATCH(B1823&amp;"|"&amp;I1823,Structure!$A$25:$A$52,0))</f>
        <v/>
      </c>
      <c r="P1823" s="26">
        <f>INDEX(Structure!$I$25:$I$52,MATCH(B1823&amp;"|"&amp;I1823,Structure!$A$25:$A$52,0))</f>
        <v/>
      </c>
      <c r="Q1823" s="20">
        <f>G1823/H1823</f>
        <v/>
      </c>
      <c r="R1823" s="20">
        <f>G1823/O1823</f>
        <v/>
      </c>
      <c r="S1823" s="32">
        <f>(G1823-N1823)/(P1823-N1823)</f>
        <v/>
      </c>
      <c r="T1823" s="4">
        <f>IF(G1823&lt;N1823,"Below",IF(G1823&gt;P1823,"Above","Within"))</f>
        <v/>
      </c>
      <c r="U1823" s="17">
        <f>MAX(0,N1823-G1823)*F1823</f>
        <v/>
      </c>
      <c r="V1823" s="17">
        <f>MAX(0,G1823-P1823)*F1823</f>
        <v/>
      </c>
      <c r="W1823" s="33">
        <f>IF(T1823="Above",LN(G1823/P1823)/LN(1+INDEX(Market!$E$6:$E$9,MATCH(B1823,Market!$A$6:$A$9,0))),0)</f>
        <v/>
      </c>
    </row>
    <row r="1824">
      <c r="A1824" s="5" t="inlineStr">
        <is>
          <t>E02111</t>
        </is>
      </c>
      <c r="B1824" s="5" t="inlineStr">
        <is>
          <t>PL</t>
        </is>
      </c>
      <c r="C1824" s="5" t="inlineStr">
        <is>
          <t>Tech</t>
        </is>
      </c>
      <c r="D1824" s="5" t="inlineStr">
        <is>
          <t>L3</t>
        </is>
      </c>
      <c r="E1824" s="5" t="inlineStr">
        <is>
          <t>M</t>
        </is>
      </c>
      <c r="F1824" s="5" t="n">
        <v>1</v>
      </c>
      <c r="G1824" s="31" t="n">
        <v>48800</v>
      </c>
      <c r="H1824" s="31" t="n">
        <v>42000</v>
      </c>
      <c r="I1824" s="6">
        <f>INDEX(Roles!$J$5:$J$40,MATCH(C1824&amp;"|"&amp;D1824,Roles!$A$5:$A$40,0))</f>
        <v/>
      </c>
      <c r="J1824" s="6">
        <f>INDEX(Roles!$K$5:$K$40,MATCH(C1824&amp;"|"&amp;D1824,Roles!$A$5:$A$40,0))</f>
        <v/>
      </c>
      <c r="K1824" s="26">
        <f>INDEX(Market!$K$31:$K$54,MATCH(B1824&amp;"|"&amp;J1824,Market!$A$31:$A$54,0))</f>
        <v/>
      </c>
      <c r="L1824" s="6">
        <f>INDEX(Settings!$E$13:$E$19,MATCH(I1824,Settings!$B$13:$B$19,0))</f>
        <v/>
      </c>
      <c r="M1824" s="25">
        <f>INDEX(Structure!$K$6:$K$12,MATCH(I1824,Structure!$A$6:$A$12,0))</f>
        <v/>
      </c>
      <c r="N1824" s="26">
        <f>INDEX(Structure!$G$25:$G$52,MATCH(B1824&amp;"|"&amp;I1824,Structure!$A$25:$A$52,0))</f>
        <v/>
      </c>
      <c r="O1824" s="26">
        <f>INDEX(Structure!$H$25:$H$52,MATCH(B1824&amp;"|"&amp;I1824,Structure!$A$25:$A$52,0))</f>
        <v/>
      </c>
      <c r="P1824" s="26">
        <f>INDEX(Structure!$I$25:$I$52,MATCH(B1824&amp;"|"&amp;I1824,Structure!$A$25:$A$52,0))</f>
        <v/>
      </c>
      <c r="Q1824" s="20">
        <f>G1824/H1824</f>
        <v/>
      </c>
      <c r="R1824" s="20">
        <f>G1824/O1824</f>
        <v/>
      </c>
      <c r="S1824" s="32">
        <f>(G1824-N1824)/(P1824-N1824)</f>
        <v/>
      </c>
      <c r="T1824" s="4">
        <f>IF(G1824&lt;N1824,"Below",IF(G1824&gt;P1824,"Above","Within"))</f>
        <v/>
      </c>
      <c r="U1824" s="17">
        <f>MAX(0,N1824-G1824)*F1824</f>
        <v/>
      </c>
      <c r="V1824" s="17">
        <f>MAX(0,G1824-P1824)*F1824</f>
        <v/>
      </c>
      <c r="W1824" s="33">
        <f>IF(T1824="Above",LN(G1824/P1824)/LN(1+INDEX(Market!$E$6:$E$9,MATCH(B1824,Market!$A$6:$A$9,0))),0)</f>
        <v/>
      </c>
    </row>
    <row r="1825">
      <c r="A1825" s="5" t="inlineStr">
        <is>
          <t>E02112</t>
        </is>
      </c>
      <c r="B1825" s="5" t="inlineStr">
        <is>
          <t>DE</t>
        </is>
      </c>
      <c r="C1825" s="5" t="inlineStr">
        <is>
          <t>Customer Service</t>
        </is>
      </c>
      <c r="D1825" s="5" t="inlineStr">
        <is>
          <t>L6</t>
        </is>
      </c>
      <c r="E1825" s="5" t="inlineStr">
        <is>
          <t>M</t>
        </is>
      </c>
      <c r="F1825" s="5" t="n">
        <v>1</v>
      </c>
      <c r="G1825" s="31" t="n">
        <v>119700</v>
      </c>
      <c r="H1825" s="31" t="n">
        <v>136800</v>
      </c>
      <c r="I1825" s="6">
        <f>INDEX(Roles!$J$5:$J$40,MATCH(C1825&amp;"|"&amp;D1825,Roles!$A$5:$A$40,0))</f>
        <v/>
      </c>
      <c r="J1825" s="6">
        <f>INDEX(Roles!$K$5:$K$40,MATCH(C1825&amp;"|"&amp;D1825,Roles!$A$5:$A$40,0))</f>
        <v/>
      </c>
      <c r="K1825" s="26">
        <f>INDEX(Market!$K$31:$K$54,MATCH(B1825&amp;"|"&amp;J1825,Market!$A$31:$A$54,0))</f>
        <v/>
      </c>
      <c r="L1825" s="6">
        <f>INDEX(Settings!$E$13:$E$19,MATCH(I1825,Settings!$B$13:$B$19,0))</f>
        <v/>
      </c>
      <c r="M1825" s="25">
        <f>INDEX(Structure!$K$6:$K$12,MATCH(I1825,Structure!$A$6:$A$12,0))</f>
        <v/>
      </c>
      <c r="N1825" s="26">
        <f>INDEX(Structure!$G$25:$G$52,MATCH(B1825&amp;"|"&amp;I1825,Structure!$A$25:$A$52,0))</f>
        <v/>
      </c>
      <c r="O1825" s="26">
        <f>INDEX(Structure!$H$25:$H$52,MATCH(B1825&amp;"|"&amp;I1825,Structure!$A$25:$A$52,0))</f>
        <v/>
      </c>
      <c r="P1825" s="26">
        <f>INDEX(Structure!$I$25:$I$52,MATCH(B1825&amp;"|"&amp;I1825,Structure!$A$25:$A$52,0))</f>
        <v/>
      </c>
      <c r="Q1825" s="20">
        <f>G1825/H1825</f>
        <v/>
      </c>
      <c r="R1825" s="20">
        <f>G1825/O1825</f>
        <v/>
      </c>
      <c r="S1825" s="32">
        <f>(G1825-N1825)/(P1825-N1825)</f>
        <v/>
      </c>
      <c r="T1825" s="4">
        <f>IF(G1825&lt;N1825,"Below",IF(G1825&gt;P1825,"Above","Within"))</f>
        <v/>
      </c>
      <c r="U1825" s="17">
        <f>MAX(0,N1825-G1825)*F1825</f>
        <v/>
      </c>
      <c r="V1825" s="17">
        <f>MAX(0,G1825-P1825)*F1825</f>
        <v/>
      </c>
      <c r="W1825" s="33">
        <f>IF(T1825="Above",LN(G1825/P1825)/LN(1+INDEX(Market!$E$6:$E$9,MATCH(B1825,Market!$A$6:$A$9,0))),0)</f>
        <v/>
      </c>
    </row>
    <row r="1826">
      <c r="A1826" s="5" t="inlineStr">
        <is>
          <t>E02115</t>
        </is>
      </c>
      <c r="B1826" s="5" t="inlineStr">
        <is>
          <t>PL</t>
        </is>
      </c>
      <c r="C1826" s="5" t="inlineStr">
        <is>
          <t>Sales</t>
        </is>
      </c>
      <c r="D1826" s="5" t="inlineStr">
        <is>
          <t>L2</t>
        </is>
      </c>
      <c r="E1826" s="5" t="inlineStr">
        <is>
          <t>M</t>
        </is>
      </c>
      <c r="F1826" s="5" t="n">
        <v>0.8</v>
      </c>
      <c r="G1826" s="31" t="n">
        <v>27250</v>
      </c>
      <c r="H1826" s="31" t="n">
        <v>27600</v>
      </c>
      <c r="I1826" s="6">
        <f>INDEX(Roles!$J$5:$J$40,MATCH(C1826&amp;"|"&amp;D1826,Roles!$A$5:$A$40,0))</f>
        <v/>
      </c>
      <c r="J1826" s="6">
        <f>INDEX(Roles!$K$5:$K$40,MATCH(C1826&amp;"|"&amp;D1826,Roles!$A$5:$A$40,0))</f>
        <v/>
      </c>
      <c r="K1826" s="26">
        <f>INDEX(Market!$K$31:$K$54,MATCH(B1826&amp;"|"&amp;J1826,Market!$A$31:$A$54,0))</f>
        <v/>
      </c>
      <c r="L1826" s="6">
        <f>INDEX(Settings!$E$13:$E$19,MATCH(I1826,Settings!$B$13:$B$19,0))</f>
        <v/>
      </c>
      <c r="M1826" s="25">
        <f>INDEX(Structure!$K$6:$K$12,MATCH(I1826,Structure!$A$6:$A$12,0))</f>
        <v/>
      </c>
      <c r="N1826" s="26">
        <f>INDEX(Structure!$G$25:$G$52,MATCH(B1826&amp;"|"&amp;I1826,Structure!$A$25:$A$52,0))</f>
        <v/>
      </c>
      <c r="O1826" s="26">
        <f>INDEX(Structure!$H$25:$H$52,MATCH(B1826&amp;"|"&amp;I1826,Structure!$A$25:$A$52,0))</f>
        <v/>
      </c>
      <c r="P1826" s="26">
        <f>INDEX(Structure!$I$25:$I$52,MATCH(B1826&amp;"|"&amp;I1826,Structure!$A$25:$A$52,0))</f>
        <v/>
      </c>
      <c r="Q1826" s="20">
        <f>G1826/H1826</f>
        <v/>
      </c>
      <c r="R1826" s="20">
        <f>G1826/O1826</f>
        <v/>
      </c>
      <c r="S1826" s="32">
        <f>(G1826-N1826)/(P1826-N1826)</f>
        <v/>
      </c>
      <c r="T1826" s="4">
        <f>IF(G1826&lt;N1826,"Below",IF(G1826&gt;P1826,"Above","Within"))</f>
        <v/>
      </c>
      <c r="U1826" s="17">
        <f>MAX(0,N1826-G1826)*F1826</f>
        <v/>
      </c>
      <c r="V1826" s="17">
        <f>MAX(0,G1826-P1826)*F1826</f>
        <v/>
      </c>
      <c r="W1826" s="33">
        <f>IF(T1826="Above",LN(G1826/P1826)/LN(1+INDEX(Market!$E$6:$E$9,MATCH(B1826,Market!$A$6:$A$9,0))),0)</f>
        <v/>
      </c>
    </row>
    <row r="1827">
      <c r="A1827" s="5" t="inlineStr">
        <is>
          <t>E02116</t>
        </is>
      </c>
      <c r="B1827" s="5" t="inlineStr">
        <is>
          <t>IT</t>
        </is>
      </c>
      <c r="C1827" s="5" t="inlineStr">
        <is>
          <t>Customer Service</t>
        </is>
      </c>
      <c r="D1827" s="5" t="inlineStr">
        <is>
          <t>L2</t>
        </is>
      </c>
      <c r="E1827" s="5" t="inlineStr">
        <is>
          <t>F</t>
        </is>
      </c>
      <c r="F1827" s="5" t="n">
        <v>1</v>
      </c>
      <c r="G1827" s="31" t="n">
        <v>27750</v>
      </c>
      <c r="H1827" s="31" t="n">
        <v>29200</v>
      </c>
      <c r="I1827" s="6">
        <f>INDEX(Roles!$J$5:$J$40,MATCH(C1827&amp;"|"&amp;D1827,Roles!$A$5:$A$40,0))</f>
        <v/>
      </c>
      <c r="J1827" s="6">
        <f>INDEX(Roles!$K$5:$K$40,MATCH(C1827&amp;"|"&amp;D1827,Roles!$A$5:$A$40,0))</f>
        <v/>
      </c>
      <c r="K1827" s="26">
        <f>INDEX(Market!$K$31:$K$54,MATCH(B1827&amp;"|"&amp;J1827,Market!$A$31:$A$54,0))</f>
        <v/>
      </c>
      <c r="L1827" s="6">
        <f>INDEX(Settings!$E$13:$E$19,MATCH(I1827,Settings!$B$13:$B$19,0))</f>
        <v/>
      </c>
      <c r="M1827" s="25">
        <f>INDEX(Structure!$K$6:$K$12,MATCH(I1827,Structure!$A$6:$A$12,0))</f>
        <v/>
      </c>
      <c r="N1827" s="26">
        <f>INDEX(Structure!$G$25:$G$52,MATCH(B1827&amp;"|"&amp;I1827,Structure!$A$25:$A$52,0))</f>
        <v/>
      </c>
      <c r="O1827" s="26">
        <f>INDEX(Structure!$H$25:$H$52,MATCH(B1827&amp;"|"&amp;I1827,Structure!$A$25:$A$52,0))</f>
        <v/>
      </c>
      <c r="P1827" s="26">
        <f>INDEX(Structure!$I$25:$I$52,MATCH(B1827&amp;"|"&amp;I1827,Structure!$A$25:$A$52,0))</f>
        <v/>
      </c>
      <c r="Q1827" s="20">
        <f>G1827/H1827</f>
        <v/>
      </c>
      <c r="R1827" s="20">
        <f>G1827/O1827</f>
        <v/>
      </c>
      <c r="S1827" s="32">
        <f>(G1827-N1827)/(P1827-N1827)</f>
        <v/>
      </c>
      <c r="T1827" s="4">
        <f>IF(G1827&lt;N1827,"Below",IF(G1827&gt;P1827,"Above","Within"))</f>
        <v/>
      </c>
      <c r="U1827" s="17">
        <f>MAX(0,N1827-G1827)*F1827</f>
        <v/>
      </c>
      <c r="V1827" s="17">
        <f>MAX(0,G1827-P1827)*F1827</f>
        <v/>
      </c>
      <c r="W1827" s="33">
        <f>IF(T1827="Above",LN(G1827/P1827)/LN(1+INDEX(Market!$E$6:$E$9,MATCH(B1827,Market!$A$6:$A$9,0))),0)</f>
        <v/>
      </c>
    </row>
    <row r="1828">
      <c r="A1828" s="5" t="inlineStr">
        <is>
          <t>E02117</t>
        </is>
      </c>
      <c r="B1828" s="5" t="inlineStr">
        <is>
          <t>ES</t>
        </is>
      </c>
      <c r="C1828" s="5" t="inlineStr">
        <is>
          <t>Operations</t>
        </is>
      </c>
      <c r="D1828" s="5" t="inlineStr">
        <is>
          <t>L2</t>
        </is>
      </c>
      <c r="E1828" s="5" t="inlineStr">
        <is>
          <t>F</t>
        </is>
      </c>
      <c r="F1828" s="5" t="n">
        <v>1</v>
      </c>
      <c r="G1828" s="31" t="n">
        <v>23050</v>
      </c>
      <c r="H1828" s="31" t="n">
        <v>29700</v>
      </c>
      <c r="I1828" s="6">
        <f>INDEX(Roles!$J$5:$J$40,MATCH(C1828&amp;"|"&amp;D1828,Roles!$A$5:$A$40,0))</f>
        <v/>
      </c>
      <c r="J1828" s="6">
        <f>INDEX(Roles!$K$5:$K$40,MATCH(C1828&amp;"|"&amp;D1828,Roles!$A$5:$A$40,0))</f>
        <v/>
      </c>
      <c r="K1828" s="26">
        <f>INDEX(Market!$K$31:$K$54,MATCH(B1828&amp;"|"&amp;J1828,Market!$A$31:$A$54,0))</f>
        <v/>
      </c>
      <c r="L1828" s="6">
        <f>INDEX(Settings!$E$13:$E$19,MATCH(I1828,Settings!$B$13:$B$19,0))</f>
        <v/>
      </c>
      <c r="M1828" s="25">
        <f>INDEX(Structure!$K$6:$K$12,MATCH(I1828,Structure!$A$6:$A$12,0))</f>
        <v/>
      </c>
      <c r="N1828" s="26">
        <f>INDEX(Structure!$G$25:$G$52,MATCH(B1828&amp;"|"&amp;I1828,Structure!$A$25:$A$52,0))</f>
        <v/>
      </c>
      <c r="O1828" s="26">
        <f>INDEX(Structure!$H$25:$H$52,MATCH(B1828&amp;"|"&amp;I1828,Structure!$A$25:$A$52,0))</f>
        <v/>
      </c>
      <c r="P1828" s="26">
        <f>INDEX(Structure!$I$25:$I$52,MATCH(B1828&amp;"|"&amp;I1828,Structure!$A$25:$A$52,0))</f>
        <v/>
      </c>
      <c r="Q1828" s="20">
        <f>G1828/H1828</f>
        <v/>
      </c>
      <c r="R1828" s="20">
        <f>G1828/O1828</f>
        <v/>
      </c>
      <c r="S1828" s="32">
        <f>(G1828-N1828)/(P1828-N1828)</f>
        <v/>
      </c>
      <c r="T1828" s="4">
        <f>IF(G1828&lt;N1828,"Below",IF(G1828&gt;P1828,"Above","Within"))</f>
        <v/>
      </c>
      <c r="U1828" s="17">
        <f>MAX(0,N1828-G1828)*F1828</f>
        <v/>
      </c>
      <c r="V1828" s="17">
        <f>MAX(0,G1828-P1828)*F1828</f>
        <v/>
      </c>
      <c r="W1828" s="33">
        <f>IF(T1828="Above",LN(G1828/P1828)/LN(1+INDEX(Market!$E$6:$E$9,MATCH(B1828,Market!$A$6:$A$9,0))),0)</f>
        <v/>
      </c>
    </row>
    <row r="1829">
      <c r="A1829" s="5" t="inlineStr">
        <is>
          <t>E02118</t>
        </is>
      </c>
      <c r="B1829" s="5" t="inlineStr">
        <is>
          <t>IT</t>
        </is>
      </c>
      <c r="C1829" s="5" t="inlineStr">
        <is>
          <t>HR</t>
        </is>
      </c>
      <c r="D1829" s="5" t="inlineStr">
        <is>
          <t>L1</t>
        </is>
      </c>
      <c r="E1829" s="5" t="inlineStr">
        <is>
          <t>F</t>
        </is>
      </c>
      <c r="F1829" s="5" t="n">
        <v>1</v>
      </c>
      <c r="G1829" s="31" t="n">
        <v>31000</v>
      </c>
      <c r="H1829" s="31" t="n">
        <v>26000</v>
      </c>
      <c r="I1829" s="6">
        <f>INDEX(Roles!$J$5:$J$40,MATCH(C1829&amp;"|"&amp;D1829,Roles!$A$5:$A$40,0))</f>
        <v/>
      </c>
      <c r="J1829" s="6">
        <f>INDEX(Roles!$K$5:$K$40,MATCH(C1829&amp;"|"&amp;D1829,Roles!$A$5:$A$40,0))</f>
        <v/>
      </c>
      <c r="K1829" s="26">
        <f>INDEX(Market!$K$31:$K$54,MATCH(B1829&amp;"|"&amp;J1829,Market!$A$31:$A$54,0))</f>
        <v/>
      </c>
      <c r="L1829" s="6">
        <f>INDEX(Settings!$E$13:$E$19,MATCH(I1829,Settings!$B$13:$B$19,0))</f>
        <v/>
      </c>
      <c r="M1829" s="25">
        <f>INDEX(Structure!$K$6:$K$12,MATCH(I1829,Structure!$A$6:$A$12,0))</f>
        <v/>
      </c>
      <c r="N1829" s="26">
        <f>INDEX(Structure!$G$25:$G$52,MATCH(B1829&amp;"|"&amp;I1829,Structure!$A$25:$A$52,0))</f>
        <v/>
      </c>
      <c r="O1829" s="26">
        <f>INDEX(Structure!$H$25:$H$52,MATCH(B1829&amp;"|"&amp;I1829,Structure!$A$25:$A$52,0))</f>
        <v/>
      </c>
      <c r="P1829" s="26">
        <f>INDEX(Structure!$I$25:$I$52,MATCH(B1829&amp;"|"&amp;I1829,Structure!$A$25:$A$52,0))</f>
        <v/>
      </c>
      <c r="Q1829" s="20">
        <f>G1829/H1829</f>
        <v/>
      </c>
      <c r="R1829" s="20">
        <f>G1829/O1829</f>
        <v/>
      </c>
      <c r="S1829" s="32">
        <f>(G1829-N1829)/(P1829-N1829)</f>
        <v/>
      </c>
      <c r="T1829" s="4">
        <f>IF(G1829&lt;N1829,"Below",IF(G1829&gt;P1829,"Above","Within"))</f>
        <v/>
      </c>
      <c r="U1829" s="17">
        <f>MAX(0,N1829-G1829)*F1829</f>
        <v/>
      </c>
      <c r="V1829" s="17">
        <f>MAX(0,G1829-P1829)*F1829</f>
        <v/>
      </c>
      <c r="W1829" s="33">
        <f>IF(T1829="Above",LN(G1829/P1829)/LN(1+INDEX(Market!$E$6:$E$9,MATCH(B1829,Market!$A$6:$A$9,0))),0)</f>
        <v/>
      </c>
    </row>
    <row r="1830">
      <c r="A1830" s="5" t="inlineStr">
        <is>
          <t>E02120</t>
        </is>
      </c>
      <c r="B1830" s="5" t="inlineStr">
        <is>
          <t>ES</t>
        </is>
      </c>
      <c r="C1830" s="5" t="inlineStr">
        <is>
          <t>Customer Service</t>
        </is>
      </c>
      <c r="D1830" s="5" t="inlineStr">
        <is>
          <t>L4</t>
        </is>
      </c>
      <c r="E1830" s="5" t="inlineStr">
        <is>
          <t>M</t>
        </is>
      </c>
      <c r="F1830" s="5" t="n">
        <v>1</v>
      </c>
      <c r="G1830" s="31" t="n">
        <v>44100</v>
      </c>
      <c r="H1830" s="31" t="n">
        <v>47200</v>
      </c>
      <c r="I1830" s="6">
        <f>INDEX(Roles!$J$5:$J$40,MATCH(C1830&amp;"|"&amp;D1830,Roles!$A$5:$A$40,0))</f>
        <v/>
      </c>
      <c r="J1830" s="6">
        <f>INDEX(Roles!$K$5:$K$40,MATCH(C1830&amp;"|"&amp;D1830,Roles!$A$5:$A$40,0))</f>
        <v/>
      </c>
      <c r="K1830" s="26">
        <f>INDEX(Market!$K$31:$K$54,MATCH(B1830&amp;"|"&amp;J1830,Market!$A$31:$A$54,0))</f>
        <v/>
      </c>
      <c r="L1830" s="6">
        <f>INDEX(Settings!$E$13:$E$19,MATCH(I1830,Settings!$B$13:$B$19,0))</f>
        <v/>
      </c>
      <c r="M1830" s="25">
        <f>INDEX(Structure!$K$6:$K$12,MATCH(I1830,Structure!$A$6:$A$12,0))</f>
        <v/>
      </c>
      <c r="N1830" s="26">
        <f>INDEX(Structure!$G$25:$G$52,MATCH(B1830&amp;"|"&amp;I1830,Structure!$A$25:$A$52,0))</f>
        <v/>
      </c>
      <c r="O1830" s="26">
        <f>INDEX(Structure!$H$25:$H$52,MATCH(B1830&amp;"|"&amp;I1830,Structure!$A$25:$A$52,0))</f>
        <v/>
      </c>
      <c r="P1830" s="26">
        <f>INDEX(Structure!$I$25:$I$52,MATCH(B1830&amp;"|"&amp;I1830,Structure!$A$25:$A$52,0))</f>
        <v/>
      </c>
      <c r="Q1830" s="20">
        <f>G1830/H1830</f>
        <v/>
      </c>
      <c r="R1830" s="20">
        <f>G1830/O1830</f>
        <v/>
      </c>
      <c r="S1830" s="32">
        <f>(G1830-N1830)/(P1830-N1830)</f>
        <v/>
      </c>
      <c r="T1830" s="4">
        <f>IF(G1830&lt;N1830,"Below",IF(G1830&gt;P1830,"Above","Within"))</f>
        <v/>
      </c>
      <c r="U1830" s="17">
        <f>MAX(0,N1830-G1830)*F1830</f>
        <v/>
      </c>
      <c r="V1830" s="17">
        <f>MAX(0,G1830-P1830)*F1830</f>
        <v/>
      </c>
      <c r="W1830" s="33">
        <f>IF(T1830="Above",LN(G1830/P1830)/LN(1+INDEX(Market!$E$6:$E$9,MATCH(B1830,Market!$A$6:$A$9,0))),0)</f>
        <v/>
      </c>
    </row>
    <row r="1831">
      <c r="A1831" s="5" t="inlineStr">
        <is>
          <t>E02121</t>
        </is>
      </c>
      <c r="B1831" s="5" t="inlineStr">
        <is>
          <t>PL</t>
        </is>
      </c>
      <c r="C1831" s="5" t="inlineStr">
        <is>
          <t>Tech</t>
        </is>
      </c>
      <c r="D1831" s="5" t="inlineStr">
        <is>
          <t>L2</t>
        </is>
      </c>
      <c r="E1831" s="5" t="inlineStr">
        <is>
          <t>M</t>
        </is>
      </c>
      <c r="F1831" s="5" t="n">
        <v>1</v>
      </c>
      <c r="G1831" s="31" t="n">
        <v>32900</v>
      </c>
      <c r="H1831" s="31" t="n">
        <v>32800</v>
      </c>
      <c r="I1831" s="6">
        <f>INDEX(Roles!$J$5:$J$40,MATCH(C1831&amp;"|"&amp;D1831,Roles!$A$5:$A$40,0))</f>
        <v/>
      </c>
      <c r="J1831" s="6">
        <f>INDEX(Roles!$K$5:$K$40,MATCH(C1831&amp;"|"&amp;D1831,Roles!$A$5:$A$40,0))</f>
        <v/>
      </c>
      <c r="K1831" s="26">
        <f>INDEX(Market!$K$31:$K$54,MATCH(B1831&amp;"|"&amp;J1831,Market!$A$31:$A$54,0))</f>
        <v/>
      </c>
      <c r="L1831" s="6">
        <f>INDEX(Settings!$E$13:$E$19,MATCH(I1831,Settings!$B$13:$B$19,0))</f>
        <v/>
      </c>
      <c r="M1831" s="25">
        <f>INDEX(Structure!$K$6:$K$12,MATCH(I1831,Structure!$A$6:$A$12,0))</f>
        <v/>
      </c>
      <c r="N1831" s="26">
        <f>INDEX(Structure!$G$25:$G$52,MATCH(B1831&amp;"|"&amp;I1831,Structure!$A$25:$A$52,0))</f>
        <v/>
      </c>
      <c r="O1831" s="26">
        <f>INDEX(Structure!$H$25:$H$52,MATCH(B1831&amp;"|"&amp;I1831,Structure!$A$25:$A$52,0))</f>
        <v/>
      </c>
      <c r="P1831" s="26">
        <f>INDEX(Structure!$I$25:$I$52,MATCH(B1831&amp;"|"&amp;I1831,Structure!$A$25:$A$52,0))</f>
        <v/>
      </c>
      <c r="Q1831" s="20">
        <f>G1831/H1831</f>
        <v/>
      </c>
      <c r="R1831" s="20">
        <f>G1831/O1831</f>
        <v/>
      </c>
      <c r="S1831" s="32">
        <f>(G1831-N1831)/(P1831-N1831)</f>
        <v/>
      </c>
      <c r="T1831" s="4">
        <f>IF(G1831&lt;N1831,"Below",IF(G1831&gt;P1831,"Above","Within"))</f>
        <v/>
      </c>
      <c r="U1831" s="17">
        <f>MAX(0,N1831-G1831)*F1831</f>
        <v/>
      </c>
      <c r="V1831" s="17">
        <f>MAX(0,G1831-P1831)*F1831</f>
        <v/>
      </c>
      <c r="W1831" s="33">
        <f>IF(T1831="Above",LN(G1831/P1831)/LN(1+INDEX(Market!$E$6:$E$9,MATCH(B1831,Market!$A$6:$A$9,0))),0)</f>
        <v/>
      </c>
    </row>
    <row r="1832">
      <c r="A1832" s="5" t="inlineStr">
        <is>
          <t>E02124</t>
        </is>
      </c>
      <c r="B1832" s="5" t="inlineStr">
        <is>
          <t>ES</t>
        </is>
      </c>
      <c r="C1832" s="5" t="inlineStr">
        <is>
          <t>Customer Service</t>
        </is>
      </c>
      <c r="D1832" s="5" t="inlineStr">
        <is>
          <t>L3</t>
        </is>
      </c>
      <c r="E1832" s="5" t="inlineStr">
        <is>
          <t>F</t>
        </is>
      </c>
      <c r="F1832" s="5" t="n">
        <v>1</v>
      </c>
      <c r="G1832" s="31" t="n">
        <v>40350</v>
      </c>
      <c r="H1832" s="31" t="n">
        <v>36000</v>
      </c>
      <c r="I1832" s="6">
        <f>INDEX(Roles!$J$5:$J$40,MATCH(C1832&amp;"|"&amp;D1832,Roles!$A$5:$A$40,0))</f>
        <v/>
      </c>
      <c r="J1832" s="6">
        <f>INDEX(Roles!$K$5:$K$40,MATCH(C1832&amp;"|"&amp;D1832,Roles!$A$5:$A$40,0))</f>
        <v/>
      </c>
      <c r="K1832" s="26">
        <f>INDEX(Market!$K$31:$K$54,MATCH(B1832&amp;"|"&amp;J1832,Market!$A$31:$A$54,0))</f>
        <v/>
      </c>
      <c r="L1832" s="6">
        <f>INDEX(Settings!$E$13:$E$19,MATCH(I1832,Settings!$B$13:$B$19,0))</f>
        <v/>
      </c>
      <c r="M1832" s="25">
        <f>INDEX(Structure!$K$6:$K$12,MATCH(I1832,Structure!$A$6:$A$12,0))</f>
        <v/>
      </c>
      <c r="N1832" s="26">
        <f>INDEX(Structure!$G$25:$G$52,MATCH(B1832&amp;"|"&amp;I1832,Structure!$A$25:$A$52,0))</f>
        <v/>
      </c>
      <c r="O1832" s="26">
        <f>INDEX(Structure!$H$25:$H$52,MATCH(B1832&amp;"|"&amp;I1832,Structure!$A$25:$A$52,0))</f>
        <v/>
      </c>
      <c r="P1832" s="26">
        <f>INDEX(Structure!$I$25:$I$52,MATCH(B1832&amp;"|"&amp;I1832,Structure!$A$25:$A$52,0))</f>
        <v/>
      </c>
      <c r="Q1832" s="20">
        <f>G1832/H1832</f>
        <v/>
      </c>
      <c r="R1832" s="20">
        <f>G1832/O1832</f>
        <v/>
      </c>
      <c r="S1832" s="32">
        <f>(G1832-N1832)/(P1832-N1832)</f>
        <v/>
      </c>
      <c r="T1832" s="4">
        <f>IF(G1832&lt;N1832,"Below",IF(G1832&gt;P1832,"Above","Within"))</f>
        <v/>
      </c>
      <c r="U1832" s="17">
        <f>MAX(0,N1832-G1832)*F1832</f>
        <v/>
      </c>
      <c r="V1832" s="17">
        <f>MAX(0,G1832-P1832)*F1832</f>
        <v/>
      </c>
      <c r="W1832" s="33">
        <f>IF(T1832="Above",LN(G1832/P1832)/LN(1+INDEX(Market!$E$6:$E$9,MATCH(B1832,Market!$A$6:$A$9,0))),0)</f>
        <v/>
      </c>
    </row>
    <row r="1833">
      <c r="A1833" s="5" t="inlineStr">
        <is>
          <t>E02125</t>
        </is>
      </c>
      <c r="B1833" s="5" t="inlineStr">
        <is>
          <t>ES</t>
        </is>
      </c>
      <c r="C1833" s="5" t="inlineStr">
        <is>
          <t>Customer Service</t>
        </is>
      </c>
      <c r="D1833" s="5" t="inlineStr">
        <is>
          <t>L2</t>
        </is>
      </c>
      <c r="E1833" s="5" t="inlineStr">
        <is>
          <t>F</t>
        </is>
      </c>
      <c r="F1833" s="5" t="n">
        <v>1</v>
      </c>
      <c r="G1833" s="31" t="n">
        <v>29200</v>
      </c>
      <c r="H1833" s="31" t="n">
        <v>28100</v>
      </c>
      <c r="I1833" s="6">
        <f>INDEX(Roles!$J$5:$J$40,MATCH(C1833&amp;"|"&amp;D1833,Roles!$A$5:$A$40,0))</f>
        <v/>
      </c>
      <c r="J1833" s="6">
        <f>INDEX(Roles!$K$5:$K$40,MATCH(C1833&amp;"|"&amp;D1833,Roles!$A$5:$A$40,0))</f>
        <v/>
      </c>
      <c r="K1833" s="26">
        <f>INDEX(Market!$K$31:$K$54,MATCH(B1833&amp;"|"&amp;J1833,Market!$A$31:$A$54,0))</f>
        <v/>
      </c>
      <c r="L1833" s="6">
        <f>INDEX(Settings!$E$13:$E$19,MATCH(I1833,Settings!$B$13:$B$19,0))</f>
        <v/>
      </c>
      <c r="M1833" s="25">
        <f>INDEX(Structure!$K$6:$K$12,MATCH(I1833,Structure!$A$6:$A$12,0))</f>
        <v/>
      </c>
      <c r="N1833" s="26">
        <f>INDEX(Structure!$G$25:$G$52,MATCH(B1833&amp;"|"&amp;I1833,Structure!$A$25:$A$52,0))</f>
        <v/>
      </c>
      <c r="O1833" s="26">
        <f>INDEX(Structure!$H$25:$H$52,MATCH(B1833&amp;"|"&amp;I1833,Structure!$A$25:$A$52,0))</f>
        <v/>
      </c>
      <c r="P1833" s="26">
        <f>INDEX(Structure!$I$25:$I$52,MATCH(B1833&amp;"|"&amp;I1833,Structure!$A$25:$A$52,0))</f>
        <v/>
      </c>
      <c r="Q1833" s="20">
        <f>G1833/H1833</f>
        <v/>
      </c>
      <c r="R1833" s="20">
        <f>G1833/O1833</f>
        <v/>
      </c>
      <c r="S1833" s="32">
        <f>(G1833-N1833)/(P1833-N1833)</f>
        <v/>
      </c>
      <c r="T1833" s="4">
        <f>IF(G1833&lt;N1833,"Below",IF(G1833&gt;P1833,"Above","Within"))</f>
        <v/>
      </c>
      <c r="U1833" s="17">
        <f>MAX(0,N1833-G1833)*F1833</f>
        <v/>
      </c>
      <c r="V1833" s="17">
        <f>MAX(0,G1833-P1833)*F1833</f>
        <v/>
      </c>
      <c r="W1833" s="33">
        <f>IF(T1833="Above",LN(G1833/P1833)/LN(1+INDEX(Market!$E$6:$E$9,MATCH(B1833,Market!$A$6:$A$9,0))),0)</f>
        <v/>
      </c>
    </row>
    <row r="1834">
      <c r="A1834" s="5" t="inlineStr">
        <is>
          <t>E02127</t>
        </is>
      </c>
      <c r="B1834" s="5" t="inlineStr">
        <is>
          <t>PL</t>
        </is>
      </c>
      <c r="C1834" s="5" t="inlineStr">
        <is>
          <t>Tech</t>
        </is>
      </c>
      <c r="D1834" s="5" t="inlineStr">
        <is>
          <t>L2</t>
        </is>
      </c>
      <c r="E1834" s="5" t="inlineStr">
        <is>
          <t>F</t>
        </is>
      </c>
      <c r="F1834" s="5" t="n">
        <v>1</v>
      </c>
      <c r="G1834" s="31" t="n">
        <v>30100</v>
      </c>
      <c r="H1834" s="31" t="n">
        <v>32800</v>
      </c>
      <c r="I1834" s="6">
        <f>INDEX(Roles!$J$5:$J$40,MATCH(C1834&amp;"|"&amp;D1834,Roles!$A$5:$A$40,0))</f>
        <v/>
      </c>
      <c r="J1834" s="6">
        <f>INDEX(Roles!$K$5:$K$40,MATCH(C1834&amp;"|"&amp;D1834,Roles!$A$5:$A$40,0))</f>
        <v/>
      </c>
      <c r="K1834" s="26">
        <f>INDEX(Market!$K$31:$K$54,MATCH(B1834&amp;"|"&amp;J1834,Market!$A$31:$A$54,0))</f>
        <v/>
      </c>
      <c r="L1834" s="6">
        <f>INDEX(Settings!$E$13:$E$19,MATCH(I1834,Settings!$B$13:$B$19,0))</f>
        <v/>
      </c>
      <c r="M1834" s="25">
        <f>INDEX(Structure!$K$6:$K$12,MATCH(I1834,Structure!$A$6:$A$12,0))</f>
        <v/>
      </c>
      <c r="N1834" s="26">
        <f>INDEX(Structure!$G$25:$G$52,MATCH(B1834&amp;"|"&amp;I1834,Structure!$A$25:$A$52,0))</f>
        <v/>
      </c>
      <c r="O1834" s="26">
        <f>INDEX(Structure!$H$25:$H$52,MATCH(B1834&amp;"|"&amp;I1834,Structure!$A$25:$A$52,0))</f>
        <v/>
      </c>
      <c r="P1834" s="26">
        <f>INDEX(Structure!$I$25:$I$52,MATCH(B1834&amp;"|"&amp;I1834,Structure!$A$25:$A$52,0))</f>
        <v/>
      </c>
      <c r="Q1834" s="20">
        <f>G1834/H1834</f>
        <v/>
      </c>
      <c r="R1834" s="20">
        <f>G1834/O1834</f>
        <v/>
      </c>
      <c r="S1834" s="32">
        <f>(G1834-N1834)/(P1834-N1834)</f>
        <v/>
      </c>
      <c r="T1834" s="4">
        <f>IF(G1834&lt;N1834,"Below",IF(G1834&gt;P1834,"Above","Within"))</f>
        <v/>
      </c>
      <c r="U1834" s="17">
        <f>MAX(0,N1834-G1834)*F1834</f>
        <v/>
      </c>
      <c r="V1834" s="17">
        <f>MAX(0,G1834-P1834)*F1834</f>
        <v/>
      </c>
      <c r="W1834" s="33">
        <f>IF(T1834="Above",LN(G1834/P1834)/LN(1+INDEX(Market!$E$6:$E$9,MATCH(B1834,Market!$A$6:$A$9,0))),0)</f>
        <v/>
      </c>
    </row>
    <row r="1835">
      <c r="A1835" s="5" t="inlineStr">
        <is>
          <t>E02128</t>
        </is>
      </c>
      <c r="B1835" s="5" t="inlineStr">
        <is>
          <t>IT</t>
        </is>
      </c>
      <c r="C1835" s="5" t="inlineStr">
        <is>
          <t>Customer Service</t>
        </is>
      </c>
      <c r="D1835" s="5" t="inlineStr">
        <is>
          <t>L2</t>
        </is>
      </c>
      <c r="E1835" s="5" t="inlineStr">
        <is>
          <t>M</t>
        </is>
      </c>
      <c r="F1835" s="5" t="n">
        <v>1</v>
      </c>
      <c r="G1835" s="31" t="n">
        <v>34350</v>
      </c>
      <c r="H1835" s="31" t="n">
        <v>29200</v>
      </c>
      <c r="I1835" s="6">
        <f>INDEX(Roles!$J$5:$J$40,MATCH(C1835&amp;"|"&amp;D1835,Roles!$A$5:$A$40,0))</f>
        <v/>
      </c>
      <c r="J1835" s="6">
        <f>INDEX(Roles!$K$5:$K$40,MATCH(C1835&amp;"|"&amp;D1835,Roles!$A$5:$A$40,0))</f>
        <v/>
      </c>
      <c r="K1835" s="26">
        <f>INDEX(Market!$K$31:$K$54,MATCH(B1835&amp;"|"&amp;J1835,Market!$A$31:$A$54,0))</f>
        <v/>
      </c>
      <c r="L1835" s="6">
        <f>INDEX(Settings!$E$13:$E$19,MATCH(I1835,Settings!$B$13:$B$19,0))</f>
        <v/>
      </c>
      <c r="M1835" s="25">
        <f>INDEX(Structure!$K$6:$K$12,MATCH(I1835,Structure!$A$6:$A$12,0))</f>
        <v/>
      </c>
      <c r="N1835" s="26">
        <f>INDEX(Structure!$G$25:$G$52,MATCH(B1835&amp;"|"&amp;I1835,Structure!$A$25:$A$52,0))</f>
        <v/>
      </c>
      <c r="O1835" s="26">
        <f>INDEX(Structure!$H$25:$H$52,MATCH(B1835&amp;"|"&amp;I1835,Structure!$A$25:$A$52,0))</f>
        <v/>
      </c>
      <c r="P1835" s="26">
        <f>INDEX(Structure!$I$25:$I$52,MATCH(B1835&amp;"|"&amp;I1835,Structure!$A$25:$A$52,0))</f>
        <v/>
      </c>
      <c r="Q1835" s="20">
        <f>G1835/H1835</f>
        <v/>
      </c>
      <c r="R1835" s="20">
        <f>G1835/O1835</f>
        <v/>
      </c>
      <c r="S1835" s="32">
        <f>(G1835-N1835)/(P1835-N1835)</f>
        <v/>
      </c>
      <c r="T1835" s="4">
        <f>IF(G1835&lt;N1835,"Below",IF(G1835&gt;P1835,"Above","Within"))</f>
        <v/>
      </c>
      <c r="U1835" s="17">
        <f>MAX(0,N1835-G1835)*F1835</f>
        <v/>
      </c>
      <c r="V1835" s="17">
        <f>MAX(0,G1835-P1835)*F1835</f>
        <v/>
      </c>
      <c r="W1835" s="33">
        <f>IF(T1835="Above",LN(G1835/P1835)/LN(1+INDEX(Market!$E$6:$E$9,MATCH(B1835,Market!$A$6:$A$9,0))),0)</f>
        <v/>
      </c>
    </row>
    <row r="1836">
      <c r="A1836" s="5" t="inlineStr">
        <is>
          <t>E02129</t>
        </is>
      </c>
      <c r="B1836" s="5" t="inlineStr">
        <is>
          <t>IT</t>
        </is>
      </c>
      <c r="C1836" s="5" t="inlineStr">
        <is>
          <t>Customer Service</t>
        </is>
      </c>
      <c r="D1836" s="5" t="inlineStr">
        <is>
          <t>L3</t>
        </is>
      </c>
      <c r="E1836" s="5" t="inlineStr">
        <is>
          <t>M</t>
        </is>
      </c>
      <c r="F1836" s="5" t="n">
        <v>1</v>
      </c>
      <c r="G1836" s="31" t="n">
        <v>39450</v>
      </c>
      <c r="H1836" s="31" t="n">
        <v>37400</v>
      </c>
      <c r="I1836" s="6">
        <f>INDEX(Roles!$J$5:$J$40,MATCH(C1836&amp;"|"&amp;D1836,Roles!$A$5:$A$40,0))</f>
        <v/>
      </c>
      <c r="J1836" s="6">
        <f>INDEX(Roles!$K$5:$K$40,MATCH(C1836&amp;"|"&amp;D1836,Roles!$A$5:$A$40,0))</f>
        <v/>
      </c>
      <c r="K1836" s="26">
        <f>INDEX(Market!$K$31:$K$54,MATCH(B1836&amp;"|"&amp;J1836,Market!$A$31:$A$54,0))</f>
        <v/>
      </c>
      <c r="L1836" s="6">
        <f>INDEX(Settings!$E$13:$E$19,MATCH(I1836,Settings!$B$13:$B$19,0))</f>
        <v/>
      </c>
      <c r="M1836" s="25">
        <f>INDEX(Structure!$K$6:$K$12,MATCH(I1836,Structure!$A$6:$A$12,0))</f>
        <v/>
      </c>
      <c r="N1836" s="26">
        <f>INDEX(Structure!$G$25:$G$52,MATCH(B1836&amp;"|"&amp;I1836,Structure!$A$25:$A$52,0))</f>
        <v/>
      </c>
      <c r="O1836" s="26">
        <f>INDEX(Structure!$H$25:$H$52,MATCH(B1836&amp;"|"&amp;I1836,Structure!$A$25:$A$52,0))</f>
        <v/>
      </c>
      <c r="P1836" s="26">
        <f>INDEX(Structure!$I$25:$I$52,MATCH(B1836&amp;"|"&amp;I1836,Structure!$A$25:$A$52,0))</f>
        <v/>
      </c>
      <c r="Q1836" s="20">
        <f>G1836/H1836</f>
        <v/>
      </c>
      <c r="R1836" s="20">
        <f>G1836/O1836</f>
        <v/>
      </c>
      <c r="S1836" s="32">
        <f>(G1836-N1836)/(P1836-N1836)</f>
        <v/>
      </c>
      <c r="T1836" s="4">
        <f>IF(G1836&lt;N1836,"Below",IF(G1836&gt;P1836,"Above","Within"))</f>
        <v/>
      </c>
      <c r="U1836" s="17">
        <f>MAX(0,N1836-G1836)*F1836</f>
        <v/>
      </c>
      <c r="V1836" s="17">
        <f>MAX(0,G1836-P1836)*F1836</f>
        <v/>
      </c>
      <c r="W1836" s="33">
        <f>IF(T1836="Above",LN(G1836/P1836)/LN(1+INDEX(Market!$E$6:$E$9,MATCH(B1836,Market!$A$6:$A$9,0))),0)</f>
        <v/>
      </c>
    </row>
    <row r="1837">
      <c r="A1837" s="5" t="inlineStr">
        <is>
          <t>E02130</t>
        </is>
      </c>
      <c r="B1837" s="5" t="inlineStr">
        <is>
          <t>PL</t>
        </is>
      </c>
      <c r="C1837" s="5" t="inlineStr">
        <is>
          <t>Tech</t>
        </is>
      </c>
      <c r="D1837" s="5" t="inlineStr">
        <is>
          <t>L4</t>
        </is>
      </c>
      <c r="E1837" s="5" t="inlineStr">
        <is>
          <t>M</t>
        </is>
      </c>
      <c r="F1837" s="5" t="n">
        <v>1</v>
      </c>
      <c r="G1837" s="31" t="n">
        <v>51950</v>
      </c>
      <c r="H1837" s="31" t="n">
        <v>55100</v>
      </c>
      <c r="I1837" s="6">
        <f>INDEX(Roles!$J$5:$J$40,MATCH(C1837&amp;"|"&amp;D1837,Roles!$A$5:$A$40,0))</f>
        <v/>
      </c>
      <c r="J1837" s="6">
        <f>INDEX(Roles!$K$5:$K$40,MATCH(C1837&amp;"|"&amp;D1837,Roles!$A$5:$A$40,0))</f>
        <v/>
      </c>
      <c r="K1837" s="26">
        <f>INDEX(Market!$K$31:$K$54,MATCH(B1837&amp;"|"&amp;J1837,Market!$A$31:$A$54,0))</f>
        <v/>
      </c>
      <c r="L1837" s="6">
        <f>INDEX(Settings!$E$13:$E$19,MATCH(I1837,Settings!$B$13:$B$19,0))</f>
        <v/>
      </c>
      <c r="M1837" s="25">
        <f>INDEX(Structure!$K$6:$K$12,MATCH(I1837,Structure!$A$6:$A$12,0))</f>
        <v/>
      </c>
      <c r="N1837" s="26">
        <f>INDEX(Structure!$G$25:$G$52,MATCH(B1837&amp;"|"&amp;I1837,Structure!$A$25:$A$52,0))</f>
        <v/>
      </c>
      <c r="O1837" s="26">
        <f>INDEX(Structure!$H$25:$H$52,MATCH(B1837&amp;"|"&amp;I1837,Structure!$A$25:$A$52,0))</f>
        <v/>
      </c>
      <c r="P1837" s="26">
        <f>INDEX(Structure!$I$25:$I$52,MATCH(B1837&amp;"|"&amp;I1837,Structure!$A$25:$A$52,0))</f>
        <v/>
      </c>
      <c r="Q1837" s="20">
        <f>G1837/H1837</f>
        <v/>
      </c>
      <c r="R1837" s="20">
        <f>G1837/O1837</f>
        <v/>
      </c>
      <c r="S1837" s="32">
        <f>(G1837-N1837)/(P1837-N1837)</f>
        <v/>
      </c>
      <c r="T1837" s="4">
        <f>IF(G1837&lt;N1837,"Below",IF(G1837&gt;P1837,"Above","Within"))</f>
        <v/>
      </c>
      <c r="U1837" s="17">
        <f>MAX(0,N1837-G1837)*F1837</f>
        <v/>
      </c>
      <c r="V1837" s="17">
        <f>MAX(0,G1837-P1837)*F1837</f>
        <v/>
      </c>
      <c r="W1837" s="33">
        <f>IF(T1837="Above",LN(G1837/P1837)/LN(1+INDEX(Market!$E$6:$E$9,MATCH(B1837,Market!$A$6:$A$9,0))),0)</f>
        <v/>
      </c>
    </row>
    <row r="1838">
      <c r="A1838" s="5" t="inlineStr">
        <is>
          <t>E02131</t>
        </is>
      </c>
      <c r="B1838" s="5" t="inlineStr">
        <is>
          <t>DE</t>
        </is>
      </c>
      <c r="C1838" s="5" t="inlineStr">
        <is>
          <t>Tech</t>
        </is>
      </c>
      <c r="D1838" s="5" t="inlineStr">
        <is>
          <t>L4</t>
        </is>
      </c>
      <c r="E1838" s="5" t="inlineStr">
        <is>
          <t>F</t>
        </is>
      </c>
      <c r="F1838" s="5" t="n">
        <v>1</v>
      </c>
      <c r="G1838" s="31" t="n">
        <v>98250</v>
      </c>
      <c r="H1838" s="31" t="n">
        <v>99800</v>
      </c>
      <c r="I1838" s="6">
        <f>INDEX(Roles!$J$5:$J$40,MATCH(C1838&amp;"|"&amp;D1838,Roles!$A$5:$A$40,0))</f>
        <v/>
      </c>
      <c r="J1838" s="6">
        <f>INDEX(Roles!$K$5:$K$40,MATCH(C1838&amp;"|"&amp;D1838,Roles!$A$5:$A$40,0))</f>
        <v/>
      </c>
      <c r="K1838" s="26">
        <f>INDEX(Market!$K$31:$K$54,MATCH(B1838&amp;"|"&amp;J1838,Market!$A$31:$A$54,0))</f>
        <v/>
      </c>
      <c r="L1838" s="6">
        <f>INDEX(Settings!$E$13:$E$19,MATCH(I1838,Settings!$B$13:$B$19,0))</f>
        <v/>
      </c>
      <c r="M1838" s="25">
        <f>INDEX(Structure!$K$6:$K$12,MATCH(I1838,Structure!$A$6:$A$12,0))</f>
        <v/>
      </c>
      <c r="N1838" s="26">
        <f>INDEX(Structure!$G$25:$G$52,MATCH(B1838&amp;"|"&amp;I1838,Structure!$A$25:$A$52,0))</f>
        <v/>
      </c>
      <c r="O1838" s="26">
        <f>INDEX(Structure!$H$25:$H$52,MATCH(B1838&amp;"|"&amp;I1838,Structure!$A$25:$A$52,0))</f>
        <v/>
      </c>
      <c r="P1838" s="26">
        <f>INDEX(Structure!$I$25:$I$52,MATCH(B1838&amp;"|"&amp;I1838,Structure!$A$25:$A$52,0))</f>
        <v/>
      </c>
      <c r="Q1838" s="20">
        <f>G1838/H1838</f>
        <v/>
      </c>
      <c r="R1838" s="20">
        <f>G1838/O1838</f>
        <v/>
      </c>
      <c r="S1838" s="32">
        <f>(G1838-N1838)/(P1838-N1838)</f>
        <v/>
      </c>
      <c r="T1838" s="4">
        <f>IF(G1838&lt;N1838,"Below",IF(G1838&gt;P1838,"Above","Within"))</f>
        <v/>
      </c>
      <c r="U1838" s="17">
        <f>MAX(0,N1838-G1838)*F1838</f>
        <v/>
      </c>
      <c r="V1838" s="17">
        <f>MAX(0,G1838-P1838)*F1838</f>
        <v/>
      </c>
      <c r="W1838" s="33">
        <f>IF(T1838="Above",LN(G1838/P1838)/LN(1+INDEX(Market!$E$6:$E$9,MATCH(B1838,Market!$A$6:$A$9,0))),0)</f>
        <v/>
      </c>
    </row>
    <row r="1839">
      <c r="A1839" s="5" t="inlineStr">
        <is>
          <t>E02132</t>
        </is>
      </c>
      <c r="B1839" s="5" t="inlineStr">
        <is>
          <t>IT</t>
        </is>
      </c>
      <c r="C1839" s="5" t="inlineStr">
        <is>
          <t>Operations</t>
        </is>
      </c>
      <c r="D1839" s="5" t="inlineStr">
        <is>
          <t>L2</t>
        </is>
      </c>
      <c r="E1839" s="5" t="inlineStr">
        <is>
          <t>M</t>
        </is>
      </c>
      <c r="F1839" s="5" t="n">
        <v>0.8</v>
      </c>
      <c r="G1839" s="31" t="n">
        <v>30050</v>
      </c>
      <c r="H1839" s="31" t="n">
        <v>30900</v>
      </c>
      <c r="I1839" s="6">
        <f>INDEX(Roles!$J$5:$J$40,MATCH(C1839&amp;"|"&amp;D1839,Roles!$A$5:$A$40,0))</f>
        <v/>
      </c>
      <c r="J1839" s="6">
        <f>INDEX(Roles!$K$5:$K$40,MATCH(C1839&amp;"|"&amp;D1839,Roles!$A$5:$A$40,0))</f>
        <v/>
      </c>
      <c r="K1839" s="26">
        <f>INDEX(Market!$K$31:$K$54,MATCH(B1839&amp;"|"&amp;J1839,Market!$A$31:$A$54,0))</f>
        <v/>
      </c>
      <c r="L1839" s="6">
        <f>INDEX(Settings!$E$13:$E$19,MATCH(I1839,Settings!$B$13:$B$19,0))</f>
        <v/>
      </c>
      <c r="M1839" s="25">
        <f>INDEX(Structure!$K$6:$K$12,MATCH(I1839,Structure!$A$6:$A$12,0))</f>
        <v/>
      </c>
      <c r="N1839" s="26">
        <f>INDEX(Structure!$G$25:$G$52,MATCH(B1839&amp;"|"&amp;I1839,Structure!$A$25:$A$52,0))</f>
        <v/>
      </c>
      <c r="O1839" s="26">
        <f>INDEX(Structure!$H$25:$H$52,MATCH(B1839&amp;"|"&amp;I1839,Structure!$A$25:$A$52,0))</f>
        <v/>
      </c>
      <c r="P1839" s="26">
        <f>INDEX(Structure!$I$25:$I$52,MATCH(B1839&amp;"|"&amp;I1839,Structure!$A$25:$A$52,0))</f>
        <v/>
      </c>
      <c r="Q1839" s="20">
        <f>G1839/H1839</f>
        <v/>
      </c>
      <c r="R1839" s="20">
        <f>G1839/O1839</f>
        <v/>
      </c>
      <c r="S1839" s="32">
        <f>(G1839-N1839)/(P1839-N1839)</f>
        <v/>
      </c>
      <c r="T1839" s="4">
        <f>IF(G1839&lt;N1839,"Below",IF(G1839&gt;P1839,"Above","Within"))</f>
        <v/>
      </c>
      <c r="U1839" s="17">
        <f>MAX(0,N1839-G1839)*F1839</f>
        <v/>
      </c>
      <c r="V1839" s="17">
        <f>MAX(0,G1839-P1839)*F1839</f>
        <v/>
      </c>
      <c r="W1839" s="33">
        <f>IF(T1839="Above",LN(G1839/P1839)/LN(1+INDEX(Market!$E$6:$E$9,MATCH(B1839,Market!$A$6:$A$9,0))),0)</f>
        <v/>
      </c>
    </row>
    <row r="1840">
      <c r="A1840" s="5" t="inlineStr">
        <is>
          <t>E02133</t>
        </is>
      </c>
      <c r="B1840" s="5" t="inlineStr">
        <is>
          <t>PL</t>
        </is>
      </c>
      <c r="C1840" s="5" t="inlineStr">
        <is>
          <t>HR</t>
        </is>
      </c>
      <c r="D1840" s="5" t="inlineStr">
        <is>
          <t>L2</t>
        </is>
      </c>
      <c r="E1840" s="5" t="inlineStr">
        <is>
          <t>F</t>
        </is>
      </c>
      <c r="F1840" s="5" t="n">
        <v>1</v>
      </c>
      <c r="G1840" s="31" t="n">
        <v>23350</v>
      </c>
      <c r="H1840" s="31" t="n">
        <v>26200</v>
      </c>
      <c r="I1840" s="6">
        <f>INDEX(Roles!$J$5:$J$40,MATCH(C1840&amp;"|"&amp;D1840,Roles!$A$5:$A$40,0))</f>
        <v/>
      </c>
      <c r="J1840" s="6">
        <f>INDEX(Roles!$K$5:$K$40,MATCH(C1840&amp;"|"&amp;D1840,Roles!$A$5:$A$40,0))</f>
        <v/>
      </c>
      <c r="K1840" s="26">
        <f>INDEX(Market!$K$31:$K$54,MATCH(B1840&amp;"|"&amp;J1840,Market!$A$31:$A$54,0))</f>
        <v/>
      </c>
      <c r="L1840" s="6">
        <f>INDEX(Settings!$E$13:$E$19,MATCH(I1840,Settings!$B$13:$B$19,0))</f>
        <v/>
      </c>
      <c r="M1840" s="25">
        <f>INDEX(Structure!$K$6:$K$12,MATCH(I1840,Structure!$A$6:$A$12,0))</f>
        <v/>
      </c>
      <c r="N1840" s="26">
        <f>INDEX(Structure!$G$25:$G$52,MATCH(B1840&amp;"|"&amp;I1840,Structure!$A$25:$A$52,0))</f>
        <v/>
      </c>
      <c r="O1840" s="26">
        <f>INDEX(Structure!$H$25:$H$52,MATCH(B1840&amp;"|"&amp;I1840,Structure!$A$25:$A$52,0))</f>
        <v/>
      </c>
      <c r="P1840" s="26">
        <f>INDEX(Structure!$I$25:$I$52,MATCH(B1840&amp;"|"&amp;I1840,Structure!$A$25:$A$52,0))</f>
        <v/>
      </c>
      <c r="Q1840" s="20">
        <f>G1840/H1840</f>
        <v/>
      </c>
      <c r="R1840" s="20">
        <f>G1840/O1840</f>
        <v/>
      </c>
      <c r="S1840" s="32">
        <f>(G1840-N1840)/(P1840-N1840)</f>
        <v/>
      </c>
      <c r="T1840" s="4">
        <f>IF(G1840&lt;N1840,"Below",IF(G1840&gt;P1840,"Above","Within"))</f>
        <v/>
      </c>
      <c r="U1840" s="17">
        <f>MAX(0,N1840-G1840)*F1840</f>
        <v/>
      </c>
      <c r="V1840" s="17">
        <f>MAX(0,G1840-P1840)*F1840</f>
        <v/>
      </c>
      <c r="W1840" s="33">
        <f>IF(T1840="Above",LN(G1840/P1840)/LN(1+INDEX(Market!$E$6:$E$9,MATCH(B1840,Market!$A$6:$A$9,0))),0)</f>
        <v/>
      </c>
    </row>
    <row r="1841">
      <c r="A1841" s="5" t="inlineStr">
        <is>
          <t>E02134</t>
        </is>
      </c>
      <c r="B1841" s="5" t="inlineStr">
        <is>
          <t>PL</t>
        </is>
      </c>
      <c r="C1841" s="5" t="inlineStr">
        <is>
          <t>Operations</t>
        </is>
      </c>
      <c r="D1841" s="5" t="inlineStr">
        <is>
          <t>L5</t>
        </is>
      </c>
      <c r="E1841" s="5" t="inlineStr">
        <is>
          <t>F</t>
        </is>
      </c>
      <c r="F1841" s="5" t="n">
        <v>1</v>
      </c>
      <c r="G1841" s="31" t="n">
        <v>51500</v>
      </c>
      <c r="H1841" s="31" t="n">
        <v>57900</v>
      </c>
      <c r="I1841" s="6">
        <f>INDEX(Roles!$J$5:$J$40,MATCH(C1841&amp;"|"&amp;D1841,Roles!$A$5:$A$40,0))</f>
        <v/>
      </c>
      <c r="J1841" s="6">
        <f>INDEX(Roles!$K$5:$K$40,MATCH(C1841&amp;"|"&amp;D1841,Roles!$A$5:$A$40,0))</f>
        <v/>
      </c>
      <c r="K1841" s="26">
        <f>INDEX(Market!$K$31:$K$54,MATCH(B1841&amp;"|"&amp;J1841,Market!$A$31:$A$54,0))</f>
        <v/>
      </c>
      <c r="L1841" s="6">
        <f>INDEX(Settings!$E$13:$E$19,MATCH(I1841,Settings!$B$13:$B$19,0))</f>
        <v/>
      </c>
      <c r="M1841" s="25">
        <f>INDEX(Structure!$K$6:$K$12,MATCH(I1841,Structure!$A$6:$A$12,0))</f>
        <v/>
      </c>
      <c r="N1841" s="26">
        <f>INDEX(Structure!$G$25:$G$52,MATCH(B1841&amp;"|"&amp;I1841,Structure!$A$25:$A$52,0))</f>
        <v/>
      </c>
      <c r="O1841" s="26">
        <f>INDEX(Structure!$H$25:$H$52,MATCH(B1841&amp;"|"&amp;I1841,Structure!$A$25:$A$52,0))</f>
        <v/>
      </c>
      <c r="P1841" s="26">
        <f>INDEX(Structure!$I$25:$I$52,MATCH(B1841&amp;"|"&amp;I1841,Structure!$A$25:$A$52,0))</f>
        <v/>
      </c>
      <c r="Q1841" s="20">
        <f>G1841/H1841</f>
        <v/>
      </c>
      <c r="R1841" s="20">
        <f>G1841/O1841</f>
        <v/>
      </c>
      <c r="S1841" s="32">
        <f>(G1841-N1841)/(P1841-N1841)</f>
        <v/>
      </c>
      <c r="T1841" s="4">
        <f>IF(G1841&lt;N1841,"Below",IF(G1841&gt;P1841,"Above","Within"))</f>
        <v/>
      </c>
      <c r="U1841" s="17">
        <f>MAX(0,N1841-G1841)*F1841</f>
        <v/>
      </c>
      <c r="V1841" s="17">
        <f>MAX(0,G1841-P1841)*F1841</f>
        <v/>
      </c>
      <c r="W1841" s="33">
        <f>IF(T1841="Above",LN(G1841/P1841)/LN(1+INDEX(Market!$E$6:$E$9,MATCH(B1841,Market!$A$6:$A$9,0))),0)</f>
        <v/>
      </c>
    </row>
    <row r="1842">
      <c r="A1842" s="5" t="inlineStr">
        <is>
          <t>E02135</t>
        </is>
      </c>
      <c r="B1842" s="5" t="inlineStr">
        <is>
          <t>IT</t>
        </is>
      </c>
      <c r="C1842" s="5" t="inlineStr">
        <is>
          <t>Sales</t>
        </is>
      </c>
      <c r="D1842" s="5" t="inlineStr">
        <is>
          <t>L2</t>
        </is>
      </c>
      <c r="E1842" s="5" t="inlineStr">
        <is>
          <t>M</t>
        </is>
      </c>
      <c r="F1842" s="5" t="n">
        <v>1</v>
      </c>
      <c r="G1842" s="31" t="n">
        <v>32750</v>
      </c>
      <c r="H1842" s="31" t="n">
        <v>34100</v>
      </c>
      <c r="I1842" s="6">
        <f>INDEX(Roles!$J$5:$J$40,MATCH(C1842&amp;"|"&amp;D1842,Roles!$A$5:$A$40,0))</f>
        <v/>
      </c>
      <c r="J1842" s="6">
        <f>INDEX(Roles!$K$5:$K$40,MATCH(C1842&amp;"|"&amp;D1842,Roles!$A$5:$A$40,0))</f>
        <v/>
      </c>
      <c r="K1842" s="26">
        <f>INDEX(Market!$K$31:$K$54,MATCH(B1842&amp;"|"&amp;J1842,Market!$A$31:$A$54,0))</f>
        <v/>
      </c>
      <c r="L1842" s="6">
        <f>INDEX(Settings!$E$13:$E$19,MATCH(I1842,Settings!$B$13:$B$19,0))</f>
        <v/>
      </c>
      <c r="M1842" s="25">
        <f>INDEX(Structure!$K$6:$K$12,MATCH(I1842,Structure!$A$6:$A$12,0))</f>
        <v/>
      </c>
      <c r="N1842" s="26">
        <f>INDEX(Structure!$G$25:$G$52,MATCH(B1842&amp;"|"&amp;I1842,Structure!$A$25:$A$52,0))</f>
        <v/>
      </c>
      <c r="O1842" s="26">
        <f>INDEX(Structure!$H$25:$H$52,MATCH(B1842&amp;"|"&amp;I1842,Structure!$A$25:$A$52,0))</f>
        <v/>
      </c>
      <c r="P1842" s="26">
        <f>INDEX(Structure!$I$25:$I$52,MATCH(B1842&amp;"|"&amp;I1842,Structure!$A$25:$A$52,0))</f>
        <v/>
      </c>
      <c r="Q1842" s="20">
        <f>G1842/H1842</f>
        <v/>
      </c>
      <c r="R1842" s="20">
        <f>G1842/O1842</f>
        <v/>
      </c>
      <c r="S1842" s="32">
        <f>(G1842-N1842)/(P1842-N1842)</f>
        <v/>
      </c>
      <c r="T1842" s="4">
        <f>IF(G1842&lt;N1842,"Below",IF(G1842&gt;P1842,"Above","Within"))</f>
        <v/>
      </c>
      <c r="U1842" s="17">
        <f>MAX(0,N1842-G1842)*F1842</f>
        <v/>
      </c>
      <c r="V1842" s="17">
        <f>MAX(0,G1842-P1842)*F1842</f>
        <v/>
      </c>
      <c r="W1842" s="33">
        <f>IF(T1842="Above",LN(G1842/P1842)/LN(1+INDEX(Market!$E$6:$E$9,MATCH(B1842,Market!$A$6:$A$9,0))),0)</f>
        <v/>
      </c>
    </row>
    <row r="1843">
      <c r="A1843" s="5" t="inlineStr">
        <is>
          <t>E02136</t>
        </is>
      </c>
      <c r="B1843" s="5" t="inlineStr">
        <is>
          <t>PL</t>
        </is>
      </c>
      <c r="C1843" s="5" t="inlineStr">
        <is>
          <t>Customer Service</t>
        </is>
      </c>
      <c r="D1843" s="5" t="inlineStr">
        <is>
          <t>L4</t>
        </is>
      </c>
      <c r="E1843" s="5" t="inlineStr">
        <is>
          <t>M</t>
        </is>
      </c>
      <c r="F1843" s="5" t="n">
        <v>1</v>
      </c>
      <c r="G1843" s="31" t="n">
        <v>40250</v>
      </c>
      <c r="H1843" s="31" t="n">
        <v>39700</v>
      </c>
      <c r="I1843" s="6">
        <f>INDEX(Roles!$J$5:$J$40,MATCH(C1843&amp;"|"&amp;D1843,Roles!$A$5:$A$40,0))</f>
        <v/>
      </c>
      <c r="J1843" s="6">
        <f>INDEX(Roles!$K$5:$K$40,MATCH(C1843&amp;"|"&amp;D1843,Roles!$A$5:$A$40,0))</f>
        <v/>
      </c>
      <c r="K1843" s="26">
        <f>INDEX(Market!$K$31:$K$54,MATCH(B1843&amp;"|"&amp;J1843,Market!$A$31:$A$54,0))</f>
        <v/>
      </c>
      <c r="L1843" s="6">
        <f>INDEX(Settings!$E$13:$E$19,MATCH(I1843,Settings!$B$13:$B$19,0))</f>
        <v/>
      </c>
      <c r="M1843" s="25">
        <f>INDEX(Structure!$K$6:$K$12,MATCH(I1843,Structure!$A$6:$A$12,0))</f>
        <v/>
      </c>
      <c r="N1843" s="26">
        <f>INDEX(Structure!$G$25:$G$52,MATCH(B1843&amp;"|"&amp;I1843,Structure!$A$25:$A$52,0))</f>
        <v/>
      </c>
      <c r="O1843" s="26">
        <f>INDEX(Structure!$H$25:$H$52,MATCH(B1843&amp;"|"&amp;I1843,Structure!$A$25:$A$52,0))</f>
        <v/>
      </c>
      <c r="P1843" s="26">
        <f>INDEX(Structure!$I$25:$I$52,MATCH(B1843&amp;"|"&amp;I1843,Structure!$A$25:$A$52,0))</f>
        <v/>
      </c>
      <c r="Q1843" s="20">
        <f>G1843/H1843</f>
        <v/>
      </c>
      <c r="R1843" s="20">
        <f>G1843/O1843</f>
        <v/>
      </c>
      <c r="S1843" s="32">
        <f>(G1843-N1843)/(P1843-N1843)</f>
        <v/>
      </c>
      <c r="T1843" s="4">
        <f>IF(G1843&lt;N1843,"Below",IF(G1843&gt;P1843,"Above","Within"))</f>
        <v/>
      </c>
      <c r="U1843" s="17">
        <f>MAX(0,N1843-G1843)*F1843</f>
        <v/>
      </c>
      <c r="V1843" s="17">
        <f>MAX(0,G1843-P1843)*F1843</f>
        <v/>
      </c>
      <c r="W1843" s="33">
        <f>IF(T1843="Above",LN(G1843/P1843)/LN(1+INDEX(Market!$E$6:$E$9,MATCH(B1843,Market!$A$6:$A$9,0))),0)</f>
        <v/>
      </c>
    </row>
    <row r="1844">
      <c r="A1844" s="5" t="inlineStr">
        <is>
          <t>E02137</t>
        </is>
      </c>
      <c r="B1844" s="5" t="inlineStr">
        <is>
          <t>DE</t>
        </is>
      </c>
      <c r="C1844" s="5" t="inlineStr">
        <is>
          <t>Operations</t>
        </is>
      </c>
      <c r="D1844" s="5" t="inlineStr">
        <is>
          <t>L3</t>
        </is>
      </c>
      <c r="E1844" s="5" t="inlineStr">
        <is>
          <t>F</t>
        </is>
      </c>
      <c r="F1844" s="5" t="n">
        <v>1</v>
      </c>
      <c r="G1844" s="31" t="n">
        <v>58800</v>
      </c>
      <c r="H1844" s="31" t="n">
        <v>57800</v>
      </c>
      <c r="I1844" s="6">
        <f>INDEX(Roles!$J$5:$J$40,MATCH(C1844&amp;"|"&amp;D1844,Roles!$A$5:$A$40,0))</f>
        <v/>
      </c>
      <c r="J1844" s="6">
        <f>INDEX(Roles!$K$5:$K$40,MATCH(C1844&amp;"|"&amp;D1844,Roles!$A$5:$A$40,0))</f>
        <v/>
      </c>
      <c r="K1844" s="26">
        <f>INDEX(Market!$K$31:$K$54,MATCH(B1844&amp;"|"&amp;J1844,Market!$A$31:$A$54,0))</f>
        <v/>
      </c>
      <c r="L1844" s="6">
        <f>INDEX(Settings!$E$13:$E$19,MATCH(I1844,Settings!$B$13:$B$19,0))</f>
        <v/>
      </c>
      <c r="M1844" s="25">
        <f>INDEX(Structure!$K$6:$K$12,MATCH(I1844,Structure!$A$6:$A$12,0))</f>
        <v/>
      </c>
      <c r="N1844" s="26">
        <f>INDEX(Structure!$G$25:$G$52,MATCH(B1844&amp;"|"&amp;I1844,Structure!$A$25:$A$52,0))</f>
        <v/>
      </c>
      <c r="O1844" s="26">
        <f>INDEX(Structure!$H$25:$H$52,MATCH(B1844&amp;"|"&amp;I1844,Structure!$A$25:$A$52,0))</f>
        <v/>
      </c>
      <c r="P1844" s="26">
        <f>INDEX(Structure!$I$25:$I$52,MATCH(B1844&amp;"|"&amp;I1844,Structure!$A$25:$A$52,0))</f>
        <v/>
      </c>
      <c r="Q1844" s="20">
        <f>G1844/H1844</f>
        <v/>
      </c>
      <c r="R1844" s="20">
        <f>G1844/O1844</f>
        <v/>
      </c>
      <c r="S1844" s="32">
        <f>(G1844-N1844)/(P1844-N1844)</f>
        <v/>
      </c>
      <c r="T1844" s="4">
        <f>IF(G1844&lt;N1844,"Below",IF(G1844&gt;P1844,"Above","Within"))</f>
        <v/>
      </c>
      <c r="U1844" s="17">
        <f>MAX(0,N1844-G1844)*F1844</f>
        <v/>
      </c>
      <c r="V1844" s="17">
        <f>MAX(0,G1844-P1844)*F1844</f>
        <v/>
      </c>
      <c r="W1844" s="33">
        <f>IF(T1844="Above",LN(G1844/P1844)/LN(1+INDEX(Market!$E$6:$E$9,MATCH(B1844,Market!$A$6:$A$9,0))),0)</f>
        <v/>
      </c>
    </row>
    <row r="1845">
      <c r="A1845" s="5" t="inlineStr">
        <is>
          <t>E02138</t>
        </is>
      </c>
      <c r="B1845" s="5" t="inlineStr">
        <is>
          <t>ES</t>
        </is>
      </c>
      <c r="C1845" s="5" t="inlineStr">
        <is>
          <t>Customer Service</t>
        </is>
      </c>
      <c r="D1845" s="5" t="inlineStr">
        <is>
          <t>L2</t>
        </is>
      </c>
      <c r="E1845" s="5" t="inlineStr">
        <is>
          <t>F</t>
        </is>
      </c>
      <c r="F1845" s="5" t="n">
        <v>1</v>
      </c>
      <c r="G1845" s="31" t="n">
        <v>25350</v>
      </c>
      <c r="H1845" s="31" t="n">
        <v>28100</v>
      </c>
      <c r="I1845" s="6">
        <f>INDEX(Roles!$J$5:$J$40,MATCH(C1845&amp;"|"&amp;D1845,Roles!$A$5:$A$40,0))</f>
        <v/>
      </c>
      <c r="J1845" s="6">
        <f>INDEX(Roles!$K$5:$K$40,MATCH(C1845&amp;"|"&amp;D1845,Roles!$A$5:$A$40,0))</f>
        <v/>
      </c>
      <c r="K1845" s="26">
        <f>INDEX(Market!$K$31:$K$54,MATCH(B1845&amp;"|"&amp;J1845,Market!$A$31:$A$54,0))</f>
        <v/>
      </c>
      <c r="L1845" s="6">
        <f>INDEX(Settings!$E$13:$E$19,MATCH(I1845,Settings!$B$13:$B$19,0))</f>
        <v/>
      </c>
      <c r="M1845" s="25">
        <f>INDEX(Structure!$K$6:$K$12,MATCH(I1845,Structure!$A$6:$A$12,0))</f>
        <v/>
      </c>
      <c r="N1845" s="26">
        <f>INDEX(Structure!$G$25:$G$52,MATCH(B1845&amp;"|"&amp;I1845,Structure!$A$25:$A$52,0))</f>
        <v/>
      </c>
      <c r="O1845" s="26">
        <f>INDEX(Structure!$H$25:$H$52,MATCH(B1845&amp;"|"&amp;I1845,Structure!$A$25:$A$52,0))</f>
        <v/>
      </c>
      <c r="P1845" s="26">
        <f>INDEX(Structure!$I$25:$I$52,MATCH(B1845&amp;"|"&amp;I1845,Structure!$A$25:$A$52,0))</f>
        <v/>
      </c>
      <c r="Q1845" s="20">
        <f>G1845/H1845</f>
        <v/>
      </c>
      <c r="R1845" s="20">
        <f>G1845/O1845</f>
        <v/>
      </c>
      <c r="S1845" s="32">
        <f>(G1845-N1845)/(P1845-N1845)</f>
        <v/>
      </c>
      <c r="T1845" s="4">
        <f>IF(G1845&lt;N1845,"Below",IF(G1845&gt;P1845,"Above","Within"))</f>
        <v/>
      </c>
      <c r="U1845" s="17">
        <f>MAX(0,N1845-G1845)*F1845</f>
        <v/>
      </c>
      <c r="V1845" s="17">
        <f>MAX(0,G1845-P1845)*F1845</f>
        <v/>
      </c>
      <c r="W1845" s="33">
        <f>IF(T1845="Above",LN(G1845/P1845)/LN(1+INDEX(Market!$E$6:$E$9,MATCH(B1845,Market!$A$6:$A$9,0))),0)</f>
        <v/>
      </c>
    </row>
    <row r="1846">
      <c r="A1846" s="5" t="inlineStr">
        <is>
          <t>E02140</t>
        </is>
      </c>
      <c r="B1846" s="5" t="inlineStr">
        <is>
          <t>PL</t>
        </is>
      </c>
      <c r="C1846" s="5" t="inlineStr">
        <is>
          <t>Operations</t>
        </is>
      </c>
      <c r="D1846" s="5" t="inlineStr">
        <is>
          <t>L4</t>
        </is>
      </c>
      <c r="E1846" s="5" t="inlineStr">
        <is>
          <t>F</t>
        </is>
      </c>
      <c r="F1846" s="5" t="n">
        <v>0.8</v>
      </c>
      <c r="G1846" s="31" t="n">
        <v>38800</v>
      </c>
      <c r="H1846" s="31" t="n">
        <v>41900</v>
      </c>
      <c r="I1846" s="6">
        <f>INDEX(Roles!$J$5:$J$40,MATCH(C1846&amp;"|"&amp;D1846,Roles!$A$5:$A$40,0))</f>
        <v/>
      </c>
      <c r="J1846" s="6">
        <f>INDEX(Roles!$K$5:$K$40,MATCH(C1846&amp;"|"&amp;D1846,Roles!$A$5:$A$40,0))</f>
        <v/>
      </c>
      <c r="K1846" s="26">
        <f>INDEX(Market!$K$31:$K$54,MATCH(B1846&amp;"|"&amp;J1846,Market!$A$31:$A$54,0))</f>
        <v/>
      </c>
      <c r="L1846" s="6">
        <f>INDEX(Settings!$E$13:$E$19,MATCH(I1846,Settings!$B$13:$B$19,0))</f>
        <v/>
      </c>
      <c r="M1846" s="25">
        <f>INDEX(Structure!$K$6:$K$12,MATCH(I1846,Structure!$A$6:$A$12,0))</f>
        <v/>
      </c>
      <c r="N1846" s="26">
        <f>INDEX(Structure!$G$25:$G$52,MATCH(B1846&amp;"|"&amp;I1846,Structure!$A$25:$A$52,0))</f>
        <v/>
      </c>
      <c r="O1846" s="26">
        <f>INDEX(Structure!$H$25:$H$52,MATCH(B1846&amp;"|"&amp;I1846,Structure!$A$25:$A$52,0))</f>
        <v/>
      </c>
      <c r="P1846" s="26">
        <f>INDEX(Structure!$I$25:$I$52,MATCH(B1846&amp;"|"&amp;I1846,Structure!$A$25:$A$52,0))</f>
        <v/>
      </c>
      <c r="Q1846" s="20">
        <f>G1846/H1846</f>
        <v/>
      </c>
      <c r="R1846" s="20">
        <f>G1846/O1846</f>
        <v/>
      </c>
      <c r="S1846" s="32">
        <f>(G1846-N1846)/(P1846-N1846)</f>
        <v/>
      </c>
      <c r="T1846" s="4">
        <f>IF(G1846&lt;N1846,"Below",IF(G1846&gt;P1846,"Above","Within"))</f>
        <v/>
      </c>
      <c r="U1846" s="17">
        <f>MAX(0,N1846-G1846)*F1846</f>
        <v/>
      </c>
      <c r="V1846" s="17">
        <f>MAX(0,G1846-P1846)*F1846</f>
        <v/>
      </c>
      <c r="W1846" s="33">
        <f>IF(T1846="Above",LN(G1846/P1846)/LN(1+INDEX(Market!$E$6:$E$9,MATCH(B1846,Market!$A$6:$A$9,0))),0)</f>
        <v/>
      </c>
    </row>
    <row r="1847">
      <c r="A1847" s="5" t="inlineStr">
        <is>
          <t>E02142</t>
        </is>
      </c>
      <c r="B1847" s="5" t="inlineStr">
        <is>
          <t>ES</t>
        </is>
      </c>
      <c r="C1847" s="5" t="inlineStr">
        <is>
          <t>Sales</t>
        </is>
      </c>
      <c r="D1847" s="5" t="inlineStr">
        <is>
          <t>L2</t>
        </is>
      </c>
      <c r="E1847" s="5" t="inlineStr">
        <is>
          <t>M</t>
        </is>
      </c>
      <c r="F1847" s="5" t="n">
        <v>1</v>
      </c>
      <c r="G1847" s="31" t="n">
        <v>28500</v>
      </c>
      <c r="H1847" s="31" t="n">
        <v>32800</v>
      </c>
      <c r="I1847" s="6">
        <f>INDEX(Roles!$J$5:$J$40,MATCH(C1847&amp;"|"&amp;D1847,Roles!$A$5:$A$40,0))</f>
        <v/>
      </c>
      <c r="J1847" s="6">
        <f>INDEX(Roles!$K$5:$K$40,MATCH(C1847&amp;"|"&amp;D1847,Roles!$A$5:$A$40,0))</f>
        <v/>
      </c>
      <c r="K1847" s="26">
        <f>INDEX(Market!$K$31:$K$54,MATCH(B1847&amp;"|"&amp;J1847,Market!$A$31:$A$54,0))</f>
        <v/>
      </c>
      <c r="L1847" s="6">
        <f>INDEX(Settings!$E$13:$E$19,MATCH(I1847,Settings!$B$13:$B$19,0))</f>
        <v/>
      </c>
      <c r="M1847" s="25">
        <f>INDEX(Structure!$K$6:$K$12,MATCH(I1847,Structure!$A$6:$A$12,0))</f>
        <v/>
      </c>
      <c r="N1847" s="26">
        <f>INDEX(Structure!$G$25:$G$52,MATCH(B1847&amp;"|"&amp;I1847,Structure!$A$25:$A$52,0))</f>
        <v/>
      </c>
      <c r="O1847" s="26">
        <f>INDEX(Structure!$H$25:$H$52,MATCH(B1847&amp;"|"&amp;I1847,Structure!$A$25:$A$52,0))</f>
        <v/>
      </c>
      <c r="P1847" s="26">
        <f>INDEX(Structure!$I$25:$I$52,MATCH(B1847&amp;"|"&amp;I1847,Structure!$A$25:$A$52,0))</f>
        <v/>
      </c>
      <c r="Q1847" s="20">
        <f>G1847/H1847</f>
        <v/>
      </c>
      <c r="R1847" s="20">
        <f>G1847/O1847</f>
        <v/>
      </c>
      <c r="S1847" s="32">
        <f>(G1847-N1847)/(P1847-N1847)</f>
        <v/>
      </c>
      <c r="T1847" s="4">
        <f>IF(G1847&lt;N1847,"Below",IF(G1847&gt;P1847,"Above","Within"))</f>
        <v/>
      </c>
      <c r="U1847" s="17">
        <f>MAX(0,N1847-G1847)*F1847</f>
        <v/>
      </c>
      <c r="V1847" s="17">
        <f>MAX(0,G1847-P1847)*F1847</f>
        <v/>
      </c>
      <c r="W1847" s="33">
        <f>IF(T1847="Above",LN(G1847/P1847)/LN(1+INDEX(Market!$E$6:$E$9,MATCH(B1847,Market!$A$6:$A$9,0))),0)</f>
        <v/>
      </c>
    </row>
    <row r="1848">
      <c r="A1848" s="5" t="inlineStr">
        <is>
          <t>E02143</t>
        </is>
      </c>
      <c r="B1848" s="5" t="inlineStr">
        <is>
          <t>DE</t>
        </is>
      </c>
      <c r="C1848" s="5" t="inlineStr">
        <is>
          <t>Tech</t>
        </is>
      </c>
      <c r="D1848" s="5" t="inlineStr">
        <is>
          <t>L1</t>
        </is>
      </c>
      <c r="E1848" s="5" t="inlineStr">
        <is>
          <t>F</t>
        </is>
      </c>
      <c r="F1848" s="5" t="n">
        <v>1</v>
      </c>
      <c r="G1848" s="31" t="n">
        <v>42900</v>
      </c>
      <c r="H1848" s="31" t="n">
        <v>47500</v>
      </c>
      <c r="I1848" s="6">
        <f>INDEX(Roles!$J$5:$J$40,MATCH(C1848&amp;"|"&amp;D1848,Roles!$A$5:$A$40,0))</f>
        <v/>
      </c>
      <c r="J1848" s="6">
        <f>INDEX(Roles!$K$5:$K$40,MATCH(C1848&amp;"|"&amp;D1848,Roles!$A$5:$A$40,0))</f>
        <v/>
      </c>
      <c r="K1848" s="26">
        <f>INDEX(Market!$K$31:$K$54,MATCH(B1848&amp;"|"&amp;J1848,Market!$A$31:$A$54,0))</f>
        <v/>
      </c>
      <c r="L1848" s="6">
        <f>INDEX(Settings!$E$13:$E$19,MATCH(I1848,Settings!$B$13:$B$19,0))</f>
        <v/>
      </c>
      <c r="M1848" s="25">
        <f>INDEX(Structure!$K$6:$K$12,MATCH(I1848,Structure!$A$6:$A$12,0))</f>
        <v/>
      </c>
      <c r="N1848" s="26">
        <f>INDEX(Structure!$G$25:$G$52,MATCH(B1848&amp;"|"&amp;I1848,Structure!$A$25:$A$52,0))</f>
        <v/>
      </c>
      <c r="O1848" s="26">
        <f>INDEX(Structure!$H$25:$H$52,MATCH(B1848&amp;"|"&amp;I1848,Structure!$A$25:$A$52,0))</f>
        <v/>
      </c>
      <c r="P1848" s="26">
        <f>INDEX(Structure!$I$25:$I$52,MATCH(B1848&amp;"|"&amp;I1848,Structure!$A$25:$A$52,0))</f>
        <v/>
      </c>
      <c r="Q1848" s="20">
        <f>G1848/H1848</f>
        <v/>
      </c>
      <c r="R1848" s="20">
        <f>G1848/O1848</f>
        <v/>
      </c>
      <c r="S1848" s="32">
        <f>(G1848-N1848)/(P1848-N1848)</f>
        <v/>
      </c>
      <c r="T1848" s="4">
        <f>IF(G1848&lt;N1848,"Below",IF(G1848&gt;P1848,"Above","Within"))</f>
        <v/>
      </c>
      <c r="U1848" s="17">
        <f>MAX(0,N1848-G1848)*F1848</f>
        <v/>
      </c>
      <c r="V1848" s="17">
        <f>MAX(0,G1848-P1848)*F1848</f>
        <v/>
      </c>
      <c r="W1848" s="33">
        <f>IF(T1848="Above",LN(G1848/P1848)/LN(1+INDEX(Market!$E$6:$E$9,MATCH(B1848,Market!$A$6:$A$9,0))),0)</f>
        <v/>
      </c>
    </row>
    <row r="1849">
      <c r="A1849" s="5" t="inlineStr">
        <is>
          <t>E02144</t>
        </is>
      </c>
      <c r="B1849" s="5" t="inlineStr">
        <is>
          <t>DE</t>
        </is>
      </c>
      <c r="C1849" s="5" t="inlineStr">
        <is>
          <t>HR</t>
        </is>
      </c>
      <c r="D1849" s="5" t="inlineStr">
        <is>
          <t>L2</t>
        </is>
      </c>
      <c r="E1849" s="5" t="inlineStr">
        <is>
          <t>M</t>
        </is>
      </c>
      <c r="F1849" s="5" t="n">
        <v>1</v>
      </c>
      <c r="G1849" s="31" t="n">
        <v>42150</v>
      </c>
      <c r="H1849" s="31" t="n">
        <v>47500</v>
      </c>
      <c r="I1849" s="6">
        <f>INDEX(Roles!$J$5:$J$40,MATCH(C1849&amp;"|"&amp;D1849,Roles!$A$5:$A$40,0))</f>
        <v/>
      </c>
      <c r="J1849" s="6">
        <f>INDEX(Roles!$K$5:$K$40,MATCH(C1849&amp;"|"&amp;D1849,Roles!$A$5:$A$40,0))</f>
        <v/>
      </c>
      <c r="K1849" s="26">
        <f>INDEX(Market!$K$31:$K$54,MATCH(B1849&amp;"|"&amp;J1849,Market!$A$31:$A$54,0))</f>
        <v/>
      </c>
      <c r="L1849" s="6">
        <f>INDEX(Settings!$E$13:$E$19,MATCH(I1849,Settings!$B$13:$B$19,0))</f>
        <v/>
      </c>
      <c r="M1849" s="25">
        <f>INDEX(Structure!$K$6:$K$12,MATCH(I1849,Structure!$A$6:$A$12,0))</f>
        <v/>
      </c>
      <c r="N1849" s="26">
        <f>INDEX(Structure!$G$25:$G$52,MATCH(B1849&amp;"|"&amp;I1849,Structure!$A$25:$A$52,0))</f>
        <v/>
      </c>
      <c r="O1849" s="26">
        <f>INDEX(Structure!$H$25:$H$52,MATCH(B1849&amp;"|"&amp;I1849,Structure!$A$25:$A$52,0))</f>
        <v/>
      </c>
      <c r="P1849" s="26">
        <f>INDEX(Structure!$I$25:$I$52,MATCH(B1849&amp;"|"&amp;I1849,Structure!$A$25:$A$52,0))</f>
        <v/>
      </c>
      <c r="Q1849" s="20">
        <f>G1849/H1849</f>
        <v/>
      </c>
      <c r="R1849" s="20">
        <f>G1849/O1849</f>
        <v/>
      </c>
      <c r="S1849" s="32">
        <f>(G1849-N1849)/(P1849-N1849)</f>
        <v/>
      </c>
      <c r="T1849" s="4">
        <f>IF(G1849&lt;N1849,"Below",IF(G1849&gt;P1849,"Above","Within"))</f>
        <v/>
      </c>
      <c r="U1849" s="17">
        <f>MAX(0,N1849-G1849)*F1849</f>
        <v/>
      </c>
      <c r="V1849" s="17">
        <f>MAX(0,G1849-P1849)*F1849</f>
        <v/>
      </c>
      <c r="W1849" s="33">
        <f>IF(T1849="Above",LN(G1849/P1849)/LN(1+INDEX(Market!$E$6:$E$9,MATCH(B1849,Market!$A$6:$A$9,0))),0)</f>
        <v/>
      </c>
    </row>
    <row r="1850">
      <c r="A1850" s="5" t="inlineStr">
        <is>
          <t>E02146</t>
        </is>
      </c>
      <c r="B1850" s="5" t="inlineStr">
        <is>
          <t>DE</t>
        </is>
      </c>
      <c r="C1850" s="5" t="inlineStr">
        <is>
          <t>Customer Service</t>
        </is>
      </c>
      <c r="D1850" s="5" t="inlineStr">
        <is>
          <t>L2</t>
        </is>
      </c>
      <c r="E1850" s="5" t="inlineStr">
        <is>
          <t>F</t>
        </is>
      </c>
      <c r="F1850" s="5" t="n">
        <v>1</v>
      </c>
      <c r="G1850" s="31" t="n">
        <v>40800</v>
      </c>
      <c r="H1850" s="31" t="n">
        <v>42800</v>
      </c>
      <c r="I1850" s="6">
        <f>INDEX(Roles!$J$5:$J$40,MATCH(C1850&amp;"|"&amp;D1850,Roles!$A$5:$A$40,0))</f>
        <v/>
      </c>
      <c r="J1850" s="6">
        <f>INDEX(Roles!$K$5:$K$40,MATCH(C1850&amp;"|"&amp;D1850,Roles!$A$5:$A$40,0))</f>
        <v/>
      </c>
      <c r="K1850" s="26">
        <f>INDEX(Market!$K$31:$K$54,MATCH(B1850&amp;"|"&amp;J1850,Market!$A$31:$A$54,0))</f>
        <v/>
      </c>
      <c r="L1850" s="6">
        <f>INDEX(Settings!$E$13:$E$19,MATCH(I1850,Settings!$B$13:$B$19,0))</f>
        <v/>
      </c>
      <c r="M1850" s="25">
        <f>INDEX(Structure!$K$6:$K$12,MATCH(I1850,Structure!$A$6:$A$12,0))</f>
        <v/>
      </c>
      <c r="N1850" s="26">
        <f>INDEX(Structure!$G$25:$G$52,MATCH(B1850&amp;"|"&amp;I1850,Structure!$A$25:$A$52,0))</f>
        <v/>
      </c>
      <c r="O1850" s="26">
        <f>INDEX(Structure!$H$25:$H$52,MATCH(B1850&amp;"|"&amp;I1850,Structure!$A$25:$A$52,0))</f>
        <v/>
      </c>
      <c r="P1850" s="26">
        <f>INDEX(Structure!$I$25:$I$52,MATCH(B1850&amp;"|"&amp;I1850,Structure!$A$25:$A$52,0))</f>
        <v/>
      </c>
      <c r="Q1850" s="20">
        <f>G1850/H1850</f>
        <v/>
      </c>
      <c r="R1850" s="20">
        <f>G1850/O1850</f>
        <v/>
      </c>
      <c r="S1850" s="32">
        <f>(G1850-N1850)/(P1850-N1850)</f>
        <v/>
      </c>
      <c r="T1850" s="4">
        <f>IF(G1850&lt;N1850,"Below",IF(G1850&gt;P1850,"Above","Within"))</f>
        <v/>
      </c>
      <c r="U1850" s="17">
        <f>MAX(0,N1850-G1850)*F1850</f>
        <v/>
      </c>
      <c r="V1850" s="17">
        <f>MAX(0,G1850-P1850)*F1850</f>
        <v/>
      </c>
      <c r="W1850" s="33">
        <f>IF(T1850="Above",LN(G1850/P1850)/LN(1+INDEX(Market!$E$6:$E$9,MATCH(B1850,Market!$A$6:$A$9,0))),0)</f>
        <v/>
      </c>
    </row>
    <row r="1851">
      <c r="A1851" s="5" t="inlineStr">
        <is>
          <t>E02147</t>
        </is>
      </c>
      <c r="B1851" s="5" t="inlineStr">
        <is>
          <t>IT</t>
        </is>
      </c>
      <c r="C1851" s="5" t="inlineStr">
        <is>
          <t>Operations</t>
        </is>
      </c>
      <c r="D1851" s="5" t="inlineStr">
        <is>
          <t>L1</t>
        </is>
      </c>
      <c r="E1851" s="5" t="inlineStr">
        <is>
          <t>M</t>
        </is>
      </c>
      <c r="F1851" s="5" t="n">
        <v>1</v>
      </c>
      <c r="G1851" s="31" t="n">
        <v>28400</v>
      </c>
      <c r="H1851" s="31" t="n">
        <v>24700</v>
      </c>
      <c r="I1851" s="6">
        <f>INDEX(Roles!$J$5:$J$40,MATCH(C1851&amp;"|"&amp;D1851,Roles!$A$5:$A$40,0))</f>
        <v/>
      </c>
      <c r="J1851" s="6">
        <f>INDEX(Roles!$K$5:$K$40,MATCH(C1851&amp;"|"&amp;D1851,Roles!$A$5:$A$40,0))</f>
        <v/>
      </c>
      <c r="K1851" s="26">
        <f>INDEX(Market!$K$31:$K$54,MATCH(B1851&amp;"|"&amp;J1851,Market!$A$31:$A$54,0))</f>
        <v/>
      </c>
      <c r="L1851" s="6">
        <f>INDEX(Settings!$E$13:$E$19,MATCH(I1851,Settings!$B$13:$B$19,0))</f>
        <v/>
      </c>
      <c r="M1851" s="25">
        <f>INDEX(Structure!$K$6:$K$12,MATCH(I1851,Structure!$A$6:$A$12,0))</f>
        <v/>
      </c>
      <c r="N1851" s="26">
        <f>INDEX(Structure!$G$25:$G$52,MATCH(B1851&amp;"|"&amp;I1851,Structure!$A$25:$A$52,0))</f>
        <v/>
      </c>
      <c r="O1851" s="26">
        <f>INDEX(Structure!$H$25:$H$52,MATCH(B1851&amp;"|"&amp;I1851,Structure!$A$25:$A$52,0))</f>
        <v/>
      </c>
      <c r="P1851" s="26">
        <f>INDEX(Structure!$I$25:$I$52,MATCH(B1851&amp;"|"&amp;I1851,Structure!$A$25:$A$52,0))</f>
        <v/>
      </c>
      <c r="Q1851" s="20">
        <f>G1851/H1851</f>
        <v/>
      </c>
      <c r="R1851" s="20">
        <f>G1851/O1851</f>
        <v/>
      </c>
      <c r="S1851" s="32">
        <f>(G1851-N1851)/(P1851-N1851)</f>
        <v/>
      </c>
      <c r="T1851" s="4">
        <f>IF(G1851&lt;N1851,"Below",IF(G1851&gt;P1851,"Above","Within"))</f>
        <v/>
      </c>
      <c r="U1851" s="17">
        <f>MAX(0,N1851-G1851)*F1851</f>
        <v/>
      </c>
      <c r="V1851" s="17">
        <f>MAX(0,G1851-P1851)*F1851</f>
        <v/>
      </c>
      <c r="W1851" s="33">
        <f>IF(T1851="Above",LN(G1851/P1851)/LN(1+INDEX(Market!$E$6:$E$9,MATCH(B1851,Market!$A$6:$A$9,0))),0)</f>
        <v/>
      </c>
    </row>
    <row r="1852">
      <c r="A1852" s="5" t="inlineStr">
        <is>
          <t>E02148</t>
        </is>
      </c>
      <c r="B1852" s="5" t="inlineStr">
        <is>
          <t>PL</t>
        </is>
      </c>
      <c r="C1852" s="5" t="inlineStr">
        <is>
          <t>Operations</t>
        </is>
      </c>
      <c r="D1852" s="5" t="inlineStr">
        <is>
          <t>L3</t>
        </is>
      </c>
      <c r="E1852" s="5" t="inlineStr">
        <is>
          <t>M</t>
        </is>
      </c>
      <c r="F1852" s="5" t="n">
        <v>1</v>
      </c>
      <c r="G1852" s="31" t="n">
        <v>35200</v>
      </c>
      <c r="H1852" s="31" t="n">
        <v>31900</v>
      </c>
      <c r="I1852" s="6">
        <f>INDEX(Roles!$J$5:$J$40,MATCH(C1852&amp;"|"&amp;D1852,Roles!$A$5:$A$40,0))</f>
        <v/>
      </c>
      <c r="J1852" s="6">
        <f>INDEX(Roles!$K$5:$K$40,MATCH(C1852&amp;"|"&amp;D1852,Roles!$A$5:$A$40,0))</f>
        <v/>
      </c>
      <c r="K1852" s="26">
        <f>INDEX(Market!$K$31:$K$54,MATCH(B1852&amp;"|"&amp;J1852,Market!$A$31:$A$54,0))</f>
        <v/>
      </c>
      <c r="L1852" s="6">
        <f>INDEX(Settings!$E$13:$E$19,MATCH(I1852,Settings!$B$13:$B$19,0))</f>
        <v/>
      </c>
      <c r="M1852" s="25">
        <f>INDEX(Structure!$K$6:$K$12,MATCH(I1852,Structure!$A$6:$A$12,0))</f>
        <v/>
      </c>
      <c r="N1852" s="26">
        <f>INDEX(Structure!$G$25:$G$52,MATCH(B1852&amp;"|"&amp;I1852,Structure!$A$25:$A$52,0))</f>
        <v/>
      </c>
      <c r="O1852" s="26">
        <f>INDEX(Structure!$H$25:$H$52,MATCH(B1852&amp;"|"&amp;I1852,Structure!$A$25:$A$52,0))</f>
        <v/>
      </c>
      <c r="P1852" s="26">
        <f>INDEX(Structure!$I$25:$I$52,MATCH(B1852&amp;"|"&amp;I1852,Structure!$A$25:$A$52,0))</f>
        <v/>
      </c>
      <c r="Q1852" s="20">
        <f>G1852/H1852</f>
        <v/>
      </c>
      <c r="R1852" s="20">
        <f>G1852/O1852</f>
        <v/>
      </c>
      <c r="S1852" s="32">
        <f>(G1852-N1852)/(P1852-N1852)</f>
        <v/>
      </c>
      <c r="T1852" s="4">
        <f>IF(G1852&lt;N1852,"Below",IF(G1852&gt;P1852,"Above","Within"))</f>
        <v/>
      </c>
      <c r="U1852" s="17">
        <f>MAX(0,N1852-G1852)*F1852</f>
        <v/>
      </c>
      <c r="V1852" s="17">
        <f>MAX(0,G1852-P1852)*F1852</f>
        <v/>
      </c>
      <c r="W1852" s="33">
        <f>IF(T1852="Above",LN(G1852/P1852)/LN(1+INDEX(Market!$E$6:$E$9,MATCH(B1852,Market!$A$6:$A$9,0))),0)</f>
        <v/>
      </c>
    </row>
    <row r="1853">
      <c r="A1853" s="5" t="inlineStr">
        <is>
          <t>E02149</t>
        </is>
      </c>
      <c r="B1853" s="5" t="inlineStr">
        <is>
          <t>ES</t>
        </is>
      </c>
      <c r="C1853" s="5" t="inlineStr">
        <is>
          <t>Operations</t>
        </is>
      </c>
      <c r="D1853" s="5" t="inlineStr">
        <is>
          <t>L4</t>
        </is>
      </c>
      <c r="E1853" s="5" t="inlineStr">
        <is>
          <t>M</t>
        </is>
      </c>
      <c r="F1853" s="5" t="n">
        <v>1</v>
      </c>
      <c r="G1853" s="31" t="n">
        <v>51550</v>
      </c>
      <c r="H1853" s="31" t="n">
        <v>49900</v>
      </c>
      <c r="I1853" s="6">
        <f>INDEX(Roles!$J$5:$J$40,MATCH(C1853&amp;"|"&amp;D1853,Roles!$A$5:$A$40,0))</f>
        <v/>
      </c>
      <c r="J1853" s="6">
        <f>INDEX(Roles!$K$5:$K$40,MATCH(C1853&amp;"|"&amp;D1853,Roles!$A$5:$A$40,0))</f>
        <v/>
      </c>
      <c r="K1853" s="26">
        <f>INDEX(Market!$K$31:$K$54,MATCH(B1853&amp;"|"&amp;J1853,Market!$A$31:$A$54,0))</f>
        <v/>
      </c>
      <c r="L1853" s="6">
        <f>INDEX(Settings!$E$13:$E$19,MATCH(I1853,Settings!$B$13:$B$19,0))</f>
        <v/>
      </c>
      <c r="M1853" s="25">
        <f>INDEX(Structure!$K$6:$K$12,MATCH(I1853,Structure!$A$6:$A$12,0))</f>
        <v/>
      </c>
      <c r="N1853" s="26">
        <f>INDEX(Structure!$G$25:$G$52,MATCH(B1853&amp;"|"&amp;I1853,Structure!$A$25:$A$52,0))</f>
        <v/>
      </c>
      <c r="O1853" s="26">
        <f>INDEX(Structure!$H$25:$H$52,MATCH(B1853&amp;"|"&amp;I1853,Structure!$A$25:$A$52,0))</f>
        <v/>
      </c>
      <c r="P1853" s="26">
        <f>INDEX(Structure!$I$25:$I$52,MATCH(B1853&amp;"|"&amp;I1853,Structure!$A$25:$A$52,0))</f>
        <v/>
      </c>
      <c r="Q1853" s="20">
        <f>G1853/H1853</f>
        <v/>
      </c>
      <c r="R1853" s="20">
        <f>G1853/O1853</f>
        <v/>
      </c>
      <c r="S1853" s="32">
        <f>(G1853-N1853)/(P1853-N1853)</f>
        <v/>
      </c>
      <c r="T1853" s="4">
        <f>IF(G1853&lt;N1853,"Below",IF(G1853&gt;P1853,"Above","Within"))</f>
        <v/>
      </c>
      <c r="U1853" s="17">
        <f>MAX(0,N1853-G1853)*F1853</f>
        <v/>
      </c>
      <c r="V1853" s="17">
        <f>MAX(0,G1853-P1853)*F1853</f>
        <v/>
      </c>
      <c r="W1853" s="33">
        <f>IF(T1853="Above",LN(G1853/P1853)/LN(1+INDEX(Market!$E$6:$E$9,MATCH(B1853,Market!$A$6:$A$9,0))),0)</f>
        <v/>
      </c>
    </row>
    <row r="1854">
      <c r="A1854" s="5" t="inlineStr">
        <is>
          <t>E02151</t>
        </is>
      </c>
      <c r="B1854" s="5" t="inlineStr">
        <is>
          <t>PL</t>
        </is>
      </c>
      <c r="C1854" s="5" t="inlineStr">
        <is>
          <t>Customer Service</t>
        </is>
      </c>
      <c r="D1854" s="5" t="inlineStr">
        <is>
          <t>L2</t>
        </is>
      </c>
      <c r="E1854" s="5" t="inlineStr">
        <is>
          <t>F</t>
        </is>
      </c>
      <c r="F1854" s="5" t="n">
        <v>1</v>
      </c>
      <c r="G1854" s="31" t="n">
        <v>22850</v>
      </c>
      <c r="H1854" s="31" t="n">
        <v>23600</v>
      </c>
      <c r="I1854" s="6">
        <f>INDEX(Roles!$J$5:$J$40,MATCH(C1854&amp;"|"&amp;D1854,Roles!$A$5:$A$40,0))</f>
        <v/>
      </c>
      <c r="J1854" s="6">
        <f>INDEX(Roles!$K$5:$K$40,MATCH(C1854&amp;"|"&amp;D1854,Roles!$A$5:$A$40,0))</f>
        <v/>
      </c>
      <c r="K1854" s="26">
        <f>INDEX(Market!$K$31:$K$54,MATCH(B1854&amp;"|"&amp;J1854,Market!$A$31:$A$54,0))</f>
        <v/>
      </c>
      <c r="L1854" s="6">
        <f>INDEX(Settings!$E$13:$E$19,MATCH(I1854,Settings!$B$13:$B$19,0))</f>
        <v/>
      </c>
      <c r="M1854" s="25">
        <f>INDEX(Structure!$K$6:$K$12,MATCH(I1854,Structure!$A$6:$A$12,0))</f>
        <v/>
      </c>
      <c r="N1854" s="26">
        <f>INDEX(Structure!$G$25:$G$52,MATCH(B1854&amp;"|"&amp;I1854,Structure!$A$25:$A$52,0))</f>
        <v/>
      </c>
      <c r="O1854" s="26">
        <f>INDEX(Structure!$H$25:$H$52,MATCH(B1854&amp;"|"&amp;I1854,Structure!$A$25:$A$52,0))</f>
        <v/>
      </c>
      <c r="P1854" s="26">
        <f>INDEX(Structure!$I$25:$I$52,MATCH(B1854&amp;"|"&amp;I1854,Structure!$A$25:$A$52,0))</f>
        <v/>
      </c>
      <c r="Q1854" s="20">
        <f>G1854/H1854</f>
        <v/>
      </c>
      <c r="R1854" s="20">
        <f>G1854/O1854</f>
        <v/>
      </c>
      <c r="S1854" s="32">
        <f>(G1854-N1854)/(P1854-N1854)</f>
        <v/>
      </c>
      <c r="T1854" s="4">
        <f>IF(G1854&lt;N1854,"Below",IF(G1854&gt;P1854,"Above","Within"))</f>
        <v/>
      </c>
      <c r="U1854" s="17">
        <f>MAX(0,N1854-G1854)*F1854</f>
        <v/>
      </c>
      <c r="V1854" s="17">
        <f>MAX(0,G1854-P1854)*F1854</f>
        <v/>
      </c>
      <c r="W1854" s="33">
        <f>IF(T1854="Above",LN(G1854/P1854)/LN(1+INDEX(Market!$E$6:$E$9,MATCH(B1854,Market!$A$6:$A$9,0))),0)</f>
        <v/>
      </c>
    </row>
    <row r="1855">
      <c r="A1855" s="5" t="inlineStr">
        <is>
          <t>E02152</t>
        </is>
      </c>
      <c r="B1855" s="5" t="inlineStr">
        <is>
          <t>PL</t>
        </is>
      </c>
      <c r="C1855" s="5" t="inlineStr">
        <is>
          <t>Operations</t>
        </is>
      </c>
      <c r="D1855" s="5" t="inlineStr">
        <is>
          <t>L5</t>
        </is>
      </c>
      <c r="E1855" s="5" t="inlineStr">
        <is>
          <t>M</t>
        </is>
      </c>
      <c r="F1855" s="5" t="n">
        <v>0.8</v>
      </c>
      <c r="G1855" s="31" t="n">
        <v>67300</v>
      </c>
      <c r="H1855" s="31" t="n">
        <v>57900</v>
      </c>
      <c r="I1855" s="6">
        <f>INDEX(Roles!$J$5:$J$40,MATCH(C1855&amp;"|"&amp;D1855,Roles!$A$5:$A$40,0))</f>
        <v/>
      </c>
      <c r="J1855" s="6">
        <f>INDEX(Roles!$K$5:$K$40,MATCH(C1855&amp;"|"&amp;D1855,Roles!$A$5:$A$40,0))</f>
        <v/>
      </c>
      <c r="K1855" s="26">
        <f>INDEX(Market!$K$31:$K$54,MATCH(B1855&amp;"|"&amp;J1855,Market!$A$31:$A$54,0))</f>
        <v/>
      </c>
      <c r="L1855" s="6">
        <f>INDEX(Settings!$E$13:$E$19,MATCH(I1855,Settings!$B$13:$B$19,0))</f>
        <v/>
      </c>
      <c r="M1855" s="25">
        <f>INDEX(Structure!$K$6:$K$12,MATCH(I1855,Structure!$A$6:$A$12,0))</f>
        <v/>
      </c>
      <c r="N1855" s="26">
        <f>INDEX(Structure!$G$25:$G$52,MATCH(B1855&amp;"|"&amp;I1855,Structure!$A$25:$A$52,0))</f>
        <v/>
      </c>
      <c r="O1855" s="26">
        <f>INDEX(Structure!$H$25:$H$52,MATCH(B1855&amp;"|"&amp;I1855,Structure!$A$25:$A$52,0))</f>
        <v/>
      </c>
      <c r="P1855" s="26">
        <f>INDEX(Structure!$I$25:$I$52,MATCH(B1855&amp;"|"&amp;I1855,Structure!$A$25:$A$52,0))</f>
        <v/>
      </c>
      <c r="Q1855" s="20">
        <f>G1855/H1855</f>
        <v/>
      </c>
      <c r="R1855" s="20">
        <f>G1855/O1855</f>
        <v/>
      </c>
      <c r="S1855" s="32">
        <f>(G1855-N1855)/(P1855-N1855)</f>
        <v/>
      </c>
      <c r="T1855" s="4">
        <f>IF(G1855&lt;N1855,"Below",IF(G1855&gt;P1855,"Above","Within"))</f>
        <v/>
      </c>
      <c r="U1855" s="17">
        <f>MAX(0,N1855-G1855)*F1855</f>
        <v/>
      </c>
      <c r="V1855" s="17">
        <f>MAX(0,G1855-P1855)*F1855</f>
        <v/>
      </c>
      <c r="W1855" s="33">
        <f>IF(T1855="Above",LN(G1855/P1855)/LN(1+INDEX(Market!$E$6:$E$9,MATCH(B1855,Market!$A$6:$A$9,0))),0)</f>
        <v/>
      </c>
    </row>
    <row r="1856">
      <c r="A1856" s="5" t="inlineStr">
        <is>
          <t>E02153</t>
        </is>
      </c>
      <c r="B1856" s="5" t="inlineStr">
        <is>
          <t>IT</t>
        </is>
      </c>
      <c r="C1856" s="5" t="inlineStr">
        <is>
          <t>Operations</t>
        </is>
      </c>
      <c r="D1856" s="5" t="inlineStr">
        <is>
          <t>L4</t>
        </is>
      </c>
      <c r="E1856" s="5" t="inlineStr">
        <is>
          <t>M</t>
        </is>
      </c>
      <c r="F1856" s="5" t="n">
        <v>1</v>
      </c>
      <c r="G1856" s="31" t="n">
        <v>46450</v>
      </c>
      <c r="H1856" s="31" t="n">
        <v>51900</v>
      </c>
      <c r="I1856" s="6">
        <f>INDEX(Roles!$J$5:$J$40,MATCH(C1856&amp;"|"&amp;D1856,Roles!$A$5:$A$40,0))</f>
        <v/>
      </c>
      <c r="J1856" s="6">
        <f>INDEX(Roles!$K$5:$K$40,MATCH(C1856&amp;"|"&amp;D1856,Roles!$A$5:$A$40,0))</f>
        <v/>
      </c>
      <c r="K1856" s="26">
        <f>INDEX(Market!$K$31:$K$54,MATCH(B1856&amp;"|"&amp;J1856,Market!$A$31:$A$54,0))</f>
        <v/>
      </c>
      <c r="L1856" s="6">
        <f>INDEX(Settings!$E$13:$E$19,MATCH(I1856,Settings!$B$13:$B$19,0))</f>
        <v/>
      </c>
      <c r="M1856" s="25">
        <f>INDEX(Structure!$K$6:$K$12,MATCH(I1856,Structure!$A$6:$A$12,0))</f>
        <v/>
      </c>
      <c r="N1856" s="26">
        <f>INDEX(Structure!$G$25:$G$52,MATCH(B1856&amp;"|"&amp;I1856,Structure!$A$25:$A$52,0))</f>
        <v/>
      </c>
      <c r="O1856" s="26">
        <f>INDEX(Structure!$H$25:$H$52,MATCH(B1856&amp;"|"&amp;I1856,Structure!$A$25:$A$52,0))</f>
        <v/>
      </c>
      <c r="P1856" s="26">
        <f>INDEX(Structure!$I$25:$I$52,MATCH(B1856&amp;"|"&amp;I1856,Structure!$A$25:$A$52,0))</f>
        <v/>
      </c>
      <c r="Q1856" s="20">
        <f>G1856/H1856</f>
        <v/>
      </c>
      <c r="R1856" s="20">
        <f>G1856/O1856</f>
        <v/>
      </c>
      <c r="S1856" s="32">
        <f>(G1856-N1856)/(P1856-N1856)</f>
        <v/>
      </c>
      <c r="T1856" s="4">
        <f>IF(G1856&lt;N1856,"Below",IF(G1856&gt;P1856,"Above","Within"))</f>
        <v/>
      </c>
      <c r="U1856" s="17">
        <f>MAX(0,N1856-G1856)*F1856</f>
        <v/>
      </c>
      <c r="V1856" s="17">
        <f>MAX(0,G1856-P1856)*F1856</f>
        <v/>
      </c>
      <c r="W1856" s="33">
        <f>IF(T1856="Above",LN(G1856/P1856)/LN(1+INDEX(Market!$E$6:$E$9,MATCH(B1856,Market!$A$6:$A$9,0))),0)</f>
        <v/>
      </c>
    </row>
    <row r="1857">
      <c r="A1857" s="5" t="inlineStr">
        <is>
          <t>E02155</t>
        </is>
      </c>
      <c r="B1857" s="5" t="inlineStr">
        <is>
          <t>IT</t>
        </is>
      </c>
      <c r="C1857" s="5" t="inlineStr">
        <is>
          <t>Operations</t>
        </is>
      </c>
      <c r="D1857" s="5" t="inlineStr">
        <is>
          <t>L2</t>
        </is>
      </c>
      <c r="E1857" s="5" t="inlineStr">
        <is>
          <t>F</t>
        </is>
      </c>
      <c r="F1857" s="5" t="n">
        <v>1</v>
      </c>
      <c r="G1857" s="31" t="n">
        <v>34350</v>
      </c>
      <c r="H1857" s="31" t="n">
        <v>30900</v>
      </c>
      <c r="I1857" s="6">
        <f>INDEX(Roles!$J$5:$J$40,MATCH(C1857&amp;"|"&amp;D1857,Roles!$A$5:$A$40,0))</f>
        <v/>
      </c>
      <c r="J1857" s="6">
        <f>INDEX(Roles!$K$5:$K$40,MATCH(C1857&amp;"|"&amp;D1857,Roles!$A$5:$A$40,0))</f>
        <v/>
      </c>
      <c r="K1857" s="26">
        <f>INDEX(Market!$K$31:$K$54,MATCH(B1857&amp;"|"&amp;J1857,Market!$A$31:$A$54,0))</f>
        <v/>
      </c>
      <c r="L1857" s="6">
        <f>INDEX(Settings!$E$13:$E$19,MATCH(I1857,Settings!$B$13:$B$19,0))</f>
        <v/>
      </c>
      <c r="M1857" s="25">
        <f>INDEX(Structure!$K$6:$K$12,MATCH(I1857,Structure!$A$6:$A$12,0))</f>
        <v/>
      </c>
      <c r="N1857" s="26">
        <f>INDEX(Structure!$G$25:$G$52,MATCH(B1857&amp;"|"&amp;I1857,Structure!$A$25:$A$52,0))</f>
        <v/>
      </c>
      <c r="O1857" s="26">
        <f>INDEX(Structure!$H$25:$H$52,MATCH(B1857&amp;"|"&amp;I1857,Structure!$A$25:$A$52,0))</f>
        <v/>
      </c>
      <c r="P1857" s="26">
        <f>INDEX(Structure!$I$25:$I$52,MATCH(B1857&amp;"|"&amp;I1857,Structure!$A$25:$A$52,0))</f>
        <v/>
      </c>
      <c r="Q1857" s="20">
        <f>G1857/H1857</f>
        <v/>
      </c>
      <c r="R1857" s="20">
        <f>G1857/O1857</f>
        <v/>
      </c>
      <c r="S1857" s="32">
        <f>(G1857-N1857)/(P1857-N1857)</f>
        <v/>
      </c>
      <c r="T1857" s="4">
        <f>IF(G1857&lt;N1857,"Below",IF(G1857&gt;P1857,"Above","Within"))</f>
        <v/>
      </c>
      <c r="U1857" s="17">
        <f>MAX(0,N1857-G1857)*F1857</f>
        <v/>
      </c>
      <c r="V1857" s="17">
        <f>MAX(0,G1857-P1857)*F1857</f>
        <v/>
      </c>
      <c r="W1857" s="33">
        <f>IF(T1857="Above",LN(G1857/P1857)/LN(1+INDEX(Market!$E$6:$E$9,MATCH(B1857,Market!$A$6:$A$9,0))),0)</f>
        <v/>
      </c>
    </row>
    <row r="1858">
      <c r="A1858" s="5" t="inlineStr">
        <is>
          <t>E02156</t>
        </is>
      </c>
      <c r="B1858" s="5" t="inlineStr">
        <is>
          <t>IT</t>
        </is>
      </c>
      <c r="C1858" s="5" t="inlineStr">
        <is>
          <t>Operations</t>
        </is>
      </c>
      <c r="D1858" s="5" t="inlineStr">
        <is>
          <t>L2</t>
        </is>
      </c>
      <c r="E1858" s="5" t="inlineStr">
        <is>
          <t>M</t>
        </is>
      </c>
      <c r="F1858" s="5" t="n">
        <v>1</v>
      </c>
      <c r="G1858" s="31" t="n">
        <v>30400</v>
      </c>
      <c r="H1858" s="31" t="n">
        <v>30900</v>
      </c>
      <c r="I1858" s="6">
        <f>INDEX(Roles!$J$5:$J$40,MATCH(C1858&amp;"|"&amp;D1858,Roles!$A$5:$A$40,0))</f>
        <v/>
      </c>
      <c r="J1858" s="6">
        <f>INDEX(Roles!$K$5:$K$40,MATCH(C1858&amp;"|"&amp;D1858,Roles!$A$5:$A$40,0))</f>
        <v/>
      </c>
      <c r="K1858" s="26">
        <f>INDEX(Market!$K$31:$K$54,MATCH(B1858&amp;"|"&amp;J1858,Market!$A$31:$A$54,0))</f>
        <v/>
      </c>
      <c r="L1858" s="6">
        <f>INDEX(Settings!$E$13:$E$19,MATCH(I1858,Settings!$B$13:$B$19,0))</f>
        <v/>
      </c>
      <c r="M1858" s="25">
        <f>INDEX(Structure!$K$6:$K$12,MATCH(I1858,Structure!$A$6:$A$12,0))</f>
        <v/>
      </c>
      <c r="N1858" s="26">
        <f>INDEX(Structure!$G$25:$G$52,MATCH(B1858&amp;"|"&amp;I1858,Structure!$A$25:$A$52,0))</f>
        <v/>
      </c>
      <c r="O1858" s="26">
        <f>INDEX(Structure!$H$25:$H$52,MATCH(B1858&amp;"|"&amp;I1858,Structure!$A$25:$A$52,0))</f>
        <v/>
      </c>
      <c r="P1858" s="26">
        <f>INDEX(Structure!$I$25:$I$52,MATCH(B1858&amp;"|"&amp;I1858,Structure!$A$25:$A$52,0))</f>
        <v/>
      </c>
      <c r="Q1858" s="20">
        <f>G1858/H1858</f>
        <v/>
      </c>
      <c r="R1858" s="20">
        <f>G1858/O1858</f>
        <v/>
      </c>
      <c r="S1858" s="32">
        <f>(G1858-N1858)/(P1858-N1858)</f>
        <v/>
      </c>
      <c r="T1858" s="4">
        <f>IF(G1858&lt;N1858,"Below",IF(G1858&gt;P1858,"Above","Within"))</f>
        <v/>
      </c>
      <c r="U1858" s="17">
        <f>MAX(0,N1858-G1858)*F1858</f>
        <v/>
      </c>
      <c r="V1858" s="17">
        <f>MAX(0,G1858-P1858)*F1858</f>
        <v/>
      </c>
      <c r="W1858" s="33">
        <f>IF(T1858="Above",LN(G1858/P1858)/LN(1+INDEX(Market!$E$6:$E$9,MATCH(B1858,Market!$A$6:$A$9,0))),0)</f>
        <v/>
      </c>
    </row>
    <row r="1859">
      <c r="A1859" s="5" t="inlineStr">
        <is>
          <t>E02157</t>
        </is>
      </c>
      <c r="B1859" s="5" t="inlineStr">
        <is>
          <t>ES</t>
        </is>
      </c>
      <c r="C1859" s="5" t="inlineStr">
        <is>
          <t>Customer Service</t>
        </is>
      </c>
      <c r="D1859" s="5" t="inlineStr">
        <is>
          <t>L3</t>
        </is>
      </c>
      <c r="E1859" s="5" t="inlineStr">
        <is>
          <t>F</t>
        </is>
      </c>
      <c r="F1859" s="5" t="n">
        <v>1</v>
      </c>
      <c r="G1859" s="31" t="n">
        <v>36000</v>
      </c>
      <c r="H1859" s="31" t="n">
        <v>36000</v>
      </c>
      <c r="I1859" s="6">
        <f>INDEX(Roles!$J$5:$J$40,MATCH(C1859&amp;"|"&amp;D1859,Roles!$A$5:$A$40,0))</f>
        <v/>
      </c>
      <c r="J1859" s="6">
        <f>INDEX(Roles!$K$5:$K$40,MATCH(C1859&amp;"|"&amp;D1859,Roles!$A$5:$A$40,0))</f>
        <v/>
      </c>
      <c r="K1859" s="26">
        <f>INDEX(Market!$K$31:$K$54,MATCH(B1859&amp;"|"&amp;J1859,Market!$A$31:$A$54,0))</f>
        <v/>
      </c>
      <c r="L1859" s="6">
        <f>INDEX(Settings!$E$13:$E$19,MATCH(I1859,Settings!$B$13:$B$19,0))</f>
        <v/>
      </c>
      <c r="M1859" s="25">
        <f>INDEX(Structure!$K$6:$K$12,MATCH(I1859,Structure!$A$6:$A$12,0))</f>
        <v/>
      </c>
      <c r="N1859" s="26">
        <f>INDEX(Structure!$G$25:$G$52,MATCH(B1859&amp;"|"&amp;I1859,Structure!$A$25:$A$52,0))</f>
        <v/>
      </c>
      <c r="O1859" s="26">
        <f>INDEX(Structure!$H$25:$H$52,MATCH(B1859&amp;"|"&amp;I1859,Structure!$A$25:$A$52,0))</f>
        <v/>
      </c>
      <c r="P1859" s="26">
        <f>INDEX(Structure!$I$25:$I$52,MATCH(B1859&amp;"|"&amp;I1859,Structure!$A$25:$A$52,0))</f>
        <v/>
      </c>
      <c r="Q1859" s="20">
        <f>G1859/H1859</f>
        <v/>
      </c>
      <c r="R1859" s="20">
        <f>G1859/O1859</f>
        <v/>
      </c>
      <c r="S1859" s="32">
        <f>(G1859-N1859)/(P1859-N1859)</f>
        <v/>
      </c>
      <c r="T1859" s="4">
        <f>IF(G1859&lt;N1859,"Below",IF(G1859&gt;P1859,"Above","Within"))</f>
        <v/>
      </c>
      <c r="U1859" s="17">
        <f>MAX(0,N1859-G1859)*F1859</f>
        <v/>
      </c>
      <c r="V1859" s="17">
        <f>MAX(0,G1859-P1859)*F1859</f>
        <v/>
      </c>
      <c r="W1859" s="33">
        <f>IF(T1859="Above",LN(G1859/P1859)/LN(1+INDEX(Market!$E$6:$E$9,MATCH(B1859,Market!$A$6:$A$9,0))),0)</f>
        <v/>
      </c>
    </row>
    <row r="1860">
      <c r="A1860" s="5" t="inlineStr">
        <is>
          <t>E02158</t>
        </is>
      </c>
      <c r="B1860" s="5" t="inlineStr">
        <is>
          <t>ES</t>
        </is>
      </c>
      <c r="C1860" s="5" t="inlineStr">
        <is>
          <t>Tech</t>
        </is>
      </c>
      <c r="D1860" s="5" t="inlineStr">
        <is>
          <t>L2</t>
        </is>
      </c>
      <c r="E1860" s="5" t="inlineStr">
        <is>
          <t>M</t>
        </is>
      </c>
      <c r="F1860" s="5" t="n">
        <v>0.8</v>
      </c>
      <c r="G1860" s="31" t="n">
        <v>41750</v>
      </c>
      <c r="H1860" s="31" t="n">
        <v>39100</v>
      </c>
      <c r="I1860" s="6">
        <f>INDEX(Roles!$J$5:$J$40,MATCH(C1860&amp;"|"&amp;D1860,Roles!$A$5:$A$40,0))</f>
        <v/>
      </c>
      <c r="J1860" s="6">
        <f>INDEX(Roles!$K$5:$K$40,MATCH(C1860&amp;"|"&amp;D1860,Roles!$A$5:$A$40,0))</f>
        <v/>
      </c>
      <c r="K1860" s="26">
        <f>INDEX(Market!$K$31:$K$54,MATCH(B1860&amp;"|"&amp;J1860,Market!$A$31:$A$54,0))</f>
        <v/>
      </c>
      <c r="L1860" s="6">
        <f>INDEX(Settings!$E$13:$E$19,MATCH(I1860,Settings!$B$13:$B$19,0))</f>
        <v/>
      </c>
      <c r="M1860" s="25">
        <f>INDEX(Structure!$K$6:$K$12,MATCH(I1860,Structure!$A$6:$A$12,0))</f>
        <v/>
      </c>
      <c r="N1860" s="26">
        <f>INDEX(Structure!$G$25:$G$52,MATCH(B1860&amp;"|"&amp;I1860,Structure!$A$25:$A$52,0))</f>
        <v/>
      </c>
      <c r="O1860" s="26">
        <f>INDEX(Structure!$H$25:$H$52,MATCH(B1860&amp;"|"&amp;I1860,Structure!$A$25:$A$52,0))</f>
        <v/>
      </c>
      <c r="P1860" s="26">
        <f>INDEX(Structure!$I$25:$I$52,MATCH(B1860&amp;"|"&amp;I1860,Structure!$A$25:$A$52,0))</f>
        <v/>
      </c>
      <c r="Q1860" s="20">
        <f>G1860/H1860</f>
        <v/>
      </c>
      <c r="R1860" s="20">
        <f>G1860/O1860</f>
        <v/>
      </c>
      <c r="S1860" s="32">
        <f>(G1860-N1860)/(P1860-N1860)</f>
        <v/>
      </c>
      <c r="T1860" s="4">
        <f>IF(G1860&lt;N1860,"Below",IF(G1860&gt;P1860,"Above","Within"))</f>
        <v/>
      </c>
      <c r="U1860" s="17">
        <f>MAX(0,N1860-G1860)*F1860</f>
        <v/>
      </c>
      <c r="V1860" s="17">
        <f>MAX(0,G1860-P1860)*F1860</f>
        <v/>
      </c>
      <c r="W1860" s="33">
        <f>IF(T1860="Above",LN(G1860/P1860)/LN(1+INDEX(Market!$E$6:$E$9,MATCH(B1860,Market!$A$6:$A$9,0))),0)</f>
        <v/>
      </c>
    </row>
    <row r="1861">
      <c r="A1861" s="5" t="inlineStr">
        <is>
          <t>E02159</t>
        </is>
      </c>
      <c r="B1861" s="5" t="inlineStr">
        <is>
          <t>DE</t>
        </is>
      </c>
      <c r="C1861" s="5" t="inlineStr">
        <is>
          <t>Finance</t>
        </is>
      </c>
      <c r="D1861" s="5" t="inlineStr">
        <is>
          <t>L3</t>
        </is>
      </c>
      <c r="E1861" s="5" t="inlineStr">
        <is>
          <t>M</t>
        </is>
      </c>
      <c r="F1861" s="5" t="n">
        <v>1</v>
      </c>
      <c r="G1861" s="31" t="n">
        <v>66650</v>
      </c>
      <c r="H1861" s="31" t="n">
        <v>66900</v>
      </c>
      <c r="I1861" s="6">
        <f>INDEX(Roles!$J$5:$J$40,MATCH(C1861&amp;"|"&amp;D1861,Roles!$A$5:$A$40,0))</f>
        <v/>
      </c>
      <c r="J1861" s="6">
        <f>INDEX(Roles!$K$5:$K$40,MATCH(C1861&amp;"|"&amp;D1861,Roles!$A$5:$A$40,0))</f>
        <v/>
      </c>
      <c r="K1861" s="26">
        <f>INDEX(Market!$K$31:$K$54,MATCH(B1861&amp;"|"&amp;J1861,Market!$A$31:$A$54,0))</f>
        <v/>
      </c>
      <c r="L1861" s="6">
        <f>INDEX(Settings!$E$13:$E$19,MATCH(I1861,Settings!$B$13:$B$19,0))</f>
        <v/>
      </c>
      <c r="M1861" s="25">
        <f>INDEX(Structure!$K$6:$K$12,MATCH(I1861,Structure!$A$6:$A$12,0))</f>
        <v/>
      </c>
      <c r="N1861" s="26">
        <f>INDEX(Structure!$G$25:$G$52,MATCH(B1861&amp;"|"&amp;I1861,Structure!$A$25:$A$52,0))</f>
        <v/>
      </c>
      <c r="O1861" s="26">
        <f>INDEX(Structure!$H$25:$H$52,MATCH(B1861&amp;"|"&amp;I1861,Structure!$A$25:$A$52,0))</f>
        <v/>
      </c>
      <c r="P1861" s="26">
        <f>INDEX(Structure!$I$25:$I$52,MATCH(B1861&amp;"|"&amp;I1861,Structure!$A$25:$A$52,0))</f>
        <v/>
      </c>
      <c r="Q1861" s="20">
        <f>G1861/H1861</f>
        <v/>
      </c>
      <c r="R1861" s="20">
        <f>G1861/O1861</f>
        <v/>
      </c>
      <c r="S1861" s="32">
        <f>(G1861-N1861)/(P1861-N1861)</f>
        <v/>
      </c>
      <c r="T1861" s="4">
        <f>IF(G1861&lt;N1861,"Below",IF(G1861&gt;P1861,"Above","Within"))</f>
        <v/>
      </c>
      <c r="U1861" s="17">
        <f>MAX(0,N1861-G1861)*F1861</f>
        <v/>
      </c>
      <c r="V1861" s="17">
        <f>MAX(0,G1861-P1861)*F1861</f>
        <v/>
      </c>
      <c r="W1861" s="33">
        <f>IF(T1861="Above",LN(G1861/P1861)/LN(1+INDEX(Market!$E$6:$E$9,MATCH(B1861,Market!$A$6:$A$9,0))),0)</f>
        <v/>
      </c>
    </row>
    <row r="1862">
      <c r="A1862" s="5" t="inlineStr">
        <is>
          <t>E02160</t>
        </is>
      </c>
      <c r="B1862" s="5" t="inlineStr">
        <is>
          <t>IT</t>
        </is>
      </c>
      <c r="C1862" s="5" t="inlineStr">
        <is>
          <t>Finance</t>
        </is>
      </c>
      <c r="D1862" s="5" t="inlineStr">
        <is>
          <t>L5</t>
        </is>
      </c>
      <c r="E1862" s="5" t="inlineStr">
        <is>
          <t>M</t>
        </is>
      </c>
      <c r="F1862" s="5" t="n">
        <v>1</v>
      </c>
      <c r="G1862" s="31" t="n">
        <v>75100</v>
      </c>
      <c r="H1862" s="31" t="n">
        <v>82900</v>
      </c>
      <c r="I1862" s="6">
        <f>INDEX(Roles!$J$5:$J$40,MATCH(C1862&amp;"|"&amp;D1862,Roles!$A$5:$A$40,0))</f>
        <v/>
      </c>
      <c r="J1862" s="6">
        <f>INDEX(Roles!$K$5:$K$40,MATCH(C1862&amp;"|"&amp;D1862,Roles!$A$5:$A$40,0))</f>
        <v/>
      </c>
      <c r="K1862" s="26">
        <f>INDEX(Market!$K$31:$K$54,MATCH(B1862&amp;"|"&amp;J1862,Market!$A$31:$A$54,0))</f>
        <v/>
      </c>
      <c r="L1862" s="6">
        <f>INDEX(Settings!$E$13:$E$19,MATCH(I1862,Settings!$B$13:$B$19,0))</f>
        <v/>
      </c>
      <c r="M1862" s="25">
        <f>INDEX(Structure!$K$6:$K$12,MATCH(I1862,Structure!$A$6:$A$12,0))</f>
        <v/>
      </c>
      <c r="N1862" s="26">
        <f>INDEX(Structure!$G$25:$G$52,MATCH(B1862&amp;"|"&amp;I1862,Structure!$A$25:$A$52,0))</f>
        <v/>
      </c>
      <c r="O1862" s="26">
        <f>INDEX(Structure!$H$25:$H$52,MATCH(B1862&amp;"|"&amp;I1862,Structure!$A$25:$A$52,0))</f>
        <v/>
      </c>
      <c r="P1862" s="26">
        <f>INDEX(Structure!$I$25:$I$52,MATCH(B1862&amp;"|"&amp;I1862,Structure!$A$25:$A$52,0))</f>
        <v/>
      </c>
      <c r="Q1862" s="20">
        <f>G1862/H1862</f>
        <v/>
      </c>
      <c r="R1862" s="20">
        <f>G1862/O1862</f>
        <v/>
      </c>
      <c r="S1862" s="32">
        <f>(G1862-N1862)/(P1862-N1862)</f>
        <v/>
      </c>
      <c r="T1862" s="4">
        <f>IF(G1862&lt;N1862,"Below",IF(G1862&gt;P1862,"Above","Within"))</f>
        <v/>
      </c>
      <c r="U1862" s="17">
        <f>MAX(0,N1862-G1862)*F1862</f>
        <v/>
      </c>
      <c r="V1862" s="17">
        <f>MAX(0,G1862-P1862)*F1862</f>
        <v/>
      </c>
      <c r="W1862" s="33">
        <f>IF(T1862="Above",LN(G1862/P1862)/LN(1+INDEX(Market!$E$6:$E$9,MATCH(B1862,Market!$A$6:$A$9,0))),0)</f>
        <v/>
      </c>
    </row>
    <row r="1863">
      <c r="A1863" s="5" t="inlineStr">
        <is>
          <t>E02161</t>
        </is>
      </c>
      <c r="B1863" s="5" t="inlineStr">
        <is>
          <t>IT</t>
        </is>
      </c>
      <c r="C1863" s="5" t="inlineStr">
        <is>
          <t>Customer Service</t>
        </is>
      </c>
      <c r="D1863" s="5" t="inlineStr">
        <is>
          <t>L2</t>
        </is>
      </c>
      <c r="E1863" s="5" t="inlineStr">
        <is>
          <t>F</t>
        </is>
      </c>
      <c r="F1863" s="5" t="n">
        <v>1</v>
      </c>
      <c r="G1863" s="31" t="n">
        <v>28150</v>
      </c>
      <c r="H1863" s="31" t="n">
        <v>29200</v>
      </c>
      <c r="I1863" s="6">
        <f>INDEX(Roles!$J$5:$J$40,MATCH(C1863&amp;"|"&amp;D1863,Roles!$A$5:$A$40,0))</f>
        <v/>
      </c>
      <c r="J1863" s="6">
        <f>INDEX(Roles!$K$5:$K$40,MATCH(C1863&amp;"|"&amp;D1863,Roles!$A$5:$A$40,0))</f>
        <v/>
      </c>
      <c r="K1863" s="26">
        <f>INDEX(Market!$K$31:$K$54,MATCH(B1863&amp;"|"&amp;J1863,Market!$A$31:$A$54,0))</f>
        <v/>
      </c>
      <c r="L1863" s="6">
        <f>INDEX(Settings!$E$13:$E$19,MATCH(I1863,Settings!$B$13:$B$19,0))</f>
        <v/>
      </c>
      <c r="M1863" s="25">
        <f>INDEX(Structure!$K$6:$K$12,MATCH(I1863,Structure!$A$6:$A$12,0))</f>
        <v/>
      </c>
      <c r="N1863" s="26">
        <f>INDEX(Structure!$G$25:$G$52,MATCH(B1863&amp;"|"&amp;I1863,Structure!$A$25:$A$52,0))</f>
        <v/>
      </c>
      <c r="O1863" s="26">
        <f>INDEX(Structure!$H$25:$H$52,MATCH(B1863&amp;"|"&amp;I1863,Structure!$A$25:$A$52,0))</f>
        <v/>
      </c>
      <c r="P1863" s="26">
        <f>INDEX(Structure!$I$25:$I$52,MATCH(B1863&amp;"|"&amp;I1863,Structure!$A$25:$A$52,0))</f>
        <v/>
      </c>
      <c r="Q1863" s="20">
        <f>G1863/H1863</f>
        <v/>
      </c>
      <c r="R1863" s="20">
        <f>G1863/O1863</f>
        <v/>
      </c>
      <c r="S1863" s="32">
        <f>(G1863-N1863)/(P1863-N1863)</f>
        <v/>
      </c>
      <c r="T1863" s="4">
        <f>IF(G1863&lt;N1863,"Below",IF(G1863&gt;P1863,"Above","Within"))</f>
        <v/>
      </c>
      <c r="U1863" s="17">
        <f>MAX(0,N1863-G1863)*F1863</f>
        <v/>
      </c>
      <c r="V1863" s="17">
        <f>MAX(0,G1863-P1863)*F1863</f>
        <v/>
      </c>
      <c r="W1863" s="33">
        <f>IF(T1863="Above",LN(G1863/P1863)/LN(1+INDEX(Market!$E$6:$E$9,MATCH(B1863,Market!$A$6:$A$9,0))),0)</f>
        <v/>
      </c>
    </row>
    <row r="1864">
      <c r="A1864" s="5" t="inlineStr">
        <is>
          <t>E02162</t>
        </is>
      </c>
      <c r="B1864" s="5" t="inlineStr">
        <is>
          <t>PL</t>
        </is>
      </c>
      <c r="C1864" s="5" t="inlineStr">
        <is>
          <t>HR</t>
        </is>
      </c>
      <c r="D1864" s="5" t="inlineStr">
        <is>
          <t>L4</t>
        </is>
      </c>
      <c r="E1864" s="5" t="inlineStr">
        <is>
          <t>M</t>
        </is>
      </c>
      <c r="F1864" s="5" t="n">
        <v>1</v>
      </c>
      <c r="G1864" s="31" t="n">
        <v>47200</v>
      </c>
      <c r="H1864" s="31" t="n">
        <v>44100</v>
      </c>
      <c r="I1864" s="6">
        <f>INDEX(Roles!$J$5:$J$40,MATCH(C1864&amp;"|"&amp;D1864,Roles!$A$5:$A$40,0))</f>
        <v/>
      </c>
      <c r="J1864" s="6">
        <f>INDEX(Roles!$K$5:$K$40,MATCH(C1864&amp;"|"&amp;D1864,Roles!$A$5:$A$40,0))</f>
        <v/>
      </c>
      <c r="K1864" s="26">
        <f>INDEX(Market!$K$31:$K$54,MATCH(B1864&amp;"|"&amp;J1864,Market!$A$31:$A$54,0))</f>
        <v/>
      </c>
      <c r="L1864" s="6">
        <f>INDEX(Settings!$E$13:$E$19,MATCH(I1864,Settings!$B$13:$B$19,0))</f>
        <v/>
      </c>
      <c r="M1864" s="25">
        <f>INDEX(Structure!$K$6:$K$12,MATCH(I1864,Structure!$A$6:$A$12,0))</f>
        <v/>
      </c>
      <c r="N1864" s="26">
        <f>INDEX(Structure!$G$25:$G$52,MATCH(B1864&amp;"|"&amp;I1864,Structure!$A$25:$A$52,0))</f>
        <v/>
      </c>
      <c r="O1864" s="26">
        <f>INDEX(Structure!$H$25:$H$52,MATCH(B1864&amp;"|"&amp;I1864,Structure!$A$25:$A$52,0))</f>
        <v/>
      </c>
      <c r="P1864" s="26">
        <f>INDEX(Structure!$I$25:$I$52,MATCH(B1864&amp;"|"&amp;I1864,Structure!$A$25:$A$52,0))</f>
        <v/>
      </c>
      <c r="Q1864" s="20">
        <f>G1864/H1864</f>
        <v/>
      </c>
      <c r="R1864" s="20">
        <f>G1864/O1864</f>
        <v/>
      </c>
      <c r="S1864" s="32">
        <f>(G1864-N1864)/(P1864-N1864)</f>
        <v/>
      </c>
      <c r="T1864" s="4">
        <f>IF(G1864&lt;N1864,"Below",IF(G1864&gt;P1864,"Above","Within"))</f>
        <v/>
      </c>
      <c r="U1864" s="17">
        <f>MAX(0,N1864-G1864)*F1864</f>
        <v/>
      </c>
      <c r="V1864" s="17">
        <f>MAX(0,G1864-P1864)*F1864</f>
        <v/>
      </c>
      <c r="W1864" s="33">
        <f>IF(T1864="Above",LN(G1864/P1864)/LN(1+INDEX(Market!$E$6:$E$9,MATCH(B1864,Market!$A$6:$A$9,0))),0)</f>
        <v/>
      </c>
    </row>
    <row r="1865">
      <c r="A1865" s="5" t="inlineStr">
        <is>
          <t>E02163</t>
        </is>
      </c>
      <c r="B1865" s="5" t="inlineStr">
        <is>
          <t>PL</t>
        </is>
      </c>
      <c r="C1865" s="5" t="inlineStr">
        <is>
          <t>HR</t>
        </is>
      </c>
      <c r="D1865" s="5" t="inlineStr">
        <is>
          <t>L1</t>
        </is>
      </c>
      <c r="E1865" s="5" t="inlineStr">
        <is>
          <t>F</t>
        </is>
      </c>
      <c r="F1865" s="5" t="n">
        <v>1</v>
      </c>
      <c r="G1865" s="31" t="n">
        <v>20000</v>
      </c>
      <c r="H1865" s="31" t="n">
        <v>21000</v>
      </c>
      <c r="I1865" s="6">
        <f>INDEX(Roles!$J$5:$J$40,MATCH(C1865&amp;"|"&amp;D1865,Roles!$A$5:$A$40,0))</f>
        <v/>
      </c>
      <c r="J1865" s="6">
        <f>INDEX(Roles!$K$5:$K$40,MATCH(C1865&amp;"|"&amp;D1865,Roles!$A$5:$A$40,0))</f>
        <v/>
      </c>
      <c r="K1865" s="26">
        <f>INDEX(Market!$K$31:$K$54,MATCH(B1865&amp;"|"&amp;J1865,Market!$A$31:$A$54,0))</f>
        <v/>
      </c>
      <c r="L1865" s="6">
        <f>INDEX(Settings!$E$13:$E$19,MATCH(I1865,Settings!$B$13:$B$19,0))</f>
        <v/>
      </c>
      <c r="M1865" s="25">
        <f>INDEX(Structure!$K$6:$K$12,MATCH(I1865,Structure!$A$6:$A$12,0))</f>
        <v/>
      </c>
      <c r="N1865" s="26">
        <f>INDEX(Structure!$G$25:$G$52,MATCH(B1865&amp;"|"&amp;I1865,Structure!$A$25:$A$52,0))</f>
        <v/>
      </c>
      <c r="O1865" s="26">
        <f>INDEX(Structure!$H$25:$H$52,MATCH(B1865&amp;"|"&amp;I1865,Structure!$A$25:$A$52,0))</f>
        <v/>
      </c>
      <c r="P1865" s="26">
        <f>INDEX(Structure!$I$25:$I$52,MATCH(B1865&amp;"|"&amp;I1865,Structure!$A$25:$A$52,0))</f>
        <v/>
      </c>
      <c r="Q1865" s="20">
        <f>G1865/H1865</f>
        <v/>
      </c>
      <c r="R1865" s="20">
        <f>G1865/O1865</f>
        <v/>
      </c>
      <c r="S1865" s="32">
        <f>(G1865-N1865)/(P1865-N1865)</f>
        <v/>
      </c>
      <c r="T1865" s="4">
        <f>IF(G1865&lt;N1865,"Below",IF(G1865&gt;P1865,"Above","Within"))</f>
        <v/>
      </c>
      <c r="U1865" s="17">
        <f>MAX(0,N1865-G1865)*F1865</f>
        <v/>
      </c>
      <c r="V1865" s="17">
        <f>MAX(0,G1865-P1865)*F1865</f>
        <v/>
      </c>
      <c r="W1865" s="33">
        <f>IF(T1865="Above",LN(G1865/P1865)/LN(1+INDEX(Market!$E$6:$E$9,MATCH(B1865,Market!$A$6:$A$9,0))),0)</f>
        <v/>
      </c>
    </row>
    <row r="1866">
      <c r="A1866" s="5" t="inlineStr">
        <is>
          <t>E02164</t>
        </is>
      </c>
      <c r="B1866" s="5" t="inlineStr">
        <is>
          <t>IT</t>
        </is>
      </c>
      <c r="C1866" s="5" t="inlineStr">
        <is>
          <t>Operations</t>
        </is>
      </c>
      <c r="D1866" s="5" t="inlineStr">
        <is>
          <t>L3</t>
        </is>
      </c>
      <c r="E1866" s="5" t="inlineStr">
        <is>
          <t>M</t>
        </is>
      </c>
      <c r="F1866" s="5" t="n">
        <v>1</v>
      </c>
      <c r="G1866" s="31" t="n">
        <v>46900</v>
      </c>
      <c r="H1866" s="31" t="n">
        <v>39500</v>
      </c>
      <c r="I1866" s="6">
        <f>INDEX(Roles!$J$5:$J$40,MATCH(C1866&amp;"|"&amp;D1866,Roles!$A$5:$A$40,0))</f>
        <v/>
      </c>
      <c r="J1866" s="6">
        <f>INDEX(Roles!$K$5:$K$40,MATCH(C1866&amp;"|"&amp;D1866,Roles!$A$5:$A$40,0))</f>
        <v/>
      </c>
      <c r="K1866" s="26">
        <f>INDEX(Market!$K$31:$K$54,MATCH(B1866&amp;"|"&amp;J1866,Market!$A$31:$A$54,0))</f>
        <v/>
      </c>
      <c r="L1866" s="6">
        <f>INDEX(Settings!$E$13:$E$19,MATCH(I1866,Settings!$B$13:$B$19,0))</f>
        <v/>
      </c>
      <c r="M1866" s="25">
        <f>INDEX(Structure!$K$6:$K$12,MATCH(I1866,Structure!$A$6:$A$12,0))</f>
        <v/>
      </c>
      <c r="N1866" s="26">
        <f>INDEX(Structure!$G$25:$G$52,MATCH(B1866&amp;"|"&amp;I1866,Structure!$A$25:$A$52,0))</f>
        <v/>
      </c>
      <c r="O1866" s="26">
        <f>INDEX(Structure!$H$25:$H$52,MATCH(B1866&amp;"|"&amp;I1866,Structure!$A$25:$A$52,0))</f>
        <v/>
      </c>
      <c r="P1866" s="26">
        <f>INDEX(Structure!$I$25:$I$52,MATCH(B1866&amp;"|"&amp;I1866,Structure!$A$25:$A$52,0))</f>
        <v/>
      </c>
      <c r="Q1866" s="20">
        <f>G1866/H1866</f>
        <v/>
      </c>
      <c r="R1866" s="20">
        <f>G1866/O1866</f>
        <v/>
      </c>
      <c r="S1866" s="32">
        <f>(G1866-N1866)/(P1866-N1866)</f>
        <v/>
      </c>
      <c r="T1866" s="4">
        <f>IF(G1866&lt;N1866,"Below",IF(G1866&gt;P1866,"Above","Within"))</f>
        <v/>
      </c>
      <c r="U1866" s="17">
        <f>MAX(0,N1866-G1866)*F1866</f>
        <v/>
      </c>
      <c r="V1866" s="17">
        <f>MAX(0,G1866-P1866)*F1866</f>
        <v/>
      </c>
      <c r="W1866" s="33">
        <f>IF(T1866="Above",LN(G1866/P1866)/LN(1+INDEX(Market!$E$6:$E$9,MATCH(B1866,Market!$A$6:$A$9,0))),0)</f>
        <v/>
      </c>
    </row>
    <row r="1867">
      <c r="A1867" s="5" t="inlineStr">
        <is>
          <t>E02166</t>
        </is>
      </c>
      <c r="B1867" s="5" t="inlineStr">
        <is>
          <t>PL</t>
        </is>
      </c>
      <c r="C1867" s="5" t="inlineStr">
        <is>
          <t>Tech</t>
        </is>
      </c>
      <c r="D1867" s="5" t="inlineStr">
        <is>
          <t>L1</t>
        </is>
      </c>
      <c r="E1867" s="5" t="inlineStr">
        <is>
          <t>F</t>
        </is>
      </c>
      <c r="F1867" s="5" t="n">
        <v>1</v>
      </c>
      <c r="G1867" s="31" t="n">
        <v>26900</v>
      </c>
      <c r="H1867" s="31" t="n">
        <v>26200</v>
      </c>
      <c r="I1867" s="6">
        <f>INDEX(Roles!$J$5:$J$40,MATCH(C1867&amp;"|"&amp;D1867,Roles!$A$5:$A$40,0))</f>
        <v/>
      </c>
      <c r="J1867" s="6">
        <f>INDEX(Roles!$K$5:$K$40,MATCH(C1867&amp;"|"&amp;D1867,Roles!$A$5:$A$40,0))</f>
        <v/>
      </c>
      <c r="K1867" s="26">
        <f>INDEX(Market!$K$31:$K$54,MATCH(B1867&amp;"|"&amp;J1867,Market!$A$31:$A$54,0))</f>
        <v/>
      </c>
      <c r="L1867" s="6">
        <f>INDEX(Settings!$E$13:$E$19,MATCH(I1867,Settings!$B$13:$B$19,0))</f>
        <v/>
      </c>
      <c r="M1867" s="25">
        <f>INDEX(Structure!$K$6:$K$12,MATCH(I1867,Structure!$A$6:$A$12,0))</f>
        <v/>
      </c>
      <c r="N1867" s="26">
        <f>INDEX(Structure!$G$25:$G$52,MATCH(B1867&amp;"|"&amp;I1867,Structure!$A$25:$A$52,0))</f>
        <v/>
      </c>
      <c r="O1867" s="26">
        <f>INDEX(Structure!$H$25:$H$52,MATCH(B1867&amp;"|"&amp;I1867,Structure!$A$25:$A$52,0))</f>
        <v/>
      </c>
      <c r="P1867" s="26">
        <f>INDEX(Structure!$I$25:$I$52,MATCH(B1867&amp;"|"&amp;I1867,Structure!$A$25:$A$52,0))</f>
        <v/>
      </c>
      <c r="Q1867" s="20">
        <f>G1867/H1867</f>
        <v/>
      </c>
      <c r="R1867" s="20">
        <f>G1867/O1867</f>
        <v/>
      </c>
      <c r="S1867" s="32">
        <f>(G1867-N1867)/(P1867-N1867)</f>
        <v/>
      </c>
      <c r="T1867" s="4">
        <f>IF(G1867&lt;N1867,"Below",IF(G1867&gt;P1867,"Above","Within"))</f>
        <v/>
      </c>
      <c r="U1867" s="17">
        <f>MAX(0,N1867-G1867)*F1867</f>
        <v/>
      </c>
      <c r="V1867" s="17">
        <f>MAX(0,G1867-P1867)*F1867</f>
        <v/>
      </c>
      <c r="W1867" s="33">
        <f>IF(T1867="Above",LN(G1867/P1867)/LN(1+INDEX(Market!$E$6:$E$9,MATCH(B1867,Market!$A$6:$A$9,0))),0)</f>
        <v/>
      </c>
    </row>
    <row r="1868">
      <c r="A1868" s="5" t="inlineStr">
        <is>
          <t>E02167</t>
        </is>
      </c>
      <c r="B1868" s="5" t="inlineStr">
        <is>
          <t>PL</t>
        </is>
      </c>
      <c r="C1868" s="5" t="inlineStr">
        <is>
          <t>Customer Service</t>
        </is>
      </c>
      <c r="D1868" s="5" t="inlineStr">
        <is>
          <t>L1</t>
        </is>
      </c>
      <c r="E1868" s="5" t="inlineStr">
        <is>
          <t>F</t>
        </is>
      </c>
      <c r="F1868" s="5" t="n">
        <v>1</v>
      </c>
      <c r="G1868" s="31" t="n">
        <v>17300</v>
      </c>
      <c r="H1868" s="31" t="n">
        <v>18900</v>
      </c>
      <c r="I1868" s="6">
        <f>INDEX(Roles!$J$5:$J$40,MATCH(C1868&amp;"|"&amp;D1868,Roles!$A$5:$A$40,0))</f>
        <v/>
      </c>
      <c r="J1868" s="6">
        <f>INDEX(Roles!$K$5:$K$40,MATCH(C1868&amp;"|"&amp;D1868,Roles!$A$5:$A$40,0))</f>
        <v/>
      </c>
      <c r="K1868" s="26">
        <f>INDEX(Market!$K$31:$K$54,MATCH(B1868&amp;"|"&amp;J1868,Market!$A$31:$A$54,0))</f>
        <v/>
      </c>
      <c r="L1868" s="6">
        <f>INDEX(Settings!$E$13:$E$19,MATCH(I1868,Settings!$B$13:$B$19,0))</f>
        <v/>
      </c>
      <c r="M1868" s="25">
        <f>INDEX(Structure!$K$6:$K$12,MATCH(I1868,Structure!$A$6:$A$12,0))</f>
        <v/>
      </c>
      <c r="N1868" s="26">
        <f>INDEX(Structure!$G$25:$G$52,MATCH(B1868&amp;"|"&amp;I1868,Structure!$A$25:$A$52,0))</f>
        <v/>
      </c>
      <c r="O1868" s="26">
        <f>INDEX(Structure!$H$25:$H$52,MATCH(B1868&amp;"|"&amp;I1868,Structure!$A$25:$A$52,0))</f>
        <v/>
      </c>
      <c r="P1868" s="26">
        <f>INDEX(Structure!$I$25:$I$52,MATCH(B1868&amp;"|"&amp;I1868,Structure!$A$25:$A$52,0))</f>
        <v/>
      </c>
      <c r="Q1868" s="20">
        <f>G1868/H1868</f>
        <v/>
      </c>
      <c r="R1868" s="20">
        <f>G1868/O1868</f>
        <v/>
      </c>
      <c r="S1868" s="32">
        <f>(G1868-N1868)/(P1868-N1868)</f>
        <v/>
      </c>
      <c r="T1868" s="4">
        <f>IF(G1868&lt;N1868,"Below",IF(G1868&gt;P1868,"Above","Within"))</f>
        <v/>
      </c>
      <c r="U1868" s="17">
        <f>MAX(0,N1868-G1868)*F1868</f>
        <v/>
      </c>
      <c r="V1868" s="17">
        <f>MAX(0,G1868-P1868)*F1868</f>
        <v/>
      </c>
      <c r="W1868" s="33">
        <f>IF(T1868="Above",LN(G1868/P1868)/LN(1+INDEX(Market!$E$6:$E$9,MATCH(B1868,Market!$A$6:$A$9,0))),0)</f>
        <v/>
      </c>
    </row>
    <row r="1869">
      <c r="A1869" s="5" t="inlineStr">
        <is>
          <t>E02168</t>
        </is>
      </c>
      <c r="B1869" s="5" t="inlineStr">
        <is>
          <t>ES</t>
        </is>
      </c>
      <c r="C1869" s="5" t="inlineStr">
        <is>
          <t>Operations</t>
        </is>
      </c>
      <c r="D1869" s="5" t="inlineStr">
        <is>
          <t>L1</t>
        </is>
      </c>
      <c r="E1869" s="5" t="inlineStr">
        <is>
          <t>M</t>
        </is>
      </c>
      <c r="F1869" s="5" t="n">
        <v>1</v>
      </c>
      <c r="G1869" s="31" t="n">
        <v>25350</v>
      </c>
      <c r="H1869" s="31" t="n">
        <v>23800</v>
      </c>
      <c r="I1869" s="6">
        <f>INDEX(Roles!$J$5:$J$40,MATCH(C1869&amp;"|"&amp;D1869,Roles!$A$5:$A$40,0))</f>
        <v/>
      </c>
      <c r="J1869" s="6">
        <f>INDEX(Roles!$K$5:$K$40,MATCH(C1869&amp;"|"&amp;D1869,Roles!$A$5:$A$40,0))</f>
        <v/>
      </c>
      <c r="K1869" s="26">
        <f>INDEX(Market!$K$31:$K$54,MATCH(B1869&amp;"|"&amp;J1869,Market!$A$31:$A$54,0))</f>
        <v/>
      </c>
      <c r="L1869" s="6">
        <f>INDEX(Settings!$E$13:$E$19,MATCH(I1869,Settings!$B$13:$B$19,0))</f>
        <v/>
      </c>
      <c r="M1869" s="25">
        <f>INDEX(Structure!$K$6:$K$12,MATCH(I1869,Structure!$A$6:$A$12,0))</f>
        <v/>
      </c>
      <c r="N1869" s="26">
        <f>INDEX(Structure!$G$25:$G$52,MATCH(B1869&amp;"|"&amp;I1869,Structure!$A$25:$A$52,0))</f>
        <v/>
      </c>
      <c r="O1869" s="26">
        <f>INDEX(Structure!$H$25:$H$52,MATCH(B1869&amp;"|"&amp;I1869,Structure!$A$25:$A$52,0))</f>
        <v/>
      </c>
      <c r="P1869" s="26">
        <f>INDEX(Structure!$I$25:$I$52,MATCH(B1869&amp;"|"&amp;I1869,Structure!$A$25:$A$52,0))</f>
        <v/>
      </c>
      <c r="Q1869" s="20">
        <f>G1869/H1869</f>
        <v/>
      </c>
      <c r="R1869" s="20">
        <f>G1869/O1869</f>
        <v/>
      </c>
      <c r="S1869" s="32">
        <f>(G1869-N1869)/(P1869-N1869)</f>
        <v/>
      </c>
      <c r="T1869" s="4">
        <f>IF(G1869&lt;N1869,"Below",IF(G1869&gt;P1869,"Above","Within"))</f>
        <v/>
      </c>
      <c r="U1869" s="17">
        <f>MAX(0,N1869-G1869)*F1869</f>
        <v/>
      </c>
      <c r="V1869" s="17">
        <f>MAX(0,G1869-P1869)*F1869</f>
        <v/>
      </c>
      <c r="W1869" s="33">
        <f>IF(T1869="Above",LN(G1869/P1869)/LN(1+INDEX(Market!$E$6:$E$9,MATCH(B1869,Market!$A$6:$A$9,0))),0)</f>
        <v/>
      </c>
    </row>
    <row r="1870">
      <c r="A1870" s="5" t="inlineStr">
        <is>
          <t>E02169</t>
        </is>
      </c>
      <c r="B1870" s="5" t="inlineStr">
        <is>
          <t>ES</t>
        </is>
      </c>
      <c r="C1870" s="5" t="inlineStr">
        <is>
          <t>Sales</t>
        </is>
      </c>
      <c r="D1870" s="5" t="inlineStr">
        <is>
          <t>L1</t>
        </is>
      </c>
      <c r="E1870" s="5" t="inlineStr">
        <is>
          <t>F</t>
        </is>
      </c>
      <c r="F1870" s="5" t="n">
        <v>1</v>
      </c>
      <c r="G1870" s="31" t="n">
        <v>25550</v>
      </c>
      <c r="H1870" s="31" t="n">
        <v>26200</v>
      </c>
      <c r="I1870" s="6">
        <f>INDEX(Roles!$J$5:$J$40,MATCH(C1870&amp;"|"&amp;D1870,Roles!$A$5:$A$40,0))</f>
        <v/>
      </c>
      <c r="J1870" s="6">
        <f>INDEX(Roles!$K$5:$K$40,MATCH(C1870&amp;"|"&amp;D1870,Roles!$A$5:$A$40,0))</f>
        <v/>
      </c>
      <c r="K1870" s="26">
        <f>INDEX(Market!$K$31:$K$54,MATCH(B1870&amp;"|"&amp;J1870,Market!$A$31:$A$54,0))</f>
        <v/>
      </c>
      <c r="L1870" s="6">
        <f>INDEX(Settings!$E$13:$E$19,MATCH(I1870,Settings!$B$13:$B$19,0))</f>
        <v/>
      </c>
      <c r="M1870" s="25">
        <f>INDEX(Structure!$K$6:$K$12,MATCH(I1870,Structure!$A$6:$A$12,0))</f>
        <v/>
      </c>
      <c r="N1870" s="26">
        <f>INDEX(Structure!$G$25:$G$52,MATCH(B1870&amp;"|"&amp;I1870,Structure!$A$25:$A$52,0))</f>
        <v/>
      </c>
      <c r="O1870" s="26">
        <f>INDEX(Structure!$H$25:$H$52,MATCH(B1870&amp;"|"&amp;I1870,Structure!$A$25:$A$52,0))</f>
        <v/>
      </c>
      <c r="P1870" s="26">
        <f>INDEX(Structure!$I$25:$I$52,MATCH(B1870&amp;"|"&amp;I1870,Structure!$A$25:$A$52,0))</f>
        <v/>
      </c>
      <c r="Q1870" s="20">
        <f>G1870/H1870</f>
        <v/>
      </c>
      <c r="R1870" s="20">
        <f>G1870/O1870</f>
        <v/>
      </c>
      <c r="S1870" s="32">
        <f>(G1870-N1870)/(P1870-N1870)</f>
        <v/>
      </c>
      <c r="T1870" s="4">
        <f>IF(G1870&lt;N1870,"Below",IF(G1870&gt;P1870,"Above","Within"))</f>
        <v/>
      </c>
      <c r="U1870" s="17">
        <f>MAX(0,N1870-G1870)*F1870</f>
        <v/>
      </c>
      <c r="V1870" s="17">
        <f>MAX(0,G1870-P1870)*F1870</f>
        <v/>
      </c>
      <c r="W1870" s="33">
        <f>IF(T1870="Above",LN(G1870/P1870)/LN(1+INDEX(Market!$E$6:$E$9,MATCH(B1870,Market!$A$6:$A$9,0))),0)</f>
        <v/>
      </c>
    </row>
    <row r="1871">
      <c r="A1871" s="5" t="inlineStr">
        <is>
          <t>E02170</t>
        </is>
      </c>
      <c r="B1871" s="5" t="inlineStr">
        <is>
          <t>DE</t>
        </is>
      </c>
      <c r="C1871" s="5" t="inlineStr">
        <is>
          <t>Sales</t>
        </is>
      </c>
      <c r="D1871" s="5" t="inlineStr">
        <is>
          <t>L2</t>
        </is>
      </c>
      <c r="E1871" s="5" t="inlineStr">
        <is>
          <t>F</t>
        </is>
      </c>
      <c r="F1871" s="5" t="n">
        <v>1</v>
      </c>
      <c r="G1871" s="31" t="n">
        <v>49800</v>
      </c>
      <c r="H1871" s="31" t="n">
        <v>49900</v>
      </c>
      <c r="I1871" s="6">
        <f>INDEX(Roles!$J$5:$J$40,MATCH(C1871&amp;"|"&amp;D1871,Roles!$A$5:$A$40,0))</f>
        <v/>
      </c>
      <c r="J1871" s="6">
        <f>INDEX(Roles!$K$5:$K$40,MATCH(C1871&amp;"|"&amp;D1871,Roles!$A$5:$A$40,0))</f>
        <v/>
      </c>
      <c r="K1871" s="26">
        <f>INDEX(Market!$K$31:$K$54,MATCH(B1871&amp;"|"&amp;J1871,Market!$A$31:$A$54,0))</f>
        <v/>
      </c>
      <c r="L1871" s="6">
        <f>INDEX(Settings!$E$13:$E$19,MATCH(I1871,Settings!$B$13:$B$19,0))</f>
        <v/>
      </c>
      <c r="M1871" s="25">
        <f>INDEX(Structure!$K$6:$K$12,MATCH(I1871,Structure!$A$6:$A$12,0))</f>
        <v/>
      </c>
      <c r="N1871" s="26">
        <f>INDEX(Structure!$G$25:$G$52,MATCH(B1871&amp;"|"&amp;I1871,Structure!$A$25:$A$52,0))</f>
        <v/>
      </c>
      <c r="O1871" s="26">
        <f>INDEX(Structure!$H$25:$H$52,MATCH(B1871&amp;"|"&amp;I1871,Structure!$A$25:$A$52,0))</f>
        <v/>
      </c>
      <c r="P1871" s="26">
        <f>INDEX(Structure!$I$25:$I$52,MATCH(B1871&amp;"|"&amp;I1871,Structure!$A$25:$A$52,0))</f>
        <v/>
      </c>
      <c r="Q1871" s="20">
        <f>G1871/H1871</f>
        <v/>
      </c>
      <c r="R1871" s="20">
        <f>G1871/O1871</f>
        <v/>
      </c>
      <c r="S1871" s="32">
        <f>(G1871-N1871)/(P1871-N1871)</f>
        <v/>
      </c>
      <c r="T1871" s="4">
        <f>IF(G1871&lt;N1871,"Below",IF(G1871&gt;P1871,"Above","Within"))</f>
        <v/>
      </c>
      <c r="U1871" s="17">
        <f>MAX(0,N1871-G1871)*F1871</f>
        <v/>
      </c>
      <c r="V1871" s="17">
        <f>MAX(0,G1871-P1871)*F1871</f>
        <v/>
      </c>
      <c r="W1871" s="33">
        <f>IF(T1871="Above",LN(G1871/P1871)/LN(1+INDEX(Market!$E$6:$E$9,MATCH(B1871,Market!$A$6:$A$9,0))),0)</f>
        <v/>
      </c>
    </row>
    <row r="1872">
      <c r="A1872" s="5" t="inlineStr">
        <is>
          <t>E02171</t>
        </is>
      </c>
      <c r="B1872" s="5" t="inlineStr">
        <is>
          <t>ES</t>
        </is>
      </c>
      <c r="C1872" s="5" t="inlineStr">
        <is>
          <t>Sales</t>
        </is>
      </c>
      <c r="D1872" s="5" t="inlineStr">
        <is>
          <t>L4</t>
        </is>
      </c>
      <c r="E1872" s="5" t="inlineStr">
        <is>
          <t>M</t>
        </is>
      </c>
      <c r="F1872" s="5" t="n">
        <v>1</v>
      </c>
      <c r="G1872" s="31" t="n">
        <v>58000</v>
      </c>
      <c r="H1872" s="31" t="n">
        <v>55100</v>
      </c>
      <c r="I1872" s="6">
        <f>INDEX(Roles!$J$5:$J$40,MATCH(C1872&amp;"|"&amp;D1872,Roles!$A$5:$A$40,0))</f>
        <v/>
      </c>
      <c r="J1872" s="6">
        <f>INDEX(Roles!$K$5:$K$40,MATCH(C1872&amp;"|"&amp;D1872,Roles!$A$5:$A$40,0))</f>
        <v/>
      </c>
      <c r="K1872" s="26">
        <f>INDEX(Market!$K$31:$K$54,MATCH(B1872&amp;"|"&amp;J1872,Market!$A$31:$A$54,0))</f>
        <v/>
      </c>
      <c r="L1872" s="6">
        <f>INDEX(Settings!$E$13:$E$19,MATCH(I1872,Settings!$B$13:$B$19,0))</f>
        <v/>
      </c>
      <c r="M1872" s="25">
        <f>INDEX(Structure!$K$6:$K$12,MATCH(I1872,Structure!$A$6:$A$12,0))</f>
        <v/>
      </c>
      <c r="N1872" s="26">
        <f>INDEX(Structure!$G$25:$G$52,MATCH(B1872&amp;"|"&amp;I1872,Structure!$A$25:$A$52,0))</f>
        <v/>
      </c>
      <c r="O1872" s="26">
        <f>INDEX(Structure!$H$25:$H$52,MATCH(B1872&amp;"|"&amp;I1872,Structure!$A$25:$A$52,0))</f>
        <v/>
      </c>
      <c r="P1872" s="26">
        <f>INDEX(Structure!$I$25:$I$52,MATCH(B1872&amp;"|"&amp;I1872,Structure!$A$25:$A$52,0))</f>
        <v/>
      </c>
      <c r="Q1872" s="20">
        <f>G1872/H1872</f>
        <v/>
      </c>
      <c r="R1872" s="20">
        <f>G1872/O1872</f>
        <v/>
      </c>
      <c r="S1872" s="32">
        <f>(G1872-N1872)/(P1872-N1872)</f>
        <v/>
      </c>
      <c r="T1872" s="4">
        <f>IF(G1872&lt;N1872,"Below",IF(G1872&gt;P1872,"Above","Within"))</f>
        <v/>
      </c>
      <c r="U1872" s="17">
        <f>MAX(0,N1872-G1872)*F1872</f>
        <v/>
      </c>
      <c r="V1872" s="17">
        <f>MAX(0,G1872-P1872)*F1872</f>
        <v/>
      </c>
      <c r="W1872" s="33">
        <f>IF(T1872="Above",LN(G1872/P1872)/LN(1+INDEX(Market!$E$6:$E$9,MATCH(B1872,Market!$A$6:$A$9,0))),0)</f>
        <v/>
      </c>
    </row>
    <row r="1873">
      <c r="A1873" s="5" t="inlineStr">
        <is>
          <t>E02172</t>
        </is>
      </c>
      <c r="B1873" s="5" t="inlineStr">
        <is>
          <t>ES</t>
        </is>
      </c>
      <c r="C1873" s="5" t="inlineStr">
        <is>
          <t>Operations</t>
        </is>
      </c>
      <c r="D1873" s="5" t="inlineStr">
        <is>
          <t>L3</t>
        </is>
      </c>
      <c r="E1873" s="5" t="inlineStr">
        <is>
          <t>F</t>
        </is>
      </c>
      <c r="F1873" s="5" t="n">
        <v>1</v>
      </c>
      <c r="G1873" s="31" t="n">
        <v>38750</v>
      </c>
      <c r="H1873" s="31" t="n">
        <v>38000</v>
      </c>
      <c r="I1873" s="6">
        <f>INDEX(Roles!$J$5:$J$40,MATCH(C1873&amp;"|"&amp;D1873,Roles!$A$5:$A$40,0))</f>
        <v/>
      </c>
      <c r="J1873" s="6">
        <f>INDEX(Roles!$K$5:$K$40,MATCH(C1873&amp;"|"&amp;D1873,Roles!$A$5:$A$40,0))</f>
        <v/>
      </c>
      <c r="K1873" s="26">
        <f>INDEX(Market!$K$31:$K$54,MATCH(B1873&amp;"|"&amp;J1873,Market!$A$31:$A$54,0))</f>
        <v/>
      </c>
      <c r="L1873" s="6">
        <f>INDEX(Settings!$E$13:$E$19,MATCH(I1873,Settings!$B$13:$B$19,0))</f>
        <v/>
      </c>
      <c r="M1873" s="25">
        <f>INDEX(Structure!$K$6:$K$12,MATCH(I1873,Structure!$A$6:$A$12,0))</f>
        <v/>
      </c>
      <c r="N1873" s="26">
        <f>INDEX(Structure!$G$25:$G$52,MATCH(B1873&amp;"|"&amp;I1873,Structure!$A$25:$A$52,0))</f>
        <v/>
      </c>
      <c r="O1873" s="26">
        <f>INDEX(Structure!$H$25:$H$52,MATCH(B1873&amp;"|"&amp;I1873,Structure!$A$25:$A$52,0))</f>
        <v/>
      </c>
      <c r="P1873" s="26">
        <f>INDEX(Structure!$I$25:$I$52,MATCH(B1873&amp;"|"&amp;I1873,Structure!$A$25:$A$52,0))</f>
        <v/>
      </c>
      <c r="Q1873" s="20">
        <f>G1873/H1873</f>
        <v/>
      </c>
      <c r="R1873" s="20">
        <f>G1873/O1873</f>
        <v/>
      </c>
      <c r="S1873" s="32">
        <f>(G1873-N1873)/(P1873-N1873)</f>
        <v/>
      </c>
      <c r="T1873" s="4">
        <f>IF(G1873&lt;N1873,"Below",IF(G1873&gt;P1873,"Above","Within"))</f>
        <v/>
      </c>
      <c r="U1873" s="17">
        <f>MAX(0,N1873-G1873)*F1873</f>
        <v/>
      </c>
      <c r="V1873" s="17">
        <f>MAX(0,G1873-P1873)*F1873</f>
        <v/>
      </c>
      <c r="W1873" s="33">
        <f>IF(T1873="Above",LN(G1873/P1873)/LN(1+INDEX(Market!$E$6:$E$9,MATCH(B1873,Market!$A$6:$A$9,0))),0)</f>
        <v/>
      </c>
    </row>
    <row r="1874">
      <c r="A1874" s="5" t="inlineStr">
        <is>
          <t>E02173</t>
        </is>
      </c>
      <c r="B1874" s="5" t="inlineStr">
        <is>
          <t>DE</t>
        </is>
      </c>
      <c r="C1874" s="5" t="inlineStr">
        <is>
          <t>Customer Service</t>
        </is>
      </c>
      <c r="D1874" s="5" t="inlineStr">
        <is>
          <t>L2</t>
        </is>
      </c>
      <c r="E1874" s="5" t="inlineStr">
        <is>
          <t>F</t>
        </is>
      </c>
      <c r="F1874" s="5" t="n">
        <v>1</v>
      </c>
      <c r="G1874" s="31" t="n">
        <v>38100</v>
      </c>
      <c r="H1874" s="31" t="n">
        <v>42800</v>
      </c>
      <c r="I1874" s="6">
        <f>INDEX(Roles!$J$5:$J$40,MATCH(C1874&amp;"|"&amp;D1874,Roles!$A$5:$A$40,0))</f>
        <v/>
      </c>
      <c r="J1874" s="6">
        <f>INDEX(Roles!$K$5:$K$40,MATCH(C1874&amp;"|"&amp;D1874,Roles!$A$5:$A$40,0))</f>
        <v/>
      </c>
      <c r="K1874" s="26">
        <f>INDEX(Market!$K$31:$K$54,MATCH(B1874&amp;"|"&amp;J1874,Market!$A$31:$A$54,0))</f>
        <v/>
      </c>
      <c r="L1874" s="6">
        <f>INDEX(Settings!$E$13:$E$19,MATCH(I1874,Settings!$B$13:$B$19,0))</f>
        <v/>
      </c>
      <c r="M1874" s="25">
        <f>INDEX(Structure!$K$6:$K$12,MATCH(I1874,Structure!$A$6:$A$12,0))</f>
        <v/>
      </c>
      <c r="N1874" s="26">
        <f>INDEX(Structure!$G$25:$G$52,MATCH(B1874&amp;"|"&amp;I1874,Structure!$A$25:$A$52,0))</f>
        <v/>
      </c>
      <c r="O1874" s="26">
        <f>INDEX(Structure!$H$25:$H$52,MATCH(B1874&amp;"|"&amp;I1874,Structure!$A$25:$A$52,0))</f>
        <v/>
      </c>
      <c r="P1874" s="26">
        <f>INDEX(Structure!$I$25:$I$52,MATCH(B1874&amp;"|"&amp;I1874,Structure!$A$25:$A$52,0))</f>
        <v/>
      </c>
      <c r="Q1874" s="20">
        <f>G1874/H1874</f>
        <v/>
      </c>
      <c r="R1874" s="20">
        <f>G1874/O1874</f>
        <v/>
      </c>
      <c r="S1874" s="32">
        <f>(G1874-N1874)/(P1874-N1874)</f>
        <v/>
      </c>
      <c r="T1874" s="4">
        <f>IF(G1874&lt;N1874,"Below",IF(G1874&gt;P1874,"Above","Within"))</f>
        <v/>
      </c>
      <c r="U1874" s="17">
        <f>MAX(0,N1874-G1874)*F1874</f>
        <v/>
      </c>
      <c r="V1874" s="17">
        <f>MAX(0,G1874-P1874)*F1874</f>
        <v/>
      </c>
      <c r="W1874" s="33">
        <f>IF(T1874="Above",LN(G1874/P1874)/LN(1+INDEX(Market!$E$6:$E$9,MATCH(B1874,Market!$A$6:$A$9,0))),0)</f>
        <v/>
      </c>
    </row>
    <row r="1875">
      <c r="A1875" s="5" t="inlineStr">
        <is>
          <t>E02174</t>
        </is>
      </c>
      <c r="B1875" s="5" t="inlineStr">
        <is>
          <t>PL</t>
        </is>
      </c>
      <c r="C1875" s="5" t="inlineStr">
        <is>
          <t>Finance</t>
        </is>
      </c>
      <c r="D1875" s="5" t="inlineStr">
        <is>
          <t>L2</t>
        </is>
      </c>
      <c r="E1875" s="5" t="inlineStr">
        <is>
          <t>F</t>
        </is>
      </c>
      <c r="F1875" s="5" t="n">
        <v>1</v>
      </c>
      <c r="G1875" s="31" t="n">
        <v>29500</v>
      </c>
      <c r="H1875" s="31" t="n">
        <v>28900</v>
      </c>
      <c r="I1875" s="6">
        <f>INDEX(Roles!$J$5:$J$40,MATCH(C1875&amp;"|"&amp;D1875,Roles!$A$5:$A$40,0))</f>
        <v/>
      </c>
      <c r="J1875" s="6">
        <f>INDEX(Roles!$K$5:$K$40,MATCH(C1875&amp;"|"&amp;D1875,Roles!$A$5:$A$40,0))</f>
        <v/>
      </c>
      <c r="K1875" s="26">
        <f>INDEX(Market!$K$31:$K$54,MATCH(B1875&amp;"|"&amp;J1875,Market!$A$31:$A$54,0))</f>
        <v/>
      </c>
      <c r="L1875" s="6">
        <f>INDEX(Settings!$E$13:$E$19,MATCH(I1875,Settings!$B$13:$B$19,0))</f>
        <v/>
      </c>
      <c r="M1875" s="25">
        <f>INDEX(Structure!$K$6:$K$12,MATCH(I1875,Structure!$A$6:$A$12,0))</f>
        <v/>
      </c>
      <c r="N1875" s="26">
        <f>INDEX(Structure!$G$25:$G$52,MATCH(B1875&amp;"|"&amp;I1875,Structure!$A$25:$A$52,0))</f>
        <v/>
      </c>
      <c r="O1875" s="26">
        <f>INDEX(Structure!$H$25:$H$52,MATCH(B1875&amp;"|"&amp;I1875,Structure!$A$25:$A$52,0))</f>
        <v/>
      </c>
      <c r="P1875" s="26">
        <f>INDEX(Structure!$I$25:$I$52,MATCH(B1875&amp;"|"&amp;I1875,Structure!$A$25:$A$52,0))</f>
        <v/>
      </c>
      <c r="Q1875" s="20">
        <f>G1875/H1875</f>
        <v/>
      </c>
      <c r="R1875" s="20">
        <f>G1875/O1875</f>
        <v/>
      </c>
      <c r="S1875" s="32">
        <f>(G1875-N1875)/(P1875-N1875)</f>
        <v/>
      </c>
      <c r="T1875" s="4">
        <f>IF(G1875&lt;N1875,"Below",IF(G1875&gt;P1875,"Above","Within"))</f>
        <v/>
      </c>
      <c r="U1875" s="17">
        <f>MAX(0,N1875-G1875)*F1875</f>
        <v/>
      </c>
      <c r="V1875" s="17">
        <f>MAX(0,G1875-P1875)*F1875</f>
        <v/>
      </c>
      <c r="W1875" s="33">
        <f>IF(T1875="Above",LN(G1875/P1875)/LN(1+INDEX(Market!$E$6:$E$9,MATCH(B1875,Market!$A$6:$A$9,0))),0)</f>
        <v/>
      </c>
    </row>
    <row r="1876">
      <c r="A1876" s="5" t="inlineStr">
        <is>
          <t>E02175</t>
        </is>
      </c>
      <c r="B1876" s="5" t="inlineStr">
        <is>
          <t>PL</t>
        </is>
      </c>
      <c r="C1876" s="5" t="inlineStr">
        <is>
          <t>HR</t>
        </is>
      </c>
      <c r="D1876" s="5" t="inlineStr">
        <is>
          <t>L1</t>
        </is>
      </c>
      <c r="E1876" s="5" t="inlineStr">
        <is>
          <t>F</t>
        </is>
      </c>
      <c r="F1876" s="5" t="n">
        <v>1</v>
      </c>
      <c r="G1876" s="31" t="n">
        <v>24400</v>
      </c>
      <c r="H1876" s="31" t="n">
        <v>21000</v>
      </c>
      <c r="I1876" s="6">
        <f>INDEX(Roles!$J$5:$J$40,MATCH(C1876&amp;"|"&amp;D1876,Roles!$A$5:$A$40,0))</f>
        <v/>
      </c>
      <c r="J1876" s="6">
        <f>INDEX(Roles!$K$5:$K$40,MATCH(C1876&amp;"|"&amp;D1876,Roles!$A$5:$A$40,0))</f>
        <v/>
      </c>
      <c r="K1876" s="26">
        <f>INDEX(Market!$K$31:$K$54,MATCH(B1876&amp;"|"&amp;J1876,Market!$A$31:$A$54,0))</f>
        <v/>
      </c>
      <c r="L1876" s="6">
        <f>INDEX(Settings!$E$13:$E$19,MATCH(I1876,Settings!$B$13:$B$19,0))</f>
        <v/>
      </c>
      <c r="M1876" s="25">
        <f>INDEX(Structure!$K$6:$K$12,MATCH(I1876,Structure!$A$6:$A$12,0))</f>
        <v/>
      </c>
      <c r="N1876" s="26">
        <f>INDEX(Structure!$G$25:$G$52,MATCH(B1876&amp;"|"&amp;I1876,Structure!$A$25:$A$52,0))</f>
        <v/>
      </c>
      <c r="O1876" s="26">
        <f>INDEX(Structure!$H$25:$H$52,MATCH(B1876&amp;"|"&amp;I1876,Structure!$A$25:$A$52,0))</f>
        <v/>
      </c>
      <c r="P1876" s="26">
        <f>INDEX(Structure!$I$25:$I$52,MATCH(B1876&amp;"|"&amp;I1876,Structure!$A$25:$A$52,0))</f>
        <v/>
      </c>
      <c r="Q1876" s="20">
        <f>G1876/H1876</f>
        <v/>
      </c>
      <c r="R1876" s="20">
        <f>G1876/O1876</f>
        <v/>
      </c>
      <c r="S1876" s="32">
        <f>(G1876-N1876)/(P1876-N1876)</f>
        <v/>
      </c>
      <c r="T1876" s="4">
        <f>IF(G1876&lt;N1876,"Below",IF(G1876&gt;P1876,"Above","Within"))</f>
        <v/>
      </c>
      <c r="U1876" s="17">
        <f>MAX(0,N1876-G1876)*F1876</f>
        <v/>
      </c>
      <c r="V1876" s="17">
        <f>MAX(0,G1876-P1876)*F1876</f>
        <v/>
      </c>
      <c r="W1876" s="33">
        <f>IF(T1876="Above",LN(G1876/P1876)/LN(1+INDEX(Market!$E$6:$E$9,MATCH(B1876,Market!$A$6:$A$9,0))),0)</f>
        <v/>
      </c>
    </row>
    <row r="1877">
      <c r="A1877" s="5" t="inlineStr">
        <is>
          <t>E02176</t>
        </is>
      </c>
      <c r="B1877" s="5" t="inlineStr">
        <is>
          <t>DE</t>
        </is>
      </c>
      <c r="C1877" s="5" t="inlineStr">
        <is>
          <t>Customer Service</t>
        </is>
      </c>
      <c r="D1877" s="5" t="inlineStr">
        <is>
          <t>L1</t>
        </is>
      </c>
      <c r="E1877" s="5" t="inlineStr">
        <is>
          <t>F</t>
        </is>
      </c>
      <c r="F1877" s="5" t="n">
        <v>1</v>
      </c>
      <c r="G1877" s="31" t="n">
        <v>26800</v>
      </c>
      <c r="H1877" s="31" t="n">
        <v>34200</v>
      </c>
      <c r="I1877" s="6">
        <f>INDEX(Roles!$J$5:$J$40,MATCH(C1877&amp;"|"&amp;D1877,Roles!$A$5:$A$40,0))</f>
        <v/>
      </c>
      <c r="J1877" s="6">
        <f>INDEX(Roles!$K$5:$K$40,MATCH(C1877&amp;"|"&amp;D1877,Roles!$A$5:$A$40,0))</f>
        <v/>
      </c>
      <c r="K1877" s="26">
        <f>INDEX(Market!$K$31:$K$54,MATCH(B1877&amp;"|"&amp;J1877,Market!$A$31:$A$54,0))</f>
        <v/>
      </c>
      <c r="L1877" s="6">
        <f>INDEX(Settings!$E$13:$E$19,MATCH(I1877,Settings!$B$13:$B$19,0))</f>
        <v/>
      </c>
      <c r="M1877" s="25">
        <f>INDEX(Structure!$K$6:$K$12,MATCH(I1877,Structure!$A$6:$A$12,0))</f>
        <v/>
      </c>
      <c r="N1877" s="26">
        <f>INDEX(Structure!$G$25:$G$52,MATCH(B1877&amp;"|"&amp;I1877,Structure!$A$25:$A$52,0))</f>
        <v/>
      </c>
      <c r="O1877" s="26">
        <f>INDEX(Structure!$H$25:$H$52,MATCH(B1877&amp;"|"&amp;I1877,Structure!$A$25:$A$52,0))</f>
        <v/>
      </c>
      <c r="P1877" s="26">
        <f>INDEX(Structure!$I$25:$I$52,MATCH(B1877&amp;"|"&amp;I1877,Structure!$A$25:$A$52,0))</f>
        <v/>
      </c>
      <c r="Q1877" s="20">
        <f>G1877/H1877</f>
        <v/>
      </c>
      <c r="R1877" s="20">
        <f>G1877/O1877</f>
        <v/>
      </c>
      <c r="S1877" s="32">
        <f>(G1877-N1877)/(P1877-N1877)</f>
        <v/>
      </c>
      <c r="T1877" s="4">
        <f>IF(G1877&lt;N1877,"Below",IF(G1877&gt;P1877,"Above","Within"))</f>
        <v/>
      </c>
      <c r="U1877" s="17">
        <f>MAX(0,N1877-G1877)*F1877</f>
        <v/>
      </c>
      <c r="V1877" s="17">
        <f>MAX(0,G1877-P1877)*F1877</f>
        <v/>
      </c>
      <c r="W1877" s="33">
        <f>IF(T1877="Above",LN(G1877/P1877)/LN(1+INDEX(Market!$E$6:$E$9,MATCH(B1877,Market!$A$6:$A$9,0))),0)</f>
        <v/>
      </c>
    </row>
    <row r="1878">
      <c r="A1878" s="5" t="inlineStr">
        <is>
          <t>E02177</t>
        </is>
      </c>
      <c r="B1878" s="5" t="inlineStr">
        <is>
          <t>PL</t>
        </is>
      </c>
      <c r="C1878" s="5" t="inlineStr">
        <is>
          <t>Tech</t>
        </is>
      </c>
      <c r="D1878" s="5" t="inlineStr">
        <is>
          <t>L1</t>
        </is>
      </c>
      <c r="E1878" s="5" t="inlineStr">
        <is>
          <t>M</t>
        </is>
      </c>
      <c r="F1878" s="5" t="n">
        <v>1</v>
      </c>
      <c r="G1878" s="31" t="n">
        <v>26500</v>
      </c>
      <c r="H1878" s="31" t="n">
        <v>26200</v>
      </c>
      <c r="I1878" s="6">
        <f>INDEX(Roles!$J$5:$J$40,MATCH(C1878&amp;"|"&amp;D1878,Roles!$A$5:$A$40,0))</f>
        <v/>
      </c>
      <c r="J1878" s="6">
        <f>INDEX(Roles!$K$5:$K$40,MATCH(C1878&amp;"|"&amp;D1878,Roles!$A$5:$A$40,0))</f>
        <v/>
      </c>
      <c r="K1878" s="26">
        <f>INDEX(Market!$K$31:$K$54,MATCH(B1878&amp;"|"&amp;J1878,Market!$A$31:$A$54,0))</f>
        <v/>
      </c>
      <c r="L1878" s="6">
        <f>INDEX(Settings!$E$13:$E$19,MATCH(I1878,Settings!$B$13:$B$19,0))</f>
        <v/>
      </c>
      <c r="M1878" s="25">
        <f>INDEX(Structure!$K$6:$K$12,MATCH(I1878,Structure!$A$6:$A$12,0))</f>
        <v/>
      </c>
      <c r="N1878" s="26">
        <f>INDEX(Structure!$G$25:$G$52,MATCH(B1878&amp;"|"&amp;I1878,Structure!$A$25:$A$52,0))</f>
        <v/>
      </c>
      <c r="O1878" s="26">
        <f>INDEX(Structure!$H$25:$H$52,MATCH(B1878&amp;"|"&amp;I1878,Structure!$A$25:$A$52,0))</f>
        <v/>
      </c>
      <c r="P1878" s="26">
        <f>INDEX(Structure!$I$25:$I$52,MATCH(B1878&amp;"|"&amp;I1878,Structure!$A$25:$A$52,0))</f>
        <v/>
      </c>
      <c r="Q1878" s="20">
        <f>G1878/H1878</f>
        <v/>
      </c>
      <c r="R1878" s="20">
        <f>G1878/O1878</f>
        <v/>
      </c>
      <c r="S1878" s="32">
        <f>(G1878-N1878)/(P1878-N1878)</f>
        <v/>
      </c>
      <c r="T1878" s="4">
        <f>IF(G1878&lt;N1878,"Below",IF(G1878&gt;P1878,"Above","Within"))</f>
        <v/>
      </c>
      <c r="U1878" s="17">
        <f>MAX(0,N1878-G1878)*F1878</f>
        <v/>
      </c>
      <c r="V1878" s="17">
        <f>MAX(0,G1878-P1878)*F1878</f>
        <v/>
      </c>
      <c r="W1878" s="33">
        <f>IF(T1878="Above",LN(G1878/P1878)/LN(1+INDEX(Market!$E$6:$E$9,MATCH(B1878,Market!$A$6:$A$9,0))),0)</f>
        <v/>
      </c>
    </row>
    <row r="1879">
      <c r="A1879" s="5" t="inlineStr">
        <is>
          <t>E02178</t>
        </is>
      </c>
      <c r="B1879" s="5" t="inlineStr">
        <is>
          <t>ES</t>
        </is>
      </c>
      <c r="C1879" s="5" t="inlineStr">
        <is>
          <t>Customer Service</t>
        </is>
      </c>
      <c r="D1879" s="5" t="inlineStr">
        <is>
          <t>L3</t>
        </is>
      </c>
      <c r="E1879" s="5" t="inlineStr">
        <is>
          <t>F</t>
        </is>
      </c>
      <c r="F1879" s="5" t="n">
        <v>1</v>
      </c>
      <c r="G1879" s="31" t="n">
        <v>33500</v>
      </c>
      <c r="H1879" s="31" t="n">
        <v>36000</v>
      </c>
      <c r="I1879" s="6">
        <f>INDEX(Roles!$J$5:$J$40,MATCH(C1879&amp;"|"&amp;D1879,Roles!$A$5:$A$40,0))</f>
        <v/>
      </c>
      <c r="J1879" s="6">
        <f>INDEX(Roles!$K$5:$K$40,MATCH(C1879&amp;"|"&amp;D1879,Roles!$A$5:$A$40,0))</f>
        <v/>
      </c>
      <c r="K1879" s="26">
        <f>INDEX(Market!$K$31:$K$54,MATCH(B1879&amp;"|"&amp;J1879,Market!$A$31:$A$54,0))</f>
        <v/>
      </c>
      <c r="L1879" s="6">
        <f>INDEX(Settings!$E$13:$E$19,MATCH(I1879,Settings!$B$13:$B$19,0))</f>
        <v/>
      </c>
      <c r="M1879" s="25">
        <f>INDEX(Structure!$K$6:$K$12,MATCH(I1879,Structure!$A$6:$A$12,0))</f>
        <v/>
      </c>
      <c r="N1879" s="26">
        <f>INDEX(Structure!$G$25:$G$52,MATCH(B1879&amp;"|"&amp;I1879,Structure!$A$25:$A$52,0))</f>
        <v/>
      </c>
      <c r="O1879" s="26">
        <f>INDEX(Structure!$H$25:$H$52,MATCH(B1879&amp;"|"&amp;I1879,Structure!$A$25:$A$52,0))</f>
        <v/>
      </c>
      <c r="P1879" s="26">
        <f>INDEX(Structure!$I$25:$I$52,MATCH(B1879&amp;"|"&amp;I1879,Structure!$A$25:$A$52,0))</f>
        <v/>
      </c>
      <c r="Q1879" s="20">
        <f>G1879/H1879</f>
        <v/>
      </c>
      <c r="R1879" s="20">
        <f>G1879/O1879</f>
        <v/>
      </c>
      <c r="S1879" s="32">
        <f>(G1879-N1879)/(P1879-N1879)</f>
        <v/>
      </c>
      <c r="T1879" s="4">
        <f>IF(G1879&lt;N1879,"Below",IF(G1879&gt;P1879,"Above","Within"))</f>
        <v/>
      </c>
      <c r="U1879" s="17">
        <f>MAX(0,N1879-G1879)*F1879</f>
        <v/>
      </c>
      <c r="V1879" s="17">
        <f>MAX(0,G1879-P1879)*F1879</f>
        <v/>
      </c>
      <c r="W1879" s="33">
        <f>IF(T1879="Above",LN(G1879/P1879)/LN(1+INDEX(Market!$E$6:$E$9,MATCH(B1879,Market!$A$6:$A$9,0))),0)</f>
        <v/>
      </c>
    </row>
    <row r="1880">
      <c r="A1880" s="5" t="inlineStr">
        <is>
          <t>E02179</t>
        </is>
      </c>
      <c r="B1880" s="5" t="inlineStr">
        <is>
          <t>IT</t>
        </is>
      </c>
      <c r="C1880" s="5" t="inlineStr">
        <is>
          <t>Customer Service</t>
        </is>
      </c>
      <c r="D1880" s="5" t="inlineStr">
        <is>
          <t>L1</t>
        </is>
      </c>
      <c r="E1880" s="5" t="inlineStr">
        <is>
          <t>M</t>
        </is>
      </c>
      <c r="F1880" s="5" t="n">
        <v>1</v>
      </c>
      <c r="G1880" s="31" t="n">
        <v>20250</v>
      </c>
      <c r="H1880" s="31" t="n">
        <v>23400</v>
      </c>
      <c r="I1880" s="6">
        <f>INDEX(Roles!$J$5:$J$40,MATCH(C1880&amp;"|"&amp;D1880,Roles!$A$5:$A$40,0))</f>
        <v/>
      </c>
      <c r="J1880" s="6">
        <f>INDEX(Roles!$K$5:$K$40,MATCH(C1880&amp;"|"&amp;D1880,Roles!$A$5:$A$40,0))</f>
        <v/>
      </c>
      <c r="K1880" s="26">
        <f>INDEX(Market!$K$31:$K$54,MATCH(B1880&amp;"|"&amp;J1880,Market!$A$31:$A$54,0))</f>
        <v/>
      </c>
      <c r="L1880" s="6">
        <f>INDEX(Settings!$E$13:$E$19,MATCH(I1880,Settings!$B$13:$B$19,0))</f>
        <v/>
      </c>
      <c r="M1880" s="25">
        <f>INDEX(Structure!$K$6:$K$12,MATCH(I1880,Structure!$A$6:$A$12,0))</f>
        <v/>
      </c>
      <c r="N1880" s="26">
        <f>INDEX(Structure!$G$25:$G$52,MATCH(B1880&amp;"|"&amp;I1880,Structure!$A$25:$A$52,0))</f>
        <v/>
      </c>
      <c r="O1880" s="26">
        <f>INDEX(Structure!$H$25:$H$52,MATCH(B1880&amp;"|"&amp;I1880,Structure!$A$25:$A$52,0))</f>
        <v/>
      </c>
      <c r="P1880" s="26">
        <f>INDEX(Structure!$I$25:$I$52,MATCH(B1880&amp;"|"&amp;I1880,Structure!$A$25:$A$52,0))</f>
        <v/>
      </c>
      <c r="Q1880" s="20">
        <f>G1880/H1880</f>
        <v/>
      </c>
      <c r="R1880" s="20">
        <f>G1880/O1880</f>
        <v/>
      </c>
      <c r="S1880" s="32">
        <f>(G1880-N1880)/(P1880-N1880)</f>
        <v/>
      </c>
      <c r="T1880" s="4">
        <f>IF(G1880&lt;N1880,"Below",IF(G1880&gt;P1880,"Above","Within"))</f>
        <v/>
      </c>
      <c r="U1880" s="17">
        <f>MAX(0,N1880-G1880)*F1880</f>
        <v/>
      </c>
      <c r="V1880" s="17">
        <f>MAX(0,G1880-P1880)*F1880</f>
        <v/>
      </c>
      <c r="W1880" s="33">
        <f>IF(T1880="Above",LN(G1880/P1880)/LN(1+INDEX(Market!$E$6:$E$9,MATCH(B1880,Market!$A$6:$A$9,0))),0)</f>
        <v/>
      </c>
    </row>
    <row r="1881">
      <c r="A1881" s="5" t="inlineStr">
        <is>
          <t>E02180</t>
        </is>
      </c>
      <c r="B1881" s="5" t="inlineStr">
        <is>
          <t>IT</t>
        </is>
      </c>
      <c r="C1881" s="5" t="inlineStr">
        <is>
          <t>Tech</t>
        </is>
      </c>
      <c r="D1881" s="5" t="inlineStr">
        <is>
          <t>L4</t>
        </is>
      </c>
      <c r="E1881" s="5" t="inlineStr">
        <is>
          <t>F</t>
        </is>
      </c>
      <c r="F1881" s="5" t="n">
        <v>1</v>
      </c>
      <c r="G1881" s="31" t="n">
        <v>70200</v>
      </c>
      <c r="H1881" s="31" t="n">
        <v>68200</v>
      </c>
      <c r="I1881" s="6">
        <f>INDEX(Roles!$J$5:$J$40,MATCH(C1881&amp;"|"&amp;D1881,Roles!$A$5:$A$40,0))</f>
        <v/>
      </c>
      <c r="J1881" s="6">
        <f>INDEX(Roles!$K$5:$K$40,MATCH(C1881&amp;"|"&amp;D1881,Roles!$A$5:$A$40,0))</f>
        <v/>
      </c>
      <c r="K1881" s="26">
        <f>INDEX(Market!$K$31:$K$54,MATCH(B1881&amp;"|"&amp;J1881,Market!$A$31:$A$54,0))</f>
        <v/>
      </c>
      <c r="L1881" s="6">
        <f>INDEX(Settings!$E$13:$E$19,MATCH(I1881,Settings!$B$13:$B$19,0))</f>
        <v/>
      </c>
      <c r="M1881" s="25">
        <f>INDEX(Structure!$K$6:$K$12,MATCH(I1881,Structure!$A$6:$A$12,0))</f>
        <v/>
      </c>
      <c r="N1881" s="26">
        <f>INDEX(Structure!$G$25:$G$52,MATCH(B1881&amp;"|"&amp;I1881,Structure!$A$25:$A$52,0))</f>
        <v/>
      </c>
      <c r="O1881" s="26">
        <f>INDEX(Structure!$H$25:$H$52,MATCH(B1881&amp;"|"&amp;I1881,Structure!$A$25:$A$52,0))</f>
        <v/>
      </c>
      <c r="P1881" s="26">
        <f>INDEX(Structure!$I$25:$I$52,MATCH(B1881&amp;"|"&amp;I1881,Structure!$A$25:$A$52,0))</f>
        <v/>
      </c>
      <c r="Q1881" s="20">
        <f>G1881/H1881</f>
        <v/>
      </c>
      <c r="R1881" s="20">
        <f>G1881/O1881</f>
        <v/>
      </c>
      <c r="S1881" s="32">
        <f>(G1881-N1881)/(P1881-N1881)</f>
        <v/>
      </c>
      <c r="T1881" s="4">
        <f>IF(G1881&lt;N1881,"Below",IF(G1881&gt;P1881,"Above","Within"))</f>
        <v/>
      </c>
      <c r="U1881" s="17">
        <f>MAX(0,N1881-G1881)*F1881</f>
        <v/>
      </c>
      <c r="V1881" s="17">
        <f>MAX(0,G1881-P1881)*F1881</f>
        <v/>
      </c>
      <c r="W1881" s="33">
        <f>IF(T1881="Above",LN(G1881/P1881)/LN(1+INDEX(Market!$E$6:$E$9,MATCH(B1881,Market!$A$6:$A$9,0))),0)</f>
        <v/>
      </c>
    </row>
    <row r="1882">
      <c r="A1882" s="5" t="inlineStr">
        <is>
          <t>E02181</t>
        </is>
      </c>
      <c r="B1882" s="5" t="inlineStr">
        <is>
          <t>IT</t>
        </is>
      </c>
      <c r="C1882" s="5" t="inlineStr">
        <is>
          <t>Tech</t>
        </is>
      </c>
      <c r="D1882" s="5" t="inlineStr">
        <is>
          <t>L2</t>
        </is>
      </c>
      <c r="E1882" s="5" t="inlineStr">
        <is>
          <t>F</t>
        </is>
      </c>
      <c r="F1882" s="5" t="n">
        <v>1</v>
      </c>
      <c r="G1882" s="31" t="n">
        <v>41200</v>
      </c>
      <c r="H1882" s="31" t="n">
        <v>40600</v>
      </c>
      <c r="I1882" s="6">
        <f>INDEX(Roles!$J$5:$J$40,MATCH(C1882&amp;"|"&amp;D1882,Roles!$A$5:$A$40,0))</f>
        <v/>
      </c>
      <c r="J1882" s="6">
        <f>INDEX(Roles!$K$5:$K$40,MATCH(C1882&amp;"|"&amp;D1882,Roles!$A$5:$A$40,0))</f>
        <v/>
      </c>
      <c r="K1882" s="26">
        <f>INDEX(Market!$K$31:$K$54,MATCH(B1882&amp;"|"&amp;J1882,Market!$A$31:$A$54,0))</f>
        <v/>
      </c>
      <c r="L1882" s="6">
        <f>INDEX(Settings!$E$13:$E$19,MATCH(I1882,Settings!$B$13:$B$19,0))</f>
        <v/>
      </c>
      <c r="M1882" s="25">
        <f>INDEX(Structure!$K$6:$K$12,MATCH(I1882,Structure!$A$6:$A$12,0))</f>
        <v/>
      </c>
      <c r="N1882" s="26">
        <f>INDEX(Structure!$G$25:$G$52,MATCH(B1882&amp;"|"&amp;I1882,Structure!$A$25:$A$52,0))</f>
        <v/>
      </c>
      <c r="O1882" s="26">
        <f>INDEX(Structure!$H$25:$H$52,MATCH(B1882&amp;"|"&amp;I1882,Structure!$A$25:$A$52,0))</f>
        <v/>
      </c>
      <c r="P1882" s="26">
        <f>INDEX(Structure!$I$25:$I$52,MATCH(B1882&amp;"|"&amp;I1882,Structure!$A$25:$A$52,0))</f>
        <v/>
      </c>
      <c r="Q1882" s="20">
        <f>G1882/H1882</f>
        <v/>
      </c>
      <c r="R1882" s="20">
        <f>G1882/O1882</f>
        <v/>
      </c>
      <c r="S1882" s="32">
        <f>(G1882-N1882)/(P1882-N1882)</f>
        <v/>
      </c>
      <c r="T1882" s="4">
        <f>IF(G1882&lt;N1882,"Below",IF(G1882&gt;P1882,"Above","Within"))</f>
        <v/>
      </c>
      <c r="U1882" s="17">
        <f>MAX(0,N1882-G1882)*F1882</f>
        <v/>
      </c>
      <c r="V1882" s="17">
        <f>MAX(0,G1882-P1882)*F1882</f>
        <v/>
      </c>
      <c r="W1882" s="33">
        <f>IF(T1882="Above",LN(G1882/P1882)/LN(1+INDEX(Market!$E$6:$E$9,MATCH(B1882,Market!$A$6:$A$9,0))),0)</f>
        <v/>
      </c>
    </row>
    <row r="1883">
      <c r="A1883" s="5" t="inlineStr">
        <is>
          <t>E02182</t>
        </is>
      </c>
      <c r="B1883" s="5" t="inlineStr">
        <is>
          <t>IT</t>
        </is>
      </c>
      <c r="C1883" s="5" t="inlineStr">
        <is>
          <t>Finance</t>
        </is>
      </c>
      <c r="D1883" s="5" t="inlineStr">
        <is>
          <t>L2</t>
        </is>
      </c>
      <c r="E1883" s="5" t="inlineStr">
        <is>
          <t>M</t>
        </is>
      </c>
      <c r="F1883" s="5" t="n">
        <v>1</v>
      </c>
      <c r="G1883" s="31" t="n">
        <v>34100</v>
      </c>
      <c r="H1883" s="31" t="n">
        <v>35800</v>
      </c>
      <c r="I1883" s="6">
        <f>INDEX(Roles!$J$5:$J$40,MATCH(C1883&amp;"|"&amp;D1883,Roles!$A$5:$A$40,0))</f>
        <v/>
      </c>
      <c r="J1883" s="6">
        <f>INDEX(Roles!$K$5:$K$40,MATCH(C1883&amp;"|"&amp;D1883,Roles!$A$5:$A$40,0))</f>
        <v/>
      </c>
      <c r="K1883" s="26">
        <f>INDEX(Market!$K$31:$K$54,MATCH(B1883&amp;"|"&amp;J1883,Market!$A$31:$A$54,0))</f>
        <v/>
      </c>
      <c r="L1883" s="6">
        <f>INDEX(Settings!$E$13:$E$19,MATCH(I1883,Settings!$B$13:$B$19,0))</f>
        <v/>
      </c>
      <c r="M1883" s="25">
        <f>INDEX(Structure!$K$6:$K$12,MATCH(I1883,Structure!$A$6:$A$12,0))</f>
        <v/>
      </c>
      <c r="N1883" s="26">
        <f>INDEX(Structure!$G$25:$G$52,MATCH(B1883&amp;"|"&amp;I1883,Structure!$A$25:$A$52,0))</f>
        <v/>
      </c>
      <c r="O1883" s="26">
        <f>INDEX(Structure!$H$25:$H$52,MATCH(B1883&amp;"|"&amp;I1883,Structure!$A$25:$A$52,0))</f>
        <v/>
      </c>
      <c r="P1883" s="26">
        <f>INDEX(Structure!$I$25:$I$52,MATCH(B1883&amp;"|"&amp;I1883,Structure!$A$25:$A$52,0))</f>
        <v/>
      </c>
      <c r="Q1883" s="20">
        <f>G1883/H1883</f>
        <v/>
      </c>
      <c r="R1883" s="20">
        <f>G1883/O1883</f>
        <v/>
      </c>
      <c r="S1883" s="32">
        <f>(G1883-N1883)/(P1883-N1883)</f>
        <v/>
      </c>
      <c r="T1883" s="4">
        <f>IF(G1883&lt;N1883,"Below",IF(G1883&gt;P1883,"Above","Within"))</f>
        <v/>
      </c>
      <c r="U1883" s="17">
        <f>MAX(0,N1883-G1883)*F1883</f>
        <v/>
      </c>
      <c r="V1883" s="17">
        <f>MAX(0,G1883-P1883)*F1883</f>
        <v/>
      </c>
      <c r="W1883" s="33">
        <f>IF(T1883="Above",LN(G1883/P1883)/LN(1+INDEX(Market!$E$6:$E$9,MATCH(B1883,Market!$A$6:$A$9,0))),0)</f>
        <v/>
      </c>
    </row>
    <row r="1884">
      <c r="A1884" s="5" t="inlineStr">
        <is>
          <t>E02183</t>
        </is>
      </c>
      <c r="B1884" s="5" t="inlineStr">
        <is>
          <t>PL</t>
        </is>
      </c>
      <c r="C1884" s="5" t="inlineStr">
        <is>
          <t>Customer Service</t>
        </is>
      </c>
      <c r="D1884" s="5" t="inlineStr">
        <is>
          <t>L3</t>
        </is>
      </c>
      <c r="E1884" s="5" t="inlineStr">
        <is>
          <t>F</t>
        </is>
      </c>
      <c r="F1884" s="5" t="n">
        <v>0.8</v>
      </c>
      <c r="G1884" s="31" t="n">
        <v>28050</v>
      </c>
      <c r="H1884" s="31" t="n">
        <v>30200</v>
      </c>
      <c r="I1884" s="6">
        <f>INDEX(Roles!$J$5:$J$40,MATCH(C1884&amp;"|"&amp;D1884,Roles!$A$5:$A$40,0))</f>
        <v/>
      </c>
      <c r="J1884" s="6">
        <f>INDEX(Roles!$K$5:$K$40,MATCH(C1884&amp;"|"&amp;D1884,Roles!$A$5:$A$40,0))</f>
        <v/>
      </c>
      <c r="K1884" s="26">
        <f>INDEX(Market!$K$31:$K$54,MATCH(B1884&amp;"|"&amp;J1884,Market!$A$31:$A$54,0))</f>
        <v/>
      </c>
      <c r="L1884" s="6">
        <f>INDEX(Settings!$E$13:$E$19,MATCH(I1884,Settings!$B$13:$B$19,0))</f>
        <v/>
      </c>
      <c r="M1884" s="25">
        <f>INDEX(Structure!$K$6:$K$12,MATCH(I1884,Structure!$A$6:$A$12,0))</f>
        <v/>
      </c>
      <c r="N1884" s="26">
        <f>INDEX(Structure!$G$25:$G$52,MATCH(B1884&amp;"|"&amp;I1884,Structure!$A$25:$A$52,0))</f>
        <v/>
      </c>
      <c r="O1884" s="26">
        <f>INDEX(Structure!$H$25:$H$52,MATCH(B1884&amp;"|"&amp;I1884,Structure!$A$25:$A$52,0))</f>
        <v/>
      </c>
      <c r="P1884" s="26">
        <f>INDEX(Structure!$I$25:$I$52,MATCH(B1884&amp;"|"&amp;I1884,Structure!$A$25:$A$52,0))</f>
        <v/>
      </c>
      <c r="Q1884" s="20">
        <f>G1884/H1884</f>
        <v/>
      </c>
      <c r="R1884" s="20">
        <f>G1884/O1884</f>
        <v/>
      </c>
      <c r="S1884" s="32">
        <f>(G1884-N1884)/(P1884-N1884)</f>
        <v/>
      </c>
      <c r="T1884" s="4">
        <f>IF(G1884&lt;N1884,"Below",IF(G1884&gt;P1884,"Above","Within"))</f>
        <v/>
      </c>
      <c r="U1884" s="17">
        <f>MAX(0,N1884-G1884)*F1884</f>
        <v/>
      </c>
      <c r="V1884" s="17">
        <f>MAX(0,G1884-P1884)*F1884</f>
        <v/>
      </c>
      <c r="W1884" s="33">
        <f>IF(T1884="Above",LN(G1884/P1884)/LN(1+INDEX(Market!$E$6:$E$9,MATCH(B1884,Market!$A$6:$A$9,0))),0)</f>
        <v/>
      </c>
    </row>
    <row r="1885">
      <c r="A1885" s="5" t="inlineStr">
        <is>
          <t>E02184</t>
        </is>
      </c>
      <c r="B1885" s="5" t="inlineStr">
        <is>
          <t>PL</t>
        </is>
      </c>
      <c r="C1885" s="5" t="inlineStr">
        <is>
          <t>Customer Service</t>
        </is>
      </c>
      <c r="D1885" s="5" t="inlineStr">
        <is>
          <t>L4</t>
        </is>
      </c>
      <c r="E1885" s="5" t="inlineStr">
        <is>
          <t>M</t>
        </is>
      </c>
      <c r="F1885" s="5" t="n">
        <v>1</v>
      </c>
      <c r="G1885" s="31" t="n">
        <v>37950</v>
      </c>
      <c r="H1885" s="31" t="n">
        <v>39700</v>
      </c>
      <c r="I1885" s="6">
        <f>INDEX(Roles!$J$5:$J$40,MATCH(C1885&amp;"|"&amp;D1885,Roles!$A$5:$A$40,0))</f>
        <v/>
      </c>
      <c r="J1885" s="6">
        <f>INDEX(Roles!$K$5:$K$40,MATCH(C1885&amp;"|"&amp;D1885,Roles!$A$5:$A$40,0))</f>
        <v/>
      </c>
      <c r="K1885" s="26">
        <f>INDEX(Market!$K$31:$K$54,MATCH(B1885&amp;"|"&amp;J1885,Market!$A$31:$A$54,0))</f>
        <v/>
      </c>
      <c r="L1885" s="6">
        <f>INDEX(Settings!$E$13:$E$19,MATCH(I1885,Settings!$B$13:$B$19,0))</f>
        <v/>
      </c>
      <c r="M1885" s="25">
        <f>INDEX(Structure!$K$6:$K$12,MATCH(I1885,Structure!$A$6:$A$12,0))</f>
        <v/>
      </c>
      <c r="N1885" s="26">
        <f>INDEX(Structure!$G$25:$G$52,MATCH(B1885&amp;"|"&amp;I1885,Structure!$A$25:$A$52,0))</f>
        <v/>
      </c>
      <c r="O1885" s="26">
        <f>INDEX(Structure!$H$25:$H$52,MATCH(B1885&amp;"|"&amp;I1885,Structure!$A$25:$A$52,0))</f>
        <v/>
      </c>
      <c r="P1885" s="26">
        <f>INDEX(Structure!$I$25:$I$52,MATCH(B1885&amp;"|"&amp;I1885,Structure!$A$25:$A$52,0))</f>
        <v/>
      </c>
      <c r="Q1885" s="20">
        <f>G1885/H1885</f>
        <v/>
      </c>
      <c r="R1885" s="20">
        <f>G1885/O1885</f>
        <v/>
      </c>
      <c r="S1885" s="32">
        <f>(G1885-N1885)/(P1885-N1885)</f>
        <v/>
      </c>
      <c r="T1885" s="4">
        <f>IF(G1885&lt;N1885,"Below",IF(G1885&gt;P1885,"Above","Within"))</f>
        <v/>
      </c>
      <c r="U1885" s="17">
        <f>MAX(0,N1885-G1885)*F1885</f>
        <v/>
      </c>
      <c r="V1885" s="17">
        <f>MAX(0,G1885-P1885)*F1885</f>
        <v/>
      </c>
      <c r="W1885" s="33">
        <f>IF(T1885="Above",LN(G1885/P1885)/LN(1+INDEX(Market!$E$6:$E$9,MATCH(B1885,Market!$A$6:$A$9,0))),0)</f>
        <v/>
      </c>
    </row>
    <row r="1886">
      <c r="A1886" s="5" t="inlineStr">
        <is>
          <t>E02186</t>
        </is>
      </c>
      <c r="B1886" s="5" t="inlineStr">
        <is>
          <t>DE</t>
        </is>
      </c>
      <c r="C1886" s="5" t="inlineStr">
        <is>
          <t>Customer Service</t>
        </is>
      </c>
      <c r="D1886" s="5" t="inlineStr">
        <is>
          <t>L3</t>
        </is>
      </c>
      <c r="E1886" s="5" t="inlineStr">
        <is>
          <t>M</t>
        </is>
      </c>
      <c r="F1886" s="5" t="n">
        <v>1</v>
      </c>
      <c r="G1886" s="31" t="n">
        <v>55900</v>
      </c>
      <c r="H1886" s="31" t="n">
        <v>54700</v>
      </c>
      <c r="I1886" s="6">
        <f>INDEX(Roles!$J$5:$J$40,MATCH(C1886&amp;"|"&amp;D1886,Roles!$A$5:$A$40,0))</f>
        <v/>
      </c>
      <c r="J1886" s="6">
        <f>INDEX(Roles!$K$5:$K$40,MATCH(C1886&amp;"|"&amp;D1886,Roles!$A$5:$A$40,0))</f>
        <v/>
      </c>
      <c r="K1886" s="26">
        <f>INDEX(Market!$K$31:$K$54,MATCH(B1886&amp;"|"&amp;J1886,Market!$A$31:$A$54,0))</f>
        <v/>
      </c>
      <c r="L1886" s="6">
        <f>INDEX(Settings!$E$13:$E$19,MATCH(I1886,Settings!$B$13:$B$19,0))</f>
        <v/>
      </c>
      <c r="M1886" s="25">
        <f>INDEX(Structure!$K$6:$K$12,MATCH(I1886,Structure!$A$6:$A$12,0))</f>
        <v/>
      </c>
      <c r="N1886" s="26">
        <f>INDEX(Structure!$G$25:$G$52,MATCH(B1886&amp;"|"&amp;I1886,Structure!$A$25:$A$52,0))</f>
        <v/>
      </c>
      <c r="O1886" s="26">
        <f>INDEX(Structure!$H$25:$H$52,MATCH(B1886&amp;"|"&amp;I1886,Structure!$A$25:$A$52,0))</f>
        <v/>
      </c>
      <c r="P1886" s="26">
        <f>INDEX(Structure!$I$25:$I$52,MATCH(B1886&amp;"|"&amp;I1886,Structure!$A$25:$A$52,0))</f>
        <v/>
      </c>
      <c r="Q1886" s="20">
        <f>G1886/H1886</f>
        <v/>
      </c>
      <c r="R1886" s="20">
        <f>G1886/O1886</f>
        <v/>
      </c>
      <c r="S1886" s="32">
        <f>(G1886-N1886)/(P1886-N1886)</f>
        <v/>
      </c>
      <c r="T1886" s="4">
        <f>IF(G1886&lt;N1886,"Below",IF(G1886&gt;P1886,"Above","Within"))</f>
        <v/>
      </c>
      <c r="U1886" s="17">
        <f>MAX(0,N1886-G1886)*F1886</f>
        <v/>
      </c>
      <c r="V1886" s="17">
        <f>MAX(0,G1886-P1886)*F1886</f>
        <v/>
      </c>
      <c r="W1886" s="33">
        <f>IF(T1886="Above",LN(G1886/P1886)/LN(1+INDEX(Market!$E$6:$E$9,MATCH(B1886,Market!$A$6:$A$9,0))),0)</f>
        <v/>
      </c>
    </row>
    <row r="1887">
      <c r="A1887" s="5" t="inlineStr">
        <is>
          <t>E02187</t>
        </is>
      </c>
      <c r="B1887" s="5" t="inlineStr">
        <is>
          <t>DE</t>
        </is>
      </c>
      <c r="C1887" s="5" t="inlineStr">
        <is>
          <t>HR</t>
        </is>
      </c>
      <c r="D1887" s="5" t="inlineStr">
        <is>
          <t>L2</t>
        </is>
      </c>
      <c r="E1887" s="5" t="inlineStr">
        <is>
          <t>F</t>
        </is>
      </c>
      <c r="F1887" s="5" t="n">
        <v>0.8</v>
      </c>
      <c r="G1887" s="31" t="n">
        <v>51450</v>
      </c>
      <c r="H1887" s="31" t="n">
        <v>47500</v>
      </c>
      <c r="I1887" s="6">
        <f>INDEX(Roles!$J$5:$J$40,MATCH(C1887&amp;"|"&amp;D1887,Roles!$A$5:$A$40,0))</f>
        <v/>
      </c>
      <c r="J1887" s="6">
        <f>INDEX(Roles!$K$5:$K$40,MATCH(C1887&amp;"|"&amp;D1887,Roles!$A$5:$A$40,0))</f>
        <v/>
      </c>
      <c r="K1887" s="26">
        <f>INDEX(Market!$K$31:$K$54,MATCH(B1887&amp;"|"&amp;J1887,Market!$A$31:$A$54,0))</f>
        <v/>
      </c>
      <c r="L1887" s="6">
        <f>INDEX(Settings!$E$13:$E$19,MATCH(I1887,Settings!$B$13:$B$19,0))</f>
        <v/>
      </c>
      <c r="M1887" s="25">
        <f>INDEX(Structure!$K$6:$K$12,MATCH(I1887,Structure!$A$6:$A$12,0))</f>
        <v/>
      </c>
      <c r="N1887" s="26">
        <f>INDEX(Structure!$G$25:$G$52,MATCH(B1887&amp;"|"&amp;I1887,Structure!$A$25:$A$52,0))</f>
        <v/>
      </c>
      <c r="O1887" s="26">
        <f>INDEX(Structure!$H$25:$H$52,MATCH(B1887&amp;"|"&amp;I1887,Structure!$A$25:$A$52,0))</f>
        <v/>
      </c>
      <c r="P1887" s="26">
        <f>INDEX(Structure!$I$25:$I$52,MATCH(B1887&amp;"|"&amp;I1887,Structure!$A$25:$A$52,0))</f>
        <v/>
      </c>
      <c r="Q1887" s="20">
        <f>G1887/H1887</f>
        <v/>
      </c>
      <c r="R1887" s="20">
        <f>G1887/O1887</f>
        <v/>
      </c>
      <c r="S1887" s="32">
        <f>(G1887-N1887)/(P1887-N1887)</f>
        <v/>
      </c>
      <c r="T1887" s="4">
        <f>IF(G1887&lt;N1887,"Below",IF(G1887&gt;P1887,"Above","Within"))</f>
        <v/>
      </c>
      <c r="U1887" s="17">
        <f>MAX(0,N1887-G1887)*F1887</f>
        <v/>
      </c>
      <c r="V1887" s="17">
        <f>MAX(0,G1887-P1887)*F1887</f>
        <v/>
      </c>
      <c r="W1887" s="33">
        <f>IF(T1887="Above",LN(G1887/P1887)/LN(1+INDEX(Market!$E$6:$E$9,MATCH(B1887,Market!$A$6:$A$9,0))),0)</f>
        <v/>
      </c>
    </row>
    <row r="1888">
      <c r="A1888" s="5" t="inlineStr">
        <is>
          <t>E02188</t>
        </is>
      </c>
      <c r="B1888" s="5" t="inlineStr">
        <is>
          <t>PL</t>
        </is>
      </c>
      <c r="C1888" s="5" t="inlineStr">
        <is>
          <t>Sales</t>
        </is>
      </c>
      <c r="D1888" s="5" t="inlineStr">
        <is>
          <t>L1</t>
        </is>
      </c>
      <c r="E1888" s="5" t="inlineStr">
        <is>
          <t>F</t>
        </is>
      </c>
      <c r="F1888" s="5" t="n">
        <v>1</v>
      </c>
      <c r="G1888" s="31" t="n">
        <v>22700</v>
      </c>
      <c r="H1888" s="31" t="n">
        <v>22000</v>
      </c>
      <c r="I1888" s="6">
        <f>INDEX(Roles!$J$5:$J$40,MATCH(C1888&amp;"|"&amp;D1888,Roles!$A$5:$A$40,0))</f>
        <v/>
      </c>
      <c r="J1888" s="6">
        <f>INDEX(Roles!$K$5:$K$40,MATCH(C1888&amp;"|"&amp;D1888,Roles!$A$5:$A$40,0))</f>
        <v/>
      </c>
      <c r="K1888" s="26">
        <f>INDEX(Market!$K$31:$K$54,MATCH(B1888&amp;"|"&amp;J1888,Market!$A$31:$A$54,0))</f>
        <v/>
      </c>
      <c r="L1888" s="6">
        <f>INDEX(Settings!$E$13:$E$19,MATCH(I1888,Settings!$B$13:$B$19,0))</f>
        <v/>
      </c>
      <c r="M1888" s="25">
        <f>INDEX(Structure!$K$6:$K$12,MATCH(I1888,Structure!$A$6:$A$12,0))</f>
        <v/>
      </c>
      <c r="N1888" s="26">
        <f>INDEX(Structure!$G$25:$G$52,MATCH(B1888&amp;"|"&amp;I1888,Structure!$A$25:$A$52,0))</f>
        <v/>
      </c>
      <c r="O1888" s="26">
        <f>INDEX(Structure!$H$25:$H$52,MATCH(B1888&amp;"|"&amp;I1888,Structure!$A$25:$A$52,0))</f>
        <v/>
      </c>
      <c r="P1888" s="26">
        <f>INDEX(Structure!$I$25:$I$52,MATCH(B1888&amp;"|"&amp;I1888,Structure!$A$25:$A$52,0))</f>
        <v/>
      </c>
      <c r="Q1888" s="20">
        <f>G1888/H1888</f>
        <v/>
      </c>
      <c r="R1888" s="20">
        <f>G1888/O1888</f>
        <v/>
      </c>
      <c r="S1888" s="32">
        <f>(G1888-N1888)/(P1888-N1888)</f>
        <v/>
      </c>
      <c r="T1888" s="4">
        <f>IF(G1888&lt;N1888,"Below",IF(G1888&gt;P1888,"Above","Within"))</f>
        <v/>
      </c>
      <c r="U1888" s="17">
        <f>MAX(0,N1888-G1888)*F1888</f>
        <v/>
      </c>
      <c r="V1888" s="17">
        <f>MAX(0,G1888-P1888)*F1888</f>
        <v/>
      </c>
      <c r="W1888" s="33">
        <f>IF(T1888="Above",LN(G1888/P1888)/LN(1+INDEX(Market!$E$6:$E$9,MATCH(B1888,Market!$A$6:$A$9,0))),0)</f>
        <v/>
      </c>
    </row>
    <row r="1889">
      <c r="A1889" s="5" t="inlineStr">
        <is>
          <t>E02189</t>
        </is>
      </c>
      <c r="B1889" s="5" t="inlineStr">
        <is>
          <t>PL</t>
        </is>
      </c>
      <c r="C1889" s="5" t="inlineStr">
        <is>
          <t>Finance</t>
        </is>
      </c>
      <c r="D1889" s="5" t="inlineStr">
        <is>
          <t>L3</t>
        </is>
      </c>
      <c r="E1889" s="5" t="inlineStr">
        <is>
          <t>M</t>
        </is>
      </c>
      <c r="F1889" s="5" t="n">
        <v>1</v>
      </c>
      <c r="G1889" s="31" t="n">
        <v>38000</v>
      </c>
      <c r="H1889" s="31" t="n">
        <v>37000</v>
      </c>
      <c r="I1889" s="6">
        <f>INDEX(Roles!$J$5:$J$40,MATCH(C1889&amp;"|"&amp;D1889,Roles!$A$5:$A$40,0))</f>
        <v/>
      </c>
      <c r="J1889" s="6">
        <f>INDEX(Roles!$K$5:$K$40,MATCH(C1889&amp;"|"&amp;D1889,Roles!$A$5:$A$40,0))</f>
        <v/>
      </c>
      <c r="K1889" s="26">
        <f>INDEX(Market!$K$31:$K$54,MATCH(B1889&amp;"|"&amp;J1889,Market!$A$31:$A$54,0))</f>
        <v/>
      </c>
      <c r="L1889" s="6">
        <f>INDEX(Settings!$E$13:$E$19,MATCH(I1889,Settings!$B$13:$B$19,0))</f>
        <v/>
      </c>
      <c r="M1889" s="25">
        <f>INDEX(Structure!$K$6:$K$12,MATCH(I1889,Structure!$A$6:$A$12,0))</f>
        <v/>
      </c>
      <c r="N1889" s="26">
        <f>INDEX(Structure!$G$25:$G$52,MATCH(B1889&amp;"|"&amp;I1889,Structure!$A$25:$A$52,0))</f>
        <v/>
      </c>
      <c r="O1889" s="26">
        <f>INDEX(Structure!$H$25:$H$52,MATCH(B1889&amp;"|"&amp;I1889,Structure!$A$25:$A$52,0))</f>
        <v/>
      </c>
      <c r="P1889" s="26">
        <f>INDEX(Structure!$I$25:$I$52,MATCH(B1889&amp;"|"&amp;I1889,Structure!$A$25:$A$52,0))</f>
        <v/>
      </c>
      <c r="Q1889" s="20">
        <f>G1889/H1889</f>
        <v/>
      </c>
      <c r="R1889" s="20">
        <f>G1889/O1889</f>
        <v/>
      </c>
      <c r="S1889" s="32">
        <f>(G1889-N1889)/(P1889-N1889)</f>
        <v/>
      </c>
      <c r="T1889" s="4">
        <f>IF(G1889&lt;N1889,"Below",IF(G1889&gt;P1889,"Above","Within"))</f>
        <v/>
      </c>
      <c r="U1889" s="17">
        <f>MAX(0,N1889-G1889)*F1889</f>
        <v/>
      </c>
      <c r="V1889" s="17">
        <f>MAX(0,G1889-P1889)*F1889</f>
        <v/>
      </c>
      <c r="W1889" s="33">
        <f>IF(T1889="Above",LN(G1889/P1889)/LN(1+INDEX(Market!$E$6:$E$9,MATCH(B1889,Market!$A$6:$A$9,0))),0)</f>
        <v/>
      </c>
    </row>
    <row r="1890">
      <c r="A1890" s="5" t="inlineStr">
        <is>
          <t>E02190</t>
        </is>
      </c>
      <c r="B1890" s="5" t="inlineStr">
        <is>
          <t>IT</t>
        </is>
      </c>
      <c r="C1890" s="5" t="inlineStr">
        <is>
          <t>HR</t>
        </is>
      </c>
      <c r="D1890" s="5" t="inlineStr">
        <is>
          <t>L2</t>
        </is>
      </c>
      <c r="E1890" s="5" t="inlineStr">
        <is>
          <t>M</t>
        </is>
      </c>
      <c r="F1890" s="5" t="n">
        <v>1</v>
      </c>
      <c r="G1890" s="31" t="n">
        <v>33400</v>
      </c>
      <c r="H1890" s="31" t="n">
        <v>32500</v>
      </c>
      <c r="I1890" s="6">
        <f>INDEX(Roles!$J$5:$J$40,MATCH(C1890&amp;"|"&amp;D1890,Roles!$A$5:$A$40,0))</f>
        <v/>
      </c>
      <c r="J1890" s="6">
        <f>INDEX(Roles!$K$5:$K$40,MATCH(C1890&amp;"|"&amp;D1890,Roles!$A$5:$A$40,0))</f>
        <v/>
      </c>
      <c r="K1890" s="26">
        <f>INDEX(Market!$K$31:$K$54,MATCH(B1890&amp;"|"&amp;J1890,Market!$A$31:$A$54,0))</f>
        <v/>
      </c>
      <c r="L1890" s="6">
        <f>INDEX(Settings!$E$13:$E$19,MATCH(I1890,Settings!$B$13:$B$19,0))</f>
        <v/>
      </c>
      <c r="M1890" s="25">
        <f>INDEX(Structure!$K$6:$K$12,MATCH(I1890,Structure!$A$6:$A$12,0))</f>
        <v/>
      </c>
      <c r="N1890" s="26">
        <f>INDEX(Structure!$G$25:$G$52,MATCH(B1890&amp;"|"&amp;I1890,Structure!$A$25:$A$52,0))</f>
        <v/>
      </c>
      <c r="O1890" s="26">
        <f>INDEX(Structure!$H$25:$H$52,MATCH(B1890&amp;"|"&amp;I1890,Structure!$A$25:$A$52,0))</f>
        <v/>
      </c>
      <c r="P1890" s="26">
        <f>INDEX(Structure!$I$25:$I$52,MATCH(B1890&amp;"|"&amp;I1890,Structure!$A$25:$A$52,0))</f>
        <v/>
      </c>
      <c r="Q1890" s="20">
        <f>G1890/H1890</f>
        <v/>
      </c>
      <c r="R1890" s="20">
        <f>G1890/O1890</f>
        <v/>
      </c>
      <c r="S1890" s="32">
        <f>(G1890-N1890)/(P1890-N1890)</f>
        <v/>
      </c>
      <c r="T1890" s="4">
        <f>IF(G1890&lt;N1890,"Below",IF(G1890&gt;P1890,"Above","Within"))</f>
        <v/>
      </c>
      <c r="U1890" s="17">
        <f>MAX(0,N1890-G1890)*F1890</f>
        <v/>
      </c>
      <c r="V1890" s="17">
        <f>MAX(0,G1890-P1890)*F1890</f>
        <v/>
      </c>
      <c r="W1890" s="33">
        <f>IF(T1890="Above",LN(G1890/P1890)/LN(1+INDEX(Market!$E$6:$E$9,MATCH(B1890,Market!$A$6:$A$9,0))),0)</f>
        <v/>
      </c>
    </row>
    <row r="1891">
      <c r="A1891" s="5" t="inlineStr">
        <is>
          <t>E02191</t>
        </is>
      </c>
      <c r="B1891" s="5" t="inlineStr">
        <is>
          <t>IT</t>
        </is>
      </c>
      <c r="C1891" s="5" t="inlineStr">
        <is>
          <t>Sales</t>
        </is>
      </c>
      <c r="D1891" s="5" t="inlineStr">
        <is>
          <t>L4</t>
        </is>
      </c>
      <c r="E1891" s="5" t="inlineStr">
        <is>
          <t>M</t>
        </is>
      </c>
      <c r="F1891" s="5" t="n">
        <v>1</v>
      </c>
      <c r="G1891" s="31" t="n">
        <v>58150</v>
      </c>
      <c r="H1891" s="31" t="n">
        <v>57300</v>
      </c>
      <c r="I1891" s="6">
        <f>INDEX(Roles!$J$5:$J$40,MATCH(C1891&amp;"|"&amp;D1891,Roles!$A$5:$A$40,0))</f>
        <v/>
      </c>
      <c r="J1891" s="6">
        <f>INDEX(Roles!$K$5:$K$40,MATCH(C1891&amp;"|"&amp;D1891,Roles!$A$5:$A$40,0))</f>
        <v/>
      </c>
      <c r="K1891" s="26">
        <f>INDEX(Market!$K$31:$K$54,MATCH(B1891&amp;"|"&amp;J1891,Market!$A$31:$A$54,0))</f>
        <v/>
      </c>
      <c r="L1891" s="6">
        <f>INDEX(Settings!$E$13:$E$19,MATCH(I1891,Settings!$B$13:$B$19,0))</f>
        <v/>
      </c>
      <c r="M1891" s="25">
        <f>INDEX(Structure!$K$6:$K$12,MATCH(I1891,Structure!$A$6:$A$12,0))</f>
        <v/>
      </c>
      <c r="N1891" s="26">
        <f>INDEX(Structure!$G$25:$G$52,MATCH(B1891&amp;"|"&amp;I1891,Structure!$A$25:$A$52,0))</f>
        <v/>
      </c>
      <c r="O1891" s="26">
        <f>INDEX(Structure!$H$25:$H$52,MATCH(B1891&amp;"|"&amp;I1891,Structure!$A$25:$A$52,0))</f>
        <v/>
      </c>
      <c r="P1891" s="26">
        <f>INDEX(Structure!$I$25:$I$52,MATCH(B1891&amp;"|"&amp;I1891,Structure!$A$25:$A$52,0))</f>
        <v/>
      </c>
      <c r="Q1891" s="20">
        <f>G1891/H1891</f>
        <v/>
      </c>
      <c r="R1891" s="20">
        <f>G1891/O1891</f>
        <v/>
      </c>
      <c r="S1891" s="32">
        <f>(G1891-N1891)/(P1891-N1891)</f>
        <v/>
      </c>
      <c r="T1891" s="4">
        <f>IF(G1891&lt;N1891,"Below",IF(G1891&gt;P1891,"Above","Within"))</f>
        <v/>
      </c>
      <c r="U1891" s="17">
        <f>MAX(0,N1891-G1891)*F1891</f>
        <v/>
      </c>
      <c r="V1891" s="17">
        <f>MAX(0,G1891-P1891)*F1891</f>
        <v/>
      </c>
      <c r="W1891" s="33">
        <f>IF(T1891="Above",LN(G1891/P1891)/LN(1+INDEX(Market!$E$6:$E$9,MATCH(B1891,Market!$A$6:$A$9,0))),0)</f>
        <v/>
      </c>
    </row>
    <row r="1892">
      <c r="A1892" s="5" t="inlineStr">
        <is>
          <t>E02192</t>
        </is>
      </c>
      <c r="B1892" s="5" t="inlineStr">
        <is>
          <t>DE</t>
        </is>
      </c>
      <c r="C1892" s="5" t="inlineStr">
        <is>
          <t>Sales</t>
        </is>
      </c>
      <c r="D1892" s="5" t="inlineStr">
        <is>
          <t>L5</t>
        </is>
      </c>
      <c r="E1892" s="5" t="inlineStr">
        <is>
          <t>M</t>
        </is>
      </c>
      <c r="F1892" s="5" t="n">
        <v>1</v>
      </c>
      <c r="G1892" s="31" t="n">
        <v>117000</v>
      </c>
      <c r="H1892" s="31" t="n">
        <v>115700</v>
      </c>
      <c r="I1892" s="6">
        <f>INDEX(Roles!$J$5:$J$40,MATCH(C1892&amp;"|"&amp;D1892,Roles!$A$5:$A$40,0))</f>
        <v/>
      </c>
      <c r="J1892" s="6">
        <f>INDEX(Roles!$K$5:$K$40,MATCH(C1892&amp;"|"&amp;D1892,Roles!$A$5:$A$40,0))</f>
        <v/>
      </c>
      <c r="K1892" s="26">
        <f>INDEX(Market!$K$31:$K$54,MATCH(B1892&amp;"|"&amp;J1892,Market!$A$31:$A$54,0))</f>
        <v/>
      </c>
      <c r="L1892" s="6">
        <f>INDEX(Settings!$E$13:$E$19,MATCH(I1892,Settings!$B$13:$B$19,0))</f>
        <v/>
      </c>
      <c r="M1892" s="25">
        <f>INDEX(Structure!$K$6:$K$12,MATCH(I1892,Structure!$A$6:$A$12,0))</f>
        <v/>
      </c>
      <c r="N1892" s="26">
        <f>INDEX(Structure!$G$25:$G$52,MATCH(B1892&amp;"|"&amp;I1892,Structure!$A$25:$A$52,0))</f>
        <v/>
      </c>
      <c r="O1892" s="26">
        <f>INDEX(Structure!$H$25:$H$52,MATCH(B1892&amp;"|"&amp;I1892,Structure!$A$25:$A$52,0))</f>
        <v/>
      </c>
      <c r="P1892" s="26">
        <f>INDEX(Structure!$I$25:$I$52,MATCH(B1892&amp;"|"&amp;I1892,Structure!$A$25:$A$52,0))</f>
        <v/>
      </c>
      <c r="Q1892" s="20">
        <f>G1892/H1892</f>
        <v/>
      </c>
      <c r="R1892" s="20">
        <f>G1892/O1892</f>
        <v/>
      </c>
      <c r="S1892" s="32">
        <f>(G1892-N1892)/(P1892-N1892)</f>
        <v/>
      </c>
      <c r="T1892" s="4">
        <f>IF(G1892&lt;N1892,"Below",IF(G1892&gt;P1892,"Above","Within"))</f>
        <v/>
      </c>
      <c r="U1892" s="17">
        <f>MAX(0,N1892-G1892)*F1892</f>
        <v/>
      </c>
      <c r="V1892" s="17">
        <f>MAX(0,G1892-P1892)*F1892</f>
        <v/>
      </c>
      <c r="W1892" s="33">
        <f>IF(T1892="Above",LN(G1892/P1892)/LN(1+INDEX(Market!$E$6:$E$9,MATCH(B1892,Market!$A$6:$A$9,0))),0)</f>
        <v/>
      </c>
    </row>
    <row r="1893">
      <c r="A1893" s="5" t="inlineStr">
        <is>
          <t>E02193</t>
        </is>
      </c>
      <c r="B1893" s="5" t="inlineStr">
        <is>
          <t>DE</t>
        </is>
      </c>
      <c r="C1893" s="5" t="inlineStr">
        <is>
          <t>Operations</t>
        </is>
      </c>
      <c r="D1893" s="5" t="inlineStr">
        <is>
          <t>L1</t>
        </is>
      </c>
      <c r="E1893" s="5" t="inlineStr">
        <is>
          <t>F</t>
        </is>
      </c>
      <c r="F1893" s="5" t="n">
        <v>1</v>
      </c>
      <c r="G1893" s="31" t="n">
        <v>34900</v>
      </c>
      <c r="H1893" s="31" t="n">
        <v>36100</v>
      </c>
      <c r="I1893" s="6">
        <f>INDEX(Roles!$J$5:$J$40,MATCH(C1893&amp;"|"&amp;D1893,Roles!$A$5:$A$40,0))</f>
        <v/>
      </c>
      <c r="J1893" s="6">
        <f>INDEX(Roles!$K$5:$K$40,MATCH(C1893&amp;"|"&amp;D1893,Roles!$A$5:$A$40,0))</f>
        <v/>
      </c>
      <c r="K1893" s="26">
        <f>INDEX(Market!$K$31:$K$54,MATCH(B1893&amp;"|"&amp;J1893,Market!$A$31:$A$54,0))</f>
        <v/>
      </c>
      <c r="L1893" s="6">
        <f>INDEX(Settings!$E$13:$E$19,MATCH(I1893,Settings!$B$13:$B$19,0))</f>
        <v/>
      </c>
      <c r="M1893" s="25">
        <f>INDEX(Structure!$K$6:$K$12,MATCH(I1893,Structure!$A$6:$A$12,0))</f>
        <v/>
      </c>
      <c r="N1893" s="26">
        <f>INDEX(Structure!$G$25:$G$52,MATCH(B1893&amp;"|"&amp;I1893,Structure!$A$25:$A$52,0))</f>
        <v/>
      </c>
      <c r="O1893" s="26">
        <f>INDEX(Structure!$H$25:$H$52,MATCH(B1893&amp;"|"&amp;I1893,Structure!$A$25:$A$52,0))</f>
        <v/>
      </c>
      <c r="P1893" s="26">
        <f>INDEX(Structure!$I$25:$I$52,MATCH(B1893&amp;"|"&amp;I1893,Structure!$A$25:$A$52,0))</f>
        <v/>
      </c>
      <c r="Q1893" s="20">
        <f>G1893/H1893</f>
        <v/>
      </c>
      <c r="R1893" s="20">
        <f>G1893/O1893</f>
        <v/>
      </c>
      <c r="S1893" s="32">
        <f>(G1893-N1893)/(P1893-N1893)</f>
        <v/>
      </c>
      <c r="T1893" s="4">
        <f>IF(G1893&lt;N1893,"Below",IF(G1893&gt;P1893,"Above","Within"))</f>
        <v/>
      </c>
      <c r="U1893" s="17">
        <f>MAX(0,N1893-G1893)*F1893</f>
        <v/>
      </c>
      <c r="V1893" s="17">
        <f>MAX(0,G1893-P1893)*F1893</f>
        <v/>
      </c>
      <c r="W1893" s="33">
        <f>IF(T1893="Above",LN(G1893/P1893)/LN(1+INDEX(Market!$E$6:$E$9,MATCH(B1893,Market!$A$6:$A$9,0))),0)</f>
        <v/>
      </c>
    </row>
    <row r="1894">
      <c r="A1894" s="5" t="inlineStr">
        <is>
          <t>E02194</t>
        </is>
      </c>
      <c r="B1894" s="5" t="inlineStr">
        <is>
          <t>DE</t>
        </is>
      </c>
      <c r="C1894" s="5" t="inlineStr">
        <is>
          <t>Sales</t>
        </is>
      </c>
      <c r="D1894" s="5" t="inlineStr">
        <is>
          <t>L4</t>
        </is>
      </c>
      <c r="E1894" s="5" t="inlineStr">
        <is>
          <t>M</t>
        </is>
      </c>
      <c r="F1894" s="5" t="n">
        <v>1</v>
      </c>
      <c r="G1894" s="31" t="n">
        <v>82800</v>
      </c>
      <c r="H1894" s="31" t="n">
        <v>83800</v>
      </c>
      <c r="I1894" s="6">
        <f>INDEX(Roles!$J$5:$J$40,MATCH(C1894&amp;"|"&amp;D1894,Roles!$A$5:$A$40,0))</f>
        <v/>
      </c>
      <c r="J1894" s="6">
        <f>INDEX(Roles!$K$5:$K$40,MATCH(C1894&amp;"|"&amp;D1894,Roles!$A$5:$A$40,0))</f>
        <v/>
      </c>
      <c r="K1894" s="26">
        <f>INDEX(Market!$K$31:$K$54,MATCH(B1894&amp;"|"&amp;J1894,Market!$A$31:$A$54,0))</f>
        <v/>
      </c>
      <c r="L1894" s="6">
        <f>INDEX(Settings!$E$13:$E$19,MATCH(I1894,Settings!$B$13:$B$19,0))</f>
        <v/>
      </c>
      <c r="M1894" s="25">
        <f>INDEX(Structure!$K$6:$K$12,MATCH(I1894,Structure!$A$6:$A$12,0))</f>
        <v/>
      </c>
      <c r="N1894" s="26">
        <f>INDEX(Structure!$G$25:$G$52,MATCH(B1894&amp;"|"&amp;I1894,Structure!$A$25:$A$52,0))</f>
        <v/>
      </c>
      <c r="O1894" s="26">
        <f>INDEX(Structure!$H$25:$H$52,MATCH(B1894&amp;"|"&amp;I1894,Structure!$A$25:$A$52,0))</f>
        <v/>
      </c>
      <c r="P1894" s="26">
        <f>INDEX(Structure!$I$25:$I$52,MATCH(B1894&amp;"|"&amp;I1894,Structure!$A$25:$A$52,0))</f>
        <v/>
      </c>
      <c r="Q1894" s="20">
        <f>G1894/H1894</f>
        <v/>
      </c>
      <c r="R1894" s="20">
        <f>G1894/O1894</f>
        <v/>
      </c>
      <c r="S1894" s="32">
        <f>(G1894-N1894)/(P1894-N1894)</f>
        <v/>
      </c>
      <c r="T1894" s="4">
        <f>IF(G1894&lt;N1894,"Below",IF(G1894&gt;P1894,"Above","Within"))</f>
        <v/>
      </c>
      <c r="U1894" s="17">
        <f>MAX(0,N1894-G1894)*F1894</f>
        <v/>
      </c>
      <c r="V1894" s="17">
        <f>MAX(0,G1894-P1894)*F1894</f>
        <v/>
      </c>
      <c r="W1894" s="33">
        <f>IF(T1894="Above",LN(G1894/P1894)/LN(1+INDEX(Market!$E$6:$E$9,MATCH(B1894,Market!$A$6:$A$9,0))),0)</f>
        <v/>
      </c>
    </row>
    <row r="1895">
      <c r="A1895" s="5" t="inlineStr">
        <is>
          <t>E02195</t>
        </is>
      </c>
      <c r="B1895" s="5" t="inlineStr">
        <is>
          <t>PL</t>
        </is>
      </c>
      <c r="C1895" s="5" t="inlineStr">
        <is>
          <t>Customer Service</t>
        </is>
      </c>
      <c r="D1895" s="5" t="inlineStr">
        <is>
          <t>L2</t>
        </is>
      </c>
      <c r="E1895" s="5" t="inlineStr">
        <is>
          <t>F</t>
        </is>
      </c>
      <c r="F1895" s="5" t="n">
        <v>1</v>
      </c>
      <c r="G1895" s="31" t="n">
        <v>22350</v>
      </c>
      <c r="H1895" s="31" t="n">
        <v>23600</v>
      </c>
      <c r="I1895" s="6">
        <f>INDEX(Roles!$J$5:$J$40,MATCH(C1895&amp;"|"&amp;D1895,Roles!$A$5:$A$40,0))</f>
        <v/>
      </c>
      <c r="J1895" s="6">
        <f>INDEX(Roles!$K$5:$K$40,MATCH(C1895&amp;"|"&amp;D1895,Roles!$A$5:$A$40,0))</f>
        <v/>
      </c>
      <c r="K1895" s="26">
        <f>INDEX(Market!$K$31:$K$54,MATCH(B1895&amp;"|"&amp;J1895,Market!$A$31:$A$54,0))</f>
        <v/>
      </c>
      <c r="L1895" s="6">
        <f>INDEX(Settings!$E$13:$E$19,MATCH(I1895,Settings!$B$13:$B$19,0))</f>
        <v/>
      </c>
      <c r="M1895" s="25">
        <f>INDEX(Structure!$K$6:$K$12,MATCH(I1895,Structure!$A$6:$A$12,0))</f>
        <v/>
      </c>
      <c r="N1895" s="26">
        <f>INDEX(Structure!$G$25:$G$52,MATCH(B1895&amp;"|"&amp;I1895,Structure!$A$25:$A$52,0))</f>
        <v/>
      </c>
      <c r="O1895" s="26">
        <f>INDEX(Structure!$H$25:$H$52,MATCH(B1895&amp;"|"&amp;I1895,Structure!$A$25:$A$52,0))</f>
        <v/>
      </c>
      <c r="P1895" s="26">
        <f>INDEX(Structure!$I$25:$I$52,MATCH(B1895&amp;"|"&amp;I1895,Structure!$A$25:$A$52,0))</f>
        <v/>
      </c>
      <c r="Q1895" s="20">
        <f>G1895/H1895</f>
        <v/>
      </c>
      <c r="R1895" s="20">
        <f>G1895/O1895</f>
        <v/>
      </c>
      <c r="S1895" s="32">
        <f>(G1895-N1895)/(P1895-N1895)</f>
        <v/>
      </c>
      <c r="T1895" s="4">
        <f>IF(G1895&lt;N1895,"Below",IF(G1895&gt;P1895,"Above","Within"))</f>
        <v/>
      </c>
      <c r="U1895" s="17">
        <f>MAX(0,N1895-G1895)*F1895</f>
        <v/>
      </c>
      <c r="V1895" s="17">
        <f>MAX(0,G1895-P1895)*F1895</f>
        <v/>
      </c>
      <c r="W1895" s="33">
        <f>IF(T1895="Above",LN(G1895/P1895)/LN(1+INDEX(Market!$E$6:$E$9,MATCH(B1895,Market!$A$6:$A$9,0))),0)</f>
        <v/>
      </c>
    </row>
    <row r="1896">
      <c r="A1896" s="5" t="inlineStr">
        <is>
          <t>E02196</t>
        </is>
      </c>
      <c r="B1896" s="5" t="inlineStr">
        <is>
          <t>DE</t>
        </is>
      </c>
      <c r="C1896" s="5" t="inlineStr">
        <is>
          <t>HR</t>
        </is>
      </c>
      <c r="D1896" s="5" t="inlineStr">
        <is>
          <t>L4</t>
        </is>
      </c>
      <c r="E1896" s="5" t="inlineStr">
        <is>
          <t>F</t>
        </is>
      </c>
      <c r="F1896" s="5" t="n">
        <v>1</v>
      </c>
      <c r="G1896" s="31" t="n">
        <v>74250</v>
      </c>
      <c r="H1896" s="31" t="n">
        <v>79800</v>
      </c>
      <c r="I1896" s="6">
        <f>INDEX(Roles!$J$5:$J$40,MATCH(C1896&amp;"|"&amp;D1896,Roles!$A$5:$A$40,0))</f>
        <v/>
      </c>
      <c r="J1896" s="6">
        <f>INDEX(Roles!$K$5:$K$40,MATCH(C1896&amp;"|"&amp;D1896,Roles!$A$5:$A$40,0))</f>
        <v/>
      </c>
      <c r="K1896" s="26">
        <f>INDEX(Market!$K$31:$K$54,MATCH(B1896&amp;"|"&amp;J1896,Market!$A$31:$A$54,0))</f>
        <v/>
      </c>
      <c r="L1896" s="6">
        <f>INDEX(Settings!$E$13:$E$19,MATCH(I1896,Settings!$B$13:$B$19,0))</f>
        <v/>
      </c>
      <c r="M1896" s="25">
        <f>INDEX(Structure!$K$6:$K$12,MATCH(I1896,Structure!$A$6:$A$12,0))</f>
        <v/>
      </c>
      <c r="N1896" s="26">
        <f>INDEX(Structure!$G$25:$G$52,MATCH(B1896&amp;"|"&amp;I1896,Structure!$A$25:$A$52,0))</f>
        <v/>
      </c>
      <c r="O1896" s="26">
        <f>INDEX(Structure!$H$25:$H$52,MATCH(B1896&amp;"|"&amp;I1896,Structure!$A$25:$A$52,0))</f>
        <v/>
      </c>
      <c r="P1896" s="26">
        <f>INDEX(Structure!$I$25:$I$52,MATCH(B1896&amp;"|"&amp;I1896,Structure!$A$25:$A$52,0))</f>
        <v/>
      </c>
      <c r="Q1896" s="20">
        <f>G1896/H1896</f>
        <v/>
      </c>
      <c r="R1896" s="20">
        <f>G1896/O1896</f>
        <v/>
      </c>
      <c r="S1896" s="32">
        <f>(G1896-N1896)/(P1896-N1896)</f>
        <v/>
      </c>
      <c r="T1896" s="4">
        <f>IF(G1896&lt;N1896,"Below",IF(G1896&gt;P1896,"Above","Within"))</f>
        <v/>
      </c>
      <c r="U1896" s="17">
        <f>MAX(0,N1896-G1896)*F1896</f>
        <v/>
      </c>
      <c r="V1896" s="17">
        <f>MAX(0,G1896-P1896)*F1896</f>
        <v/>
      </c>
      <c r="W1896" s="33">
        <f>IF(T1896="Above",LN(G1896/P1896)/LN(1+INDEX(Market!$E$6:$E$9,MATCH(B1896,Market!$A$6:$A$9,0))),0)</f>
        <v/>
      </c>
    </row>
    <row r="1897">
      <c r="A1897" s="5" t="inlineStr">
        <is>
          <t>E02197</t>
        </is>
      </c>
      <c r="B1897" s="5" t="inlineStr">
        <is>
          <t>DE</t>
        </is>
      </c>
      <c r="C1897" s="5" t="inlineStr">
        <is>
          <t>Customer Service</t>
        </is>
      </c>
      <c r="D1897" s="5" t="inlineStr">
        <is>
          <t>L4</t>
        </is>
      </c>
      <c r="E1897" s="5" t="inlineStr">
        <is>
          <t>F</t>
        </is>
      </c>
      <c r="F1897" s="5" t="n">
        <v>1</v>
      </c>
      <c r="G1897" s="31" t="n">
        <v>70900</v>
      </c>
      <c r="H1897" s="31" t="n">
        <v>71800</v>
      </c>
      <c r="I1897" s="6">
        <f>INDEX(Roles!$J$5:$J$40,MATCH(C1897&amp;"|"&amp;D1897,Roles!$A$5:$A$40,0))</f>
        <v/>
      </c>
      <c r="J1897" s="6">
        <f>INDEX(Roles!$K$5:$K$40,MATCH(C1897&amp;"|"&amp;D1897,Roles!$A$5:$A$40,0))</f>
        <v/>
      </c>
      <c r="K1897" s="26">
        <f>INDEX(Market!$K$31:$K$54,MATCH(B1897&amp;"|"&amp;J1897,Market!$A$31:$A$54,0))</f>
        <v/>
      </c>
      <c r="L1897" s="6">
        <f>INDEX(Settings!$E$13:$E$19,MATCH(I1897,Settings!$B$13:$B$19,0))</f>
        <v/>
      </c>
      <c r="M1897" s="25">
        <f>INDEX(Structure!$K$6:$K$12,MATCH(I1897,Structure!$A$6:$A$12,0))</f>
        <v/>
      </c>
      <c r="N1897" s="26">
        <f>INDEX(Structure!$G$25:$G$52,MATCH(B1897&amp;"|"&amp;I1897,Structure!$A$25:$A$52,0))</f>
        <v/>
      </c>
      <c r="O1897" s="26">
        <f>INDEX(Structure!$H$25:$H$52,MATCH(B1897&amp;"|"&amp;I1897,Structure!$A$25:$A$52,0))</f>
        <v/>
      </c>
      <c r="P1897" s="26">
        <f>INDEX(Structure!$I$25:$I$52,MATCH(B1897&amp;"|"&amp;I1897,Structure!$A$25:$A$52,0))</f>
        <v/>
      </c>
      <c r="Q1897" s="20">
        <f>G1897/H1897</f>
        <v/>
      </c>
      <c r="R1897" s="20">
        <f>G1897/O1897</f>
        <v/>
      </c>
      <c r="S1897" s="32">
        <f>(G1897-N1897)/(P1897-N1897)</f>
        <v/>
      </c>
      <c r="T1897" s="4">
        <f>IF(G1897&lt;N1897,"Below",IF(G1897&gt;P1897,"Above","Within"))</f>
        <v/>
      </c>
      <c r="U1897" s="17">
        <f>MAX(0,N1897-G1897)*F1897</f>
        <v/>
      </c>
      <c r="V1897" s="17">
        <f>MAX(0,G1897-P1897)*F1897</f>
        <v/>
      </c>
      <c r="W1897" s="33">
        <f>IF(T1897="Above",LN(G1897/P1897)/LN(1+INDEX(Market!$E$6:$E$9,MATCH(B1897,Market!$A$6:$A$9,0))),0)</f>
        <v/>
      </c>
    </row>
    <row r="1898">
      <c r="A1898" s="5" t="inlineStr">
        <is>
          <t>E02198</t>
        </is>
      </c>
      <c r="B1898" s="5" t="inlineStr">
        <is>
          <t>IT</t>
        </is>
      </c>
      <c r="C1898" s="5" t="inlineStr">
        <is>
          <t>Customer Service</t>
        </is>
      </c>
      <c r="D1898" s="5" t="inlineStr">
        <is>
          <t>L3</t>
        </is>
      </c>
      <c r="E1898" s="5" t="inlineStr">
        <is>
          <t>M</t>
        </is>
      </c>
      <c r="F1898" s="5" t="n">
        <v>0.8</v>
      </c>
      <c r="G1898" s="31" t="n">
        <v>37600</v>
      </c>
      <c r="H1898" s="31" t="n">
        <v>37400</v>
      </c>
      <c r="I1898" s="6">
        <f>INDEX(Roles!$J$5:$J$40,MATCH(C1898&amp;"|"&amp;D1898,Roles!$A$5:$A$40,0))</f>
        <v/>
      </c>
      <c r="J1898" s="6">
        <f>INDEX(Roles!$K$5:$K$40,MATCH(C1898&amp;"|"&amp;D1898,Roles!$A$5:$A$40,0))</f>
        <v/>
      </c>
      <c r="K1898" s="26">
        <f>INDEX(Market!$K$31:$K$54,MATCH(B1898&amp;"|"&amp;J1898,Market!$A$31:$A$54,0))</f>
        <v/>
      </c>
      <c r="L1898" s="6">
        <f>INDEX(Settings!$E$13:$E$19,MATCH(I1898,Settings!$B$13:$B$19,0))</f>
        <v/>
      </c>
      <c r="M1898" s="25">
        <f>INDEX(Structure!$K$6:$K$12,MATCH(I1898,Structure!$A$6:$A$12,0))</f>
        <v/>
      </c>
      <c r="N1898" s="26">
        <f>INDEX(Structure!$G$25:$G$52,MATCH(B1898&amp;"|"&amp;I1898,Structure!$A$25:$A$52,0))</f>
        <v/>
      </c>
      <c r="O1898" s="26">
        <f>INDEX(Structure!$H$25:$H$52,MATCH(B1898&amp;"|"&amp;I1898,Structure!$A$25:$A$52,0))</f>
        <v/>
      </c>
      <c r="P1898" s="26">
        <f>INDEX(Structure!$I$25:$I$52,MATCH(B1898&amp;"|"&amp;I1898,Structure!$A$25:$A$52,0))</f>
        <v/>
      </c>
      <c r="Q1898" s="20">
        <f>G1898/H1898</f>
        <v/>
      </c>
      <c r="R1898" s="20">
        <f>G1898/O1898</f>
        <v/>
      </c>
      <c r="S1898" s="32">
        <f>(G1898-N1898)/(P1898-N1898)</f>
        <v/>
      </c>
      <c r="T1898" s="4">
        <f>IF(G1898&lt;N1898,"Below",IF(G1898&gt;P1898,"Above","Within"))</f>
        <v/>
      </c>
      <c r="U1898" s="17">
        <f>MAX(0,N1898-G1898)*F1898</f>
        <v/>
      </c>
      <c r="V1898" s="17">
        <f>MAX(0,G1898-P1898)*F1898</f>
        <v/>
      </c>
      <c r="W1898" s="33">
        <f>IF(T1898="Above",LN(G1898/P1898)/LN(1+INDEX(Market!$E$6:$E$9,MATCH(B1898,Market!$A$6:$A$9,0))),0)</f>
        <v/>
      </c>
    </row>
    <row r="1899">
      <c r="A1899" s="5" t="inlineStr">
        <is>
          <t>E02199</t>
        </is>
      </c>
      <c r="B1899" s="5" t="inlineStr">
        <is>
          <t>IT</t>
        </is>
      </c>
      <c r="C1899" s="5" t="inlineStr">
        <is>
          <t>Tech</t>
        </is>
      </c>
      <c r="D1899" s="5" t="inlineStr">
        <is>
          <t>L3</t>
        </is>
      </c>
      <c r="E1899" s="5" t="inlineStr">
        <is>
          <t>M</t>
        </is>
      </c>
      <c r="F1899" s="5" t="n">
        <v>1</v>
      </c>
      <c r="G1899" s="31" t="n">
        <v>60400</v>
      </c>
      <c r="H1899" s="31" t="n">
        <v>52000</v>
      </c>
      <c r="I1899" s="6">
        <f>INDEX(Roles!$J$5:$J$40,MATCH(C1899&amp;"|"&amp;D1899,Roles!$A$5:$A$40,0))</f>
        <v/>
      </c>
      <c r="J1899" s="6">
        <f>INDEX(Roles!$K$5:$K$40,MATCH(C1899&amp;"|"&amp;D1899,Roles!$A$5:$A$40,0))</f>
        <v/>
      </c>
      <c r="K1899" s="26">
        <f>INDEX(Market!$K$31:$K$54,MATCH(B1899&amp;"|"&amp;J1899,Market!$A$31:$A$54,0))</f>
        <v/>
      </c>
      <c r="L1899" s="6">
        <f>INDEX(Settings!$E$13:$E$19,MATCH(I1899,Settings!$B$13:$B$19,0))</f>
        <v/>
      </c>
      <c r="M1899" s="25">
        <f>INDEX(Structure!$K$6:$K$12,MATCH(I1899,Structure!$A$6:$A$12,0))</f>
        <v/>
      </c>
      <c r="N1899" s="26">
        <f>INDEX(Structure!$G$25:$G$52,MATCH(B1899&amp;"|"&amp;I1899,Structure!$A$25:$A$52,0))</f>
        <v/>
      </c>
      <c r="O1899" s="26">
        <f>INDEX(Structure!$H$25:$H$52,MATCH(B1899&amp;"|"&amp;I1899,Structure!$A$25:$A$52,0))</f>
        <v/>
      </c>
      <c r="P1899" s="26">
        <f>INDEX(Structure!$I$25:$I$52,MATCH(B1899&amp;"|"&amp;I1899,Structure!$A$25:$A$52,0))</f>
        <v/>
      </c>
      <c r="Q1899" s="20">
        <f>G1899/H1899</f>
        <v/>
      </c>
      <c r="R1899" s="20">
        <f>G1899/O1899</f>
        <v/>
      </c>
      <c r="S1899" s="32">
        <f>(G1899-N1899)/(P1899-N1899)</f>
        <v/>
      </c>
      <c r="T1899" s="4">
        <f>IF(G1899&lt;N1899,"Below",IF(G1899&gt;P1899,"Above","Within"))</f>
        <v/>
      </c>
      <c r="U1899" s="17">
        <f>MAX(0,N1899-G1899)*F1899</f>
        <v/>
      </c>
      <c r="V1899" s="17">
        <f>MAX(0,G1899-P1899)*F1899</f>
        <v/>
      </c>
      <c r="W1899" s="33">
        <f>IF(T1899="Above",LN(G1899/P1899)/LN(1+INDEX(Market!$E$6:$E$9,MATCH(B1899,Market!$A$6:$A$9,0))),0)</f>
        <v/>
      </c>
    </row>
    <row r="1900">
      <c r="A1900" s="5" t="inlineStr">
        <is>
          <t>E02200</t>
        </is>
      </c>
      <c r="B1900" s="5" t="inlineStr">
        <is>
          <t>PL</t>
        </is>
      </c>
      <c r="C1900" s="5" t="inlineStr">
        <is>
          <t>Sales</t>
        </is>
      </c>
      <c r="D1900" s="5" t="inlineStr">
        <is>
          <t>L1</t>
        </is>
      </c>
      <c r="E1900" s="5" t="inlineStr">
        <is>
          <t>M</t>
        </is>
      </c>
      <c r="F1900" s="5" t="n">
        <v>1</v>
      </c>
      <c r="G1900" s="31" t="n">
        <v>23050</v>
      </c>
      <c r="H1900" s="31" t="n">
        <v>22000</v>
      </c>
      <c r="I1900" s="6">
        <f>INDEX(Roles!$J$5:$J$40,MATCH(C1900&amp;"|"&amp;D1900,Roles!$A$5:$A$40,0))</f>
        <v/>
      </c>
      <c r="J1900" s="6">
        <f>INDEX(Roles!$K$5:$K$40,MATCH(C1900&amp;"|"&amp;D1900,Roles!$A$5:$A$40,0))</f>
        <v/>
      </c>
      <c r="K1900" s="26">
        <f>INDEX(Market!$K$31:$K$54,MATCH(B1900&amp;"|"&amp;J1900,Market!$A$31:$A$54,0))</f>
        <v/>
      </c>
      <c r="L1900" s="6">
        <f>INDEX(Settings!$E$13:$E$19,MATCH(I1900,Settings!$B$13:$B$19,0))</f>
        <v/>
      </c>
      <c r="M1900" s="25">
        <f>INDEX(Structure!$K$6:$K$12,MATCH(I1900,Structure!$A$6:$A$12,0))</f>
        <v/>
      </c>
      <c r="N1900" s="26">
        <f>INDEX(Structure!$G$25:$G$52,MATCH(B1900&amp;"|"&amp;I1900,Structure!$A$25:$A$52,0))</f>
        <v/>
      </c>
      <c r="O1900" s="26">
        <f>INDEX(Structure!$H$25:$H$52,MATCH(B1900&amp;"|"&amp;I1900,Structure!$A$25:$A$52,0))</f>
        <v/>
      </c>
      <c r="P1900" s="26">
        <f>INDEX(Structure!$I$25:$I$52,MATCH(B1900&amp;"|"&amp;I1900,Structure!$A$25:$A$52,0))</f>
        <v/>
      </c>
      <c r="Q1900" s="20">
        <f>G1900/H1900</f>
        <v/>
      </c>
      <c r="R1900" s="20">
        <f>G1900/O1900</f>
        <v/>
      </c>
      <c r="S1900" s="32">
        <f>(G1900-N1900)/(P1900-N1900)</f>
        <v/>
      </c>
      <c r="T1900" s="4">
        <f>IF(G1900&lt;N1900,"Below",IF(G1900&gt;P1900,"Above","Within"))</f>
        <v/>
      </c>
      <c r="U1900" s="17">
        <f>MAX(0,N1900-G1900)*F1900</f>
        <v/>
      </c>
      <c r="V1900" s="17">
        <f>MAX(0,G1900-P1900)*F1900</f>
        <v/>
      </c>
      <c r="W1900" s="33">
        <f>IF(T1900="Above",LN(G1900/P1900)/LN(1+INDEX(Market!$E$6:$E$9,MATCH(B1900,Market!$A$6:$A$9,0))),0)</f>
        <v/>
      </c>
    </row>
    <row r="1901">
      <c r="A1901" s="5" t="inlineStr">
        <is>
          <t>E02201</t>
        </is>
      </c>
      <c r="B1901" s="5" t="inlineStr">
        <is>
          <t>PL</t>
        </is>
      </c>
      <c r="C1901" s="5" t="inlineStr">
        <is>
          <t>Tech</t>
        </is>
      </c>
      <c r="D1901" s="5" t="inlineStr">
        <is>
          <t>L2</t>
        </is>
      </c>
      <c r="E1901" s="5" t="inlineStr">
        <is>
          <t>M</t>
        </is>
      </c>
      <c r="F1901" s="5" t="n">
        <v>1</v>
      </c>
      <c r="G1901" s="31" t="n">
        <v>29750</v>
      </c>
      <c r="H1901" s="31" t="n">
        <v>32800</v>
      </c>
      <c r="I1901" s="6">
        <f>INDEX(Roles!$J$5:$J$40,MATCH(C1901&amp;"|"&amp;D1901,Roles!$A$5:$A$40,0))</f>
        <v/>
      </c>
      <c r="J1901" s="6">
        <f>INDEX(Roles!$K$5:$K$40,MATCH(C1901&amp;"|"&amp;D1901,Roles!$A$5:$A$40,0))</f>
        <v/>
      </c>
      <c r="K1901" s="26">
        <f>INDEX(Market!$K$31:$K$54,MATCH(B1901&amp;"|"&amp;J1901,Market!$A$31:$A$54,0))</f>
        <v/>
      </c>
      <c r="L1901" s="6">
        <f>INDEX(Settings!$E$13:$E$19,MATCH(I1901,Settings!$B$13:$B$19,0))</f>
        <v/>
      </c>
      <c r="M1901" s="25">
        <f>INDEX(Structure!$K$6:$K$12,MATCH(I1901,Structure!$A$6:$A$12,0))</f>
        <v/>
      </c>
      <c r="N1901" s="26">
        <f>INDEX(Structure!$G$25:$G$52,MATCH(B1901&amp;"|"&amp;I1901,Structure!$A$25:$A$52,0))</f>
        <v/>
      </c>
      <c r="O1901" s="26">
        <f>INDEX(Structure!$H$25:$H$52,MATCH(B1901&amp;"|"&amp;I1901,Structure!$A$25:$A$52,0))</f>
        <v/>
      </c>
      <c r="P1901" s="26">
        <f>INDEX(Structure!$I$25:$I$52,MATCH(B1901&amp;"|"&amp;I1901,Structure!$A$25:$A$52,0))</f>
        <v/>
      </c>
      <c r="Q1901" s="20">
        <f>G1901/H1901</f>
        <v/>
      </c>
      <c r="R1901" s="20">
        <f>G1901/O1901</f>
        <v/>
      </c>
      <c r="S1901" s="32">
        <f>(G1901-N1901)/(P1901-N1901)</f>
        <v/>
      </c>
      <c r="T1901" s="4">
        <f>IF(G1901&lt;N1901,"Below",IF(G1901&gt;P1901,"Above","Within"))</f>
        <v/>
      </c>
      <c r="U1901" s="17">
        <f>MAX(0,N1901-G1901)*F1901</f>
        <v/>
      </c>
      <c r="V1901" s="17">
        <f>MAX(0,G1901-P1901)*F1901</f>
        <v/>
      </c>
      <c r="W1901" s="33">
        <f>IF(T1901="Above",LN(G1901/P1901)/LN(1+INDEX(Market!$E$6:$E$9,MATCH(B1901,Market!$A$6:$A$9,0))),0)</f>
        <v/>
      </c>
    </row>
    <row r="1902">
      <c r="A1902" s="5" t="inlineStr">
        <is>
          <t>E02202</t>
        </is>
      </c>
      <c r="B1902" s="5" t="inlineStr">
        <is>
          <t>PL</t>
        </is>
      </c>
      <c r="C1902" s="5" t="inlineStr">
        <is>
          <t>Customer Service</t>
        </is>
      </c>
      <c r="D1902" s="5" t="inlineStr">
        <is>
          <t>L5</t>
        </is>
      </c>
      <c r="E1902" s="5" t="inlineStr">
        <is>
          <t>M</t>
        </is>
      </c>
      <c r="F1902" s="5" t="n">
        <v>1</v>
      </c>
      <c r="G1902" s="31" t="n">
        <v>59400</v>
      </c>
      <c r="H1902" s="31" t="n">
        <v>54800</v>
      </c>
      <c r="I1902" s="6">
        <f>INDEX(Roles!$J$5:$J$40,MATCH(C1902&amp;"|"&amp;D1902,Roles!$A$5:$A$40,0))</f>
        <v/>
      </c>
      <c r="J1902" s="6">
        <f>INDEX(Roles!$K$5:$K$40,MATCH(C1902&amp;"|"&amp;D1902,Roles!$A$5:$A$40,0))</f>
        <v/>
      </c>
      <c r="K1902" s="26">
        <f>INDEX(Market!$K$31:$K$54,MATCH(B1902&amp;"|"&amp;J1902,Market!$A$31:$A$54,0))</f>
        <v/>
      </c>
      <c r="L1902" s="6">
        <f>INDEX(Settings!$E$13:$E$19,MATCH(I1902,Settings!$B$13:$B$19,0))</f>
        <v/>
      </c>
      <c r="M1902" s="25">
        <f>INDEX(Structure!$K$6:$K$12,MATCH(I1902,Structure!$A$6:$A$12,0))</f>
        <v/>
      </c>
      <c r="N1902" s="26">
        <f>INDEX(Structure!$G$25:$G$52,MATCH(B1902&amp;"|"&amp;I1902,Structure!$A$25:$A$52,0))</f>
        <v/>
      </c>
      <c r="O1902" s="26">
        <f>INDEX(Structure!$H$25:$H$52,MATCH(B1902&amp;"|"&amp;I1902,Structure!$A$25:$A$52,0))</f>
        <v/>
      </c>
      <c r="P1902" s="26">
        <f>INDEX(Structure!$I$25:$I$52,MATCH(B1902&amp;"|"&amp;I1902,Structure!$A$25:$A$52,0))</f>
        <v/>
      </c>
      <c r="Q1902" s="20">
        <f>G1902/H1902</f>
        <v/>
      </c>
      <c r="R1902" s="20">
        <f>G1902/O1902</f>
        <v/>
      </c>
      <c r="S1902" s="32">
        <f>(G1902-N1902)/(P1902-N1902)</f>
        <v/>
      </c>
      <c r="T1902" s="4">
        <f>IF(G1902&lt;N1902,"Below",IF(G1902&gt;P1902,"Above","Within"))</f>
        <v/>
      </c>
      <c r="U1902" s="17">
        <f>MAX(0,N1902-G1902)*F1902</f>
        <v/>
      </c>
      <c r="V1902" s="17">
        <f>MAX(0,G1902-P1902)*F1902</f>
        <v/>
      </c>
      <c r="W1902" s="33">
        <f>IF(T1902="Above",LN(G1902/P1902)/LN(1+INDEX(Market!$E$6:$E$9,MATCH(B1902,Market!$A$6:$A$9,0))),0)</f>
        <v/>
      </c>
    </row>
    <row r="1903">
      <c r="A1903" s="5" t="inlineStr">
        <is>
          <t>E02203</t>
        </is>
      </c>
      <c r="B1903" s="5" t="inlineStr">
        <is>
          <t>ES</t>
        </is>
      </c>
      <c r="C1903" s="5" t="inlineStr">
        <is>
          <t>Operations</t>
        </is>
      </c>
      <c r="D1903" s="5" t="inlineStr">
        <is>
          <t>L3</t>
        </is>
      </c>
      <c r="E1903" s="5" t="inlineStr">
        <is>
          <t>M</t>
        </is>
      </c>
      <c r="F1903" s="5" t="n">
        <v>1</v>
      </c>
      <c r="G1903" s="31" t="n">
        <v>39050</v>
      </c>
      <c r="H1903" s="31" t="n">
        <v>38000</v>
      </c>
      <c r="I1903" s="6">
        <f>INDEX(Roles!$J$5:$J$40,MATCH(C1903&amp;"|"&amp;D1903,Roles!$A$5:$A$40,0))</f>
        <v/>
      </c>
      <c r="J1903" s="6">
        <f>INDEX(Roles!$K$5:$K$40,MATCH(C1903&amp;"|"&amp;D1903,Roles!$A$5:$A$40,0))</f>
        <v/>
      </c>
      <c r="K1903" s="26">
        <f>INDEX(Market!$K$31:$K$54,MATCH(B1903&amp;"|"&amp;J1903,Market!$A$31:$A$54,0))</f>
        <v/>
      </c>
      <c r="L1903" s="6">
        <f>INDEX(Settings!$E$13:$E$19,MATCH(I1903,Settings!$B$13:$B$19,0))</f>
        <v/>
      </c>
      <c r="M1903" s="25">
        <f>INDEX(Structure!$K$6:$K$12,MATCH(I1903,Structure!$A$6:$A$12,0))</f>
        <v/>
      </c>
      <c r="N1903" s="26">
        <f>INDEX(Structure!$G$25:$G$52,MATCH(B1903&amp;"|"&amp;I1903,Structure!$A$25:$A$52,0))</f>
        <v/>
      </c>
      <c r="O1903" s="26">
        <f>INDEX(Structure!$H$25:$H$52,MATCH(B1903&amp;"|"&amp;I1903,Structure!$A$25:$A$52,0))</f>
        <v/>
      </c>
      <c r="P1903" s="26">
        <f>INDEX(Structure!$I$25:$I$52,MATCH(B1903&amp;"|"&amp;I1903,Structure!$A$25:$A$52,0))</f>
        <v/>
      </c>
      <c r="Q1903" s="20">
        <f>G1903/H1903</f>
        <v/>
      </c>
      <c r="R1903" s="20">
        <f>G1903/O1903</f>
        <v/>
      </c>
      <c r="S1903" s="32">
        <f>(G1903-N1903)/(P1903-N1903)</f>
        <v/>
      </c>
      <c r="T1903" s="4">
        <f>IF(G1903&lt;N1903,"Below",IF(G1903&gt;P1903,"Above","Within"))</f>
        <v/>
      </c>
      <c r="U1903" s="17">
        <f>MAX(0,N1903-G1903)*F1903</f>
        <v/>
      </c>
      <c r="V1903" s="17">
        <f>MAX(0,G1903-P1903)*F1903</f>
        <v/>
      </c>
      <c r="W1903" s="33">
        <f>IF(T1903="Above",LN(G1903/P1903)/LN(1+INDEX(Market!$E$6:$E$9,MATCH(B1903,Market!$A$6:$A$9,0))),0)</f>
        <v/>
      </c>
    </row>
    <row r="1904">
      <c r="A1904" s="5" t="inlineStr">
        <is>
          <t>E02204</t>
        </is>
      </c>
      <c r="B1904" s="5" t="inlineStr">
        <is>
          <t>ES</t>
        </is>
      </c>
      <c r="C1904" s="5" t="inlineStr">
        <is>
          <t>Operations</t>
        </is>
      </c>
      <c r="D1904" s="5" t="inlineStr">
        <is>
          <t>L1</t>
        </is>
      </c>
      <c r="E1904" s="5" t="inlineStr">
        <is>
          <t>M</t>
        </is>
      </c>
      <c r="F1904" s="5" t="n">
        <v>1</v>
      </c>
      <c r="G1904" s="31" t="n">
        <v>25400</v>
      </c>
      <c r="H1904" s="31" t="n">
        <v>23800</v>
      </c>
      <c r="I1904" s="6">
        <f>INDEX(Roles!$J$5:$J$40,MATCH(C1904&amp;"|"&amp;D1904,Roles!$A$5:$A$40,0))</f>
        <v/>
      </c>
      <c r="J1904" s="6">
        <f>INDEX(Roles!$K$5:$K$40,MATCH(C1904&amp;"|"&amp;D1904,Roles!$A$5:$A$40,0))</f>
        <v/>
      </c>
      <c r="K1904" s="26">
        <f>INDEX(Market!$K$31:$K$54,MATCH(B1904&amp;"|"&amp;J1904,Market!$A$31:$A$54,0))</f>
        <v/>
      </c>
      <c r="L1904" s="6">
        <f>INDEX(Settings!$E$13:$E$19,MATCH(I1904,Settings!$B$13:$B$19,0))</f>
        <v/>
      </c>
      <c r="M1904" s="25">
        <f>INDEX(Structure!$K$6:$K$12,MATCH(I1904,Structure!$A$6:$A$12,0))</f>
        <v/>
      </c>
      <c r="N1904" s="26">
        <f>INDEX(Structure!$G$25:$G$52,MATCH(B1904&amp;"|"&amp;I1904,Structure!$A$25:$A$52,0))</f>
        <v/>
      </c>
      <c r="O1904" s="26">
        <f>INDEX(Structure!$H$25:$H$52,MATCH(B1904&amp;"|"&amp;I1904,Structure!$A$25:$A$52,0))</f>
        <v/>
      </c>
      <c r="P1904" s="26">
        <f>INDEX(Structure!$I$25:$I$52,MATCH(B1904&amp;"|"&amp;I1904,Structure!$A$25:$A$52,0))</f>
        <v/>
      </c>
      <c r="Q1904" s="20">
        <f>G1904/H1904</f>
        <v/>
      </c>
      <c r="R1904" s="20">
        <f>G1904/O1904</f>
        <v/>
      </c>
      <c r="S1904" s="32">
        <f>(G1904-N1904)/(P1904-N1904)</f>
        <v/>
      </c>
      <c r="T1904" s="4">
        <f>IF(G1904&lt;N1904,"Below",IF(G1904&gt;P1904,"Above","Within"))</f>
        <v/>
      </c>
      <c r="U1904" s="17">
        <f>MAX(0,N1904-G1904)*F1904</f>
        <v/>
      </c>
      <c r="V1904" s="17">
        <f>MAX(0,G1904-P1904)*F1904</f>
        <v/>
      </c>
      <c r="W1904" s="33">
        <f>IF(T1904="Above",LN(G1904/P1904)/LN(1+INDEX(Market!$E$6:$E$9,MATCH(B1904,Market!$A$6:$A$9,0))),0)</f>
        <v/>
      </c>
    </row>
    <row r="1905">
      <c r="A1905" s="5" t="inlineStr">
        <is>
          <t>E02205</t>
        </is>
      </c>
      <c r="B1905" s="5" t="inlineStr">
        <is>
          <t>DE</t>
        </is>
      </c>
      <c r="C1905" s="5" t="inlineStr">
        <is>
          <t>Operations</t>
        </is>
      </c>
      <c r="D1905" s="5" t="inlineStr">
        <is>
          <t>L2</t>
        </is>
      </c>
      <c r="E1905" s="5" t="inlineStr">
        <is>
          <t>M</t>
        </is>
      </c>
      <c r="F1905" s="5" t="n">
        <v>1</v>
      </c>
      <c r="G1905" s="31" t="n">
        <v>48800</v>
      </c>
      <c r="H1905" s="31" t="n">
        <v>45100</v>
      </c>
      <c r="I1905" s="6">
        <f>INDEX(Roles!$J$5:$J$40,MATCH(C1905&amp;"|"&amp;D1905,Roles!$A$5:$A$40,0))</f>
        <v/>
      </c>
      <c r="J1905" s="6">
        <f>INDEX(Roles!$K$5:$K$40,MATCH(C1905&amp;"|"&amp;D1905,Roles!$A$5:$A$40,0))</f>
        <v/>
      </c>
      <c r="K1905" s="26">
        <f>INDEX(Market!$K$31:$K$54,MATCH(B1905&amp;"|"&amp;J1905,Market!$A$31:$A$54,0))</f>
        <v/>
      </c>
      <c r="L1905" s="6">
        <f>INDEX(Settings!$E$13:$E$19,MATCH(I1905,Settings!$B$13:$B$19,0))</f>
        <v/>
      </c>
      <c r="M1905" s="25">
        <f>INDEX(Structure!$K$6:$K$12,MATCH(I1905,Structure!$A$6:$A$12,0))</f>
        <v/>
      </c>
      <c r="N1905" s="26">
        <f>INDEX(Structure!$G$25:$G$52,MATCH(B1905&amp;"|"&amp;I1905,Structure!$A$25:$A$52,0))</f>
        <v/>
      </c>
      <c r="O1905" s="26">
        <f>INDEX(Structure!$H$25:$H$52,MATCH(B1905&amp;"|"&amp;I1905,Structure!$A$25:$A$52,0))</f>
        <v/>
      </c>
      <c r="P1905" s="26">
        <f>INDEX(Structure!$I$25:$I$52,MATCH(B1905&amp;"|"&amp;I1905,Structure!$A$25:$A$52,0))</f>
        <v/>
      </c>
      <c r="Q1905" s="20">
        <f>G1905/H1905</f>
        <v/>
      </c>
      <c r="R1905" s="20">
        <f>G1905/O1905</f>
        <v/>
      </c>
      <c r="S1905" s="32">
        <f>(G1905-N1905)/(P1905-N1905)</f>
        <v/>
      </c>
      <c r="T1905" s="4">
        <f>IF(G1905&lt;N1905,"Below",IF(G1905&gt;P1905,"Above","Within"))</f>
        <v/>
      </c>
      <c r="U1905" s="17">
        <f>MAX(0,N1905-G1905)*F1905</f>
        <v/>
      </c>
      <c r="V1905" s="17">
        <f>MAX(0,G1905-P1905)*F1905</f>
        <v/>
      </c>
      <c r="W1905" s="33">
        <f>IF(T1905="Above",LN(G1905/P1905)/LN(1+INDEX(Market!$E$6:$E$9,MATCH(B1905,Market!$A$6:$A$9,0))),0)</f>
        <v/>
      </c>
    </row>
    <row r="1906">
      <c r="A1906" s="5" t="inlineStr">
        <is>
          <t>E02206</t>
        </is>
      </c>
      <c r="B1906" s="5" t="inlineStr">
        <is>
          <t>IT</t>
        </is>
      </c>
      <c r="C1906" s="5" t="inlineStr">
        <is>
          <t>Sales</t>
        </is>
      </c>
      <c r="D1906" s="5" t="inlineStr">
        <is>
          <t>L3</t>
        </is>
      </c>
      <c r="E1906" s="5" t="inlineStr">
        <is>
          <t>F</t>
        </is>
      </c>
      <c r="F1906" s="5" t="n">
        <v>1</v>
      </c>
      <c r="G1906" s="31" t="n">
        <v>35800</v>
      </c>
      <c r="H1906" s="31" t="n">
        <v>43700</v>
      </c>
      <c r="I1906" s="6">
        <f>INDEX(Roles!$J$5:$J$40,MATCH(C1906&amp;"|"&amp;D1906,Roles!$A$5:$A$40,0))</f>
        <v/>
      </c>
      <c r="J1906" s="6">
        <f>INDEX(Roles!$K$5:$K$40,MATCH(C1906&amp;"|"&amp;D1906,Roles!$A$5:$A$40,0))</f>
        <v/>
      </c>
      <c r="K1906" s="26">
        <f>INDEX(Market!$K$31:$K$54,MATCH(B1906&amp;"|"&amp;J1906,Market!$A$31:$A$54,0))</f>
        <v/>
      </c>
      <c r="L1906" s="6">
        <f>INDEX(Settings!$E$13:$E$19,MATCH(I1906,Settings!$B$13:$B$19,0))</f>
        <v/>
      </c>
      <c r="M1906" s="25">
        <f>INDEX(Structure!$K$6:$K$12,MATCH(I1906,Structure!$A$6:$A$12,0))</f>
        <v/>
      </c>
      <c r="N1906" s="26">
        <f>INDEX(Structure!$G$25:$G$52,MATCH(B1906&amp;"|"&amp;I1906,Structure!$A$25:$A$52,0))</f>
        <v/>
      </c>
      <c r="O1906" s="26">
        <f>INDEX(Structure!$H$25:$H$52,MATCH(B1906&amp;"|"&amp;I1906,Structure!$A$25:$A$52,0))</f>
        <v/>
      </c>
      <c r="P1906" s="26">
        <f>INDEX(Structure!$I$25:$I$52,MATCH(B1906&amp;"|"&amp;I1906,Structure!$A$25:$A$52,0))</f>
        <v/>
      </c>
      <c r="Q1906" s="20">
        <f>G1906/H1906</f>
        <v/>
      </c>
      <c r="R1906" s="20">
        <f>G1906/O1906</f>
        <v/>
      </c>
      <c r="S1906" s="32">
        <f>(G1906-N1906)/(P1906-N1906)</f>
        <v/>
      </c>
      <c r="T1906" s="4">
        <f>IF(G1906&lt;N1906,"Below",IF(G1906&gt;P1906,"Above","Within"))</f>
        <v/>
      </c>
      <c r="U1906" s="17">
        <f>MAX(0,N1906-G1906)*F1906</f>
        <v/>
      </c>
      <c r="V1906" s="17">
        <f>MAX(0,G1906-P1906)*F1906</f>
        <v/>
      </c>
      <c r="W1906" s="33">
        <f>IF(T1906="Above",LN(G1906/P1906)/LN(1+INDEX(Market!$E$6:$E$9,MATCH(B1906,Market!$A$6:$A$9,0))),0)</f>
        <v/>
      </c>
    </row>
    <row r="1907">
      <c r="A1907" s="5" t="inlineStr">
        <is>
          <t>E02207</t>
        </is>
      </c>
      <c r="B1907" s="5" t="inlineStr">
        <is>
          <t>ES</t>
        </is>
      </c>
      <c r="C1907" s="5" t="inlineStr">
        <is>
          <t>Tech</t>
        </is>
      </c>
      <c r="D1907" s="5" t="inlineStr">
        <is>
          <t>L6</t>
        </is>
      </c>
      <c r="E1907" s="5" t="inlineStr">
        <is>
          <t>F</t>
        </is>
      </c>
      <c r="F1907" s="5" t="n">
        <v>1</v>
      </c>
      <c r="G1907" s="31" t="n">
        <v>115200</v>
      </c>
      <c r="H1907" s="31" t="n">
        <v>125000</v>
      </c>
      <c r="I1907" s="6">
        <f>INDEX(Roles!$J$5:$J$40,MATCH(C1907&amp;"|"&amp;D1907,Roles!$A$5:$A$40,0))</f>
        <v/>
      </c>
      <c r="J1907" s="6">
        <f>INDEX(Roles!$K$5:$K$40,MATCH(C1907&amp;"|"&amp;D1907,Roles!$A$5:$A$40,0))</f>
        <v/>
      </c>
      <c r="K1907" s="26">
        <f>INDEX(Market!$K$31:$K$54,MATCH(B1907&amp;"|"&amp;J1907,Market!$A$31:$A$54,0))</f>
        <v/>
      </c>
      <c r="L1907" s="6">
        <f>INDEX(Settings!$E$13:$E$19,MATCH(I1907,Settings!$B$13:$B$19,0))</f>
        <v/>
      </c>
      <c r="M1907" s="25">
        <f>INDEX(Structure!$K$6:$K$12,MATCH(I1907,Structure!$A$6:$A$12,0))</f>
        <v/>
      </c>
      <c r="N1907" s="26">
        <f>INDEX(Structure!$G$25:$G$52,MATCH(B1907&amp;"|"&amp;I1907,Structure!$A$25:$A$52,0))</f>
        <v/>
      </c>
      <c r="O1907" s="26">
        <f>INDEX(Structure!$H$25:$H$52,MATCH(B1907&amp;"|"&amp;I1907,Structure!$A$25:$A$52,0))</f>
        <v/>
      </c>
      <c r="P1907" s="26">
        <f>INDEX(Structure!$I$25:$I$52,MATCH(B1907&amp;"|"&amp;I1907,Structure!$A$25:$A$52,0))</f>
        <v/>
      </c>
      <c r="Q1907" s="20">
        <f>G1907/H1907</f>
        <v/>
      </c>
      <c r="R1907" s="20">
        <f>G1907/O1907</f>
        <v/>
      </c>
      <c r="S1907" s="32">
        <f>(G1907-N1907)/(P1907-N1907)</f>
        <v/>
      </c>
      <c r="T1907" s="4">
        <f>IF(G1907&lt;N1907,"Below",IF(G1907&gt;P1907,"Above","Within"))</f>
        <v/>
      </c>
      <c r="U1907" s="17">
        <f>MAX(0,N1907-G1907)*F1907</f>
        <v/>
      </c>
      <c r="V1907" s="17">
        <f>MAX(0,G1907-P1907)*F1907</f>
        <v/>
      </c>
      <c r="W1907" s="33">
        <f>IF(T1907="Above",LN(G1907/P1907)/LN(1+INDEX(Market!$E$6:$E$9,MATCH(B1907,Market!$A$6:$A$9,0))),0)</f>
        <v/>
      </c>
    </row>
    <row r="1908">
      <c r="A1908" s="5" t="inlineStr">
        <is>
          <t>E02208</t>
        </is>
      </c>
      <c r="B1908" s="5" t="inlineStr">
        <is>
          <t>DE</t>
        </is>
      </c>
      <c r="C1908" s="5" t="inlineStr">
        <is>
          <t>Sales</t>
        </is>
      </c>
      <c r="D1908" s="5" t="inlineStr">
        <is>
          <t>L1</t>
        </is>
      </c>
      <c r="E1908" s="5" t="inlineStr">
        <is>
          <t>F</t>
        </is>
      </c>
      <c r="F1908" s="5" t="n">
        <v>1</v>
      </c>
      <c r="G1908" s="31" t="n">
        <v>40950</v>
      </c>
      <c r="H1908" s="31" t="n">
        <v>39900</v>
      </c>
      <c r="I1908" s="6">
        <f>INDEX(Roles!$J$5:$J$40,MATCH(C1908&amp;"|"&amp;D1908,Roles!$A$5:$A$40,0))</f>
        <v/>
      </c>
      <c r="J1908" s="6">
        <f>INDEX(Roles!$K$5:$K$40,MATCH(C1908&amp;"|"&amp;D1908,Roles!$A$5:$A$40,0))</f>
        <v/>
      </c>
      <c r="K1908" s="26">
        <f>INDEX(Market!$K$31:$K$54,MATCH(B1908&amp;"|"&amp;J1908,Market!$A$31:$A$54,0))</f>
        <v/>
      </c>
      <c r="L1908" s="6">
        <f>INDEX(Settings!$E$13:$E$19,MATCH(I1908,Settings!$B$13:$B$19,0))</f>
        <v/>
      </c>
      <c r="M1908" s="25">
        <f>INDEX(Structure!$K$6:$K$12,MATCH(I1908,Structure!$A$6:$A$12,0))</f>
        <v/>
      </c>
      <c r="N1908" s="26">
        <f>INDEX(Structure!$G$25:$G$52,MATCH(B1908&amp;"|"&amp;I1908,Structure!$A$25:$A$52,0))</f>
        <v/>
      </c>
      <c r="O1908" s="26">
        <f>INDEX(Structure!$H$25:$H$52,MATCH(B1908&amp;"|"&amp;I1908,Structure!$A$25:$A$52,0))</f>
        <v/>
      </c>
      <c r="P1908" s="26">
        <f>INDEX(Structure!$I$25:$I$52,MATCH(B1908&amp;"|"&amp;I1908,Structure!$A$25:$A$52,0))</f>
        <v/>
      </c>
      <c r="Q1908" s="20">
        <f>G1908/H1908</f>
        <v/>
      </c>
      <c r="R1908" s="20">
        <f>G1908/O1908</f>
        <v/>
      </c>
      <c r="S1908" s="32">
        <f>(G1908-N1908)/(P1908-N1908)</f>
        <v/>
      </c>
      <c r="T1908" s="4">
        <f>IF(G1908&lt;N1908,"Below",IF(G1908&gt;P1908,"Above","Within"))</f>
        <v/>
      </c>
      <c r="U1908" s="17">
        <f>MAX(0,N1908-G1908)*F1908</f>
        <v/>
      </c>
      <c r="V1908" s="17">
        <f>MAX(0,G1908-P1908)*F1908</f>
        <v/>
      </c>
      <c r="W1908" s="33">
        <f>IF(T1908="Above",LN(G1908/P1908)/LN(1+INDEX(Market!$E$6:$E$9,MATCH(B1908,Market!$A$6:$A$9,0))),0)</f>
        <v/>
      </c>
    </row>
    <row r="1909">
      <c r="A1909" s="5" t="inlineStr">
        <is>
          <t>E02209</t>
        </is>
      </c>
      <c r="B1909" s="5" t="inlineStr">
        <is>
          <t>IT</t>
        </is>
      </c>
      <c r="C1909" s="5" t="inlineStr">
        <is>
          <t>Finance</t>
        </is>
      </c>
      <c r="D1909" s="5" t="inlineStr">
        <is>
          <t>L1</t>
        </is>
      </c>
      <c r="E1909" s="5" t="inlineStr">
        <is>
          <t>M</t>
        </is>
      </c>
      <c r="F1909" s="5" t="n">
        <v>1</v>
      </c>
      <c r="G1909" s="31" t="n">
        <v>24650</v>
      </c>
      <c r="H1909" s="31" t="n">
        <v>28600</v>
      </c>
      <c r="I1909" s="6">
        <f>INDEX(Roles!$J$5:$J$40,MATCH(C1909&amp;"|"&amp;D1909,Roles!$A$5:$A$40,0))</f>
        <v/>
      </c>
      <c r="J1909" s="6">
        <f>INDEX(Roles!$K$5:$K$40,MATCH(C1909&amp;"|"&amp;D1909,Roles!$A$5:$A$40,0))</f>
        <v/>
      </c>
      <c r="K1909" s="26">
        <f>INDEX(Market!$K$31:$K$54,MATCH(B1909&amp;"|"&amp;J1909,Market!$A$31:$A$54,0))</f>
        <v/>
      </c>
      <c r="L1909" s="6">
        <f>INDEX(Settings!$E$13:$E$19,MATCH(I1909,Settings!$B$13:$B$19,0))</f>
        <v/>
      </c>
      <c r="M1909" s="25">
        <f>INDEX(Structure!$K$6:$K$12,MATCH(I1909,Structure!$A$6:$A$12,0))</f>
        <v/>
      </c>
      <c r="N1909" s="26">
        <f>INDEX(Structure!$G$25:$G$52,MATCH(B1909&amp;"|"&amp;I1909,Structure!$A$25:$A$52,0))</f>
        <v/>
      </c>
      <c r="O1909" s="26">
        <f>INDEX(Structure!$H$25:$H$52,MATCH(B1909&amp;"|"&amp;I1909,Structure!$A$25:$A$52,0))</f>
        <v/>
      </c>
      <c r="P1909" s="26">
        <f>INDEX(Structure!$I$25:$I$52,MATCH(B1909&amp;"|"&amp;I1909,Structure!$A$25:$A$52,0))</f>
        <v/>
      </c>
      <c r="Q1909" s="20">
        <f>G1909/H1909</f>
        <v/>
      </c>
      <c r="R1909" s="20">
        <f>G1909/O1909</f>
        <v/>
      </c>
      <c r="S1909" s="32">
        <f>(G1909-N1909)/(P1909-N1909)</f>
        <v/>
      </c>
      <c r="T1909" s="4">
        <f>IF(G1909&lt;N1909,"Below",IF(G1909&gt;P1909,"Above","Within"))</f>
        <v/>
      </c>
      <c r="U1909" s="17">
        <f>MAX(0,N1909-G1909)*F1909</f>
        <v/>
      </c>
      <c r="V1909" s="17">
        <f>MAX(0,G1909-P1909)*F1909</f>
        <v/>
      </c>
      <c r="W1909" s="33">
        <f>IF(T1909="Above",LN(G1909/P1909)/LN(1+INDEX(Market!$E$6:$E$9,MATCH(B1909,Market!$A$6:$A$9,0))),0)</f>
        <v/>
      </c>
    </row>
    <row r="1910">
      <c r="A1910" s="5" t="inlineStr">
        <is>
          <t>E02211</t>
        </is>
      </c>
      <c r="B1910" s="5" t="inlineStr">
        <is>
          <t>IT</t>
        </is>
      </c>
      <c r="C1910" s="5" t="inlineStr">
        <is>
          <t>Finance</t>
        </is>
      </c>
      <c r="D1910" s="5" t="inlineStr">
        <is>
          <t>L1</t>
        </is>
      </c>
      <c r="E1910" s="5" t="inlineStr">
        <is>
          <t>F</t>
        </is>
      </c>
      <c r="F1910" s="5" t="n">
        <v>1</v>
      </c>
      <c r="G1910" s="31" t="n">
        <v>28450</v>
      </c>
      <c r="H1910" s="31" t="n">
        <v>28600</v>
      </c>
      <c r="I1910" s="6">
        <f>INDEX(Roles!$J$5:$J$40,MATCH(C1910&amp;"|"&amp;D1910,Roles!$A$5:$A$40,0))</f>
        <v/>
      </c>
      <c r="J1910" s="6">
        <f>INDEX(Roles!$K$5:$K$40,MATCH(C1910&amp;"|"&amp;D1910,Roles!$A$5:$A$40,0))</f>
        <v/>
      </c>
      <c r="K1910" s="26">
        <f>INDEX(Market!$K$31:$K$54,MATCH(B1910&amp;"|"&amp;J1910,Market!$A$31:$A$54,0))</f>
        <v/>
      </c>
      <c r="L1910" s="6">
        <f>INDEX(Settings!$E$13:$E$19,MATCH(I1910,Settings!$B$13:$B$19,0))</f>
        <v/>
      </c>
      <c r="M1910" s="25">
        <f>INDEX(Structure!$K$6:$K$12,MATCH(I1910,Structure!$A$6:$A$12,0))</f>
        <v/>
      </c>
      <c r="N1910" s="26">
        <f>INDEX(Structure!$G$25:$G$52,MATCH(B1910&amp;"|"&amp;I1910,Structure!$A$25:$A$52,0))</f>
        <v/>
      </c>
      <c r="O1910" s="26">
        <f>INDEX(Structure!$H$25:$H$52,MATCH(B1910&amp;"|"&amp;I1910,Structure!$A$25:$A$52,0))</f>
        <v/>
      </c>
      <c r="P1910" s="26">
        <f>INDEX(Structure!$I$25:$I$52,MATCH(B1910&amp;"|"&amp;I1910,Structure!$A$25:$A$52,0))</f>
        <v/>
      </c>
      <c r="Q1910" s="20">
        <f>G1910/H1910</f>
        <v/>
      </c>
      <c r="R1910" s="20">
        <f>G1910/O1910</f>
        <v/>
      </c>
      <c r="S1910" s="32">
        <f>(G1910-N1910)/(P1910-N1910)</f>
        <v/>
      </c>
      <c r="T1910" s="4">
        <f>IF(G1910&lt;N1910,"Below",IF(G1910&gt;P1910,"Above","Within"))</f>
        <v/>
      </c>
      <c r="U1910" s="17">
        <f>MAX(0,N1910-G1910)*F1910</f>
        <v/>
      </c>
      <c r="V1910" s="17">
        <f>MAX(0,G1910-P1910)*F1910</f>
        <v/>
      </c>
      <c r="W1910" s="33">
        <f>IF(T1910="Above",LN(G1910/P1910)/LN(1+INDEX(Market!$E$6:$E$9,MATCH(B1910,Market!$A$6:$A$9,0))),0)</f>
        <v/>
      </c>
    </row>
    <row r="1911">
      <c r="A1911" s="5" t="inlineStr">
        <is>
          <t>E02212</t>
        </is>
      </c>
      <c r="B1911" s="5" t="inlineStr">
        <is>
          <t>IT</t>
        </is>
      </c>
      <c r="C1911" s="5" t="inlineStr">
        <is>
          <t>Customer Service</t>
        </is>
      </c>
      <c r="D1911" s="5" t="inlineStr">
        <is>
          <t>L6</t>
        </is>
      </c>
      <c r="E1911" s="5" t="inlineStr">
        <is>
          <t>M</t>
        </is>
      </c>
      <c r="F1911" s="5" t="n">
        <v>1</v>
      </c>
      <c r="G1911" s="31" t="n">
        <v>88300</v>
      </c>
      <c r="H1911" s="31" t="n">
        <v>93600</v>
      </c>
      <c r="I1911" s="6">
        <f>INDEX(Roles!$J$5:$J$40,MATCH(C1911&amp;"|"&amp;D1911,Roles!$A$5:$A$40,0))</f>
        <v/>
      </c>
      <c r="J1911" s="6">
        <f>INDEX(Roles!$K$5:$K$40,MATCH(C1911&amp;"|"&amp;D1911,Roles!$A$5:$A$40,0))</f>
        <v/>
      </c>
      <c r="K1911" s="26">
        <f>INDEX(Market!$K$31:$K$54,MATCH(B1911&amp;"|"&amp;J1911,Market!$A$31:$A$54,0))</f>
        <v/>
      </c>
      <c r="L1911" s="6">
        <f>INDEX(Settings!$E$13:$E$19,MATCH(I1911,Settings!$B$13:$B$19,0))</f>
        <v/>
      </c>
      <c r="M1911" s="25">
        <f>INDEX(Structure!$K$6:$K$12,MATCH(I1911,Structure!$A$6:$A$12,0))</f>
        <v/>
      </c>
      <c r="N1911" s="26">
        <f>INDEX(Structure!$G$25:$G$52,MATCH(B1911&amp;"|"&amp;I1911,Structure!$A$25:$A$52,0))</f>
        <v/>
      </c>
      <c r="O1911" s="26">
        <f>INDEX(Structure!$H$25:$H$52,MATCH(B1911&amp;"|"&amp;I1911,Structure!$A$25:$A$52,0))</f>
        <v/>
      </c>
      <c r="P1911" s="26">
        <f>INDEX(Structure!$I$25:$I$52,MATCH(B1911&amp;"|"&amp;I1911,Structure!$A$25:$A$52,0))</f>
        <v/>
      </c>
      <c r="Q1911" s="20">
        <f>G1911/H1911</f>
        <v/>
      </c>
      <c r="R1911" s="20">
        <f>G1911/O1911</f>
        <v/>
      </c>
      <c r="S1911" s="32">
        <f>(G1911-N1911)/(P1911-N1911)</f>
        <v/>
      </c>
      <c r="T1911" s="4">
        <f>IF(G1911&lt;N1911,"Below",IF(G1911&gt;P1911,"Above","Within"))</f>
        <v/>
      </c>
      <c r="U1911" s="17">
        <f>MAX(0,N1911-G1911)*F1911</f>
        <v/>
      </c>
      <c r="V1911" s="17">
        <f>MAX(0,G1911-P1911)*F1911</f>
        <v/>
      </c>
      <c r="W1911" s="33">
        <f>IF(T1911="Above",LN(G1911/P1911)/LN(1+INDEX(Market!$E$6:$E$9,MATCH(B1911,Market!$A$6:$A$9,0))),0)</f>
        <v/>
      </c>
    </row>
    <row r="1912">
      <c r="A1912" s="5" t="inlineStr">
        <is>
          <t>E02213</t>
        </is>
      </c>
      <c r="B1912" s="5" t="inlineStr">
        <is>
          <t>ES</t>
        </is>
      </c>
      <c r="C1912" s="5" t="inlineStr">
        <is>
          <t>Operations</t>
        </is>
      </c>
      <c r="D1912" s="5" t="inlineStr">
        <is>
          <t>L3</t>
        </is>
      </c>
      <c r="E1912" s="5" t="inlineStr">
        <is>
          <t>F</t>
        </is>
      </c>
      <c r="F1912" s="5" t="n">
        <v>0.8</v>
      </c>
      <c r="G1912" s="31" t="n">
        <v>30550</v>
      </c>
      <c r="H1912" s="31" t="n">
        <v>38000</v>
      </c>
      <c r="I1912" s="6">
        <f>INDEX(Roles!$J$5:$J$40,MATCH(C1912&amp;"|"&amp;D1912,Roles!$A$5:$A$40,0))</f>
        <v/>
      </c>
      <c r="J1912" s="6">
        <f>INDEX(Roles!$K$5:$K$40,MATCH(C1912&amp;"|"&amp;D1912,Roles!$A$5:$A$40,0))</f>
        <v/>
      </c>
      <c r="K1912" s="26">
        <f>INDEX(Market!$K$31:$K$54,MATCH(B1912&amp;"|"&amp;J1912,Market!$A$31:$A$54,0))</f>
        <v/>
      </c>
      <c r="L1912" s="6">
        <f>INDEX(Settings!$E$13:$E$19,MATCH(I1912,Settings!$B$13:$B$19,0))</f>
        <v/>
      </c>
      <c r="M1912" s="25">
        <f>INDEX(Structure!$K$6:$K$12,MATCH(I1912,Structure!$A$6:$A$12,0))</f>
        <v/>
      </c>
      <c r="N1912" s="26">
        <f>INDEX(Structure!$G$25:$G$52,MATCH(B1912&amp;"|"&amp;I1912,Structure!$A$25:$A$52,0))</f>
        <v/>
      </c>
      <c r="O1912" s="26">
        <f>INDEX(Structure!$H$25:$H$52,MATCH(B1912&amp;"|"&amp;I1912,Structure!$A$25:$A$52,0))</f>
        <v/>
      </c>
      <c r="P1912" s="26">
        <f>INDEX(Structure!$I$25:$I$52,MATCH(B1912&amp;"|"&amp;I1912,Structure!$A$25:$A$52,0))</f>
        <v/>
      </c>
      <c r="Q1912" s="20">
        <f>G1912/H1912</f>
        <v/>
      </c>
      <c r="R1912" s="20">
        <f>G1912/O1912</f>
        <v/>
      </c>
      <c r="S1912" s="32">
        <f>(G1912-N1912)/(P1912-N1912)</f>
        <v/>
      </c>
      <c r="T1912" s="4">
        <f>IF(G1912&lt;N1912,"Below",IF(G1912&gt;P1912,"Above","Within"))</f>
        <v/>
      </c>
      <c r="U1912" s="17">
        <f>MAX(0,N1912-G1912)*F1912</f>
        <v/>
      </c>
      <c r="V1912" s="17">
        <f>MAX(0,G1912-P1912)*F1912</f>
        <v/>
      </c>
      <c r="W1912" s="33">
        <f>IF(T1912="Above",LN(G1912/P1912)/LN(1+INDEX(Market!$E$6:$E$9,MATCH(B1912,Market!$A$6:$A$9,0))),0)</f>
        <v/>
      </c>
    </row>
    <row r="1913">
      <c r="A1913" s="5" t="inlineStr">
        <is>
          <t>E02214</t>
        </is>
      </c>
      <c r="B1913" s="5" t="inlineStr">
        <is>
          <t>ES</t>
        </is>
      </c>
      <c r="C1913" s="5" t="inlineStr">
        <is>
          <t>Finance</t>
        </is>
      </c>
      <c r="D1913" s="5" t="inlineStr">
        <is>
          <t>L2</t>
        </is>
      </c>
      <c r="E1913" s="5" t="inlineStr">
        <is>
          <t>M</t>
        </is>
      </c>
      <c r="F1913" s="5" t="n">
        <v>1</v>
      </c>
      <c r="G1913" s="31" t="n">
        <v>36350</v>
      </c>
      <c r="H1913" s="31" t="n">
        <v>34400</v>
      </c>
      <c r="I1913" s="6">
        <f>INDEX(Roles!$J$5:$J$40,MATCH(C1913&amp;"|"&amp;D1913,Roles!$A$5:$A$40,0))</f>
        <v/>
      </c>
      <c r="J1913" s="6">
        <f>INDEX(Roles!$K$5:$K$40,MATCH(C1913&amp;"|"&amp;D1913,Roles!$A$5:$A$40,0))</f>
        <v/>
      </c>
      <c r="K1913" s="26">
        <f>INDEX(Market!$K$31:$K$54,MATCH(B1913&amp;"|"&amp;J1913,Market!$A$31:$A$54,0))</f>
        <v/>
      </c>
      <c r="L1913" s="6">
        <f>INDEX(Settings!$E$13:$E$19,MATCH(I1913,Settings!$B$13:$B$19,0))</f>
        <v/>
      </c>
      <c r="M1913" s="25">
        <f>INDEX(Structure!$K$6:$K$12,MATCH(I1913,Structure!$A$6:$A$12,0))</f>
        <v/>
      </c>
      <c r="N1913" s="26">
        <f>INDEX(Structure!$G$25:$G$52,MATCH(B1913&amp;"|"&amp;I1913,Structure!$A$25:$A$52,0))</f>
        <v/>
      </c>
      <c r="O1913" s="26">
        <f>INDEX(Structure!$H$25:$H$52,MATCH(B1913&amp;"|"&amp;I1913,Structure!$A$25:$A$52,0))</f>
        <v/>
      </c>
      <c r="P1913" s="26">
        <f>INDEX(Structure!$I$25:$I$52,MATCH(B1913&amp;"|"&amp;I1913,Structure!$A$25:$A$52,0))</f>
        <v/>
      </c>
      <c r="Q1913" s="20">
        <f>G1913/H1913</f>
        <v/>
      </c>
      <c r="R1913" s="20">
        <f>G1913/O1913</f>
        <v/>
      </c>
      <c r="S1913" s="32">
        <f>(G1913-N1913)/(P1913-N1913)</f>
        <v/>
      </c>
      <c r="T1913" s="4">
        <f>IF(G1913&lt;N1913,"Below",IF(G1913&gt;P1913,"Above","Within"))</f>
        <v/>
      </c>
      <c r="U1913" s="17">
        <f>MAX(0,N1913-G1913)*F1913</f>
        <v/>
      </c>
      <c r="V1913" s="17">
        <f>MAX(0,G1913-P1913)*F1913</f>
        <v/>
      </c>
      <c r="W1913" s="33">
        <f>IF(T1913="Above",LN(G1913/P1913)/LN(1+INDEX(Market!$E$6:$E$9,MATCH(B1913,Market!$A$6:$A$9,0))),0)</f>
        <v/>
      </c>
    </row>
    <row r="1914">
      <c r="A1914" s="5" t="inlineStr">
        <is>
          <t>E02215</t>
        </is>
      </c>
      <c r="B1914" s="5" t="inlineStr">
        <is>
          <t>IT</t>
        </is>
      </c>
      <c r="C1914" s="5" t="inlineStr">
        <is>
          <t>Finance</t>
        </is>
      </c>
      <c r="D1914" s="5" t="inlineStr">
        <is>
          <t>L2</t>
        </is>
      </c>
      <c r="E1914" s="5" t="inlineStr">
        <is>
          <t>F</t>
        </is>
      </c>
      <c r="F1914" s="5" t="n">
        <v>1</v>
      </c>
      <c r="G1914" s="31" t="n">
        <v>34000</v>
      </c>
      <c r="H1914" s="31" t="n">
        <v>35800</v>
      </c>
      <c r="I1914" s="6">
        <f>INDEX(Roles!$J$5:$J$40,MATCH(C1914&amp;"|"&amp;D1914,Roles!$A$5:$A$40,0))</f>
        <v/>
      </c>
      <c r="J1914" s="6">
        <f>INDEX(Roles!$K$5:$K$40,MATCH(C1914&amp;"|"&amp;D1914,Roles!$A$5:$A$40,0))</f>
        <v/>
      </c>
      <c r="K1914" s="26">
        <f>INDEX(Market!$K$31:$K$54,MATCH(B1914&amp;"|"&amp;J1914,Market!$A$31:$A$54,0))</f>
        <v/>
      </c>
      <c r="L1914" s="6">
        <f>INDEX(Settings!$E$13:$E$19,MATCH(I1914,Settings!$B$13:$B$19,0))</f>
        <v/>
      </c>
      <c r="M1914" s="25">
        <f>INDEX(Structure!$K$6:$K$12,MATCH(I1914,Structure!$A$6:$A$12,0))</f>
        <v/>
      </c>
      <c r="N1914" s="26">
        <f>INDEX(Structure!$G$25:$G$52,MATCH(B1914&amp;"|"&amp;I1914,Structure!$A$25:$A$52,0))</f>
        <v/>
      </c>
      <c r="O1914" s="26">
        <f>INDEX(Structure!$H$25:$H$52,MATCH(B1914&amp;"|"&amp;I1914,Structure!$A$25:$A$52,0))</f>
        <v/>
      </c>
      <c r="P1914" s="26">
        <f>INDEX(Structure!$I$25:$I$52,MATCH(B1914&amp;"|"&amp;I1914,Structure!$A$25:$A$52,0))</f>
        <v/>
      </c>
      <c r="Q1914" s="20">
        <f>G1914/H1914</f>
        <v/>
      </c>
      <c r="R1914" s="20">
        <f>G1914/O1914</f>
        <v/>
      </c>
      <c r="S1914" s="32">
        <f>(G1914-N1914)/(P1914-N1914)</f>
        <v/>
      </c>
      <c r="T1914" s="4">
        <f>IF(G1914&lt;N1914,"Below",IF(G1914&gt;P1914,"Above","Within"))</f>
        <v/>
      </c>
      <c r="U1914" s="17">
        <f>MAX(0,N1914-G1914)*F1914</f>
        <v/>
      </c>
      <c r="V1914" s="17">
        <f>MAX(0,G1914-P1914)*F1914</f>
        <v/>
      </c>
      <c r="W1914" s="33">
        <f>IF(T1914="Above",LN(G1914/P1914)/LN(1+INDEX(Market!$E$6:$E$9,MATCH(B1914,Market!$A$6:$A$9,0))),0)</f>
        <v/>
      </c>
    </row>
    <row r="1915">
      <c r="A1915" s="5" t="inlineStr">
        <is>
          <t>E02217</t>
        </is>
      </c>
      <c r="B1915" s="5" t="inlineStr">
        <is>
          <t>PL</t>
        </is>
      </c>
      <c r="C1915" s="5" t="inlineStr">
        <is>
          <t>Customer Service</t>
        </is>
      </c>
      <c r="D1915" s="5" t="inlineStr">
        <is>
          <t>L3</t>
        </is>
      </c>
      <c r="E1915" s="5" t="inlineStr">
        <is>
          <t>F</t>
        </is>
      </c>
      <c r="F1915" s="5" t="n">
        <v>1</v>
      </c>
      <c r="G1915" s="31" t="n">
        <v>33450</v>
      </c>
      <c r="H1915" s="31" t="n">
        <v>30200</v>
      </c>
      <c r="I1915" s="6">
        <f>INDEX(Roles!$J$5:$J$40,MATCH(C1915&amp;"|"&amp;D1915,Roles!$A$5:$A$40,0))</f>
        <v/>
      </c>
      <c r="J1915" s="6">
        <f>INDEX(Roles!$K$5:$K$40,MATCH(C1915&amp;"|"&amp;D1915,Roles!$A$5:$A$40,0))</f>
        <v/>
      </c>
      <c r="K1915" s="26">
        <f>INDEX(Market!$K$31:$K$54,MATCH(B1915&amp;"|"&amp;J1915,Market!$A$31:$A$54,0))</f>
        <v/>
      </c>
      <c r="L1915" s="6">
        <f>INDEX(Settings!$E$13:$E$19,MATCH(I1915,Settings!$B$13:$B$19,0))</f>
        <v/>
      </c>
      <c r="M1915" s="25">
        <f>INDEX(Structure!$K$6:$K$12,MATCH(I1915,Structure!$A$6:$A$12,0))</f>
        <v/>
      </c>
      <c r="N1915" s="26">
        <f>INDEX(Structure!$G$25:$G$52,MATCH(B1915&amp;"|"&amp;I1915,Structure!$A$25:$A$52,0))</f>
        <v/>
      </c>
      <c r="O1915" s="26">
        <f>INDEX(Structure!$H$25:$H$52,MATCH(B1915&amp;"|"&amp;I1915,Structure!$A$25:$A$52,0))</f>
        <v/>
      </c>
      <c r="P1915" s="26">
        <f>INDEX(Structure!$I$25:$I$52,MATCH(B1915&amp;"|"&amp;I1915,Structure!$A$25:$A$52,0))</f>
        <v/>
      </c>
      <c r="Q1915" s="20">
        <f>G1915/H1915</f>
        <v/>
      </c>
      <c r="R1915" s="20">
        <f>G1915/O1915</f>
        <v/>
      </c>
      <c r="S1915" s="32">
        <f>(G1915-N1915)/(P1915-N1915)</f>
        <v/>
      </c>
      <c r="T1915" s="4">
        <f>IF(G1915&lt;N1915,"Below",IF(G1915&gt;P1915,"Above","Within"))</f>
        <v/>
      </c>
      <c r="U1915" s="17">
        <f>MAX(0,N1915-G1915)*F1915</f>
        <v/>
      </c>
      <c r="V1915" s="17">
        <f>MAX(0,G1915-P1915)*F1915</f>
        <v/>
      </c>
      <c r="W1915" s="33">
        <f>IF(T1915="Above",LN(G1915/P1915)/LN(1+INDEX(Market!$E$6:$E$9,MATCH(B1915,Market!$A$6:$A$9,0))),0)</f>
        <v/>
      </c>
    </row>
    <row r="1916">
      <c r="A1916" s="5" t="inlineStr">
        <is>
          <t>E02218</t>
        </is>
      </c>
      <c r="B1916" s="5" t="inlineStr">
        <is>
          <t>PL</t>
        </is>
      </c>
      <c r="C1916" s="5" t="inlineStr">
        <is>
          <t>Customer Service</t>
        </is>
      </c>
      <c r="D1916" s="5" t="inlineStr">
        <is>
          <t>L1</t>
        </is>
      </c>
      <c r="E1916" s="5" t="inlineStr">
        <is>
          <t>F</t>
        </is>
      </c>
      <c r="F1916" s="5" t="n">
        <v>1</v>
      </c>
      <c r="G1916" s="31" t="n">
        <v>19650</v>
      </c>
      <c r="H1916" s="31" t="n">
        <v>18900</v>
      </c>
      <c r="I1916" s="6">
        <f>INDEX(Roles!$J$5:$J$40,MATCH(C1916&amp;"|"&amp;D1916,Roles!$A$5:$A$40,0))</f>
        <v/>
      </c>
      <c r="J1916" s="6">
        <f>INDEX(Roles!$K$5:$K$40,MATCH(C1916&amp;"|"&amp;D1916,Roles!$A$5:$A$40,0))</f>
        <v/>
      </c>
      <c r="K1916" s="26">
        <f>INDEX(Market!$K$31:$K$54,MATCH(B1916&amp;"|"&amp;J1916,Market!$A$31:$A$54,0))</f>
        <v/>
      </c>
      <c r="L1916" s="6">
        <f>INDEX(Settings!$E$13:$E$19,MATCH(I1916,Settings!$B$13:$B$19,0))</f>
        <v/>
      </c>
      <c r="M1916" s="25">
        <f>INDEX(Structure!$K$6:$K$12,MATCH(I1916,Structure!$A$6:$A$12,0))</f>
        <v/>
      </c>
      <c r="N1916" s="26">
        <f>INDEX(Structure!$G$25:$G$52,MATCH(B1916&amp;"|"&amp;I1916,Structure!$A$25:$A$52,0))</f>
        <v/>
      </c>
      <c r="O1916" s="26">
        <f>INDEX(Structure!$H$25:$H$52,MATCH(B1916&amp;"|"&amp;I1916,Structure!$A$25:$A$52,0))</f>
        <v/>
      </c>
      <c r="P1916" s="26">
        <f>INDEX(Structure!$I$25:$I$52,MATCH(B1916&amp;"|"&amp;I1916,Structure!$A$25:$A$52,0))</f>
        <v/>
      </c>
      <c r="Q1916" s="20">
        <f>G1916/H1916</f>
        <v/>
      </c>
      <c r="R1916" s="20">
        <f>G1916/O1916</f>
        <v/>
      </c>
      <c r="S1916" s="32">
        <f>(G1916-N1916)/(P1916-N1916)</f>
        <v/>
      </c>
      <c r="T1916" s="4">
        <f>IF(G1916&lt;N1916,"Below",IF(G1916&gt;P1916,"Above","Within"))</f>
        <v/>
      </c>
      <c r="U1916" s="17">
        <f>MAX(0,N1916-G1916)*F1916</f>
        <v/>
      </c>
      <c r="V1916" s="17">
        <f>MAX(0,G1916-P1916)*F1916</f>
        <v/>
      </c>
      <c r="W1916" s="33">
        <f>IF(T1916="Above",LN(G1916/P1916)/LN(1+INDEX(Market!$E$6:$E$9,MATCH(B1916,Market!$A$6:$A$9,0))),0)</f>
        <v/>
      </c>
    </row>
    <row r="1917">
      <c r="A1917" s="5" t="inlineStr">
        <is>
          <t>E02219</t>
        </is>
      </c>
      <c r="B1917" s="5" t="inlineStr">
        <is>
          <t>PL</t>
        </is>
      </c>
      <c r="C1917" s="5" t="inlineStr">
        <is>
          <t>Sales</t>
        </is>
      </c>
      <c r="D1917" s="5" t="inlineStr">
        <is>
          <t>L2</t>
        </is>
      </c>
      <c r="E1917" s="5" t="inlineStr">
        <is>
          <t>M</t>
        </is>
      </c>
      <c r="F1917" s="5" t="n">
        <v>1</v>
      </c>
      <c r="G1917" s="31" t="n">
        <v>29000</v>
      </c>
      <c r="H1917" s="31" t="n">
        <v>27600</v>
      </c>
      <c r="I1917" s="6">
        <f>INDEX(Roles!$J$5:$J$40,MATCH(C1917&amp;"|"&amp;D1917,Roles!$A$5:$A$40,0))</f>
        <v/>
      </c>
      <c r="J1917" s="6">
        <f>INDEX(Roles!$K$5:$K$40,MATCH(C1917&amp;"|"&amp;D1917,Roles!$A$5:$A$40,0))</f>
        <v/>
      </c>
      <c r="K1917" s="26">
        <f>INDEX(Market!$K$31:$K$54,MATCH(B1917&amp;"|"&amp;J1917,Market!$A$31:$A$54,0))</f>
        <v/>
      </c>
      <c r="L1917" s="6">
        <f>INDEX(Settings!$E$13:$E$19,MATCH(I1917,Settings!$B$13:$B$19,0))</f>
        <v/>
      </c>
      <c r="M1917" s="25">
        <f>INDEX(Structure!$K$6:$K$12,MATCH(I1917,Structure!$A$6:$A$12,0))</f>
        <v/>
      </c>
      <c r="N1917" s="26">
        <f>INDEX(Structure!$G$25:$G$52,MATCH(B1917&amp;"|"&amp;I1917,Structure!$A$25:$A$52,0))</f>
        <v/>
      </c>
      <c r="O1917" s="26">
        <f>INDEX(Structure!$H$25:$H$52,MATCH(B1917&amp;"|"&amp;I1917,Structure!$A$25:$A$52,0))</f>
        <v/>
      </c>
      <c r="P1917" s="26">
        <f>INDEX(Structure!$I$25:$I$52,MATCH(B1917&amp;"|"&amp;I1917,Structure!$A$25:$A$52,0))</f>
        <v/>
      </c>
      <c r="Q1917" s="20">
        <f>G1917/H1917</f>
        <v/>
      </c>
      <c r="R1917" s="20">
        <f>G1917/O1917</f>
        <v/>
      </c>
      <c r="S1917" s="32">
        <f>(G1917-N1917)/(P1917-N1917)</f>
        <v/>
      </c>
      <c r="T1917" s="4">
        <f>IF(G1917&lt;N1917,"Below",IF(G1917&gt;P1917,"Above","Within"))</f>
        <v/>
      </c>
      <c r="U1917" s="17">
        <f>MAX(0,N1917-G1917)*F1917</f>
        <v/>
      </c>
      <c r="V1917" s="17">
        <f>MAX(0,G1917-P1917)*F1917</f>
        <v/>
      </c>
      <c r="W1917" s="33">
        <f>IF(T1917="Above",LN(G1917/P1917)/LN(1+INDEX(Market!$E$6:$E$9,MATCH(B1917,Market!$A$6:$A$9,0))),0)</f>
        <v/>
      </c>
    </row>
    <row r="1918">
      <c r="A1918" s="5" t="inlineStr">
        <is>
          <t>E02220</t>
        </is>
      </c>
      <c r="B1918" s="5" t="inlineStr">
        <is>
          <t>ES</t>
        </is>
      </c>
      <c r="C1918" s="5" t="inlineStr">
        <is>
          <t>Sales</t>
        </is>
      </c>
      <c r="D1918" s="5" t="inlineStr">
        <is>
          <t>L3</t>
        </is>
      </c>
      <c r="E1918" s="5" t="inlineStr">
        <is>
          <t>M</t>
        </is>
      </c>
      <c r="F1918" s="5" t="n">
        <v>1</v>
      </c>
      <c r="G1918" s="31" t="n">
        <v>52200</v>
      </c>
      <c r="H1918" s="31" t="n">
        <v>42000</v>
      </c>
      <c r="I1918" s="6">
        <f>INDEX(Roles!$J$5:$J$40,MATCH(C1918&amp;"|"&amp;D1918,Roles!$A$5:$A$40,0))</f>
        <v/>
      </c>
      <c r="J1918" s="6">
        <f>INDEX(Roles!$K$5:$K$40,MATCH(C1918&amp;"|"&amp;D1918,Roles!$A$5:$A$40,0))</f>
        <v/>
      </c>
      <c r="K1918" s="26">
        <f>INDEX(Market!$K$31:$K$54,MATCH(B1918&amp;"|"&amp;J1918,Market!$A$31:$A$54,0))</f>
        <v/>
      </c>
      <c r="L1918" s="6">
        <f>INDEX(Settings!$E$13:$E$19,MATCH(I1918,Settings!$B$13:$B$19,0))</f>
        <v/>
      </c>
      <c r="M1918" s="25">
        <f>INDEX(Structure!$K$6:$K$12,MATCH(I1918,Structure!$A$6:$A$12,0))</f>
        <v/>
      </c>
      <c r="N1918" s="26">
        <f>INDEX(Structure!$G$25:$G$52,MATCH(B1918&amp;"|"&amp;I1918,Structure!$A$25:$A$52,0))</f>
        <v/>
      </c>
      <c r="O1918" s="26">
        <f>INDEX(Structure!$H$25:$H$52,MATCH(B1918&amp;"|"&amp;I1918,Structure!$A$25:$A$52,0))</f>
        <v/>
      </c>
      <c r="P1918" s="26">
        <f>INDEX(Structure!$I$25:$I$52,MATCH(B1918&amp;"|"&amp;I1918,Structure!$A$25:$A$52,0))</f>
        <v/>
      </c>
      <c r="Q1918" s="20">
        <f>G1918/H1918</f>
        <v/>
      </c>
      <c r="R1918" s="20">
        <f>G1918/O1918</f>
        <v/>
      </c>
      <c r="S1918" s="32">
        <f>(G1918-N1918)/(P1918-N1918)</f>
        <v/>
      </c>
      <c r="T1918" s="4">
        <f>IF(G1918&lt;N1918,"Below",IF(G1918&gt;P1918,"Above","Within"))</f>
        <v/>
      </c>
      <c r="U1918" s="17">
        <f>MAX(0,N1918-G1918)*F1918</f>
        <v/>
      </c>
      <c r="V1918" s="17">
        <f>MAX(0,G1918-P1918)*F1918</f>
        <v/>
      </c>
      <c r="W1918" s="33">
        <f>IF(T1918="Above",LN(G1918/P1918)/LN(1+INDEX(Market!$E$6:$E$9,MATCH(B1918,Market!$A$6:$A$9,0))),0)</f>
        <v/>
      </c>
    </row>
    <row r="1919">
      <c r="A1919" s="5" t="inlineStr">
        <is>
          <t>E02221</t>
        </is>
      </c>
      <c r="B1919" s="5" t="inlineStr">
        <is>
          <t>DE</t>
        </is>
      </c>
      <c r="C1919" s="5" t="inlineStr">
        <is>
          <t>HR</t>
        </is>
      </c>
      <c r="D1919" s="5" t="inlineStr">
        <is>
          <t>L2</t>
        </is>
      </c>
      <c r="E1919" s="5" t="inlineStr">
        <is>
          <t>F</t>
        </is>
      </c>
      <c r="F1919" s="5" t="n">
        <v>1</v>
      </c>
      <c r="G1919" s="31" t="n">
        <v>45400</v>
      </c>
      <c r="H1919" s="31" t="n">
        <v>47500</v>
      </c>
      <c r="I1919" s="6">
        <f>INDEX(Roles!$J$5:$J$40,MATCH(C1919&amp;"|"&amp;D1919,Roles!$A$5:$A$40,0))</f>
        <v/>
      </c>
      <c r="J1919" s="6">
        <f>INDEX(Roles!$K$5:$K$40,MATCH(C1919&amp;"|"&amp;D1919,Roles!$A$5:$A$40,0))</f>
        <v/>
      </c>
      <c r="K1919" s="26">
        <f>INDEX(Market!$K$31:$K$54,MATCH(B1919&amp;"|"&amp;J1919,Market!$A$31:$A$54,0))</f>
        <v/>
      </c>
      <c r="L1919" s="6">
        <f>INDEX(Settings!$E$13:$E$19,MATCH(I1919,Settings!$B$13:$B$19,0))</f>
        <v/>
      </c>
      <c r="M1919" s="25">
        <f>INDEX(Structure!$K$6:$K$12,MATCH(I1919,Structure!$A$6:$A$12,0))</f>
        <v/>
      </c>
      <c r="N1919" s="26">
        <f>INDEX(Structure!$G$25:$G$52,MATCH(B1919&amp;"|"&amp;I1919,Structure!$A$25:$A$52,0))</f>
        <v/>
      </c>
      <c r="O1919" s="26">
        <f>INDEX(Structure!$H$25:$H$52,MATCH(B1919&amp;"|"&amp;I1919,Structure!$A$25:$A$52,0))</f>
        <v/>
      </c>
      <c r="P1919" s="26">
        <f>INDEX(Structure!$I$25:$I$52,MATCH(B1919&amp;"|"&amp;I1919,Structure!$A$25:$A$52,0))</f>
        <v/>
      </c>
      <c r="Q1919" s="20">
        <f>G1919/H1919</f>
        <v/>
      </c>
      <c r="R1919" s="20">
        <f>G1919/O1919</f>
        <v/>
      </c>
      <c r="S1919" s="32">
        <f>(G1919-N1919)/(P1919-N1919)</f>
        <v/>
      </c>
      <c r="T1919" s="4">
        <f>IF(G1919&lt;N1919,"Below",IF(G1919&gt;P1919,"Above","Within"))</f>
        <v/>
      </c>
      <c r="U1919" s="17">
        <f>MAX(0,N1919-G1919)*F1919</f>
        <v/>
      </c>
      <c r="V1919" s="17">
        <f>MAX(0,G1919-P1919)*F1919</f>
        <v/>
      </c>
      <c r="W1919" s="33">
        <f>IF(T1919="Above",LN(G1919/P1919)/LN(1+INDEX(Market!$E$6:$E$9,MATCH(B1919,Market!$A$6:$A$9,0))),0)</f>
        <v/>
      </c>
    </row>
    <row r="1920">
      <c r="A1920" s="5" t="inlineStr">
        <is>
          <t>E02222</t>
        </is>
      </c>
      <c r="B1920" s="5" t="inlineStr">
        <is>
          <t>IT</t>
        </is>
      </c>
      <c r="C1920" s="5" t="inlineStr">
        <is>
          <t>Finance</t>
        </is>
      </c>
      <c r="D1920" s="5" t="inlineStr">
        <is>
          <t>L2</t>
        </is>
      </c>
      <c r="E1920" s="5" t="inlineStr">
        <is>
          <t>M</t>
        </is>
      </c>
      <c r="F1920" s="5" t="n">
        <v>0.8</v>
      </c>
      <c r="G1920" s="31" t="n">
        <v>34200</v>
      </c>
      <c r="H1920" s="31" t="n">
        <v>35800</v>
      </c>
      <c r="I1920" s="6">
        <f>INDEX(Roles!$J$5:$J$40,MATCH(C1920&amp;"|"&amp;D1920,Roles!$A$5:$A$40,0))</f>
        <v/>
      </c>
      <c r="J1920" s="6">
        <f>INDEX(Roles!$K$5:$K$40,MATCH(C1920&amp;"|"&amp;D1920,Roles!$A$5:$A$40,0))</f>
        <v/>
      </c>
      <c r="K1920" s="26">
        <f>INDEX(Market!$K$31:$K$54,MATCH(B1920&amp;"|"&amp;J1920,Market!$A$31:$A$54,0))</f>
        <v/>
      </c>
      <c r="L1920" s="6">
        <f>INDEX(Settings!$E$13:$E$19,MATCH(I1920,Settings!$B$13:$B$19,0))</f>
        <v/>
      </c>
      <c r="M1920" s="25">
        <f>INDEX(Structure!$K$6:$K$12,MATCH(I1920,Structure!$A$6:$A$12,0))</f>
        <v/>
      </c>
      <c r="N1920" s="26">
        <f>INDEX(Structure!$G$25:$G$52,MATCH(B1920&amp;"|"&amp;I1920,Structure!$A$25:$A$52,0))</f>
        <v/>
      </c>
      <c r="O1920" s="26">
        <f>INDEX(Structure!$H$25:$H$52,MATCH(B1920&amp;"|"&amp;I1920,Structure!$A$25:$A$52,0))</f>
        <v/>
      </c>
      <c r="P1920" s="26">
        <f>INDEX(Structure!$I$25:$I$52,MATCH(B1920&amp;"|"&amp;I1920,Structure!$A$25:$A$52,0))</f>
        <v/>
      </c>
      <c r="Q1920" s="20">
        <f>G1920/H1920</f>
        <v/>
      </c>
      <c r="R1920" s="20">
        <f>G1920/O1920</f>
        <v/>
      </c>
      <c r="S1920" s="32">
        <f>(G1920-N1920)/(P1920-N1920)</f>
        <v/>
      </c>
      <c r="T1920" s="4">
        <f>IF(G1920&lt;N1920,"Below",IF(G1920&gt;P1920,"Above","Within"))</f>
        <v/>
      </c>
      <c r="U1920" s="17">
        <f>MAX(0,N1920-G1920)*F1920</f>
        <v/>
      </c>
      <c r="V1920" s="17">
        <f>MAX(0,G1920-P1920)*F1920</f>
        <v/>
      </c>
      <c r="W1920" s="33">
        <f>IF(T1920="Above",LN(G1920/P1920)/LN(1+INDEX(Market!$E$6:$E$9,MATCH(B1920,Market!$A$6:$A$9,0))),0)</f>
        <v/>
      </c>
    </row>
    <row r="1921">
      <c r="A1921" s="5" t="inlineStr">
        <is>
          <t>E02223</t>
        </is>
      </c>
      <c r="B1921" s="5" t="inlineStr">
        <is>
          <t>IT</t>
        </is>
      </c>
      <c r="C1921" s="5" t="inlineStr">
        <is>
          <t>Customer Service</t>
        </is>
      </c>
      <c r="D1921" s="5" t="inlineStr">
        <is>
          <t>L3</t>
        </is>
      </c>
      <c r="E1921" s="5" t="inlineStr">
        <is>
          <t>F</t>
        </is>
      </c>
      <c r="F1921" s="5" t="n">
        <v>0.8</v>
      </c>
      <c r="G1921" s="31" t="n">
        <v>33100</v>
      </c>
      <c r="H1921" s="31" t="n">
        <v>37400</v>
      </c>
      <c r="I1921" s="6">
        <f>INDEX(Roles!$J$5:$J$40,MATCH(C1921&amp;"|"&amp;D1921,Roles!$A$5:$A$40,0))</f>
        <v/>
      </c>
      <c r="J1921" s="6">
        <f>INDEX(Roles!$K$5:$K$40,MATCH(C1921&amp;"|"&amp;D1921,Roles!$A$5:$A$40,0))</f>
        <v/>
      </c>
      <c r="K1921" s="26">
        <f>INDEX(Market!$K$31:$K$54,MATCH(B1921&amp;"|"&amp;J1921,Market!$A$31:$A$54,0))</f>
        <v/>
      </c>
      <c r="L1921" s="6">
        <f>INDEX(Settings!$E$13:$E$19,MATCH(I1921,Settings!$B$13:$B$19,0))</f>
        <v/>
      </c>
      <c r="M1921" s="25">
        <f>INDEX(Structure!$K$6:$K$12,MATCH(I1921,Structure!$A$6:$A$12,0))</f>
        <v/>
      </c>
      <c r="N1921" s="26">
        <f>INDEX(Structure!$G$25:$G$52,MATCH(B1921&amp;"|"&amp;I1921,Structure!$A$25:$A$52,0))</f>
        <v/>
      </c>
      <c r="O1921" s="26">
        <f>INDEX(Structure!$H$25:$H$52,MATCH(B1921&amp;"|"&amp;I1921,Structure!$A$25:$A$52,0))</f>
        <v/>
      </c>
      <c r="P1921" s="26">
        <f>INDEX(Structure!$I$25:$I$52,MATCH(B1921&amp;"|"&amp;I1921,Structure!$A$25:$A$52,0))</f>
        <v/>
      </c>
      <c r="Q1921" s="20">
        <f>G1921/H1921</f>
        <v/>
      </c>
      <c r="R1921" s="20">
        <f>G1921/O1921</f>
        <v/>
      </c>
      <c r="S1921" s="32">
        <f>(G1921-N1921)/(P1921-N1921)</f>
        <v/>
      </c>
      <c r="T1921" s="4">
        <f>IF(G1921&lt;N1921,"Below",IF(G1921&gt;P1921,"Above","Within"))</f>
        <v/>
      </c>
      <c r="U1921" s="17">
        <f>MAX(0,N1921-G1921)*F1921</f>
        <v/>
      </c>
      <c r="V1921" s="17">
        <f>MAX(0,G1921-P1921)*F1921</f>
        <v/>
      </c>
      <c r="W1921" s="33">
        <f>IF(T1921="Above",LN(G1921/P1921)/LN(1+INDEX(Market!$E$6:$E$9,MATCH(B1921,Market!$A$6:$A$9,0))),0)</f>
        <v/>
      </c>
    </row>
    <row r="1922">
      <c r="A1922" s="5" t="inlineStr">
        <is>
          <t>E02224</t>
        </is>
      </c>
      <c r="B1922" s="5" t="inlineStr">
        <is>
          <t>IT</t>
        </is>
      </c>
      <c r="C1922" s="5" t="inlineStr">
        <is>
          <t>Customer Service</t>
        </is>
      </c>
      <c r="D1922" s="5" t="inlineStr">
        <is>
          <t>L2</t>
        </is>
      </c>
      <c r="E1922" s="5" t="inlineStr">
        <is>
          <t>F</t>
        </is>
      </c>
      <c r="F1922" s="5" t="n">
        <v>1</v>
      </c>
      <c r="G1922" s="31" t="n">
        <v>30200</v>
      </c>
      <c r="H1922" s="31" t="n">
        <v>29200</v>
      </c>
      <c r="I1922" s="6">
        <f>INDEX(Roles!$J$5:$J$40,MATCH(C1922&amp;"|"&amp;D1922,Roles!$A$5:$A$40,0))</f>
        <v/>
      </c>
      <c r="J1922" s="6">
        <f>INDEX(Roles!$K$5:$K$40,MATCH(C1922&amp;"|"&amp;D1922,Roles!$A$5:$A$40,0))</f>
        <v/>
      </c>
      <c r="K1922" s="26">
        <f>INDEX(Market!$K$31:$K$54,MATCH(B1922&amp;"|"&amp;J1922,Market!$A$31:$A$54,0))</f>
        <v/>
      </c>
      <c r="L1922" s="6">
        <f>INDEX(Settings!$E$13:$E$19,MATCH(I1922,Settings!$B$13:$B$19,0))</f>
        <v/>
      </c>
      <c r="M1922" s="25">
        <f>INDEX(Structure!$K$6:$K$12,MATCH(I1922,Structure!$A$6:$A$12,0))</f>
        <v/>
      </c>
      <c r="N1922" s="26">
        <f>INDEX(Structure!$G$25:$G$52,MATCH(B1922&amp;"|"&amp;I1922,Structure!$A$25:$A$52,0))</f>
        <v/>
      </c>
      <c r="O1922" s="26">
        <f>INDEX(Structure!$H$25:$H$52,MATCH(B1922&amp;"|"&amp;I1922,Structure!$A$25:$A$52,0))</f>
        <v/>
      </c>
      <c r="P1922" s="26">
        <f>INDEX(Structure!$I$25:$I$52,MATCH(B1922&amp;"|"&amp;I1922,Structure!$A$25:$A$52,0))</f>
        <v/>
      </c>
      <c r="Q1922" s="20">
        <f>G1922/H1922</f>
        <v/>
      </c>
      <c r="R1922" s="20">
        <f>G1922/O1922</f>
        <v/>
      </c>
      <c r="S1922" s="32">
        <f>(G1922-N1922)/(P1922-N1922)</f>
        <v/>
      </c>
      <c r="T1922" s="4">
        <f>IF(G1922&lt;N1922,"Below",IF(G1922&gt;P1922,"Above","Within"))</f>
        <v/>
      </c>
      <c r="U1922" s="17">
        <f>MAX(0,N1922-G1922)*F1922</f>
        <v/>
      </c>
      <c r="V1922" s="17">
        <f>MAX(0,G1922-P1922)*F1922</f>
        <v/>
      </c>
      <c r="W1922" s="33">
        <f>IF(T1922="Above",LN(G1922/P1922)/LN(1+INDEX(Market!$E$6:$E$9,MATCH(B1922,Market!$A$6:$A$9,0))),0)</f>
        <v/>
      </c>
    </row>
    <row r="1923">
      <c r="A1923" s="5" t="inlineStr">
        <is>
          <t>E02225</t>
        </is>
      </c>
      <c r="B1923" s="5" t="inlineStr">
        <is>
          <t>PL</t>
        </is>
      </c>
      <c r="C1923" s="5" t="inlineStr">
        <is>
          <t>Customer Service</t>
        </is>
      </c>
      <c r="D1923" s="5" t="inlineStr">
        <is>
          <t>L2</t>
        </is>
      </c>
      <c r="E1923" s="5" t="inlineStr">
        <is>
          <t>F</t>
        </is>
      </c>
      <c r="F1923" s="5" t="n">
        <v>1</v>
      </c>
      <c r="G1923" s="31" t="n">
        <v>21950</v>
      </c>
      <c r="H1923" s="31" t="n">
        <v>23600</v>
      </c>
      <c r="I1923" s="6">
        <f>INDEX(Roles!$J$5:$J$40,MATCH(C1923&amp;"|"&amp;D1923,Roles!$A$5:$A$40,0))</f>
        <v/>
      </c>
      <c r="J1923" s="6">
        <f>INDEX(Roles!$K$5:$K$40,MATCH(C1923&amp;"|"&amp;D1923,Roles!$A$5:$A$40,0))</f>
        <v/>
      </c>
      <c r="K1923" s="26">
        <f>INDEX(Market!$K$31:$K$54,MATCH(B1923&amp;"|"&amp;J1923,Market!$A$31:$A$54,0))</f>
        <v/>
      </c>
      <c r="L1923" s="6">
        <f>INDEX(Settings!$E$13:$E$19,MATCH(I1923,Settings!$B$13:$B$19,0))</f>
        <v/>
      </c>
      <c r="M1923" s="25">
        <f>INDEX(Structure!$K$6:$K$12,MATCH(I1923,Structure!$A$6:$A$12,0))</f>
        <v/>
      </c>
      <c r="N1923" s="26">
        <f>INDEX(Structure!$G$25:$G$52,MATCH(B1923&amp;"|"&amp;I1923,Structure!$A$25:$A$52,0))</f>
        <v/>
      </c>
      <c r="O1923" s="26">
        <f>INDEX(Structure!$H$25:$H$52,MATCH(B1923&amp;"|"&amp;I1923,Structure!$A$25:$A$52,0))</f>
        <v/>
      </c>
      <c r="P1923" s="26">
        <f>INDEX(Structure!$I$25:$I$52,MATCH(B1923&amp;"|"&amp;I1923,Structure!$A$25:$A$52,0))</f>
        <v/>
      </c>
      <c r="Q1923" s="20">
        <f>G1923/H1923</f>
        <v/>
      </c>
      <c r="R1923" s="20">
        <f>G1923/O1923</f>
        <v/>
      </c>
      <c r="S1923" s="32">
        <f>(G1923-N1923)/(P1923-N1923)</f>
        <v/>
      </c>
      <c r="T1923" s="4">
        <f>IF(G1923&lt;N1923,"Below",IF(G1923&gt;P1923,"Above","Within"))</f>
        <v/>
      </c>
      <c r="U1923" s="17">
        <f>MAX(0,N1923-G1923)*F1923</f>
        <v/>
      </c>
      <c r="V1923" s="17">
        <f>MAX(0,G1923-P1923)*F1923</f>
        <v/>
      </c>
      <c r="W1923" s="33">
        <f>IF(T1923="Above",LN(G1923/P1923)/LN(1+INDEX(Market!$E$6:$E$9,MATCH(B1923,Market!$A$6:$A$9,0))),0)</f>
        <v/>
      </c>
    </row>
    <row r="1924">
      <c r="A1924" s="5" t="inlineStr">
        <is>
          <t>E02227</t>
        </is>
      </c>
      <c r="B1924" s="5" t="inlineStr">
        <is>
          <t>ES</t>
        </is>
      </c>
      <c r="C1924" s="5" t="inlineStr">
        <is>
          <t>HR</t>
        </is>
      </c>
      <c r="D1924" s="5" t="inlineStr">
        <is>
          <t>L3</t>
        </is>
      </c>
      <c r="E1924" s="5" t="inlineStr">
        <is>
          <t>M</t>
        </is>
      </c>
      <c r="F1924" s="5" t="n">
        <v>1</v>
      </c>
      <c r="G1924" s="31" t="n">
        <v>34500</v>
      </c>
      <c r="H1924" s="31" t="n">
        <v>40000</v>
      </c>
      <c r="I1924" s="6">
        <f>INDEX(Roles!$J$5:$J$40,MATCH(C1924&amp;"|"&amp;D1924,Roles!$A$5:$A$40,0))</f>
        <v/>
      </c>
      <c r="J1924" s="6">
        <f>INDEX(Roles!$K$5:$K$40,MATCH(C1924&amp;"|"&amp;D1924,Roles!$A$5:$A$40,0))</f>
        <v/>
      </c>
      <c r="K1924" s="26">
        <f>INDEX(Market!$K$31:$K$54,MATCH(B1924&amp;"|"&amp;J1924,Market!$A$31:$A$54,0))</f>
        <v/>
      </c>
      <c r="L1924" s="6">
        <f>INDEX(Settings!$E$13:$E$19,MATCH(I1924,Settings!$B$13:$B$19,0))</f>
        <v/>
      </c>
      <c r="M1924" s="25">
        <f>INDEX(Structure!$K$6:$K$12,MATCH(I1924,Structure!$A$6:$A$12,0))</f>
        <v/>
      </c>
      <c r="N1924" s="26">
        <f>INDEX(Structure!$G$25:$G$52,MATCH(B1924&amp;"|"&amp;I1924,Structure!$A$25:$A$52,0))</f>
        <v/>
      </c>
      <c r="O1924" s="26">
        <f>INDEX(Structure!$H$25:$H$52,MATCH(B1924&amp;"|"&amp;I1924,Structure!$A$25:$A$52,0))</f>
        <v/>
      </c>
      <c r="P1924" s="26">
        <f>INDEX(Structure!$I$25:$I$52,MATCH(B1924&amp;"|"&amp;I1924,Structure!$A$25:$A$52,0))</f>
        <v/>
      </c>
      <c r="Q1924" s="20">
        <f>G1924/H1924</f>
        <v/>
      </c>
      <c r="R1924" s="20">
        <f>G1924/O1924</f>
        <v/>
      </c>
      <c r="S1924" s="32">
        <f>(G1924-N1924)/(P1924-N1924)</f>
        <v/>
      </c>
      <c r="T1924" s="4">
        <f>IF(G1924&lt;N1924,"Below",IF(G1924&gt;P1924,"Above","Within"))</f>
        <v/>
      </c>
      <c r="U1924" s="17">
        <f>MAX(0,N1924-G1924)*F1924</f>
        <v/>
      </c>
      <c r="V1924" s="17">
        <f>MAX(0,G1924-P1924)*F1924</f>
        <v/>
      </c>
      <c r="W1924" s="33">
        <f>IF(T1924="Above",LN(G1924/P1924)/LN(1+INDEX(Market!$E$6:$E$9,MATCH(B1924,Market!$A$6:$A$9,0))),0)</f>
        <v/>
      </c>
    </row>
    <row r="1925">
      <c r="A1925" s="5" t="inlineStr">
        <is>
          <t>E02228</t>
        </is>
      </c>
      <c r="B1925" s="5" t="inlineStr">
        <is>
          <t>ES</t>
        </is>
      </c>
      <c r="C1925" s="5" t="inlineStr">
        <is>
          <t>Customer Service</t>
        </is>
      </c>
      <c r="D1925" s="5" t="inlineStr">
        <is>
          <t>L2</t>
        </is>
      </c>
      <c r="E1925" s="5" t="inlineStr">
        <is>
          <t>M</t>
        </is>
      </c>
      <c r="F1925" s="5" t="n">
        <v>1</v>
      </c>
      <c r="G1925" s="31" t="n">
        <v>26400</v>
      </c>
      <c r="H1925" s="31" t="n">
        <v>28100</v>
      </c>
      <c r="I1925" s="6">
        <f>INDEX(Roles!$J$5:$J$40,MATCH(C1925&amp;"|"&amp;D1925,Roles!$A$5:$A$40,0))</f>
        <v/>
      </c>
      <c r="J1925" s="6">
        <f>INDEX(Roles!$K$5:$K$40,MATCH(C1925&amp;"|"&amp;D1925,Roles!$A$5:$A$40,0))</f>
        <v/>
      </c>
      <c r="K1925" s="26">
        <f>INDEX(Market!$K$31:$K$54,MATCH(B1925&amp;"|"&amp;J1925,Market!$A$31:$A$54,0))</f>
        <v/>
      </c>
      <c r="L1925" s="6">
        <f>INDEX(Settings!$E$13:$E$19,MATCH(I1925,Settings!$B$13:$B$19,0))</f>
        <v/>
      </c>
      <c r="M1925" s="25">
        <f>INDEX(Structure!$K$6:$K$12,MATCH(I1925,Structure!$A$6:$A$12,0))</f>
        <v/>
      </c>
      <c r="N1925" s="26">
        <f>INDEX(Structure!$G$25:$G$52,MATCH(B1925&amp;"|"&amp;I1925,Structure!$A$25:$A$52,0))</f>
        <v/>
      </c>
      <c r="O1925" s="26">
        <f>INDEX(Structure!$H$25:$H$52,MATCH(B1925&amp;"|"&amp;I1925,Structure!$A$25:$A$52,0))</f>
        <v/>
      </c>
      <c r="P1925" s="26">
        <f>INDEX(Structure!$I$25:$I$52,MATCH(B1925&amp;"|"&amp;I1925,Structure!$A$25:$A$52,0))</f>
        <v/>
      </c>
      <c r="Q1925" s="20">
        <f>G1925/H1925</f>
        <v/>
      </c>
      <c r="R1925" s="20">
        <f>G1925/O1925</f>
        <v/>
      </c>
      <c r="S1925" s="32">
        <f>(G1925-N1925)/(P1925-N1925)</f>
        <v/>
      </c>
      <c r="T1925" s="4">
        <f>IF(G1925&lt;N1925,"Below",IF(G1925&gt;P1925,"Above","Within"))</f>
        <v/>
      </c>
      <c r="U1925" s="17">
        <f>MAX(0,N1925-G1925)*F1925</f>
        <v/>
      </c>
      <c r="V1925" s="17">
        <f>MAX(0,G1925-P1925)*F1925</f>
        <v/>
      </c>
      <c r="W1925" s="33">
        <f>IF(T1925="Above",LN(G1925/P1925)/LN(1+INDEX(Market!$E$6:$E$9,MATCH(B1925,Market!$A$6:$A$9,0))),0)</f>
        <v/>
      </c>
    </row>
    <row r="1926">
      <c r="A1926" s="5" t="inlineStr">
        <is>
          <t>E02229</t>
        </is>
      </c>
      <c r="B1926" s="5" t="inlineStr">
        <is>
          <t>ES</t>
        </is>
      </c>
      <c r="C1926" s="5" t="inlineStr">
        <is>
          <t>Finance</t>
        </is>
      </c>
      <c r="D1926" s="5" t="inlineStr">
        <is>
          <t>L4</t>
        </is>
      </c>
      <c r="E1926" s="5" t="inlineStr">
        <is>
          <t>M</t>
        </is>
      </c>
      <c r="F1926" s="5" t="n">
        <v>1</v>
      </c>
      <c r="G1926" s="31" t="n">
        <v>65150</v>
      </c>
      <c r="H1926" s="31" t="n">
        <v>57800</v>
      </c>
      <c r="I1926" s="6">
        <f>INDEX(Roles!$J$5:$J$40,MATCH(C1926&amp;"|"&amp;D1926,Roles!$A$5:$A$40,0))</f>
        <v/>
      </c>
      <c r="J1926" s="6">
        <f>INDEX(Roles!$K$5:$K$40,MATCH(C1926&amp;"|"&amp;D1926,Roles!$A$5:$A$40,0))</f>
        <v/>
      </c>
      <c r="K1926" s="26">
        <f>INDEX(Market!$K$31:$K$54,MATCH(B1926&amp;"|"&amp;J1926,Market!$A$31:$A$54,0))</f>
        <v/>
      </c>
      <c r="L1926" s="6">
        <f>INDEX(Settings!$E$13:$E$19,MATCH(I1926,Settings!$B$13:$B$19,0))</f>
        <v/>
      </c>
      <c r="M1926" s="25">
        <f>INDEX(Structure!$K$6:$K$12,MATCH(I1926,Structure!$A$6:$A$12,0))</f>
        <v/>
      </c>
      <c r="N1926" s="26">
        <f>INDEX(Structure!$G$25:$G$52,MATCH(B1926&amp;"|"&amp;I1926,Structure!$A$25:$A$52,0))</f>
        <v/>
      </c>
      <c r="O1926" s="26">
        <f>INDEX(Structure!$H$25:$H$52,MATCH(B1926&amp;"|"&amp;I1926,Structure!$A$25:$A$52,0))</f>
        <v/>
      </c>
      <c r="P1926" s="26">
        <f>INDEX(Structure!$I$25:$I$52,MATCH(B1926&amp;"|"&amp;I1926,Structure!$A$25:$A$52,0))</f>
        <v/>
      </c>
      <c r="Q1926" s="20">
        <f>G1926/H1926</f>
        <v/>
      </c>
      <c r="R1926" s="20">
        <f>G1926/O1926</f>
        <v/>
      </c>
      <c r="S1926" s="32">
        <f>(G1926-N1926)/(P1926-N1926)</f>
        <v/>
      </c>
      <c r="T1926" s="4">
        <f>IF(G1926&lt;N1926,"Below",IF(G1926&gt;P1926,"Above","Within"))</f>
        <v/>
      </c>
      <c r="U1926" s="17">
        <f>MAX(0,N1926-G1926)*F1926</f>
        <v/>
      </c>
      <c r="V1926" s="17">
        <f>MAX(0,G1926-P1926)*F1926</f>
        <v/>
      </c>
      <c r="W1926" s="33">
        <f>IF(T1926="Above",LN(G1926/P1926)/LN(1+INDEX(Market!$E$6:$E$9,MATCH(B1926,Market!$A$6:$A$9,0))),0)</f>
        <v/>
      </c>
    </row>
    <row r="1927">
      <c r="A1927" s="5" t="inlineStr">
        <is>
          <t>E02230</t>
        </is>
      </c>
      <c r="B1927" s="5" t="inlineStr">
        <is>
          <t>DE</t>
        </is>
      </c>
      <c r="C1927" s="5" t="inlineStr">
        <is>
          <t>Customer Service</t>
        </is>
      </c>
      <c r="D1927" s="5" t="inlineStr">
        <is>
          <t>L4</t>
        </is>
      </c>
      <c r="E1927" s="5" t="inlineStr">
        <is>
          <t>M</t>
        </is>
      </c>
      <c r="F1927" s="5" t="n">
        <v>1</v>
      </c>
      <c r="G1927" s="31" t="n">
        <v>74250</v>
      </c>
      <c r="H1927" s="31" t="n">
        <v>71800</v>
      </c>
      <c r="I1927" s="6">
        <f>INDEX(Roles!$J$5:$J$40,MATCH(C1927&amp;"|"&amp;D1927,Roles!$A$5:$A$40,0))</f>
        <v/>
      </c>
      <c r="J1927" s="6">
        <f>INDEX(Roles!$K$5:$K$40,MATCH(C1927&amp;"|"&amp;D1927,Roles!$A$5:$A$40,0))</f>
        <v/>
      </c>
      <c r="K1927" s="26">
        <f>INDEX(Market!$K$31:$K$54,MATCH(B1927&amp;"|"&amp;J1927,Market!$A$31:$A$54,0))</f>
        <v/>
      </c>
      <c r="L1927" s="6">
        <f>INDEX(Settings!$E$13:$E$19,MATCH(I1927,Settings!$B$13:$B$19,0))</f>
        <v/>
      </c>
      <c r="M1927" s="25">
        <f>INDEX(Structure!$K$6:$K$12,MATCH(I1927,Structure!$A$6:$A$12,0))</f>
        <v/>
      </c>
      <c r="N1927" s="26">
        <f>INDEX(Structure!$G$25:$G$52,MATCH(B1927&amp;"|"&amp;I1927,Structure!$A$25:$A$52,0))</f>
        <v/>
      </c>
      <c r="O1927" s="26">
        <f>INDEX(Structure!$H$25:$H$52,MATCH(B1927&amp;"|"&amp;I1927,Structure!$A$25:$A$52,0))</f>
        <v/>
      </c>
      <c r="P1927" s="26">
        <f>INDEX(Structure!$I$25:$I$52,MATCH(B1927&amp;"|"&amp;I1927,Structure!$A$25:$A$52,0))</f>
        <v/>
      </c>
      <c r="Q1927" s="20">
        <f>G1927/H1927</f>
        <v/>
      </c>
      <c r="R1927" s="20">
        <f>G1927/O1927</f>
        <v/>
      </c>
      <c r="S1927" s="32">
        <f>(G1927-N1927)/(P1927-N1927)</f>
        <v/>
      </c>
      <c r="T1927" s="4">
        <f>IF(G1927&lt;N1927,"Below",IF(G1927&gt;P1927,"Above","Within"))</f>
        <v/>
      </c>
      <c r="U1927" s="17">
        <f>MAX(0,N1927-G1927)*F1927</f>
        <v/>
      </c>
      <c r="V1927" s="17">
        <f>MAX(0,G1927-P1927)*F1927</f>
        <v/>
      </c>
      <c r="W1927" s="33">
        <f>IF(T1927="Above",LN(G1927/P1927)/LN(1+INDEX(Market!$E$6:$E$9,MATCH(B1927,Market!$A$6:$A$9,0))),0)</f>
        <v/>
      </c>
    </row>
    <row r="1928">
      <c r="A1928" s="5" t="inlineStr">
        <is>
          <t>E02231</t>
        </is>
      </c>
      <c r="B1928" s="5" t="inlineStr">
        <is>
          <t>DE</t>
        </is>
      </c>
      <c r="C1928" s="5" t="inlineStr">
        <is>
          <t>Tech</t>
        </is>
      </c>
      <c r="D1928" s="5" t="inlineStr">
        <is>
          <t>L4</t>
        </is>
      </c>
      <c r="E1928" s="5" t="inlineStr">
        <is>
          <t>M</t>
        </is>
      </c>
      <c r="F1928" s="5" t="n">
        <v>1</v>
      </c>
      <c r="G1928" s="31" t="n">
        <v>104500</v>
      </c>
      <c r="H1928" s="31" t="n">
        <v>99800</v>
      </c>
      <c r="I1928" s="6">
        <f>INDEX(Roles!$J$5:$J$40,MATCH(C1928&amp;"|"&amp;D1928,Roles!$A$5:$A$40,0))</f>
        <v/>
      </c>
      <c r="J1928" s="6">
        <f>INDEX(Roles!$K$5:$K$40,MATCH(C1928&amp;"|"&amp;D1928,Roles!$A$5:$A$40,0))</f>
        <v/>
      </c>
      <c r="K1928" s="26">
        <f>INDEX(Market!$K$31:$K$54,MATCH(B1928&amp;"|"&amp;J1928,Market!$A$31:$A$54,0))</f>
        <v/>
      </c>
      <c r="L1928" s="6">
        <f>INDEX(Settings!$E$13:$E$19,MATCH(I1928,Settings!$B$13:$B$19,0))</f>
        <v/>
      </c>
      <c r="M1928" s="25">
        <f>INDEX(Structure!$K$6:$K$12,MATCH(I1928,Structure!$A$6:$A$12,0))</f>
        <v/>
      </c>
      <c r="N1928" s="26">
        <f>INDEX(Structure!$G$25:$G$52,MATCH(B1928&amp;"|"&amp;I1928,Structure!$A$25:$A$52,0))</f>
        <v/>
      </c>
      <c r="O1928" s="26">
        <f>INDEX(Structure!$H$25:$H$52,MATCH(B1928&amp;"|"&amp;I1928,Structure!$A$25:$A$52,0))</f>
        <v/>
      </c>
      <c r="P1928" s="26">
        <f>INDEX(Structure!$I$25:$I$52,MATCH(B1928&amp;"|"&amp;I1928,Structure!$A$25:$A$52,0))</f>
        <v/>
      </c>
      <c r="Q1928" s="20">
        <f>G1928/H1928</f>
        <v/>
      </c>
      <c r="R1928" s="20">
        <f>G1928/O1928</f>
        <v/>
      </c>
      <c r="S1928" s="32">
        <f>(G1928-N1928)/(P1928-N1928)</f>
        <v/>
      </c>
      <c r="T1928" s="4">
        <f>IF(G1928&lt;N1928,"Below",IF(G1928&gt;P1928,"Above","Within"))</f>
        <v/>
      </c>
      <c r="U1928" s="17">
        <f>MAX(0,N1928-G1928)*F1928</f>
        <v/>
      </c>
      <c r="V1928" s="17">
        <f>MAX(0,G1928-P1928)*F1928</f>
        <v/>
      </c>
      <c r="W1928" s="33">
        <f>IF(T1928="Above",LN(G1928/P1928)/LN(1+INDEX(Market!$E$6:$E$9,MATCH(B1928,Market!$A$6:$A$9,0))),0)</f>
        <v/>
      </c>
    </row>
    <row r="1929">
      <c r="A1929" s="5" t="inlineStr">
        <is>
          <t>E02232</t>
        </is>
      </c>
      <c r="B1929" s="5" t="inlineStr">
        <is>
          <t>IT</t>
        </is>
      </c>
      <c r="C1929" s="5" t="inlineStr">
        <is>
          <t>Customer Service</t>
        </is>
      </c>
      <c r="D1929" s="5" t="inlineStr">
        <is>
          <t>L1</t>
        </is>
      </c>
      <c r="E1929" s="5" t="inlineStr">
        <is>
          <t>F</t>
        </is>
      </c>
      <c r="F1929" s="5" t="n">
        <v>1</v>
      </c>
      <c r="G1929" s="31" t="n">
        <v>22850</v>
      </c>
      <c r="H1929" s="31" t="n">
        <v>23400</v>
      </c>
      <c r="I1929" s="6">
        <f>INDEX(Roles!$J$5:$J$40,MATCH(C1929&amp;"|"&amp;D1929,Roles!$A$5:$A$40,0))</f>
        <v/>
      </c>
      <c r="J1929" s="6">
        <f>INDEX(Roles!$K$5:$K$40,MATCH(C1929&amp;"|"&amp;D1929,Roles!$A$5:$A$40,0))</f>
        <v/>
      </c>
      <c r="K1929" s="26">
        <f>INDEX(Market!$K$31:$K$54,MATCH(B1929&amp;"|"&amp;J1929,Market!$A$31:$A$54,0))</f>
        <v/>
      </c>
      <c r="L1929" s="6">
        <f>INDEX(Settings!$E$13:$E$19,MATCH(I1929,Settings!$B$13:$B$19,0))</f>
        <v/>
      </c>
      <c r="M1929" s="25">
        <f>INDEX(Structure!$K$6:$K$12,MATCH(I1929,Structure!$A$6:$A$12,0))</f>
        <v/>
      </c>
      <c r="N1929" s="26">
        <f>INDEX(Structure!$G$25:$G$52,MATCH(B1929&amp;"|"&amp;I1929,Structure!$A$25:$A$52,0))</f>
        <v/>
      </c>
      <c r="O1929" s="26">
        <f>INDEX(Structure!$H$25:$H$52,MATCH(B1929&amp;"|"&amp;I1929,Structure!$A$25:$A$52,0))</f>
        <v/>
      </c>
      <c r="P1929" s="26">
        <f>INDEX(Structure!$I$25:$I$52,MATCH(B1929&amp;"|"&amp;I1929,Structure!$A$25:$A$52,0))</f>
        <v/>
      </c>
      <c r="Q1929" s="20">
        <f>G1929/H1929</f>
        <v/>
      </c>
      <c r="R1929" s="20">
        <f>G1929/O1929</f>
        <v/>
      </c>
      <c r="S1929" s="32">
        <f>(G1929-N1929)/(P1929-N1929)</f>
        <v/>
      </c>
      <c r="T1929" s="4">
        <f>IF(G1929&lt;N1929,"Below",IF(G1929&gt;P1929,"Above","Within"))</f>
        <v/>
      </c>
      <c r="U1929" s="17">
        <f>MAX(0,N1929-G1929)*F1929</f>
        <v/>
      </c>
      <c r="V1929" s="17">
        <f>MAX(0,G1929-P1929)*F1929</f>
        <v/>
      </c>
      <c r="W1929" s="33">
        <f>IF(T1929="Above",LN(G1929/P1929)/LN(1+INDEX(Market!$E$6:$E$9,MATCH(B1929,Market!$A$6:$A$9,0))),0)</f>
        <v/>
      </c>
    </row>
    <row r="1930">
      <c r="A1930" s="5" t="inlineStr">
        <is>
          <t>E02233</t>
        </is>
      </c>
      <c r="B1930" s="5" t="inlineStr">
        <is>
          <t>IT</t>
        </is>
      </c>
      <c r="C1930" s="5" t="inlineStr">
        <is>
          <t>Operations</t>
        </is>
      </c>
      <c r="D1930" s="5" t="inlineStr">
        <is>
          <t>L2</t>
        </is>
      </c>
      <c r="E1930" s="5" t="inlineStr">
        <is>
          <t>F</t>
        </is>
      </c>
      <c r="F1930" s="5" t="n">
        <v>1</v>
      </c>
      <c r="G1930" s="31" t="n">
        <v>31600</v>
      </c>
      <c r="H1930" s="31" t="n">
        <v>30900</v>
      </c>
      <c r="I1930" s="6">
        <f>INDEX(Roles!$J$5:$J$40,MATCH(C1930&amp;"|"&amp;D1930,Roles!$A$5:$A$40,0))</f>
        <v/>
      </c>
      <c r="J1930" s="6">
        <f>INDEX(Roles!$K$5:$K$40,MATCH(C1930&amp;"|"&amp;D1930,Roles!$A$5:$A$40,0))</f>
        <v/>
      </c>
      <c r="K1930" s="26">
        <f>INDEX(Market!$K$31:$K$54,MATCH(B1930&amp;"|"&amp;J1930,Market!$A$31:$A$54,0))</f>
        <v/>
      </c>
      <c r="L1930" s="6">
        <f>INDEX(Settings!$E$13:$E$19,MATCH(I1930,Settings!$B$13:$B$19,0))</f>
        <v/>
      </c>
      <c r="M1930" s="25">
        <f>INDEX(Structure!$K$6:$K$12,MATCH(I1930,Structure!$A$6:$A$12,0))</f>
        <v/>
      </c>
      <c r="N1930" s="26">
        <f>INDEX(Structure!$G$25:$G$52,MATCH(B1930&amp;"|"&amp;I1930,Structure!$A$25:$A$52,0))</f>
        <v/>
      </c>
      <c r="O1930" s="26">
        <f>INDEX(Structure!$H$25:$H$52,MATCH(B1930&amp;"|"&amp;I1930,Structure!$A$25:$A$52,0))</f>
        <v/>
      </c>
      <c r="P1930" s="26">
        <f>INDEX(Structure!$I$25:$I$52,MATCH(B1930&amp;"|"&amp;I1930,Structure!$A$25:$A$52,0))</f>
        <v/>
      </c>
      <c r="Q1930" s="20">
        <f>G1930/H1930</f>
        <v/>
      </c>
      <c r="R1930" s="20">
        <f>G1930/O1930</f>
        <v/>
      </c>
      <c r="S1930" s="32">
        <f>(G1930-N1930)/(P1930-N1930)</f>
        <v/>
      </c>
      <c r="T1930" s="4">
        <f>IF(G1930&lt;N1930,"Below",IF(G1930&gt;P1930,"Above","Within"))</f>
        <v/>
      </c>
      <c r="U1930" s="17">
        <f>MAX(0,N1930-G1930)*F1930</f>
        <v/>
      </c>
      <c r="V1930" s="17">
        <f>MAX(0,G1930-P1930)*F1930</f>
        <v/>
      </c>
      <c r="W1930" s="33">
        <f>IF(T1930="Above",LN(G1930/P1930)/LN(1+INDEX(Market!$E$6:$E$9,MATCH(B1930,Market!$A$6:$A$9,0))),0)</f>
        <v/>
      </c>
    </row>
    <row r="1931">
      <c r="A1931" s="5" t="inlineStr">
        <is>
          <t>E02234</t>
        </is>
      </c>
      <c r="B1931" s="5" t="inlineStr">
        <is>
          <t>IT</t>
        </is>
      </c>
      <c r="C1931" s="5" t="inlineStr">
        <is>
          <t>Tech</t>
        </is>
      </c>
      <c r="D1931" s="5" t="inlineStr">
        <is>
          <t>L4</t>
        </is>
      </c>
      <c r="E1931" s="5" t="inlineStr">
        <is>
          <t>M</t>
        </is>
      </c>
      <c r="F1931" s="5" t="n">
        <v>1</v>
      </c>
      <c r="G1931" s="31" t="n">
        <v>55950</v>
      </c>
      <c r="H1931" s="31" t="n">
        <v>68200</v>
      </c>
      <c r="I1931" s="6">
        <f>INDEX(Roles!$J$5:$J$40,MATCH(C1931&amp;"|"&amp;D1931,Roles!$A$5:$A$40,0))</f>
        <v/>
      </c>
      <c r="J1931" s="6">
        <f>INDEX(Roles!$K$5:$K$40,MATCH(C1931&amp;"|"&amp;D1931,Roles!$A$5:$A$40,0))</f>
        <v/>
      </c>
      <c r="K1931" s="26">
        <f>INDEX(Market!$K$31:$K$54,MATCH(B1931&amp;"|"&amp;J1931,Market!$A$31:$A$54,0))</f>
        <v/>
      </c>
      <c r="L1931" s="6">
        <f>INDEX(Settings!$E$13:$E$19,MATCH(I1931,Settings!$B$13:$B$19,0))</f>
        <v/>
      </c>
      <c r="M1931" s="25">
        <f>INDEX(Structure!$K$6:$K$12,MATCH(I1931,Structure!$A$6:$A$12,0))</f>
        <v/>
      </c>
      <c r="N1931" s="26">
        <f>INDEX(Structure!$G$25:$G$52,MATCH(B1931&amp;"|"&amp;I1931,Structure!$A$25:$A$52,0))</f>
        <v/>
      </c>
      <c r="O1931" s="26">
        <f>INDEX(Structure!$H$25:$H$52,MATCH(B1931&amp;"|"&amp;I1931,Structure!$A$25:$A$52,0))</f>
        <v/>
      </c>
      <c r="P1931" s="26">
        <f>INDEX(Structure!$I$25:$I$52,MATCH(B1931&amp;"|"&amp;I1931,Structure!$A$25:$A$52,0))</f>
        <v/>
      </c>
      <c r="Q1931" s="20">
        <f>G1931/H1931</f>
        <v/>
      </c>
      <c r="R1931" s="20">
        <f>G1931/O1931</f>
        <v/>
      </c>
      <c r="S1931" s="32">
        <f>(G1931-N1931)/(P1931-N1931)</f>
        <v/>
      </c>
      <c r="T1931" s="4">
        <f>IF(G1931&lt;N1931,"Below",IF(G1931&gt;P1931,"Above","Within"))</f>
        <v/>
      </c>
      <c r="U1931" s="17">
        <f>MAX(0,N1931-G1931)*F1931</f>
        <v/>
      </c>
      <c r="V1931" s="17">
        <f>MAX(0,G1931-P1931)*F1931</f>
        <v/>
      </c>
      <c r="W1931" s="33">
        <f>IF(T1931="Above",LN(G1931/P1931)/LN(1+INDEX(Market!$E$6:$E$9,MATCH(B1931,Market!$A$6:$A$9,0))),0)</f>
        <v/>
      </c>
    </row>
    <row r="1932">
      <c r="A1932" s="5" t="inlineStr">
        <is>
          <t>E02235</t>
        </is>
      </c>
      <c r="B1932" s="5" t="inlineStr">
        <is>
          <t>IT</t>
        </is>
      </c>
      <c r="C1932" s="5" t="inlineStr">
        <is>
          <t>Sales</t>
        </is>
      </c>
      <c r="D1932" s="5" t="inlineStr">
        <is>
          <t>L4</t>
        </is>
      </c>
      <c r="E1932" s="5" t="inlineStr">
        <is>
          <t>M</t>
        </is>
      </c>
      <c r="F1932" s="5" t="n">
        <v>1</v>
      </c>
      <c r="G1932" s="31" t="n">
        <v>51500</v>
      </c>
      <c r="H1932" s="31" t="n">
        <v>57300</v>
      </c>
      <c r="I1932" s="6">
        <f>INDEX(Roles!$J$5:$J$40,MATCH(C1932&amp;"|"&amp;D1932,Roles!$A$5:$A$40,0))</f>
        <v/>
      </c>
      <c r="J1932" s="6">
        <f>INDEX(Roles!$K$5:$K$40,MATCH(C1932&amp;"|"&amp;D1932,Roles!$A$5:$A$40,0))</f>
        <v/>
      </c>
      <c r="K1932" s="26">
        <f>INDEX(Market!$K$31:$K$54,MATCH(B1932&amp;"|"&amp;J1932,Market!$A$31:$A$54,0))</f>
        <v/>
      </c>
      <c r="L1932" s="6">
        <f>INDEX(Settings!$E$13:$E$19,MATCH(I1932,Settings!$B$13:$B$19,0))</f>
        <v/>
      </c>
      <c r="M1932" s="25">
        <f>INDEX(Structure!$K$6:$K$12,MATCH(I1932,Structure!$A$6:$A$12,0))</f>
        <v/>
      </c>
      <c r="N1932" s="26">
        <f>INDEX(Structure!$G$25:$G$52,MATCH(B1932&amp;"|"&amp;I1932,Structure!$A$25:$A$52,0))</f>
        <v/>
      </c>
      <c r="O1932" s="26">
        <f>INDEX(Structure!$H$25:$H$52,MATCH(B1932&amp;"|"&amp;I1932,Structure!$A$25:$A$52,0))</f>
        <v/>
      </c>
      <c r="P1932" s="26">
        <f>INDEX(Structure!$I$25:$I$52,MATCH(B1932&amp;"|"&amp;I1932,Structure!$A$25:$A$52,0))</f>
        <v/>
      </c>
      <c r="Q1932" s="20">
        <f>G1932/H1932</f>
        <v/>
      </c>
      <c r="R1932" s="20">
        <f>G1932/O1932</f>
        <v/>
      </c>
      <c r="S1932" s="32">
        <f>(G1932-N1932)/(P1932-N1932)</f>
        <v/>
      </c>
      <c r="T1932" s="4">
        <f>IF(G1932&lt;N1932,"Below",IF(G1932&gt;P1932,"Above","Within"))</f>
        <v/>
      </c>
      <c r="U1932" s="17">
        <f>MAX(0,N1932-G1932)*F1932</f>
        <v/>
      </c>
      <c r="V1932" s="17">
        <f>MAX(0,G1932-P1932)*F1932</f>
        <v/>
      </c>
      <c r="W1932" s="33">
        <f>IF(T1932="Above",LN(G1932/P1932)/LN(1+INDEX(Market!$E$6:$E$9,MATCH(B1932,Market!$A$6:$A$9,0))),0)</f>
        <v/>
      </c>
    </row>
    <row r="1933">
      <c r="A1933" s="5" t="inlineStr">
        <is>
          <t>E02236</t>
        </is>
      </c>
      <c r="B1933" s="5" t="inlineStr">
        <is>
          <t>ES</t>
        </is>
      </c>
      <c r="C1933" s="5" t="inlineStr">
        <is>
          <t>Operations</t>
        </is>
      </c>
      <c r="D1933" s="5" t="inlineStr">
        <is>
          <t>L4</t>
        </is>
      </c>
      <c r="E1933" s="5" t="inlineStr">
        <is>
          <t>F</t>
        </is>
      </c>
      <c r="F1933" s="5" t="n">
        <v>1</v>
      </c>
      <c r="G1933" s="31" t="n">
        <v>43550</v>
      </c>
      <c r="H1933" s="31" t="n">
        <v>49900</v>
      </c>
      <c r="I1933" s="6">
        <f>INDEX(Roles!$J$5:$J$40,MATCH(C1933&amp;"|"&amp;D1933,Roles!$A$5:$A$40,0))</f>
        <v/>
      </c>
      <c r="J1933" s="6">
        <f>INDEX(Roles!$K$5:$K$40,MATCH(C1933&amp;"|"&amp;D1933,Roles!$A$5:$A$40,0))</f>
        <v/>
      </c>
      <c r="K1933" s="26">
        <f>INDEX(Market!$K$31:$K$54,MATCH(B1933&amp;"|"&amp;J1933,Market!$A$31:$A$54,0))</f>
        <v/>
      </c>
      <c r="L1933" s="6">
        <f>INDEX(Settings!$E$13:$E$19,MATCH(I1933,Settings!$B$13:$B$19,0))</f>
        <v/>
      </c>
      <c r="M1933" s="25">
        <f>INDEX(Structure!$K$6:$K$12,MATCH(I1933,Structure!$A$6:$A$12,0))</f>
        <v/>
      </c>
      <c r="N1933" s="26">
        <f>INDEX(Structure!$G$25:$G$52,MATCH(B1933&amp;"|"&amp;I1933,Structure!$A$25:$A$52,0))</f>
        <v/>
      </c>
      <c r="O1933" s="26">
        <f>INDEX(Structure!$H$25:$H$52,MATCH(B1933&amp;"|"&amp;I1933,Structure!$A$25:$A$52,0))</f>
        <v/>
      </c>
      <c r="P1933" s="26">
        <f>INDEX(Structure!$I$25:$I$52,MATCH(B1933&amp;"|"&amp;I1933,Structure!$A$25:$A$52,0))</f>
        <v/>
      </c>
      <c r="Q1933" s="20">
        <f>G1933/H1933</f>
        <v/>
      </c>
      <c r="R1933" s="20">
        <f>G1933/O1933</f>
        <v/>
      </c>
      <c r="S1933" s="32">
        <f>(G1933-N1933)/(P1933-N1933)</f>
        <v/>
      </c>
      <c r="T1933" s="4">
        <f>IF(G1933&lt;N1933,"Below",IF(G1933&gt;P1933,"Above","Within"))</f>
        <v/>
      </c>
      <c r="U1933" s="17">
        <f>MAX(0,N1933-G1933)*F1933</f>
        <v/>
      </c>
      <c r="V1933" s="17">
        <f>MAX(0,G1933-P1933)*F1933</f>
        <v/>
      </c>
      <c r="W1933" s="33">
        <f>IF(T1933="Above",LN(G1933/P1933)/LN(1+INDEX(Market!$E$6:$E$9,MATCH(B1933,Market!$A$6:$A$9,0))),0)</f>
        <v/>
      </c>
    </row>
    <row r="1934">
      <c r="A1934" s="5" t="inlineStr">
        <is>
          <t>E02238</t>
        </is>
      </c>
      <c r="B1934" s="5" t="inlineStr">
        <is>
          <t>DE</t>
        </is>
      </c>
      <c r="C1934" s="5" t="inlineStr">
        <is>
          <t>Customer Service</t>
        </is>
      </c>
      <c r="D1934" s="5" t="inlineStr">
        <is>
          <t>L2</t>
        </is>
      </c>
      <c r="E1934" s="5" t="inlineStr">
        <is>
          <t>F</t>
        </is>
      </c>
      <c r="F1934" s="5" t="n">
        <v>1</v>
      </c>
      <c r="G1934" s="31" t="n">
        <v>39400</v>
      </c>
      <c r="H1934" s="31" t="n">
        <v>42800</v>
      </c>
      <c r="I1934" s="6">
        <f>INDEX(Roles!$J$5:$J$40,MATCH(C1934&amp;"|"&amp;D1934,Roles!$A$5:$A$40,0))</f>
        <v/>
      </c>
      <c r="J1934" s="6">
        <f>INDEX(Roles!$K$5:$K$40,MATCH(C1934&amp;"|"&amp;D1934,Roles!$A$5:$A$40,0))</f>
        <v/>
      </c>
      <c r="K1934" s="26">
        <f>INDEX(Market!$K$31:$K$54,MATCH(B1934&amp;"|"&amp;J1934,Market!$A$31:$A$54,0))</f>
        <v/>
      </c>
      <c r="L1934" s="6">
        <f>INDEX(Settings!$E$13:$E$19,MATCH(I1934,Settings!$B$13:$B$19,0))</f>
        <v/>
      </c>
      <c r="M1934" s="25">
        <f>INDEX(Structure!$K$6:$K$12,MATCH(I1934,Structure!$A$6:$A$12,0))</f>
        <v/>
      </c>
      <c r="N1934" s="26">
        <f>INDEX(Structure!$G$25:$G$52,MATCH(B1934&amp;"|"&amp;I1934,Structure!$A$25:$A$52,0))</f>
        <v/>
      </c>
      <c r="O1934" s="26">
        <f>INDEX(Structure!$H$25:$H$52,MATCH(B1934&amp;"|"&amp;I1934,Structure!$A$25:$A$52,0))</f>
        <v/>
      </c>
      <c r="P1934" s="26">
        <f>INDEX(Structure!$I$25:$I$52,MATCH(B1934&amp;"|"&amp;I1934,Structure!$A$25:$A$52,0))</f>
        <v/>
      </c>
      <c r="Q1934" s="20">
        <f>G1934/H1934</f>
        <v/>
      </c>
      <c r="R1934" s="20">
        <f>G1934/O1934</f>
        <v/>
      </c>
      <c r="S1934" s="32">
        <f>(G1934-N1934)/(P1934-N1934)</f>
        <v/>
      </c>
      <c r="T1934" s="4">
        <f>IF(G1934&lt;N1934,"Below",IF(G1934&gt;P1934,"Above","Within"))</f>
        <v/>
      </c>
      <c r="U1934" s="17">
        <f>MAX(0,N1934-G1934)*F1934</f>
        <v/>
      </c>
      <c r="V1934" s="17">
        <f>MAX(0,G1934-P1934)*F1934</f>
        <v/>
      </c>
      <c r="W1934" s="33">
        <f>IF(T1934="Above",LN(G1934/P1934)/LN(1+INDEX(Market!$E$6:$E$9,MATCH(B1934,Market!$A$6:$A$9,0))),0)</f>
        <v/>
      </c>
    </row>
    <row r="1935">
      <c r="A1935" s="5" t="inlineStr">
        <is>
          <t>E02239</t>
        </is>
      </c>
      <c r="B1935" s="5" t="inlineStr">
        <is>
          <t>DE</t>
        </is>
      </c>
      <c r="C1935" s="5" t="inlineStr">
        <is>
          <t>Tech</t>
        </is>
      </c>
      <c r="D1935" s="5" t="inlineStr">
        <is>
          <t>L4</t>
        </is>
      </c>
      <c r="E1935" s="5" t="inlineStr">
        <is>
          <t>F</t>
        </is>
      </c>
      <c r="F1935" s="5" t="n">
        <v>1</v>
      </c>
      <c r="G1935" s="31" t="n">
        <v>116950</v>
      </c>
      <c r="H1935" s="31" t="n">
        <v>99800</v>
      </c>
      <c r="I1935" s="6">
        <f>INDEX(Roles!$J$5:$J$40,MATCH(C1935&amp;"|"&amp;D1935,Roles!$A$5:$A$40,0))</f>
        <v/>
      </c>
      <c r="J1935" s="6">
        <f>INDEX(Roles!$K$5:$K$40,MATCH(C1935&amp;"|"&amp;D1935,Roles!$A$5:$A$40,0))</f>
        <v/>
      </c>
      <c r="K1935" s="26">
        <f>INDEX(Market!$K$31:$K$54,MATCH(B1935&amp;"|"&amp;J1935,Market!$A$31:$A$54,0))</f>
        <v/>
      </c>
      <c r="L1935" s="6">
        <f>INDEX(Settings!$E$13:$E$19,MATCH(I1935,Settings!$B$13:$B$19,0))</f>
        <v/>
      </c>
      <c r="M1935" s="25">
        <f>INDEX(Structure!$K$6:$K$12,MATCH(I1935,Structure!$A$6:$A$12,0))</f>
        <v/>
      </c>
      <c r="N1935" s="26">
        <f>INDEX(Structure!$G$25:$G$52,MATCH(B1935&amp;"|"&amp;I1935,Structure!$A$25:$A$52,0))</f>
        <v/>
      </c>
      <c r="O1935" s="26">
        <f>INDEX(Structure!$H$25:$H$52,MATCH(B1935&amp;"|"&amp;I1935,Structure!$A$25:$A$52,0))</f>
        <v/>
      </c>
      <c r="P1935" s="26">
        <f>INDEX(Structure!$I$25:$I$52,MATCH(B1935&amp;"|"&amp;I1935,Structure!$A$25:$A$52,0))</f>
        <v/>
      </c>
      <c r="Q1935" s="20">
        <f>G1935/H1935</f>
        <v/>
      </c>
      <c r="R1935" s="20">
        <f>G1935/O1935</f>
        <v/>
      </c>
      <c r="S1935" s="32">
        <f>(G1935-N1935)/(P1935-N1935)</f>
        <v/>
      </c>
      <c r="T1935" s="4">
        <f>IF(G1935&lt;N1935,"Below",IF(G1935&gt;P1935,"Above","Within"))</f>
        <v/>
      </c>
      <c r="U1935" s="17">
        <f>MAX(0,N1935-G1935)*F1935</f>
        <v/>
      </c>
      <c r="V1935" s="17">
        <f>MAX(0,G1935-P1935)*F1935</f>
        <v/>
      </c>
      <c r="W1935" s="33">
        <f>IF(T1935="Above",LN(G1935/P1935)/LN(1+INDEX(Market!$E$6:$E$9,MATCH(B1935,Market!$A$6:$A$9,0))),0)</f>
        <v/>
      </c>
    </row>
    <row r="1936">
      <c r="A1936" s="5" t="inlineStr">
        <is>
          <t>E02240</t>
        </is>
      </c>
      <c r="B1936" s="5" t="inlineStr">
        <is>
          <t>DE</t>
        </is>
      </c>
      <c r="C1936" s="5" t="inlineStr">
        <is>
          <t>Operations</t>
        </is>
      </c>
      <c r="D1936" s="5" t="inlineStr">
        <is>
          <t>L1</t>
        </is>
      </c>
      <c r="E1936" s="5" t="inlineStr">
        <is>
          <t>F</t>
        </is>
      </c>
      <c r="F1936" s="5" t="n">
        <v>1</v>
      </c>
      <c r="G1936" s="31" t="n">
        <v>36600</v>
      </c>
      <c r="H1936" s="31" t="n">
        <v>36100</v>
      </c>
      <c r="I1936" s="6">
        <f>INDEX(Roles!$J$5:$J$40,MATCH(C1936&amp;"|"&amp;D1936,Roles!$A$5:$A$40,0))</f>
        <v/>
      </c>
      <c r="J1936" s="6">
        <f>INDEX(Roles!$K$5:$K$40,MATCH(C1936&amp;"|"&amp;D1936,Roles!$A$5:$A$40,0))</f>
        <v/>
      </c>
      <c r="K1936" s="26">
        <f>INDEX(Market!$K$31:$K$54,MATCH(B1936&amp;"|"&amp;J1936,Market!$A$31:$A$54,0))</f>
        <v/>
      </c>
      <c r="L1936" s="6">
        <f>INDEX(Settings!$E$13:$E$19,MATCH(I1936,Settings!$B$13:$B$19,0))</f>
        <v/>
      </c>
      <c r="M1936" s="25">
        <f>INDEX(Structure!$K$6:$K$12,MATCH(I1936,Structure!$A$6:$A$12,0))</f>
        <v/>
      </c>
      <c r="N1936" s="26">
        <f>INDEX(Structure!$G$25:$G$52,MATCH(B1936&amp;"|"&amp;I1936,Structure!$A$25:$A$52,0))</f>
        <v/>
      </c>
      <c r="O1936" s="26">
        <f>INDEX(Structure!$H$25:$H$52,MATCH(B1936&amp;"|"&amp;I1936,Structure!$A$25:$A$52,0))</f>
        <v/>
      </c>
      <c r="P1936" s="26">
        <f>INDEX(Structure!$I$25:$I$52,MATCH(B1936&amp;"|"&amp;I1936,Structure!$A$25:$A$52,0))</f>
        <v/>
      </c>
      <c r="Q1936" s="20">
        <f>G1936/H1936</f>
        <v/>
      </c>
      <c r="R1936" s="20">
        <f>G1936/O1936</f>
        <v/>
      </c>
      <c r="S1936" s="32">
        <f>(G1936-N1936)/(P1936-N1936)</f>
        <v/>
      </c>
      <c r="T1936" s="4">
        <f>IF(G1936&lt;N1936,"Below",IF(G1936&gt;P1936,"Above","Within"))</f>
        <v/>
      </c>
      <c r="U1936" s="17">
        <f>MAX(0,N1936-G1936)*F1936</f>
        <v/>
      </c>
      <c r="V1936" s="17">
        <f>MAX(0,G1936-P1936)*F1936</f>
        <v/>
      </c>
      <c r="W1936" s="33">
        <f>IF(T1936="Above",LN(G1936/P1936)/LN(1+INDEX(Market!$E$6:$E$9,MATCH(B1936,Market!$A$6:$A$9,0))),0)</f>
        <v/>
      </c>
    </row>
    <row r="1937">
      <c r="A1937" s="5" t="inlineStr">
        <is>
          <t>E02241</t>
        </is>
      </c>
      <c r="B1937" s="5" t="inlineStr">
        <is>
          <t>DE</t>
        </is>
      </c>
      <c r="C1937" s="5" t="inlineStr">
        <is>
          <t>Sales</t>
        </is>
      </c>
      <c r="D1937" s="5" t="inlineStr">
        <is>
          <t>L2</t>
        </is>
      </c>
      <c r="E1937" s="5" t="inlineStr">
        <is>
          <t>F</t>
        </is>
      </c>
      <c r="F1937" s="5" t="n">
        <v>1</v>
      </c>
      <c r="G1937" s="31" t="n">
        <v>40900</v>
      </c>
      <c r="H1937" s="31" t="n">
        <v>49900</v>
      </c>
      <c r="I1937" s="6">
        <f>INDEX(Roles!$J$5:$J$40,MATCH(C1937&amp;"|"&amp;D1937,Roles!$A$5:$A$40,0))</f>
        <v/>
      </c>
      <c r="J1937" s="6">
        <f>INDEX(Roles!$K$5:$K$40,MATCH(C1937&amp;"|"&amp;D1937,Roles!$A$5:$A$40,0))</f>
        <v/>
      </c>
      <c r="K1937" s="26">
        <f>INDEX(Market!$K$31:$K$54,MATCH(B1937&amp;"|"&amp;J1937,Market!$A$31:$A$54,0))</f>
        <v/>
      </c>
      <c r="L1937" s="6">
        <f>INDEX(Settings!$E$13:$E$19,MATCH(I1937,Settings!$B$13:$B$19,0))</f>
        <v/>
      </c>
      <c r="M1937" s="25">
        <f>INDEX(Structure!$K$6:$K$12,MATCH(I1937,Structure!$A$6:$A$12,0))</f>
        <v/>
      </c>
      <c r="N1937" s="26">
        <f>INDEX(Structure!$G$25:$G$52,MATCH(B1937&amp;"|"&amp;I1937,Structure!$A$25:$A$52,0))</f>
        <v/>
      </c>
      <c r="O1937" s="26">
        <f>INDEX(Structure!$H$25:$H$52,MATCH(B1937&amp;"|"&amp;I1937,Structure!$A$25:$A$52,0))</f>
        <v/>
      </c>
      <c r="P1937" s="26">
        <f>INDEX(Structure!$I$25:$I$52,MATCH(B1937&amp;"|"&amp;I1937,Structure!$A$25:$A$52,0))</f>
        <v/>
      </c>
      <c r="Q1937" s="20">
        <f>G1937/H1937</f>
        <v/>
      </c>
      <c r="R1937" s="20">
        <f>G1937/O1937</f>
        <v/>
      </c>
      <c r="S1937" s="32">
        <f>(G1937-N1937)/(P1937-N1937)</f>
        <v/>
      </c>
      <c r="T1937" s="4">
        <f>IF(G1937&lt;N1937,"Below",IF(G1937&gt;P1937,"Above","Within"))</f>
        <v/>
      </c>
      <c r="U1937" s="17">
        <f>MAX(0,N1937-G1937)*F1937</f>
        <v/>
      </c>
      <c r="V1937" s="17">
        <f>MAX(0,G1937-P1937)*F1937</f>
        <v/>
      </c>
      <c r="W1937" s="33">
        <f>IF(T1937="Above",LN(G1937/P1937)/LN(1+INDEX(Market!$E$6:$E$9,MATCH(B1937,Market!$A$6:$A$9,0))),0)</f>
        <v/>
      </c>
    </row>
    <row r="1938">
      <c r="A1938" s="5" t="inlineStr">
        <is>
          <t>E02242</t>
        </is>
      </c>
      <c r="B1938" s="5" t="inlineStr">
        <is>
          <t>DE</t>
        </is>
      </c>
      <c r="C1938" s="5" t="inlineStr">
        <is>
          <t>Finance</t>
        </is>
      </c>
      <c r="D1938" s="5" t="inlineStr">
        <is>
          <t>L3</t>
        </is>
      </c>
      <c r="E1938" s="5" t="inlineStr">
        <is>
          <t>F</t>
        </is>
      </c>
      <c r="F1938" s="5" t="n">
        <v>1</v>
      </c>
      <c r="G1938" s="31" t="n">
        <v>66900</v>
      </c>
      <c r="H1938" s="31" t="n">
        <v>66900</v>
      </c>
      <c r="I1938" s="6">
        <f>INDEX(Roles!$J$5:$J$40,MATCH(C1938&amp;"|"&amp;D1938,Roles!$A$5:$A$40,0))</f>
        <v/>
      </c>
      <c r="J1938" s="6">
        <f>INDEX(Roles!$K$5:$K$40,MATCH(C1938&amp;"|"&amp;D1938,Roles!$A$5:$A$40,0))</f>
        <v/>
      </c>
      <c r="K1938" s="26">
        <f>INDEX(Market!$K$31:$K$54,MATCH(B1938&amp;"|"&amp;J1938,Market!$A$31:$A$54,0))</f>
        <v/>
      </c>
      <c r="L1938" s="6">
        <f>INDEX(Settings!$E$13:$E$19,MATCH(I1938,Settings!$B$13:$B$19,0))</f>
        <v/>
      </c>
      <c r="M1938" s="25">
        <f>INDEX(Structure!$K$6:$K$12,MATCH(I1938,Structure!$A$6:$A$12,0))</f>
        <v/>
      </c>
      <c r="N1938" s="26">
        <f>INDEX(Structure!$G$25:$G$52,MATCH(B1938&amp;"|"&amp;I1938,Structure!$A$25:$A$52,0))</f>
        <v/>
      </c>
      <c r="O1938" s="26">
        <f>INDEX(Structure!$H$25:$H$52,MATCH(B1938&amp;"|"&amp;I1938,Structure!$A$25:$A$52,0))</f>
        <v/>
      </c>
      <c r="P1938" s="26">
        <f>INDEX(Structure!$I$25:$I$52,MATCH(B1938&amp;"|"&amp;I1938,Structure!$A$25:$A$52,0))</f>
        <v/>
      </c>
      <c r="Q1938" s="20">
        <f>G1938/H1938</f>
        <v/>
      </c>
      <c r="R1938" s="20">
        <f>G1938/O1938</f>
        <v/>
      </c>
      <c r="S1938" s="32">
        <f>(G1938-N1938)/(P1938-N1938)</f>
        <v/>
      </c>
      <c r="T1938" s="4">
        <f>IF(G1938&lt;N1938,"Below",IF(G1938&gt;P1938,"Above","Within"))</f>
        <v/>
      </c>
      <c r="U1938" s="17">
        <f>MAX(0,N1938-G1938)*F1938</f>
        <v/>
      </c>
      <c r="V1938" s="17">
        <f>MAX(0,G1938-P1938)*F1938</f>
        <v/>
      </c>
      <c r="W1938" s="33">
        <f>IF(T1938="Above",LN(G1938/P1938)/LN(1+INDEX(Market!$E$6:$E$9,MATCH(B1938,Market!$A$6:$A$9,0))),0)</f>
        <v/>
      </c>
    </row>
    <row r="1939">
      <c r="A1939" s="5" t="inlineStr">
        <is>
          <t>E02243</t>
        </is>
      </c>
      <c r="B1939" s="5" t="inlineStr">
        <is>
          <t>PL</t>
        </is>
      </c>
      <c r="C1939" s="5" t="inlineStr">
        <is>
          <t>Operations</t>
        </is>
      </c>
      <c r="D1939" s="5" t="inlineStr">
        <is>
          <t>L3</t>
        </is>
      </c>
      <c r="E1939" s="5" t="inlineStr">
        <is>
          <t>F</t>
        </is>
      </c>
      <c r="F1939" s="5" t="n">
        <v>1</v>
      </c>
      <c r="G1939" s="31" t="n">
        <v>31750</v>
      </c>
      <c r="H1939" s="31" t="n">
        <v>31900</v>
      </c>
      <c r="I1939" s="6">
        <f>INDEX(Roles!$J$5:$J$40,MATCH(C1939&amp;"|"&amp;D1939,Roles!$A$5:$A$40,0))</f>
        <v/>
      </c>
      <c r="J1939" s="6">
        <f>INDEX(Roles!$K$5:$K$40,MATCH(C1939&amp;"|"&amp;D1939,Roles!$A$5:$A$40,0))</f>
        <v/>
      </c>
      <c r="K1939" s="26">
        <f>INDEX(Market!$K$31:$K$54,MATCH(B1939&amp;"|"&amp;J1939,Market!$A$31:$A$54,0))</f>
        <v/>
      </c>
      <c r="L1939" s="6">
        <f>INDEX(Settings!$E$13:$E$19,MATCH(I1939,Settings!$B$13:$B$19,0))</f>
        <v/>
      </c>
      <c r="M1939" s="25">
        <f>INDEX(Structure!$K$6:$K$12,MATCH(I1939,Structure!$A$6:$A$12,0))</f>
        <v/>
      </c>
      <c r="N1939" s="26">
        <f>INDEX(Structure!$G$25:$G$52,MATCH(B1939&amp;"|"&amp;I1939,Structure!$A$25:$A$52,0))</f>
        <v/>
      </c>
      <c r="O1939" s="26">
        <f>INDEX(Structure!$H$25:$H$52,MATCH(B1939&amp;"|"&amp;I1939,Structure!$A$25:$A$52,0))</f>
        <v/>
      </c>
      <c r="P1939" s="26">
        <f>INDEX(Structure!$I$25:$I$52,MATCH(B1939&amp;"|"&amp;I1939,Structure!$A$25:$A$52,0))</f>
        <v/>
      </c>
      <c r="Q1939" s="20">
        <f>G1939/H1939</f>
        <v/>
      </c>
      <c r="R1939" s="20">
        <f>G1939/O1939</f>
        <v/>
      </c>
      <c r="S1939" s="32">
        <f>(G1939-N1939)/(P1939-N1939)</f>
        <v/>
      </c>
      <c r="T1939" s="4">
        <f>IF(G1939&lt;N1939,"Below",IF(G1939&gt;P1939,"Above","Within"))</f>
        <v/>
      </c>
      <c r="U1939" s="17">
        <f>MAX(0,N1939-G1939)*F1939</f>
        <v/>
      </c>
      <c r="V1939" s="17">
        <f>MAX(0,G1939-P1939)*F1939</f>
        <v/>
      </c>
      <c r="W1939" s="33">
        <f>IF(T1939="Above",LN(G1939/P1939)/LN(1+INDEX(Market!$E$6:$E$9,MATCH(B1939,Market!$A$6:$A$9,0))),0)</f>
        <v/>
      </c>
    </row>
    <row r="1940">
      <c r="A1940" s="5" t="inlineStr">
        <is>
          <t>E02244</t>
        </is>
      </c>
      <c r="B1940" s="5" t="inlineStr">
        <is>
          <t>PL</t>
        </is>
      </c>
      <c r="C1940" s="5" t="inlineStr">
        <is>
          <t>Operations</t>
        </is>
      </c>
      <c r="D1940" s="5" t="inlineStr">
        <is>
          <t>L5</t>
        </is>
      </c>
      <c r="E1940" s="5" t="inlineStr">
        <is>
          <t>M</t>
        </is>
      </c>
      <c r="F1940" s="5" t="n">
        <v>1</v>
      </c>
      <c r="G1940" s="31" t="n">
        <v>44650</v>
      </c>
      <c r="H1940" s="31" t="n">
        <v>57900</v>
      </c>
      <c r="I1940" s="6">
        <f>INDEX(Roles!$J$5:$J$40,MATCH(C1940&amp;"|"&amp;D1940,Roles!$A$5:$A$40,0))</f>
        <v/>
      </c>
      <c r="J1940" s="6">
        <f>INDEX(Roles!$K$5:$K$40,MATCH(C1940&amp;"|"&amp;D1940,Roles!$A$5:$A$40,0))</f>
        <v/>
      </c>
      <c r="K1940" s="26">
        <f>INDEX(Market!$K$31:$K$54,MATCH(B1940&amp;"|"&amp;J1940,Market!$A$31:$A$54,0))</f>
        <v/>
      </c>
      <c r="L1940" s="6">
        <f>INDEX(Settings!$E$13:$E$19,MATCH(I1940,Settings!$B$13:$B$19,0))</f>
        <v/>
      </c>
      <c r="M1940" s="25">
        <f>INDEX(Structure!$K$6:$K$12,MATCH(I1940,Structure!$A$6:$A$12,0))</f>
        <v/>
      </c>
      <c r="N1940" s="26">
        <f>INDEX(Structure!$G$25:$G$52,MATCH(B1940&amp;"|"&amp;I1940,Structure!$A$25:$A$52,0))</f>
        <v/>
      </c>
      <c r="O1940" s="26">
        <f>INDEX(Structure!$H$25:$H$52,MATCH(B1940&amp;"|"&amp;I1940,Structure!$A$25:$A$52,0))</f>
        <v/>
      </c>
      <c r="P1940" s="26">
        <f>INDEX(Structure!$I$25:$I$52,MATCH(B1940&amp;"|"&amp;I1940,Structure!$A$25:$A$52,0))</f>
        <v/>
      </c>
      <c r="Q1940" s="20">
        <f>G1940/H1940</f>
        <v/>
      </c>
      <c r="R1940" s="20">
        <f>G1940/O1940</f>
        <v/>
      </c>
      <c r="S1940" s="32">
        <f>(G1940-N1940)/(P1940-N1940)</f>
        <v/>
      </c>
      <c r="T1940" s="4">
        <f>IF(G1940&lt;N1940,"Below",IF(G1940&gt;P1940,"Above","Within"))</f>
        <v/>
      </c>
      <c r="U1940" s="17">
        <f>MAX(0,N1940-G1940)*F1940</f>
        <v/>
      </c>
      <c r="V1940" s="17">
        <f>MAX(0,G1940-P1940)*F1940</f>
        <v/>
      </c>
      <c r="W1940" s="33">
        <f>IF(T1940="Above",LN(G1940/P1940)/LN(1+INDEX(Market!$E$6:$E$9,MATCH(B1940,Market!$A$6:$A$9,0))),0)</f>
        <v/>
      </c>
    </row>
    <row r="1941">
      <c r="A1941" s="5" t="inlineStr">
        <is>
          <t>E02245</t>
        </is>
      </c>
      <c r="B1941" s="5" t="inlineStr">
        <is>
          <t>ES</t>
        </is>
      </c>
      <c r="C1941" s="5" t="inlineStr">
        <is>
          <t>Finance</t>
        </is>
      </c>
      <c r="D1941" s="5" t="inlineStr">
        <is>
          <t>L2</t>
        </is>
      </c>
      <c r="E1941" s="5" t="inlineStr">
        <is>
          <t>F</t>
        </is>
      </c>
      <c r="F1941" s="5" t="n">
        <v>1</v>
      </c>
      <c r="G1941" s="31" t="n">
        <v>34600</v>
      </c>
      <c r="H1941" s="31" t="n">
        <v>34400</v>
      </c>
      <c r="I1941" s="6">
        <f>INDEX(Roles!$J$5:$J$40,MATCH(C1941&amp;"|"&amp;D1941,Roles!$A$5:$A$40,0))</f>
        <v/>
      </c>
      <c r="J1941" s="6">
        <f>INDEX(Roles!$K$5:$K$40,MATCH(C1941&amp;"|"&amp;D1941,Roles!$A$5:$A$40,0))</f>
        <v/>
      </c>
      <c r="K1941" s="26">
        <f>INDEX(Market!$K$31:$K$54,MATCH(B1941&amp;"|"&amp;J1941,Market!$A$31:$A$54,0))</f>
        <v/>
      </c>
      <c r="L1941" s="6">
        <f>INDEX(Settings!$E$13:$E$19,MATCH(I1941,Settings!$B$13:$B$19,0))</f>
        <v/>
      </c>
      <c r="M1941" s="25">
        <f>INDEX(Structure!$K$6:$K$12,MATCH(I1941,Structure!$A$6:$A$12,0))</f>
        <v/>
      </c>
      <c r="N1941" s="26">
        <f>INDEX(Structure!$G$25:$G$52,MATCH(B1941&amp;"|"&amp;I1941,Structure!$A$25:$A$52,0))</f>
        <v/>
      </c>
      <c r="O1941" s="26">
        <f>INDEX(Structure!$H$25:$H$52,MATCH(B1941&amp;"|"&amp;I1941,Structure!$A$25:$A$52,0))</f>
        <v/>
      </c>
      <c r="P1941" s="26">
        <f>INDEX(Structure!$I$25:$I$52,MATCH(B1941&amp;"|"&amp;I1941,Structure!$A$25:$A$52,0))</f>
        <v/>
      </c>
      <c r="Q1941" s="20">
        <f>G1941/H1941</f>
        <v/>
      </c>
      <c r="R1941" s="20">
        <f>G1941/O1941</f>
        <v/>
      </c>
      <c r="S1941" s="32">
        <f>(G1941-N1941)/(P1941-N1941)</f>
        <v/>
      </c>
      <c r="T1941" s="4">
        <f>IF(G1941&lt;N1941,"Below",IF(G1941&gt;P1941,"Above","Within"))</f>
        <v/>
      </c>
      <c r="U1941" s="17">
        <f>MAX(0,N1941-G1941)*F1941</f>
        <v/>
      </c>
      <c r="V1941" s="17">
        <f>MAX(0,G1941-P1941)*F1941</f>
        <v/>
      </c>
      <c r="W1941" s="33">
        <f>IF(T1941="Above",LN(G1941/P1941)/LN(1+INDEX(Market!$E$6:$E$9,MATCH(B1941,Market!$A$6:$A$9,0))),0)</f>
        <v/>
      </c>
    </row>
    <row r="1942">
      <c r="A1942" s="5" t="inlineStr">
        <is>
          <t>E02246</t>
        </is>
      </c>
      <c r="B1942" s="5" t="inlineStr">
        <is>
          <t>PL</t>
        </is>
      </c>
      <c r="C1942" s="5" t="inlineStr">
        <is>
          <t>Sales</t>
        </is>
      </c>
      <c r="D1942" s="5" t="inlineStr">
        <is>
          <t>L1</t>
        </is>
      </c>
      <c r="E1942" s="5" t="inlineStr">
        <is>
          <t>M</t>
        </is>
      </c>
      <c r="F1942" s="5" t="n">
        <v>1</v>
      </c>
      <c r="G1942" s="31" t="n">
        <v>14750</v>
      </c>
      <c r="H1942" s="31" t="n">
        <v>22000</v>
      </c>
      <c r="I1942" s="6">
        <f>INDEX(Roles!$J$5:$J$40,MATCH(C1942&amp;"|"&amp;D1942,Roles!$A$5:$A$40,0))</f>
        <v/>
      </c>
      <c r="J1942" s="6">
        <f>INDEX(Roles!$K$5:$K$40,MATCH(C1942&amp;"|"&amp;D1942,Roles!$A$5:$A$40,0))</f>
        <v/>
      </c>
      <c r="K1942" s="26">
        <f>INDEX(Market!$K$31:$K$54,MATCH(B1942&amp;"|"&amp;J1942,Market!$A$31:$A$54,0))</f>
        <v/>
      </c>
      <c r="L1942" s="6">
        <f>INDEX(Settings!$E$13:$E$19,MATCH(I1942,Settings!$B$13:$B$19,0))</f>
        <v/>
      </c>
      <c r="M1942" s="25">
        <f>INDEX(Structure!$K$6:$K$12,MATCH(I1942,Structure!$A$6:$A$12,0))</f>
        <v/>
      </c>
      <c r="N1942" s="26">
        <f>INDEX(Structure!$G$25:$G$52,MATCH(B1942&amp;"|"&amp;I1942,Structure!$A$25:$A$52,0))</f>
        <v/>
      </c>
      <c r="O1942" s="26">
        <f>INDEX(Structure!$H$25:$H$52,MATCH(B1942&amp;"|"&amp;I1942,Structure!$A$25:$A$52,0))</f>
        <v/>
      </c>
      <c r="P1942" s="26">
        <f>INDEX(Structure!$I$25:$I$52,MATCH(B1942&amp;"|"&amp;I1942,Structure!$A$25:$A$52,0))</f>
        <v/>
      </c>
      <c r="Q1942" s="20">
        <f>G1942/H1942</f>
        <v/>
      </c>
      <c r="R1942" s="20">
        <f>G1942/O1942</f>
        <v/>
      </c>
      <c r="S1942" s="32">
        <f>(G1942-N1942)/(P1942-N1942)</f>
        <v/>
      </c>
      <c r="T1942" s="4">
        <f>IF(G1942&lt;N1942,"Below",IF(G1942&gt;P1942,"Above","Within"))</f>
        <v/>
      </c>
      <c r="U1942" s="17">
        <f>MAX(0,N1942-G1942)*F1942</f>
        <v/>
      </c>
      <c r="V1942" s="17">
        <f>MAX(0,G1942-P1942)*F1942</f>
        <v/>
      </c>
      <c r="W1942" s="33">
        <f>IF(T1942="Above",LN(G1942/P1942)/LN(1+INDEX(Market!$E$6:$E$9,MATCH(B1942,Market!$A$6:$A$9,0))),0)</f>
        <v/>
      </c>
    </row>
    <row r="1943">
      <c r="A1943" s="5" t="inlineStr">
        <is>
          <t>E02247</t>
        </is>
      </c>
      <c r="B1943" s="5" t="inlineStr">
        <is>
          <t>PL</t>
        </is>
      </c>
      <c r="C1943" s="5" t="inlineStr">
        <is>
          <t>Customer Service</t>
        </is>
      </c>
      <c r="D1943" s="5" t="inlineStr">
        <is>
          <t>L4</t>
        </is>
      </c>
      <c r="E1943" s="5" t="inlineStr">
        <is>
          <t>M</t>
        </is>
      </c>
      <c r="F1943" s="5" t="n">
        <v>1</v>
      </c>
      <c r="G1943" s="31" t="n">
        <v>39650</v>
      </c>
      <c r="H1943" s="31" t="n">
        <v>39700</v>
      </c>
      <c r="I1943" s="6">
        <f>INDEX(Roles!$J$5:$J$40,MATCH(C1943&amp;"|"&amp;D1943,Roles!$A$5:$A$40,0))</f>
        <v/>
      </c>
      <c r="J1943" s="6">
        <f>INDEX(Roles!$K$5:$K$40,MATCH(C1943&amp;"|"&amp;D1943,Roles!$A$5:$A$40,0))</f>
        <v/>
      </c>
      <c r="K1943" s="26">
        <f>INDEX(Market!$K$31:$K$54,MATCH(B1943&amp;"|"&amp;J1943,Market!$A$31:$A$54,0))</f>
        <v/>
      </c>
      <c r="L1943" s="6">
        <f>INDEX(Settings!$E$13:$E$19,MATCH(I1943,Settings!$B$13:$B$19,0))</f>
        <v/>
      </c>
      <c r="M1943" s="25">
        <f>INDEX(Structure!$K$6:$K$12,MATCH(I1943,Structure!$A$6:$A$12,0))</f>
        <v/>
      </c>
      <c r="N1943" s="26">
        <f>INDEX(Structure!$G$25:$G$52,MATCH(B1943&amp;"|"&amp;I1943,Structure!$A$25:$A$52,0))</f>
        <v/>
      </c>
      <c r="O1943" s="26">
        <f>INDEX(Structure!$H$25:$H$52,MATCH(B1943&amp;"|"&amp;I1943,Structure!$A$25:$A$52,0))</f>
        <v/>
      </c>
      <c r="P1943" s="26">
        <f>INDEX(Structure!$I$25:$I$52,MATCH(B1943&amp;"|"&amp;I1943,Structure!$A$25:$A$52,0))</f>
        <v/>
      </c>
      <c r="Q1943" s="20">
        <f>G1943/H1943</f>
        <v/>
      </c>
      <c r="R1943" s="20">
        <f>G1943/O1943</f>
        <v/>
      </c>
      <c r="S1943" s="32">
        <f>(G1943-N1943)/(P1943-N1943)</f>
        <v/>
      </c>
      <c r="T1943" s="4">
        <f>IF(G1943&lt;N1943,"Below",IF(G1943&gt;P1943,"Above","Within"))</f>
        <v/>
      </c>
      <c r="U1943" s="17">
        <f>MAX(0,N1943-G1943)*F1943</f>
        <v/>
      </c>
      <c r="V1943" s="17">
        <f>MAX(0,G1943-P1943)*F1943</f>
        <v/>
      </c>
      <c r="W1943" s="33">
        <f>IF(T1943="Above",LN(G1943/P1943)/LN(1+INDEX(Market!$E$6:$E$9,MATCH(B1943,Market!$A$6:$A$9,0))),0)</f>
        <v/>
      </c>
    </row>
    <row r="1944">
      <c r="A1944" s="5" t="inlineStr">
        <is>
          <t>E02248</t>
        </is>
      </c>
      <c r="B1944" s="5" t="inlineStr">
        <is>
          <t>IT</t>
        </is>
      </c>
      <c r="C1944" s="5" t="inlineStr">
        <is>
          <t>Tech</t>
        </is>
      </c>
      <c r="D1944" s="5" t="inlineStr">
        <is>
          <t>L4</t>
        </is>
      </c>
      <c r="E1944" s="5" t="inlineStr">
        <is>
          <t>M</t>
        </is>
      </c>
      <c r="F1944" s="5" t="n">
        <v>1</v>
      </c>
      <c r="G1944" s="31" t="n">
        <v>80450</v>
      </c>
      <c r="H1944" s="31" t="n">
        <v>68200</v>
      </c>
      <c r="I1944" s="6">
        <f>INDEX(Roles!$J$5:$J$40,MATCH(C1944&amp;"|"&amp;D1944,Roles!$A$5:$A$40,0))</f>
        <v/>
      </c>
      <c r="J1944" s="6">
        <f>INDEX(Roles!$K$5:$K$40,MATCH(C1944&amp;"|"&amp;D1944,Roles!$A$5:$A$40,0))</f>
        <v/>
      </c>
      <c r="K1944" s="26">
        <f>INDEX(Market!$K$31:$K$54,MATCH(B1944&amp;"|"&amp;J1944,Market!$A$31:$A$54,0))</f>
        <v/>
      </c>
      <c r="L1944" s="6">
        <f>INDEX(Settings!$E$13:$E$19,MATCH(I1944,Settings!$B$13:$B$19,0))</f>
        <v/>
      </c>
      <c r="M1944" s="25">
        <f>INDEX(Structure!$K$6:$K$12,MATCH(I1944,Structure!$A$6:$A$12,0))</f>
        <v/>
      </c>
      <c r="N1944" s="26">
        <f>INDEX(Structure!$G$25:$G$52,MATCH(B1944&amp;"|"&amp;I1944,Structure!$A$25:$A$52,0))</f>
        <v/>
      </c>
      <c r="O1944" s="26">
        <f>INDEX(Structure!$H$25:$H$52,MATCH(B1944&amp;"|"&amp;I1944,Structure!$A$25:$A$52,0))</f>
        <v/>
      </c>
      <c r="P1944" s="26">
        <f>INDEX(Structure!$I$25:$I$52,MATCH(B1944&amp;"|"&amp;I1944,Structure!$A$25:$A$52,0))</f>
        <v/>
      </c>
      <c r="Q1944" s="20">
        <f>G1944/H1944</f>
        <v/>
      </c>
      <c r="R1944" s="20">
        <f>G1944/O1944</f>
        <v/>
      </c>
      <c r="S1944" s="32">
        <f>(G1944-N1944)/(P1944-N1944)</f>
        <v/>
      </c>
      <c r="T1944" s="4">
        <f>IF(G1944&lt;N1944,"Below",IF(G1944&gt;P1944,"Above","Within"))</f>
        <v/>
      </c>
      <c r="U1944" s="17">
        <f>MAX(0,N1944-G1944)*F1944</f>
        <v/>
      </c>
      <c r="V1944" s="17">
        <f>MAX(0,G1944-P1944)*F1944</f>
        <v/>
      </c>
      <c r="W1944" s="33">
        <f>IF(T1944="Above",LN(G1944/P1944)/LN(1+INDEX(Market!$E$6:$E$9,MATCH(B1944,Market!$A$6:$A$9,0))),0)</f>
        <v/>
      </c>
    </row>
    <row r="1945">
      <c r="A1945" s="5" t="inlineStr">
        <is>
          <t>E02249</t>
        </is>
      </c>
      <c r="B1945" s="5" t="inlineStr">
        <is>
          <t>PL</t>
        </is>
      </c>
      <c r="C1945" s="5" t="inlineStr">
        <is>
          <t>Finance</t>
        </is>
      </c>
      <c r="D1945" s="5" t="inlineStr">
        <is>
          <t>L5</t>
        </is>
      </c>
      <c r="E1945" s="5" t="inlineStr">
        <is>
          <t>M</t>
        </is>
      </c>
      <c r="F1945" s="5" t="n">
        <v>1</v>
      </c>
      <c r="G1945" s="31" t="n">
        <v>63800</v>
      </c>
      <c r="H1945" s="31" t="n">
        <v>67000</v>
      </c>
      <c r="I1945" s="6">
        <f>INDEX(Roles!$J$5:$J$40,MATCH(C1945&amp;"|"&amp;D1945,Roles!$A$5:$A$40,0))</f>
        <v/>
      </c>
      <c r="J1945" s="6">
        <f>INDEX(Roles!$K$5:$K$40,MATCH(C1945&amp;"|"&amp;D1945,Roles!$A$5:$A$40,0))</f>
        <v/>
      </c>
      <c r="K1945" s="26">
        <f>INDEX(Market!$K$31:$K$54,MATCH(B1945&amp;"|"&amp;J1945,Market!$A$31:$A$54,0))</f>
        <v/>
      </c>
      <c r="L1945" s="6">
        <f>INDEX(Settings!$E$13:$E$19,MATCH(I1945,Settings!$B$13:$B$19,0))</f>
        <v/>
      </c>
      <c r="M1945" s="25">
        <f>INDEX(Structure!$K$6:$K$12,MATCH(I1945,Structure!$A$6:$A$12,0))</f>
        <v/>
      </c>
      <c r="N1945" s="26">
        <f>INDEX(Structure!$G$25:$G$52,MATCH(B1945&amp;"|"&amp;I1945,Structure!$A$25:$A$52,0))</f>
        <v/>
      </c>
      <c r="O1945" s="26">
        <f>INDEX(Structure!$H$25:$H$52,MATCH(B1945&amp;"|"&amp;I1945,Structure!$A$25:$A$52,0))</f>
        <v/>
      </c>
      <c r="P1945" s="26">
        <f>INDEX(Structure!$I$25:$I$52,MATCH(B1945&amp;"|"&amp;I1945,Structure!$A$25:$A$52,0))</f>
        <v/>
      </c>
      <c r="Q1945" s="20">
        <f>G1945/H1945</f>
        <v/>
      </c>
      <c r="R1945" s="20">
        <f>G1945/O1945</f>
        <v/>
      </c>
      <c r="S1945" s="32">
        <f>(G1945-N1945)/(P1945-N1945)</f>
        <v/>
      </c>
      <c r="T1945" s="4">
        <f>IF(G1945&lt;N1945,"Below",IF(G1945&gt;P1945,"Above","Within"))</f>
        <v/>
      </c>
      <c r="U1945" s="17">
        <f>MAX(0,N1945-G1945)*F1945</f>
        <v/>
      </c>
      <c r="V1945" s="17">
        <f>MAX(0,G1945-P1945)*F1945</f>
        <v/>
      </c>
      <c r="W1945" s="33">
        <f>IF(T1945="Above",LN(G1945/P1945)/LN(1+INDEX(Market!$E$6:$E$9,MATCH(B1945,Market!$A$6:$A$9,0))),0)</f>
        <v/>
      </c>
    </row>
    <row r="1946">
      <c r="A1946" s="5" t="inlineStr">
        <is>
          <t>E02251</t>
        </is>
      </c>
      <c r="B1946" s="5" t="inlineStr">
        <is>
          <t>IT</t>
        </is>
      </c>
      <c r="C1946" s="5" t="inlineStr">
        <is>
          <t>Customer Service</t>
        </is>
      </c>
      <c r="D1946" s="5" t="inlineStr">
        <is>
          <t>L4</t>
        </is>
      </c>
      <c r="E1946" s="5" t="inlineStr">
        <is>
          <t>M</t>
        </is>
      </c>
      <c r="F1946" s="5" t="n">
        <v>1</v>
      </c>
      <c r="G1946" s="31" t="n">
        <v>50050</v>
      </c>
      <c r="H1946" s="31" t="n">
        <v>49100</v>
      </c>
      <c r="I1946" s="6">
        <f>INDEX(Roles!$J$5:$J$40,MATCH(C1946&amp;"|"&amp;D1946,Roles!$A$5:$A$40,0))</f>
        <v/>
      </c>
      <c r="J1946" s="6">
        <f>INDEX(Roles!$K$5:$K$40,MATCH(C1946&amp;"|"&amp;D1946,Roles!$A$5:$A$40,0))</f>
        <v/>
      </c>
      <c r="K1946" s="26">
        <f>INDEX(Market!$K$31:$K$54,MATCH(B1946&amp;"|"&amp;J1946,Market!$A$31:$A$54,0))</f>
        <v/>
      </c>
      <c r="L1946" s="6">
        <f>INDEX(Settings!$E$13:$E$19,MATCH(I1946,Settings!$B$13:$B$19,0))</f>
        <v/>
      </c>
      <c r="M1946" s="25">
        <f>INDEX(Structure!$K$6:$K$12,MATCH(I1946,Structure!$A$6:$A$12,0))</f>
        <v/>
      </c>
      <c r="N1946" s="26">
        <f>INDEX(Structure!$G$25:$G$52,MATCH(B1946&amp;"|"&amp;I1946,Structure!$A$25:$A$52,0))</f>
        <v/>
      </c>
      <c r="O1946" s="26">
        <f>INDEX(Structure!$H$25:$H$52,MATCH(B1946&amp;"|"&amp;I1946,Structure!$A$25:$A$52,0))</f>
        <v/>
      </c>
      <c r="P1946" s="26">
        <f>INDEX(Structure!$I$25:$I$52,MATCH(B1946&amp;"|"&amp;I1946,Structure!$A$25:$A$52,0))</f>
        <v/>
      </c>
      <c r="Q1946" s="20">
        <f>G1946/H1946</f>
        <v/>
      </c>
      <c r="R1946" s="20">
        <f>G1946/O1946</f>
        <v/>
      </c>
      <c r="S1946" s="32">
        <f>(G1946-N1946)/(P1946-N1946)</f>
        <v/>
      </c>
      <c r="T1946" s="4">
        <f>IF(G1946&lt;N1946,"Below",IF(G1946&gt;P1946,"Above","Within"))</f>
        <v/>
      </c>
      <c r="U1946" s="17">
        <f>MAX(0,N1946-G1946)*F1946</f>
        <v/>
      </c>
      <c r="V1946" s="17">
        <f>MAX(0,G1946-P1946)*F1946</f>
        <v/>
      </c>
      <c r="W1946" s="33">
        <f>IF(T1946="Above",LN(G1946/P1946)/LN(1+INDEX(Market!$E$6:$E$9,MATCH(B1946,Market!$A$6:$A$9,0))),0)</f>
        <v/>
      </c>
    </row>
    <row r="1947">
      <c r="A1947" s="5" t="inlineStr">
        <is>
          <t>E02252</t>
        </is>
      </c>
      <c r="B1947" s="5" t="inlineStr">
        <is>
          <t>PL</t>
        </is>
      </c>
      <c r="C1947" s="5" t="inlineStr">
        <is>
          <t>Customer Service</t>
        </is>
      </c>
      <c r="D1947" s="5" t="inlineStr">
        <is>
          <t>L5</t>
        </is>
      </c>
      <c r="E1947" s="5" t="inlineStr">
        <is>
          <t>F</t>
        </is>
      </c>
      <c r="F1947" s="5" t="n">
        <v>1</v>
      </c>
      <c r="G1947" s="31" t="n">
        <v>52750</v>
      </c>
      <c r="H1947" s="31" t="n">
        <v>54800</v>
      </c>
      <c r="I1947" s="6">
        <f>INDEX(Roles!$J$5:$J$40,MATCH(C1947&amp;"|"&amp;D1947,Roles!$A$5:$A$40,0))</f>
        <v/>
      </c>
      <c r="J1947" s="6">
        <f>INDEX(Roles!$K$5:$K$40,MATCH(C1947&amp;"|"&amp;D1947,Roles!$A$5:$A$40,0))</f>
        <v/>
      </c>
      <c r="K1947" s="26">
        <f>INDEX(Market!$K$31:$K$54,MATCH(B1947&amp;"|"&amp;J1947,Market!$A$31:$A$54,0))</f>
        <v/>
      </c>
      <c r="L1947" s="6">
        <f>INDEX(Settings!$E$13:$E$19,MATCH(I1947,Settings!$B$13:$B$19,0))</f>
        <v/>
      </c>
      <c r="M1947" s="25">
        <f>INDEX(Structure!$K$6:$K$12,MATCH(I1947,Structure!$A$6:$A$12,0))</f>
        <v/>
      </c>
      <c r="N1947" s="26">
        <f>INDEX(Structure!$G$25:$G$52,MATCH(B1947&amp;"|"&amp;I1947,Structure!$A$25:$A$52,0))</f>
        <v/>
      </c>
      <c r="O1947" s="26">
        <f>INDEX(Structure!$H$25:$H$52,MATCH(B1947&amp;"|"&amp;I1947,Structure!$A$25:$A$52,0))</f>
        <v/>
      </c>
      <c r="P1947" s="26">
        <f>INDEX(Structure!$I$25:$I$52,MATCH(B1947&amp;"|"&amp;I1947,Structure!$A$25:$A$52,0))</f>
        <v/>
      </c>
      <c r="Q1947" s="20">
        <f>G1947/H1947</f>
        <v/>
      </c>
      <c r="R1947" s="20">
        <f>G1947/O1947</f>
        <v/>
      </c>
      <c r="S1947" s="32">
        <f>(G1947-N1947)/(P1947-N1947)</f>
        <v/>
      </c>
      <c r="T1947" s="4">
        <f>IF(G1947&lt;N1947,"Below",IF(G1947&gt;P1947,"Above","Within"))</f>
        <v/>
      </c>
      <c r="U1947" s="17">
        <f>MAX(0,N1947-G1947)*F1947</f>
        <v/>
      </c>
      <c r="V1947" s="17">
        <f>MAX(0,G1947-P1947)*F1947</f>
        <v/>
      </c>
      <c r="W1947" s="33">
        <f>IF(T1947="Above",LN(G1947/P1947)/LN(1+INDEX(Market!$E$6:$E$9,MATCH(B1947,Market!$A$6:$A$9,0))),0)</f>
        <v/>
      </c>
    </row>
    <row r="1948">
      <c r="A1948" s="5" t="inlineStr">
        <is>
          <t>E02253</t>
        </is>
      </c>
      <c r="B1948" s="5" t="inlineStr">
        <is>
          <t>IT</t>
        </is>
      </c>
      <c r="C1948" s="5" t="inlineStr">
        <is>
          <t>Finance</t>
        </is>
      </c>
      <c r="D1948" s="5" t="inlineStr">
        <is>
          <t>L4</t>
        </is>
      </c>
      <c r="E1948" s="5" t="inlineStr">
        <is>
          <t>F</t>
        </is>
      </c>
      <c r="F1948" s="5" t="n">
        <v>0.8</v>
      </c>
      <c r="G1948" s="31" t="n">
        <v>64900</v>
      </c>
      <c r="H1948" s="31" t="n">
        <v>60100</v>
      </c>
      <c r="I1948" s="6">
        <f>INDEX(Roles!$J$5:$J$40,MATCH(C1948&amp;"|"&amp;D1948,Roles!$A$5:$A$40,0))</f>
        <v/>
      </c>
      <c r="J1948" s="6">
        <f>INDEX(Roles!$K$5:$K$40,MATCH(C1948&amp;"|"&amp;D1948,Roles!$A$5:$A$40,0))</f>
        <v/>
      </c>
      <c r="K1948" s="26">
        <f>INDEX(Market!$K$31:$K$54,MATCH(B1948&amp;"|"&amp;J1948,Market!$A$31:$A$54,0))</f>
        <v/>
      </c>
      <c r="L1948" s="6">
        <f>INDEX(Settings!$E$13:$E$19,MATCH(I1948,Settings!$B$13:$B$19,0))</f>
        <v/>
      </c>
      <c r="M1948" s="25">
        <f>INDEX(Structure!$K$6:$K$12,MATCH(I1948,Structure!$A$6:$A$12,0))</f>
        <v/>
      </c>
      <c r="N1948" s="26">
        <f>INDEX(Structure!$G$25:$G$52,MATCH(B1948&amp;"|"&amp;I1948,Structure!$A$25:$A$52,0))</f>
        <v/>
      </c>
      <c r="O1948" s="26">
        <f>INDEX(Structure!$H$25:$H$52,MATCH(B1948&amp;"|"&amp;I1948,Structure!$A$25:$A$52,0))</f>
        <v/>
      </c>
      <c r="P1948" s="26">
        <f>INDEX(Structure!$I$25:$I$52,MATCH(B1948&amp;"|"&amp;I1948,Structure!$A$25:$A$52,0))</f>
        <v/>
      </c>
      <c r="Q1948" s="20">
        <f>G1948/H1948</f>
        <v/>
      </c>
      <c r="R1948" s="20">
        <f>G1948/O1948</f>
        <v/>
      </c>
      <c r="S1948" s="32">
        <f>(G1948-N1948)/(P1948-N1948)</f>
        <v/>
      </c>
      <c r="T1948" s="4">
        <f>IF(G1948&lt;N1948,"Below",IF(G1948&gt;P1948,"Above","Within"))</f>
        <v/>
      </c>
      <c r="U1948" s="17">
        <f>MAX(0,N1948-G1948)*F1948</f>
        <v/>
      </c>
      <c r="V1948" s="17">
        <f>MAX(0,G1948-P1948)*F1948</f>
        <v/>
      </c>
      <c r="W1948" s="33">
        <f>IF(T1948="Above",LN(G1948/P1948)/LN(1+INDEX(Market!$E$6:$E$9,MATCH(B1948,Market!$A$6:$A$9,0))),0)</f>
        <v/>
      </c>
    </row>
    <row r="1949">
      <c r="A1949" s="5" t="inlineStr">
        <is>
          <t>E02256</t>
        </is>
      </c>
      <c r="B1949" s="5" t="inlineStr">
        <is>
          <t>IT</t>
        </is>
      </c>
      <c r="C1949" s="5" t="inlineStr">
        <is>
          <t>HR</t>
        </is>
      </c>
      <c r="D1949" s="5" t="inlineStr">
        <is>
          <t>L2</t>
        </is>
      </c>
      <c r="E1949" s="5" t="inlineStr">
        <is>
          <t>F</t>
        </is>
      </c>
      <c r="F1949" s="5" t="n">
        <v>1</v>
      </c>
      <c r="G1949" s="31" t="n">
        <v>28400</v>
      </c>
      <c r="H1949" s="31" t="n">
        <v>32500</v>
      </c>
      <c r="I1949" s="6">
        <f>INDEX(Roles!$J$5:$J$40,MATCH(C1949&amp;"|"&amp;D1949,Roles!$A$5:$A$40,0))</f>
        <v/>
      </c>
      <c r="J1949" s="6">
        <f>INDEX(Roles!$K$5:$K$40,MATCH(C1949&amp;"|"&amp;D1949,Roles!$A$5:$A$40,0))</f>
        <v/>
      </c>
      <c r="K1949" s="26">
        <f>INDEX(Market!$K$31:$K$54,MATCH(B1949&amp;"|"&amp;J1949,Market!$A$31:$A$54,0))</f>
        <v/>
      </c>
      <c r="L1949" s="6">
        <f>INDEX(Settings!$E$13:$E$19,MATCH(I1949,Settings!$B$13:$B$19,0))</f>
        <v/>
      </c>
      <c r="M1949" s="25">
        <f>INDEX(Structure!$K$6:$K$12,MATCH(I1949,Structure!$A$6:$A$12,0))</f>
        <v/>
      </c>
      <c r="N1949" s="26">
        <f>INDEX(Structure!$G$25:$G$52,MATCH(B1949&amp;"|"&amp;I1949,Structure!$A$25:$A$52,0))</f>
        <v/>
      </c>
      <c r="O1949" s="26">
        <f>INDEX(Structure!$H$25:$H$52,MATCH(B1949&amp;"|"&amp;I1949,Structure!$A$25:$A$52,0))</f>
        <v/>
      </c>
      <c r="P1949" s="26">
        <f>INDEX(Structure!$I$25:$I$52,MATCH(B1949&amp;"|"&amp;I1949,Structure!$A$25:$A$52,0))</f>
        <v/>
      </c>
      <c r="Q1949" s="20">
        <f>G1949/H1949</f>
        <v/>
      </c>
      <c r="R1949" s="20">
        <f>G1949/O1949</f>
        <v/>
      </c>
      <c r="S1949" s="32">
        <f>(G1949-N1949)/(P1949-N1949)</f>
        <v/>
      </c>
      <c r="T1949" s="4">
        <f>IF(G1949&lt;N1949,"Below",IF(G1949&gt;P1949,"Above","Within"))</f>
        <v/>
      </c>
      <c r="U1949" s="17">
        <f>MAX(0,N1949-G1949)*F1949</f>
        <v/>
      </c>
      <c r="V1949" s="17">
        <f>MAX(0,G1949-P1949)*F1949</f>
        <v/>
      </c>
      <c r="W1949" s="33">
        <f>IF(T1949="Above",LN(G1949/P1949)/LN(1+INDEX(Market!$E$6:$E$9,MATCH(B1949,Market!$A$6:$A$9,0))),0)</f>
        <v/>
      </c>
    </row>
    <row r="1950">
      <c r="A1950" s="5" t="inlineStr">
        <is>
          <t>E02257</t>
        </is>
      </c>
      <c r="B1950" s="5" t="inlineStr">
        <is>
          <t>PL</t>
        </is>
      </c>
      <c r="C1950" s="5" t="inlineStr">
        <is>
          <t>Operations</t>
        </is>
      </c>
      <c r="D1950" s="5" t="inlineStr">
        <is>
          <t>L4</t>
        </is>
      </c>
      <c r="E1950" s="5" t="inlineStr">
        <is>
          <t>F</t>
        </is>
      </c>
      <c r="F1950" s="5" t="n">
        <v>1</v>
      </c>
      <c r="G1950" s="31" t="n">
        <v>38900</v>
      </c>
      <c r="H1950" s="31" t="n">
        <v>41900</v>
      </c>
      <c r="I1950" s="6">
        <f>INDEX(Roles!$J$5:$J$40,MATCH(C1950&amp;"|"&amp;D1950,Roles!$A$5:$A$40,0))</f>
        <v/>
      </c>
      <c r="J1950" s="6">
        <f>INDEX(Roles!$K$5:$K$40,MATCH(C1950&amp;"|"&amp;D1950,Roles!$A$5:$A$40,0))</f>
        <v/>
      </c>
      <c r="K1950" s="26">
        <f>INDEX(Market!$K$31:$K$54,MATCH(B1950&amp;"|"&amp;J1950,Market!$A$31:$A$54,0))</f>
        <v/>
      </c>
      <c r="L1950" s="6">
        <f>INDEX(Settings!$E$13:$E$19,MATCH(I1950,Settings!$B$13:$B$19,0))</f>
        <v/>
      </c>
      <c r="M1950" s="25">
        <f>INDEX(Structure!$K$6:$K$12,MATCH(I1950,Structure!$A$6:$A$12,0))</f>
        <v/>
      </c>
      <c r="N1950" s="26">
        <f>INDEX(Structure!$G$25:$G$52,MATCH(B1950&amp;"|"&amp;I1950,Structure!$A$25:$A$52,0))</f>
        <v/>
      </c>
      <c r="O1950" s="26">
        <f>INDEX(Structure!$H$25:$H$52,MATCH(B1950&amp;"|"&amp;I1950,Structure!$A$25:$A$52,0))</f>
        <v/>
      </c>
      <c r="P1950" s="26">
        <f>INDEX(Structure!$I$25:$I$52,MATCH(B1950&amp;"|"&amp;I1950,Structure!$A$25:$A$52,0))</f>
        <v/>
      </c>
      <c r="Q1950" s="20">
        <f>G1950/H1950</f>
        <v/>
      </c>
      <c r="R1950" s="20">
        <f>G1950/O1950</f>
        <v/>
      </c>
      <c r="S1950" s="32">
        <f>(G1950-N1950)/(P1950-N1950)</f>
        <v/>
      </c>
      <c r="T1950" s="4">
        <f>IF(G1950&lt;N1950,"Below",IF(G1950&gt;P1950,"Above","Within"))</f>
        <v/>
      </c>
      <c r="U1950" s="17">
        <f>MAX(0,N1950-G1950)*F1950</f>
        <v/>
      </c>
      <c r="V1950" s="17">
        <f>MAX(0,G1950-P1950)*F1950</f>
        <v/>
      </c>
      <c r="W1950" s="33">
        <f>IF(T1950="Above",LN(G1950/P1950)/LN(1+INDEX(Market!$E$6:$E$9,MATCH(B1950,Market!$A$6:$A$9,0))),0)</f>
        <v/>
      </c>
    </row>
    <row r="1951">
      <c r="A1951" s="5" t="inlineStr">
        <is>
          <t>E02258</t>
        </is>
      </c>
      <c r="B1951" s="5" t="inlineStr">
        <is>
          <t>PL</t>
        </is>
      </c>
      <c r="C1951" s="5" t="inlineStr">
        <is>
          <t>Operations</t>
        </is>
      </c>
      <c r="D1951" s="5" t="inlineStr">
        <is>
          <t>L2</t>
        </is>
      </c>
      <c r="E1951" s="5" t="inlineStr">
        <is>
          <t>M</t>
        </is>
      </c>
      <c r="F1951" s="5" t="n">
        <v>1</v>
      </c>
      <c r="G1951" s="31" t="n">
        <v>26200</v>
      </c>
      <c r="H1951" s="31" t="n">
        <v>24900</v>
      </c>
      <c r="I1951" s="6">
        <f>INDEX(Roles!$J$5:$J$40,MATCH(C1951&amp;"|"&amp;D1951,Roles!$A$5:$A$40,0))</f>
        <v/>
      </c>
      <c r="J1951" s="6">
        <f>INDEX(Roles!$K$5:$K$40,MATCH(C1951&amp;"|"&amp;D1951,Roles!$A$5:$A$40,0))</f>
        <v/>
      </c>
      <c r="K1951" s="26">
        <f>INDEX(Market!$K$31:$K$54,MATCH(B1951&amp;"|"&amp;J1951,Market!$A$31:$A$54,0))</f>
        <v/>
      </c>
      <c r="L1951" s="6">
        <f>INDEX(Settings!$E$13:$E$19,MATCH(I1951,Settings!$B$13:$B$19,0))</f>
        <v/>
      </c>
      <c r="M1951" s="25">
        <f>INDEX(Structure!$K$6:$K$12,MATCH(I1951,Structure!$A$6:$A$12,0))</f>
        <v/>
      </c>
      <c r="N1951" s="26">
        <f>INDEX(Structure!$G$25:$G$52,MATCH(B1951&amp;"|"&amp;I1951,Structure!$A$25:$A$52,0))</f>
        <v/>
      </c>
      <c r="O1951" s="26">
        <f>INDEX(Structure!$H$25:$H$52,MATCH(B1951&amp;"|"&amp;I1951,Structure!$A$25:$A$52,0))</f>
        <v/>
      </c>
      <c r="P1951" s="26">
        <f>INDEX(Structure!$I$25:$I$52,MATCH(B1951&amp;"|"&amp;I1951,Structure!$A$25:$A$52,0))</f>
        <v/>
      </c>
      <c r="Q1951" s="20">
        <f>G1951/H1951</f>
        <v/>
      </c>
      <c r="R1951" s="20">
        <f>G1951/O1951</f>
        <v/>
      </c>
      <c r="S1951" s="32">
        <f>(G1951-N1951)/(P1951-N1951)</f>
        <v/>
      </c>
      <c r="T1951" s="4">
        <f>IF(G1951&lt;N1951,"Below",IF(G1951&gt;P1951,"Above","Within"))</f>
        <v/>
      </c>
      <c r="U1951" s="17">
        <f>MAX(0,N1951-G1951)*F1951</f>
        <v/>
      </c>
      <c r="V1951" s="17">
        <f>MAX(0,G1951-P1951)*F1951</f>
        <v/>
      </c>
      <c r="W1951" s="33">
        <f>IF(T1951="Above",LN(G1951/P1951)/LN(1+INDEX(Market!$E$6:$E$9,MATCH(B1951,Market!$A$6:$A$9,0))),0)</f>
        <v/>
      </c>
    </row>
    <row r="1952">
      <c r="A1952" s="5" t="inlineStr">
        <is>
          <t>E02259</t>
        </is>
      </c>
      <c r="B1952" s="5" t="inlineStr">
        <is>
          <t>PL</t>
        </is>
      </c>
      <c r="C1952" s="5" t="inlineStr">
        <is>
          <t>Tech</t>
        </is>
      </c>
      <c r="D1952" s="5" t="inlineStr">
        <is>
          <t>L4</t>
        </is>
      </c>
      <c r="E1952" s="5" t="inlineStr">
        <is>
          <t>M</t>
        </is>
      </c>
      <c r="F1952" s="5" t="n">
        <v>1</v>
      </c>
      <c r="G1952" s="31" t="n">
        <v>62900</v>
      </c>
      <c r="H1952" s="31" t="n">
        <v>55100</v>
      </c>
      <c r="I1952" s="6">
        <f>INDEX(Roles!$J$5:$J$40,MATCH(C1952&amp;"|"&amp;D1952,Roles!$A$5:$A$40,0))</f>
        <v/>
      </c>
      <c r="J1952" s="6">
        <f>INDEX(Roles!$K$5:$K$40,MATCH(C1952&amp;"|"&amp;D1952,Roles!$A$5:$A$40,0))</f>
        <v/>
      </c>
      <c r="K1952" s="26">
        <f>INDEX(Market!$K$31:$K$54,MATCH(B1952&amp;"|"&amp;J1952,Market!$A$31:$A$54,0))</f>
        <v/>
      </c>
      <c r="L1952" s="6">
        <f>INDEX(Settings!$E$13:$E$19,MATCH(I1952,Settings!$B$13:$B$19,0))</f>
        <v/>
      </c>
      <c r="M1952" s="25">
        <f>INDEX(Structure!$K$6:$K$12,MATCH(I1952,Structure!$A$6:$A$12,0))</f>
        <v/>
      </c>
      <c r="N1952" s="26">
        <f>INDEX(Structure!$G$25:$G$52,MATCH(B1952&amp;"|"&amp;I1952,Structure!$A$25:$A$52,0))</f>
        <v/>
      </c>
      <c r="O1952" s="26">
        <f>INDEX(Structure!$H$25:$H$52,MATCH(B1952&amp;"|"&amp;I1952,Structure!$A$25:$A$52,0))</f>
        <v/>
      </c>
      <c r="P1952" s="26">
        <f>INDEX(Structure!$I$25:$I$52,MATCH(B1952&amp;"|"&amp;I1952,Structure!$A$25:$A$52,0))</f>
        <v/>
      </c>
      <c r="Q1952" s="20">
        <f>G1952/H1952</f>
        <v/>
      </c>
      <c r="R1952" s="20">
        <f>G1952/O1952</f>
        <v/>
      </c>
      <c r="S1952" s="32">
        <f>(G1952-N1952)/(P1952-N1952)</f>
        <v/>
      </c>
      <c r="T1952" s="4">
        <f>IF(G1952&lt;N1952,"Below",IF(G1952&gt;P1952,"Above","Within"))</f>
        <v/>
      </c>
      <c r="U1952" s="17">
        <f>MAX(0,N1952-G1952)*F1952</f>
        <v/>
      </c>
      <c r="V1952" s="17">
        <f>MAX(0,G1952-P1952)*F1952</f>
        <v/>
      </c>
      <c r="W1952" s="33">
        <f>IF(T1952="Above",LN(G1952/P1952)/LN(1+INDEX(Market!$E$6:$E$9,MATCH(B1952,Market!$A$6:$A$9,0))),0)</f>
        <v/>
      </c>
    </row>
    <row r="1953">
      <c r="A1953" s="5" t="inlineStr">
        <is>
          <t>E02260</t>
        </is>
      </c>
      <c r="B1953" s="5" t="inlineStr">
        <is>
          <t>IT</t>
        </is>
      </c>
      <c r="C1953" s="5" t="inlineStr">
        <is>
          <t>Operations</t>
        </is>
      </c>
      <c r="D1953" s="5" t="inlineStr">
        <is>
          <t>L1</t>
        </is>
      </c>
      <c r="E1953" s="5" t="inlineStr">
        <is>
          <t>F</t>
        </is>
      </c>
      <c r="F1953" s="5" t="n">
        <v>1</v>
      </c>
      <c r="G1953" s="31" t="n">
        <v>21950</v>
      </c>
      <c r="H1953" s="31" t="n">
        <v>24700</v>
      </c>
      <c r="I1953" s="6">
        <f>INDEX(Roles!$J$5:$J$40,MATCH(C1953&amp;"|"&amp;D1953,Roles!$A$5:$A$40,0))</f>
        <v/>
      </c>
      <c r="J1953" s="6">
        <f>INDEX(Roles!$K$5:$K$40,MATCH(C1953&amp;"|"&amp;D1953,Roles!$A$5:$A$40,0))</f>
        <v/>
      </c>
      <c r="K1953" s="26">
        <f>INDEX(Market!$K$31:$K$54,MATCH(B1953&amp;"|"&amp;J1953,Market!$A$31:$A$54,0))</f>
        <v/>
      </c>
      <c r="L1953" s="6">
        <f>INDEX(Settings!$E$13:$E$19,MATCH(I1953,Settings!$B$13:$B$19,0))</f>
        <v/>
      </c>
      <c r="M1953" s="25">
        <f>INDEX(Structure!$K$6:$K$12,MATCH(I1953,Structure!$A$6:$A$12,0))</f>
        <v/>
      </c>
      <c r="N1953" s="26">
        <f>INDEX(Structure!$G$25:$G$52,MATCH(B1953&amp;"|"&amp;I1953,Structure!$A$25:$A$52,0))</f>
        <v/>
      </c>
      <c r="O1953" s="26">
        <f>INDEX(Structure!$H$25:$H$52,MATCH(B1953&amp;"|"&amp;I1953,Structure!$A$25:$A$52,0))</f>
        <v/>
      </c>
      <c r="P1953" s="26">
        <f>INDEX(Structure!$I$25:$I$52,MATCH(B1953&amp;"|"&amp;I1953,Structure!$A$25:$A$52,0))</f>
        <v/>
      </c>
      <c r="Q1953" s="20">
        <f>G1953/H1953</f>
        <v/>
      </c>
      <c r="R1953" s="20">
        <f>G1953/O1953</f>
        <v/>
      </c>
      <c r="S1953" s="32">
        <f>(G1953-N1953)/(P1953-N1953)</f>
        <v/>
      </c>
      <c r="T1953" s="4">
        <f>IF(G1953&lt;N1953,"Below",IF(G1953&gt;P1953,"Above","Within"))</f>
        <v/>
      </c>
      <c r="U1953" s="17">
        <f>MAX(0,N1953-G1953)*F1953</f>
        <v/>
      </c>
      <c r="V1953" s="17">
        <f>MAX(0,G1953-P1953)*F1953</f>
        <v/>
      </c>
      <c r="W1953" s="33">
        <f>IF(T1953="Above",LN(G1953/P1953)/LN(1+INDEX(Market!$E$6:$E$9,MATCH(B1953,Market!$A$6:$A$9,0))),0)</f>
        <v/>
      </c>
    </row>
    <row r="1954">
      <c r="A1954" s="5" t="inlineStr">
        <is>
          <t>E02261</t>
        </is>
      </c>
      <c r="B1954" s="5" t="inlineStr">
        <is>
          <t>DE</t>
        </is>
      </c>
      <c r="C1954" s="5" t="inlineStr">
        <is>
          <t>Customer Service</t>
        </is>
      </c>
      <c r="D1954" s="5" t="inlineStr">
        <is>
          <t>L1</t>
        </is>
      </c>
      <c r="E1954" s="5" t="inlineStr">
        <is>
          <t>M</t>
        </is>
      </c>
      <c r="F1954" s="5" t="n">
        <v>1</v>
      </c>
      <c r="G1954" s="31" t="n">
        <v>31700</v>
      </c>
      <c r="H1954" s="31" t="n">
        <v>34200</v>
      </c>
      <c r="I1954" s="6">
        <f>INDEX(Roles!$J$5:$J$40,MATCH(C1954&amp;"|"&amp;D1954,Roles!$A$5:$A$40,0))</f>
        <v/>
      </c>
      <c r="J1954" s="6">
        <f>INDEX(Roles!$K$5:$K$40,MATCH(C1954&amp;"|"&amp;D1954,Roles!$A$5:$A$40,0))</f>
        <v/>
      </c>
      <c r="K1954" s="26">
        <f>INDEX(Market!$K$31:$K$54,MATCH(B1954&amp;"|"&amp;J1954,Market!$A$31:$A$54,0))</f>
        <v/>
      </c>
      <c r="L1954" s="6">
        <f>INDEX(Settings!$E$13:$E$19,MATCH(I1954,Settings!$B$13:$B$19,0))</f>
        <v/>
      </c>
      <c r="M1954" s="25">
        <f>INDEX(Structure!$K$6:$K$12,MATCH(I1954,Structure!$A$6:$A$12,0))</f>
        <v/>
      </c>
      <c r="N1954" s="26">
        <f>INDEX(Structure!$G$25:$G$52,MATCH(B1954&amp;"|"&amp;I1954,Structure!$A$25:$A$52,0))</f>
        <v/>
      </c>
      <c r="O1954" s="26">
        <f>INDEX(Structure!$H$25:$H$52,MATCH(B1954&amp;"|"&amp;I1954,Structure!$A$25:$A$52,0))</f>
        <v/>
      </c>
      <c r="P1954" s="26">
        <f>INDEX(Structure!$I$25:$I$52,MATCH(B1954&amp;"|"&amp;I1954,Structure!$A$25:$A$52,0))</f>
        <v/>
      </c>
      <c r="Q1954" s="20">
        <f>G1954/H1954</f>
        <v/>
      </c>
      <c r="R1954" s="20">
        <f>G1954/O1954</f>
        <v/>
      </c>
      <c r="S1954" s="32">
        <f>(G1954-N1954)/(P1954-N1954)</f>
        <v/>
      </c>
      <c r="T1954" s="4">
        <f>IF(G1954&lt;N1954,"Below",IF(G1954&gt;P1954,"Above","Within"))</f>
        <v/>
      </c>
      <c r="U1954" s="17">
        <f>MAX(0,N1954-G1954)*F1954</f>
        <v/>
      </c>
      <c r="V1954" s="17">
        <f>MAX(0,G1954-P1954)*F1954</f>
        <v/>
      </c>
      <c r="W1954" s="33">
        <f>IF(T1954="Above",LN(G1954/P1954)/LN(1+INDEX(Market!$E$6:$E$9,MATCH(B1954,Market!$A$6:$A$9,0))),0)</f>
        <v/>
      </c>
    </row>
    <row r="1955">
      <c r="A1955" s="5" t="inlineStr">
        <is>
          <t>E02262</t>
        </is>
      </c>
      <c r="B1955" s="5" t="inlineStr">
        <is>
          <t>DE</t>
        </is>
      </c>
      <c r="C1955" s="5" t="inlineStr">
        <is>
          <t>Operations</t>
        </is>
      </c>
      <c r="D1955" s="5" t="inlineStr">
        <is>
          <t>L2</t>
        </is>
      </c>
      <c r="E1955" s="5" t="inlineStr">
        <is>
          <t>F</t>
        </is>
      </c>
      <c r="F1955" s="5" t="n">
        <v>1</v>
      </c>
      <c r="G1955" s="31" t="n">
        <v>40600</v>
      </c>
      <c r="H1955" s="31" t="n">
        <v>45100</v>
      </c>
      <c r="I1955" s="6">
        <f>INDEX(Roles!$J$5:$J$40,MATCH(C1955&amp;"|"&amp;D1955,Roles!$A$5:$A$40,0))</f>
        <v/>
      </c>
      <c r="J1955" s="6">
        <f>INDEX(Roles!$K$5:$K$40,MATCH(C1955&amp;"|"&amp;D1955,Roles!$A$5:$A$40,0))</f>
        <v/>
      </c>
      <c r="K1955" s="26">
        <f>INDEX(Market!$K$31:$K$54,MATCH(B1955&amp;"|"&amp;J1955,Market!$A$31:$A$54,0))</f>
        <v/>
      </c>
      <c r="L1955" s="6">
        <f>INDEX(Settings!$E$13:$E$19,MATCH(I1955,Settings!$B$13:$B$19,0))</f>
        <v/>
      </c>
      <c r="M1955" s="25">
        <f>INDEX(Structure!$K$6:$K$12,MATCH(I1955,Structure!$A$6:$A$12,0))</f>
        <v/>
      </c>
      <c r="N1955" s="26">
        <f>INDEX(Structure!$G$25:$G$52,MATCH(B1955&amp;"|"&amp;I1955,Structure!$A$25:$A$52,0))</f>
        <v/>
      </c>
      <c r="O1955" s="26">
        <f>INDEX(Structure!$H$25:$H$52,MATCH(B1955&amp;"|"&amp;I1955,Structure!$A$25:$A$52,0))</f>
        <v/>
      </c>
      <c r="P1955" s="26">
        <f>INDEX(Structure!$I$25:$I$52,MATCH(B1955&amp;"|"&amp;I1955,Structure!$A$25:$A$52,0))</f>
        <v/>
      </c>
      <c r="Q1955" s="20">
        <f>G1955/H1955</f>
        <v/>
      </c>
      <c r="R1955" s="20">
        <f>G1955/O1955</f>
        <v/>
      </c>
      <c r="S1955" s="32">
        <f>(G1955-N1955)/(P1955-N1955)</f>
        <v/>
      </c>
      <c r="T1955" s="4">
        <f>IF(G1955&lt;N1955,"Below",IF(G1955&gt;P1955,"Above","Within"))</f>
        <v/>
      </c>
      <c r="U1955" s="17">
        <f>MAX(0,N1955-G1955)*F1955</f>
        <v/>
      </c>
      <c r="V1955" s="17">
        <f>MAX(0,G1955-P1955)*F1955</f>
        <v/>
      </c>
      <c r="W1955" s="33">
        <f>IF(T1955="Above",LN(G1955/P1955)/LN(1+INDEX(Market!$E$6:$E$9,MATCH(B1955,Market!$A$6:$A$9,0))),0)</f>
        <v/>
      </c>
    </row>
    <row r="1956">
      <c r="A1956" s="5" t="inlineStr">
        <is>
          <t>E02263</t>
        </is>
      </c>
      <c r="B1956" s="5" t="inlineStr">
        <is>
          <t>ES</t>
        </is>
      </c>
      <c r="C1956" s="5" t="inlineStr">
        <is>
          <t>Customer Service</t>
        </is>
      </c>
      <c r="D1956" s="5" t="inlineStr">
        <is>
          <t>L2</t>
        </is>
      </c>
      <c r="E1956" s="5" t="inlineStr">
        <is>
          <t>F</t>
        </is>
      </c>
      <c r="F1956" s="5" t="n">
        <v>1</v>
      </c>
      <c r="G1956" s="31" t="n">
        <v>27600</v>
      </c>
      <c r="H1956" s="31" t="n">
        <v>28100</v>
      </c>
      <c r="I1956" s="6">
        <f>INDEX(Roles!$J$5:$J$40,MATCH(C1956&amp;"|"&amp;D1956,Roles!$A$5:$A$40,0))</f>
        <v/>
      </c>
      <c r="J1956" s="6">
        <f>INDEX(Roles!$K$5:$K$40,MATCH(C1956&amp;"|"&amp;D1956,Roles!$A$5:$A$40,0))</f>
        <v/>
      </c>
      <c r="K1956" s="26">
        <f>INDEX(Market!$K$31:$K$54,MATCH(B1956&amp;"|"&amp;J1956,Market!$A$31:$A$54,0))</f>
        <v/>
      </c>
      <c r="L1956" s="6">
        <f>INDEX(Settings!$E$13:$E$19,MATCH(I1956,Settings!$B$13:$B$19,0))</f>
        <v/>
      </c>
      <c r="M1956" s="25">
        <f>INDEX(Structure!$K$6:$K$12,MATCH(I1956,Structure!$A$6:$A$12,0))</f>
        <v/>
      </c>
      <c r="N1956" s="26">
        <f>INDEX(Structure!$G$25:$G$52,MATCH(B1956&amp;"|"&amp;I1956,Structure!$A$25:$A$52,0))</f>
        <v/>
      </c>
      <c r="O1956" s="26">
        <f>INDEX(Structure!$H$25:$H$52,MATCH(B1956&amp;"|"&amp;I1956,Structure!$A$25:$A$52,0))</f>
        <v/>
      </c>
      <c r="P1956" s="26">
        <f>INDEX(Structure!$I$25:$I$52,MATCH(B1956&amp;"|"&amp;I1956,Structure!$A$25:$A$52,0))</f>
        <v/>
      </c>
      <c r="Q1956" s="20">
        <f>G1956/H1956</f>
        <v/>
      </c>
      <c r="R1956" s="20">
        <f>G1956/O1956</f>
        <v/>
      </c>
      <c r="S1956" s="32">
        <f>(G1956-N1956)/(P1956-N1956)</f>
        <v/>
      </c>
      <c r="T1956" s="4">
        <f>IF(G1956&lt;N1956,"Below",IF(G1956&gt;P1956,"Above","Within"))</f>
        <v/>
      </c>
      <c r="U1956" s="17">
        <f>MAX(0,N1956-G1956)*F1956</f>
        <v/>
      </c>
      <c r="V1956" s="17">
        <f>MAX(0,G1956-P1956)*F1956</f>
        <v/>
      </c>
      <c r="W1956" s="33">
        <f>IF(T1956="Above",LN(G1956/P1956)/LN(1+INDEX(Market!$E$6:$E$9,MATCH(B1956,Market!$A$6:$A$9,0))),0)</f>
        <v/>
      </c>
    </row>
    <row r="1957">
      <c r="A1957" s="5" t="inlineStr">
        <is>
          <t>E02264</t>
        </is>
      </c>
      <c r="B1957" s="5" t="inlineStr">
        <is>
          <t>PL</t>
        </is>
      </c>
      <c r="C1957" s="5" t="inlineStr">
        <is>
          <t>Customer Service</t>
        </is>
      </c>
      <c r="D1957" s="5" t="inlineStr">
        <is>
          <t>L3</t>
        </is>
      </c>
      <c r="E1957" s="5" t="inlineStr">
        <is>
          <t>F</t>
        </is>
      </c>
      <c r="F1957" s="5" t="n">
        <v>1</v>
      </c>
      <c r="G1957" s="31" t="n">
        <v>29400</v>
      </c>
      <c r="H1957" s="31" t="n">
        <v>30200</v>
      </c>
      <c r="I1957" s="6">
        <f>INDEX(Roles!$J$5:$J$40,MATCH(C1957&amp;"|"&amp;D1957,Roles!$A$5:$A$40,0))</f>
        <v/>
      </c>
      <c r="J1957" s="6">
        <f>INDEX(Roles!$K$5:$K$40,MATCH(C1957&amp;"|"&amp;D1957,Roles!$A$5:$A$40,0))</f>
        <v/>
      </c>
      <c r="K1957" s="26">
        <f>INDEX(Market!$K$31:$K$54,MATCH(B1957&amp;"|"&amp;J1957,Market!$A$31:$A$54,0))</f>
        <v/>
      </c>
      <c r="L1957" s="6">
        <f>INDEX(Settings!$E$13:$E$19,MATCH(I1957,Settings!$B$13:$B$19,0))</f>
        <v/>
      </c>
      <c r="M1957" s="25">
        <f>INDEX(Structure!$K$6:$K$12,MATCH(I1957,Structure!$A$6:$A$12,0))</f>
        <v/>
      </c>
      <c r="N1957" s="26">
        <f>INDEX(Structure!$G$25:$G$52,MATCH(B1957&amp;"|"&amp;I1957,Structure!$A$25:$A$52,0))</f>
        <v/>
      </c>
      <c r="O1957" s="26">
        <f>INDEX(Structure!$H$25:$H$52,MATCH(B1957&amp;"|"&amp;I1957,Structure!$A$25:$A$52,0))</f>
        <v/>
      </c>
      <c r="P1957" s="26">
        <f>INDEX(Structure!$I$25:$I$52,MATCH(B1957&amp;"|"&amp;I1957,Structure!$A$25:$A$52,0))</f>
        <v/>
      </c>
      <c r="Q1957" s="20">
        <f>G1957/H1957</f>
        <v/>
      </c>
      <c r="R1957" s="20">
        <f>G1957/O1957</f>
        <v/>
      </c>
      <c r="S1957" s="32">
        <f>(G1957-N1957)/(P1957-N1957)</f>
        <v/>
      </c>
      <c r="T1957" s="4">
        <f>IF(G1957&lt;N1957,"Below",IF(G1957&gt;P1957,"Above","Within"))</f>
        <v/>
      </c>
      <c r="U1957" s="17">
        <f>MAX(0,N1957-G1957)*F1957</f>
        <v/>
      </c>
      <c r="V1957" s="17">
        <f>MAX(0,G1957-P1957)*F1957</f>
        <v/>
      </c>
      <c r="W1957" s="33">
        <f>IF(T1957="Above",LN(G1957/P1957)/LN(1+INDEX(Market!$E$6:$E$9,MATCH(B1957,Market!$A$6:$A$9,0))),0)</f>
        <v/>
      </c>
    </row>
    <row r="1958">
      <c r="A1958" s="5" t="inlineStr">
        <is>
          <t>E02265</t>
        </is>
      </c>
      <c r="B1958" s="5" t="inlineStr">
        <is>
          <t>IT</t>
        </is>
      </c>
      <c r="C1958" s="5" t="inlineStr">
        <is>
          <t>Operations</t>
        </is>
      </c>
      <c r="D1958" s="5" t="inlineStr">
        <is>
          <t>L3</t>
        </is>
      </c>
      <c r="E1958" s="5" t="inlineStr">
        <is>
          <t>F</t>
        </is>
      </c>
      <c r="F1958" s="5" t="n">
        <v>1</v>
      </c>
      <c r="G1958" s="31" t="n">
        <v>35050</v>
      </c>
      <c r="H1958" s="31" t="n">
        <v>39500</v>
      </c>
      <c r="I1958" s="6">
        <f>INDEX(Roles!$J$5:$J$40,MATCH(C1958&amp;"|"&amp;D1958,Roles!$A$5:$A$40,0))</f>
        <v/>
      </c>
      <c r="J1958" s="6">
        <f>INDEX(Roles!$K$5:$K$40,MATCH(C1958&amp;"|"&amp;D1958,Roles!$A$5:$A$40,0))</f>
        <v/>
      </c>
      <c r="K1958" s="26">
        <f>INDEX(Market!$K$31:$K$54,MATCH(B1958&amp;"|"&amp;J1958,Market!$A$31:$A$54,0))</f>
        <v/>
      </c>
      <c r="L1958" s="6">
        <f>INDEX(Settings!$E$13:$E$19,MATCH(I1958,Settings!$B$13:$B$19,0))</f>
        <v/>
      </c>
      <c r="M1958" s="25">
        <f>INDEX(Structure!$K$6:$K$12,MATCH(I1958,Structure!$A$6:$A$12,0))</f>
        <v/>
      </c>
      <c r="N1958" s="26">
        <f>INDEX(Structure!$G$25:$G$52,MATCH(B1958&amp;"|"&amp;I1958,Structure!$A$25:$A$52,0))</f>
        <v/>
      </c>
      <c r="O1958" s="26">
        <f>INDEX(Structure!$H$25:$H$52,MATCH(B1958&amp;"|"&amp;I1958,Structure!$A$25:$A$52,0))</f>
        <v/>
      </c>
      <c r="P1958" s="26">
        <f>INDEX(Structure!$I$25:$I$52,MATCH(B1958&amp;"|"&amp;I1958,Structure!$A$25:$A$52,0))</f>
        <v/>
      </c>
      <c r="Q1958" s="20">
        <f>G1958/H1958</f>
        <v/>
      </c>
      <c r="R1958" s="20">
        <f>G1958/O1958</f>
        <v/>
      </c>
      <c r="S1958" s="32">
        <f>(G1958-N1958)/(P1958-N1958)</f>
        <v/>
      </c>
      <c r="T1958" s="4">
        <f>IF(G1958&lt;N1958,"Below",IF(G1958&gt;P1958,"Above","Within"))</f>
        <v/>
      </c>
      <c r="U1958" s="17">
        <f>MAX(0,N1958-G1958)*F1958</f>
        <v/>
      </c>
      <c r="V1958" s="17">
        <f>MAX(0,G1958-P1958)*F1958</f>
        <v/>
      </c>
      <c r="W1958" s="33">
        <f>IF(T1958="Above",LN(G1958/P1958)/LN(1+INDEX(Market!$E$6:$E$9,MATCH(B1958,Market!$A$6:$A$9,0))),0)</f>
        <v/>
      </c>
    </row>
    <row r="1959">
      <c r="A1959" s="5" t="inlineStr">
        <is>
          <t>E02267</t>
        </is>
      </c>
      <c r="B1959" s="5" t="inlineStr">
        <is>
          <t>DE</t>
        </is>
      </c>
      <c r="C1959" s="5" t="inlineStr">
        <is>
          <t>Operations</t>
        </is>
      </c>
      <c r="D1959" s="5" t="inlineStr">
        <is>
          <t>L1</t>
        </is>
      </c>
      <c r="E1959" s="5" t="inlineStr">
        <is>
          <t>F</t>
        </is>
      </c>
      <c r="F1959" s="5" t="n">
        <v>1</v>
      </c>
      <c r="G1959" s="31" t="n">
        <v>36950</v>
      </c>
      <c r="H1959" s="31" t="n">
        <v>36100</v>
      </c>
      <c r="I1959" s="6">
        <f>INDEX(Roles!$J$5:$J$40,MATCH(C1959&amp;"|"&amp;D1959,Roles!$A$5:$A$40,0))</f>
        <v/>
      </c>
      <c r="J1959" s="6">
        <f>INDEX(Roles!$K$5:$K$40,MATCH(C1959&amp;"|"&amp;D1959,Roles!$A$5:$A$40,0))</f>
        <v/>
      </c>
      <c r="K1959" s="26">
        <f>INDEX(Market!$K$31:$K$54,MATCH(B1959&amp;"|"&amp;J1959,Market!$A$31:$A$54,0))</f>
        <v/>
      </c>
      <c r="L1959" s="6">
        <f>INDEX(Settings!$E$13:$E$19,MATCH(I1959,Settings!$B$13:$B$19,0))</f>
        <v/>
      </c>
      <c r="M1959" s="25">
        <f>INDEX(Structure!$K$6:$K$12,MATCH(I1959,Structure!$A$6:$A$12,0))</f>
        <v/>
      </c>
      <c r="N1959" s="26">
        <f>INDEX(Structure!$G$25:$G$52,MATCH(B1959&amp;"|"&amp;I1959,Structure!$A$25:$A$52,0))</f>
        <v/>
      </c>
      <c r="O1959" s="26">
        <f>INDEX(Structure!$H$25:$H$52,MATCH(B1959&amp;"|"&amp;I1959,Structure!$A$25:$A$52,0))</f>
        <v/>
      </c>
      <c r="P1959" s="26">
        <f>INDEX(Structure!$I$25:$I$52,MATCH(B1959&amp;"|"&amp;I1959,Structure!$A$25:$A$52,0))</f>
        <v/>
      </c>
      <c r="Q1959" s="20">
        <f>G1959/H1959</f>
        <v/>
      </c>
      <c r="R1959" s="20">
        <f>G1959/O1959</f>
        <v/>
      </c>
      <c r="S1959" s="32">
        <f>(G1959-N1959)/(P1959-N1959)</f>
        <v/>
      </c>
      <c r="T1959" s="4">
        <f>IF(G1959&lt;N1959,"Below",IF(G1959&gt;P1959,"Above","Within"))</f>
        <v/>
      </c>
      <c r="U1959" s="17">
        <f>MAX(0,N1959-G1959)*F1959</f>
        <v/>
      </c>
      <c r="V1959" s="17">
        <f>MAX(0,G1959-P1959)*F1959</f>
        <v/>
      </c>
      <c r="W1959" s="33">
        <f>IF(T1959="Above",LN(G1959/P1959)/LN(1+INDEX(Market!$E$6:$E$9,MATCH(B1959,Market!$A$6:$A$9,0))),0)</f>
        <v/>
      </c>
    </row>
    <row r="1960">
      <c r="A1960" s="5" t="inlineStr">
        <is>
          <t>E02268</t>
        </is>
      </c>
      <c r="B1960" s="5" t="inlineStr">
        <is>
          <t>PL</t>
        </is>
      </c>
      <c r="C1960" s="5" t="inlineStr">
        <is>
          <t>Finance</t>
        </is>
      </c>
      <c r="D1960" s="5" t="inlineStr">
        <is>
          <t>L1</t>
        </is>
      </c>
      <c r="E1960" s="5" t="inlineStr">
        <is>
          <t>M</t>
        </is>
      </c>
      <c r="F1960" s="5" t="n">
        <v>1</v>
      </c>
      <c r="G1960" s="31" t="n">
        <v>23000</v>
      </c>
      <c r="H1960" s="31" t="n">
        <v>23100</v>
      </c>
      <c r="I1960" s="6">
        <f>INDEX(Roles!$J$5:$J$40,MATCH(C1960&amp;"|"&amp;D1960,Roles!$A$5:$A$40,0))</f>
        <v/>
      </c>
      <c r="J1960" s="6">
        <f>INDEX(Roles!$K$5:$K$40,MATCH(C1960&amp;"|"&amp;D1960,Roles!$A$5:$A$40,0))</f>
        <v/>
      </c>
      <c r="K1960" s="26">
        <f>INDEX(Market!$K$31:$K$54,MATCH(B1960&amp;"|"&amp;J1960,Market!$A$31:$A$54,0))</f>
        <v/>
      </c>
      <c r="L1960" s="6">
        <f>INDEX(Settings!$E$13:$E$19,MATCH(I1960,Settings!$B$13:$B$19,0))</f>
        <v/>
      </c>
      <c r="M1960" s="25">
        <f>INDEX(Structure!$K$6:$K$12,MATCH(I1960,Structure!$A$6:$A$12,0))</f>
        <v/>
      </c>
      <c r="N1960" s="26">
        <f>INDEX(Structure!$G$25:$G$52,MATCH(B1960&amp;"|"&amp;I1960,Structure!$A$25:$A$52,0))</f>
        <v/>
      </c>
      <c r="O1960" s="26">
        <f>INDEX(Structure!$H$25:$H$52,MATCH(B1960&amp;"|"&amp;I1960,Structure!$A$25:$A$52,0))</f>
        <v/>
      </c>
      <c r="P1960" s="26">
        <f>INDEX(Structure!$I$25:$I$52,MATCH(B1960&amp;"|"&amp;I1960,Structure!$A$25:$A$52,0))</f>
        <v/>
      </c>
      <c r="Q1960" s="20">
        <f>G1960/H1960</f>
        <v/>
      </c>
      <c r="R1960" s="20">
        <f>G1960/O1960</f>
        <v/>
      </c>
      <c r="S1960" s="32">
        <f>(G1960-N1960)/(P1960-N1960)</f>
        <v/>
      </c>
      <c r="T1960" s="4">
        <f>IF(G1960&lt;N1960,"Below",IF(G1960&gt;P1960,"Above","Within"))</f>
        <v/>
      </c>
      <c r="U1960" s="17">
        <f>MAX(0,N1960-G1960)*F1960</f>
        <v/>
      </c>
      <c r="V1960" s="17">
        <f>MAX(0,G1960-P1960)*F1960</f>
        <v/>
      </c>
      <c r="W1960" s="33">
        <f>IF(T1960="Above",LN(G1960/P1960)/LN(1+INDEX(Market!$E$6:$E$9,MATCH(B1960,Market!$A$6:$A$9,0))),0)</f>
        <v/>
      </c>
    </row>
    <row r="1961">
      <c r="A1961" s="5" t="inlineStr">
        <is>
          <t>E02269</t>
        </is>
      </c>
      <c r="B1961" s="5" t="inlineStr">
        <is>
          <t>ES</t>
        </is>
      </c>
      <c r="C1961" s="5" t="inlineStr">
        <is>
          <t>Operations</t>
        </is>
      </c>
      <c r="D1961" s="5" t="inlineStr">
        <is>
          <t>L2</t>
        </is>
      </c>
      <c r="E1961" s="5" t="inlineStr">
        <is>
          <t>M</t>
        </is>
      </c>
      <c r="F1961" s="5" t="n">
        <v>1</v>
      </c>
      <c r="G1961" s="31" t="n">
        <v>29650</v>
      </c>
      <c r="H1961" s="31" t="n">
        <v>29700</v>
      </c>
      <c r="I1961" s="6">
        <f>INDEX(Roles!$J$5:$J$40,MATCH(C1961&amp;"|"&amp;D1961,Roles!$A$5:$A$40,0))</f>
        <v/>
      </c>
      <c r="J1961" s="6">
        <f>INDEX(Roles!$K$5:$K$40,MATCH(C1961&amp;"|"&amp;D1961,Roles!$A$5:$A$40,0))</f>
        <v/>
      </c>
      <c r="K1961" s="26">
        <f>INDEX(Market!$K$31:$K$54,MATCH(B1961&amp;"|"&amp;J1961,Market!$A$31:$A$54,0))</f>
        <v/>
      </c>
      <c r="L1961" s="6">
        <f>INDEX(Settings!$E$13:$E$19,MATCH(I1961,Settings!$B$13:$B$19,0))</f>
        <v/>
      </c>
      <c r="M1961" s="25">
        <f>INDEX(Structure!$K$6:$K$12,MATCH(I1961,Structure!$A$6:$A$12,0))</f>
        <v/>
      </c>
      <c r="N1961" s="26">
        <f>INDEX(Structure!$G$25:$G$52,MATCH(B1961&amp;"|"&amp;I1961,Structure!$A$25:$A$52,0))</f>
        <v/>
      </c>
      <c r="O1961" s="26">
        <f>INDEX(Structure!$H$25:$H$52,MATCH(B1961&amp;"|"&amp;I1961,Structure!$A$25:$A$52,0))</f>
        <v/>
      </c>
      <c r="P1961" s="26">
        <f>INDEX(Structure!$I$25:$I$52,MATCH(B1961&amp;"|"&amp;I1961,Structure!$A$25:$A$52,0))</f>
        <v/>
      </c>
      <c r="Q1961" s="20">
        <f>G1961/H1961</f>
        <v/>
      </c>
      <c r="R1961" s="20">
        <f>G1961/O1961</f>
        <v/>
      </c>
      <c r="S1961" s="32">
        <f>(G1961-N1961)/(P1961-N1961)</f>
        <v/>
      </c>
      <c r="T1961" s="4">
        <f>IF(G1961&lt;N1961,"Below",IF(G1961&gt;P1961,"Above","Within"))</f>
        <v/>
      </c>
      <c r="U1961" s="17">
        <f>MAX(0,N1961-G1961)*F1961</f>
        <v/>
      </c>
      <c r="V1961" s="17">
        <f>MAX(0,G1961-P1961)*F1961</f>
        <v/>
      </c>
      <c r="W1961" s="33">
        <f>IF(T1961="Above",LN(G1961/P1961)/LN(1+INDEX(Market!$E$6:$E$9,MATCH(B1961,Market!$A$6:$A$9,0))),0)</f>
        <v/>
      </c>
    </row>
    <row r="1962">
      <c r="A1962" s="5" t="inlineStr">
        <is>
          <t>E02270</t>
        </is>
      </c>
      <c r="B1962" s="5" t="inlineStr">
        <is>
          <t>ES</t>
        </is>
      </c>
      <c r="C1962" s="5" t="inlineStr">
        <is>
          <t>Tech</t>
        </is>
      </c>
      <c r="D1962" s="5" t="inlineStr">
        <is>
          <t>L2</t>
        </is>
      </c>
      <c r="E1962" s="5" t="inlineStr">
        <is>
          <t>F</t>
        </is>
      </c>
      <c r="F1962" s="5" t="n">
        <v>1</v>
      </c>
      <c r="G1962" s="31" t="n">
        <v>31150</v>
      </c>
      <c r="H1962" s="31" t="n">
        <v>39100</v>
      </c>
      <c r="I1962" s="6">
        <f>INDEX(Roles!$J$5:$J$40,MATCH(C1962&amp;"|"&amp;D1962,Roles!$A$5:$A$40,0))</f>
        <v/>
      </c>
      <c r="J1962" s="6">
        <f>INDEX(Roles!$K$5:$K$40,MATCH(C1962&amp;"|"&amp;D1962,Roles!$A$5:$A$40,0))</f>
        <v/>
      </c>
      <c r="K1962" s="26">
        <f>INDEX(Market!$K$31:$K$54,MATCH(B1962&amp;"|"&amp;J1962,Market!$A$31:$A$54,0))</f>
        <v/>
      </c>
      <c r="L1962" s="6">
        <f>INDEX(Settings!$E$13:$E$19,MATCH(I1962,Settings!$B$13:$B$19,0))</f>
        <v/>
      </c>
      <c r="M1962" s="25">
        <f>INDEX(Structure!$K$6:$K$12,MATCH(I1962,Structure!$A$6:$A$12,0))</f>
        <v/>
      </c>
      <c r="N1962" s="26">
        <f>INDEX(Structure!$G$25:$G$52,MATCH(B1962&amp;"|"&amp;I1962,Structure!$A$25:$A$52,0))</f>
        <v/>
      </c>
      <c r="O1962" s="26">
        <f>INDEX(Structure!$H$25:$H$52,MATCH(B1962&amp;"|"&amp;I1962,Structure!$A$25:$A$52,0))</f>
        <v/>
      </c>
      <c r="P1962" s="26">
        <f>INDEX(Structure!$I$25:$I$52,MATCH(B1962&amp;"|"&amp;I1962,Structure!$A$25:$A$52,0))</f>
        <v/>
      </c>
      <c r="Q1962" s="20">
        <f>G1962/H1962</f>
        <v/>
      </c>
      <c r="R1962" s="20">
        <f>G1962/O1962</f>
        <v/>
      </c>
      <c r="S1962" s="32">
        <f>(G1962-N1962)/(P1962-N1962)</f>
        <v/>
      </c>
      <c r="T1962" s="4">
        <f>IF(G1962&lt;N1962,"Below",IF(G1962&gt;P1962,"Above","Within"))</f>
        <v/>
      </c>
      <c r="U1962" s="17">
        <f>MAX(0,N1962-G1962)*F1962</f>
        <v/>
      </c>
      <c r="V1962" s="17">
        <f>MAX(0,G1962-P1962)*F1962</f>
        <v/>
      </c>
      <c r="W1962" s="33">
        <f>IF(T1962="Above",LN(G1962/P1962)/LN(1+INDEX(Market!$E$6:$E$9,MATCH(B1962,Market!$A$6:$A$9,0))),0)</f>
        <v/>
      </c>
    </row>
    <row r="1963">
      <c r="A1963" s="5" t="inlineStr">
        <is>
          <t>E02271</t>
        </is>
      </c>
      <c r="B1963" s="5" t="inlineStr">
        <is>
          <t>DE</t>
        </is>
      </c>
      <c r="C1963" s="5" t="inlineStr">
        <is>
          <t>Customer Service</t>
        </is>
      </c>
      <c r="D1963" s="5" t="inlineStr">
        <is>
          <t>L2</t>
        </is>
      </c>
      <c r="E1963" s="5" t="inlineStr">
        <is>
          <t>M</t>
        </is>
      </c>
      <c r="F1963" s="5" t="n">
        <v>1</v>
      </c>
      <c r="G1963" s="31" t="n">
        <v>41250</v>
      </c>
      <c r="H1963" s="31" t="n">
        <v>42800</v>
      </c>
      <c r="I1963" s="6">
        <f>INDEX(Roles!$J$5:$J$40,MATCH(C1963&amp;"|"&amp;D1963,Roles!$A$5:$A$40,0))</f>
        <v/>
      </c>
      <c r="J1963" s="6">
        <f>INDEX(Roles!$K$5:$K$40,MATCH(C1963&amp;"|"&amp;D1963,Roles!$A$5:$A$40,0))</f>
        <v/>
      </c>
      <c r="K1963" s="26">
        <f>INDEX(Market!$K$31:$K$54,MATCH(B1963&amp;"|"&amp;J1963,Market!$A$31:$A$54,0))</f>
        <v/>
      </c>
      <c r="L1963" s="6">
        <f>INDEX(Settings!$E$13:$E$19,MATCH(I1963,Settings!$B$13:$B$19,0))</f>
        <v/>
      </c>
      <c r="M1963" s="25">
        <f>INDEX(Structure!$K$6:$K$12,MATCH(I1963,Structure!$A$6:$A$12,0))</f>
        <v/>
      </c>
      <c r="N1963" s="26">
        <f>INDEX(Structure!$G$25:$G$52,MATCH(B1963&amp;"|"&amp;I1963,Structure!$A$25:$A$52,0))</f>
        <v/>
      </c>
      <c r="O1963" s="26">
        <f>INDEX(Structure!$H$25:$H$52,MATCH(B1963&amp;"|"&amp;I1963,Structure!$A$25:$A$52,0))</f>
        <v/>
      </c>
      <c r="P1963" s="26">
        <f>INDEX(Structure!$I$25:$I$52,MATCH(B1963&amp;"|"&amp;I1963,Structure!$A$25:$A$52,0))</f>
        <v/>
      </c>
      <c r="Q1963" s="20">
        <f>G1963/H1963</f>
        <v/>
      </c>
      <c r="R1963" s="20">
        <f>G1963/O1963</f>
        <v/>
      </c>
      <c r="S1963" s="32">
        <f>(G1963-N1963)/(P1963-N1963)</f>
        <v/>
      </c>
      <c r="T1963" s="4">
        <f>IF(G1963&lt;N1963,"Below",IF(G1963&gt;P1963,"Above","Within"))</f>
        <v/>
      </c>
      <c r="U1963" s="17">
        <f>MAX(0,N1963-G1963)*F1963</f>
        <v/>
      </c>
      <c r="V1963" s="17">
        <f>MAX(0,G1963-P1963)*F1963</f>
        <v/>
      </c>
      <c r="W1963" s="33">
        <f>IF(T1963="Above",LN(G1963/P1963)/LN(1+INDEX(Market!$E$6:$E$9,MATCH(B1963,Market!$A$6:$A$9,0))),0)</f>
        <v/>
      </c>
    </row>
    <row r="1964">
      <c r="A1964" s="5" t="inlineStr">
        <is>
          <t>E02272</t>
        </is>
      </c>
      <c r="B1964" s="5" t="inlineStr">
        <is>
          <t>PL</t>
        </is>
      </c>
      <c r="C1964" s="5" t="inlineStr">
        <is>
          <t>Tech</t>
        </is>
      </c>
      <c r="D1964" s="5" t="inlineStr">
        <is>
          <t>L1</t>
        </is>
      </c>
      <c r="E1964" s="5" t="inlineStr">
        <is>
          <t>F</t>
        </is>
      </c>
      <c r="F1964" s="5" t="n">
        <v>1</v>
      </c>
      <c r="G1964" s="31" t="n">
        <v>25350</v>
      </c>
      <c r="H1964" s="31" t="n">
        <v>26200</v>
      </c>
      <c r="I1964" s="6">
        <f>INDEX(Roles!$J$5:$J$40,MATCH(C1964&amp;"|"&amp;D1964,Roles!$A$5:$A$40,0))</f>
        <v/>
      </c>
      <c r="J1964" s="6">
        <f>INDEX(Roles!$K$5:$K$40,MATCH(C1964&amp;"|"&amp;D1964,Roles!$A$5:$A$40,0))</f>
        <v/>
      </c>
      <c r="K1964" s="26">
        <f>INDEX(Market!$K$31:$K$54,MATCH(B1964&amp;"|"&amp;J1964,Market!$A$31:$A$54,0))</f>
        <v/>
      </c>
      <c r="L1964" s="6">
        <f>INDEX(Settings!$E$13:$E$19,MATCH(I1964,Settings!$B$13:$B$19,0))</f>
        <v/>
      </c>
      <c r="M1964" s="25">
        <f>INDEX(Structure!$K$6:$K$12,MATCH(I1964,Structure!$A$6:$A$12,0))</f>
        <v/>
      </c>
      <c r="N1964" s="26">
        <f>INDEX(Structure!$G$25:$G$52,MATCH(B1964&amp;"|"&amp;I1964,Structure!$A$25:$A$52,0))</f>
        <v/>
      </c>
      <c r="O1964" s="26">
        <f>INDEX(Structure!$H$25:$H$52,MATCH(B1964&amp;"|"&amp;I1964,Structure!$A$25:$A$52,0))</f>
        <v/>
      </c>
      <c r="P1964" s="26">
        <f>INDEX(Structure!$I$25:$I$52,MATCH(B1964&amp;"|"&amp;I1964,Structure!$A$25:$A$52,0))</f>
        <v/>
      </c>
      <c r="Q1964" s="20">
        <f>G1964/H1964</f>
        <v/>
      </c>
      <c r="R1964" s="20">
        <f>G1964/O1964</f>
        <v/>
      </c>
      <c r="S1964" s="32">
        <f>(G1964-N1964)/(P1964-N1964)</f>
        <v/>
      </c>
      <c r="T1964" s="4">
        <f>IF(G1964&lt;N1964,"Below",IF(G1964&gt;P1964,"Above","Within"))</f>
        <v/>
      </c>
      <c r="U1964" s="17">
        <f>MAX(0,N1964-G1964)*F1964</f>
        <v/>
      </c>
      <c r="V1964" s="17">
        <f>MAX(0,G1964-P1964)*F1964</f>
        <v/>
      </c>
      <c r="W1964" s="33">
        <f>IF(T1964="Above",LN(G1964/P1964)/LN(1+INDEX(Market!$E$6:$E$9,MATCH(B1964,Market!$A$6:$A$9,0))),0)</f>
        <v/>
      </c>
    </row>
    <row r="1965">
      <c r="A1965" s="5" t="inlineStr">
        <is>
          <t>E02273</t>
        </is>
      </c>
      <c r="B1965" s="5" t="inlineStr">
        <is>
          <t>IT</t>
        </is>
      </c>
      <c r="C1965" s="5" t="inlineStr">
        <is>
          <t>Finance</t>
        </is>
      </c>
      <c r="D1965" s="5" t="inlineStr">
        <is>
          <t>L4</t>
        </is>
      </c>
      <c r="E1965" s="5" t="inlineStr">
        <is>
          <t>M</t>
        </is>
      </c>
      <c r="F1965" s="5" t="n">
        <v>1</v>
      </c>
      <c r="G1965" s="31" t="n">
        <v>68100</v>
      </c>
      <c r="H1965" s="31" t="n">
        <v>60100</v>
      </c>
      <c r="I1965" s="6">
        <f>INDEX(Roles!$J$5:$J$40,MATCH(C1965&amp;"|"&amp;D1965,Roles!$A$5:$A$40,0))</f>
        <v/>
      </c>
      <c r="J1965" s="6">
        <f>INDEX(Roles!$K$5:$K$40,MATCH(C1965&amp;"|"&amp;D1965,Roles!$A$5:$A$40,0))</f>
        <v/>
      </c>
      <c r="K1965" s="26">
        <f>INDEX(Market!$K$31:$K$54,MATCH(B1965&amp;"|"&amp;J1965,Market!$A$31:$A$54,0))</f>
        <v/>
      </c>
      <c r="L1965" s="6">
        <f>INDEX(Settings!$E$13:$E$19,MATCH(I1965,Settings!$B$13:$B$19,0))</f>
        <v/>
      </c>
      <c r="M1965" s="25">
        <f>INDEX(Structure!$K$6:$K$12,MATCH(I1965,Structure!$A$6:$A$12,0))</f>
        <v/>
      </c>
      <c r="N1965" s="26">
        <f>INDEX(Structure!$G$25:$G$52,MATCH(B1965&amp;"|"&amp;I1965,Structure!$A$25:$A$52,0))</f>
        <v/>
      </c>
      <c r="O1965" s="26">
        <f>INDEX(Structure!$H$25:$H$52,MATCH(B1965&amp;"|"&amp;I1965,Structure!$A$25:$A$52,0))</f>
        <v/>
      </c>
      <c r="P1965" s="26">
        <f>INDEX(Structure!$I$25:$I$52,MATCH(B1965&amp;"|"&amp;I1965,Structure!$A$25:$A$52,0))</f>
        <v/>
      </c>
      <c r="Q1965" s="20">
        <f>G1965/H1965</f>
        <v/>
      </c>
      <c r="R1965" s="20">
        <f>G1965/O1965</f>
        <v/>
      </c>
      <c r="S1965" s="32">
        <f>(G1965-N1965)/(P1965-N1965)</f>
        <v/>
      </c>
      <c r="T1965" s="4">
        <f>IF(G1965&lt;N1965,"Below",IF(G1965&gt;P1965,"Above","Within"))</f>
        <v/>
      </c>
      <c r="U1965" s="17">
        <f>MAX(0,N1965-G1965)*F1965</f>
        <v/>
      </c>
      <c r="V1965" s="17">
        <f>MAX(0,G1965-P1965)*F1965</f>
        <v/>
      </c>
      <c r="W1965" s="33">
        <f>IF(T1965="Above",LN(G1965/P1965)/LN(1+INDEX(Market!$E$6:$E$9,MATCH(B1965,Market!$A$6:$A$9,0))),0)</f>
        <v/>
      </c>
    </row>
    <row r="1966">
      <c r="A1966" s="5" t="inlineStr">
        <is>
          <t>E02274</t>
        </is>
      </c>
      <c r="B1966" s="5" t="inlineStr">
        <is>
          <t>DE</t>
        </is>
      </c>
      <c r="C1966" s="5" t="inlineStr">
        <is>
          <t>Operations</t>
        </is>
      </c>
      <c r="D1966" s="5" t="inlineStr">
        <is>
          <t>L2</t>
        </is>
      </c>
      <c r="E1966" s="5" t="inlineStr">
        <is>
          <t>F</t>
        </is>
      </c>
      <c r="F1966" s="5" t="n">
        <v>1</v>
      </c>
      <c r="G1966" s="31" t="n">
        <v>43600</v>
      </c>
      <c r="H1966" s="31" t="n">
        <v>45100</v>
      </c>
      <c r="I1966" s="6">
        <f>INDEX(Roles!$J$5:$J$40,MATCH(C1966&amp;"|"&amp;D1966,Roles!$A$5:$A$40,0))</f>
        <v/>
      </c>
      <c r="J1966" s="6">
        <f>INDEX(Roles!$K$5:$K$40,MATCH(C1966&amp;"|"&amp;D1966,Roles!$A$5:$A$40,0))</f>
        <v/>
      </c>
      <c r="K1966" s="26">
        <f>INDEX(Market!$K$31:$K$54,MATCH(B1966&amp;"|"&amp;J1966,Market!$A$31:$A$54,0))</f>
        <v/>
      </c>
      <c r="L1966" s="6">
        <f>INDEX(Settings!$E$13:$E$19,MATCH(I1966,Settings!$B$13:$B$19,0))</f>
        <v/>
      </c>
      <c r="M1966" s="25">
        <f>INDEX(Structure!$K$6:$K$12,MATCH(I1966,Structure!$A$6:$A$12,0))</f>
        <v/>
      </c>
      <c r="N1966" s="26">
        <f>INDEX(Structure!$G$25:$G$52,MATCH(B1966&amp;"|"&amp;I1966,Structure!$A$25:$A$52,0))</f>
        <v/>
      </c>
      <c r="O1966" s="26">
        <f>INDEX(Structure!$H$25:$H$52,MATCH(B1966&amp;"|"&amp;I1966,Structure!$A$25:$A$52,0))</f>
        <v/>
      </c>
      <c r="P1966" s="26">
        <f>INDEX(Structure!$I$25:$I$52,MATCH(B1966&amp;"|"&amp;I1966,Structure!$A$25:$A$52,0))</f>
        <v/>
      </c>
      <c r="Q1966" s="20">
        <f>G1966/H1966</f>
        <v/>
      </c>
      <c r="R1966" s="20">
        <f>G1966/O1966</f>
        <v/>
      </c>
      <c r="S1966" s="32">
        <f>(G1966-N1966)/(P1966-N1966)</f>
        <v/>
      </c>
      <c r="T1966" s="4">
        <f>IF(G1966&lt;N1966,"Below",IF(G1966&gt;P1966,"Above","Within"))</f>
        <v/>
      </c>
      <c r="U1966" s="17">
        <f>MAX(0,N1966-G1966)*F1966</f>
        <v/>
      </c>
      <c r="V1966" s="17">
        <f>MAX(0,G1966-P1966)*F1966</f>
        <v/>
      </c>
      <c r="W1966" s="33">
        <f>IF(T1966="Above",LN(G1966/P1966)/LN(1+INDEX(Market!$E$6:$E$9,MATCH(B1966,Market!$A$6:$A$9,0))),0)</f>
        <v/>
      </c>
    </row>
    <row r="1967">
      <c r="A1967" s="5" t="inlineStr">
        <is>
          <t>E02275</t>
        </is>
      </c>
      <c r="B1967" s="5" t="inlineStr">
        <is>
          <t>DE</t>
        </is>
      </c>
      <c r="C1967" s="5" t="inlineStr">
        <is>
          <t>HR</t>
        </is>
      </c>
      <c r="D1967" s="5" t="inlineStr">
        <is>
          <t>L2</t>
        </is>
      </c>
      <c r="E1967" s="5" t="inlineStr">
        <is>
          <t>M</t>
        </is>
      </c>
      <c r="F1967" s="5" t="n">
        <v>1</v>
      </c>
      <c r="G1967" s="31" t="n">
        <v>48300</v>
      </c>
      <c r="H1967" s="31" t="n">
        <v>47500</v>
      </c>
      <c r="I1967" s="6">
        <f>INDEX(Roles!$J$5:$J$40,MATCH(C1967&amp;"|"&amp;D1967,Roles!$A$5:$A$40,0))</f>
        <v/>
      </c>
      <c r="J1967" s="6">
        <f>INDEX(Roles!$K$5:$K$40,MATCH(C1967&amp;"|"&amp;D1967,Roles!$A$5:$A$40,0))</f>
        <v/>
      </c>
      <c r="K1967" s="26">
        <f>INDEX(Market!$K$31:$K$54,MATCH(B1967&amp;"|"&amp;J1967,Market!$A$31:$A$54,0))</f>
        <v/>
      </c>
      <c r="L1967" s="6">
        <f>INDEX(Settings!$E$13:$E$19,MATCH(I1967,Settings!$B$13:$B$19,0))</f>
        <v/>
      </c>
      <c r="M1967" s="25">
        <f>INDEX(Structure!$K$6:$K$12,MATCH(I1967,Structure!$A$6:$A$12,0))</f>
        <v/>
      </c>
      <c r="N1967" s="26">
        <f>INDEX(Structure!$G$25:$G$52,MATCH(B1967&amp;"|"&amp;I1967,Structure!$A$25:$A$52,0))</f>
        <v/>
      </c>
      <c r="O1967" s="26">
        <f>INDEX(Structure!$H$25:$H$52,MATCH(B1967&amp;"|"&amp;I1967,Structure!$A$25:$A$52,0))</f>
        <v/>
      </c>
      <c r="P1967" s="26">
        <f>INDEX(Structure!$I$25:$I$52,MATCH(B1967&amp;"|"&amp;I1967,Structure!$A$25:$A$52,0))</f>
        <v/>
      </c>
      <c r="Q1967" s="20">
        <f>G1967/H1967</f>
        <v/>
      </c>
      <c r="R1967" s="20">
        <f>G1967/O1967</f>
        <v/>
      </c>
      <c r="S1967" s="32">
        <f>(G1967-N1967)/(P1967-N1967)</f>
        <v/>
      </c>
      <c r="T1967" s="4">
        <f>IF(G1967&lt;N1967,"Below",IF(G1967&gt;P1967,"Above","Within"))</f>
        <v/>
      </c>
      <c r="U1967" s="17">
        <f>MAX(0,N1967-G1967)*F1967</f>
        <v/>
      </c>
      <c r="V1967" s="17">
        <f>MAX(0,G1967-P1967)*F1967</f>
        <v/>
      </c>
      <c r="W1967" s="33">
        <f>IF(T1967="Above",LN(G1967/P1967)/LN(1+INDEX(Market!$E$6:$E$9,MATCH(B1967,Market!$A$6:$A$9,0))),0)</f>
        <v/>
      </c>
    </row>
    <row r="1968">
      <c r="A1968" s="5" t="inlineStr">
        <is>
          <t>E02276</t>
        </is>
      </c>
      <c r="B1968" s="5" t="inlineStr">
        <is>
          <t>ES</t>
        </is>
      </c>
      <c r="C1968" s="5" t="inlineStr">
        <is>
          <t>Customer Service</t>
        </is>
      </c>
      <c r="D1968" s="5" t="inlineStr">
        <is>
          <t>L1</t>
        </is>
      </c>
      <c r="E1968" s="5" t="inlineStr">
        <is>
          <t>M</t>
        </is>
      </c>
      <c r="F1968" s="5" t="n">
        <v>1</v>
      </c>
      <c r="G1968" s="31" t="n">
        <v>24300</v>
      </c>
      <c r="H1968" s="31" t="n">
        <v>22500</v>
      </c>
      <c r="I1968" s="6">
        <f>INDEX(Roles!$J$5:$J$40,MATCH(C1968&amp;"|"&amp;D1968,Roles!$A$5:$A$40,0))</f>
        <v/>
      </c>
      <c r="J1968" s="6">
        <f>INDEX(Roles!$K$5:$K$40,MATCH(C1968&amp;"|"&amp;D1968,Roles!$A$5:$A$40,0))</f>
        <v/>
      </c>
      <c r="K1968" s="26">
        <f>INDEX(Market!$K$31:$K$54,MATCH(B1968&amp;"|"&amp;J1968,Market!$A$31:$A$54,0))</f>
        <v/>
      </c>
      <c r="L1968" s="6">
        <f>INDEX(Settings!$E$13:$E$19,MATCH(I1968,Settings!$B$13:$B$19,0))</f>
        <v/>
      </c>
      <c r="M1968" s="25">
        <f>INDEX(Structure!$K$6:$K$12,MATCH(I1968,Structure!$A$6:$A$12,0))</f>
        <v/>
      </c>
      <c r="N1968" s="26">
        <f>INDEX(Structure!$G$25:$G$52,MATCH(B1968&amp;"|"&amp;I1968,Structure!$A$25:$A$52,0))</f>
        <v/>
      </c>
      <c r="O1968" s="26">
        <f>INDEX(Structure!$H$25:$H$52,MATCH(B1968&amp;"|"&amp;I1968,Structure!$A$25:$A$52,0))</f>
        <v/>
      </c>
      <c r="P1968" s="26">
        <f>INDEX(Structure!$I$25:$I$52,MATCH(B1968&amp;"|"&amp;I1968,Structure!$A$25:$A$52,0))</f>
        <v/>
      </c>
      <c r="Q1968" s="20">
        <f>G1968/H1968</f>
        <v/>
      </c>
      <c r="R1968" s="20">
        <f>G1968/O1968</f>
        <v/>
      </c>
      <c r="S1968" s="32">
        <f>(G1968-N1968)/(P1968-N1968)</f>
        <v/>
      </c>
      <c r="T1968" s="4">
        <f>IF(G1968&lt;N1968,"Below",IF(G1968&gt;P1968,"Above","Within"))</f>
        <v/>
      </c>
      <c r="U1968" s="17">
        <f>MAX(0,N1968-G1968)*F1968</f>
        <v/>
      </c>
      <c r="V1968" s="17">
        <f>MAX(0,G1968-P1968)*F1968</f>
        <v/>
      </c>
      <c r="W1968" s="33">
        <f>IF(T1968="Above",LN(G1968/P1968)/LN(1+INDEX(Market!$E$6:$E$9,MATCH(B1968,Market!$A$6:$A$9,0))),0)</f>
        <v/>
      </c>
    </row>
    <row r="1969">
      <c r="A1969" s="5" t="inlineStr">
        <is>
          <t>E02277</t>
        </is>
      </c>
      <c r="B1969" s="5" t="inlineStr">
        <is>
          <t>ES</t>
        </is>
      </c>
      <c r="C1969" s="5" t="inlineStr">
        <is>
          <t>Tech</t>
        </is>
      </c>
      <c r="D1969" s="5" t="inlineStr">
        <is>
          <t>L2</t>
        </is>
      </c>
      <c r="E1969" s="5" t="inlineStr">
        <is>
          <t>M</t>
        </is>
      </c>
      <c r="F1969" s="5" t="n">
        <v>1</v>
      </c>
      <c r="G1969" s="31" t="n">
        <v>38400</v>
      </c>
      <c r="H1969" s="31" t="n">
        <v>39100</v>
      </c>
      <c r="I1969" s="6">
        <f>INDEX(Roles!$J$5:$J$40,MATCH(C1969&amp;"|"&amp;D1969,Roles!$A$5:$A$40,0))</f>
        <v/>
      </c>
      <c r="J1969" s="6">
        <f>INDEX(Roles!$K$5:$K$40,MATCH(C1969&amp;"|"&amp;D1969,Roles!$A$5:$A$40,0))</f>
        <v/>
      </c>
      <c r="K1969" s="26">
        <f>INDEX(Market!$K$31:$K$54,MATCH(B1969&amp;"|"&amp;J1969,Market!$A$31:$A$54,0))</f>
        <v/>
      </c>
      <c r="L1969" s="6">
        <f>INDEX(Settings!$E$13:$E$19,MATCH(I1969,Settings!$B$13:$B$19,0))</f>
        <v/>
      </c>
      <c r="M1969" s="25">
        <f>INDEX(Structure!$K$6:$K$12,MATCH(I1969,Structure!$A$6:$A$12,0))</f>
        <v/>
      </c>
      <c r="N1969" s="26">
        <f>INDEX(Structure!$G$25:$G$52,MATCH(B1969&amp;"|"&amp;I1969,Structure!$A$25:$A$52,0))</f>
        <v/>
      </c>
      <c r="O1969" s="26">
        <f>INDEX(Structure!$H$25:$H$52,MATCH(B1969&amp;"|"&amp;I1969,Structure!$A$25:$A$52,0))</f>
        <v/>
      </c>
      <c r="P1969" s="26">
        <f>INDEX(Structure!$I$25:$I$52,MATCH(B1969&amp;"|"&amp;I1969,Structure!$A$25:$A$52,0))</f>
        <v/>
      </c>
      <c r="Q1969" s="20">
        <f>G1969/H1969</f>
        <v/>
      </c>
      <c r="R1969" s="20">
        <f>G1969/O1969</f>
        <v/>
      </c>
      <c r="S1969" s="32">
        <f>(G1969-N1969)/(P1969-N1969)</f>
        <v/>
      </c>
      <c r="T1969" s="4">
        <f>IF(G1969&lt;N1969,"Below",IF(G1969&gt;P1969,"Above","Within"))</f>
        <v/>
      </c>
      <c r="U1969" s="17">
        <f>MAX(0,N1969-G1969)*F1969</f>
        <v/>
      </c>
      <c r="V1969" s="17">
        <f>MAX(0,G1969-P1969)*F1969</f>
        <v/>
      </c>
      <c r="W1969" s="33">
        <f>IF(T1969="Above",LN(G1969/P1969)/LN(1+INDEX(Market!$E$6:$E$9,MATCH(B1969,Market!$A$6:$A$9,0))),0)</f>
        <v/>
      </c>
    </row>
    <row r="1970">
      <c r="A1970" s="5" t="inlineStr">
        <is>
          <t>E02278</t>
        </is>
      </c>
      <c r="B1970" s="5" t="inlineStr">
        <is>
          <t>DE</t>
        </is>
      </c>
      <c r="C1970" s="5" t="inlineStr">
        <is>
          <t>Finance</t>
        </is>
      </c>
      <c r="D1970" s="5" t="inlineStr">
        <is>
          <t>L1</t>
        </is>
      </c>
      <c r="E1970" s="5" t="inlineStr">
        <is>
          <t>F</t>
        </is>
      </c>
      <c r="F1970" s="5" t="n">
        <v>1</v>
      </c>
      <c r="G1970" s="31" t="n">
        <v>40750</v>
      </c>
      <c r="H1970" s="31" t="n">
        <v>41800</v>
      </c>
      <c r="I1970" s="6">
        <f>INDEX(Roles!$J$5:$J$40,MATCH(C1970&amp;"|"&amp;D1970,Roles!$A$5:$A$40,0))</f>
        <v/>
      </c>
      <c r="J1970" s="6">
        <f>INDEX(Roles!$K$5:$K$40,MATCH(C1970&amp;"|"&amp;D1970,Roles!$A$5:$A$40,0))</f>
        <v/>
      </c>
      <c r="K1970" s="26">
        <f>INDEX(Market!$K$31:$K$54,MATCH(B1970&amp;"|"&amp;J1970,Market!$A$31:$A$54,0))</f>
        <v/>
      </c>
      <c r="L1970" s="6">
        <f>INDEX(Settings!$E$13:$E$19,MATCH(I1970,Settings!$B$13:$B$19,0))</f>
        <v/>
      </c>
      <c r="M1970" s="25">
        <f>INDEX(Structure!$K$6:$K$12,MATCH(I1970,Structure!$A$6:$A$12,0))</f>
        <v/>
      </c>
      <c r="N1970" s="26">
        <f>INDEX(Structure!$G$25:$G$52,MATCH(B1970&amp;"|"&amp;I1970,Structure!$A$25:$A$52,0))</f>
        <v/>
      </c>
      <c r="O1970" s="26">
        <f>INDEX(Structure!$H$25:$H$52,MATCH(B1970&amp;"|"&amp;I1970,Structure!$A$25:$A$52,0))</f>
        <v/>
      </c>
      <c r="P1970" s="26">
        <f>INDEX(Structure!$I$25:$I$52,MATCH(B1970&amp;"|"&amp;I1970,Structure!$A$25:$A$52,0))</f>
        <v/>
      </c>
      <c r="Q1970" s="20">
        <f>G1970/H1970</f>
        <v/>
      </c>
      <c r="R1970" s="20">
        <f>G1970/O1970</f>
        <v/>
      </c>
      <c r="S1970" s="32">
        <f>(G1970-N1970)/(P1970-N1970)</f>
        <v/>
      </c>
      <c r="T1970" s="4">
        <f>IF(G1970&lt;N1970,"Below",IF(G1970&gt;P1970,"Above","Within"))</f>
        <v/>
      </c>
      <c r="U1970" s="17">
        <f>MAX(0,N1970-G1970)*F1970</f>
        <v/>
      </c>
      <c r="V1970" s="17">
        <f>MAX(0,G1970-P1970)*F1970</f>
        <v/>
      </c>
      <c r="W1970" s="33">
        <f>IF(T1970="Above",LN(G1970/P1970)/LN(1+INDEX(Market!$E$6:$E$9,MATCH(B1970,Market!$A$6:$A$9,0))),0)</f>
        <v/>
      </c>
    </row>
    <row r="1971">
      <c r="A1971" s="5" t="inlineStr">
        <is>
          <t>E02279</t>
        </is>
      </c>
      <c r="B1971" s="5" t="inlineStr">
        <is>
          <t>PL</t>
        </is>
      </c>
      <c r="C1971" s="5" t="inlineStr">
        <is>
          <t>Sales</t>
        </is>
      </c>
      <c r="D1971" s="5" t="inlineStr">
        <is>
          <t>L1</t>
        </is>
      </c>
      <c r="E1971" s="5" t="inlineStr">
        <is>
          <t>F</t>
        </is>
      </c>
      <c r="F1971" s="5" t="n">
        <v>1</v>
      </c>
      <c r="G1971" s="31" t="n">
        <v>26750</v>
      </c>
      <c r="H1971" s="31" t="n">
        <v>22000</v>
      </c>
      <c r="I1971" s="6">
        <f>INDEX(Roles!$J$5:$J$40,MATCH(C1971&amp;"|"&amp;D1971,Roles!$A$5:$A$40,0))</f>
        <v/>
      </c>
      <c r="J1971" s="6">
        <f>INDEX(Roles!$K$5:$K$40,MATCH(C1971&amp;"|"&amp;D1971,Roles!$A$5:$A$40,0))</f>
        <v/>
      </c>
      <c r="K1971" s="26">
        <f>INDEX(Market!$K$31:$K$54,MATCH(B1971&amp;"|"&amp;J1971,Market!$A$31:$A$54,0))</f>
        <v/>
      </c>
      <c r="L1971" s="6">
        <f>INDEX(Settings!$E$13:$E$19,MATCH(I1971,Settings!$B$13:$B$19,0))</f>
        <v/>
      </c>
      <c r="M1971" s="25">
        <f>INDEX(Structure!$K$6:$K$12,MATCH(I1971,Structure!$A$6:$A$12,0))</f>
        <v/>
      </c>
      <c r="N1971" s="26">
        <f>INDEX(Structure!$G$25:$G$52,MATCH(B1971&amp;"|"&amp;I1971,Structure!$A$25:$A$52,0))</f>
        <v/>
      </c>
      <c r="O1971" s="26">
        <f>INDEX(Structure!$H$25:$H$52,MATCH(B1971&amp;"|"&amp;I1971,Structure!$A$25:$A$52,0))</f>
        <v/>
      </c>
      <c r="P1971" s="26">
        <f>INDEX(Structure!$I$25:$I$52,MATCH(B1971&amp;"|"&amp;I1971,Structure!$A$25:$A$52,0))</f>
        <v/>
      </c>
      <c r="Q1971" s="20">
        <f>G1971/H1971</f>
        <v/>
      </c>
      <c r="R1971" s="20">
        <f>G1971/O1971</f>
        <v/>
      </c>
      <c r="S1971" s="32">
        <f>(G1971-N1971)/(P1971-N1971)</f>
        <v/>
      </c>
      <c r="T1971" s="4">
        <f>IF(G1971&lt;N1971,"Below",IF(G1971&gt;P1971,"Above","Within"))</f>
        <v/>
      </c>
      <c r="U1971" s="17">
        <f>MAX(0,N1971-G1971)*F1971</f>
        <v/>
      </c>
      <c r="V1971" s="17">
        <f>MAX(0,G1971-P1971)*F1971</f>
        <v/>
      </c>
      <c r="W1971" s="33">
        <f>IF(T1971="Above",LN(G1971/P1971)/LN(1+INDEX(Market!$E$6:$E$9,MATCH(B1971,Market!$A$6:$A$9,0))),0)</f>
        <v/>
      </c>
    </row>
    <row r="1972">
      <c r="A1972" s="5" t="inlineStr">
        <is>
          <t>E02280</t>
        </is>
      </c>
      <c r="B1972" s="5" t="inlineStr">
        <is>
          <t>DE</t>
        </is>
      </c>
      <c r="C1972" s="5" t="inlineStr">
        <is>
          <t>Sales</t>
        </is>
      </c>
      <c r="D1972" s="5" t="inlineStr">
        <is>
          <t>L5</t>
        </is>
      </c>
      <c r="E1972" s="5" t="inlineStr">
        <is>
          <t>F</t>
        </is>
      </c>
      <c r="F1972" s="5" t="n">
        <v>1</v>
      </c>
      <c r="G1972" s="31" t="n">
        <v>108600</v>
      </c>
      <c r="H1972" s="31" t="n">
        <v>115700</v>
      </c>
      <c r="I1972" s="6">
        <f>INDEX(Roles!$J$5:$J$40,MATCH(C1972&amp;"|"&amp;D1972,Roles!$A$5:$A$40,0))</f>
        <v/>
      </c>
      <c r="J1972" s="6">
        <f>INDEX(Roles!$K$5:$K$40,MATCH(C1972&amp;"|"&amp;D1972,Roles!$A$5:$A$40,0))</f>
        <v/>
      </c>
      <c r="K1972" s="26">
        <f>INDEX(Market!$K$31:$K$54,MATCH(B1972&amp;"|"&amp;J1972,Market!$A$31:$A$54,0))</f>
        <v/>
      </c>
      <c r="L1972" s="6">
        <f>INDEX(Settings!$E$13:$E$19,MATCH(I1972,Settings!$B$13:$B$19,0))</f>
        <v/>
      </c>
      <c r="M1972" s="25">
        <f>INDEX(Structure!$K$6:$K$12,MATCH(I1972,Structure!$A$6:$A$12,0))</f>
        <v/>
      </c>
      <c r="N1972" s="26">
        <f>INDEX(Structure!$G$25:$G$52,MATCH(B1972&amp;"|"&amp;I1972,Structure!$A$25:$A$52,0))</f>
        <v/>
      </c>
      <c r="O1972" s="26">
        <f>INDEX(Structure!$H$25:$H$52,MATCH(B1972&amp;"|"&amp;I1972,Structure!$A$25:$A$52,0))</f>
        <v/>
      </c>
      <c r="P1972" s="26">
        <f>INDEX(Structure!$I$25:$I$52,MATCH(B1972&amp;"|"&amp;I1972,Structure!$A$25:$A$52,0))</f>
        <v/>
      </c>
      <c r="Q1972" s="20">
        <f>G1972/H1972</f>
        <v/>
      </c>
      <c r="R1972" s="20">
        <f>G1972/O1972</f>
        <v/>
      </c>
      <c r="S1972" s="32">
        <f>(G1972-N1972)/(P1972-N1972)</f>
        <v/>
      </c>
      <c r="T1972" s="4">
        <f>IF(G1972&lt;N1972,"Below",IF(G1972&gt;P1972,"Above","Within"))</f>
        <v/>
      </c>
      <c r="U1972" s="17">
        <f>MAX(0,N1972-G1972)*F1972</f>
        <v/>
      </c>
      <c r="V1972" s="17">
        <f>MAX(0,G1972-P1972)*F1972</f>
        <v/>
      </c>
      <c r="W1972" s="33">
        <f>IF(T1972="Above",LN(G1972/P1972)/LN(1+INDEX(Market!$E$6:$E$9,MATCH(B1972,Market!$A$6:$A$9,0))),0)</f>
        <v/>
      </c>
    </row>
    <row r="1973">
      <c r="A1973" s="5" t="inlineStr">
        <is>
          <t>E02281</t>
        </is>
      </c>
      <c r="B1973" s="5" t="inlineStr">
        <is>
          <t>DE</t>
        </is>
      </c>
      <c r="C1973" s="5" t="inlineStr">
        <is>
          <t>Operations</t>
        </is>
      </c>
      <c r="D1973" s="5" t="inlineStr">
        <is>
          <t>L3</t>
        </is>
      </c>
      <c r="E1973" s="5" t="inlineStr">
        <is>
          <t>F</t>
        </is>
      </c>
      <c r="F1973" s="5" t="n">
        <v>1</v>
      </c>
      <c r="G1973" s="31" t="n">
        <v>53350</v>
      </c>
      <c r="H1973" s="31" t="n">
        <v>57800</v>
      </c>
      <c r="I1973" s="6">
        <f>INDEX(Roles!$J$5:$J$40,MATCH(C1973&amp;"|"&amp;D1973,Roles!$A$5:$A$40,0))</f>
        <v/>
      </c>
      <c r="J1973" s="6">
        <f>INDEX(Roles!$K$5:$K$40,MATCH(C1973&amp;"|"&amp;D1973,Roles!$A$5:$A$40,0))</f>
        <v/>
      </c>
      <c r="K1973" s="26">
        <f>INDEX(Market!$K$31:$K$54,MATCH(B1973&amp;"|"&amp;J1973,Market!$A$31:$A$54,0))</f>
        <v/>
      </c>
      <c r="L1973" s="6">
        <f>INDEX(Settings!$E$13:$E$19,MATCH(I1973,Settings!$B$13:$B$19,0))</f>
        <v/>
      </c>
      <c r="M1973" s="25">
        <f>INDEX(Structure!$K$6:$K$12,MATCH(I1973,Structure!$A$6:$A$12,0))</f>
        <v/>
      </c>
      <c r="N1973" s="26">
        <f>INDEX(Structure!$G$25:$G$52,MATCH(B1973&amp;"|"&amp;I1973,Structure!$A$25:$A$52,0))</f>
        <v/>
      </c>
      <c r="O1973" s="26">
        <f>INDEX(Structure!$H$25:$H$52,MATCH(B1973&amp;"|"&amp;I1973,Structure!$A$25:$A$52,0))</f>
        <v/>
      </c>
      <c r="P1973" s="26">
        <f>INDEX(Structure!$I$25:$I$52,MATCH(B1973&amp;"|"&amp;I1973,Structure!$A$25:$A$52,0))</f>
        <v/>
      </c>
      <c r="Q1973" s="20">
        <f>G1973/H1973</f>
        <v/>
      </c>
      <c r="R1973" s="20">
        <f>G1973/O1973</f>
        <v/>
      </c>
      <c r="S1973" s="32">
        <f>(G1973-N1973)/(P1973-N1973)</f>
        <v/>
      </c>
      <c r="T1973" s="4">
        <f>IF(G1973&lt;N1973,"Below",IF(G1973&gt;P1973,"Above","Within"))</f>
        <v/>
      </c>
      <c r="U1973" s="17">
        <f>MAX(0,N1973-G1973)*F1973</f>
        <v/>
      </c>
      <c r="V1973" s="17">
        <f>MAX(0,G1973-P1973)*F1973</f>
        <v/>
      </c>
      <c r="W1973" s="33">
        <f>IF(T1973="Above",LN(G1973/P1973)/LN(1+INDEX(Market!$E$6:$E$9,MATCH(B1973,Market!$A$6:$A$9,0))),0)</f>
        <v/>
      </c>
    </row>
    <row r="1974">
      <c r="A1974" s="5" t="inlineStr">
        <is>
          <t>E02282</t>
        </is>
      </c>
      <c r="B1974" s="5" t="inlineStr">
        <is>
          <t>ES</t>
        </is>
      </c>
      <c r="C1974" s="5" t="inlineStr">
        <is>
          <t>Operations</t>
        </is>
      </c>
      <c r="D1974" s="5" t="inlineStr">
        <is>
          <t>L2</t>
        </is>
      </c>
      <c r="E1974" s="5" t="inlineStr">
        <is>
          <t>F</t>
        </is>
      </c>
      <c r="F1974" s="5" t="n">
        <v>1</v>
      </c>
      <c r="G1974" s="31" t="n">
        <v>30600</v>
      </c>
      <c r="H1974" s="31" t="n">
        <v>29700</v>
      </c>
      <c r="I1974" s="6">
        <f>INDEX(Roles!$J$5:$J$40,MATCH(C1974&amp;"|"&amp;D1974,Roles!$A$5:$A$40,0))</f>
        <v/>
      </c>
      <c r="J1974" s="6">
        <f>INDEX(Roles!$K$5:$K$40,MATCH(C1974&amp;"|"&amp;D1974,Roles!$A$5:$A$40,0))</f>
        <v/>
      </c>
      <c r="K1974" s="26">
        <f>INDEX(Market!$K$31:$K$54,MATCH(B1974&amp;"|"&amp;J1974,Market!$A$31:$A$54,0))</f>
        <v/>
      </c>
      <c r="L1974" s="6">
        <f>INDEX(Settings!$E$13:$E$19,MATCH(I1974,Settings!$B$13:$B$19,0))</f>
        <v/>
      </c>
      <c r="M1974" s="25">
        <f>INDEX(Structure!$K$6:$K$12,MATCH(I1974,Structure!$A$6:$A$12,0))</f>
        <v/>
      </c>
      <c r="N1974" s="26">
        <f>INDEX(Structure!$G$25:$G$52,MATCH(B1974&amp;"|"&amp;I1974,Structure!$A$25:$A$52,0))</f>
        <v/>
      </c>
      <c r="O1974" s="26">
        <f>INDEX(Structure!$H$25:$H$52,MATCH(B1974&amp;"|"&amp;I1974,Structure!$A$25:$A$52,0))</f>
        <v/>
      </c>
      <c r="P1974" s="26">
        <f>INDEX(Structure!$I$25:$I$52,MATCH(B1974&amp;"|"&amp;I1974,Structure!$A$25:$A$52,0))</f>
        <v/>
      </c>
      <c r="Q1974" s="20">
        <f>G1974/H1974</f>
        <v/>
      </c>
      <c r="R1974" s="20">
        <f>G1974/O1974</f>
        <v/>
      </c>
      <c r="S1974" s="32">
        <f>(G1974-N1974)/(P1974-N1974)</f>
        <v/>
      </c>
      <c r="T1974" s="4">
        <f>IF(G1974&lt;N1974,"Below",IF(G1974&gt;P1974,"Above","Within"))</f>
        <v/>
      </c>
      <c r="U1974" s="17">
        <f>MAX(0,N1974-G1974)*F1974</f>
        <v/>
      </c>
      <c r="V1974" s="17">
        <f>MAX(0,G1974-P1974)*F1974</f>
        <v/>
      </c>
      <c r="W1974" s="33">
        <f>IF(T1974="Above",LN(G1974/P1974)/LN(1+INDEX(Market!$E$6:$E$9,MATCH(B1974,Market!$A$6:$A$9,0))),0)</f>
        <v/>
      </c>
    </row>
    <row r="1975">
      <c r="A1975" s="5" t="inlineStr">
        <is>
          <t>E02283</t>
        </is>
      </c>
      <c r="B1975" s="5" t="inlineStr">
        <is>
          <t>IT</t>
        </is>
      </c>
      <c r="C1975" s="5" t="inlineStr">
        <is>
          <t>Tech</t>
        </is>
      </c>
      <c r="D1975" s="5" t="inlineStr">
        <is>
          <t>L2</t>
        </is>
      </c>
      <c r="E1975" s="5" t="inlineStr">
        <is>
          <t>M</t>
        </is>
      </c>
      <c r="F1975" s="5" t="n">
        <v>1</v>
      </c>
      <c r="G1975" s="31" t="n">
        <v>39800</v>
      </c>
      <c r="H1975" s="31" t="n">
        <v>40600</v>
      </c>
      <c r="I1975" s="6">
        <f>INDEX(Roles!$J$5:$J$40,MATCH(C1975&amp;"|"&amp;D1975,Roles!$A$5:$A$40,0))</f>
        <v/>
      </c>
      <c r="J1975" s="6">
        <f>INDEX(Roles!$K$5:$K$40,MATCH(C1975&amp;"|"&amp;D1975,Roles!$A$5:$A$40,0))</f>
        <v/>
      </c>
      <c r="K1975" s="26">
        <f>INDEX(Market!$K$31:$K$54,MATCH(B1975&amp;"|"&amp;J1975,Market!$A$31:$A$54,0))</f>
        <v/>
      </c>
      <c r="L1975" s="6">
        <f>INDEX(Settings!$E$13:$E$19,MATCH(I1975,Settings!$B$13:$B$19,0))</f>
        <v/>
      </c>
      <c r="M1975" s="25">
        <f>INDEX(Structure!$K$6:$K$12,MATCH(I1975,Structure!$A$6:$A$12,0))</f>
        <v/>
      </c>
      <c r="N1975" s="26">
        <f>INDEX(Structure!$G$25:$G$52,MATCH(B1975&amp;"|"&amp;I1975,Structure!$A$25:$A$52,0))</f>
        <v/>
      </c>
      <c r="O1975" s="26">
        <f>INDEX(Structure!$H$25:$H$52,MATCH(B1975&amp;"|"&amp;I1975,Structure!$A$25:$A$52,0))</f>
        <v/>
      </c>
      <c r="P1975" s="26">
        <f>INDEX(Structure!$I$25:$I$52,MATCH(B1975&amp;"|"&amp;I1975,Structure!$A$25:$A$52,0))</f>
        <v/>
      </c>
      <c r="Q1975" s="20">
        <f>G1975/H1975</f>
        <v/>
      </c>
      <c r="R1975" s="20">
        <f>G1975/O1975</f>
        <v/>
      </c>
      <c r="S1975" s="32">
        <f>(G1975-N1975)/(P1975-N1975)</f>
        <v/>
      </c>
      <c r="T1975" s="4">
        <f>IF(G1975&lt;N1975,"Below",IF(G1975&gt;P1975,"Above","Within"))</f>
        <v/>
      </c>
      <c r="U1975" s="17">
        <f>MAX(0,N1975-G1975)*F1975</f>
        <v/>
      </c>
      <c r="V1975" s="17">
        <f>MAX(0,G1975-P1975)*F1975</f>
        <v/>
      </c>
      <c r="W1975" s="33">
        <f>IF(T1975="Above",LN(G1975/P1975)/LN(1+INDEX(Market!$E$6:$E$9,MATCH(B1975,Market!$A$6:$A$9,0))),0)</f>
        <v/>
      </c>
    </row>
    <row r="1976">
      <c r="A1976" s="5" t="inlineStr">
        <is>
          <t>E02285</t>
        </is>
      </c>
      <c r="B1976" s="5" t="inlineStr">
        <is>
          <t>DE</t>
        </is>
      </c>
      <c r="C1976" s="5" t="inlineStr">
        <is>
          <t>Finance</t>
        </is>
      </c>
      <c r="D1976" s="5" t="inlineStr">
        <is>
          <t>L4</t>
        </is>
      </c>
      <c r="E1976" s="5" t="inlineStr">
        <is>
          <t>M</t>
        </is>
      </c>
      <c r="F1976" s="5" t="n">
        <v>1</v>
      </c>
      <c r="G1976" s="31" t="n">
        <v>93950</v>
      </c>
      <c r="H1976" s="31" t="n">
        <v>87800</v>
      </c>
      <c r="I1976" s="6">
        <f>INDEX(Roles!$J$5:$J$40,MATCH(C1976&amp;"|"&amp;D1976,Roles!$A$5:$A$40,0))</f>
        <v/>
      </c>
      <c r="J1976" s="6">
        <f>INDEX(Roles!$K$5:$K$40,MATCH(C1976&amp;"|"&amp;D1976,Roles!$A$5:$A$40,0))</f>
        <v/>
      </c>
      <c r="K1976" s="26">
        <f>INDEX(Market!$K$31:$K$54,MATCH(B1976&amp;"|"&amp;J1976,Market!$A$31:$A$54,0))</f>
        <v/>
      </c>
      <c r="L1976" s="6">
        <f>INDEX(Settings!$E$13:$E$19,MATCH(I1976,Settings!$B$13:$B$19,0))</f>
        <v/>
      </c>
      <c r="M1976" s="25">
        <f>INDEX(Structure!$K$6:$K$12,MATCH(I1976,Structure!$A$6:$A$12,0))</f>
        <v/>
      </c>
      <c r="N1976" s="26">
        <f>INDEX(Structure!$G$25:$G$52,MATCH(B1976&amp;"|"&amp;I1976,Structure!$A$25:$A$52,0))</f>
        <v/>
      </c>
      <c r="O1976" s="26">
        <f>INDEX(Structure!$H$25:$H$52,MATCH(B1976&amp;"|"&amp;I1976,Structure!$A$25:$A$52,0))</f>
        <v/>
      </c>
      <c r="P1976" s="26">
        <f>INDEX(Structure!$I$25:$I$52,MATCH(B1976&amp;"|"&amp;I1976,Structure!$A$25:$A$52,0))</f>
        <v/>
      </c>
      <c r="Q1976" s="20">
        <f>G1976/H1976</f>
        <v/>
      </c>
      <c r="R1976" s="20">
        <f>G1976/O1976</f>
        <v/>
      </c>
      <c r="S1976" s="32">
        <f>(G1976-N1976)/(P1976-N1976)</f>
        <v/>
      </c>
      <c r="T1976" s="4">
        <f>IF(G1976&lt;N1976,"Below",IF(G1976&gt;P1976,"Above","Within"))</f>
        <v/>
      </c>
      <c r="U1976" s="17">
        <f>MAX(0,N1976-G1976)*F1976</f>
        <v/>
      </c>
      <c r="V1976" s="17">
        <f>MAX(0,G1976-P1976)*F1976</f>
        <v/>
      </c>
      <c r="W1976" s="33">
        <f>IF(T1976="Above",LN(G1976/P1976)/LN(1+INDEX(Market!$E$6:$E$9,MATCH(B1976,Market!$A$6:$A$9,0))),0)</f>
        <v/>
      </c>
    </row>
    <row r="1977">
      <c r="A1977" s="5" t="inlineStr">
        <is>
          <t>E02286</t>
        </is>
      </c>
      <c r="B1977" s="5" t="inlineStr">
        <is>
          <t>PL</t>
        </is>
      </c>
      <c r="C1977" s="5" t="inlineStr">
        <is>
          <t>Customer Service</t>
        </is>
      </c>
      <c r="D1977" s="5" t="inlineStr">
        <is>
          <t>L3</t>
        </is>
      </c>
      <c r="E1977" s="5" t="inlineStr">
        <is>
          <t>F</t>
        </is>
      </c>
      <c r="F1977" s="5" t="n">
        <v>1</v>
      </c>
      <c r="G1977" s="31" t="n">
        <v>31200</v>
      </c>
      <c r="H1977" s="31" t="n">
        <v>30200</v>
      </c>
      <c r="I1977" s="6">
        <f>INDEX(Roles!$J$5:$J$40,MATCH(C1977&amp;"|"&amp;D1977,Roles!$A$5:$A$40,0))</f>
        <v/>
      </c>
      <c r="J1977" s="6">
        <f>INDEX(Roles!$K$5:$K$40,MATCH(C1977&amp;"|"&amp;D1977,Roles!$A$5:$A$40,0))</f>
        <v/>
      </c>
      <c r="K1977" s="26">
        <f>INDEX(Market!$K$31:$K$54,MATCH(B1977&amp;"|"&amp;J1977,Market!$A$31:$A$54,0))</f>
        <v/>
      </c>
      <c r="L1977" s="6">
        <f>INDEX(Settings!$E$13:$E$19,MATCH(I1977,Settings!$B$13:$B$19,0))</f>
        <v/>
      </c>
      <c r="M1977" s="25">
        <f>INDEX(Structure!$K$6:$K$12,MATCH(I1977,Structure!$A$6:$A$12,0))</f>
        <v/>
      </c>
      <c r="N1977" s="26">
        <f>INDEX(Structure!$G$25:$G$52,MATCH(B1977&amp;"|"&amp;I1977,Structure!$A$25:$A$52,0))</f>
        <v/>
      </c>
      <c r="O1977" s="26">
        <f>INDEX(Structure!$H$25:$H$52,MATCH(B1977&amp;"|"&amp;I1977,Structure!$A$25:$A$52,0))</f>
        <v/>
      </c>
      <c r="P1977" s="26">
        <f>INDEX(Structure!$I$25:$I$52,MATCH(B1977&amp;"|"&amp;I1977,Structure!$A$25:$A$52,0))</f>
        <v/>
      </c>
      <c r="Q1977" s="20">
        <f>G1977/H1977</f>
        <v/>
      </c>
      <c r="R1977" s="20">
        <f>G1977/O1977</f>
        <v/>
      </c>
      <c r="S1977" s="32">
        <f>(G1977-N1977)/(P1977-N1977)</f>
        <v/>
      </c>
      <c r="T1977" s="4">
        <f>IF(G1977&lt;N1977,"Below",IF(G1977&gt;P1977,"Above","Within"))</f>
        <v/>
      </c>
      <c r="U1977" s="17">
        <f>MAX(0,N1977-G1977)*F1977</f>
        <v/>
      </c>
      <c r="V1977" s="17">
        <f>MAX(0,G1977-P1977)*F1977</f>
        <v/>
      </c>
      <c r="W1977" s="33">
        <f>IF(T1977="Above",LN(G1977/P1977)/LN(1+INDEX(Market!$E$6:$E$9,MATCH(B1977,Market!$A$6:$A$9,0))),0)</f>
        <v/>
      </c>
    </row>
    <row r="1978">
      <c r="A1978" s="5" t="inlineStr">
        <is>
          <t>E02288</t>
        </is>
      </c>
      <c r="B1978" s="5" t="inlineStr">
        <is>
          <t>DE</t>
        </is>
      </c>
      <c r="C1978" s="5" t="inlineStr">
        <is>
          <t>Operations</t>
        </is>
      </c>
      <c r="D1978" s="5" t="inlineStr">
        <is>
          <t>L1</t>
        </is>
      </c>
      <c r="E1978" s="5" t="inlineStr">
        <is>
          <t>M</t>
        </is>
      </c>
      <c r="F1978" s="5" t="n">
        <v>1</v>
      </c>
      <c r="G1978" s="31" t="n">
        <v>32250</v>
      </c>
      <c r="H1978" s="31" t="n">
        <v>36100</v>
      </c>
      <c r="I1978" s="6">
        <f>INDEX(Roles!$J$5:$J$40,MATCH(C1978&amp;"|"&amp;D1978,Roles!$A$5:$A$40,0))</f>
        <v/>
      </c>
      <c r="J1978" s="6">
        <f>INDEX(Roles!$K$5:$K$40,MATCH(C1978&amp;"|"&amp;D1978,Roles!$A$5:$A$40,0))</f>
        <v/>
      </c>
      <c r="K1978" s="26">
        <f>INDEX(Market!$K$31:$K$54,MATCH(B1978&amp;"|"&amp;J1978,Market!$A$31:$A$54,0))</f>
        <v/>
      </c>
      <c r="L1978" s="6">
        <f>INDEX(Settings!$E$13:$E$19,MATCH(I1978,Settings!$B$13:$B$19,0))</f>
        <v/>
      </c>
      <c r="M1978" s="25">
        <f>INDEX(Structure!$K$6:$K$12,MATCH(I1978,Structure!$A$6:$A$12,0))</f>
        <v/>
      </c>
      <c r="N1978" s="26">
        <f>INDEX(Structure!$G$25:$G$52,MATCH(B1978&amp;"|"&amp;I1978,Structure!$A$25:$A$52,0))</f>
        <v/>
      </c>
      <c r="O1978" s="26">
        <f>INDEX(Structure!$H$25:$H$52,MATCH(B1978&amp;"|"&amp;I1978,Structure!$A$25:$A$52,0))</f>
        <v/>
      </c>
      <c r="P1978" s="26">
        <f>INDEX(Structure!$I$25:$I$52,MATCH(B1978&amp;"|"&amp;I1978,Structure!$A$25:$A$52,0))</f>
        <v/>
      </c>
      <c r="Q1978" s="20">
        <f>G1978/H1978</f>
        <v/>
      </c>
      <c r="R1978" s="20">
        <f>G1978/O1978</f>
        <v/>
      </c>
      <c r="S1978" s="32">
        <f>(G1978-N1978)/(P1978-N1978)</f>
        <v/>
      </c>
      <c r="T1978" s="4">
        <f>IF(G1978&lt;N1978,"Below",IF(G1978&gt;P1978,"Above","Within"))</f>
        <v/>
      </c>
      <c r="U1978" s="17">
        <f>MAX(0,N1978-G1978)*F1978</f>
        <v/>
      </c>
      <c r="V1978" s="17">
        <f>MAX(0,G1978-P1978)*F1978</f>
        <v/>
      </c>
      <c r="W1978" s="33">
        <f>IF(T1978="Above",LN(G1978/P1978)/LN(1+INDEX(Market!$E$6:$E$9,MATCH(B1978,Market!$A$6:$A$9,0))),0)</f>
        <v/>
      </c>
    </row>
    <row r="1979">
      <c r="A1979" s="5" t="inlineStr">
        <is>
          <t>E02289</t>
        </is>
      </c>
      <c r="B1979" s="5" t="inlineStr">
        <is>
          <t>IT</t>
        </is>
      </c>
      <c r="C1979" s="5" t="inlineStr">
        <is>
          <t>Operations</t>
        </is>
      </c>
      <c r="D1979" s="5" t="inlineStr">
        <is>
          <t>L5</t>
        </is>
      </c>
      <c r="E1979" s="5" t="inlineStr">
        <is>
          <t>M</t>
        </is>
      </c>
      <c r="F1979" s="5" t="n">
        <v>1</v>
      </c>
      <c r="G1979" s="31" t="n">
        <v>78300</v>
      </c>
      <c r="H1979" s="31" t="n">
        <v>71600</v>
      </c>
      <c r="I1979" s="6">
        <f>INDEX(Roles!$J$5:$J$40,MATCH(C1979&amp;"|"&amp;D1979,Roles!$A$5:$A$40,0))</f>
        <v/>
      </c>
      <c r="J1979" s="6">
        <f>INDEX(Roles!$K$5:$K$40,MATCH(C1979&amp;"|"&amp;D1979,Roles!$A$5:$A$40,0))</f>
        <v/>
      </c>
      <c r="K1979" s="26">
        <f>INDEX(Market!$K$31:$K$54,MATCH(B1979&amp;"|"&amp;J1979,Market!$A$31:$A$54,0))</f>
        <v/>
      </c>
      <c r="L1979" s="6">
        <f>INDEX(Settings!$E$13:$E$19,MATCH(I1979,Settings!$B$13:$B$19,0))</f>
        <v/>
      </c>
      <c r="M1979" s="25">
        <f>INDEX(Structure!$K$6:$K$12,MATCH(I1979,Structure!$A$6:$A$12,0))</f>
        <v/>
      </c>
      <c r="N1979" s="26">
        <f>INDEX(Structure!$G$25:$G$52,MATCH(B1979&amp;"|"&amp;I1979,Structure!$A$25:$A$52,0))</f>
        <v/>
      </c>
      <c r="O1979" s="26">
        <f>INDEX(Structure!$H$25:$H$52,MATCH(B1979&amp;"|"&amp;I1979,Structure!$A$25:$A$52,0))</f>
        <v/>
      </c>
      <c r="P1979" s="26">
        <f>INDEX(Structure!$I$25:$I$52,MATCH(B1979&amp;"|"&amp;I1979,Structure!$A$25:$A$52,0))</f>
        <v/>
      </c>
      <c r="Q1979" s="20">
        <f>G1979/H1979</f>
        <v/>
      </c>
      <c r="R1979" s="20">
        <f>G1979/O1979</f>
        <v/>
      </c>
      <c r="S1979" s="32">
        <f>(G1979-N1979)/(P1979-N1979)</f>
        <v/>
      </c>
      <c r="T1979" s="4">
        <f>IF(G1979&lt;N1979,"Below",IF(G1979&gt;P1979,"Above","Within"))</f>
        <v/>
      </c>
      <c r="U1979" s="17">
        <f>MAX(0,N1979-G1979)*F1979</f>
        <v/>
      </c>
      <c r="V1979" s="17">
        <f>MAX(0,G1979-P1979)*F1979</f>
        <v/>
      </c>
      <c r="W1979" s="33">
        <f>IF(T1979="Above",LN(G1979/P1979)/LN(1+INDEX(Market!$E$6:$E$9,MATCH(B1979,Market!$A$6:$A$9,0))),0)</f>
        <v/>
      </c>
    </row>
    <row r="1980">
      <c r="A1980" s="5" t="inlineStr">
        <is>
          <t>E02290</t>
        </is>
      </c>
      <c r="B1980" s="5" t="inlineStr">
        <is>
          <t>PL</t>
        </is>
      </c>
      <c r="C1980" s="5" t="inlineStr">
        <is>
          <t>Tech</t>
        </is>
      </c>
      <c r="D1980" s="5" t="inlineStr">
        <is>
          <t>L1</t>
        </is>
      </c>
      <c r="E1980" s="5" t="inlineStr">
        <is>
          <t>M</t>
        </is>
      </c>
      <c r="F1980" s="5" t="n">
        <v>1</v>
      </c>
      <c r="G1980" s="31" t="n">
        <v>23750</v>
      </c>
      <c r="H1980" s="31" t="n">
        <v>26200</v>
      </c>
      <c r="I1980" s="6">
        <f>INDEX(Roles!$J$5:$J$40,MATCH(C1980&amp;"|"&amp;D1980,Roles!$A$5:$A$40,0))</f>
        <v/>
      </c>
      <c r="J1980" s="6">
        <f>INDEX(Roles!$K$5:$K$40,MATCH(C1980&amp;"|"&amp;D1980,Roles!$A$5:$A$40,0))</f>
        <v/>
      </c>
      <c r="K1980" s="26">
        <f>INDEX(Market!$K$31:$K$54,MATCH(B1980&amp;"|"&amp;J1980,Market!$A$31:$A$54,0))</f>
        <v/>
      </c>
      <c r="L1980" s="6">
        <f>INDEX(Settings!$E$13:$E$19,MATCH(I1980,Settings!$B$13:$B$19,0))</f>
        <v/>
      </c>
      <c r="M1980" s="25">
        <f>INDEX(Structure!$K$6:$K$12,MATCH(I1980,Structure!$A$6:$A$12,0))</f>
        <v/>
      </c>
      <c r="N1980" s="26">
        <f>INDEX(Structure!$G$25:$G$52,MATCH(B1980&amp;"|"&amp;I1980,Structure!$A$25:$A$52,0))</f>
        <v/>
      </c>
      <c r="O1980" s="26">
        <f>INDEX(Structure!$H$25:$H$52,MATCH(B1980&amp;"|"&amp;I1980,Structure!$A$25:$A$52,0))</f>
        <v/>
      </c>
      <c r="P1980" s="26">
        <f>INDEX(Structure!$I$25:$I$52,MATCH(B1980&amp;"|"&amp;I1980,Structure!$A$25:$A$52,0))</f>
        <v/>
      </c>
      <c r="Q1980" s="20">
        <f>G1980/H1980</f>
        <v/>
      </c>
      <c r="R1980" s="20">
        <f>G1980/O1980</f>
        <v/>
      </c>
      <c r="S1980" s="32">
        <f>(G1980-N1980)/(P1980-N1980)</f>
        <v/>
      </c>
      <c r="T1980" s="4">
        <f>IF(G1980&lt;N1980,"Below",IF(G1980&gt;P1980,"Above","Within"))</f>
        <v/>
      </c>
      <c r="U1980" s="17">
        <f>MAX(0,N1980-G1980)*F1980</f>
        <v/>
      </c>
      <c r="V1980" s="17">
        <f>MAX(0,G1980-P1980)*F1980</f>
        <v/>
      </c>
      <c r="W1980" s="33">
        <f>IF(T1980="Above",LN(G1980/P1980)/LN(1+INDEX(Market!$E$6:$E$9,MATCH(B1980,Market!$A$6:$A$9,0))),0)</f>
        <v/>
      </c>
    </row>
    <row r="1981">
      <c r="A1981" s="5" t="inlineStr">
        <is>
          <t>E02291</t>
        </is>
      </c>
      <c r="B1981" s="5" t="inlineStr">
        <is>
          <t>IT</t>
        </is>
      </c>
      <c r="C1981" s="5" t="inlineStr">
        <is>
          <t>HR</t>
        </is>
      </c>
      <c r="D1981" s="5" t="inlineStr">
        <is>
          <t>L1</t>
        </is>
      </c>
      <c r="E1981" s="5" t="inlineStr">
        <is>
          <t>F</t>
        </is>
      </c>
      <c r="F1981" s="5" t="n">
        <v>0.8</v>
      </c>
      <c r="G1981" s="31" t="n">
        <v>26900</v>
      </c>
      <c r="H1981" s="31" t="n">
        <v>26000</v>
      </c>
      <c r="I1981" s="6">
        <f>INDEX(Roles!$J$5:$J$40,MATCH(C1981&amp;"|"&amp;D1981,Roles!$A$5:$A$40,0))</f>
        <v/>
      </c>
      <c r="J1981" s="6">
        <f>INDEX(Roles!$K$5:$K$40,MATCH(C1981&amp;"|"&amp;D1981,Roles!$A$5:$A$40,0))</f>
        <v/>
      </c>
      <c r="K1981" s="26">
        <f>INDEX(Market!$K$31:$K$54,MATCH(B1981&amp;"|"&amp;J1981,Market!$A$31:$A$54,0))</f>
        <v/>
      </c>
      <c r="L1981" s="6">
        <f>INDEX(Settings!$E$13:$E$19,MATCH(I1981,Settings!$B$13:$B$19,0))</f>
        <v/>
      </c>
      <c r="M1981" s="25">
        <f>INDEX(Structure!$K$6:$K$12,MATCH(I1981,Structure!$A$6:$A$12,0))</f>
        <v/>
      </c>
      <c r="N1981" s="26">
        <f>INDEX(Structure!$G$25:$G$52,MATCH(B1981&amp;"|"&amp;I1981,Structure!$A$25:$A$52,0))</f>
        <v/>
      </c>
      <c r="O1981" s="26">
        <f>INDEX(Structure!$H$25:$H$52,MATCH(B1981&amp;"|"&amp;I1981,Structure!$A$25:$A$52,0))</f>
        <v/>
      </c>
      <c r="P1981" s="26">
        <f>INDEX(Structure!$I$25:$I$52,MATCH(B1981&amp;"|"&amp;I1981,Structure!$A$25:$A$52,0))</f>
        <v/>
      </c>
      <c r="Q1981" s="20">
        <f>G1981/H1981</f>
        <v/>
      </c>
      <c r="R1981" s="20">
        <f>G1981/O1981</f>
        <v/>
      </c>
      <c r="S1981" s="32">
        <f>(G1981-N1981)/(P1981-N1981)</f>
        <v/>
      </c>
      <c r="T1981" s="4">
        <f>IF(G1981&lt;N1981,"Below",IF(G1981&gt;P1981,"Above","Within"))</f>
        <v/>
      </c>
      <c r="U1981" s="17">
        <f>MAX(0,N1981-G1981)*F1981</f>
        <v/>
      </c>
      <c r="V1981" s="17">
        <f>MAX(0,G1981-P1981)*F1981</f>
        <v/>
      </c>
      <c r="W1981" s="33">
        <f>IF(T1981="Above",LN(G1981/P1981)/LN(1+INDEX(Market!$E$6:$E$9,MATCH(B1981,Market!$A$6:$A$9,0))),0)</f>
        <v/>
      </c>
    </row>
    <row r="1982">
      <c r="A1982" s="5" t="inlineStr">
        <is>
          <t>E02292</t>
        </is>
      </c>
      <c r="B1982" s="5" t="inlineStr">
        <is>
          <t>IT</t>
        </is>
      </c>
      <c r="C1982" s="5" t="inlineStr">
        <is>
          <t>Operations</t>
        </is>
      </c>
      <c r="D1982" s="5" t="inlineStr">
        <is>
          <t>L2</t>
        </is>
      </c>
      <c r="E1982" s="5" t="inlineStr">
        <is>
          <t>M</t>
        </is>
      </c>
      <c r="F1982" s="5" t="n">
        <v>1</v>
      </c>
      <c r="G1982" s="31" t="n">
        <v>24600</v>
      </c>
      <c r="H1982" s="31" t="n">
        <v>30900</v>
      </c>
      <c r="I1982" s="6">
        <f>INDEX(Roles!$J$5:$J$40,MATCH(C1982&amp;"|"&amp;D1982,Roles!$A$5:$A$40,0))</f>
        <v/>
      </c>
      <c r="J1982" s="6">
        <f>INDEX(Roles!$K$5:$K$40,MATCH(C1982&amp;"|"&amp;D1982,Roles!$A$5:$A$40,0))</f>
        <v/>
      </c>
      <c r="K1982" s="26">
        <f>INDEX(Market!$K$31:$K$54,MATCH(B1982&amp;"|"&amp;J1982,Market!$A$31:$A$54,0))</f>
        <v/>
      </c>
      <c r="L1982" s="6">
        <f>INDEX(Settings!$E$13:$E$19,MATCH(I1982,Settings!$B$13:$B$19,0))</f>
        <v/>
      </c>
      <c r="M1982" s="25">
        <f>INDEX(Structure!$K$6:$K$12,MATCH(I1982,Structure!$A$6:$A$12,0))</f>
        <v/>
      </c>
      <c r="N1982" s="26">
        <f>INDEX(Structure!$G$25:$G$52,MATCH(B1982&amp;"|"&amp;I1982,Structure!$A$25:$A$52,0))</f>
        <v/>
      </c>
      <c r="O1982" s="26">
        <f>INDEX(Structure!$H$25:$H$52,MATCH(B1982&amp;"|"&amp;I1982,Structure!$A$25:$A$52,0))</f>
        <v/>
      </c>
      <c r="P1982" s="26">
        <f>INDEX(Structure!$I$25:$I$52,MATCH(B1982&amp;"|"&amp;I1982,Structure!$A$25:$A$52,0))</f>
        <v/>
      </c>
      <c r="Q1982" s="20">
        <f>G1982/H1982</f>
        <v/>
      </c>
      <c r="R1982" s="20">
        <f>G1982/O1982</f>
        <v/>
      </c>
      <c r="S1982" s="32">
        <f>(G1982-N1982)/(P1982-N1982)</f>
        <v/>
      </c>
      <c r="T1982" s="4">
        <f>IF(G1982&lt;N1982,"Below",IF(G1982&gt;P1982,"Above","Within"))</f>
        <v/>
      </c>
      <c r="U1982" s="17">
        <f>MAX(0,N1982-G1982)*F1982</f>
        <v/>
      </c>
      <c r="V1982" s="17">
        <f>MAX(0,G1982-P1982)*F1982</f>
        <v/>
      </c>
      <c r="W1982" s="33">
        <f>IF(T1982="Above",LN(G1982/P1982)/LN(1+INDEX(Market!$E$6:$E$9,MATCH(B1982,Market!$A$6:$A$9,0))),0)</f>
        <v/>
      </c>
    </row>
    <row r="1983">
      <c r="A1983" s="5" t="inlineStr">
        <is>
          <t>E02293</t>
        </is>
      </c>
      <c r="B1983" s="5" t="inlineStr">
        <is>
          <t>PL</t>
        </is>
      </c>
      <c r="C1983" s="5" t="inlineStr">
        <is>
          <t>Tech</t>
        </is>
      </c>
      <c r="D1983" s="5" t="inlineStr">
        <is>
          <t>L3</t>
        </is>
      </c>
      <c r="E1983" s="5" t="inlineStr">
        <is>
          <t>F</t>
        </is>
      </c>
      <c r="F1983" s="5" t="n">
        <v>1</v>
      </c>
      <c r="G1983" s="31" t="n">
        <v>40950</v>
      </c>
      <c r="H1983" s="31" t="n">
        <v>42000</v>
      </c>
      <c r="I1983" s="6">
        <f>INDEX(Roles!$J$5:$J$40,MATCH(C1983&amp;"|"&amp;D1983,Roles!$A$5:$A$40,0))</f>
        <v/>
      </c>
      <c r="J1983" s="6">
        <f>INDEX(Roles!$K$5:$K$40,MATCH(C1983&amp;"|"&amp;D1983,Roles!$A$5:$A$40,0))</f>
        <v/>
      </c>
      <c r="K1983" s="26">
        <f>INDEX(Market!$K$31:$K$54,MATCH(B1983&amp;"|"&amp;J1983,Market!$A$31:$A$54,0))</f>
        <v/>
      </c>
      <c r="L1983" s="6">
        <f>INDEX(Settings!$E$13:$E$19,MATCH(I1983,Settings!$B$13:$B$19,0))</f>
        <v/>
      </c>
      <c r="M1983" s="25">
        <f>INDEX(Structure!$K$6:$K$12,MATCH(I1983,Structure!$A$6:$A$12,0))</f>
        <v/>
      </c>
      <c r="N1983" s="26">
        <f>INDEX(Structure!$G$25:$G$52,MATCH(B1983&amp;"|"&amp;I1983,Structure!$A$25:$A$52,0))</f>
        <v/>
      </c>
      <c r="O1983" s="26">
        <f>INDEX(Structure!$H$25:$H$52,MATCH(B1983&amp;"|"&amp;I1983,Structure!$A$25:$A$52,0))</f>
        <v/>
      </c>
      <c r="P1983" s="26">
        <f>INDEX(Structure!$I$25:$I$52,MATCH(B1983&amp;"|"&amp;I1983,Structure!$A$25:$A$52,0))</f>
        <v/>
      </c>
      <c r="Q1983" s="20">
        <f>G1983/H1983</f>
        <v/>
      </c>
      <c r="R1983" s="20">
        <f>G1983/O1983</f>
        <v/>
      </c>
      <c r="S1983" s="32">
        <f>(G1983-N1983)/(P1983-N1983)</f>
        <v/>
      </c>
      <c r="T1983" s="4">
        <f>IF(G1983&lt;N1983,"Below",IF(G1983&gt;P1983,"Above","Within"))</f>
        <v/>
      </c>
      <c r="U1983" s="17">
        <f>MAX(0,N1983-G1983)*F1983</f>
        <v/>
      </c>
      <c r="V1983" s="17">
        <f>MAX(0,G1983-P1983)*F1983</f>
        <v/>
      </c>
      <c r="W1983" s="33">
        <f>IF(T1983="Above",LN(G1983/P1983)/LN(1+INDEX(Market!$E$6:$E$9,MATCH(B1983,Market!$A$6:$A$9,0))),0)</f>
        <v/>
      </c>
    </row>
    <row r="1984">
      <c r="A1984" s="5" t="inlineStr">
        <is>
          <t>E02294</t>
        </is>
      </c>
      <c r="B1984" s="5" t="inlineStr">
        <is>
          <t>PL</t>
        </is>
      </c>
      <c r="C1984" s="5" t="inlineStr">
        <is>
          <t>Tech</t>
        </is>
      </c>
      <c r="D1984" s="5" t="inlineStr">
        <is>
          <t>L2</t>
        </is>
      </c>
      <c r="E1984" s="5" t="inlineStr">
        <is>
          <t>M</t>
        </is>
      </c>
      <c r="F1984" s="5" t="n">
        <v>1</v>
      </c>
      <c r="G1984" s="31" t="n">
        <v>30400</v>
      </c>
      <c r="H1984" s="31" t="n">
        <v>32800</v>
      </c>
      <c r="I1984" s="6">
        <f>INDEX(Roles!$J$5:$J$40,MATCH(C1984&amp;"|"&amp;D1984,Roles!$A$5:$A$40,0))</f>
        <v/>
      </c>
      <c r="J1984" s="6">
        <f>INDEX(Roles!$K$5:$K$40,MATCH(C1984&amp;"|"&amp;D1984,Roles!$A$5:$A$40,0))</f>
        <v/>
      </c>
      <c r="K1984" s="26">
        <f>INDEX(Market!$K$31:$K$54,MATCH(B1984&amp;"|"&amp;J1984,Market!$A$31:$A$54,0))</f>
        <v/>
      </c>
      <c r="L1984" s="6">
        <f>INDEX(Settings!$E$13:$E$19,MATCH(I1984,Settings!$B$13:$B$19,0))</f>
        <v/>
      </c>
      <c r="M1984" s="25">
        <f>INDEX(Structure!$K$6:$K$12,MATCH(I1984,Structure!$A$6:$A$12,0))</f>
        <v/>
      </c>
      <c r="N1984" s="26">
        <f>INDEX(Structure!$G$25:$G$52,MATCH(B1984&amp;"|"&amp;I1984,Structure!$A$25:$A$52,0))</f>
        <v/>
      </c>
      <c r="O1984" s="26">
        <f>INDEX(Structure!$H$25:$H$52,MATCH(B1984&amp;"|"&amp;I1984,Structure!$A$25:$A$52,0))</f>
        <v/>
      </c>
      <c r="P1984" s="26">
        <f>INDEX(Structure!$I$25:$I$52,MATCH(B1984&amp;"|"&amp;I1984,Structure!$A$25:$A$52,0))</f>
        <v/>
      </c>
      <c r="Q1984" s="20">
        <f>G1984/H1984</f>
        <v/>
      </c>
      <c r="R1984" s="20">
        <f>G1984/O1984</f>
        <v/>
      </c>
      <c r="S1984" s="32">
        <f>(G1984-N1984)/(P1984-N1984)</f>
        <v/>
      </c>
      <c r="T1984" s="4">
        <f>IF(G1984&lt;N1984,"Below",IF(G1984&gt;P1984,"Above","Within"))</f>
        <v/>
      </c>
      <c r="U1984" s="17">
        <f>MAX(0,N1984-G1984)*F1984</f>
        <v/>
      </c>
      <c r="V1984" s="17">
        <f>MAX(0,G1984-P1984)*F1984</f>
        <v/>
      </c>
      <c r="W1984" s="33">
        <f>IF(T1984="Above",LN(G1984/P1984)/LN(1+INDEX(Market!$E$6:$E$9,MATCH(B1984,Market!$A$6:$A$9,0))),0)</f>
        <v/>
      </c>
    </row>
    <row r="1985">
      <c r="A1985" s="5" t="inlineStr">
        <is>
          <t>E02295</t>
        </is>
      </c>
      <c r="B1985" s="5" t="inlineStr">
        <is>
          <t>ES</t>
        </is>
      </c>
      <c r="C1985" s="5" t="inlineStr">
        <is>
          <t>Customer Service</t>
        </is>
      </c>
      <c r="D1985" s="5" t="inlineStr">
        <is>
          <t>L2</t>
        </is>
      </c>
      <c r="E1985" s="5" t="inlineStr">
        <is>
          <t>F</t>
        </is>
      </c>
      <c r="F1985" s="5" t="n">
        <v>1</v>
      </c>
      <c r="G1985" s="31" t="n">
        <v>29900</v>
      </c>
      <c r="H1985" s="31" t="n">
        <v>28100</v>
      </c>
      <c r="I1985" s="6">
        <f>INDEX(Roles!$J$5:$J$40,MATCH(C1985&amp;"|"&amp;D1985,Roles!$A$5:$A$40,0))</f>
        <v/>
      </c>
      <c r="J1985" s="6">
        <f>INDEX(Roles!$K$5:$K$40,MATCH(C1985&amp;"|"&amp;D1985,Roles!$A$5:$A$40,0))</f>
        <v/>
      </c>
      <c r="K1985" s="26">
        <f>INDEX(Market!$K$31:$K$54,MATCH(B1985&amp;"|"&amp;J1985,Market!$A$31:$A$54,0))</f>
        <v/>
      </c>
      <c r="L1985" s="6">
        <f>INDEX(Settings!$E$13:$E$19,MATCH(I1985,Settings!$B$13:$B$19,0))</f>
        <v/>
      </c>
      <c r="M1985" s="25">
        <f>INDEX(Structure!$K$6:$K$12,MATCH(I1985,Structure!$A$6:$A$12,0))</f>
        <v/>
      </c>
      <c r="N1985" s="26">
        <f>INDEX(Structure!$G$25:$G$52,MATCH(B1985&amp;"|"&amp;I1985,Structure!$A$25:$A$52,0))</f>
        <v/>
      </c>
      <c r="O1985" s="26">
        <f>INDEX(Structure!$H$25:$H$52,MATCH(B1985&amp;"|"&amp;I1985,Structure!$A$25:$A$52,0))</f>
        <v/>
      </c>
      <c r="P1985" s="26">
        <f>INDEX(Structure!$I$25:$I$52,MATCH(B1985&amp;"|"&amp;I1985,Structure!$A$25:$A$52,0))</f>
        <v/>
      </c>
      <c r="Q1985" s="20">
        <f>G1985/H1985</f>
        <v/>
      </c>
      <c r="R1985" s="20">
        <f>G1985/O1985</f>
        <v/>
      </c>
      <c r="S1985" s="32">
        <f>(G1985-N1985)/(P1985-N1985)</f>
        <v/>
      </c>
      <c r="T1985" s="4">
        <f>IF(G1985&lt;N1985,"Below",IF(G1985&gt;P1985,"Above","Within"))</f>
        <v/>
      </c>
      <c r="U1985" s="17">
        <f>MAX(0,N1985-G1985)*F1985</f>
        <v/>
      </c>
      <c r="V1985" s="17">
        <f>MAX(0,G1985-P1985)*F1985</f>
        <v/>
      </c>
      <c r="W1985" s="33">
        <f>IF(T1985="Above",LN(G1985/P1985)/LN(1+INDEX(Market!$E$6:$E$9,MATCH(B1985,Market!$A$6:$A$9,0))),0)</f>
        <v/>
      </c>
    </row>
    <row r="1986">
      <c r="A1986" s="5" t="inlineStr">
        <is>
          <t>E02296</t>
        </is>
      </c>
      <c r="B1986" s="5" t="inlineStr">
        <is>
          <t>IT</t>
        </is>
      </c>
      <c r="C1986" s="5" t="inlineStr">
        <is>
          <t>Sales</t>
        </is>
      </c>
      <c r="D1986" s="5" t="inlineStr">
        <is>
          <t>L1</t>
        </is>
      </c>
      <c r="E1986" s="5" t="inlineStr">
        <is>
          <t>F</t>
        </is>
      </c>
      <c r="F1986" s="5" t="n">
        <v>1</v>
      </c>
      <c r="G1986" s="31" t="n">
        <v>26300</v>
      </c>
      <c r="H1986" s="31" t="n">
        <v>27300</v>
      </c>
      <c r="I1986" s="6">
        <f>INDEX(Roles!$J$5:$J$40,MATCH(C1986&amp;"|"&amp;D1986,Roles!$A$5:$A$40,0))</f>
        <v/>
      </c>
      <c r="J1986" s="6">
        <f>INDEX(Roles!$K$5:$K$40,MATCH(C1986&amp;"|"&amp;D1986,Roles!$A$5:$A$40,0))</f>
        <v/>
      </c>
      <c r="K1986" s="26">
        <f>INDEX(Market!$K$31:$K$54,MATCH(B1986&amp;"|"&amp;J1986,Market!$A$31:$A$54,0))</f>
        <v/>
      </c>
      <c r="L1986" s="6">
        <f>INDEX(Settings!$E$13:$E$19,MATCH(I1986,Settings!$B$13:$B$19,0))</f>
        <v/>
      </c>
      <c r="M1986" s="25">
        <f>INDEX(Structure!$K$6:$K$12,MATCH(I1986,Structure!$A$6:$A$12,0))</f>
        <v/>
      </c>
      <c r="N1986" s="26">
        <f>INDEX(Structure!$G$25:$G$52,MATCH(B1986&amp;"|"&amp;I1986,Structure!$A$25:$A$52,0))</f>
        <v/>
      </c>
      <c r="O1986" s="26">
        <f>INDEX(Structure!$H$25:$H$52,MATCH(B1986&amp;"|"&amp;I1986,Structure!$A$25:$A$52,0))</f>
        <v/>
      </c>
      <c r="P1986" s="26">
        <f>INDEX(Structure!$I$25:$I$52,MATCH(B1986&amp;"|"&amp;I1986,Structure!$A$25:$A$52,0))</f>
        <v/>
      </c>
      <c r="Q1986" s="20">
        <f>G1986/H1986</f>
        <v/>
      </c>
      <c r="R1986" s="20">
        <f>G1986/O1986</f>
        <v/>
      </c>
      <c r="S1986" s="32">
        <f>(G1986-N1986)/(P1986-N1986)</f>
        <v/>
      </c>
      <c r="T1986" s="4">
        <f>IF(G1986&lt;N1986,"Below",IF(G1986&gt;P1986,"Above","Within"))</f>
        <v/>
      </c>
      <c r="U1986" s="17">
        <f>MAX(0,N1986-G1986)*F1986</f>
        <v/>
      </c>
      <c r="V1986" s="17">
        <f>MAX(0,G1986-P1986)*F1986</f>
        <v/>
      </c>
      <c r="W1986" s="33">
        <f>IF(T1986="Above",LN(G1986/P1986)/LN(1+INDEX(Market!$E$6:$E$9,MATCH(B1986,Market!$A$6:$A$9,0))),0)</f>
        <v/>
      </c>
    </row>
    <row r="1987">
      <c r="A1987" s="5" t="inlineStr">
        <is>
          <t>E02297</t>
        </is>
      </c>
      <c r="B1987" s="5" t="inlineStr">
        <is>
          <t>DE</t>
        </is>
      </c>
      <c r="C1987" s="5" t="inlineStr">
        <is>
          <t>Finance</t>
        </is>
      </c>
      <c r="D1987" s="5" t="inlineStr">
        <is>
          <t>L2</t>
        </is>
      </c>
      <c r="E1987" s="5" t="inlineStr">
        <is>
          <t>M</t>
        </is>
      </c>
      <c r="F1987" s="5" t="n">
        <v>1</v>
      </c>
      <c r="G1987" s="31" t="n">
        <v>47950</v>
      </c>
      <c r="H1987" s="31" t="n">
        <v>52300</v>
      </c>
      <c r="I1987" s="6">
        <f>INDEX(Roles!$J$5:$J$40,MATCH(C1987&amp;"|"&amp;D1987,Roles!$A$5:$A$40,0))</f>
        <v/>
      </c>
      <c r="J1987" s="6">
        <f>INDEX(Roles!$K$5:$K$40,MATCH(C1987&amp;"|"&amp;D1987,Roles!$A$5:$A$40,0))</f>
        <v/>
      </c>
      <c r="K1987" s="26">
        <f>INDEX(Market!$K$31:$K$54,MATCH(B1987&amp;"|"&amp;J1987,Market!$A$31:$A$54,0))</f>
        <v/>
      </c>
      <c r="L1987" s="6">
        <f>INDEX(Settings!$E$13:$E$19,MATCH(I1987,Settings!$B$13:$B$19,0))</f>
        <v/>
      </c>
      <c r="M1987" s="25">
        <f>INDEX(Structure!$K$6:$K$12,MATCH(I1987,Structure!$A$6:$A$12,0))</f>
        <v/>
      </c>
      <c r="N1987" s="26">
        <f>INDEX(Structure!$G$25:$G$52,MATCH(B1987&amp;"|"&amp;I1987,Structure!$A$25:$A$52,0))</f>
        <v/>
      </c>
      <c r="O1987" s="26">
        <f>INDEX(Structure!$H$25:$H$52,MATCH(B1987&amp;"|"&amp;I1987,Structure!$A$25:$A$52,0))</f>
        <v/>
      </c>
      <c r="P1987" s="26">
        <f>INDEX(Structure!$I$25:$I$52,MATCH(B1987&amp;"|"&amp;I1987,Structure!$A$25:$A$52,0))</f>
        <v/>
      </c>
      <c r="Q1987" s="20">
        <f>G1987/H1987</f>
        <v/>
      </c>
      <c r="R1987" s="20">
        <f>G1987/O1987</f>
        <v/>
      </c>
      <c r="S1987" s="32">
        <f>(G1987-N1987)/(P1987-N1987)</f>
        <v/>
      </c>
      <c r="T1987" s="4">
        <f>IF(G1987&lt;N1987,"Below",IF(G1987&gt;P1987,"Above","Within"))</f>
        <v/>
      </c>
      <c r="U1987" s="17">
        <f>MAX(0,N1987-G1987)*F1987</f>
        <v/>
      </c>
      <c r="V1987" s="17">
        <f>MAX(0,G1987-P1987)*F1987</f>
        <v/>
      </c>
      <c r="W1987" s="33">
        <f>IF(T1987="Above",LN(G1987/P1987)/LN(1+INDEX(Market!$E$6:$E$9,MATCH(B1987,Market!$A$6:$A$9,0))),0)</f>
        <v/>
      </c>
    </row>
    <row r="1988">
      <c r="A1988" s="5" t="inlineStr">
        <is>
          <t>E02298</t>
        </is>
      </c>
      <c r="B1988" s="5" t="inlineStr">
        <is>
          <t>IT</t>
        </is>
      </c>
      <c r="C1988" s="5" t="inlineStr">
        <is>
          <t>Tech</t>
        </is>
      </c>
      <c r="D1988" s="5" t="inlineStr">
        <is>
          <t>L1</t>
        </is>
      </c>
      <c r="E1988" s="5" t="inlineStr">
        <is>
          <t>M</t>
        </is>
      </c>
      <c r="F1988" s="5" t="n">
        <v>1</v>
      </c>
      <c r="G1988" s="31" t="n">
        <v>29550</v>
      </c>
      <c r="H1988" s="31" t="n">
        <v>32500</v>
      </c>
      <c r="I1988" s="6">
        <f>INDEX(Roles!$J$5:$J$40,MATCH(C1988&amp;"|"&amp;D1988,Roles!$A$5:$A$40,0))</f>
        <v/>
      </c>
      <c r="J1988" s="6">
        <f>INDEX(Roles!$K$5:$K$40,MATCH(C1988&amp;"|"&amp;D1988,Roles!$A$5:$A$40,0))</f>
        <v/>
      </c>
      <c r="K1988" s="26">
        <f>INDEX(Market!$K$31:$K$54,MATCH(B1988&amp;"|"&amp;J1988,Market!$A$31:$A$54,0))</f>
        <v/>
      </c>
      <c r="L1988" s="6">
        <f>INDEX(Settings!$E$13:$E$19,MATCH(I1988,Settings!$B$13:$B$19,0))</f>
        <v/>
      </c>
      <c r="M1988" s="25">
        <f>INDEX(Structure!$K$6:$K$12,MATCH(I1988,Structure!$A$6:$A$12,0))</f>
        <v/>
      </c>
      <c r="N1988" s="26">
        <f>INDEX(Structure!$G$25:$G$52,MATCH(B1988&amp;"|"&amp;I1988,Structure!$A$25:$A$52,0))</f>
        <v/>
      </c>
      <c r="O1988" s="26">
        <f>INDEX(Structure!$H$25:$H$52,MATCH(B1988&amp;"|"&amp;I1988,Structure!$A$25:$A$52,0))</f>
        <v/>
      </c>
      <c r="P1988" s="26">
        <f>INDEX(Structure!$I$25:$I$52,MATCH(B1988&amp;"|"&amp;I1988,Structure!$A$25:$A$52,0))</f>
        <v/>
      </c>
      <c r="Q1988" s="20">
        <f>G1988/H1988</f>
        <v/>
      </c>
      <c r="R1988" s="20">
        <f>G1988/O1988</f>
        <v/>
      </c>
      <c r="S1988" s="32">
        <f>(G1988-N1988)/(P1988-N1988)</f>
        <v/>
      </c>
      <c r="T1988" s="4">
        <f>IF(G1988&lt;N1988,"Below",IF(G1988&gt;P1988,"Above","Within"))</f>
        <v/>
      </c>
      <c r="U1988" s="17">
        <f>MAX(0,N1988-G1988)*F1988</f>
        <v/>
      </c>
      <c r="V1988" s="17">
        <f>MAX(0,G1988-P1988)*F1988</f>
        <v/>
      </c>
      <c r="W1988" s="33">
        <f>IF(T1988="Above",LN(G1988/P1988)/LN(1+INDEX(Market!$E$6:$E$9,MATCH(B1988,Market!$A$6:$A$9,0))),0)</f>
        <v/>
      </c>
    </row>
    <row r="1989">
      <c r="A1989" s="5" t="inlineStr">
        <is>
          <t>E02299</t>
        </is>
      </c>
      <c r="B1989" s="5" t="inlineStr">
        <is>
          <t>PL</t>
        </is>
      </c>
      <c r="C1989" s="5" t="inlineStr">
        <is>
          <t>Finance</t>
        </is>
      </c>
      <c r="D1989" s="5" t="inlineStr">
        <is>
          <t>L1</t>
        </is>
      </c>
      <c r="E1989" s="5" t="inlineStr">
        <is>
          <t>F</t>
        </is>
      </c>
      <c r="F1989" s="5" t="n">
        <v>1</v>
      </c>
      <c r="G1989" s="31" t="n">
        <v>23700</v>
      </c>
      <c r="H1989" s="31" t="n">
        <v>23100</v>
      </c>
      <c r="I1989" s="6">
        <f>INDEX(Roles!$J$5:$J$40,MATCH(C1989&amp;"|"&amp;D1989,Roles!$A$5:$A$40,0))</f>
        <v/>
      </c>
      <c r="J1989" s="6">
        <f>INDEX(Roles!$K$5:$K$40,MATCH(C1989&amp;"|"&amp;D1989,Roles!$A$5:$A$40,0))</f>
        <v/>
      </c>
      <c r="K1989" s="26">
        <f>INDEX(Market!$K$31:$K$54,MATCH(B1989&amp;"|"&amp;J1989,Market!$A$31:$A$54,0))</f>
        <v/>
      </c>
      <c r="L1989" s="6">
        <f>INDEX(Settings!$E$13:$E$19,MATCH(I1989,Settings!$B$13:$B$19,0))</f>
        <v/>
      </c>
      <c r="M1989" s="25">
        <f>INDEX(Structure!$K$6:$K$12,MATCH(I1989,Structure!$A$6:$A$12,0))</f>
        <v/>
      </c>
      <c r="N1989" s="26">
        <f>INDEX(Structure!$G$25:$G$52,MATCH(B1989&amp;"|"&amp;I1989,Structure!$A$25:$A$52,0))</f>
        <v/>
      </c>
      <c r="O1989" s="26">
        <f>INDEX(Structure!$H$25:$H$52,MATCH(B1989&amp;"|"&amp;I1989,Structure!$A$25:$A$52,0))</f>
        <v/>
      </c>
      <c r="P1989" s="26">
        <f>INDEX(Structure!$I$25:$I$52,MATCH(B1989&amp;"|"&amp;I1989,Structure!$A$25:$A$52,0))</f>
        <v/>
      </c>
      <c r="Q1989" s="20">
        <f>G1989/H1989</f>
        <v/>
      </c>
      <c r="R1989" s="20">
        <f>G1989/O1989</f>
        <v/>
      </c>
      <c r="S1989" s="32">
        <f>(G1989-N1989)/(P1989-N1989)</f>
        <v/>
      </c>
      <c r="T1989" s="4">
        <f>IF(G1989&lt;N1989,"Below",IF(G1989&gt;P1989,"Above","Within"))</f>
        <v/>
      </c>
      <c r="U1989" s="17">
        <f>MAX(0,N1989-G1989)*F1989</f>
        <v/>
      </c>
      <c r="V1989" s="17">
        <f>MAX(0,G1989-P1989)*F1989</f>
        <v/>
      </c>
      <c r="W1989" s="33">
        <f>IF(T1989="Above",LN(G1989/P1989)/LN(1+INDEX(Market!$E$6:$E$9,MATCH(B1989,Market!$A$6:$A$9,0))),0)</f>
        <v/>
      </c>
    </row>
    <row r="1990">
      <c r="A1990" s="5" t="inlineStr">
        <is>
          <t>E02300</t>
        </is>
      </c>
      <c r="B1990" s="5" t="inlineStr">
        <is>
          <t>IT</t>
        </is>
      </c>
      <c r="C1990" s="5" t="inlineStr">
        <is>
          <t>Operations</t>
        </is>
      </c>
      <c r="D1990" s="5" t="inlineStr">
        <is>
          <t>L2</t>
        </is>
      </c>
      <c r="E1990" s="5" t="inlineStr">
        <is>
          <t>M</t>
        </is>
      </c>
      <c r="F1990" s="5" t="n">
        <v>1</v>
      </c>
      <c r="G1990" s="31" t="n">
        <v>27800</v>
      </c>
      <c r="H1990" s="31" t="n">
        <v>30900</v>
      </c>
      <c r="I1990" s="6">
        <f>INDEX(Roles!$J$5:$J$40,MATCH(C1990&amp;"|"&amp;D1990,Roles!$A$5:$A$40,0))</f>
        <v/>
      </c>
      <c r="J1990" s="6">
        <f>INDEX(Roles!$K$5:$K$40,MATCH(C1990&amp;"|"&amp;D1990,Roles!$A$5:$A$40,0))</f>
        <v/>
      </c>
      <c r="K1990" s="26">
        <f>INDEX(Market!$K$31:$K$54,MATCH(B1990&amp;"|"&amp;J1990,Market!$A$31:$A$54,0))</f>
        <v/>
      </c>
      <c r="L1990" s="6">
        <f>INDEX(Settings!$E$13:$E$19,MATCH(I1990,Settings!$B$13:$B$19,0))</f>
        <v/>
      </c>
      <c r="M1990" s="25">
        <f>INDEX(Structure!$K$6:$K$12,MATCH(I1990,Structure!$A$6:$A$12,0))</f>
        <v/>
      </c>
      <c r="N1990" s="26">
        <f>INDEX(Structure!$G$25:$G$52,MATCH(B1990&amp;"|"&amp;I1990,Structure!$A$25:$A$52,0))</f>
        <v/>
      </c>
      <c r="O1990" s="26">
        <f>INDEX(Structure!$H$25:$H$52,MATCH(B1990&amp;"|"&amp;I1990,Structure!$A$25:$A$52,0))</f>
        <v/>
      </c>
      <c r="P1990" s="26">
        <f>INDEX(Structure!$I$25:$I$52,MATCH(B1990&amp;"|"&amp;I1990,Structure!$A$25:$A$52,0))</f>
        <v/>
      </c>
      <c r="Q1990" s="20">
        <f>G1990/H1990</f>
        <v/>
      </c>
      <c r="R1990" s="20">
        <f>G1990/O1990</f>
        <v/>
      </c>
      <c r="S1990" s="32">
        <f>(G1990-N1990)/(P1990-N1990)</f>
        <v/>
      </c>
      <c r="T1990" s="4">
        <f>IF(G1990&lt;N1990,"Below",IF(G1990&gt;P1990,"Above","Within"))</f>
        <v/>
      </c>
      <c r="U1990" s="17">
        <f>MAX(0,N1990-G1990)*F1990</f>
        <v/>
      </c>
      <c r="V1990" s="17">
        <f>MAX(0,G1990-P1990)*F1990</f>
        <v/>
      </c>
      <c r="W1990" s="33">
        <f>IF(T1990="Above",LN(G1990/P1990)/LN(1+INDEX(Market!$E$6:$E$9,MATCH(B1990,Market!$A$6:$A$9,0))),0)</f>
        <v/>
      </c>
    </row>
    <row r="1991">
      <c r="A1991" s="5" t="inlineStr">
        <is>
          <t>E02301</t>
        </is>
      </c>
      <c r="B1991" s="5" t="inlineStr">
        <is>
          <t>DE</t>
        </is>
      </c>
      <c r="C1991" s="5" t="inlineStr">
        <is>
          <t>Customer Service</t>
        </is>
      </c>
      <c r="D1991" s="5" t="inlineStr">
        <is>
          <t>L6</t>
        </is>
      </c>
      <c r="E1991" s="5" t="inlineStr">
        <is>
          <t>F</t>
        </is>
      </c>
      <c r="F1991" s="5" t="n">
        <v>1</v>
      </c>
      <c r="G1991" s="31" t="n">
        <v>116700</v>
      </c>
      <c r="H1991" s="31" t="n">
        <v>136800</v>
      </c>
      <c r="I1991" s="6">
        <f>INDEX(Roles!$J$5:$J$40,MATCH(C1991&amp;"|"&amp;D1991,Roles!$A$5:$A$40,0))</f>
        <v/>
      </c>
      <c r="J1991" s="6">
        <f>INDEX(Roles!$K$5:$K$40,MATCH(C1991&amp;"|"&amp;D1991,Roles!$A$5:$A$40,0))</f>
        <v/>
      </c>
      <c r="K1991" s="26">
        <f>INDEX(Market!$K$31:$K$54,MATCH(B1991&amp;"|"&amp;J1991,Market!$A$31:$A$54,0))</f>
        <v/>
      </c>
      <c r="L1991" s="6">
        <f>INDEX(Settings!$E$13:$E$19,MATCH(I1991,Settings!$B$13:$B$19,0))</f>
        <v/>
      </c>
      <c r="M1991" s="25">
        <f>INDEX(Structure!$K$6:$K$12,MATCH(I1991,Structure!$A$6:$A$12,0))</f>
        <v/>
      </c>
      <c r="N1991" s="26">
        <f>INDEX(Structure!$G$25:$G$52,MATCH(B1991&amp;"|"&amp;I1991,Structure!$A$25:$A$52,0))</f>
        <v/>
      </c>
      <c r="O1991" s="26">
        <f>INDEX(Structure!$H$25:$H$52,MATCH(B1991&amp;"|"&amp;I1991,Structure!$A$25:$A$52,0))</f>
        <v/>
      </c>
      <c r="P1991" s="26">
        <f>INDEX(Structure!$I$25:$I$52,MATCH(B1991&amp;"|"&amp;I1991,Structure!$A$25:$A$52,0))</f>
        <v/>
      </c>
      <c r="Q1991" s="20">
        <f>G1991/H1991</f>
        <v/>
      </c>
      <c r="R1991" s="20">
        <f>G1991/O1991</f>
        <v/>
      </c>
      <c r="S1991" s="32">
        <f>(G1991-N1991)/(P1991-N1991)</f>
        <v/>
      </c>
      <c r="T1991" s="4">
        <f>IF(G1991&lt;N1991,"Below",IF(G1991&gt;P1991,"Above","Within"))</f>
        <v/>
      </c>
      <c r="U1991" s="17">
        <f>MAX(0,N1991-G1991)*F1991</f>
        <v/>
      </c>
      <c r="V1991" s="17">
        <f>MAX(0,G1991-P1991)*F1991</f>
        <v/>
      </c>
      <c r="W1991" s="33">
        <f>IF(T1991="Above",LN(G1991/P1991)/LN(1+INDEX(Market!$E$6:$E$9,MATCH(B1991,Market!$A$6:$A$9,0))),0)</f>
        <v/>
      </c>
    </row>
    <row r="1992">
      <c r="A1992" s="5" t="inlineStr">
        <is>
          <t>E02302</t>
        </is>
      </c>
      <c r="B1992" s="5" t="inlineStr">
        <is>
          <t>ES</t>
        </is>
      </c>
      <c r="C1992" s="5" t="inlineStr">
        <is>
          <t>Customer Service</t>
        </is>
      </c>
      <c r="D1992" s="5" t="inlineStr">
        <is>
          <t>L2</t>
        </is>
      </c>
      <c r="E1992" s="5" t="inlineStr">
        <is>
          <t>F</t>
        </is>
      </c>
      <c r="F1992" s="5" t="n">
        <v>1</v>
      </c>
      <c r="G1992" s="31" t="n">
        <v>22400</v>
      </c>
      <c r="H1992" s="31" t="n">
        <v>28100</v>
      </c>
      <c r="I1992" s="6">
        <f>INDEX(Roles!$J$5:$J$40,MATCH(C1992&amp;"|"&amp;D1992,Roles!$A$5:$A$40,0))</f>
        <v/>
      </c>
      <c r="J1992" s="6">
        <f>INDEX(Roles!$K$5:$K$40,MATCH(C1992&amp;"|"&amp;D1992,Roles!$A$5:$A$40,0))</f>
        <v/>
      </c>
      <c r="K1992" s="26">
        <f>INDEX(Market!$K$31:$K$54,MATCH(B1992&amp;"|"&amp;J1992,Market!$A$31:$A$54,0))</f>
        <v/>
      </c>
      <c r="L1992" s="6">
        <f>INDEX(Settings!$E$13:$E$19,MATCH(I1992,Settings!$B$13:$B$19,0))</f>
        <v/>
      </c>
      <c r="M1992" s="25">
        <f>INDEX(Structure!$K$6:$K$12,MATCH(I1992,Structure!$A$6:$A$12,0))</f>
        <v/>
      </c>
      <c r="N1992" s="26">
        <f>INDEX(Structure!$G$25:$G$52,MATCH(B1992&amp;"|"&amp;I1992,Structure!$A$25:$A$52,0))</f>
        <v/>
      </c>
      <c r="O1992" s="26">
        <f>INDEX(Structure!$H$25:$H$52,MATCH(B1992&amp;"|"&amp;I1992,Structure!$A$25:$A$52,0))</f>
        <v/>
      </c>
      <c r="P1992" s="26">
        <f>INDEX(Structure!$I$25:$I$52,MATCH(B1992&amp;"|"&amp;I1992,Structure!$A$25:$A$52,0))</f>
        <v/>
      </c>
      <c r="Q1992" s="20">
        <f>G1992/H1992</f>
        <v/>
      </c>
      <c r="R1992" s="20">
        <f>G1992/O1992</f>
        <v/>
      </c>
      <c r="S1992" s="32">
        <f>(G1992-N1992)/(P1992-N1992)</f>
        <v/>
      </c>
      <c r="T1992" s="4">
        <f>IF(G1992&lt;N1992,"Below",IF(G1992&gt;P1992,"Above","Within"))</f>
        <v/>
      </c>
      <c r="U1992" s="17">
        <f>MAX(0,N1992-G1992)*F1992</f>
        <v/>
      </c>
      <c r="V1992" s="17">
        <f>MAX(0,G1992-P1992)*F1992</f>
        <v/>
      </c>
      <c r="W1992" s="33">
        <f>IF(T1992="Above",LN(G1992/P1992)/LN(1+INDEX(Market!$E$6:$E$9,MATCH(B1992,Market!$A$6:$A$9,0))),0)</f>
        <v/>
      </c>
    </row>
    <row r="1993">
      <c r="A1993" s="5" t="inlineStr">
        <is>
          <t>E02303</t>
        </is>
      </c>
      <c r="B1993" s="5" t="inlineStr">
        <is>
          <t>IT</t>
        </is>
      </c>
      <c r="C1993" s="5" t="inlineStr">
        <is>
          <t>HR</t>
        </is>
      </c>
      <c r="D1993" s="5" t="inlineStr">
        <is>
          <t>L1</t>
        </is>
      </c>
      <c r="E1993" s="5" t="inlineStr">
        <is>
          <t>M</t>
        </is>
      </c>
      <c r="F1993" s="5" t="n">
        <v>1</v>
      </c>
      <c r="G1993" s="31" t="n">
        <v>30200</v>
      </c>
      <c r="H1993" s="31" t="n">
        <v>26000</v>
      </c>
      <c r="I1993" s="6">
        <f>INDEX(Roles!$J$5:$J$40,MATCH(C1993&amp;"|"&amp;D1993,Roles!$A$5:$A$40,0))</f>
        <v/>
      </c>
      <c r="J1993" s="6">
        <f>INDEX(Roles!$K$5:$K$40,MATCH(C1993&amp;"|"&amp;D1993,Roles!$A$5:$A$40,0))</f>
        <v/>
      </c>
      <c r="K1993" s="26">
        <f>INDEX(Market!$K$31:$K$54,MATCH(B1993&amp;"|"&amp;J1993,Market!$A$31:$A$54,0))</f>
        <v/>
      </c>
      <c r="L1993" s="6">
        <f>INDEX(Settings!$E$13:$E$19,MATCH(I1993,Settings!$B$13:$B$19,0))</f>
        <v/>
      </c>
      <c r="M1993" s="25">
        <f>INDEX(Structure!$K$6:$K$12,MATCH(I1993,Structure!$A$6:$A$12,0))</f>
        <v/>
      </c>
      <c r="N1993" s="26">
        <f>INDEX(Structure!$G$25:$G$52,MATCH(B1993&amp;"|"&amp;I1993,Structure!$A$25:$A$52,0))</f>
        <v/>
      </c>
      <c r="O1993" s="26">
        <f>INDEX(Structure!$H$25:$H$52,MATCH(B1993&amp;"|"&amp;I1993,Structure!$A$25:$A$52,0))</f>
        <v/>
      </c>
      <c r="P1993" s="26">
        <f>INDEX(Structure!$I$25:$I$52,MATCH(B1993&amp;"|"&amp;I1993,Structure!$A$25:$A$52,0))</f>
        <v/>
      </c>
      <c r="Q1993" s="20">
        <f>G1993/H1993</f>
        <v/>
      </c>
      <c r="R1993" s="20">
        <f>G1993/O1993</f>
        <v/>
      </c>
      <c r="S1993" s="32">
        <f>(G1993-N1993)/(P1993-N1993)</f>
        <v/>
      </c>
      <c r="T1993" s="4">
        <f>IF(G1993&lt;N1993,"Below",IF(G1993&gt;P1993,"Above","Within"))</f>
        <v/>
      </c>
      <c r="U1993" s="17">
        <f>MAX(0,N1993-G1993)*F1993</f>
        <v/>
      </c>
      <c r="V1993" s="17">
        <f>MAX(0,G1993-P1993)*F1993</f>
        <v/>
      </c>
      <c r="W1993" s="33">
        <f>IF(T1993="Above",LN(G1993/P1993)/LN(1+INDEX(Market!$E$6:$E$9,MATCH(B1993,Market!$A$6:$A$9,0))),0)</f>
        <v/>
      </c>
    </row>
    <row r="1994">
      <c r="A1994" s="5" t="inlineStr">
        <is>
          <t>E02304</t>
        </is>
      </c>
      <c r="B1994" s="5" t="inlineStr">
        <is>
          <t>DE</t>
        </is>
      </c>
      <c r="C1994" s="5" t="inlineStr">
        <is>
          <t>Sales</t>
        </is>
      </c>
      <c r="D1994" s="5" t="inlineStr">
        <is>
          <t>L4</t>
        </is>
      </c>
      <c r="E1994" s="5" t="inlineStr">
        <is>
          <t>F</t>
        </is>
      </c>
      <c r="F1994" s="5" t="n">
        <v>1</v>
      </c>
      <c r="G1994" s="31" t="n">
        <v>75400</v>
      </c>
      <c r="H1994" s="31" t="n">
        <v>83800</v>
      </c>
      <c r="I1994" s="6">
        <f>INDEX(Roles!$J$5:$J$40,MATCH(C1994&amp;"|"&amp;D1994,Roles!$A$5:$A$40,0))</f>
        <v/>
      </c>
      <c r="J1994" s="6">
        <f>INDEX(Roles!$K$5:$K$40,MATCH(C1994&amp;"|"&amp;D1994,Roles!$A$5:$A$40,0))</f>
        <v/>
      </c>
      <c r="K1994" s="26">
        <f>INDEX(Market!$K$31:$K$54,MATCH(B1994&amp;"|"&amp;J1994,Market!$A$31:$A$54,0))</f>
        <v/>
      </c>
      <c r="L1994" s="6">
        <f>INDEX(Settings!$E$13:$E$19,MATCH(I1994,Settings!$B$13:$B$19,0))</f>
        <v/>
      </c>
      <c r="M1994" s="25">
        <f>INDEX(Structure!$K$6:$K$12,MATCH(I1994,Structure!$A$6:$A$12,0))</f>
        <v/>
      </c>
      <c r="N1994" s="26">
        <f>INDEX(Structure!$G$25:$G$52,MATCH(B1994&amp;"|"&amp;I1994,Structure!$A$25:$A$52,0))</f>
        <v/>
      </c>
      <c r="O1994" s="26">
        <f>INDEX(Structure!$H$25:$H$52,MATCH(B1994&amp;"|"&amp;I1994,Structure!$A$25:$A$52,0))</f>
        <v/>
      </c>
      <c r="P1994" s="26">
        <f>INDEX(Structure!$I$25:$I$52,MATCH(B1994&amp;"|"&amp;I1994,Structure!$A$25:$A$52,0))</f>
        <v/>
      </c>
      <c r="Q1994" s="20">
        <f>G1994/H1994</f>
        <v/>
      </c>
      <c r="R1994" s="20">
        <f>G1994/O1994</f>
        <v/>
      </c>
      <c r="S1994" s="32">
        <f>(G1994-N1994)/(P1994-N1994)</f>
        <v/>
      </c>
      <c r="T1994" s="4">
        <f>IF(G1994&lt;N1994,"Below",IF(G1994&gt;P1994,"Above","Within"))</f>
        <v/>
      </c>
      <c r="U1994" s="17">
        <f>MAX(0,N1994-G1994)*F1994</f>
        <v/>
      </c>
      <c r="V1994" s="17">
        <f>MAX(0,G1994-P1994)*F1994</f>
        <v/>
      </c>
      <c r="W1994" s="33">
        <f>IF(T1994="Above",LN(G1994/P1994)/LN(1+INDEX(Market!$E$6:$E$9,MATCH(B1994,Market!$A$6:$A$9,0))),0)</f>
        <v/>
      </c>
    </row>
    <row r="1995">
      <c r="A1995" s="5" t="inlineStr">
        <is>
          <t>E02305</t>
        </is>
      </c>
      <c r="B1995" s="5" t="inlineStr">
        <is>
          <t>IT</t>
        </is>
      </c>
      <c r="C1995" s="5" t="inlineStr">
        <is>
          <t>Sales</t>
        </is>
      </c>
      <c r="D1995" s="5" t="inlineStr">
        <is>
          <t>L2</t>
        </is>
      </c>
      <c r="E1995" s="5" t="inlineStr">
        <is>
          <t>M</t>
        </is>
      </c>
      <c r="F1995" s="5" t="n">
        <v>1</v>
      </c>
      <c r="G1995" s="31" t="n">
        <v>33500</v>
      </c>
      <c r="H1995" s="31" t="n">
        <v>34100</v>
      </c>
      <c r="I1995" s="6">
        <f>INDEX(Roles!$J$5:$J$40,MATCH(C1995&amp;"|"&amp;D1995,Roles!$A$5:$A$40,0))</f>
        <v/>
      </c>
      <c r="J1995" s="6">
        <f>INDEX(Roles!$K$5:$K$40,MATCH(C1995&amp;"|"&amp;D1995,Roles!$A$5:$A$40,0))</f>
        <v/>
      </c>
      <c r="K1995" s="26">
        <f>INDEX(Market!$K$31:$K$54,MATCH(B1995&amp;"|"&amp;J1995,Market!$A$31:$A$54,0))</f>
        <v/>
      </c>
      <c r="L1995" s="6">
        <f>INDEX(Settings!$E$13:$E$19,MATCH(I1995,Settings!$B$13:$B$19,0))</f>
        <v/>
      </c>
      <c r="M1995" s="25">
        <f>INDEX(Structure!$K$6:$K$12,MATCH(I1995,Structure!$A$6:$A$12,0))</f>
        <v/>
      </c>
      <c r="N1995" s="26">
        <f>INDEX(Structure!$G$25:$G$52,MATCH(B1995&amp;"|"&amp;I1995,Structure!$A$25:$A$52,0))</f>
        <v/>
      </c>
      <c r="O1995" s="26">
        <f>INDEX(Structure!$H$25:$H$52,MATCH(B1995&amp;"|"&amp;I1995,Structure!$A$25:$A$52,0))</f>
        <v/>
      </c>
      <c r="P1995" s="26">
        <f>INDEX(Structure!$I$25:$I$52,MATCH(B1995&amp;"|"&amp;I1995,Structure!$A$25:$A$52,0))</f>
        <v/>
      </c>
      <c r="Q1995" s="20">
        <f>G1995/H1995</f>
        <v/>
      </c>
      <c r="R1995" s="20">
        <f>G1995/O1995</f>
        <v/>
      </c>
      <c r="S1995" s="32">
        <f>(G1995-N1995)/(P1995-N1995)</f>
        <v/>
      </c>
      <c r="T1995" s="4">
        <f>IF(G1995&lt;N1995,"Below",IF(G1995&gt;P1995,"Above","Within"))</f>
        <v/>
      </c>
      <c r="U1995" s="17">
        <f>MAX(0,N1995-G1995)*F1995</f>
        <v/>
      </c>
      <c r="V1995" s="17">
        <f>MAX(0,G1995-P1995)*F1995</f>
        <v/>
      </c>
      <c r="W1995" s="33">
        <f>IF(T1995="Above",LN(G1995/P1995)/LN(1+INDEX(Market!$E$6:$E$9,MATCH(B1995,Market!$A$6:$A$9,0))),0)</f>
        <v/>
      </c>
    </row>
    <row r="1996">
      <c r="A1996" s="5" t="inlineStr">
        <is>
          <t>E02306</t>
        </is>
      </c>
      <c r="B1996" s="5" t="inlineStr">
        <is>
          <t>PL</t>
        </is>
      </c>
      <c r="C1996" s="5" t="inlineStr">
        <is>
          <t>Operations</t>
        </is>
      </c>
      <c r="D1996" s="5" t="inlineStr">
        <is>
          <t>L2</t>
        </is>
      </c>
      <c r="E1996" s="5" t="inlineStr">
        <is>
          <t>M</t>
        </is>
      </c>
      <c r="F1996" s="5" t="n">
        <v>1</v>
      </c>
      <c r="G1996" s="31" t="n">
        <v>28400</v>
      </c>
      <c r="H1996" s="31" t="n">
        <v>24900</v>
      </c>
      <c r="I1996" s="6">
        <f>INDEX(Roles!$J$5:$J$40,MATCH(C1996&amp;"|"&amp;D1996,Roles!$A$5:$A$40,0))</f>
        <v/>
      </c>
      <c r="J1996" s="6">
        <f>INDEX(Roles!$K$5:$K$40,MATCH(C1996&amp;"|"&amp;D1996,Roles!$A$5:$A$40,0))</f>
        <v/>
      </c>
      <c r="K1996" s="26">
        <f>INDEX(Market!$K$31:$K$54,MATCH(B1996&amp;"|"&amp;J1996,Market!$A$31:$A$54,0))</f>
        <v/>
      </c>
      <c r="L1996" s="6">
        <f>INDEX(Settings!$E$13:$E$19,MATCH(I1996,Settings!$B$13:$B$19,0))</f>
        <v/>
      </c>
      <c r="M1996" s="25">
        <f>INDEX(Structure!$K$6:$K$12,MATCH(I1996,Structure!$A$6:$A$12,0))</f>
        <v/>
      </c>
      <c r="N1996" s="26">
        <f>INDEX(Structure!$G$25:$G$52,MATCH(B1996&amp;"|"&amp;I1996,Structure!$A$25:$A$52,0))</f>
        <v/>
      </c>
      <c r="O1996" s="26">
        <f>INDEX(Structure!$H$25:$H$52,MATCH(B1996&amp;"|"&amp;I1996,Structure!$A$25:$A$52,0))</f>
        <v/>
      </c>
      <c r="P1996" s="26">
        <f>INDEX(Structure!$I$25:$I$52,MATCH(B1996&amp;"|"&amp;I1996,Structure!$A$25:$A$52,0))</f>
        <v/>
      </c>
      <c r="Q1996" s="20">
        <f>G1996/H1996</f>
        <v/>
      </c>
      <c r="R1996" s="20">
        <f>G1996/O1996</f>
        <v/>
      </c>
      <c r="S1996" s="32">
        <f>(G1996-N1996)/(P1996-N1996)</f>
        <v/>
      </c>
      <c r="T1996" s="4">
        <f>IF(G1996&lt;N1996,"Below",IF(G1996&gt;P1996,"Above","Within"))</f>
        <v/>
      </c>
      <c r="U1996" s="17">
        <f>MAX(0,N1996-G1996)*F1996</f>
        <v/>
      </c>
      <c r="V1996" s="17">
        <f>MAX(0,G1996-P1996)*F1996</f>
        <v/>
      </c>
      <c r="W1996" s="33">
        <f>IF(T1996="Above",LN(G1996/P1996)/LN(1+INDEX(Market!$E$6:$E$9,MATCH(B1996,Market!$A$6:$A$9,0))),0)</f>
        <v/>
      </c>
    </row>
    <row r="1997">
      <c r="A1997" s="5" t="inlineStr">
        <is>
          <t>E02307</t>
        </is>
      </c>
      <c r="B1997" s="5" t="inlineStr">
        <is>
          <t>IT</t>
        </is>
      </c>
      <c r="C1997" s="5" t="inlineStr">
        <is>
          <t>Tech</t>
        </is>
      </c>
      <c r="D1997" s="5" t="inlineStr">
        <is>
          <t>L2</t>
        </is>
      </c>
      <c r="E1997" s="5" t="inlineStr">
        <is>
          <t>F</t>
        </is>
      </c>
      <c r="F1997" s="5" t="n">
        <v>1</v>
      </c>
      <c r="G1997" s="31" t="n">
        <v>43550</v>
      </c>
      <c r="H1997" s="31" t="n">
        <v>40600</v>
      </c>
      <c r="I1997" s="6">
        <f>INDEX(Roles!$J$5:$J$40,MATCH(C1997&amp;"|"&amp;D1997,Roles!$A$5:$A$40,0))</f>
        <v/>
      </c>
      <c r="J1997" s="6">
        <f>INDEX(Roles!$K$5:$K$40,MATCH(C1997&amp;"|"&amp;D1997,Roles!$A$5:$A$40,0))</f>
        <v/>
      </c>
      <c r="K1997" s="26">
        <f>INDEX(Market!$K$31:$K$54,MATCH(B1997&amp;"|"&amp;J1997,Market!$A$31:$A$54,0))</f>
        <v/>
      </c>
      <c r="L1997" s="6">
        <f>INDEX(Settings!$E$13:$E$19,MATCH(I1997,Settings!$B$13:$B$19,0))</f>
        <v/>
      </c>
      <c r="M1997" s="25">
        <f>INDEX(Structure!$K$6:$K$12,MATCH(I1997,Structure!$A$6:$A$12,0))</f>
        <v/>
      </c>
      <c r="N1997" s="26">
        <f>INDEX(Structure!$G$25:$G$52,MATCH(B1997&amp;"|"&amp;I1997,Structure!$A$25:$A$52,0))</f>
        <v/>
      </c>
      <c r="O1997" s="26">
        <f>INDEX(Structure!$H$25:$H$52,MATCH(B1997&amp;"|"&amp;I1997,Structure!$A$25:$A$52,0))</f>
        <v/>
      </c>
      <c r="P1997" s="26">
        <f>INDEX(Structure!$I$25:$I$52,MATCH(B1997&amp;"|"&amp;I1997,Structure!$A$25:$A$52,0))</f>
        <v/>
      </c>
      <c r="Q1997" s="20">
        <f>G1997/H1997</f>
        <v/>
      </c>
      <c r="R1997" s="20">
        <f>G1997/O1997</f>
        <v/>
      </c>
      <c r="S1997" s="32">
        <f>(G1997-N1997)/(P1997-N1997)</f>
        <v/>
      </c>
      <c r="T1997" s="4">
        <f>IF(G1997&lt;N1997,"Below",IF(G1997&gt;P1997,"Above","Within"))</f>
        <v/>
      </c>
      <c r="U1997" s="17">
        <f>MAX(0,N1997-G1997)*F1997</f>
        <v/>
      </c>
      <c r="V1997" s="17">
        <f>MAX(0,G1997-P1997)*F1997</f>
        <v/>
      </c>
      <c r="W1997" s="33">
        <f>IF(T1997="Above",LN(G1997/P1997)/LN(1+INDEX(Market!$E$6:$E$9,MATCH(B1997,Market!$A$6:$A$9,0))),0)</f>
        <v/>
      </c>
    </row>
    <row r="1998">
      <c r="A1998" s="5" t="inlineStr">
        <is>
          <t>E02308</t>
        </is>
      </c>
      <c r="B1998" s="5" t="inlineStr">
        <is>
          <t>IT</t>
        </is>
      </c>
      <c r="C1998" s="5" t="inlineStr">
        <is>
          <t>Operations</t>
        </is>
      </c>
      <c r="D1998" s="5" t="inlineStr">
        <is>
          <t>L3</t>
        </is>
      </c>
      <c r="E1998" s="5" t="inlineStr">
        <is>
          <t>F</t>
        </is>
      </c>
      <c r="F1998" s="5" t="n">
        <v>1</v>
      </c>
      <c r="G1998" s="31" t="n">
        <v>42800</v>
      </c>
      <c r="H1998" s="31" t="n">
        <v>39500</v>
      </c>
      <c r="I1998" s="6">
        <f>INDEX(Roles!$J$5:$J$40,MATCH(C1998&amp;"|"&amp;D1998,Roles!$A$5:$A$40,0))</f>
        <v/>
      </c>
      <c r="J1998" s="6">
        <f>INDEX(Roles!$K$5:$K$40,MATCH(C1998&amp;"|"&amp;D1998,Roles!$A$5:$A$40,0))</f>
        <v/>
      </c>
      <c r="K1998" s="26">
        <f>INDEX(Market!$K$31:$K$54,MATCH(B1998&amp;"|"&amp;J1998,Market!$A$31:$A$54,0))</f>
        <v/>
      </c>
      <c r="L1998" s="6">
        <f>INDEX(Settings!$E$13:$E$19,MATCH(I1998,Settings!$B$13:$B$19,0))</f>
        <v/>
      </c>
      <c r="M1998" s="25">
        <f>INDEX(Structure!$K$6:$K$12,MATCH(I1998,Structure!$A$6:$A$12,0))</f>
        <v/>
      </c>
      <c r="N1998" s="26">
        <f>INDEX(Structure!$G$25:$G$52,MATCH(B1998&amp;"|"&amp;I1998,Structure!$A$25:$A$52,0))</f>
        <v/>
      </c>
      <c r="O1998" s="26">
        <f>INDEX(Structure!$H$25:$H$52,MATCH(B1998&amp;"|"&amp;I1998,Structure!$A$25:$A$52,0))</f>
        <v/>
      </c>
      <c r="P1998" s="26">
        <f>INDEX(Structure!$I$25:$I$52,MATCH(B1998&amp;"|"&amp;I1998,Structure!$A$25:$A$52,0))</f>
        <v/>
      </c>
      <c r="Q1998" s="20">
        <f>G1998/H1998</f>
        <v/>
      </c>
      <c r="R1998" s="20">
        <f>G1998/O1998</f>
        <v/>
      </c>
      <c r="S1998" s="32">
        <f>(G1998-N1998)/(P1998-N1998)</f>
        <v/>
      </c>
      <c r="T1998" s="4">
        <f>IF(G1998&lt;N1998,"Below",IF(G1998&gt;P1998,"Above","Within"))</f>
        <v/>
      </c>
      <c r="U1998" s="17">
        <f>MAX(0,N1998-G1998)*F1998</f>
        <v/>
      </c>
      <c r="V1998" s="17">
        <f>MAX(0,G1998-P1998)*F1998</f>
        <v/>
      </c>
      <c r="W1998" s="33">
        <f>IF(T1998="Above",LN(G1998/P1998)/LN(1+INDEX(Market!$E$6:$E$9,MATCH(B1998,Market!$A$6:$A$9,0))),0)</f>
        <v/>
      </c>
    </row>
    <row r="1999">
      <c r="A1999" s="5" t="inlineStr">
        <is>
          <t>E02309</t>
        </is>
      </c>
      <c r="B1999" s="5" t="inlineStr">
        <is>
          <t>IT</t>
        </is>
      </c>
      <c r="C1999" s="5" t="inlineStr">
        <is>
          <t>Operations</t>
        </is>
      </c>
      <c r="D1999" s="5" t="inlineStr">
        <is>
          <t>L3</t>
        </is>
      </c>
      <c r="E1999" s="5" t="inlineStr">
        <is>
          <t>F</t>
        </is>
      </c>
      <c r="F1999" s="5" t="n">
        <v>0.8</v>
      </c>
      <c r="G1999" s="31" t="n">
        <v>39950</v>
      </c>
      <c r="H1999" s="31" t="n">
        <v>39500</v>
      </c>
      <c r="I1999" s="6">
        <f>INDEX(Roles!$J$5:$J$40,MATCH(C1999&amp;"|"&amp;D1999,Roles!$A$5:$A$40,0))</f>
        <v/>
      </c>
      <c r="J1999" s="6">
        <f>INDEX(Roles!$K$5:$K$40,MATCH(C1999&amp;"|"&amp;D1999,Roles!$A$5:$A$40,0))</f>
        <v/>
      </c>
      <c r="K1999" s="26">
        <f>INDEX(Market!$K$31:$K$54,MATCH(B1999&amp;"|"&amp;J1999,Market!$A$31:$A$54,0))</f>
        <v/>
      </c>
      <c r="L1999" s="6">
        <f>INDEX(Settings!$E$13:$E$19,MATCH(I1999,Settings!$B$13:$B$19,0))</f>
        <v/>
      </c>
      <c r="M1999" s="25">
        <f>INDEX(Structure!$K$6:$K$12,MATCH(I1999,Structure!$A$6:$A$12,0))</f>
        <v/>
      </c>
      <c r="N1999" s="26">
        <f>INDEX(Structure!$G$25:$G$52,MATCH(B1999&amp;"|"&amp;I1999,Structure!$A$25:$A$52,0))</f>
        <v/>
      </c>
      <c r="O1999" s="26">
        <f>INDEX(Structure!$H$25:$H$52,MATCH(B1999&amp;"|"&amp;I1999,Structure!$A$25:$A$52,0))</f>
        <v/>
      </c>
      <c r="P1999" s="26">
        <f>INDEX(Structure!$I$25:$I$52,MATCH(B1999&amp;"|"&amp;I1999,Structure!$A$25:$A$52,0))</f>
        <v/>
      </c>
      <c r="Q1999" s="20">
        <f>G1999/H1999</f>
        <v/>
      </c>
      <c r="R1999" s="20">
        <f>G1999/O1999</f>
        <v/>
      </c>
      <c r="S1999" s="32">
        <f>(G1999-N1999)/(P1999-N1999)</f>
        <v/>
      </c>
      <c r="T1999" s="4">
        <f>IF(G1999&lt;N1999,"Below",IF(G1999&gt;P1999,"Above","Within"))</f>
        <v/>
      </c>
      <c r="U1999" s="17">
        <f>MAX(0,N1999-G1999)*F1999</f>
        <v/>
      </c>
      <c r="V1999" s="17">
        <f>MAX(0,G1999-P1999)*F1999</f>
        <v/>
      </c>
      <c r="W1999" s="33">
        <f>IF(T1999="Above",LN(G1999/P1999)/LN(1+INDEX(Market!$E$6:$E$9,MATCH(B1999,Market!$A$6:$A$9,0))),0)</f>
        <v/>
      </c>
    </row>
    <row r="2000">
      <c r="A2000" s="5" t="inlineStr">
        <is>
          <t>E02310</t>
        </is>
      </c>
      <c r="B2000" s="5" t="inlineStr">
        <is>
          <t>PL</t>
        </is>
      </c>
      <c r="C2000" s="5" t="inlineStr">
        <is>
          <t>Tech</t>
        </is>
      </c>
      <c r="D2000" s="5" t="inlineStr">
        <is>
          <t>L1</t>
        </is>
      </c>
      <c r="E2000" s="5" t="inlineStr">
        <is>
          <t>F</t>
        </is>
      </c>
      <c r="F2000" s="5" t="n">
        <v>1</v>
      </c>
      <c r="G2000" s="31" t="n">
        <v>25500</v>
      </c>
      <c r="H2000" s="31" t="n">
        <v>26200</v>
      </c>
      <c r="I2000" s="6">
        <f>INDEX(Roles!$J$5:$J$40,MATCH(C2000&amp;"|"&amp;D2000,Roles!$A$5:$A$40,0))</f>
        <v/>
      </c>
      <c r="J2000" s="6">
        <f>INDEX(Roles!$K$5:$K$40,MATCH(C2000&amp;"|"&amp;D2000,Roles!$A$5:$A$40,0))</f>
        <v/>
      </c>
      <c r="K2000" s="26">
        <f>INDEX(Market!$K$31:$K$54,MATCH(B2000&amp;"|"&amp;J2000,Market!$A$31:$A$54,0))</f>
        <v/>
      </c>
      <c r="L2000" s="6">
        <f>INDEX(Settings!$E$13:$E$19,MATCH(I2000,Settings!$B$13:$B$19,0))</f>
        <v/>
      </c>
      <c r="M2000" s="25">
        <f>INDEX(Structure!$K$6:$K$12,MATCH(I2000,Structure!$A$6:$A$12,0))</f>
        <v/>
      </c>
      <c r="N2000" s="26">
        <f>INDEX(Structure!$G$25:$G$52,MATCH(B2000&amp;"|"&amp;I2000,Structure!$A$25:$A$52,0))</f>
        <v/>
      </c>
      <c r="O2000" s="26">
        <f>INDEX(Structure!$H$25:$H$52,MATCH(B2000&amp;"|"&amp;I2000,Structure!$A$25:$A$52,0))</f>
        <v/>
      </c>
      <c r="P2000" s="26">
        <f>INDEX(Structure!$I$25:$I$52,MATCH(B2000&amp;"|"&amp;I2000,Structure!$A$25:$A$52,0))</f>
        <v/>
      </c>
      <c r="Q2000" s="20">
        <f>G2000/H2000</f>
        <v/>
      </c>
      <c r="R2000" s="20">
        <f>G2000/O2000</f>
        <v/>
      </c>
      <c r="S2000" s="32">
        <f>(G2000-N2000)/(P2000-N2000)</f>
        <v/>
      </c>
      <c r="T2000" s="4">
        <f>IF(G2000&lt;N2000,"Below",IF(G2000&gt;P2000,"Above","Within"))</f>
        <v/>
      </c>
      <c r="U2000" s="17">
        <f>MAX(0,N2000-G2000)*F2000</f>
        <v/>
      </c>
      <c r="V2000" s="17">
        <f>MAX(0,G2000-P2000)*F2000</f>
        <v/>
      </c>
      <c r="W2000" s="33">
        <f>IF(T2000="Above",LN(G2000/P2000)/LN(1+INDEX(Market!$E$6:$E$9,MATCH(B2000,Market!$A$6:$A$9,0))),0)</f>
        <v/>
      </c>
    </row>
    <row r="2001">
      <c r="A2001" s="5" t="inlineStr">
        <is>
          <t>E02311</t>
        </is>
      </c>
      <c r="B2001" s="5" t="inlineStr">
        <is>
          <t>PL</t>
        </is>
      </c>
      <c r="C2001" s="5" t="inlineStr">
        <is>
          <t>Customer Service</t>
        </is>
      </c>
      <c r="D2001" s="5" t="inlineStr">
        <is>
          <t>L2</t>
        </is>
      </c>
      <c r="E2001" s="5" t="inlineStr">
        <is>
          <t>F</t>
        </is>
      </c>
      <c r="F2001" s="5" t="n">
        <v>1</v>
      </c>
      <c r="G2001" s="31" t="n">
        <v>25450</v>
      </c>
      <c r="H2001" s="31" t="n">
        <v>23600</v>
      </c>
      <c r="I2001" s="6">
        <f>INDEX(Roles!$J$5:$J$40,MATCH(C2001&amp;"|"&amp;D2001,Roles!$A$5:$A$40,0))</f>
        <v/>
      </c>
      <c r="J2001" s="6">
        <f>INDEX(Roles!$K$5:$K$40,MATCH(C2001&amp;"|"&amp;D2001,Roles!$A$5:$A$40,0))</f>
        <v/>
      </c>
      <c r="K2001" s="26">
        <f>INDEX(Market!$K$31:$K$54,MATCH(B2001&amp;"|"&amp;J2001,Market!$A$31:$A$54,0))</f>
        <v/>
      </c>
      <c r="L2001" s="6">
        <f>INDEX(Settings!$E$13:$E$19,MATCH(I2001,Settings!$B$13:$B$19,0))</f>
        <v/>
      </c>
      <c r="M2001" s="25">
        <f>INDEX(Structure!$K$6:$K$12,MATCH(I2001,Structure!$A$6:$A$12,0))</f>
        <v/>
      </c>
      <c r="N2001" s="26">
        <f>INDEX(Structure!$G$25:$G$52,MATCH(B2001&amp;"|"&amp;I2001,Structure!$A$25:$A$52,0))</f>
        <v/>
      </c>
      <c r="O2001" s="26">
        <f>INDEX(Structure!$H$25:$H$52,MATCH(B2001&amp;"|"&amp;I2001,Structure!$A$25:$A$52,0))</f>
        <v/>
      </c>
      <c r="P2001" s="26">
        <f>INDEX(Structure!$I$25:$I$52,MATCH(B2001&amp;"|"&amp;I2001,Structure!$A$25:$A$52,0))</f>
        <v/>
      </c>
      <c r="Q2001" s="20">
        <f>G2001/H2001</f>
        <v/>
      </c>
      <c r="R2001" s="20">
        <f>G2001/O2001</f>
        <v/>
      </c>
      <c r="S2001" s="32">
        <f>(G2001-N2001)/(P2001-N2001)</f>
        <v/>
      </c>
      <c r="T2001" s="4">
        <f>IF(G2001&lt;N2001,"Below",IF(G2001&gt;P2001,"Above","Within"))</f>
        <v/>
      </c>
      <c r="U2001" s="17">
        <f>MAX(0,N2001-G2001)*F2001</f>
        <v/>
      </c>
      <c r="V2001" s="17">
        <f>MAX(0,G2001-P2001)*F2001</f>
        <v/>
      </c>
      <c r="W2001" s="33">
        <f>IF(T2001="Above",LN(G2001/P2001)/LN(1+INDEX(Market!$E$6:$E$9,MATCH(B2001,Market!$A$6:$A$9,0))),0)</f>
        <v/>
      </c>
    </row>
    <row r="2002">
      <c r="A2002" s="5" t="inlineStr">
        <is>
          <t>E02312</t>
        </is>
      </c>
      <c r="B2002" s="5" t="inlineStr">
        <is>
          <t>DE</t>
        </is>
      </c>
      <c r="C2002" s="5" t="inlineStr">
        <is>
          <t>Operations</t>
        </is>
      </c>
      <c r="D2002" s="5" t="inlineStr">
        <is>
          <t>L4</t>
        </is>
      </c>
      <c r="E2002" s="5" t="inlineStr">
        <is>
          <t>M</t>
        </is>
      </c>
      <c r="F2002" s="5" t="n">
        <v>1</v>
      </c>
      <c r="G2002" s="31" t="n">
        <v>65750</v>
      </c>
      <c r="H2002" s="31" t="n">
        <v>75800</v>
      </c>
      <c r="I2002" s="6">
        <f>INDEX(Roles!$J$5:$J$40,MATCH(C2002&amp;"|"&amp;D2002,Roles!$A$5:$A$40,0))</f>
        <v/>
      </c>
      <c r="J2002" s="6">
        <f>INDEX(Roles!$K$5:$K$40,MATCH(C2002&amp;"|"&amp;D2002,Roles!$A$5:$A$40,0))</f>
        <v/>
      </c>
      <c r="K2002" s="26">
        <f>INDEX(Market!$K$31:$K$54,MATCH(B2002&amp;"|"&amp;J2002,Market!$A$31:$A$54,0))</f>
        <v/>
      </c>
      <c r="L2002" s="6">
        <f>INDEX(Settings!$E$13:$E$19,MATCH(I2002,Settings!$B$13:$B$19,0))</f>
        <v/>
      </c>
      <c r="M2002" s="25">
        <f>INDEX(Structure!$K$6:$K$12,MATCH(I2002,Structure!$A$6:$A$12,0))</f>
        <v/>
      </c>
      <c r="N2002" s="26">
        <f>INDEX(Structure!$G$25:$G$52,MATCH(B2002&amp;"|"&amp;I2002,Structure!$A$25:$A$52,0))</f>
        <v/>
      </c>
      <c r="O2002" s="26">
        <f>INDEX(Structure!$H$25:$H$52,MATCH(B2002&amp;"|"&amp;I2002,Structure!$A$25:$A$52,0))</f>
        <v/>
      </c>
      <c r="P2002" s="26">
        <f>INDEX(Structure!$I$25:$I$52,MATCH(B2002&amp;"|"&amp;I2002,Structure!$A$25:$A$52,0))</f>
        <v/>
      </c>
      <c r="Q2002" s="20">
        <f>G2002/H2002</f>
        <v/>
      </c>
      <c r="R2002" s="20">
        <f>G2002/O2002</f>
        <v/>
      </c>
      <c r="S2002" s="32">
        <f>(G2002-N2002)/(P2002-N2002)</f>
        <v/>
      </c>
      <c r="T2002" s="4">
        <f>IF(G2002&lt;N2002,"Below",IF(G2002&gt;P2002,"Above","Within"))</f>
        <v/>
      </c>
      <c r="U2002" s="17">
        <f>MAX(0,N2002-G2002)*F2002</f>
        <v/>
      </c>
      <c r="V2002" s="17">
        <f>MAX(0,G2002-P2002)*F2002</f>
        <v/>
      </c>
      <c r="W2002" s="33">
        <f>IF(T2002="Above",LN(G2002/P2002)/LN(1+INDEX(Market!$E$6:$E$9,MATCH(B2002,Market!$A$6:$A$9,0))),0)</f>
        <v/>
      </c>
    </row>
    <row r="2003">
      <c r="A2003" s="5" t="inlineStr">
        <is>
          <t>E02313</t>
        </is>
      </c>
      <c r="B2003" s="5" t="inlineStr">
        <is>
          <t>DE</t>
        </is>
      </c>
      <c r="C2003" s="5" t="inlineStr">
        <is>
          <t>Sales</t>
        </is>
      </c>
      <c r="D2003" s="5" t="inlineStr">
        <is>
          <t>L1</t>
        </is>
      </c>
      <c r="E2003" s="5" t="inlineStr">
        <is>
          <t>F</t>
        </is>
      </c>
      <c r="F2003" s="5" t="n">
        <v>1</v>
      </c>
      <c r="G2003" s="31" t="n">
        <v>43850</v>
      </c>
      <c r="H2003" s="31" t="n">
        <v>39900</v>
      </c>
      <c r="I2003" s="6">
        <f>INDEX(Roles!$J$5:$J$40,MATCH(C2003&amp;"|"&amp;D2003,Roles!$A$5:$A$40,0))</f>
        <v/>
      </c>
      <c r="J2003" s="6">
        <f>INDEX(Roles!$K$5:$K$40,MATCH(C2003&amp;"|"&amp;D2003,Roles!$A$5:$A$40,0))</f>
        <v/>
      </c>
      <c r="K2003" s="26">
        <f>INDEX(Market!$K$31:$K$54,MATCH(B2003&amp;"|"&amp;J2003,Market!$A$31:$A$54,0))</f>
        <v/>
      </c>
      <c r="L2003" s="6">
        <f>INDEX(Settings!$E$13:$E$19,MATCH(I2003,Settings!$B$13:$B$19,0))</f>
        <v/>
      </c>
      <c r="M2003" s="25">
        <f>INDEX(Structure!$K$6:$K$12,MATCH(I2003,Structure!$A$6:$A$12,0))</f>
        <v/>
      </c>
      <c r="N2003" s="26">
        <f>INDEX(Structure!$G$25:$G$52,MATCH(B2003&amp;"|"&amp;I2003,Structure!$A$25:$A$52,0))</f>
        <v/>
      </c>
      <c r="O2003" s="26">
        <f>INDEX(Structure!$H$25:$H$52,MATCH(B2003&amp;"|"&amp;I2003,Structure!$A$25:$A$52,0))</f>
        <v/>
      </c>
      <c r="P2003" s="26">
        <f>INDEX(Structure!$I$25:$I$52,MATCH(B2003&amp;"|"&amp;I2003,Structure!$A$25:$A$52,0))</f>
        <v/>
      </c>
      <c r="Q2003" s="20">
        <f>G2003/H2003</f>
        <v/>
      </c>
      <c r="R2003" s="20">
        <f>G2003/O2003</f>
        <v/>
      </c>
      <c r="S2003" s="32">
        <f>(G2003-N2003)/(P2003-N2003)</f>
        <v/>
      </c>
      <c r="T2003" s="4">
        <f>IF(G2003&lt;N2003,"Below",IF(G2003&gt;P2003,"Above","Within"))</f>
        <v/>
      </c>
      <c r="U2003" s="17">
        <f>MAX(0,N2003-G2003)*F2003</f>
        <v/>
      </c>
      <c r="V2003" s="17">
        <f>MAX(0,G2003-P2003)*F2003</f>
        <v/>
      </c>
      <c r="W2003" s="33">
        <f>IF(T2003="Above",LN(G2003/P2003)/LN(1+INDEX(Market!$E$6:$E$9,MATCH(B2003,Market!$A$6:$A$9,0))),0)</f>
        <v/>
      </c>
    </row>
    <row r="2004">
      <c r="A2004" s="5" t="inlineStr">
        <is>
          <t>E02315</t>
        </is>
      </c>
      <c r="B2004" s="5" t="inlineStr">
        <is>
          <t>PL</t>
        </is>
      </c>
      <c r="C2004" s="5" t="inlineStr">
        <is>
          <t>Customer Service</t>
        </is>
      </c>
      <c r="D2004" s="5" t="inlineStr">
        <is>
          <t>L4</t>
        </is>
      </c>
      <c r="E2004" s="5" t="inlineStr">
        <is>
          <t>M</t>
        </is>
      </c>
      <c r="F2004" s="5" t="n">
        <v>1</v>
      </c>
      <c r="G2004" s="31" t="n">
        <v>35950</v>
      </c>
      <c r="H2004" s="31" t="n">
        <v>39700</v>
      </c>
      <c r="I2004" s="6">
        <f>INDEX(Roles!$J$5:$J$40,MATCH(C2004&amp;"|"&amp;D2004,Roles!$A$5:$A$40,0))</f>
        <v/>
      </c>
      <c r="J2004" s="6">
        <f>INDEX(Roles!$K$5:$K$40,MATCH(C2004&amp;"|"&amp;D2004,Roles!$A$5:$A$40,0))</f>
        <v/>
      </c>
      <c r="K2004" s="26">
        <f>INDEX(Market!$K$31:$K$54,MATCH(B2004&amp;"|"&amp;J2004,Market!$A$31:$A$54,0))</f>
        <v/>
      </c>
      <c r="L2004" s="6">
        <f>INDEX(Settings!$E$13:$E$19,MATCH(I2004,Settings!$B$13:$B$19,0))</f>
        <v/>
      </c>
      <c r="M2004" s="25">
        <f>INDEX(Structure!$K$6:$K$12,MATCH(I2004,Structure!$A$6:$A$12,0))</f>
        <v/>
      </c>
      <c r="N2004" s="26">
        <f>INDEX(Structure!$G$25:$G$52,MATCH(B2004&amp;"|"&amp;I2004,Structure!$A$25:$A$52,0))</f>
        <v/>
      </c>
      <c r="O2004" s="26">
        <f>INDEX(Structure!$H$25:$H$52,MATCH(B2004&amp;"|"&amp;I2004,Structure!$A$25:$A$52,0))</f>
        <v/>
      </c>
      <c r="P2004" s="26">
        <f>INDEX(Structure!$I$25:$I$52,MATCH(B2004&amp;"|"&amp;I2004,Structure!$A$25:$A$52,0))</f>
        <v/>
      </c>
      <c r="Q2004" s="20">
        <f>G2004/H2004</f>
        <v/>
      </c>
      <c r="R2004" s="20">
        <f>G2004/O2004</f>
        <v/>
      </c>
      <c r="S2004" s="32">
        <f>(G2004-N2004)/(P2004-N2004)</f>
        <v/>
      </c>
      <c r="T2004" s="4">
        <f>IF(G2004&lt;N2004,"Below",IF(G2004&gt;P2004,"Above","Within"))</f>
        <v/>
      </c>
      <c r="U2004" s="17">
        <f>MAX(0,N2004-G2004)*F2004</f>
        <v/>
      </c>
      <c r="V2004" s="17">
        <f>MAX(0,G2004-P2004)*F2004</f>
        <v/>
      </c>
      <c r="W2004" s="33">
        <f>IF(T2004="Above",LN(G2004/P2004)/LN(1+INDEX(Market!$E$6:$E$9,MATCH(B2004,Market!$A$6:$A$9,0))),0)</f>
        <v/>
      </c>
    </row>
    <row r="2005">
      <c r="A2005" s="5" t="inlineStr">
        <is>
          <t>E02316</t>
        </is>
      </c>
      <c r="B2005" s="5" t="inlineStr">
        <is>
          <t>PL</t>
        </is>
      </c>
      <c r="C2005" s="5" t="inlineStr">
        <is>
          <t>HR</t>
        </is>
      </c>
      <c r="D2005" s="5" t="inlineStr">
        <is>
          <t>L1</t>
        </is>
      </c>
      <c r="E2005" s="5" t="inlineStr">
        <is>
          <t>M</t>
        </is>
      </c>
      <c r="F2005" s="5" t="n">
        <v>1</v>
      </c>
      <c r="G2005" s="31" t="n">
        <v>19300</v>
      </c>
      <c r="H2005" s="31" t="n">
        <v>21000</v>
      </c>
      <c r="I2005" s="6">
        <f>INDEX(Roles!$J$5:$J$40,MATCH(C2005&amp;"|"&amp;D2005,Roles!$A$5:$A$40,0))</f>
        <v/>
      </c>
      <c r="J2005" s="6">
        <f>INDEX(Roles!$K$5:$K$40,MATCH(C2005&amp;"|"&amp;D2005,Roles!$A$5:$A$40,0))</f>
        <v/>
      </c>
      <c r="K2005" s="26">
        <f>INDEX(Market!$K$31:$K$54,MATCH(B2005&amp;"|"&amp;J2005,Market!$A$31:$A$54,0))</f>
        <v/>
      </c>
      <c r="L2005" s="6">
        <f>INDEX(Settings!$E$13:$E$19,MATCH(I2005,Settings!$B$13:$B$19,0))</f>
        <v/>
      </c>
      <c r="M2005" s="25">
        <f>INDEX(Structure!$K$6:$K$12,MATCH(I2005,Structure!$A$6:$A$12,0))</f>
        <v/>
      </c>
      <c r="N2005" s="26">
        <f>INDEX(Structure!$G$25:$G$52,MATCH(B2005&amp;"|"&amp;I2005,Structure!$A$25:$A$52,0))</f>
        <v/>
      </c>
      <c r="O2005" s="26">
        <f>INDEX(Structure!$H$25:$H$52,MATCH(B2005&amp;"|"&amp;I2005,Structure!$A$25:$A$52,0))</f>
        <v/>
      </c>
      <c r="P2005" s="26">
        <f>INDEX(Structure!$I$25:$I$52,MATCH(B2005&amp;"|"&amp;I2005,Structure!$A$25:$A$52,0))</f>
        <v/>
      </c>
      <c r="Q2005" s="20">
        <f>G2005/H2005</f>
        <v/>
      </c>
      <c r="R2005" s="20">
        <f>G2005/O2005</f>
        <v/>
      </c>
      <c r="S2005" s="32">
        <f>(G2005-N2005)/(P2005-N2005)</f>
        <v/>
      </c>
      <c r="T2005" s="4">
        <f>IF(G2005&lt;N2005,"Below",IF(G2005&gt;P2005,"Above","Within"))</f>
        <v/>
      </c>
      <c r="U2005" s="17">
        <f>MAX(0,N2005-G2005)*F2005</f>
        <v/>
      </c>
      <c r="V2005" s="17">
        <f>MAX(0,G2005-P2005)*F2005</f>
        <v/>
      </c>
      <c r="W2005" s="33">
        <f>IF(T2005="Above",LN(G2005/P2005)/LN(1+INDEX(Market!$E$6:$E$9,MATCH(B2005,Market!$A$6:$A$9,0))),0)</f>
        <v/>
      </c>
    </row>
    <row r="2006">
      <c r="A2006" s="5" t="inlineStr">
        <is>
          <t>E02318</t>
        </is>
      </c>
      <c r="B2006" s="5" t="inlineStr">
        <is>
          <t>DE</t>
        </is>
      </c>
      <c r="C2006" s="5" t="inlineStr">
        <is>
          <t>Customer Service</t>
        </is>
      </c>
      <c r="D2006" s="5" t="inlineStr">
        <is>
          <t>L2</t>
        </is>
      </c>
      <c r="E2006" s="5" t="inlineStr">
        <is>
          <t>M</t>
        </is>
      </c>
      <c r="F2006" s="5" t="n">
        <v>1</v>
      </c>
      <c r="G2006" s="31" t="n">
        <v>43050</v>
      </c>
      <c r="H2006" s="31" t="n">
        <v>42800</v>
      </c>
      <c r="I2006" s="6">
        <f>INDEX(Roles!$J$5:$J$40,MATCH(C2006&amp;"|"&amp;D2006,Roles!$A$5:$A$40,0))</f>
        <v/>
      </c>
      <c r="J2006" s="6">
        <f>INDEX(Roles!$K$5:$K$40,MATCH(C2006&amp;"|"&amp;D2006,Roles!$A$5:$A$40,0))</f>
        <v/>
      </c>
      <c r="K2006" s="26">
        <f>INDEX(Market!$K$31:$K$54,MATCH(B2006&amp;"|"&amp;J2006,Market!$A$31:$A$54,0))</f>
        <v/>
      </c>
      <c r="L2006" s="6">
        <f>INDEX(Settings!$E$13:$E$19,MATCH(I2006,Settings!$B$13:$B$19,0))</f>
        <v/>
      </c>
      <c r="M2006" s="25">
        <f>INDEX(Structure!$K$6:$K$12,MATCH(I2006,Structure!$A$6:$A$12,0))</f>
        <v/>
      </c>
      <c r="N2006" s="26">
        <f>INDEX(Structure!$G$25:$G$52,MATCH(B2006&amp;"|"&amp;I2006,Structure!$A$25:$A$52,0))</f>
        <v/>
      </c>
      <c r="O2006" s="26">
        <f>INDEX(Structure!$H$25:$H$52,MATCH(B2006&amp;"|"&amp;I2006,Structure!$A$25:$A$52,0))</f>
        <v/>
      </c>
      <c r="P2006" s="26">
        <f>INDEX(Structure!$I$25:$I$52,MATCH(B2006&amp;"|"&amp;I2006,Structure!$A$25:$A$52,0))</f>
        <v/>
      </c>
      <c r="Q2006" s="20">
        <f>G2006/H2006</f>
        <v/>
      </c>
      <c r="R2006" s="20">
        <f>G2006/O2006</f>
        <v/>
      </c>
      <c r="S2006" s="32">
        <f>(G2006-N2006)/(P2006-N2006)</f>
        <v/>
      </c>
      <c r="T2006" s="4">
        <f>IF(G2006&lt;N2006,"Below",IF(G2006&gt;P2006,"Above","Within"))</f>
        <v/>
      </c>
      <c r="U2006" s="17">
        <f>MAX(0,N2006-G2006)*F2006</f>
        <v/>
      </c>
      <c r="V2006" s="17">
        <f>MAX(0,G2006-P2006)*F2006</f>
        <v/>
      </c>
      <c r="W2006" s="33">
        <f>IF(T2006="Above",LN(G2006/P2006)/LN(1+INDEX(Market!$E$6:$E$9,MATCH(B2006,Market!$A$6:$A$9,0))),0)</f>
        <v/>
      </c>
    </row>
    <row r="2007">
      <c r="A2007" s="5" t="inlineStr">
        <is>
          <t>E02319</t>
        </is>
      </c>
      <c r="B2007" s="5" t="inlineStr">
        <is>
          <t>IT</t>
        </is>
      </c>
      <c r="C2007" s="5" t="inlineStr">
        <is>
          <t>HR</t>
        </is>
      </c>
      <c r="D2007" s="5" t="inlineStr">
        <is>
          <t>L3</t>
        </is>
      </c>
      <c r="E2007" s="5" t="inlineStr">
        <is>
          <t>M</t>
        </is>
      </c>
      <c r="F2007" s="5" t="n">
        <v>1</v>
      </c>
      <c r="G2007" s="31" t="n">
        <v>45600</v>
      </c>
      <c r="H2007" s="31" t="n">
        <v>41600</v>
      </c>
      <c r="I2007" s="6">
        <f>INDEX(Roles!$J$5:$J$40,MATCH(C2007&amp;"|"&amp;D2007,Roles!$A$5:$A$40,0))</f>
        <v/>
      </c>
      <c r="J2007" s="6">
        <f>INDEX(Roles!$K$5:$K$40,MATCH(C2007&amp;"|"&amp;D2007,Roles!$A$5:$A$40,0))</f>
        <v/>
      </c>
      <c r="K2007" s="26">
        <f>INDEX(Market!$K$31:$K$54,MATCH(B2007&amp;"|"&amp;J2007,Market!$A$31:$A$54,0))</f>
        <v/>
      </c>
      <c r="L2007" s="6">
        <f>INDEX(Settings!$E$13:$E$19,MATCH(I2007,Settings!$B$13:$B$19,0))</f>
        <v/>
      </c>
      <c r="M2007" s="25">
        <f>INDEX(Structure!$K$6:$K$12,MATCH(I2007,Structure!$A$6:$A$12,0))</f>
        <v/>
      </c>
      <c r="N2007" s="26">
        <f>INDEX(Structure!$G$25:$G$52,MATCH(B2007&amp;"|"&amp;I2007,Structure!$A$25:$A$52,0))</f>
        <v/>
      </c>
      <c r="O2007" s="26">
        <f>INDEX(Structure!$H$25:$H$52,MATCH(B2007&amp;"|"&amp;I2007,Structure!$A$25:$A$52,0))</f>
        <v/>
      </c>
      <c r="P2007" s="26">
        <f>INDEX(Structure!$I$25:$I$52,MATCH(B2007&amp;"|"&amp;I2007,Structure!$A$25:$A$52,0))</f>
        <v/>
      </c>
      <c r="Q2007" s="20">
        <f>G2007/H2007</f>
        <v/>
      </c>
      <c r="R2007" s="20">
        <f>G2007/O2007</f>
        <v/>
      </c>
      <c r="S2007" s="32">
        <f>(G2007-N2007)/(P2007-N2007)</f>
        <v/>
      </c>
      <c r="T2007" s="4">
        <f>IF(G2007&lt;N2007,"Below",IF(G2007&gt;P2007,"Above","Within"))</f>
        <v/>
      </c>
      <c r="U2007" s="17">
        <f>MAX(0,N2007-G2007)*F2007</f>
        <v/>
      </c>
      <c r="V2007" s="17">
        <f>MAX(0,G2007-P2007)*F2007</f>
        <v/>
      </c>
      <c r="W2007" s="33">
        <f>IF(T2007="Above",LN(G2007/P2007)/LN(1+INDEX(Market!$E$6:$E$9,MATCH(B2007,Market!$A$6:$A$9,0))),0)</f>
        <v/>
      </c>
    </row>
    <row r="2008">
      <c r="A2008" s="5" t="inlineStr">
        <is>
          <t>E02320</t>
        </is>
      </c>
      <c r="B2008" s="5" t="inlineStr">
        <is>
          <t>ES</t>
        </is>
      </c>
      <c r="C2008" s="5" t="inlineStr">
        <is>
          <t>Customer Service</t>
        </is>
      </c>
      <c r="D2008" s="5" t="inlineStr">
        <is>
          <t>L3</t>
        </is>
      </c>
      <c r="E2008" s="5" t="inlineStr">
        <is>
          <t>M</t>
        </is>
      </c>
      <c r="F2008" s="5" t="n">
        <v>1</v>
      </c>
      <c r="G2008" s="31" t="n">
        <v>31500</v>
      </c>
      <c r="H2008" s="31" t="n">
        <v>36000</v>
      </c>
      <c r="I2008" s="6">
        <f>INDEX(Roles!$J$5:$J$40,MATCH(C2008&amp;"|"&amp;D2008,Roles!$A$5:$A$40,0))</f>
        <v/>
      </c>
      <c r="J2008" s="6">
        <f>INDEX(Roles!$K$5:$K$40,MATCH(C2008&amp;"|"&amp;D2008,Roles!$A$5:$A$40,0))</f>
        <v/>
      </c>
      <c r="K2008" s="26">
        <f>INDEX(Market!$K$31:$K$54,MATCH(B2008&amp;"|"&amp;J2008,Market!$A$31:$A$54,0))</f>
        <v/>
      </c>
      <c r="L2008" s="6">
        <f>INDEX(Settings!$E$13:$E$19,MATCH(I2008,Settings!$B$13:$B$19,0))</f>
        <v/>
      </c>
      <c r="M2008" s="25">
        <f>INDEX(Structure!$K$6:$K$12,MATCH(I2008,Structure!$A$6:$A$12,0))</f>
        <v/>
      </c>
      <c r="N2008" s="26">
        <f>INDEX(Structure!$G$25:$G$52,MATCH(B2008&amp;"|"&amp;I2008,Structure!$A$25:$A$52,0))</f>
        <v/>
      </c>
      <c r="O2008" s="26">
        <f>INDEX(Structure!$H$25:$H$52,MATCH(B2008&amp;"|"&amp;I2008,Structure!$A$25:$A$52,0))</f>
        <v/>
      </c>
      <c r="P2008" s="26">
        <f>INDEX(Structure!$I$25:$I$52,MATCH(B2008&amp;"|"&amp;I2008,Structure!$A$25:$A$52,0))</f>
        <v/>
      </c>
      <c r="Q2008" s="20">
        <f>G2008/H2008</f>
        <v/>
      </c>
      <c r="R2008" s="20">
        <f>G2008/O2008</f>
        <v/>
      </c>
      <c r="S2008" s="32">
        <f>(G2008-N2008)/(P2008-N2008)</f>
        <v/>
      </c>
      <c r="T2008" s="4">
        <f>IF(G2008&lt;N2008,"Below",IF(G2008&gt;P2008,"Above","Within"))</f>
        <v/>
      </c>
      <c r="U2008" s="17">
        <f>MAX(0,N2008-G2008)*F2008</f>
        <v/>
      </c>
      <c r="V2008" s="17">
        <f>MAX(0,G2008-P2008)*F2008</f>
        <v/>
      </c>
      <c r="W2008" s="33">
        <f>IF(T2008="Above",LN(G2008/P2008)/LN(1+INDEX(Market!$E$6:$E$9,MATCH(B2008,Market!$A$6:$A$9,0))),0)</f>
        <v/>
      </c>
    </row>
    <row r="2009">
      <c r="A2009" s="5" t="inlineStr">
        <is>
          <t>E02321</t>
        </is>
      </c>
      <c r="B2009" s="5" t="inlineStr">
        <is>
          <t>ES</t>
        </is>
      </c>
      <c r="C2009" s="5" t="inlineStr">
        <is>
          <t>Operations</t>
        </is>
      </c>
      <c r="D2009" s="5" t="inlineStr">
        <is>
          <t>L3</t>
        </is>
      </c>
      <c r="E2009" s="5" t="inlineStr">
        <is>
          <t>F</t>
        </is>
      </c>
      <c r="F2009" s="5" t="n">
        <v>1</v>
      </c>
      <c r="G2009" s="31" t="n">
        <v>39900</v>
      </c>
      <c r="H2009" s="31" t="n">
        <v>38000</v>
      </c>
      <c r="I2009" s="6">
        <f>INDEX(Roles!$J$5:$J$40,MATCH(C2009&amp;"|"&amp;D2009,Roles!$A$5:$A$40,0))</f>
        <v/>
      </c>
      <c r="J2009" s="6">
        <f>INDEX(Roles!$K$5:$K$40,MATCH(C2009&amp;"|"&amp;D2009,Roles!$A$5:$A$40,0))</f>
        <v/>
      </c>
      <c r="K2009" s="26">
        <f>INDEX(Market!$K$31:$K$54,MATCH(B2009&amp;"|"&amp;J2009,Market!$A$31:$A$54,0))</f>
        <v/>
      </c>
      <c r="L2009" s="6">
        <f>INDEX(Settings!$E$13:$E$19,MATCH(I2009,Settings!$B$13:$B$19,0))</f>
        <v/>
      </c>
      <c r="M2009" s="25">
        <f>INDEX(Structure!$K$6:$K$12,MATCH(I2009,Structure!$A$6:$A$12,0))</f>
        <v/>
      </c>
      <c r="N2009" s="26">
        <f>INDEX(Structure!$G$25:$G$52,MATCH(B2009&amp;"|"&amp;I2009,Structure!$A$25:$A$52,0))</f>
        <v/>
      </c>
      <c r="O2009" s="26">
        <f>INDEX(Structure!$H$25:$H$52,MATCH(B2009&amp;"|"&amp;I2009,Structure!$A$25:$A$52,0))</f>
        <v/>
      </c>
      <c r="P2009" s="26">
        <f>INDEX(Structure!$I$25:$I$52,MATCH(B2009&amp;"|"&amp;I2009,Structure!$A$25:$A$52,0))</f>
        <v/>
      </c>
      <c r="Q2009" s="20">
        <f>G2009/H2009</f>
        <v/>
      </c>
      <c r="R2009" s="20">
        <f>G2009/O2009</f>
        <v/>
      </c>
      <c r="S2009" s="32">
        <f>(G2009-N2009)/(P2009-N2009)</f>
        <v/>
      </c>
      <c r="T2009" s="4">
        <f>IF(G2009&lt;N2009,"Below",IF(G2009&gt;P2009,"Above","Within"))</f>
        <v/>
      </c>
      <c r="U2009" s="17">
        <f>MAX(0,N2009-G2009)*F2009</f>
        <v/>
      </c>
      <c r="V2009" s="17">
        <f>MAX(0,G2009-P2009)*F2009</f>
        <v/>
      </c>
      <c r="W2009" s="33">
        <f>IF(T2009="Above",LN(G2009/P2009)/LN(1+INDEX(Market!$E$6:$E$9,MATCH(B2009,Market!$A$6:$A$9,0))),0)</f>
        <v/>
      </c>
    </row>
    <row r="2010">
      <c r="A2010" s="5" t="inlineStr">
        <is>
          <t>E02323</t>
        </is>
      </c>
      <c r="B2010" s="5" t="inlineStr">
        <is>
          <t>DE</t>
        </is>
      </c>
      <c r="C2010" s="5" t="inlineStr">
        <is>
          <t>Operations</t>
        </is>
      </c>
      <c r="D2010" s="5" t="inlineStr">
        <is>
          <t>L2</t>
        </is>
      </c>
      <c r="E2010" s="5" t="inlineStr">
        <is>
          <t>M</t>
        </is>
      </c>
      <c r="F2010" s="5" t="n">
        <v>1</v>
      </c>
      <c r="G2010" s="31" t="n">
        <v>37600</v>
      </c>
      <c r="H2010" s="31" t="n">
        <v>45100</v>
      </c>
      <c r="I2010" s="6">
        <f>INDEX(Roles!$J$5:$J$40,MATCH(C2010&amp;"|"&amp;D2010,Roles!$A$5:$A$40,0))</f>
        <v/>
      </c>
      <c r="J2010" s="6">
        <f>INDEX(Roles!$K$5:$K$40,MATCH(C2010&amp;"|"&amp;D2010,Roles!$A$5:$A$40,0))</f>
        <v/>
      </c>
      <c r="K2010" s="26">
        <f>INDEX(Market!$K$31:$K$54,MATCH(B2010&amp;"|"&amp;J2010,Market!$A$31:$A$54,0))</f>
        <v/>
      </c>
      <c r="L2010" s="6">
        <f>INDEX(Settings!$E$13:$E$19,MATCH(I2010,Settings!$B$13:$B$19,0))</f>
        <v/>
      </c>
      <c r="M2010" s="25">
        <f>INDEX(Structure!$K$6:$K$12,MATCH(I2010,Structure!$A$6:$A$12,0))</f>
        <v/>
      </c>
      <c r="N2010" s="26">
        <f>INDEX(Structure!$G$25:$G$52,MATCH(B2010&amp;"|"&amp;I2010,Structure!$A$25:$A$52,0))</f>
        <v/>
      </c>
      <c r="O2010" s="26">
        <f>INDEX(Structure!$H$25:$H$52,MATCH(B2010&amp;"|"&amp;I2010,Structure!$A$25:$A$52,0))</f>
        <v/>
      </c>
      <c r="P2010" s="26">
        <f>INDEX(Structure!$I$25:$I$52,MATCH(B2010&amp;"|"&amp;I2010,Structure!$A$25:$A$52,0))</f>
        <v/>
      </c>
      <c r="Q2010" s="20">
        <f>G2010/H2010</f>
        <v/>
      </c>
      <c r="R2010" s="20">
        <f>G2010/O2010</f>
        <v/>
      </c>
      <c r="S2010" s="32">
        <f>(G2010-N2010)/(P2010-N2010)</f>
        <v/>
      </c>
      <c r="T2010" s="4">
        <f>IF(G2010&lt;N2010,"Below",IF(G2010&gt;P2010,"Above","Within"))</f>
        <v/>
      </c>
      <c r="U2010" s="17">
        <f>MAX(0,N2010-G2010)*F2010</f>
        <v/>
      </c>
      <c r="V2010" s="17">
        <f>MAX(0,G2010-P2010)*F2010</f>
        <v/>
      </c>
      <c r="W2010" s="33">
        <f>IF(T2010="Above",LN(G2010/P2010)/LN(1+INDEX(Market!$E$6:$E$9,MATCH(B2010,Market!$A$6:$A$9,0))),0)</f>
        <v/>
      </c>
    </row>
    <row r="2011">
      <c r="A2011" s="5" t="inlineStr">
        <is>
          <t>E02324</t>
        </is>
      </c>
      <c r="B2011" s="5" t="inlineStr">
        <is>
          <t>PL</t>
        </is>
      </c>
      <c r="C2011" s="5" t="inlineStr">
        <is>
          <t>Customer Service</t>
        </is>
      </c>
      <c r="D2011" s="5" t="inlineStr">
        <is>
          <t>L2</t>
        </is>
      </c>
      <c r="E2011" s="5" t="inlineStr">
        <is>
          <t>F</t>
        </is>
      </c>
      <c r="F2011" s="5" t="n">
        <v>0.8</v>
      </c>
      <c r="G2011" s="31" t="n">
        <v>22350</v>
      </c>
      <c r="H2011" s="31" t="n">
        <v>23600</v>
      </c>
      <c r="I2011" s="6">
        <f>INDEX(Roles!$J$5:$J$40,MATCH(C2011&amp;"|"&amp;D2011,Roles!$A$5:$A$40,0))</f>
        <v/>
      </c>
      <c r="J2011" s="6">
        <f>INDEX(Roles!$K$5:$K$40,MATCH(C2011&amp;"|"&amp;D2011,Roles!$A$5:$A$40,0))</f>
        <v/>
      </c>
      <c r="K2011" s="26">
        <f>INDEX(Market!$K$31:$K$54,MATCH(B2011&amp;"|"&amp;J2011,Market!$A$31:$A$54,0))</f>
        <v/>
      </c>
      <c r="L2011" s="6">
        <f>INDEX(Settings!$E$13:$E$19,MATCH(I2011,Settings!$B$13:$B$19,0))</f>
        <v/>
      </c>
      <c r="M2011" s="25">
        <f>INDEX(Structure!$K$6:$K$12,MATCH(I2011,Structure!$A$6:$A$12,0))</f>
        <v/>
      </c>
      <c r="N2011" s="26">
        <f>INDEX(Structure!$G$25:$G$52,MATCH(B2011&amp;"|"&amp;I2011,Structure!$A$25:$A$52,0))</f>
        <v/>
      </c>
      <c r="O2011" s="26">
        <f>INDEX(Structure!$H$25:$H$52,MATCH(B2011&amp;"|"&amp;I2011,Structure!$A$25:$A$52,0))</f>
        <v/>
      </c>
      <c r="P2011" s="26">
        <f>INDEX(Structure!$I$25:$I$52,MATCH(B2011&amp;"|"&amp;I2011,Structure!$A$25:$A$52,0))</f>
        <v/>
      </c>
      <c r="Q2011" s="20">
        <f>G2011/H2011</f>
        <v/>
      </c>
      <c r="R2011" s="20">
        <f>G2011/O2011</f>
        <v/>
      </c>
      <c r="S2011" s="32">
        <f>(G2011-N2011)/(P2011-N2011)</f>
        <v/>
      </c>
      <c r="T2011" s="4">
        <f>IF(G2011&lt;N2011,"Below",IF(G2011&gt;P2011,"Above","Within"))</f>
        <v/>
      </c>
      <c r="U2011" s="17">
        <f>MAX(0,N2011-G2011)*F2011</f>
        <v/>
      </c>
      <c r="V2011" s="17">
        <f>MAX(0,G2011-P2011)*F2011</f>
        <v/>
      </c>
      <c r="W2011" s="33">
        <f>IF(T2011="Above",LN(G2011/P2011)/LN(1+INDEX(Market!$E$6:$E$9,MATCH(B2011,Market!$A$6:$A$9,0))),0)</f>
        <v/>
      </c>
    </row>
    <row r="2012">
      <c r="A2012" s="5" t="inlineStr">
        <is>
          <t>E02326</t>
        </is>
      </c>
      <c r="B2012" s="5" t="inlineStr">
        <is>
          <t>DE</t>
        </is>
      </c>
      <c r="C2012" s="5" t="inlineStr">
        <is>
          <t>Operations</t>
        </is>
      </c>
      <c r="D2012" s="5" t="inlineStr">
        <is>
          <t>L2</t>
        </is>
      </c>
      <c r="E2012" s="5" t="inlineStr">
        <is>
          <t>F</t>
        </is>
      </c>
      <c r="F2012" s="5" t="n">
        <v>1</v>
      </c>
      <c r="G2012" s="31" t="n">
        <v>37650</v>
      </c>
      <c r="H2012" s="31" t="n">
        <v>45100</v>
      </c>
      <c r="I2012" s="6">
        <f>INDEX(Roles!$J$5:$J$40,MATCH(C2012&amp;"|"&amp;D2012,Roles!$A$5:$A$40,0))</f>
        <v/>
      </c>
      <c r="J2012" s="6">
        <f>INDEX(Roles!$K$5:$K$40,MATCH(C2012&amp;"|"&amp;D2012,Roles!$A$5:$A$40,0))</f>
        <v/>
      </c>
      <c r="K2012" s="26">
        <f>INDEX(Market!$K$31:$K$54,MATCH(B2012&amp;"|"&amp;J2012,Market!$A$31:$A$54,0))</f>
        <v/>
      </c>
      <c r="L2012" s="6">
        <f>INDEX(Settings!$E$13:$E$19,MATCH(I2012,Settings!$B$13:$B$19,0))</f>
        <v/>
      </c>
      <c r="M2012" s="25">
        <f>INDEX(Structure!$K$6:$K$12,MATCH(I2012,Structure!$A$6:$A$12,0))</f>
        <v/>
      </c>
      <c r="N2012" s="26">
        <f>INDEX(Structure!$G$25:$G$52,MATCH(B2012&amp;"|"&amp;I2012,Structure!$A$25:$A$52,0))</f>
        <v/>
      </c>
      <c r="O2012" s="26">
        <f>INDEX(Structure!$H$25:$H$52,MATCH(B2012&amp;"|"&amp;I2012,Structure!$A$25:$A$52,0))</f>
        <v/>
      </c>
      <c r="P2012" s="26">
        <f>INDEX(Structure!$I$25:$I$52,MATCH(B2012&amp;"|"&amp;I2012,Structure!$A$25:$A$52,0))</f>
        <v/>
      </c>
      <c r="Q2012" s="20">
        <f>G2012/H2012</f>
        <v/>
      </c>
      <c r="R2012" s="20">
        <f>G2012/O2012</f>
        <v/>
      </c>
      <c r="S2012" s="32">
        <f>(G2012-N2012)/(P2012-N2012)</f>
        <v/>
      </c>
      <c r="T2012" s="4">
        <f>IF(G2012&lt;N2012,"Below",IF(G2012&gt;P2012,"Above","Within"))</f>
        <v/>
      </c>
      <c r="U2012" s="17">
        <f>MAX(0,N2012-G2012)*F2012</f>
        <v/>
      </c>
      <c r="V2012" s="17">
        <f>MAX(0,G2012-P2012)*F2012</f>
        <v/>
      </c>
      <c r="W2012" s="33">
        <f>IF(T2012="Above",LN(G2012/P2012)/LN(1+INDEX(Market!$E$6:$E$9,MATCH(B2012,Market!$A$6:$A$9,0))),0)</f>
        <v/>
      </c>
    </row>
    <row r="2013">
      <c r="A2013" s="5" t="inlineStr">
        <is>
          <t>E02327</t>
        </is>
      </c>
      <c r="B2013" s="5" t="inlineStr">
        <is>
          <t>DE</t>
        </is>
      </c>
      <c r="C2013" s="5" t="inlineStr">
        <is>
          <t>Tech</t>
        </is>
      </c>
      <c r="D2013" s="5" t="inlineStr">
        <is>
          <t>L2</t>
        </is>
      </c>
      <c r="E2013" s="5" t="inlineStr">
        <is>
          <t>F</t>
        </is>
      </c>
      <c r="F2013" s="5" t="n">
        <v>1</v>
      </c>
      <c r="G2013" s="31" t="n">
        <v>52700</v>
      </c>
      <c r="H2013" s="31" t="n">
        <v>59400</v>
      </c>
      <c r="I2013" s="6">
        <f>INDEX(Roles!$J$5:$J$40,MATCH(C2013&amp;"|"&amp;D2013,Roles!$A$5:$A$40,0))</f>
        <v/>
      </c>
      <c r="J2013" s="6">
        <f>INDEX(Roles!$K$5:$K$40,MATCH(C2013&amp;"|"&amp;D2013,Roles!$A$5:$A$40,0))</f>
        <v/>
      </c>
      <c r="K2013" s="26">
        <f>INDEX(Market!$K$31:$K$54,MATCH(B2013&amp;"|"&amp;J2013,Market!$A$31:$A$54,0))</f>
        <v/>
      </c>
      <c r="L2013" s="6">
        <f>INDEX(Settings!$E$13:$E$19,MATCH(I2013,Settings!$B$13:$B$19,0))</f>
        <v/>
      </c>
      <c r="M2013" s="25">
        <f>INDEX(Structure!$K$6:$K$12,MATCH(I2013,Structure!$A$6:$A$12,0))</f>
        <v/>
      </c>
      <c r="N2013" s="26">
        <f>INDEX(Structure!$G$25:$G$52,MATCH(B2013&amp;"|"&amp;I2013,Structure!$A$25:$A$52,0))</f>
        <v/>
      </c>
      <c r="O2013" s="26">
        <f>INDEX(Structure!$H$25:$H$52,MATCH(B2013&amp;"|"&amp;I2013,Structure!$A$25:$A$52,0))</f>
        <v/>
      </c>
      <c r="P2013" s="26">
        <f>INDEX(Structure!$I$25:$I$52,MATCH(B2013&amp;"|"&amp;I2013,Structure!$A$25:$A$52,0))</f>
        <v/>
      </c>
      <c r="Q2013" s="20">
        <f>G2013/H2013</f>
        <v/>
      </c>
      <c r="R2013" s="20">
        <f>G2013/O2013</f>
        <v/>
      </c>
      <c r="S2013" s="32">
        <f>(G2013-N2013)/(P2013-N2013)</f>
        <v/>
      </c>
      <c r="T2013" s="4">
        <f>IF(G2013&lt;N2013,"Below",IF(G2013&gt;P2013,"Above","Within"))</f>
        <v/>
      </c>
      <c r="U2013" s="17">
        <f>MAX(0,N2013-G2013)*F2013</f>
        <v/>
      </c>
      <c r="V2013" s="17">
        <f>MAX(0,G2013-P2013)*F2013</f>
        <v/>
      </c>
      <c r="W2013" s="33">
        <f>IF(T2013="Above",LN(G2013/P2013)/LN(1+INDEX(Market!$E$6:$E$9,MATCH(B2013,Market!$A$6:$A$9,0))),0)</f>
        <v/>
      </c>
    </row>
    <row r="2014">
      <c r="A2014" s="5" t="inlineStr">
        <is>
          <t>E02328</t>
        </is>
      </c>
      <c r="B2014" s="5" t="inlineStr">
        <is>
          <t>IT</t>
        </is>
      </c>
      <c r="C2014" s="5" t="inlineStr">
        <is>
          <t>Customer Service</t>
        </is>
      </c>
      <c r="D2014" s="5" t="inlineStr">
        <is>
          <t>L2</t>
        </is>
      </c>
      <c r="E2014" s="5" t="inlineStr">
        <is>
          <t>F</t>
        </is>
      </c>
      <c r="F2014" s="5" t="n">
        <v>0.8</v>
      </c>
      <c r="G2014" s="31" t="n">
        <v>36000</v>
      </c>
      <c r="H2014" s="31" t="n">
        <v>29200</v>
      </c>
      <c r="I2014" s="6">
        <f>INDEX(Roles!$J$5:$J$40,MATCH(C2014&amp;"|"&amp;D2014,Roles!$A$5:$A$40,0))</f>
        <v/>
      </c>
      <c r="J2014" s="6">
        <f>INDEX(Roles!$K$5:$K$40,MATCH(C2014&amp;"|"&amp;D2014,Roles!$A$5:$A$40,0))</f>
        <v/>
      </c>
      <c r="K2014" s="26">
        <f>INDEX(Market!$K$31:$K$54,MATCH(B2014&amp;"|"&amp;J2014,Market!$A$31:$A$54,0))</f>
        <v/>
      </c>
      <c r="L2014" s="6">
        <f>INDEX(Settings!$E$13:$E$19,MATCH(I2014,Settings!$B$13:$B$19,0))</f>
        <v/>
      </c>
      <c r="M2014" s="25">
        <f>INDEX(Structure!$K$6:$K$12,MATCH(I2014,Structure!$A$6:$A$12,0))</f>
        <v/>
      </c>
      <c r="N2014" s="26">
        <f>INDEX(Structure!$G$25:$G$52,MATCH(B2014&amp;"|"&amp;I2014,Structure!$A$25:$A$52,0))</f>
        <v/>
      </c>
      <c r="O2014" s="26">
        <f>INDEX(Structure!$H$25:$H$52,MATCH(B2014&amp;"|"&amp;I2014,Structure!$A$25:$A$52,0))</f>
        <v/>
      </c>
      <c r="P2014" s="26">
        <f>INDEX(Structure!$I$25:$I$52,MATCH(B2014&amp;"|"&amp;I2014,Structure!$A$25:$A$52,0))</f>
        <v/>
      </c>
      <c r="Q2014" s="20">
        <f>G2014/H2014</f>
        <v/>
      </c>
      <c r="R2014" s="20">
        <f>G2014/O2014</f>
        <v/>
      </c>
      <c r="S2014" s="32">
        <f>(G2014-N2014)/(P2014-N2014)</f>
        <v/>
      </c>
      <c r="T2014" s="4">
        <f>IF(G2014&lt;N2014,"Below",IF(G2014&gt;P2014,"Above","Within"))</f>
        <v/>
      </c>
      <c r="U2014" s="17">
        <f>MAX(0,N2014-G2014)*F2014</f>
        <v/>
      </c>
      <c r="V2014" s="17">
        <f>MAX(0,G2014-P2014)*F2014</f>
        <v/>
      </c>
      <c r="W2014" s="33">
        <f>IF(T2014="Above",LN(G2014/P2014)/LN(1+INDEX(Market!$E$6:$E$9,MATCH(B2014,Market!$A$6:$A$9,0))),0)</f>
        <v/>
      </c>
    </row>
    <row r="2015">
      <c r="A2015" s="5" t="inlineStr">
        <is>
          <t>E02329</t>
        </is>
      </c>
      <c r="B2015" s="5" t="inlineStr">
        <is>
          <t>PL</t>
        </is>
      </c>
      <c r="C2015" s="5" t="inlineStr">
        <is>
          <t>Operations</t>
        </is>
      </c>
      <c r="D2015" s="5" t="inlineStr">
        <is>
          <t>L2</t>
        </is>
      </c>
      <c r="E2015" s="5" t="inlineStr">
        <is>
          <t>M</t>
        </is>
      </c>
      <c r="F2015" s="5" t="n">
        <v>1</v>
      </c>
      <c r="G2015" s="31" t="n">
        <v>21450</v>
      </c>
      <c r="H2015" s="31" t="n">
        <v>24900</v>
      </c>
      <c r="I2015" s="6">
        <f>INDEX(Roles!$J$5:$J$40,MATCH(C2015&amp;"|"&amp;D2015,Roles!$A$5:$A$40,0))</f>
        <v/>
      </c>
      <c r="J2015" s="6">
        <f>INDEX(Roles!$K$5:$K$40,MATCH(C2015&amp;"|"&amp;D2015,Roles!$A$5:$A$40,0))</f>
        <v/>
      </c>
      <c r="K2015" s="26">
        <f>INDEX(Market!$K$31:$K$54,MATCH(B2015&amp;"|"&amp;J2015,Market!$A$31:$A$54,0))</f>
        <v/>
      </c>
      <c r="L2015" s="6">
        <f>INDEX(Settings!$E$13:$E$19,MATCH(I2015,Settings!$B$13:$B$19,0))</f>
        <v/>
      </c>
      <c r="M2015" s="25">
        <f>INDEX(Structure!$K$6:$K$12,MATCH(I2015,Structure!$A$6:$A$12,0))</f>
        <v/>
      </c>
      <c r="N2015" s="26">
        <f>INDEX(Structure!$G$25:$G$52,MATCH(B2015&amp;"|"&amp;I2015,Structure!$A$25:$A$52,0))</f>
        <v/>
      </c>
      <c r="O2015" s="26">
        <f>INDEX(Structure!$H$25:$H$52,MATCH(B2015&amp;"|"&amp;I2015,Structure!$A$25:$A$52,0))</f>
        <v/>
      </c>
      <c r="P2015" s="26">
        <f>INDEX(Structure!$I$25:$I$52,MATCH(B2015&amp;"|"&amp;I2015,Structure!$A$25:$A$52,0))</f>
        <v/>
      </c>
      <c r="Q2015" s="20">
        <f>G2015/H2015</f>
        <v/>
      </c>
      <c r="R2015" s="20">
        <f>G2015/O2015</f>
        <v/>
      </c>
      <c r="S2015" s="32">
        <f>(G2015-N2015)/(P2015-N2015)</f>
        <v/>
      </c>
      <c r="T2015" s="4">
        <f>IF(G2015&lt;N2015,"Below",IF(G2015&gt;P2015,"Above","Within"))</f>
        <v/>
      </c>
      <c r="U2015" s="17">
        <f>MAX(0,N2015-G2015)*F2015</f>
        <v/>
      </c>
      <c r="V2015" s="17">
        <f>MAX(0,G2015-P2015)*F2015</f>
        <v/>
      </c>
      <c r="W2015" s="33">
        <f>IF(T2015="Above",LN(G2015/P2015)/LN(1+INDEX(Market!$E$6:$E$9,MATCH(B2015,Market!$A$6:$A$9,0))),0)</f>
        <v/>
      </c>
    </row>
    <row r="2016">
      <c r="A2016" s="5" t="inlineStr">
        <is>
          <t>E02330</t>
        </is>
      </c>
      <c r="B2016" s="5" t="inlineStr">
        <is>
          <t>IT</t>
        </is>
      </c>
      <c r="C2016" s="5" t="inlineStr">
        <is>
          <t>Operations</t>
        </is>
      </c>
      <c r="D2016" s="5" t="inlineStr">
        <is>
          <t>L4</t>
        </is>
      </c>
      <c r="E2016" s="5" t="inlineStr">
        <is>
          <t>F</t>
        </is>
      </c>
      <c r="F2016" s="5" t="n">
        <v>1</v>
      </c>
      <c r="G2016" s="31" t="n">
        <v>43300</v>
      </c>
      <c r="H2016" s="31" t="n">
        <v>51900</v>
      </c>
      <c r="I2016" s="6">
        <f>INDEX(Roles!$J$5:$J$40,MATCH(C2016&amp;"|"&amp;D2016,Roles!$A$5:$A$40,0))</f>
        <v/>
      </c>
      <c r="J2016" s="6">
        <f>INDEX(Roles!$K$5:$K$40,MATCH(C2016&amp;"|"&amp;D2016,Roles!$A$5:$A$40,0))</f>
        <v/>
      </c>
      <c r="K2016" s="26">
        <f>INDEX(Market!$K$31:$K$54,MATCH(B2016&amp;"|"&amp;J2016,Market!$A$31:$A$54,0))</f>
        <v/>
      </c>
      <c r="L2016" s="6">
        <f>INDEX(Settings!$E$13:$E$19,MATCH(I2016,Settings!$B$13:$B$19,0))</f>
        <v/>
      </c>
      <c r="M2016" s="25">
        <f>INDEX(Structure!$K$6:$K$12,MATCH(I2016,Structure!$A$6:$A$12,0))</f>
        <v/>
      </c>
      <c r="N2016" s="26">
        <f>INDEX(Structure!$G$25:$G$52,MATCH(B2016&amp;"|"&amp;I2016,Structure!$A$25:$A$52,0))</f>
        <v/>
      </c>
      <c r="O2016" s="26">
        <f>INDEX(Structure!$H$25:$H$52,MATCH(B2016&amp;"|"&amp;I2016,Structure!$A$25:$A$52,0))</f>
        <v/>
      </c>
      <c r="P2016" s="26">
        <f>INDEX(Structure!$I$25:$I$52,MATCH(B2016&amp;"|"&amp;I2016,Structure!$A$25:$A$52,0))</f>
        <v/>
      </c>
      <c r="Q2016" s="20">
        <f>G2016/H2016</f>
        <v/>
      </c>
      <c r="R2016" s="20">
        <f>G2016/O2016</f>
        <v/>
      </c>
      <c r="S2016" s="32">
        <f>(G2016-N2016)/(P2016-N2016)</f>
        <v/>
      </c>
      <c r="T2016" s="4">
        <f>IF(G2016&lt;N2016,"Below",IF(G2016&gt;P2016,"Above","Within"))</f>
        <v/>
      </c>
      <c r="U2016" s="17">
        <f>MAX(0,N2016-G2016)*F2016</f>
        <v/>
      </c>
      <c r="V2016" s="17">
        <f>MAX(0,G2016-P2016)*F2016</f>
        <v/>
      </c>
      <c r="W2016" s="33">
        <f>IF(T2016="Above",LN(G2016/P2016)/LN(1+INDEX(Market!$E$6:$E$9,MATCH(B2016,Market!$A$6:$A$9,0))),0)</f>
        <v/>
      </c>
    </row>
    <row r="2017">
      <c r="A2017" s="5" t="inlineStr">
        <is>
          <t>E02331</t>
        </is>
      </c>
      <c r="B2017" s="5" t="inlineStr">
        <is>
          <t>PL</t>
        </is>
      </c>
      <c r="C2017" s="5" t="inlineStr">
        <is>
          <t>Tech</t>
        </is>
      </c>
      <c r="D2017" s="5" t="inlineStr">
        <is>
          <t>L4</t>
        </is>
      </c>
      <c r="E2017" s="5" t="inlineStr">
        <is>
          <t>M</t>
        </is>
      </c>
      <c r="F2017" s="5" t="n">
        <v>1</v>
      </c>
      <c r="G2017" s="31" t="n">
        <v>54850</v>
      </c>
      <c r="H2017" s="31" t="n">
        <v>55100</v>
      </c>
      <c r="I2017" s="6">
        <f>INDEX(Roles!$J$5:$J$40,MATCH(C2017&amp;"|"&amp;D2017,Roles!$A$5:$A$40,0))</f>
        <v/>
      </c>
      <c r="J2017" s="6">
        <f>INDEX(Roles!$K$5:$K$40,MATCH(C2017&amp;"|"&amp;D2017,Roles!$A$5:$A$40,0))</f>
        <v/>
      </c>
      <c r="K2017" s="26">
        <f>INDEX(Market!$K$31:$K$54,MATCH(B2017&amp;"|"&amp;J2017,Market!$A$31:$A$54,0))</f>
        <v/>
      </c>
      <c r="L2017" s="6">
        <f>INDEX(Settings!$E$13:$E$19,MATCH(I2017,Settings!$B$13:$B$19,0))</f>
        <v/>
      </c>
      <c r="M2017" s="25">
        <f>INDEX(Structure!$K$6:$K$12,MATCH(I2017,Structure!$A$6:$A$12,0))</f>
        <v/>
      </c>
      <c r="N2017" s="26">
        <f>INDEX(Structure!$G$25:$G$52,MATCH(B2017&amp;"|"&amp;I2017,Structure!$A$25:$A$52,0))</f>
        <v/>
      </c>
      <c r="O2017" s="26">
        <f>INDEX(Structure!$H$25:$H$52,MATCH(B2017&amp;"|"&amp;I2017,Structure!$A$25:$A$52,0))</f>
        <v/>
      </c>
      <c r="P2017" s="26">
        <f>INDEX(Structure!$I$25:$I$52,MATCH(B2017&amp;"|"&amp;I2017,Structure!$A$25:$A$52,0))</f>
        <v/>
      </c>
      <c r="Q2017" s="20">
        <f>G2017/H2017</f>
        <v/>
      </c>
      <c r="R2017" s="20">
        <f>G2017/O2017</f>
        <v/>
      </c>
      <c r="S2017" s="32">
        <f>(G2017-N2017)/(P2017-N2017)</f>
        <v/>
      </c>
      <c r="T2017" s="4">
        <f>IF(G2017&lt;N2017,"Below",IF(G2017&gt;P2017,"Above","Within"))</f>
        <v/>
      </c>
      <c r="U2017" s="17">
        <f>MAX(0,N2017-G2017)*F2017</f>
        <v/>
      </c>
      <c r="V2017" s="17">
        <f>MAX(0,G2017-P2017)*F2017</f>
        <v/>
      </c>
      <c r="W2017" s="33">
        <f>IF(T2017="Above",LN(G2017/P2017)/LN(1+INDEX(Market!$E$6:$E$9,MATCH(B2017,Market!$A$6:$A$9,0))),0)</f>
        <v/>
      </c>
    </row>
    <row r="2018">
      <c r="A2018" s="5" t="inlineStr">
        <is>
          <t>E02332</t>
        </is>
      </c>
      <c r="B2018" s="5" t="inlineStr">
        <is>
          <t>PL</t>
        </is>
      </c>
      <c r="C2018" s="5" t="inlineStr">
        <is>
          <t>Customer Service</t>
        </is>
      </c>
      <c r="D2018" s="5" t="inlineStr">
        <is>
          <t>L2</t>
        </is>
      </c>
      <c r="E2018" s="5" t="inlineStr">
        <is>
          <t>F</t>
        </is>
      </c>
      <c r="F2018" s="5" t="n">
        <v>1</v>
      </c>
      <c r="G2018" s="31" t="n">
        <v>24500</v>
      </c>
      <c r="H2018" s="31" t="n">
        <v>23600</v>
      </c>
      <c r="I2018" s="6">
        <f>INDEX(Roles!$J$5:$J$40,MATCH(C2018&amp;"|"&amp;D2018,Roles!$A$5:$A$40,0))</f>
        <v/>
      </c>
      <c r="J2018" s="6">
        <f>INDEX(Roles!$K$5:$K$40,MATCH(C2018&amp;"|"&amp;D2018,Roles!$A$5:$A$40,0))</f>
        <v/>
      </c>
      <c r="K2018" s="26">
        <f>INDEX(Market!$K$31:$K$54,MATCH(B2018&amp;"|"&amp;J2018,Market!$A$31:$A$54,0))</f>
        <v/>
      </c>
      <c r="L2018" s="6">
        <f>INDEX(Settings!$E$13:$E$19,MATCH(I2018,Settings!$B$13:$B$19,0))</f>
        <v/>
      </c>
      <c r="M2018" s="25">
        <f>INDEX(Structure!$K$6:$K$12,MATCH(I2018,Structure!$A$6:$A$12,0))</f>
        <v/>
      </c>
      <c r="N2018" s="26">
        <f>INDEX(Structure!$G$25:$G$52,MATCH(B2018&amp;"|"&amp;I2018,Structure!$A$25:$A$52,0))</f>
        <v/>
      </c>
      <c r="O2018" s="26">
        <f>INDEX(Structure!$H$25:$H$52,MATCH(B2018&amp;"|"&amp;I2018,Structure!$A$25:$A$52,0))</f>
        <v/>
      </c>
      <c r="P2018" s="26">
        <f>INDEX(Structure!$I$25:$I$52,MATCH(B2018&amp;"|"&amp;I2018,Structure!$A$25:$A$52,0))</f>
        <v/>
      </c>
      <c r="Q2018" s="20">
        <f>G2018/H2018</f>
        <v/>
      </c>
      <c r="R2018" s="20">
        <f>G2018/O2018</f>
        <v/>
      </c>
      <c r="S2018" s="32">
        <f>(G2018-N2018)/(P2018-N2018)</f>
        <v/>
      </c>
      <c r="T2018" s="4">
        <f>IF(G2018&lt;N2018,"Below",IF(G2018&gt;P2018,"Above","Within"))</f>
        <v/>
      </c>
      <c r="U2018" s="17">
        <f>MAX(0,N2018-G2018)*F2018</f>
        <v/>
      </c>
      <c r="V2018" s="17">
        <f>MAX(0,G2018-P2018)*F2018</f>
        <v/>
      </c>
      <c r="W2018" s="33">
        <f>IF(T2018="Above",LN(G2018/P2018)/LN(1+INDEX(Market!$E$6:$E$9,MATCH(B2018,Market!$A$6:$A$9,0))),0)</f>
        <v/>
      </c>
    </row>
    <row r="2019">
      <c r="A2019" s="5" t="inlineStr">
        <is>
          <t>E02333</t>
        </is>
      </c>
      <c r="B2019" s="5" t="inlineStr">
        <is>
          <t>ES</t>
        </is>
      </c>
      <c r="C2019" s="5" t="inlineStr">
        <is>
          <t>HR</t>
        </is>
      </c>
      <c r="D2019" s="5" t="inlineStr">
        <is>
          <t>L3</t>
        </is>
      </c>
      <c r="E2019" s="5" t="inlineStr">
        <is>
          <t>M</t>
        </is>
      </c>
      <c r="F2019" s="5" t="n">
        <v>1</v>
      </c>
      <c r="G2019" s="31" t="n">
        <v>40950</v>
      </c>
      <c r="H2019" s="31" t="n">
        <v>40000</v>
      </c>
      <c r="I2019" s="6">
        <f>INDEX(Roles!$J$5:$J$40,MATCH(C2019&amp;"|"&amp;D2019,Roles!$A$5:$A$40,0))</f>
        <v/>
      </c>
      <c r="J2019" s="6">
        <f>INDEX(Roles!$K$5:$K$40,MATCH(C2019&amp;"|"&amp;D2019,Roles!$A$5:$A$40,0))</f>
        <v/>
      </c>
      <c r="K2019" s="26">
        <f>INDEX(Market!$K$31:$K$54,MATCH(B2019&amp;"|"&amp;J2019,Market!$A$31:$A$54,0))</f>
        <v/>
      </c>
      <c r="L2019" s="6">
        <f>INDEX(Settings!$E$13:$E$19,MATCH(I2019,Settings!$B$13:$B$19,0))</f>
        <v/>
      </c>
      <c r="M2019" s="25">
        <f>INDEX(Structure!$K$6:$K$12,MATCH(I2019,Structure!$A$6:$A$12,0))</f>
        <v/>
      </c>
      <c r="N2019" s="26">
        <f>INDEX(Structure!$G$25:$G$52,MATCH(B2019&amp;"|"&amp;I2019,Structure!$A$25:$A$52,0))</f>
        <v/>
      </c>
      <c r="O2019" s="26">
        <f>INDEX(Structure!$H$25:$H$52,MATCH(B2019&amp;"|"&amp;I2019,Structure!$A$25:$A$52,0))</f>
        <v/>
      </c>
      <c r="P2019" s="26">
        <f>INDEX(Structure!$I$25:$I$52,MATCH(B2019&amp;"|"&amp;I2019,Structure!$A$25:$A$52,0))</f>
        <v/>
      </c>
      <c r="Q2019" s="20">
        <f>G2019/H2019</f>
        <v/>
      </c>
      <c r="R2019" s="20">
        <f>G2019/O2019</f>
        <v/>
      </c>
      <c r="S2019" s="32">
        <f>(G2019-N2019)/(P2019-N2019)</f>
        <v/>
      </c>
      <c r="T2019" s="4">
        <f>IF(G2019&lt;N2019,"Below",IF(G2019&gt;P2019,"Above","Within"))</f>
        <v/>
      </c>
      <c r="U2019" s="17">
        <f>MAX(0,N2019-G2019)*F2019</f>
        <v/>
      </c>
      <c r="V2019" s="17">
        <f>MAX(0,G2019-P2019)*F2019</f>
        <v/>
      </c>
      <c r="W2019" s="33">
        <f>IF(T2019="Above",LN(G2019/P2019)/LN(1+INDEX(Market!$E$6:$E$9,MATCH(B2019,Market!$A$6:$A$9,0))),0)</f>
        <v/>
      </c>
    </row>
    <row r="2020">
      <c r="A2020" s="5" t="inlineStr">
        <is>
          <t>E02334</t>
        </is>
      </c>
      <c r="B2020" s="5" t="inlineStr">
        <is>
          <t>DE</t>
        </is>
      </c>
      <c r="C2020" s="5" t="inlineStr">
        <is>
          <t>Operations</t>
        </is>
      </c>
      <c r="D2020" s="5" t="inlineStr">
        <is>
          <t>L1</t>
        </is>
      </c>
      <c r="E2020" s="5" t="inlineStr">
        <is>
          <t>M</t>
        </is>
      </c>
      <c r="F2020" s="5" t="n">
        <v>1</v>
      </c>
      <c r="G2020" s="31" t="n">
        <v>32050</v>
      </c>
      <c r="H2020" s="31" t="n">
        <v>36100</v>
      </c>
      <c r="I2020" s="6">
        <f>INDEX(Roles!$J$5:$J$40,MATCH(C2020&amp;"|"&amp;D2020,Roles!$A$5:$A$40,0))</f>
        <v/>
      </c>
      <c r="J2020" s="6">
        <f>INDEX(Roles!$K$5:$K$40,MATCH(C2020&amp;"|"&amp;D2020,Roles!$A$5:$A$40,0))</f>
        <v/>
      </c>
      <c r="K2020" s="26">
        <f>INDEX(Market!$K$31:$K$54,MATCH(B2020&amp;"|"&amp;J2020,Market!$A$31:$A$54,0))</f>
        <v/>
      </c>
      <c r="L2020" s="6">
        <f>INDEX(Settings!$E$13:$E$19,MATCH(I2020,Settings!$B$13:$B$19,0))</f>
        <v/>
      </c>
      <c r="M2020" s="25">
        <f>INDEX(Structure!$K$6:$K$12,MATCH(I2020,Structure!$A$6:$A$12,0))</f>
        <v/>
      </c>
      <c r="N2020" s="26">
        <f>INDEX(Structure!$G$25:$G$52,MATCH(B2020&amp;"|"&amp;I2020,Structure!$A$25:$A$52,0))</f>
        <v/>
      </c>
      <c r="O2020" s="26">
        <f>INDEX(Structure!$H$25:$H$52,MATCH(B2020&amp;"|"&amp;I2020,Structure!$A$25:$A$52,0))</f>
        <v/>
      </c>
      <c r="P2020" s="26">
        <f>INDEX(Structure!$I$25:$I$52,MATCH(B2020&amp;"|"&amp;I2020,Structure!$A$25:$A$52,0))</f>
        <v/>
      </c>
      <c r="Q2020" s="20">
        <f>G2020/H2020</f>
        <v/>
      </c>
      <c r="R2020" s="20">
        <f>G2020/O2020</f>
        <v/>
      </c>
      <c r="S2020" s="32">
        <f>(G2020-N2020)/(P2020-N2020)</f>
        <v/>
      </c>
      <c r="T2020" s="4">
        <f>IF(G2020&lt;N2020,"Below",IF(G2020&gt;P2020,"Above","Within"))</f>
        <v/>
      </c>
      <c r="U2020" s="17">
        <f>MAX(0,N2020-G2020)*F2020</f>
        <v/>
      </c>
      <c r="V2020" s="17">
        <f>MAX(0,G2020-P2020)*F2020</f>
        <v/>
      </c>
      <c r="W2020" s="33">
        <f>IF(T2020="Above",LN(G2020/P2020)/LN(1+INDEX(Market!$E$6:$E$9,MATCH(B2020,Market!$A$6:$A$9,0))),0)</f>
        <v/>
      </c>
    </row>
    <row r="2021">
      <c r="A2021" s="5" t="inlineStr">
        <is>
          <t>E02335</t>
        </is>
      </c>
      <c r="B2021" s="5" t="inlineStr">
        <is>
          <t>PL</t>
        </is>
      </c>
      <c r="C2021" s="5" t="inlineStr">
        <is>
          <t>HR</t>
        </is>
      </c>
      <c r="D2021" s="5" t="inlineStr">
        <is>
          <t>L2</t>
        </is>
      </c>
      <c r="E2021" s="5" t="inlineStr">
        <is>
          <t>F</t>
        </is>
      </c>
      <c r="F2021" s="5" t="n">
        <v>1</v>
      </c>
      <c r="G2021" s="31" t="n">
        <v>23550</v>
      </c>
      <c r="H2021" s="31" t="n">
        <v>26200</v>
      </c>
      <c r="I2021" s="6">
        <f>INDEX(Roles!$J$5:$J$40,MATCH(C2021&amp;"|"&amp;D2021,Roles!$A$5:$A$40,0))</f>
        <v/>
      </c>
      <c r="J2021" s="6">
        <f>INDEX(Roles!$K$5:$K$40,MATCH(C2021&amp;"|"&amp;D2021,Roles!$A$5:$A$40,0))</f>
        <v/>
      </c>
      <c r="K2021" s="26">
        <f>INDEX(Market!$K$31:$K$54,MATCH(B2021&amp;"|"&amp;J2021,Market!$A$31:$A$54,0))</f>
        <v/>
      </c>
      <c r="L2021" s="6">
        <f>INDEX(Settings!$E$13:$E$19,MATCH(I2021,Settings!$B$13:$B$19,0))</f>
        <v/>
      </c>
      <c r="M2021" s="25">
        <f>INDEX(Structure!$K$6:$K$12,MATCH(I2021,Structure!$A$6:$A$12,0))</f>
        <v/>
      </c>
      <c r="N2021" s="26">
        <f>INDEX(Structure!$G$25:$G$52,MATCH(B2021&amp;"|"&amp;I2021,Structure!$A$25:$A$52,0))</f>
        <v/>
      </c>
      <c r="O2021" s="26">
        <f>INDEX(Structure!$H$25:$H$52,MATCH(B2021&amp;"|"&amp;I2021,Structure!$A$25:$A$52,0))</f>
        <v/>
      </c>
      <c r="P2021" s="26">
        <f>INDEX(Structure!$I$25:$I$52,MATCH(B2021&amp;"|"&amp;I2021,Structure!$A$25:$A$52,0))</f>
        <v/>
      </c>
      <c r="Q2021" s="20">
        <f>G2021/H2021</f>
        <v/>
      </c>
      <c r="R2021" s="20">
        <f>G2021/O2021</f>
        <v/>
      </c>
      <c r="S2021" s="32">
        <f>(G2021-N2021)/(P2021-N2021)</f>
        <v/>
      </c>
      <c r="T2021" s="4">
        <f>IF(G2021&lt;N2021,"Below",IF(G2021&gt;P2021,"Above","Within"))</f>
        <v/>
      </c>
      <c r="U2021" s="17">
        <f>MAX(0,N2021-G2021)*F2021</f>
        <v/>
      </c>
      <c r="V2021" s="17">
        <f>MAX(0,G2021-P2021)*F2021</f>
        <v/>
      </c>
      <c r="W2021" s="33">
        <f>IF(T2021="Above",LN(G2021/P2021)/LN(1+INDEX(Market!$E$6:$E$9,MATCH(B2021,Market!$A$6:$A$9,0))),0)</f>
        <v/>
      </c>
    </row>
    <row r="2022">
      <c r="A2022" s="5" t="inlineStr">
        <is>
          <t>E02336</t>
        </is>
      </c>
      <c r="B2022" s="5" t="inlineStr">
        <is>
          <t>IT</t>
        </is>
      </c>
      <c r="C2022" s="5" t="inlineStr">
        <is>
          <t>Sales</t>
        </is>
      </c>
      <c r="D2022" s="5" t="inlineStr">
        <is>
          <t>L4</t>
        </is>
      </c>
      <c r="E2022" s="5" t="inlineStr">
        <is>
          <t>F</t>
        </is>
      </c>
      <c r="F2022" s="5" t="n">
        <v>1</v>
      </c>
      <c r="G2022" s="31" t="n">
        <v>58950</v>
      </c>
      <c r="H2022" s="31" t="n">
        <v>57300</v>
      </c>
      <c r="I2022" s="6">
        <f>INDEX(Roles!$J$5:$J$40,MATCH(C2022&amp;"|"&amp;D2022,Roles!$A$5:$A$40,0))</f>
        <v/>
      </c>
      <c r="J2022" s="6">
        <f>INDEX(Roles!$K$5:$K$40,MATCH(C2022&amp;"|"&amp;D2022,Roles!$A$5:$A$40,0))</f>
        <v/>
      </c>
      <c r="K2022" s="26">
        <f>INDEX(Market!$K$31:$K$54,MATCH(B2022&amp;"|"&amp;J2022,Market!$A$31:$A$54,0))</f>
        <v/>
      </c>
      <c r="L2022" s="6">
        <f>INDEX(Settings!$E$13:$E$19,MATCH(I2022,Settings!$B$13:$B$19,0))</f>
        <v/>
      </c>
      <c r="M2022" s="25">
        <f>INDEX(Structure!$K$6:$K$12,MATCH(I2022,Structure!$A$6:$A$12,0))</f>
        <v/>
      </c>
      <c r="N2022" s="26">
        <f>INDEX(Structure!$G$25:$G$52,MATCH(B2022&amp;"|"&amp;I2022,Structure!$A$25:$A$52,0))</f>
        <v/>
      </c>
      <c r="O2022" s="26">
        <f>INDEX(Structure!$H$25:$H$52,MATCH(B2022&amp;"|"&amp;I2022,Structure!$A$25:$A$52,0))</f>
        <v/>
      </c>
      <c r="P2022" s="26">
        <f>INDEX(Structure!$I$25:$I$52,MATCH(B2022&amp;"|"&amp;I2022,Structure!$A$25:$A$52,0))</f>
        <v/>
      </c>
      <c r="Q2022" s="20">
        <f>G2022/H2022</f>
        <v/>
      </c>
      <c r="R2022" s="20">
        <f>G2022/O2022</f>
        <v/>
      </c>
      <c r="S2022" s="32">
        <f>(G2022-N2022)/(P2022-N2022)</f>
        <v/>
      </c>
      <c r="T2022" s="4">
        <f>IF(G2022&lt;N2022,"Below",IF(G2022&gt;P2022,"Above","Within"))</f>
        <v/>
      </c>
      <c r="U2022" s="17">
        <f>MAX(0,N2022-G2022)*F2022</f>
        <v/>
      </c>
      <c r="V2022" s="17">
        <f>MAX(0,G2022-P2022)*F2022</f>
        <v/>
      </c>
      <c r="W2022" s="33">
        <f>IF(T2022="Above",LN(G2022/P2022)/LN(1+INDEX(Market!$E$6:$E$9,MATCH(B2022,Market!$A$6:$A$9,0))),0)</f>
        <v/>
      </c>
    </row>
    <row r="2023">
      <c r="A2023" s="5" t="inlineStr">
        <is>
          <t>E02337</t>
        </is>
      </c>
      <c r="B2023" s="5" t="inlineStr">
        <is>
          <t>PL</t>
        </is>
      </c>
      <c r="C2023" s="5" t="inlineStr">
        <is>
          <t>Operations</t>
        </is>
      </c>
      <c r="D2023" s="5" t="inlineStr">
        <is>
          <t>L1</t>
        </is>
      </c>
      <c r="E2023" s="5" t="inlineStr">
        <is>
          <t>M</t>
        </is>
      </c>
      <c r="F2023" s="5" t="n">
        <v>1</v>
      </c>
      <c r="G2023" s="31" t="n">
        <v>16050</v>
      </c>
      <c r="H2023" s="31" t="n">
        <v>20000</v>
      </c>
      <c r="I2023" s="6">
        <f>INDEX(Roles!$J$5:$J$40,MATCH(C2023&amp;"|"&amp;D2023,Roles!$A$5:$A$40,0))</f>
        <v/>
      </c>
      <c r="J2023" s="6">
        <f>INDEX(Roles!$K$5:$K$40,MATCH(C2023&amp;"|"&amp;D2023,Roles!$A$5:$A$40,0))</f>
        <v/>
      </c>
      <c r="K2023" s="26">
        <f>INDEX(Market!$K$31:$K$54,MATCH(B2023&amp;"|"&amp;J2023,Market!$A$31:$A$54,0))</f>
        <v/>
      </c>
      <c r="L2023" s="6">
        <f>INDEX(Settings!$E$13:$E$19,MATCH(I2023,Settings!$B$13:$B$19,0))</f>
        <v/>
      </c>
      <c r="M2023" s="25">
        <f>INDEX(Structure!$K$6:$K$12,MATCH(I2023,Structure!$A$6:$A$12,0))</f>
        <v/>
      </c>
      <c r="N2023" s="26">
        <f>INDEX(Structure!$G$25:$G$52,MATCH(B2023&amp;"|"&amp;I2023,Structure!$A$25:$A$52,0))</f>
        <v/>
      </c>
      <c r="O2023" s="26">
        <f>INDEX(Structure!$H$25:$H$52,MATCH(B2023&amp;"|"&amp;I2023,Structure!$A$25:$A$52,0))</f>
        <v/>
      </c>
      <c r="P2023" s="26">
        <f>INDEX(Structure!$I$25:$I$52,MATCH(B2023&amp;"|"&amp;I2023,Structure!$A$25:$A$52,0))</f>
        <v/>
      </c>
      <c r="Q2023" s="20">
        <f>G2023/H2023</f>
        <v/>
      </c>
      <c r="R2023" s="20">
        <f>G2023/O2023</f>
        <v/>
      </c>
      <c r="S2023" s="32">
        <f>(G2023-N2023)/(P2023-N2023)</f>
        <v/>
      </c>
      <c r="T2023" s="4">
        <f>IF(G2023&lt;N2023,"Below",IF(G2023&gt;P2023,"Above","Within"))</f>
        <v/>
      </c>
      <c r="U2023" s="17">
        <f>MAX(0,N2023-G2023)*F2023</f>
        <v/>
      </c>
      <c r="V2023" s="17">
        <f>MAX(0,G2023-P2023)*F2023</f>
        <v/>
      </c>
      <c r="W2023" s="33">
        <f>IF(T2023="Above",LN(G2023/P2023)/LN(1+INDEX(Market!$E$6:$E$9,MATCH(B2023,Market!$A$6:$A$9,0))),0)</f>
        <v/>
      </c>
    </row>
    <row r="2024">
      <c r="A2024" s="5" t="inlineStr">
        <is>
          <t>E02338</t>
        </is>
      </c>
      <c r="B2024" s="5" t="inlineStr">
        <is>
          <t>DE</t>
        </is>
      </c>
      <c r="C2024" s="5" t="inlineStr">
        <is>
          <t>Customer Service</t>
        </is>
      </c>
      <c r="D2024" s="5" t="inlineStr">
        <is>
          <t>L2</t>
        </is>
      </c>
      <c r="E2024" s="5" t="inlineStr">
        <is>
          <t>F</t>
        </is>
      </c>
      <c r="F2024" s="5" t="n">
        <v>1</v>
      </c>
      <c r="G2024" s="31" t="n">
        <v>40300</v>
      </c>
      <c r="H2024" s="31" t="n">
        <v>42800</v>
      </c>
      <c r="I2024" s="6">
        <f>INDEX(Roles!$J$5:$J$40,MATCH(C2024&amp;"|"&amp;D2024,Roles!$A$5:$A$40,0))</f>
        <v/>
      </c>
      <c r="J2024" s="6">
        <f>INDEX(Roles!$K$5:$K$40,MATCH(C2024&amp;"|"&amp;D2024,Roles!$A$5:$A$40,0))</f>
        <v/>
      </c>
      <c r="K2024" s="26">
        <f>INDEX(Market!$K$31:$K$54,MATCH(B2024&amp;"|"&amp;J2024,Market!$A$31:$A$54,0))</f>
        <v/>
      </c>
      <c r="L2024" s="6">
        <f>INDEX(Settings!$E$13:$E$19,MATCH(I2024,Settings!$B$13:$B$19,0))</f>
        <v/>
      </c>
      <c r="M2024" s="25">
        <f>INDEX(Structure!$K$6:$K$12,MATCH(I2024,Structure!$A$6:$A$12,0))</f>
        <v/>
      </c>
      <c r="N2024" s="26">
        <f>INDEX(Structure!$G$25:$G$52,MATCH(B2024&amp;"|"&amp;I2024,Structure!$A$25:$A$52,0))</f>
        <v/>
      </c>
      <c r="O2024" s="26">
        <f>INDEX(Structure!$H$25:$H$52,MATCH(B2024&amp;"|"&amp;I2024,Structure!$A$25:$A$52,0))</f>
        <v/>
      </c>
      <c r="P2024" s="26">
        <f>INDEX(Structure!$I$25:$I$52,MATCH(B2024&amp;"|"&amp;I2024,Structure!$A$25:$A$52,0))</f>
        <v/>
      </c>
      <c r="Q2024" s="20">
        <f>G2024/H2024</f>
        <v/>
      </c>
      <c r="R2024" s="20">
        <f>G2024/O2024</f>
        <v/>
      </c>
      <c r="S2024" s="32">
        <f>(G2024-N2024)/(P2024-N2024)</f>
        <v/>
      </c>
      <c r="T2024" s="4">
        <f>IF(G2024&lt;N2024,"Below",IF(G2024&gt;P2024,"Above","Within"))</f>
        <v/>
      </c>
      <c r="U2024" s="17">
        <f>MAX(0,N2024-G2024)*F2024</f>
        <v/>
      </c>
      <c r="V2024" s="17">
        <f>MAX(0,G2024-P2024)*F2024</f>
        <v/>
      </c>
      <c r="W2024" s="33">
        <f>IF(T2024="Above",LN(G2024/P2024)/LN(1+INDEX(Market!$E$6:$E$9,MATCH(B2024,Market!$A$6:$A$9,0))),0)</f>
        <v/>
      </c>
    </row>
    <row r="2025">
      <c r="A2025" s="5" t="inlineStr">
        <is>
          <t>E02339</t>
        </is>
      </c>
      <c r="B2025" s="5" t="inlineStr">
        <is>
          <t>IT</t>
        </is>
      </c>
      <c r="C2025" s="5" t="inlineStr">
        <is>
          <t>Operations</t>
        </is>
      </c>
      <c r="D2025" s="5" t="inlineStr">
        <is>
          <t>L4</t>
        </is>
      </c>
      <c r="E2025" s="5" t="inlineStr">
        <is>
          <t>M</t>
        </is>
      </c>
      <c r="F2025" s="5" t="n">
        <v>1</v>
      </c>
      <c r="G2025" s="31" t="n">
        <v>51950</v>
      </c>
      <c r="H2025" s="31" t="n">
        <v>51900</v>
      </c>
      <c r="I2025" s="6">
        <f>INDEX(Roles!$J$5:$J$40,MATCH(C2025&amp;"|"&amp;D2025,Roles!$A$5:$A$40,0))</f>
        <v/>
      </c>
      <c r="J2025" s="6">
        <f>INDEX(Roles!$K$5:$K$40,MATCH(C2025&amp;"|"&amp;D2025,Roles!$A$5:$A$40,0))</f>
        <v/>
      </c>
      <c r="K2025" s="26">
        <f>INDEX(Market!$K$31:$K$54,MATCH(B2025&amp;"|"&amp;J2025,Market!$A$31:$A$54,0))</f>
        <v/>
      </c>
      <c r="L2025" s="6">
        <f>INDEX(Settings!$E$13:$E$19,MATCH(I2025,Settings!$B$13:$B$19,0))</f>
        <v/>
      </c>
      <c r="M2025" s="25">
        <f>INDEX(Structure!$K$6:$K$12,MATCH(I2025,Structure!$A$6:$A$12,0))</f>
        <v/>
      </c>
      <c r="N2025" s="26">
        <f>INDEX(Structure!$G$25:$G$52,MATCH(B2025&amp;"|"&amp;I2025,Structure!$A$25:$A$52,0))</f>
        <v/>
      </c>
      <c r="O2025" s="26">
        <f>INDEX(Structure!$H$25:$H$52,MATCH(B2025&amp;"|"&amp;I2025,Structure!$A$25:$A$52,0))</f>
        <v/>
      </c>
      <c r="P2025" s="26">
        <f>INDEX(Structure!$I$25:$I$52,MATCH(B2025&amp;"|"&amp;I2025,Structure!$A$25:$A$52,0))</f>
        <v/>
      </c>
      <c r="Q2025" s="20">
        <f>G2025/H2025</f>
        <v/>
      </c>
      <c r="R2025" s="20">
        <f>G2025/O2025</f>
        <v/>
      </c>
      <c r="S2025" s="32">
        <f>(G2025-N2025)/(P2025-N2025)</f>
        <v/>
      </c>
      <c r="T2025" s="4">
        <f>IF(G2025&lt;N2025,"Below",IF(G2025&gt;P2025,"Above","Within"))</f>
        <v/>
      </c>
      <c r="U2025" s="17">
        <f>MAX(0,N2025-G2025)*F2025</f>
        <v/>
      </c>
      <c r="V2025" s="17">
        <f>MAX(0,G2025-P2025)*F2025</f>
        <v/>
      </c>
      <c r="W2025" s="33">
        <f>IF(T2025="Above",LN(G2025/P2025)/LN(1+INDEX(Market!$E$6:$E$9,MATCH(B2025,Market!$A$6:$A$9,0))),0)</f>
        <v/>
      </c>
    </row>
    <row r="2026">
      <c r="A2026" s="5" t="inlineStr">
        <is>
          <t>E02340</t>
        </is>
      </c>
      <c r="B2026" s="5" t="inlineStr">
        <is>
          <t>PL</t>
        </is>
      </c>
      <c r="C2026" s="5" t="inlineStr">
        <is>
          <t>Customer Service</t>
        </is>
      </c>
      <c r="D2026" s="5" t="inlineStr">
        <is>
          <t>L3</t>
        </is>
      </c>
      <c r="E2026" s="5" t="inlineStr">
        <is>
          <t>M</t>
        </is>
      </c>
      <c r="F2026" s="5" t="n">
        <v>1</v>
      </c>
      <c r="G2026" s="31" t="n">
        <v>34750</v>
      </c>
      <c r="H2026" s="31" t="n">
        <v>30200</v>
      </c>
      <c r="I2026" s="6">
        <f>INDEX(Roles!$J$5:$J$40,MATCH(C2026&amp;"|"&amp;D2026,Roles!$A$5:$A$40,0))</f>
        <v/>
      </c>
      <c r="J2026" s="6">
        <f>INDEX(Roles!$K$5:$K$40,MATCH(C2026&amp;"|"&amp;D2026,Roles!$A$5:$A$40,0))</f>
        <v/>
      </c>
      <c r="K2026" s="26">
        <f>INDEX(Market!$K$31:$K$54,MATCH(B2026&amp;"|"&amp;J2026,Market!$A$31:$A$54,0))</f>
        <v/>
      </c>
      <c r="L2026" s="6">
        <f>INDEX(Settings!$E$13:$E$19,MATCH(I2026,Settings!$B$13:$B$19,0))</f>
        <v/>
      </c>
      <c r="M2026" s="25">
        <f>INDEX(Structure!$K$6:$K$12,MATCH(I2026,Structure!$A$6:$A$12,0))</f>
        <v/>
      </c>
      <c r="N2026" s="26">
        <f>INDEX(Structure!$G$25:$G$52,MATCH(B2026&amp;"|"&amp;I2026,Structure!$A$25:$A$52,0))</f>
        <v/>
      </c>
      <c r="O2026" s="26">
        <f>INDEX(Structure!$H$25:$H$52,MATCH(B2026&amp;"|"&amp;I2026,Structure!$A$25:$A$52,0))</f>
        <v/>
      </c>
      <c r="P2026" s="26">
        <f>INDEX(Structure!$I$25:$I$52,MATCH(B2026&amp;"|"&amp;I2026,Structure!$A$25:$A$52,0))</f>
        <v/>
      </c>
      <c r="Q2026" s="20">
        <f>G2026/H2026</f>
        <v/>
      </c>
      <c r="R2026" s="20">
        <f>G2026/O2026</f>
        <v/>
      </c>
      <c r="S2026" s="32">
        <f>(G2026-N2026)/(P2026-N2026)</f>
        <v/>
      </c>
      <c r="T2026" s="4">
        <f>IF(G2026&lt;N2026,"Below",IF(G2026&gt;P2026,"Above","Within"))</f>
        <v/>
      </c>
      <c r="U2026" s="17">
        <f>MAX(0,N2026-G2026)*F2026</f>
        <v/>
      </c>
      <c r="V2026" s="17">
        <f>MAX(0,G2026-P2026)*F2026</f>
        <v/>
      </c>
      <c r="W2026" s="33">
        <f>IF(T2026="Above",LN(G2026/P2026)/LN(1+INDEX(Market!$E$6:$E$9,MATCH(B2026,Market!$A$6:$A$9,0))),0)</f>
        <v/>
      </c>
    </row>
    <row r="2027">
      <c r="A2027" s="5" t="inlineStr">
        <is>
          <t>E02341</t>
        </is>
      </c>
      <c r="B2027" s="5" t="inlineStr">
        <is>
          <t>PL</t>
        </is>
      </c>
      <c r="C2027" s="5" t="inlineStr">
        <is>
          <t>Tech</t>
        </is>
      </c>
      <c r="D2027" s="5" t="inlineStr">
        <is>
          <t>L2</t>
        </is>
      </c>
      <c r="E2027" s="5" t="inlineStr">
        <is>
          <t>M</t>
        </is>
      </c>
      <c r="F2027" s="5" t="n">
        <v>1</v>
      </c>
      <c r="G2027" s="31" t="n">
        <v>30700</v>
      </c>
      <c r="H2027" s="31" t="n">
        <v>32800</v>
      </c>
      <c r="I2027" s="6">
        <f>INDEX(Roles!$J$5:$J$40,MATCH(C2027&amp;"|"&amp;D2027,Roles!$A$5:$A$40,0))</f>
        <v/>
      </c>
      <c r="J2027" s="6">
        <f>INDEX(Roles!$K$5:$K$40,MATCH(C2027&amp;"|"&amp;D2027,Roles!$A$5:$A$40,0))</f>
        <v/>
      </c>
      <c r="K2027" s="26">
        <f>INDEX(Market!$K$31:$K$54,MATCH(B2027&amp;"|"&amp;J2027,Market!$A$31:$A$54,0))</f>
        <v/>
      </c>
      <c r="L2027" s="6">
        <f>INDEX(Settings!$E$13:$E$19,MATCH(I2027,Settings!$B$13:$B$19,0))</f>
        <v/>
      </c>
      <c r="M2027" s="25">
        <f>INDEX(Structure!$K$6:$K$12,MATCH(I2027,Structure!$A$6:$A$12,0))</f>
        <v/>
      </c>
      <c r="N2027" s="26">
        <f>INDEX(Structure!$G$25:$G$52,MATCH(B2027&amp;"|"&amp;I2027,Structure!$A$25:$A$52,0))</f>
        <v/>
      </c>
      <c r="O2027" s="26">
        <f>INDEX(Structure!$H$25:$H$52,MATCH(B2027&amp;"|"&amp;I2027,Structure!$A$25:$A$52,0))</f>
        <v/>
      </c>
      <c r="P2027" s="26">
        <f>INDEX(Structure!$I$25:$I$52,MATCH(B2027&amp;"|"&amp;I2027,Structure!$A$25:$A$52,0))</f>
        <v/>
      </c>
      <c r="Q2027" s="20">
        <f>G2027/H2027</f>
        <v/>
      </c>
      <c r="R2027" s="20">
        <f>G2027/O2027</f>
        <v/>
      </c>
      <c r="S2027" s="32">
        <f>(G2027-N2027)/(P2027-N2027)</f>
        <v/>
      </c>
      <c r="T2027" s="4">
        <f>IF(G2027&lt;N2027,"Below",IF(G2027&gt;P2027,"Above","Within"))</f>
        <v/>
      </c>
      <c r="U2027" s="17">
        <f>MAX(0,N2027-G2027)*F2027</f>
        <v/>
      </c>
      <c r="V2027" s="17">
        <f>MAX(0,G2027-P2027)*F2027</f>
        <v/>
      </c>
      <c r="W2027" s="33">
        <f>IF(T2027="Above",LN(G2027/P2027)/LN(1+INDEX(Market!$E$6:$E$9,MATCH(B2027,Market!$A$6:$A$9,0))),0)</f>
        <v/>
      </c>
    </row>
    <row r="2028">
      <c r="A2028" s="5" t="inlineStr">
        <is>
          <t>E02343</t>
        </is>
      </c>
      <c r="B2028" s="5" t="inlineStr">
        <is>
          <t>PL</t>
        </is>
      </c>
      <c r="C2028" s="5" t="inlineStr">
        <is>
          <t>Operations</t>
        </is>
      </c>
      <c r="D2028" s="5" t="inlineStr">
        <is>
          <t>L1</t>
        </is>
      </c>
      <c r="E2028" s="5" t="inlineStr">
        <is>
          <t>F</t>
        </is>
      </c>
      <c r="F2028" s="5" t="n">
        <v>0.8</v>
      </c>
      <c r="G2028" s="31" t="n">
        <v>18550</v>
      </c>
      <c r="H2028" s="31" t="n">
        <v>20000</v>
      </c>
      <c r="I2028" s="6">
        <f>INDEX(Roles!$J$5:$J$40,MATCH(C2028&amp;"|"&amp;D2028,Roles!$A$5:$A$40,0))</f>
        <v/>
      </c>
      <c r="J2028" s="6">
        <f>INDEX(Roles!$K$5:$K$40,MATCH(C2028&amp;"|"&amp;D2028,Roles!$A$5:$A$40,0))</f>
        <v/>
      </c>
      <c r="K2028" s="26">
        <f>INDEX(Market!$K$31:$K$54,MATCH(B2028&amp;"|"&amp;J2028,Market!$A$31:$A$54,0))</f>
        <v/>
      </c>
      <c r="L2028" s="6">
        <f>INDEX(Settings!$E$13:$E$19,MATCH(I2028,Settings!$B$13:$B$19,0))</f>
        <v/>
      </c>
      <c r="M2028" s="25">
        <f>INDEX(Structure!$K$6:$K$12,MATCH(I2028,Structure!$A$6:$A$12,0))</f>
        <v/>
      </c>
      <c r="N2028" s="26">
        <f>INDEX(Structure!$G$25:$G$52,MATCH(B2028&amp;"|"&amp;I2028,Structure!$A$25:$A$52,0))</f>
        <v/>
      </c>
      <c r="O2028" s="26">
        <f>INDEX(Structure!$H$25:$H$52,MATCH(B2028&amp;"|"&amp;I2028,Structure!$A$25:$A$52,0))</f>
        <v/>
      </c>
      <c r="P2028" s="26">
        <f>INDEX(Structure!$I$25:$I$52,MATCH(B2028&amp;"|"&amp;I2028,Structure!$A$25:$A$52,0))</f>
        <v/>
      </c>
      <c r="Q2028" s="20">
        <f>G2028/H2028</f>
        <v/>
      </c>
      <c r="R2028" s="20">
        <f>G2028/O2028</f>
        <v/>
      </c>
      <c r="S2028" s="32">
        <f>(G2028-N2028)/(P2028-N2028)</f>
        <v/>
      </c>
      <c r="T2028" s="4">
        <f>IF(G2028&lt;N2028,"Below",IF(G2028&gt;P2028,"Above","Within"))</f>
        <v/>
      </c>
      <c r="U2028" s="17">
        <f>MAX(0,N2028-G2028)*F2028</f>
        <v/>
      </c>
      <c r="V2028" s="17">
        <f>MAX(0,G2028-P2028)*F2028</f>
        <v/>
      </c>
      <c r="W2028" s="33">
        <f>IF(T2028="Above",LN(G2028/P2028)/LN(1+INDEX(Market!$E$6:$E$9,MATCH(B2028,Market!$A$6:$A$9,0))),0)</f>
        <v/>
      </c>
    </row>
    <row r="2029">
      <c r="A2029" s="5" t="inlineStr">
        <is>
          <t>E02344</t>
        </is>
      </c>
      <c r="B2029" s="5" t="inlineStr">
        <is>
          <t>PL</t>
        </is>
      </c>
      <c r="C2029" s="5" t="inlineStr">
        <is>
          <t>Finance</t>
        </is>
      </c>
      <c r="D2029" s="5" t="inlineStr">
        <is>
          <t>L3</t>
        </is>
      </c>
      <c r="E2029" s="5" t="inlineStr">
        <is>
          <t>F</t>
        </is>
      </c>
      <c r="F2029" s="5" t="n">
        <v>1</v>
      </c>
      <c r="G2029" s="31" t="n">
        <v>37050</v>
      </c>
      <c r="H2029" s="31" t="n">
        <v>37000</v>
      </c>
      <c r="I2029" s="6">
        <f>INDEX(Roles!$J$5:$J$40,MATCH(C2029&amp;"|"&amp;D2029,Roles!$A$5:$A$40,0))</f>
        <v/>
      </c>
      <c r="J2029" s="6">
        <f>INDEX(Roles!$K$5:$K$40,MATCH(C2029&amp;"|"&amp;D2029,Roles!$A$5:$A$40,0))</f>
        <v/>
      </c>
      <c r="K2029" s="26">
        <f>INDEX(Market!$K$31:$K$54,MATCH(B2029&amp;"|"&amp;J2029,Market!$A$31:$A$54,0))</f>
        <v/>
      </c>
      <c r="L2029" s="6">
        <f>INDEX(Settings!$E$13:$E$19,MATCH(I2029,Settings!$B$13:$B$19,0))</f>
        <v/>
      </c>
      <c r="M2029" s="25">
        <f>INDEX(Structure!$K$6:$K$12,MATCH(I2029,Structure!$A$6:$A$12,0))</f>
        <v/>
      </c>
      <c r="N2029" s="26">
        <f>INDEX(Structure!$G$25:$G$52,MATCH(B2029&amp;"|"&amp;I2029,Structure!$A$25:$A$52,0))</f>
        <v/>
      </c>
      <c r="O2029" s="26">
        <f>INDEX(Structure!$H$25:$H$52,MATCH(B2029&amp;"|"&amp;I2029,Structure!$A$25:$A$52,0))</f>
        <v/>
      </c>
      <c r="P2029" s="26">
        <f>INDEX(Structure!$I$25:$I$52,MATCH(B2029&amp;"|"&amp;I2029,Structure!$A$25:$A$52,0))</f>
        <v/>
      </c>
      <c r="Q2029" s="20">
        <f>G2029/H2029</f>
        <v/>
      </c>
      <c r="R2029" s="20">
        <f>G2029/O2029</f>
        <v/>
      </c>
      <c r="S2029" s="32">
        <f>(G2029-N2029)/(P2029-N2029)</f>
        <v/>
      </c>
      <c r="T2029" s="4">
        <f>IF(G2029&lt;N2029,"Below",IF(G2029&gt;P2029,"Above","Within"))</f>
        <v/>
      </c>
      <c r="U2029" s="17">
        <f>MAX(0,N2029-G2029)*F2029</f>
        <v/>
      </c>
      <c r="V2029" s="17">
        <f>MAX(0,G2029-P2029)*F2029</f>
        <v/>
      </c>
      <c r="W2029" s="33">
        <f>IF(T2029="Above",LN(G2029/P2029)/LN(1+INDEX(Market!$E$6:$E$9,MATCH(B2029,Market!$A$6:$A$9,0))),0)</f>
        <v/>
      </c>
    </row>
    <row r="2030">
      <c r="A2030" s="5" t="inlineStr">
        <is>
          <t>E02345</t>
        </is>
      </c>
      <c r="B2030" s="5" t="inlineStr">
        <is>
          <t>DE</t>
        </is>
      </c>
      <c r="C2030" s="5" t="inlineStr">
        <is>
          <t>Customer Service</t>
        </is>
      </c>
      <c r="D2030" s="5" t="inlineStr">
        <is>
          <t>L2</t>
        </is>
      </c>
      <c r="E2030" s="5" t="inlineStr">
        <is>
          <t>F</t>
        </is>
      </c>
      <c r="F2030" s="5" t="n">
        <v>1</v>
      </c>
      <c r="G2030" s="31" t="n">
        <v>41500</v>
      </c>
      <c r="H2030" s="31" t="n">
        <v>42800</v>
      </c>
      <c r="I2030" s="6">
        <f>INDEX(Roles!$J$5:$J$40,MATCH(C2030&amp;"|"&amp;D2030,Roles!$A$5:$A$40,0))</f>
        <v/>
      </c>
      <c r="J2030" s="6">
        <f>INDEX(Roles!$K$5:$K$40,MATCH(C2030&amp;"|"&amp;D2030,Roles!$A$5:$A$40,0))</f>
        <v/>
      </c>
      <c r="K2030" s="26">
        <f>INDEX(Market!$K$31:$K$54,MATCH(B2030&amp;"|"&amp;J2030,Market!$A$31:$A$54,0))</f>
        <v/>
      </c>
      <c r="L2030" s="6">
        <f>INDEX(Settings!$E$13:$E$19,MATCH(I2030,Settings!$B$13:$B$19,0))</f>
        <v/>
      </c>
      <c r="M2030" s="25">
        <f>INDEX(Structure!$K$6:$K$12,MATCH(I2030,Structure!$A$6:$A$12,0))</f>
        <v/>
      </c>
      <c r="N2030" s="26">
        <f>INDEX(Structure!$G$25:$G$52,MATCH(B2030&amp;"|"&amp;I2030,Structure!$A$25:$A$52,0))</f>
        <v/>
      </c>
      <c r="O2030" s="26">
        <f>INDEX(Structure!$H$25:$H$52,MATCH(B2030&amp;"|"&amp;I2030,Structure!$A$25:$A$52,0))</f>
        <v/>
      </c>
      <c r="P2030" s="26">
        <f>INDEX(Structure!$I$25:$I$52,MATCH(B2030&amp;"|"&amp;I2030,Structure!$A$25:$A$52,0))</f>
        <v/>
      </c>
      <c r="Q2030" s="20">
        <f>G2030/H2030</f>
        <v/>
      </c>
      <c r="R2030" s="20">
        <f>G2030/O2030</f>
        <v/>
      </c>
      <c r="S2030" s="32">
        <f>(G2030-N2030)/(P2030-N2030)</f>
        <v/>
      </c>
      <c r="T2030" s="4">
        <f>IF(G2030&lt;N2030,"Below",IF(G2030&gt;P2030,"Above","Within"))</f>
        <v/>
      </c>
      <c r="U2030" s="17">
        <f>MAX(0,N2030-G2030)*F2030</f>
        <v/>
      </c>
      <c r="V2030" s="17">
        <f>MAX(0,G2030-P2030)*F2030</f>
        <v/>
      </c>
      <c r="W2030" s="33">
        <f>IF(T2030="Above",LN(G2030/P2030)/LN(1+INDEX(Market!$E$6:$E$9,MATCH(B2030,Market!$A$6:$A$9,0))),0)</f>
        <v/>
      </c>
    </row>
    <row r="2031">
      <c r="A2031" s="5" t="inlineStr">
        <is>
          <t>E02346</t>
        </is>
      </c>
      <c r="B2031" s="5" t="inlineStr">
        <is>
          <t>DE</t>
        </is>
      </c>
      <c r="C2031" s="5" t="inlineStr">
        <is>
          <t>Sales</t>
        </is>
      </c>
      <c r="D2031" s="5" t="inlineStr">
        <is>
          <t>L3</t>
        </is>
      </c>
      <c r="E2031" s="5" t="inlineStr">
        <is>
          <t>M</t>
        </is>
      </c>
      <c r="F2031" s="5" t="n">
        <v>1</v>
      </c>
      <c r="G2031" s="31" t="n">
        <v>72950</v>
      </c>
      <c r="H2031" s="31" t="n">
        <v>63800</v>
      </c>
      <c r="I2031" s="6">
        <f>INDEX(Roles!$J$5:$J$40,MATCH(C2031&amp;"|"&amp;D2031,Roles!$A$5:$A$40,0))</f>
        <v/>
      </c>
      <c r="J2031" s="6">
        <f>INDEX(Roles!$K$5:$K$40,MATCH(C2031&amp;"|"&amp;D2031,Roles!$A$5:$A$40,0))</f>
        <v/>
      </c>
      <c r="K2031" s="26">
        <f>INDEX(Market!$K$31:$K$54,MATCH(B2031&amp;"|"&amp;J2031,Market!$A$31:$A$54,0))</f>
        <v/>
      </c>
      <c r="L2031" s="6">
        <f>INDEX(Settings!$E$13:$E$19,MATCH(I2031,Settings!$B$13:$B$19,0))</f>
        <v/>
      </c>
      <c r="M2031" s="25">
        <f>INDEX(Structure!$K$6:$K$12,MATCH(I2031,Structure!$A$6:$A$12,0))</f>
        <v/>
      </c>
      <c r="N2031" s="26">
        <f>INDEX(Structure!$G$25:$G$52,MATCH(B2031&amp;"|"&amp;I2031,Structure!$A$25:$A$52,0))</f>
        <v/>
      </c>
      <c r="O2031" s="26">
        <f>INDEX(Structure!$H$25:$H$52,MATCH(B2031&amp;"|"&amp;I2031,Structure!$A$25:$A$52,0))</f>
        <v/>
      </c>
      <c r="P2031" s="26">
        <f>INDEX(Structure!$I$25:$I$52,MATCH(B2031&amp;"|"&amp;I2031,Structure!$A$25:$A$52,0))</f>
        <v/>
      </c>
      <c r="Q2031" s="20">
        <f>G2031/H2031</f>
        <v/>
      </c>
      <c r="R2031" s="20">
        <f>G2031/O2031</f>
        <v/>
      </c>
      <c r="S2031" s="32">
        <f>(G2031-N2031)/(P2031-N2031)</f>
        <v/>
      </c>
      <c r="T2031" s="4">
        <f>IF(G2031&lt;N2031,"Below",IF(G2031&gt;P2031,"Above","Within"))</f>
        <v/>
      </c>
      <c r="U2031" s="17">
        <f>MAX(0,N2031-G2031)*F2031</f>
        <v/>
      </c>
      <c r="V2031" s="17">
        <f>MAX(0,G2031-P2031)*F2031</f>
        <v/>
      </c>
      <c r="W2031" s="33">
        <f>IF(T2031="Above",LN(G2031/P2031)/LN(1+INDEX(Market!$E$6:$E$9,MATCH(B2031,Market!$A$6:$A$9,0))),0)</f>
        <v/>
      </c>
    </row>
    <row r="2032">
      <c r="A2032" s="5" t="inlineStr">
        <is>
          <t>E02347</t>
        </is>
      </c>
      <c r="B2032" s="5" t="inlineStr">
        <is>
          <t>PL</t>
        </is>
      </c>
      <c r="C2032" s="5" t="inlineStr">
        <is>
          <t>Operations</t>
        </is>
      </c>
      <c r="D2032" s="5" t="inlineStr">
        <is>
          <t>L5</t>
        </is>
      </c>
      <c r="E2032" s="5" t="inlineStr">
        <is>
          <t>F</t>
        </is>
      </c>
      <c r="F2032" s="5" t="n">
        <v>1</v>
      </c>
      <c r="G2032" s="31" t="n">
        <v>49200</v>
      </c>
      <c r="H2032" s="31" t="n">
        <v>57900</v>
      </c>
      <c r="I2032" s="6">
        <f>INDEX(Roles!$J$5:$J$40,MATCH(C2032&amp;"|"&amp;D2032,Roles!$A$5:$A$40,0))</f>
        <v/>
      </c>
      <c r="J2032" s="6">
        <f>INDEX(Roles!$K$5:$K$40,MATCH(C2032&amp;"|"&amp;D2032,Roles!$A$5:$A$40,0))</f>
        <v/>
      </c>
      <c r="K2032" s="26">
        <f>INDEX(Market!$K$31:$K$54,MATCH(B2032&amp;"|"&amp;J2032,Market!$A$31:$A$54,0))</f>
        <v/>
      </c>
      <c r="L2032" s="6">
        <f>INDEX(Settings!$E$13:$E$19,MATCH(I2032,Settings!$B$13:$B$19,0))</f>
        <v/>
      </c>
      <c r="M2032" s="25">
        <f>INDEX(Structure!$K$6:$K$12,MATCH(I2032,Structure!$A$6:$A$12,0))</f>
        <v/>
      </c>
      <c r="N2032" s="26">
        <f>INDEX(Structure!$G$25:$G$52,MATCH(B2032&amp;"|"&amp;I2032,Structure!$A$25:$A$52,0))</f>
        <v/>
      </c>
      <c r="O2032" s="26">
        <f>INDEX(Structure!$H$25:$H$52,MATCH(B2032&amp;"|"&amp;I2032,Structure!$A$25:$A$52,0))</f>
        <v/>
      </c>
      <c r="P2032" s="26">
        <f>INDEX(Structure!$I$25:$I$52,MATCH(B2032&amp;"|"&amp;I2032,Structure!$A$25:$A$52,0))</f>
        <v/>
      </c>
      <c r="Q2032" s="20">
        <f>G2032/H2032</f>
        <v/>
      </c>
      <c r="R2032" s="20">
        <f>G2032/O2032</f>
        <v/>
      </c>
      <c r="S2032" s="32">
        <f>(G2032-N2032)/(P2032-N2032)</f>
        <v/>
      </c>
      <c r="T2032" s="4">
        <f>IF(G2032&lt;N2032,"Below",IF(G2032&gt;P2032,"Above","Within"))</f>
        <v/>
      </c>
      <c r="U2032" s="17">
        <f>MAX(0,N2032-G2032)*F2032</f>
        <v/>
      </c>
      <c r="V2032" s="17">
        <f>MAX(0,G2032-P2032)*F2032</f>
        <v/>
      </c>
      <c r="W2032" s="33">
        <f>IF(T2032="Above",LN(G2032/P2032)/LN(1+INDEX(Market!$E$6:$E$9,MATCH(B2032,Market!$A$6:$A$9,0))),0)</f>
        <v/>
      </c>
    </row>
    <row r="2033">
      <c r="A2033" s="5" t="inlineStr">
        <is>
          <t>E02348</t>
        </is>
      </c>
      <c r="B2033" s="5" t="inlineStr">
        <is>
          <t>PL</t>
        </is>
      </c>
      <c r="C2033" s="5" t="inlineStr">
        <is>
          <t>Tech</t>
        </is>
      </c>
      <c r="D2033" s="5" t="inlineStr">
        <is>
          <t>L4</t>
        </is>
      </c>
      <c r="E2033" s="5" t="inlineStr">
        <is>
          <t>M</t>
        </is>
      </c>
      <c r="F2033" s="5" t="n">
        <v>1</v>
      </c>
      <c r="G2033" s="31" t="n">
        <v>62800</v>
      </c>
      <c r="H2033" s="31" t="n">
        <v>55100</v>
      </c>
      <c r="I2033" s="6">
        <f>INDEX(Roles!$J$5:$J$40,MATCH(C2033&amp;"|"&amp;D2033,Roles!$A$5:$A$40,0))</f>
        <v/>
      </c>
      <c r="J2033" s="6">
        <f>INDEX(Roles!$K$5:$K$40,MATCH(C2033&amp;"|"&amp;D2033,Roles!$A$5:$A$40,0))</f>
        <v/>
      </c>
      <c r="K2033" s="26">
        <f>INDEX(Market!$K$31:$K$54,MATCH(B2033&amp;"|"&amp;J2033,Market!$A$31:$A$54,0))</f>
        <v/>
      </c>
      <c r="L2033" s="6">
        <f>INDEX(Settings!$E$13:$E$19,MATCH(I2033,Settings!$B$13:$B$19,0))</f>
        <v/>
      </c>
      <c r="M2033" s="25">
        <f>INDEX(Structure!$K$6:$K$12,MATCH(I2033,Structure!$A$6:$A$12,0))</f>
        <v/>
      </c>
      <c r="N2033" s="26">
        <f>INDEX(Structure!$G$25:$G$52,MATCH(B2033&amp;"|"&amp;I2033,Structure!$A$25:$A$52,0))</f>
        <v/>
      </c>
      <c r="O2033" s="26">
        <f>INDEX(Structure!$H$25:$H$52,MATCH(B2033&amp;"|"&amp;I2033,Structure!$A$25:$A$52,0))</f>
        <v/>
      </c>
      <c r="P2033" s="26">
        <f>INDEX(Structure!$I$25:$I$52,MATCH(B2033&amp;"|"&amp;I2033,Structure!$A$25:$A$52,0))</f>
        <v/>
      </c>
      <c r="Q2033" s="20">
        <f>G2033/H2033</f>
        <v/>
      </c>
      <c r="R2033" s="20">
        <f>G2033/O2033</f>
        <v/>
      </c>
      <c r="S2033" s="32">
        <f>(G2033-N2033)/(P2033-N2033)</f>
        <v/>
      </c>
      <c r="T2033" s="4">
        <f>IF(G2033&lt;N2033,"Below",IF(G2033&gt;P2033,"Above","Within"))</f>
        <v/>
      </c>
      <c r="U2033" s="17">
        <f>MAX(0,N2033-G2033)*F2033</f>
        <v/>
      </c>
      <c r="V2033" s="17">
        <f>MAX(0,G2033-P2033)*F2033</f>
        <v/>
      </c>
      <c r="W2033" s="33">
        <f>IF(T2033="Above",LN(G2033/P2033)/LN(1+INDEX(Market!$E$6:$E$9,MATCH(B2033,Market!$A$6:$A$9,0))),0)</f>
        <v/>
      </c>
    </row>
    <row r="2034">
      <c r="A2034" s="5" t="inlineStr">
        <is>
          <t>E02349</t>
        </is>
      </c>
      <c r="B2034" s="5" t="inlineStr">
        <is>
          <t>IT</t>
        </is>
      </c>
      <c r="C2034" s="5" t="inlineStr">
        <is>
          <t>Customer Service</t>
        </is>
      </c>
      <c r="D2034" s="5" t="inlineStr">
        <is>
          <t>L3</t>
        </is>
      </c>
      <c r="E2034" s="5" t="inlineStr">
        <is>
          <t>M</t>
        </is>
      </c>
      <c r="F2034" s="5" t="n">
        <v>1</v>
      </c>
      <c r="G2034" s="31" t="n">
        <v>39700</v>
      </c>
      <c r="H2034" s="31" t="n">
        <v>37400</v>
      </c>
      <c r="I2034" s="6">
        <f>INDEX(Roles!$J$5:$J$40,MATCH(C2034&amp;"|"&amp;D2034,Roles!$A$5:$A$40,0))</f>
        <v/>
      </c>
      <c r="J2034" s="6">
        <f>INDEX(Roles!$K$5:$K$40,MATCH(C2034&amp;"|"&amp;D2034,Roles!$A$5:$A$40,0))</f>
        <v/>
      </c>
      <c r="K2034" s="26">
        <f>INDEX(Market!$K$31:$K$54,MATCH(B2034&amp;"|"&amp;J2034,Market!$A$31:$A$54,0))</f>
        <v/>
      </c>
      <c r="L2034" s="6">
        <f>INDEX(Settings!$E$13:$E$19,MATCH(I2034,Settings!$B$13:$B$19,0))</f>
        <v/>
      </c>
      <c r="M2034" s="25">
        <f>INDEX(Structure!$K$6:$K$12,MATCH(I2034,Structure!$A$6:$A$12,0))</f>
        <v/>
      </c>
      <c r="N2034" s="26">
        <f>INDEX(Structure!$G$25:$G$52,MATCH(B2034&amp;"|"&amp;I2034,Structure!$A$25:$A$52,0))</f>
        <v/>
      </c>
      <c r="O2034" s="26">
        <f>INDEX(Structure!$H$25:$H$52,MATCH(B2034&amp;"|"&amp;I2034,Structure!$A$25:$A$52,0))</f>
        <v/>
      </c>
      <c r="P2034" s="26">
        <f>INDEX(Structure!$I$25:$I$52,MATCH(B2034&amp;"|"&amp;I2034,Structure!$A$25:$A$52,0))</f>
        <v/>
      </c>
      <c r="Q2034" s="20">
        <f>G2034/H2034</f>
        <v/>
      </c>
      <c r="R2034" s="20">
        <f>G2034/O2034</f>
        <v/>
      </c>
      <c r="S2034" s="32">
        <f>(G2034-N2034)/(P2034-N2034)</f>
        <v/>
      </c>
      <c r="T2034" s="4">
        <f>IF(G2034&lt;N2034,"Below",IF(G2034&gt;P2034,"Above","Within"))</f>
        <v/>
      </c>
      <c r="U2034" s="17">
        <f>MAX(0,N2034-G2034)*F2034</f>
        <v/>
      </c>
      <c r="V2034" s="17">
        <f>MAX(0,G2034-P2034)*F2034</f>
        <v/>
      </c>
      <c r="W2034" s="33">
        <f>IF(T2034="Above",LN(G2034/P2034)/LN(1+INDEX(Market!$E$6:$E$9,MATCH(B2034,Market!$A$6:$A$9,0))),0)</f>
        <v/>
      </c>
    </row>
    <row r="2035">
      <c r="A2035" s="5" t="inlineStr">
        <is>
          <t>E02350</t>
        </is>
      </c>
      <c r="B2035" s="5" t="inlineStr">
        <is>
          <t>DE</t>
        </is>
      </c>
      <c r="C2035" s="5" t="inlineStr">
        <is>
          <t>Tech</t>
        </is>
      </c>
      <c r="D2035" s="5" t="inlineStr">
        <is>
          <t>L2</t>
        </is>
      </c>
      <c r="E2035" s="5" t="inlineStr">
        <is>
          <t>F</t>
        </is>
      </c>
      <c r="F2035" s="5" t="n">
        <v>1</v>
      </c>
      <c r="G2035" s="31" t="n">
        <v>61500</v>
      </c>
      <c r="H2035" s="31" t="n">
        <v>59400</v>
      </c>
      <c r="I2035" s="6">
        <f>INDEX(Roles!$J$5:$J$40,MATCH(C2035&amp;"|"&amp;D2035,Roles!$A$5:$A$40,0))</f>
        <v/>
      </c>
      <c r="J2035" s="6">
        <f>INDEX(Roles!$K$5:$K$40,MATCH(C2035&amp;"|"&amp;D2035,Roles!$A$5:$A$40,0))</f>
        <v/>
      </c>
      <c r="K2035" s="26">
        <f>INDEX(Market!$K$31:$K$54,MATCH(B2035&amp;"|"&amp;J2035,Market!$A$31:$A$54,0))</f>
        <v/>
      </c>
      <c r="L2035" s="6">
        <f>INDEX(Settings!$E$13:$E$19,MATCH(I2035,Settings!$B$13:$B$19,0))</f>
        <v/>
      </c>
      <c r="M2035" s="25">
        <f>INDEX(Structure!$K$6:$K$12,MATCH(I2035,Structure!$A$6:$A$12,0))</f>
        <v/>
      </c>
      <c r="N2035" s="26">
        <f>INDEX(Structure!$G$25:$G$52,MATCH(B2035&amp;"|"&amp;I2035,Structure!$A$25:$A$52,0))</f>
        <v/>
      </c>
      <c r="O2035" s="26">
        <f>INDEX(Structure!$H$25:$H$52,MATCH(B2035&amp;"|"&amp;I2035,Structure!$A$25:$A$52,0))</f>
        <v/>
      </c>
      <c r="P2035" s="26">
        <f>INDEX(Structure!$I$25:$I$52,MATCH(B2035&amp;"|"&amp;I2035,Structure!$A$25:$A$52,0))</f>
        <v/>
      </c>
      <c r="Q2035" s="20">
        <f>G2035/H2035</f>
        <v/>
      </c>
      <c r="R2035" s="20">
        <f>G2035/O2035</f>
        <v/>
      </c>
      <c r="S2035" s="32">
        <f>(G2035-N2035)/(P2035-N2035)</f>
        <v/>
      </c>
      <c r="T2035" s="4">
        <f>IF(G2035&lt;N2035,"Below",IF(G2035&gt;P2035,"Above","Within"))</f>
        <v/>
      </c>
      <c r="U2035" s="17">
        <f>MAX(0,N2035-G2035)*F2035</f>
        <v/>
      </c>
      <c r="V2035" s="17">
        <f>MAX(0,G2035-P2035)*F2035</f>
        <v/>
      </c>
      <c r="W2035" s="33">
        <f>IF(T2035="Above",LN(G2035/P2035)/LN(1+INDEX(Market!$E$6:$E$9,MATCH(B2035,Market!$A$6:$A$9,0))),0)</f>
        <v/>
      </c>
    </row>
    <row r="2036">
      <c r="A2036" s="5" t="inlineStr">
        <is>
          <t>E02353</t>
        </is>
      </c>
      <c r="B2036" s="5" t="inlineStr">
        <is>
          <t>ES</t>
        </is>
      </c>
      <c r="C2036" s="5" t="inlineStr">
        <is>
          <t>Sales</t>
        </is>
      </c>
      <c r="D2036" s="5" t="inlineStr">
        <is>
          <t>L1</t>
        </is>
      </c>
      <c r="E2036" s="5" t="inlineStr">
        <is>
          <t>M</t>
        </is>
      </c>
      <c r="F2036" s="5" t="n">
        <v>1</v>
      </c>
      <c r="G2036" s="31" t="n">
        <v>23300</v>
      </c>
      <c r="H2036" s="31" t="n">
        <v>26200</v>
      </c>
      <c r="I2036" s="6">
        <f>INDEX(Roles!$J$5:$J$40,MATCH(C2036&amp;"|"&amp;D2036,Roles!$A$5:$A$40,0))</f>
        <v/>
      </c>
      <c r="J2036" s="6">
        <f>INDEX(Roles!$K$5:$K$40,MATCH(C2036&amp;"|"&amp;D2036,Roles!$A$5:$A$40,0))</f>
        <v/>
      </c>
      <c r="K2036" s="26">
        <f>INDEX(Market!$K$31:$K$54,MATCH(B2036&amp;"|"&amp;J2036,Market!$A$31:$A$54,0))</f>
        <v/>
      </c>
      <c r="L2036" s="6">
        <f>INDEX(Settings!$E$13:$E$19,MATCH(I2036,Settings!$B$13:$B$19,0))</f>
        <v/>
      </c>
      <c r="M2036" s="25">
        <f>INDEX(Structure!$K$6:$K$12,MATCH(I2036,Structure!$A$6:$A$12,0))</f>
        <v/>
      </c>
      <c r="N2036" s="26">
        <f>INDEX(Structure!$G$25:$G$52,MATCH(B2036&amp;"|"&amp;I2036,Structure!$A$25:$A$52,0))</f>
        <v/>
      </c>
      <c r="O2036" s="26">
        <f>INDEX(Structure!$H$25:$H$52,MATCH(B2036&amp;"|"&amp;I2036,Structure!$A$25:$A$52,0))</f>
        <v/>
      </c>
      <c r="P2036" s="26">
        <f>INDEX(Structure!$I$25:$I$52,MATCH(B2036&amp;"|"&amp;I2036,Structure!$A$25:$A$52,0))</f>
        <v/>
      </c>
      <c r="Q2036" s="20">
        <f>G2036/H2036</f>
        <v/>
      </c>
      <c r="R2036" s="20">
        <f>G2036/O2036</f>
        <v/>
      </c>
      <c r="S2036" s="32">
        <f>(G2036-N2036)/(P2036-N2036)</f>
        <v/>
      </c>
      <c r="T2036" s="4">
        <f>IF(G2036&lt;N2036,"Below",IF(G2036&gt;P2036,"Above","Within"))</f>
        <v/>
      </c>
      <c r="U2036" s="17">
        <f>MAX(0,N2036-G2036)*F2036</f>
        <v/>
      </c>
      <c r="V2036" s="17">
        <f>MAX(0,G2036-P2036)*F2036</f>
        <v/>
      </c>
      <c r="W2036" s="33">
        <f>IF(T2036="Above",LN(G2036/P2036)/LN(1+INDEX(Market!$E$6:$E$9,MATCH(B2036,Market!$A$6:$A$9,0))),0)</f>
        <v/>
      </c>
    </row>
    <row r="2037">
      <c r="A2037" s="5" t="inlineStr">
        <is>
          <t>E02354</t>
        </is>
      </c>
      <c r="B2037" s="5" t="inlineStr">
        <is>
          <t>PL</t>
        </is>
      </c>
      <c r="C2037" s="5" t="inlineStr">
        <is>
          <t>Tech</t>
        </is>
      </c>
      <c r="D2037" s="5" t="inlineStr">
        <is>
          <t>L5</t>
        </is>
      </c>
      <c r="E2037" s="5" t="inlineStr">
        <is>
          <t>F</t>
        </is>
      </c>
      <c r="F2037" s="5" t="n">
        <v>1</v>
      </c>
      <c r="G2037" s="31" t="n">
        <v>70850</v>
      </c>
      <c r="H2037" s="31" t="n">
        <v>76100</v>
      </c>
      <c r="I2037" s="6">
        <f>INDEX(Roles!$J$5:$J$40,MATCH(C2037&amp;"|"&amp;D2037,Roles!$A$5:$A$40,0))</f>
        <v/>
      </c>
      <c r="J2037" s="6">
        <f>INDEX(Roles!$K$5:$K$40,MATCH(C2037&amp;"|"&amp;D2037,Roles!$A$5:$A$40,0))</f>
        <v/>
      </c>
      <c r="K2037" s="26">
        <f>INDEX(Market!$K$31:$K$54,MATCH(B2037&amp;"|"&amp;J2037,Market!$A$31:$A$54,0))</f>
        <v/>
      </c>
      <c r="L2037" s="6">
        <f>INDEX(Settings!$E$13:$E$19,MATCH(I2037,Settings!$B$13:$B$19,0))</f>
        <v/>
      </c>
      <c r="M2037" s="25">
        <f>INDEX(Structure!$K$6:$K$12,MATCH(I2037,Structure!$A$6:$A$12,0))</f>
        <v/>
      </c>
      <c r="N2037" s="26">
        <f>INDEX(Structure!$G$25:$G$52,MATCH(B2037&amp;"|"&amp;I2037,Structure!$A$25:$A$52,0))</f>
        <v/>
      </c>
      <c r="O2037" s="26">
        <f>INDEX(Structure!$H$25:$H$52,MATCH(B2037&amp;"|"&amp;I2037,Structure!$A$25:$A$52,0))</f>
        <v/>
      </c>
      <c r="P2037" s="26">
        <f>INDEX(Structure!$I$25:$I$52,MATCH(B2037&amp;"|"&amp;I2037,Structure!$A$25:$A$52,0))</f>
        <v/>
      </c>
      <c r="Q2037" s="20">
        <f>G2037/H2037</f>
        <v/>
      </c>
      <c r="R2037" s="20">
        <f>G2037/O2037</f>
        <v/>
      </c>
      <c r="S2037" s="32">
        <f>(G2037-N2037)/(P2037-N2037)</f>
        <v/>
      </c>
      <c r="T2037" s="4">
        <f>IF(G2037&lt;N2037,"Below",IF(G2037&gt;P2037,"Above","Within"))</f>
        <v/>
      </c>
      <c r="U2037" s="17">
        <f>MAX(0,N2037-G2037)*F2037</f>
        <v/>
      </c>
      <c r="V2037" s="17">
        <f>MAX(0,G2037-P2037)*F2037</f>
        <v/>
      </c>
      <c r="W2037" s="33">
        <f>IF(T2037="Above",LN(G2037/P2037)/LN(1+INDEX(Market!$E$6:$E$9,MATCH(B2037,Market!$A$6:$A$9,0))),0)</f>
        <v/>
      </c>
    </row>
    <row r="2038">
      <c r="A2038" s="5" t="inlineStr">
        <is>
          <t>E02355</t>
        </is>
      </c>
      <c r="B2038" s="5" t="inlineStr">
        <is>
          <t>IT</t>
        </is>
      </c>
      <c r="C2038" s="5" t="inlineStr">
        <is>
          <t>Customer Service</t>
        </is>
      </c>
      <c r="D2038" s="5" t="inlineStr">
        <is>
          <t>L3</t>
        </is>
      </c>
      <c r="E2038" s="5" t="inlineStr">
        <is>
          <t>F</t>
        </is>
      </c>
      <c r="F2038" s="5" t="n">
        <v>1</v>
      </c>
      <c r="G2038" s="31" t="n">
        <v>33950</v>
      </c>
      <c r="H2038" s="31" t="n">
        <v>37400</v>
      </c>
      <c r="I2038" s="6">
        <f>INDEX(Roles!$J$5:$J$40,MATCH(C2038&amp;"|"&amp;D2038,Roles!$A$5:$A$40,0))</f>
        <v/>
      </c>
      <c r="J2038" s="6">
        <f>INDEX(Roles!$K$5:$K$40,MATCH(C2038&amp;"|"&amp;D2038,Roles!$A$5:$A$40,0))</f>
        <v/>
      </c>
      <c r="K2038" s="26">
        <f>INDEX(Market!$K$31:$K$54,MATCH(B2038&amp;"|"&amp;J2038,Market!$A$31:$A$54,0))</f>
        <v/>
      </c>
      <c r="L2038" s="6">
        <f>INDEX(Settings!$E$13:$E$19,MATCH(I2038,Settings!$B$13:$B$19,0))</f>
        <v/>
      </c>
      <c r="M2038" s="25">
        <f>INDEX(Structure!$K$6:$K$12,MATCH(I2038,Structure!$A$6:$A$12,0))</f>
        <v/>
      </c>
      <c r="N2038" s="26">
        <f>INDEX(Structure!$G$25:$G$52,MATCH(B2038&amp;"|"&amp;I2038,Structure!$A$25:$A$52,0))</f>
        <v/>
      </c>
      <c r="O2038" s="26">
        <f>INDEX(Structure!$H$25:$H$52,MATCH(B2038&amp;"|"&amp;I2038,Structure!$A$25:$A$52,0))</f>
        <v/>
      </c>
      <c r="P2038" s="26">
        <f>INDEX(Structure!$I$25:$I$52,MATCH(B2038&amp;"|"&amp;I2038,Structure!$A$25:$A$52,0))</f>
        <v/>
      </c>
      <c r="Q2038" s="20">
        <f>G2038/H2038</f>
        <v/>
      </c>
      <c r="R2038" s="20">
        <f>G2038/O2038</f>
        <v/>
      </c>
      <c r="S2038" s="32">
        <f>(G2038-N2038)/(P2038-N2038)</f>
        <v/>
      </c>
      <c r="T2038" s="4">
        <f>IF(G2038&lt;N2038,"Below",IF(G2038&gt;P2038,"Above","Within"))</f>
        <v/>
      </c>
      <c r="U2038" s="17">
        <f>MAX(0,N2038-G2038)*F2038</f>
        <v/>
      </c>
      <c r="V2038" s="17">
        <f>MAX(0,G2038-P2038)*F2038</f>
        <v/>
      </c>
      <c r="W2038" s="33">
        <f>IF(T2038="Above",LN(G2038/P2038)/LN(1+INDEX(Market!$E$6:$E$9,MATCH(B2038,Market!$A$6:$A$9,0))),0)</f>
        <v/>
      </c>
    </row>
    <row r="2039">
      <c r="A2039" s="5" t="inlineStr">
        <is>
          <t>E02356</t>
        </is>
      </c>
      <c r="B2039" s="5" t="inlineStr">
        <is>
          <t>PL</t>
        </is>
      </c>
      <c r="C2039" s="5" t="inlineStr">
        <is>
          <t>Customer Service</t>
        </is>
      </c>
      <c r="D2039" s="5" t="inlineStr">
        <is>
          <t>L2</t>
        </is>
      </c>
      <c r="E2039" s="5" t="inlineStr">
        <is>
          <t>F</t>
        </is>
      </c>
      <c r="F2039" s="5" t="n">
        <v>1</v>
      </c>
      <c r="G2039" s="31" t="n">
        <v>24000</v>
      </c>
      <c r="H2039" s="31" t="n">
        <v>23600</v>
      </c>
      <c r="I2039" s="6">
        <f>INDEX(Roles!$J$5:$J$40,MATCH(C2039&amp;"|"&amp;D2039,Roles!$A$5:$A$40,0))</f>
        <v/>
      </c>
      <c r="J2039" s="6">
        <f>INDEX(Roles!$K$5:$K$40,MATCH(C2039&amp;"|"&amp;D2039,Roles!$A$5:$A$40,0))</f>
        <v/>
      </c>
      <c r="K2039" s="26">
        <f>INDEX(Market!$K$31:$K$54,MATCH(B2039&amp;"|"&amp;J2039,Market!$A$31:$A$54,0))</f>
        <v/>
      </c>
      <c r="L2039" s="6">
        <f>INDEX(Settings!$E$13:$E$19,MATCH(I2039,Settings!$B$13:$B$19,0))</f>
        <v/>
      </c>
      <c r="M2039" s="25">
        <f>INDEX(Structure!$K$6:$K$12,MATCH(I2039,Structure!$A$6:$A$12,0))</f>
        <v/>
      </c>
      <c r="N2039" s="26">
        <f>INDEX(Structure!$G$25:$G$52,MATCH(B2039&amp;"|"&amp;I2039,Structure!$A$25:$A$52,0))</f>
        <v/>
      </c>
      <c r="O2039" s="26">
        <f>INDEX(Structure!$H$25:$H$52,MATCH(B2039&amp;"|"&amp;I2039,Structure!$A$25:$A$52,0))</f>
        <v/>
      </c>
      <c r="P2039" s="26">
        <f>INDEX(Structure!$I$25:$I$52,MATCH(B2039&amp;"|"&amp;I2039,Structure!$A$25:$A$52,0))</f>
        <v/>
      </c>
      <c r="Q2039" s="20">
        <f>G2039/H2039</f>
        <v/>
      </c>
      <c r="R2039" s="20">
        <f>G2039/O2039</f>
        <v/>
      </c>
      <c r="S2039" s="32">
        <f>(G2039-N2039)/(P2039-N2039)</f>
        <v/>
      </c>
      <c r="T2039" s="4">
        <f>IF(G2039&lt;N2039,"Below",IF(G2039&gt;P2039,"Above","Within"))</f>
        <v/>
      </c>
      <c r="U2039" s="17">
        <f>MAX(0,N2039-G2039)*F2039</f>
        <v/>
      </c>
      <c r="V2039" s="17">
        <f>MAX(0,G2039-P2039)*F2039</f>
        <v/>
      </c>
      <c r="W2039" s="33">
        <f>IF(T2039="Above",LN(G2039/P2039)/LN(1+INDEX(Market!$E$6:$E$9,MATCH(B2039,Market!$A$6:$A$9,0))),0)</f>
        <v/>
      </c>
    </row>
    <row r="2040">
      <c r="A2040" s="5" t="inlineStr">
        <is>
          <t>E02357</t>
        </is>
      </c>
      <c r="B2040" s="5" t="inlineStr">
        <is>
          <t>PL</t>
        </is>
      </c>
      <c r="C2040" s="5" t="inlineStr">
        <is>
          <t>Tech</t>
        </is>
      </c>
      <c r="D2040" s="5" t="inlineStr">
        <is>
          <t>L1</t>
        </is>
      </c>
      <c r="E2040" s="5" t="inlineStr">
        <is>
          <t>F</t>
        </is>
      </c>
      <c r="F2040" s="5" t="n">
        <v>1</v>
      </c>
      <c r="G2040" s="31" t="n">
        <v>24550</v>
      </c>
      <c r="H2040" s="31" t="n">
        <v>26200</v>
      </c>
      <c r="I2040" s="6">
        <f>INDEX(Roles!$J$5:$J$40,MATCH(C2040&amp;"|"&amp;D2040,Roles!$A$5:$A$40,0))</f>
        <v/>
      </c>
      <c r="J2040" s="6">
        <f>INDEX(Roles!$K$5:$K$40,MATCH(C2040&amp;"|"&amp;D2040,Roles!$A$5:$A$40,0))</f>
        <v/>
      </c>
      <c r="K2040" s="26">
        <f>INDEX(Market!$K$31:$K$54,MATCH(B2040&amp;"|"&amp;J2040,Market!$A$31:$A$54,0))</f>
        <v/>
      </c>
      <c r="L2040" s="6">
        <f>INDEX(Settings!$E$13:$E$19,MATCH(I2040,Settings!$B$13:$B$19,0))</f>
        <v/>
      </c>
      <c r="M2040" s="25">
        <f>INDEX(Structure!$K$6:$K$12,MATCH(I2040,Structure!$A$6:$A$12,0))</f>
        <v/>
      </c>
      <c r="N2040" s="26">
        <f>INDEX(Structure!$G$25:$G$52,MATCH(B2040&amp;"|"&amp;I2040,Structure!$A$25:$A$52,0))</f>
        <v/>
      </c>
      <c r="O2040" s="26">
        <f>INDEX(Structure!$H$25:$H$52,MATCH(B2040&amp;"|"&amp;I2040,Structure!$A$25:$A$52,0))</f>
        <v/>
      </c>
      <c r="P2040" s="26">
        <f>INDEX(Structure!$I$25:$I$52,MATCH(B2040&amp;"|"&amp;I2040,Structure!$A$25:$A$52,0))</f>
        <v/>
      </c>
      <c r="Q2040" s="20">
        <f>G2040/H2040</f>
        <v/>
      </c>
      <c r="R2040" s="20">
        <f>G2040/O2040</f>
        <v/>
      </c>
      <c r="S2040" s="32">
        <f>(G2040-N2040)/(P2040-N2040)</f>
        <v/>
      </c>
      <c r="T2040" s="4">
        <f>IF(G2040&lt;N2040,"Below",IF(G2040&gt;P2040,"Above","Within"))</f>
        <v/>
      </c>
      <c r="U2040" s="17">
        <f>MAX(0,N2040-G2040)*F2040</f>
        <v/>
      </c>
      <c r="V2040" s="17">
        <f>MAX(0,G2040-P2040)*F2040</f>
        <v/>
      </c>
      <c r="W2040" s="33">
        <f>IF(T2040="Above",LN(G2040/P2040)/LN(1+INDEX(Market!$E$6:$E$9,MATCH(B2040,Market!$A$6:$A$9,0))),0)</f>
        <v/>
      </c>
    </row>
    <row r="2041">
      <c r="A2041" s="5" t="inlineStr">
        <is>
          <t>E02359</t>
        </is>
      </c>
      <c r="B2041" s="5" t="inlineStr">
        <is>
          <t>DE</t>
        </is>
      </c>
      <c r="C2041" s="5" t="inlineStr">
        <is>
          <t>Tech</t>
        </is>
      </c>
      <c r="D2041" s="5" t="inlineStr">
        <is>
          <t>L2</t>
        </is>
      </c>
      <c r="E2041" s="5" t="inlineStr">
        <is>
          <t>F</t>
        </is>
      </c>
      <c r="F2041" s="5" t="n">
        <v>1</v>
      </c>
      <c r="G2041" s="31" t="n">
        <v>62950</v>
      </c>
      <c r="H2041" s="31" t="n">
        <v>59400</v>
      </c>
      <c r="I2041" s="6">
        <f>INDEX(Roles!$J$5:$J$40,MATCH(C2041&amp;"|"&amp;D2041,Roles!$A$5:$A$40,0))</f>
        <v/>
      </c>
      <c r="J2041" s="6">
        <f>INDEX(Roles!$K$5:$K$40,MATCH(C2041&amp;"|"&amp;D2041,Roles!$A$5:$A$40,0))</f>
        <v/>
      </c>
      <c r="K2041" s="26">
        <f>INDEX(Market!$K$31:$K$54,MATCH(B2041&amp;"|"&amp;J2041,Market!$A$31:$A$54,0))</f>
        <v/>
      </c>
      <c r="L2041" s="6">
        <f>INDEX(Settings!$E$13:$E$19,MATCH(I2041,Settings!$B$13:$B$19,0))</f>
        <v/>
      </c>
      <c r="M2041" s="25">
        <f>INDEX(Structure!$K$6:$K$12,MATCH(I2041,Structure!$A$6:$A$12,0))</f>
        <v/>
      </c>
      <c r="N2041" s="26">
        <f>INDEX(Structure!$G$25:$G$52,MATCH(B2041&amp;"|"&amp;I2041,Structure!$A$25:$A$52,0))</f>
        <v/>
      </c>
      <c r="O2041" s="26">
        <f>INDEX(Structure!$H$25:$H$52,MATCH(B2041&amp;"|"&amp;I2041,Structure!$A$25:$A$52,0))</f>
        <v/>
      </c>
      <c r="P2041" s="26">
        <f>INDEX(Structure!$I$25:$I$52,MATCH(B2041&amp;"|"&amp;I2041,Structure!$A$25:$A$52,0))</f>
        <v/>
      </c>
      <c r="Q2041" s="20">
        <f>G2041/H2041</f>
        <v/>
      </c>
      <c r="R2041" s="20">
        <f>G2041/O2041</f>
        <v/>
      </c>
      <c r="S2041" s="32">
        <f>(G2041-N2041)/(P2041-N2041)</f>
        <v/>
      </c>
      <c r="T2041" s="4">
        <f>IF(G2041&lt;N2041,"Below",IF(G2041&gt;P2041,"Above","Within"))</f>
        <v/>
      </c>
      <c r="U2041" s="17">
        <f>MAX(0,N2041-G2041)*F2041</f>
        <v/>
      </c>
      <c r="V2041" s="17">
        <f>MAX(0,G2041-P2041)*F2041</f>
        <v/>
      </c>
      <c r="W2041" s="33">
        <f>IF(T2041="Above",LN(G2041/P2041)/LN(1+INDEX(Market!$E$6:$E$9,MATCH(B2041,Market!$A$6:$A$9,0))),0)</f>
        <v/>
      </c>
    </row>
    <row r="2042">
      <c r="A2042" s="5" t="inlineStr">
        <is>
          <t>E02361</t>
        </is>
      </c>
      <c r="B2042" s="5" t="inlineStr">
        <is>
          <t>DE</t>
        </is>
      </c>
      <c r="C2042" s="5" t="inlineStr">
        <is>
          <t>Finance</t>
        </is>
      </c>
      <c r="D2042" s="5" t="inlineStr">
        <is>
          <t>L1</t>
        </is>
      </c>
      <c r="E2042" s="5" t="inlineStr">
        <is>
          <t>M</t>
        </is>
      </c>
      <c r="F2042" s="5" t="n">
        <v>1</v>
      </c>
      <c r="G2042" s="31" t="n">
        <v>40300</v>
      </c>
      <c r="H2042" s="31" t="n">
        <v>41800</v>
      </c>
      <c r="I2042" s="6">
        <f>INDEX(Roles!$J$5:$J$40,MATCH(C2042&amp;"|"&amp;D2042,Roles!$A$5:$A$40,0))</f>
        <v/>
      </c>
      <c r="J2042" s="6">
        <f>INDEX(Roles!$K$5:$K$40,MATCH(C2042&amp;"|"&amp;D2042,Roles!$A$5:$A$40,0))</f>
        <v/>
      </c>
      <c r="K2042" s="26">
        <f>INDEX(Market!$K$31:$K$54,MATCH(B2042&amp;"|"&amp;J2042,Market!$A$31:$A$54,0))</f>
        <v/>
      </c>
      <c r="L2042" s="6">
        <f>INDEX(Settings!$E$13:$E$19,MATCH(I2042,Settings!$B$13:$B$19,0))</f>
        <v/>
      </c>
      <c r="M2042" s="25">
        <f>INDEX(Structure!$K$6:$K$12,MATCH(I2042,Structure!$A$6:$A$12,0))</f>
        <v/>
      </c>
      <c r="N2042" s="26">
        <f>INDEX(Structure!$G$25:$G$52,MATCH(B2042&amp;"|"&amp;I2042,Structure!$A$25:$A$52,0))</f>
        <v/>
      </c>
      <c r="O2042" s="26">
        <f>INDEX(Structure!$H$25:$H$52,MATCH(B2042&amp;"|"&amp;I2042,Structure!$A$25:$A$52,0))</f>
        <v/>
      </c>
      <c r="P2042" s="26">
        <f>INDEX(Structure!$I$25:$I$52,MATCH(B2042&amp;"|"&amp;I2042,Structure!$A$25:$A$52,0))</f>
        <v/>
      </c>
      <c r="Q2042" s="20">
        <f>G2042/H2042</f>
        <v/>
      </c>
      <c r="R2042" s="20">
        <f>G2042/O2042</f>
        <v/>
      </c>
      <c r="S2042" s="32">
        <f>(G2042-N2042)/(P2042-N2042)</f>
        <v/>
      </c>
      <c r="T2042" s="4">
        <f>IF(G2042&lt;N2042,"Below",IF(G2042&gt;P2042,"Above","Within"))</f>
        <v/>
      </c>
      <c r="U2042" s="17">
        <f>MAX(0,N2042-G2042)*F2042</f>
        <v/>
      </c>
      <c r="V2042" s="17">
        <f>MAX(0,G2042-P2042)*F2042</f>
        <v/>
      </c>
      <c r="W2042" s="33">
        <f>IF(T2042="Above",LN(G2042/P2042)/LN(1+INDEX(Market!$E$6:$E$9,MATCH(B2042,Market!$A$6:$A$9,0))),0)</f>
        <v/>
      </c>
    </row>
    <row r="2043">
      <c r="A2043" s="5" t="inlineStr">
        <is>
          <t>E02362</t>
        </is>
      </c>
      <c r="B2043" s="5" t="inlineStr">
        <is>
          <t>PL</t>
        </is>
      </c>
      <c r="C2043" s="5" t="inlineStr">
        <is>
          <t>Customer Service</t>
        </is>
      </c>
      <c r="D2043" s="5" t="inlineStr">
        <is>
          <t>L3</t>
        </is>
      </c>
      <c r="E2043" s="5" t="inlineStr">
        <is>
          <t>M</t>
        </is>
      </c>
      <c r="F2043" s="5" t="n">
        <v>1</v>
      </c>
      <c r="G2043" s="31" t="n">
        <v>30700</v>
      </c>
      <c r="H2043" s="31" t="n">
        <v>30200</v>
      </c>
      <c r="I2043" s="6">
        <f>INDEX(Roles!$J$5:$J$40,MATCH(C2043&amp;"|"&amp;D2043,Roles!$A$5:$A$40,0))</f>
        <v/>
      </c>
      <c r="J2043" s="6">
        <f>INDEX(Roles!$K$5:$K$40,MATCH(C2043&amp;"|"&amp;D2043,Roles!$A$5:$A$40,0))</f>
        <v/>
      </c>
      <c r="K2043" s="26">
        <f>INDEX(Market!$K$31:$K$54,MATCH(B2043&amp;"|"&amp;J2043,Market!$A$31:$A$54,0))</f>
        <v/>
      </c>
      <c r="L2043" s="6">
        <f>INDEX(Settings!$E$13:$E$19,MATCH(I2043,Settings!$B$13:$B$19,0))</f>
        <v/>
      </c>
      <c r="M2043" s="25">
        <f>INDEX(Structure!$K$6:$K$12,MATCH(I2043,Structure!$A$6:$A$12,0))</f>
        <v/>
      </c>
      <c r="N2043" s="26">
        <f>INDEX(Structure!$G$25:$G$52,MATCH(B2043&amp;"|"&amp;I2043,Structure!$A$25:$A$52,0))</f>
        <v/>
      </c>
      <c r="O2043" s="26">
        <f>INDEX(Structure!$H$25:$H$52,MATCH(B2043&amp;"|"&amp;I2043,Structure!$A$25:$A$52,0))</f>
        <v/>
      </c>
      <c r="P2043" s="26">
        <f>INDEX(Structure!$I$25:$I$52,MATCH(B2043&amp;"|"&amp;I2043,Structure!$A$25:$A$52,0))</f>
        <v/>
      </c>
      <c r="Q2043" s="20">
        <f>G2043/H2043</f>
        <v/>
      </c>
      <c r="R2043" s="20">
        <f>G2043/O2043</f>
        <v/>
      </c>
      <c r="S2043" s="32">
        <f>(G2043-N2043)/(P2043-N2043)</f>
        <v/>
      </c>
      <c r="T2043" s="4">
        <f>IF(G2043&lt;N2043,"Below",IF(G2043&gt;P2043,"Above","Within"))</f>
        <v/>
      </c>
      <c r="U2043" s="17">
        <f>MAX(0,N2043-G2043)*F2043</f>
        <v/>
      </c>
      <c r="V2043" s="17">
        <f>MAX(0,G2043-P2043)*F2043</f>
        <v/>
      </c>
      <c r="W2043" s="33">
        <f>IF(T2043="Above",LN(G2043/P2043)/LN(1+INDEX(Market!$E$6:$E$9,MATCH(B2043,Market!$A$6:$A$9,0))),0)</f>
        <v/>
      </c>
    </row>
    <row r="2044">
      <c r="A2044" s="5" t="inlineStr">
        <is>
          <t>E02363</t>
        </is>
      </c>
      <c r="B2044" s="5" t="inlineStr">
        <is>
          <t>IT</t>
        </is>
      </c>
      <c r="C2044" s="5" t="inlineStr">
        <is>
          <t>Operations</t>
        </is>
      </c>
      <c r="D2044" s="5" t="inlineStr">
        <is>
          <t>L5</t>
        </is>
      </c>
      <c r="E2044" s="5" t="inlineStr">
        <is>
          <t>M</t>
        </is>
      </c>
      <c r="F2044" s="5" t="n">
        <v>1</v>
      </c>
      <c r="G2044" s="31" t="n">
        <v>76500</v>
      </c>
      <c r="H2044" s="31" t="n">
        <v>71600</v>
      </c>
      <c r="I2044" s="6">
        <f>INDEX(Roles!$J$5:$J$40,MATCH(C2044&amp;"|"&amp;D2044,Roles!$A$5:$A$40,0))</f>
        <v/>
      </c>
      <c r="J2044" s="6">
        <f>INDEX(Roles!$K$5:$K$40,MATCH(C2044&amp;"|"&amp;D2044,Roles!$A$5:$A$40,0))</f>
        <v/>
      </c>
      <c r="K2044" s="26">
        <f>INDEX(Market!$K$31:$K$54,MATCH(B2044&amp;"|"&amp;J2044,Market!$A$31:$A$54,0))</f>
        <v/>
      </c>
      <c r="L2044" s="6">
        <f>INDEX(Settings!$E$13:$E$19,MATCH(I2044,Settings!$B$13:$B$19,0))</f>
        <v/>
      </c>
      <c r="M2044" s="25">
        <f>INDEX(Structure!$K$6:$K$12,MATCH(I2044,Structure!$A$6:$A$12,0))</f>
        <v/>
      </c>
      <c r="N2044" s="26">
        <f>INDEX(Structure!$G$25:$G$52,MATCH(B2044&amp;"|"&amp;I2044,Structure!$A$25:$A$52,0))</f>
        <v/>
      </c>
      <c r="O2044" s="26">
        <f>INDEX(Structure!$H$25:$H$52,MATCH(B2044&amp;"|"&amp;I2044,Structure!$A$25:$A$52,0))</f>
        <v/>
      </c>
      <c r="P2044" s="26">
        <f>INDEX(Structure!$I$25:$I$52,MATCH(B2044&amp;"|"&amp;I2044,Structure!$A$25:$A$52,0))</f>
        <v/>
      </c>
      <c r="Q2044" s="20">
        <f>G2044/H2044</f>
        <v/>
      </c>
      <c r="R2044" s="20">
        <f>G2044/O2044</f>
        <v/>
      </c>
      <c r="S2044" s="32">
        <f>(G2044-N2044)/(P2044-N2044)</f>
        <v/>
      </c>
      <c r="T2044" s="4">
        <f>IF(G2044&lt;N2044,"Below",IF(G2044&gt;P2044,"Above","Within"))</f>
        <v/>
      </c>
      <c r="U2044" s="17">
        <f>MAX(0,N2044-G2044)*F2044</f>
        <v/>
      </c>
      <c r="V2044" s="17">
        <f>MAX(0,G2044-P2044)*F2044</f>
        <v/>
      </c>
      <c r="W2044" s="33">
        <f>IF(T2044="Above",LN(G2044/P2044)/LN(1+INDEX(Market!$E$6:$E$9,MATCH(B2044,Market!$A$6:$A$9,0))),0)</f>
        <v/>
      </c>
    </row>
    <row r="2045">
      <c r="A2045" s="5" t="inlineStr">
        <is>
          <t>E02364</t>
        </is>
      </c>
      <c r="B2045" s="5" t="inlineStr">
        <is>
          <t>IT</t>
        </is>
      </c>
      <c r="C2045" s="5" t="inlineStr">
        <is>
          <t>Tech</t>
        </is>
      </c>
      <c r="D2045" s="5" t="inlineStr">
        <is>
          <t>L3</t>
        </is>
      </c>
      <c r="E2045" s="5" t="inlineStr">
        <is>
          <t>F</t>
        </is>
      </c>
      <c r="F2045" s="5" t="n">
        <v>1</v>
      </c>
      <c r="G2045" s="31" t="n">
        <v>45900</v>
      </c>
      <c r="H2045" s="31" t="n">
        <v>52000</v>
      </c>
      <c r="I2045" s="6">
        <f>INDEX(Roles!$J$5:$J$40,MATCH(C2045&amp;"|"&amp;D2045,Roles!$A$5:$A$40,0))</f>
        <v/>
      </c>
      <c r="J2045" s="6">
        <f>INDEX(Roles!$K$5:$K$40,MATCH(C2045&amp;"|"&amp;D2045,Roles!$A$5:$A$40,0))</f>
        <v/>
      </c>
      <c r="K2045" s="26">
        <f>INDEX(Market!$K$31:$K$54,MATCH(B2045&amp;"|"&amp;J2045,Market!$A$31:$A$54,0))</f>
        <v/>
      </c>
      <c r="L2045" s="6">
        <f>INDEX(Settings!$E$13:$E$19,MATCH(I2045,Settings!$B$13:$B$19,0))</f>
        <v/>
      </c>
      <c r="M2045" s="25">
        <f>INDEX(Structure!$K$6:$K$12,MATCH(I2045,Structure!$A$6:$A$12,0))</f>
        <v/>
      </c>
      <c r="N2045" s="26">
        <f>INDEX(Structure!$G$25:$G$52,MATCH(B2045&amp;"|"&amp;I2045,Structure!$A$25:$A$52,0))</f>
        <v/>
      </c>
      <c r="O2045" s="26">
        <f>INDEX(Structure!$H$25:$H$52,MATCH(B2045&amp;"|"&amp;I2045,Structure!$A$25:$A$52,0))</f>
        <v/>
      </c>
      <c r="P2045" s="26">
        <f>INDEX(Structure!$I$25:$I$52,MATCH(B2045&amp;"|"&amp;I2045,Structure!$A$25:$A$52,0))</f>
        <v/>
      </c>
      <c r="Q2045" s="20">
        <f>G2045/H2045</f>
        <v/>
      </c>
      <c r="R2045" s="20">
        <f>G2045/O2045</f>
        <v/>
      </c>
      <c r="S2045" s="32">
        <f>(G2045-N2045)/(P2045-N2045)</f>
        <v/>
      </c>
      <c r="T2045" s="4">
        <f>IF(G2045&lt;N2045,"Below",IF(G2045&gt;P2045,"Above","Within"))</f>
        <v/>
      </c>
      <c r="U2045" s="17">
        <f>MAX(0,N2045-G2045)*F2045</f>
        <v/>
      </c>
      <c r="V2045" s="17">
        <f>MAX(0,G2045-P2045)*F2045</f>
        <v/>
      </c>
      <c r="W2045" s="33">
        <f>IF(T2045="Above",LN(G2045/P2045)/LN(1+INDEX(Market!$E$6:$E$9,MATCH(B2045,Market!$A$6:$A$9,0))),0)</f>
        <v/>
      </c>
    </row>
    <row r="2046">
      <c r="A2046" s="5" t="inlineStr">
        <is>
          <t>E02365</t>
        </is>
      </c>
      <c r="B2046" s="5" t="inlineStr">
        <is>
          <t>PL</t>
        </is>
      </c>
      <c r="C2046" s="5" t="inlineStr">
        <is>
          <t>Finance</t>
        </is>
      </c>
      <c r="D2046" s="5" t="inlineStr">
        <is>
          <t>L3</t>
        </is>
      </c>
      <c r="E2046" s="5" t="inlineStr">
        <is>
          <t>M</t>
        </is>
      </c>
      <c r="F2046" s="5" t="n">
        <v>1</v>
      </c>
      <c r="G2046" s="31" t="n">
        <v>35050</v>
      </c>
      <c r="H2046" s="31" t="n">
        <v>37000</v>
      </c>
      <c r="I2046" s="6">
        <f>INDEX(Roles!$J$5:$J$40,MATCH(C2046&amp;"|"&amp;D2046,Roles!$A$5:$A$40,0))</f>
        <v/>
      </c>
      <c r="J2046" s="6">
        <f>INDEX(Roles!$K$5:$K$40,MATCH(C2046&amp;"|"&amp;D2046,Roles!$A$5:$A$40,0))</f>
        <v/>
      </c>
      <c r="K2046" s="26">
        <f>INDEX(Market!$K$31:$K$54,MATCH(B2046&amp;"|"&amp;J2046,Market!$A$31:$A$54,0))</f>
        <v/>
      </c>
      <c r="L2046" s="6">
        <f>INDEX(Settings!$E$13:$E$19,MATCH(I2046,Settings!$B$13:$B$19,0))</f>
        <v/>
      </c>
      <c r="M2046" s="25">
        <f>INDEX(Structure!$K$6:$K$12,MATCH(I2046,Structure!$A$6:$A$12,0))</f>
        <v/>
      </c>
      <c r="N2046" s="26">
        <f>INDEX(Structure!$G$25:$G$52,MATCH(B2046&amp;"|"&amp;I2046,Structure!$A$25:$A$52,0))</f>
        <v/>
      </c>
      <c r="O2046" s="26">
        <f>INDEX(Structure!$H$25:$H$52,MATCH(B2046&amp;"|"&amp;I2046,Structure!$A$25:$A$52,0))</f>
        <v/>
      </c>
      <c r="P2046" s="26">
        <f>INDEX(Structure!$I$25:$I$52,MATCH(B2046&amp;"|"&amp;I2046,Structure!$A$25:$A$52,0))</f>
        <v/>
      </c>
      <c r="Q2046" s="20">
        <f>G2046/H2046</f>
        <v/>
      </c>
      <c r="R2046" s="20">
        <f>G2046/O2046</f>
        <v/>
      </c>
      <c r="S2046" s="32">
        <f>(G2046-N2046)/(P2046-N2046)</f>
        <v/>
      </c>
      <c r="T2046" s="4">
        <f>IF(G2046&lt;N2046,"Below",IF(G2046&gt;P2046,"Above","Within"))</f>
        <v/>
      </c>
      <c r="U2046" s="17">
        <f>MAX(0,N2046-G2046)*F2046</f>
        <v/>
      </c>
      <c r="V2046" s="17">
        <f>MAX(0,G2046-P2046)*F2046</f>
        <v/>
      </c>
      <c r="W2046" s="33">
        <f>IF(T2046="Above",LN(G2046/P2046)/LN(1+INDEX(Market!$E$6:$E$9,MATCH(B2046,Market!$A$6:$A$9,0))),0)</f>
        <v/>
      </c>
    </row>
    <row r="2047">
      <c r="A2047" s="5" t="inlineStr">
        <is>
          <t>E02366</t>
        </is>
      </c>
      <c r="B2047" s="5" t="inlineStr">
        <is>
          <t>ES</t>
        </is>
      </c>
      <c r="C2047" s="5" t="inlineStr">
        <is>
          <t>Sales</t>
        </is>
      </c>
      <c r="D2047" s="5" t="inlineStr">
        <is>
          <t>L3</t>
        </is>
      </c>
      <c r="E2047" s="5" t="inlineStr">
        <is>
          <t>F</t>
        </is>
      </c>
      <c r="F2047" s="5" t="n">
        <v>1</v>
      </c>
      <c r="G2047" s="31" t="n">
        <v>38200</v>
      </c>
      <c r="H2047" s="31" t="n">
        <v>42000</v>
      </c>
      <c r="I2047" s="6">
        <f>INDEX(Roles!$J$5:$J$40,MATCH(C2047&amp;"|"&amp;D2047,Roles!$A$5:$A$40,0))</f>
        <v/>
      </c>
      <c r="J2047" s="6">
        <f>INDEX(Roles!$K$5:$K$40,MATCH(C2047&amp;"|"&amp;D2047,Roles!$A$5:$A$40,0))</f>
        <v/>
      </c>
      <c r="K2047" s="26">
        <f>INDEX(Market!$K$31:$K$54,MATCH(B2047&amp;"|"&amp;J2047,Market!$A$31:$A$54,0))</f>
        <v/>
      </c>
      <c r="L2047" s="6">
        <f>INDEX(Settings!$E$13:$E$19,MATCH(I2047,Settings!$B$13:$B$19,0))</f>
        <v/>
      </c>
      <c r="M2047" s="25">
        <f>INDEX(Structure!$K$6:$K$12,MATCH(I2047,Structure!$A$6:$A$12,0))</f>
        <v/>
      </c>
      <c r="N2047" s="26">
        <f>INDEX(Structure!$G$25:$G$52,MATCH(B2047&amp;"|"&amp;I2047,Structure!$A$25:$A$52,0))</f>
        <v/>
      </c>
      <c r="O2047" s="26">
        <f>INDEX(Structure!$H$25:$H$52,MATCH(B2047&amp;"|"&amp;I2047,Structure!$A$25:$A$52,0))</f>
        <v/>
      </c>
      <c r="P2047" s="26">
        <f>INDEX(Structure!$I$25:$I$52,MATCH(B2047&amp;"|"&amp;I2047,Structure!$A$25:$A$52,0))</f>
        <v/>
      </c>
      <c r="Q2047" s="20">
        <f>G2047/H2047</f>
        <v/>
      </c>
      <c r="R2047" s="20">
        <f>G2047/O2047</f>
        <v/>
      </c>
      <c r="S2047" s="32">
        <f>(G2047-N2047)/(P2047-N2047)</f>
        <v/>
      </c>
      <c r="T2047" s="4">
        <f>IF(G2047&lt;N2047,"Below",IF(G2047&gt;P2047,"Above","Within"))</f>
        <v/>
      </c>
      <c r="U2047" s="17">
        <f>MAX(0,N2047-G2047)*F2047</f>
        <v/>
      </c>
      <c r="V2047" s="17">
        <f>MAX(0,G2047-P2047)*F2047</f>
        <v/>
      </c>
      <c r="W2047" s="33">
        <f>IF(T2047="Above",LN(G2047/P2047)/LN(1+INDEX(Market!$E$6:$E$9,MATCH(B2047,Market!$A$6:$A$9,0))),0)</f>
        <v/>
      </c>
    </row>
    <row r="2048">
      <c r="A2048" s="5" t="inlineStr">
        <is>
          <t>E02368</t>
        </is>
      </c>
      <c r="B2048" s="5" t="inlineStr">
        <is>
          <t>IT</t>
        </is>
      </c>
      <c r="C2048" s="5" t="inlineStr">
        <is>
          <t>Customer Service</t>
        </is>
      </c>
      <c r="D2048" s="5" t="inlineStr">
        <is>
          <t>L3</t>
        </is>
      </c>
      <c r="E2048" s="5" t="inlineStr">
        <is>
          <t>F</t>
        </is>
      </c>
      <c r="F2048" s="5" t="n">
        <v>1</v>
      </c>
      <c r="G2048" s="31" t="n">
        <v>37300</v>
      </c>
      <c r="H2048" s="31" t="n">
        <v>37400</v>
      </c>
      <c r="I2048" s="6">
        <f>INDEX(Roles!$J$5:$J$40,MATCH(C2048&amp;"|"&amp;D2048,Roles!$A$5:$A$40,0))</f>
        <v/>
      </c>
      <c r="J2048" s="6">
        <f>INDEX(Roles!$K$5:$K$40,MATCH(C2048&amp;"|"&amp;D2048,Roles!$A$5:$A$40,0))</f>
        <v/>
      </c>
      <c r="K2048" s="26">
        <f>INDEX(Market!$K$31:$K$54,MATCH(B2048&amp;"|"&amp;J2048,Market!$A$31:$A$54,0))</f>
        <v/>
      </c>
      <c r="L2048" s="6">
        <f>INDEX(Settings!$E$13:$E$19,MATCH(I2048,Settings!$B$13:$B$19,0))</f>
        <v/>
      </c>
      <c r="M2048" s="25">
        <f>INDEX(Structure!$K$6:$K$12,MATCH(I2048,Structure!$A$6:$A$12,0))</f>
        <v/>
      </c>
      <c r="N2048" s="26">
        <f>INDEX(Structure!$G$25:$G$52,MATCH(B2048&amp;"|"&amp;I2048,Structure!$A$25:$A$52,0))</f>
        <v/>
      </c>
      <c r="O2048" s="26">
        <f>INDEX(Structure!$H$25:$H$52,MATCH(B2048&amp;"|"&amp;I2048,Structure!$A$25:$A$52,0))</f>
        <v/>
      </c>
      <c r="P2048" s="26">
        <f>INDEX(Structure!$I$25:$I$52,MATCH(B2048&amp;"|"&amp;I2048,Structure!$A$25:$A$52,0))</f>
        <v/>
      </c>
      <c r="Q2048" s="20">
        <f>G2048/H2048</f>
        <v/>
      </c>
      <c r="R2048" s="20">
        <f>G2048/O2048</f>
        <v/>
      </c>
      <c r="S2048" s="32">
        <f>(G2048-N2048)/(P2048-N2048)</f>
        <v/>
      </c>
      <c r="T2048" s="4">
        <f>IF(G2048&lt;N2048,"Below",IF(G2048&gt;P2048,"Above","Within"))</f>
        <v/>
      </c>
      <c r="U2048" s="17">
        <f>MAX(0,N2048-G2048)*F2048</f>
        <v/>
      </c>
      <c r="V2048" s="17">
        <f>MAX(0,G2048-P2048)*F2048</f>
        <v/>
      </c>
      <c r="W2048" s="33">
        <f>IF(T2048="Above",LN(G2048/P2048)/LN(1+INDEX(Market!$E$6:$E$9,MATCH(B2048,Market!$A$6:$A$9,0))),0)</f>
        <v/>
      </c>
    </row>
    <row r="2049">
      <c r="A2049" s="5" t="inlineStr">
        <is>
          <t>E02369</t>
        </is>
      </c>
      <c r="B2049" s="5" t="inlineStr">
        <is>
          <t>DE</t>
        </is>
      </c>
      <c r="C2049" s="5" t="inlineStr">
        <is>
          <t>Tech</t>
        </is>
      </c>
      <c r="D2049" s="5" t="inlineStr">
        <is>
          <t>L3</t>
        </is>
      </c>
      <c r="E2049" s="5" t="inlineStr">
        <is>
          <t>F</t>
        </is>
      </c>
      <c r="F2049" s="5" t="n">
        <v>1</v>
      </c>
      <c r="G2049" s="31" t="n">
        <v>70550</v>
      </c>
      <c r="H2049" s="31" t="n">
        <v>76000</v>
      </c>
      <c r="I2049" s="6">
        <f>INDEX(Roles!$J$5:$J$40,MATCH(C2049&amp;"|"&amp;D2049,Roles!$A$5:$A$40,0))</f>
        <v/>
      </c>
      <c r="J2049" s="6">
        <f>INDEX(Roles!$K$5:$K$40,MATCH(C2049&amp;"|"&amp;D2049,Roles!$A$5:$A$40,0))</f>
        <v/>
      </c>
      <c r="K2049" s="26">
        <f>INDEX(Market!$K$31:$K$54,MATCH(B2049&amp;"|"&amp;J2049,Market!$A$31:$A$54,0))</f>
        <v/>
      </c>
      <c r="L2049" s="6">
        <f>INDEX(Settings!$E$13:$E$19,MATCH(I2049,Settings!$B$13:$B$19,0))</f>
        <v/>
      </c>
      <c r="M2049" s="25">
        <f>INDEX(Structure!$K$6:$K$12,MATCH(I2049,Structure!$A$6:$A$12,0))</f>
        <v/>
      </c>
      <c r="N2049" s="26">
        <f>INDEX(Structure!$G$25:$G$52,MATCH(B2049&amp;"|"&amp;I2049,Structure!$A$25:$A$52,0))</f>
        <v/>
      </c>
      <c r="O2049" s="26">
        <f>INDEX(Structure!$H$25:$H$52,MATCH(B2049&amp;"|"&amp;I2049,Structure!$A$25:$A$52,0))</f>
        <v/>
      </c>
      <c r="P2049" s="26">
        <f>INDEX(Structure!$I$25:$I$52,MATCH(B2049&amp;"|"&amp;I2049,Structure!$A$25:$A$52,0))</f>
        <v/>
      </c>
      <c r="Q2049" s="20">
        <f>G2049/H2049</f>
        <v/>
      </c>
      <c r="R2049" s="20">
        <f>G2049/O2049</f>
        <v/>
      </c>
      <c r="S2049" s="32">
        <f>(G2049-N2049)/(P2049-N2049)</f>
        <v/>
      </c>
      <c r="T2049" s="4">
        <f>IF(G2049&lt;N2049,"Below",IF(G2049&gt;P2049,"Above","Within"))</f>
        <v/>
      </c>
      <c r="U2049" s="17">
        <f>MAX(0,N2049-G2049)*F2049</f>
        <v/>
      </c>
      <c r="V2049" s="17">
        <f>MAX(0,G2049-P2049)*F2049</f>
        <v/>
      </c>
      <c r="W2049" s="33">
        <f>IF(T2049="Above",LN(G2049/P2049)/LN(1+INDEX(Market!$E$6:$E$9,MATCH(B2049,Market!$A$6:$A$9,0))),0)</f>
        <v/>
      </c>
    </row>
    <row r="2050">
      <c r="A2050" s="5" t="inlineStr">
        <is>
          <t>E02370</t>
        </is>
      </c>
      <c r="B2050" s="5" t="inlineStr">
        <is>
          <t>PL</t>
        </is>
      </c>
      <c r="C2050" s="5" t="inlineStr">
        <is>
          <t>Operations</t>
        </is>
      </c>
      <c r="D2050" s="5" t="inlineStr">
        <is>
          <t>L1</t>
        </is>
      </c>
      <c r="E2050" s="5" t="inlineStr">
        <is>
          <t>F</t>
        </is>
      </c>
      <c r="F2050" s="5" t="n">
        <v>1</v>
      </c>
      <c r="G2050" s="31" t="n">
        <v>23050</v>
      </c>
      <c r="H2050" s="31" t="n">
        <v>20000</v>
      </c>
      <c r="I2050" s="6">
        <f>INDEX(Roles!$J$5:$J$40,MATCH(C2050&amp;"|"&amp;D2050,Roles!$A$5:$A$40,0))</f>
        <v/>
      </c>
      <c r="J2050" s="6">
        <f>INDEX(Roles!$K$5:$K$40,MATCH(C2050&amp;"|"&amp;D2050,Roles!$A$5:$A$40,0))</f>
        <v/>
      </c>
      <c r="K2050" s="26">
        <f>INDEX(Market!$K$31:$K$54,MATCH(B2050&amp;"|"&amp;J2050,Market!$A$31:$A$54,0))</f>
        <v/>
      </c>
      <c r="L2050" s="6">
        <f>INDEX(Settings!$E$13:$E$19,MATCH(I2050,Settings!$B$13:$B$19,0))</f>
        <v/>
      </c>
      <c r="M2050" s="25">
        <f>INDEX(Structure!$K$6:$K$12,MATCH(I2050,Structure!$A$6:$A$12,0))</f>
        <v/>
      </c>
      <c r="N2050" s="26">
        <f>INDEX(Structure!$G$25:$G$52,MATCH(B2050&amp;"|"&amp;I2050,Structure!$A$25:$A$52,0))</f>
        <v/>
      </c>
      <c r="O2050" s="26">
        <f>INDEX(Structure!$H$25:$H$52,MATCH(B2050&amp;"|"&amp;I2050,Structure!$A$25:$A$52,0))</f>
        <v/>
      </c>
      <c r="P2050" s="26">
        <f>INDEX(Structure!$I$25:$I$52,MATCH(B2050&amp;"|"&amp;I2050,Structure!$A$25:$A$52,0))</f>
        <v/>
      </c>
      <c r="Q2050" s="20">
        <f>G2050/H2050</f>
        <v/>
      </c>
      <c r="R2050" s="20">
        <f>G2050/O2050</f>
        <v/>
      </c>
      <c r="S2050" s="32">
        <f>(G2050-N2050)/(P2050-N2050)</f>
        <v/>
      </c>
      <c r="T2050" s="4">
        <f>IF(G2050&lt;N2050,"Below",IF(G2050&gt;P2050,"Above","Within"))</f>
        <v/>
      </c>
      <c r="U2050" s="17">
        <f>MAX(0,N2050-G2050)*F2050</f>
        <v/>
      </c>
      <c r="V2050" s="17">
        <f>MAX(0,G2050-P2050)*F2050</f>
        <v/>
      </c>
      <c r="W2050" s="33">
        <f>IF(T2050="Above",LN(G2050/P2050)/LN(1+INDEX(Market!$E$6:$E$9,MATCH(B2050,Market!$A$6:$A$9,0))),0)</f>
        <v/>
      </c>
    </row>
    <row r="2051">
      <c r="A2051" s="5" t="inlineStr">
        <is>
          <t>E02371</t>
        </is>
      </c>
      <c r="B2051" s="5" t="inlineStr">
        <is>
          <t>ES</t>
        </is>
      </c>
      <c r="C2051" s="5" t="inlineStr">
        <is>
          <t>Operations</t>
        </is>
      </c>
      <c r="D2051" s="5" t="inlineStr">
        <is>
          <t>L5</t>
        </is>
      </c>
      <c r="E2051" s="5" t="inlineStr">
        <is>
          <t>M</t>
        </is>
      </c>
      <c r="F2051" s="5" t="n">
        <v>1</v>
      </c>
      <c r="G2051" s="31" t="n">
        <v>64600</v>
      </c>
      <c r="H2051" s="31" t="n">
        <v>68900</v>
      </c>
      <c r="I2051" s="6">
        <f>INDEX(Roles!$J$5:$J$40,MATCH(C2051&amp;"|"&amp;D2051,Roles!$A$5:$A$40,0))</f>
        <v/>
      </c>
      <c r="J2051" s="6">
        <f>INDEX(Roles!$K$5:$K$40,MATCH(C2051&amp;"|"&amp;D2051,Roles!$A$5:$A$40,0))</f>
        <v/>
      </c>
      <c r="K2051" s="26">
        <f>INDEX(Market!$K$31:$K$54,MATCH(B2051&amp;"|"&amp;J2051,Market!$A$31:$A$54,0))</f>
        <v/>
      </c>
      <c r="L2051" s="6">
        <f>INDEX(Settings!$E$13:$E$19,MATCH(I2051,Settings!$B$13:$B$19,0))</f>
        <v/>
      </c>
      <c r="M2051" s="25">
        <f>INDEX(Structure!$K$6:$K$12,MATCH(I2051,Structure!$A$6:$A$12,0))</f>
        <v/>
      </c>
      <c r="N2051" s="26">
        <f>INDEX(Structure!$G$25:$G$52,MATCH(B2051&amp;"|"&amp;I2051,Structure!$A$25:$A$52,0))</f>
        <v/>
      </c>
      <c r="O2051" s="26">
        <f>INDEX(Structure!$H$25:$H$52,MATCH(B2051&amp;"|"&amp;I2051,Structure!$A$25:$A$52,0))</f>
        <v/>
      </c>
      <c r="P2051" s="26">
        <f>INDEX(Structure!$I$25:$I$52,MATCH(B2051&amp;"|"&amp;I2051,Structure!$A$25:$A$52,0))</f>
        <v/>
      </c>
      <c r="Q2051" s="20">
        <f>G2051/H2051</f>
        <v/>
      </c>
      <c r="R2051" s="20">
        <f>G2051/O2051</f>
        <v/>
      </c>
      <c r="S2051" s="32">
        <f>(G2051-N2051)/(P2051-N2051)</f>
        <v/>
      </c>
      <c r="T2051" s="4">
        <f>IF(G2051&lt;N2051,"Below",IF(G2051&gt;P2051,"Above","Within"))</f>
        <v/>
      </c>
      <c r="U2051" s="17">
        <f>MAX(0,N2051-G2051)*F2051</f>
        <v/>
      </c>
      <c r="V2051" s="17">
        <f>MAX(0,G2051-P2051)*F2051</f>
        <v/>
      </c>
      <c r="W2051" s="33">
        <f>IF(T2051="Above",LN(G2051/P2051)/LN(1+INDEX(Market!$E$6:$E$9,MATCH(B2051,Market!$A$6:$A$9,0))),0)</f>
        <v/>
      </c>
    </row>
    <row r="2052">
      <c r="A2052" s="5" t="inlineStr">
        <is>
          <t>E02372</t>
        </is>
      </c>
      <c r="B2052" s="5" t="inlineStr">
        <is>
          <t>DE</t>
        </is>
      </c>
      <c r="C2052" s="5" t="inlineStr">
        <is>
          <t>Tech</t>
        </is>
      </c>
      <c r="D2052" s="5" t="inlineStr">
        <is>
          <t>L4</t>
        </is>
      </c>
      <c r="E2052" s="5" t="inlineStr">
        <is>
          <t>F</t>
        </is>
      </c>
      <c r="F2052" s="5" t="n">
        <v>1</v>
      </c>
      <c r="G2052" s="31" t="n">
        <v>94400</v>
      </c>
      <c r="H2052" s="31" t="n">
        <v>99800</v>
      </c>
      <c r="I2052" s="6">
        <f>INDEX(Roles!$J$5:$J$40,MATCH(C2052&amp;"|"&amp;D2052,Roles!$A$5:$A$40,0))</f>
        <v/>
      </c>
      <c r="J2052" s="6">
        <f>INDEX(Roles!$K$5:$K$40,MATCH(C2052&amp;"|"&amp;D2052,Roles!$A$5:$A$40,0))</f>
        <v/>
      </c>
      <c r="K2052" s="26">
        <f>INDEX(Market!$K$31:$K$54,MATCH(B2052&amp;"|"&amp;J2052,Market!$A$31:$A$54,0))</f>
        <v/>
      </c>
      <c r="L2052" s="6">
        <f>INDEX(Settings!$E$13:$E$19,MATCH(I2052,Settings!$B$13:$B$19,0))</f>
        <v/>
      </c>
      <c r="M2052" s="25">
        <f>INDEX(Structure!$K$6:$K$12,MATCH(I2052,Structure!$A$6:$A$12,0))</f>
        <v/>
      </c>
      <c r="N2052" s="26">
        <f>INDEX(Structure!$G$25:$G$52,MATCH(B2052&amp;"|"&amp;I2052,Structure!$A$25:$A$52,0))</f>
        <v/>
      </c>
      <c r="O2052" s="26">
        <f>INDEX(Structure!$H$25:$H$52,MATCH(B2052&amp;"|"&amp;I2052,Structure!$A$25:$A$52,0))</f>
        <v/>
      </c>
      <c r="P2052" s="26">
        <f>INDEX(Structure!$I$25:$I$52,MATCH(B2052&amp;"|"&amp;I2052,Structure!$A$25:$A$52,0))</f>
        <v/>
      </c>
      <c r="Q2052" s="20">
        <f>G2052/H2052</f>
        <v/>
      </c>
      <c r="R2052" s="20">
        <f>G2052/O2052</f>
        <v/>
      </c>
      <c r="S2052" s="32">
        <f>(G2052-N2052)/(P2052-N2052)</f>
        <v/>
      </c>
      <c r="T2052" s="4">
        <f>IF(G2052&lt;N2052,"Below",IF(G2052&gt;P2052,"Above","Within"))</f>
        <v/>
      </c>
      <c r="U2052" s="17">
        <f>MAX(0,N2052-G2052)*F2052</f>
        <v/>
      </c>
      <c r="V2052" s="17">
        <f>MAX(0,G2052-P2052)*F2052</f>
        <v/>
      </c>
      <c r="W2052" s="33">
        <f>IF(T2052="Above",LN(G2052/P2052)/LN(1+INDEX(Market!$E$6:$E$9,MATCH(B2052,Market!$A$6:$A$9,0))),0)</f>
        <v/>
      </c>
    </row>
    <row r="2053">
      <c r="A2053" s="5" t="inlineStr">
        <is>
          <t>E02374</t>
        </is>
      </c>
      <c r="B2053" s="5" t="inlineStr">
        <is>
          <t>DE</t>
        </is>
      </c>
      <c r="C2053" s="5" t="inlineStr">
        <is>
          <t>Tech</t>
        </is>
      </c>
      <c r="D2053" s="5" t="inlineStr">
        <is>
          <t>L3</t>
        </is>
      </c>
      <c r="E2053" s="5" t="inlineStr">
        <is>
          <t>F</t>
        </is>
      </c>
      <c r="F2053" s="5" t="n">
        <v>1</v>
      </c>
      <c r="G2053" s="31" t="n">
        <v>76400</v>
      </c>
      <c r="H2053" s="31" t="n">
        <v>76000</v>
      </c>
      <c r="I2053" s="6">
        <f>INDEX(Roles!$J$5:$J$40,MATCH(C2053&amp;"|"&amp;D2053,Roles!$A$5:$A$40,0))</f>
        <v/>
      </c>
      <c r="J2053" s="6">
        <f>INDEX(Roles!$K$5:$K$40,MATCH(C2053&amp;"|"&amp;D2053,Roles!$A$5:$A$40,0))</f>
        <v/>
      </c>
      <c r="K2053" s="26">
        <f>INDEX(Market!$K$31:$K$54,MATCH(B2053&amp;"|"&amp;J2053,Market!$A$31:$A$54,0))</f>
        <v/>
      </c>
      <c r="L2053" s="6">
        <f>INDEX(Settings!$E$13:$E$19,MATCH(I2053,Settings!$B$13:$B$19,0))</f>
        <v/>
      </c>
      <c r="M2053" s="25">
        <f>INDEX(Structure!$K$6:$K$12,MATCH(I2053,Structure!$A$6:$A$12,0))</f>
        <v/>
      </c>
      <c r="N2053" s="26">
        <f>INDEX(Structure!$G$25:$G$52,MATCH(B2053&amp;"|"&amp;I2053,Structure!$A$25:$A$52,0))</f>
        <v/>
      </c>
      <c r="O2053" s="26">
        <f>INDEX(Structure!$H$25:$H$52,MATCH(B2053&amp;"|"&amp;I2053,Structure!$A$25:$A$52,0))</f>
        <v/>
      </c>
      <c r="P2053" s="26">
        <f>INDEX(Structure!$I$25:$I$52,MATCH(B2053&amp;"|"&amp;I2053,Structure!$A$25:$A$52,0))</f>
        <v/>
      </c>
      <c r="Q2053" s="20">
        <f>G2053/H2053</f>
        <v/>
      </c>
      <c r="R2053" s="20">
        <f>G2053/O2053</f>
        <v/>
      </c>
      <c r="S2053" s="32">
        <f>(G2053-N2053)/(P2053-N2053)</f>
        <v/>
      </c>
      <c r="T2053" s="4">
        <f>IF(G2053&lt;N2053,"Below",IF(G2053&gt;P2053,"Above","Within"))</f>
        <v/>
      </c>
      <c r="U2053" s="17">
        <f>MAX(0,N2053-G2053)*F2053</f>
        <v/>
      </c>
      <c r="V2053" s="17">
        <f>MAX(0,G2053-P2053)*F2053</f>
        <v/>
      </c>
      <c r="W2053" s="33">
        <f>IF(T2053="Above",LN(G2053/P2053)/LN(1+INDEX(Market!$E$6:$E$9,MATCH(B2053,Market!$A$6:$A$9,0))),0)</f>
        <v/>
      </c>
    </row>
    <row r="2054">
      <c r="A2054" s="5" t="inlineStr">
        <is>
          <t>E02375</t>
        </is>
      </c>
      <c r="B2054" s="5" t="inlineStr">
        <is>
          <t>PL</t>
        </is>
      </c>
      <c r="C2054" s="5" t="inlineStr">
        <is>
          <t>Operations</t>
        </is>
      </c>
      <c r="D2054" s="5" t="inlineStr">
        <is>
          <t>L1</t>
        </is>
      </c>
      <c r="E2054" s="5" t="inlineStr">
        <is>
          <t>F</t>
        </is>
      </c>
      <c r="F2054" s="5" t="n">
        <v>1</v>
      </c>
      <c r="G2054" s="31" t="n">
        <v>22050</v>
      </c>
      <c r="H2054" s="31" t="n">
        <v>20000</v>
      </c>
      <c r="I2054" s="6">
        <f>INDEX(Roles!$J$5:$J$40,MATCH(C2054&amp;"|"&amp;D2054,Roles!$A$5:$A$40,0))</f>
        <v/>
      </c>
      <c r="J2054" s="6">
        <f>INDEX(Roles!$K$5:$K$40,MATCH(C2054&amp;"|"&amp;D2054,Roles!$A$5:$A$40,0))</f>
        <v/>
      </c>
      <c r="K2054" s="26">
        <f>INDEX(Market!$K$31:$K$54,MATCH(B2054&amp;"|"&amp;J2054,Market!$A$31:$A$54,0))</f>
        <v/>
      </c>
      <c r="L2054" s="6">
        <f>INDEX(Settings!$E$13:$E$19,MATCH(I2054,Settings!$B$13:$B$19,0))</f>
        <v/>
      </c>
      <c r="M2054" s="25">
        <f>INDEX(Structure!$K$6:$K$12,MATCH(I2054,Structure!$A$6:$A$12,0))</f>
        <v/>
      </c>
      <c r="N2054" s="26">
        <f>INDEX(Structure!$G$25:$G$52,MATCH(B2054&amp;"|"&amp;I2054,Structure!$A$25:$A$52,0))</f>
        <v/>
      </c>
      <c r="O2054" s="26">
        <f>INDEX(Structure!$H$25:$H$52,MATCH(B2054&amp;"|"&amp;I2054,Structure!$A$25:$A$52,0))</f>
        <v/>
      </c>
      <c r="P2054" s="26">
        <f>INDEX(Structure!$I$25:$I$52,MATCH(B2054&amp;"|"&amp;I2054,Structure!$A$25:$A$52,0))</f>
        <v/>
      </c>
      <c r="Q2054" s="20">
        <f>G2054/H2054</f>
        <v/>
      </c>
      <c r="R2054" s="20">
        <f>G2054/O2054</f>
        <v/>
      </c>
      <c r="S2054" s="32">
        <f>(G2054-N2054)/(P2054-N2054)</f>
        <v/>
      </c>
      <c r="T2054" s="4">
        <f>IF(G2054&lt;N2054,"Below",IF(G2054&gt;P2054,"Above","Within"))</f>
        <v/>
      </c>
      <c r="U2054" s="17">
        <f>MAX(0,N2054-G2054)*F2054</f>
        <v/>
      </c>
      <c r="V2054" s="17">
        <f>MAX(0,G2054-P2054)*F2054</f>
        <v/>
      </c>
      <c r="W2054" s="33">
        <f>IF(T2054="Above",LN(G2054/P2054)/LN(1+INDEX(Market!$E$6:$E$9,MATCH(B2054,Market!$A$6:$A$9,0))),0)</f>
        <v/>
      </c>
    </row>
    <row r="2055">
      <c r="A2055" s="5" t="inlineStr">
        <is>
          <t>E02376</t>
        </is>
      </c>
      <c r="B2055" s="5" t="inlineStr">
        <is>
          <t>IT</t>
        </is>
      </c>
      <c r="C2055" s="5" t="inlineStr">
        <is>
          <t>Tech</t>
        </is>
      </c>
      <c r="D2055" s="5" t="inlineStr">
        <is>
          <t>L6</t>
        </is>
      </c>
      <c r="E2055" s="5" t="inlineStr">
        <is>
          <t>F</t>
        </is>
      </c>
      <c r="F2055" s="5" t="n">
        <v>1</v>
      </c>
      <c r="G2055" s="31" t="n">
        <v>119650</v>
      </c>
      <c r="H2055" s="31" t="n">
        <v>130000</v>
      </c>
      <c r="I2055" s="6">
        <f>INDEX(Roles!$J$5:$J$40,MATCH(C2055&amp;"|"&amp;D2055,Roles!$A$5:$A$40,0))</f>
        <v/>
      </c>
      <c r="J2055" s="6">
        <f>INDEX(Roles!$K$5:$K$40,MATCH(C2055&amp;"|"&amp;D2055,Roles!$A$5:$A$40,0))</f>
        <v/>
      </c>
      <c r="K2055" s="26">
        <f>INDEX(Market!$K$31:$K$54,MATCH(B2055&amp;"|"&amp;J2055,Market!$A$31:$A$54,0))</f>
        <v/>
      </c>
      <c r="L2055" s="6">
        <f>INDEX(Settings!$E$13:$E$19,MATCH(I2055,Settings!$B$13:$B$19,0))</f>
        <v/>
      </c>
      <c r="M2055" s="25">
        <f>INDEX(Structure!$K$6:$K$12,MATCH(I2055,Structure!$A$6:$A$12,0))</f>
        <v/>
      </c>
      <c r="N2055" s="26">
        <f>INDEX(Structure!$G$25:$G$52,MATCH(B2055&amp;"|"&amp;I2055,Structure!$A$25:$A$52,0))</f>
        <v/>
      </c>
      <c r="O2055" s="26">
        <f>INDEX(Structure!$H$25:$H$52,MATCH(B2055&amp;"|"&amp;I2055,Structure!$A$25:$A$52,0))</f>
        <v/>
      </c>
      <c r="P2055" s="26">
        <f>INDEX(Structure!$I$25:$I$52,MATCH(B2055&amp;"|"&amp;I2055,Structure!$A$25:$A$52,0))</f>
        <v/>
      </c>
      <c r="Q2055" s="20">
        <f>G2055/H2055</f>
        <v/>
      </c>
      <c r="R2055" s="20">
        <f>G2055/O2055</f>
        <v/>
      </c>
      <c r="S2055" s="32">
        <f>(G2055-N2055)/(P2055-N2055)</f>
        <v/>
      </c>
      <c r="T2055" s="4">
        <f>IF(G2055&lt;N2055,"Below",IF(G2055&gt;P2055,"Above","Within"))</f>
        <v/>
      </c>
      <c r="U2055" s="17">
        <f>MAX(0,N2055-G2055)*F2055</f>
        <v/>
      </c>
      <c r="V2055" s="17">
        <f>MAX(0,G2055-P2055)*F2055</f>
        <v/>
      </c>
      <c r="W2055" s="33">
        <f>IF(T2055="Above",LN(G2055/P2055)/LN(1+INDEX(Market!$E$6:$E$9,MATCH(B2055,Market!$A$6:$A$9,0))),0)</f>
        <v/>
      </c>
    </row>
    <row r="2056">
      <c r="A2056" s="5" t="inlineStr">
        <is>
          <t>E02377</t>
        </is>
      </c>
      <c r="B2056" s="5" t="inlineStr">
        <is>
          <t>PL</t>
        </is>
      </c>
      <c r="C2056" s="5" t="inlineStr">
        <is>
          <t>Sales</t>
        </is>
      </c>
      <c r="D2056" s="5" t="inlineStr">
        <is>
          <t>L3</t>
        </is>
      </c>
      <c r="E2056" s="5" t="inlineStr">
        <is>
          <t>M</t>
        </is>
      </c>
      <c r="F2056" s="5" t="n">
        <v>1</v>
      </c>
      <c r="G2056" s="31" t="n">
        <v>36400</v>
      </c>
      <c r="H2056" s="31" t="n">
        <v>35300</v>
      </c>
      <c r="I2056" s="6">
        <f>INDEX(Roles!$J$5:$J$40,MATCH(C2056&amp;"|"&amp;D2056,Roles!$A$5:$A$40,0))</f>
        <v/>
      </c>
      <c r="J2056" s="6">
        <f>INDEX(Roles!$K$5:$K$40,MATCH(C2056&amp;"|"&amp;D2056,Roles!$A$5:$A$40,0))</f>
        <v/>
      </c>
      <c r="K2056" s="26">
        <f>INDEX(Market!$K$31:$K$54,MATCH(B2056&amp;"|"&amp;J2056,Market!$A$31:$A$54,0))</f>
        <v/>
      </c>
      <c r="L2056" s="6">
        <f>INDEX(Settings!$E$13:$E$19,MATCH(I2056,Settings!$B$13:$B$19,0))</f>
        <v/>
      </c>
      <c r="M2056" s="25">
        <f>INDEX(Structure!$K$6:$K$12,MATCH(I2056,Structure!$A$6:$A$12,0))</f>
        <v/>
      </c>
      <c r="N2056" s="26">
        <f>INDEX(Structure!$G$25:$G$52,MATCH(B2056&amp;"|"&amp;I2056,Structure!$A$25:$A$52,0))</f>
        <v/>
      </c>
      <c r="O2056" s="26">
        <f>INDEX(Structure!$H$25:$H$52,MATCH(B2056&amp;"|"&amp;I2056,Structure!$A$25:$A$52,0))</f>
        <v/>
      </c>
      <c r="P2056" s="26">
        <f>INDEX(Structure!$I$25:$I$52,MATCH(B2056&amp;"|"&amp;I2056,Structure!$A$25:$A$52,0))</f>
        <v/>
      </c>
      <c r="Q2056" s="20">
        <f>G2056/H2056</f>
        <v/>
      </c>
      <c r="R2056" s="20">
        <f>G2056/O2056</f>
        <v/>
      </c>
      <c r="S2056" s="32">
        <f>(G2056-N2056)/(P2056-N2056)</f>
        <v/>
      </c>
      <c r="T2056" s="4">
        <f>IF(G2056&lt;N2056,"Below",IF(G2056&gt;P2056,"Above","Within"))</f>
        <v/>
      </c>
      <c r="U2056" s="17">
        <f>MAX(0,N2056-G2056)*F2056</f>
        <v/>
      </c>
      <c r="V2056" s="17">
        <f>MAX(0,G2056-P2056)*F2056</f>
        <v/>
      </c>
      <c r="W2056" s="33">
        <f>IF(T2056="Above",LN(G2056/P2056)/LN(1+INDEX(Market!$E$6:$E$9,MATCH(B2056,Market!$A$6:$A$9,0))),0)</f>
        <v/>
      </c>
    </row>
    <row r="2057">
      <c r="A2057" s="5" t="inlineStr">
        <is>
          <t>E02378</t>
        </is>
      </c>
      <c r="B2057" s="5" t="inlineStr">
        <is>
          <t>ES</t>
        </is>
      </c>
      <c r="C2057" s="5" t="inlineStr">
        <is>
          <t>Customer Service</t>
        </is>
      </c>
      <c r="D2057" s="5" t="inlineStr">
        <is>
          <t>L4</t>
        </is>
      </c>
      <c r="E2057" s="5" t="inlineStr">
        <is>
          <t>M</t>
        </is>
      </c>
      <c r="F2057" s="5" t="n">
        <v>1</v>
      </c>
      <c r="G2057" s="31" t="n">
        <v>49800</v>
      </c>
      <c r="H2057" s="31" t="n">
        <v>47200</v>
      </c>
      <c r="I2057" s="6">
        <f>INDEX(Roles!$J$5:$J$40,MATCH(C2057&amp;"|"&amp;D2057,Roles!$A$5:$A$40,0))</f>
        <v/>
      </c>
      <c r="J2057" s="6">
        <f>INDEX(Roles!$K$5:$K$40,MATCH(C2057&amp;"|"&amp;D2057,Roles!$A$5:$A$40,0))</f>
        <v/>
      </c>
      <c r="K2057" s="26">
        <f>INDEX(Market!$K$31:$K$54,MATCH(B2057&amp;"|"&amp;J2057,Market!$A$31:$A$54,0))</f>
        <v/>
      </c>
      <c r="L2057" s="6">
        <f>INDEX(Settings!$E$13:$E$19,MATCH(I2057,Settings!$B$13:$B$19,0))</f>
        <v/>
      </c>
      <c r="M2057" s="25">
        <f>INDEX(Structure!$K$6:$K$12,MATCH(I2057,Structure!$A$6:$A$12,0))</f>
        <v/>
      </c>
      <c r="N2057" s="26">
        <f>INDEX(Structure!$G$25:$G$52,MATCH(B2057&amp;"|"&amp;I2057,Structure!$A$25:$A$52,0))</f>
        <v/>
      </c>
      <c r="O2057" s="26">
        <f>INDEX(Structure!$H$25:$H$52,MATCH(B2057&amp;"|"&amp;I2057,Structure!$A$25:$A$52,0))</f>
        <v/>
      </c>
      <c r="P2057" s="26">
        <f>INDEX(Structure!$I$25:$I$52,MATCH(B2057&amp;"|"&amp;I2057,Structure!$A$25:$A$52,0))</f>
        <v/>
      </c>
      <c r="Q2057" s="20">
        <f>G2057/H2057</f>
        <v/>
      </c>
      <c r="R2057" s="20">
        <f>G2057/O2057</f>
        <v/>
      </c>
      <c r="S2057" s="32">
        <f>(G2057-N2057)/(P2057-N2057)</f>
        <v/>
      </c>
      <c r="T2057" s="4">
        <f>IF(G2057&lt;N2057,"Below",IF(G2057&gt;P2057,"Above","Within"))</f>
        <v/>
      </c>
      <c r="U2057" s="17">
        <f>MAX(0,N2057-G2057)*F2057</f>
        <v/>
      </c>
      <c r="V2057" s="17">
        <f>MAX(0,G2057-P2057)*F2057</f>
        <v/>
      </c>
      <c r="W2057" s="33">
        <f>IF(T2057="Above",LN(G2057/P2057)/LN(1+INDEX(Market!$E$6:$E$9,MATCH(B2057,Market!$A$6:$A$9,0))),0)</f>
        <v/>
      </c>
    </row>
    <row r="2058">
      <c r="A2058" s="5" t="inlineStr">
        <is>
          <t>E02379</t>
        </is>
      </c>
      <c r="B2058" s="5" t="inlineStr">
        <is>
          <t>PL</t>
        </is>
      </c>
      <c r="C2058" s="5" t="inlineStr">
        <is>
          <t>Operations</t>
        </is>
      </c>
      <c r="D2058" s="5" t="inlineStr">
        <is>
          <t>L2</t>
        </is>
      </c>
      <c r="E2058" s="5" t="inlineStr">
        <is>
          <t>M</t>
        </is>
      </c>
      <c r="F2058" s="5" t="n">
        <v>1</v>
      </c>
      <c r="G2058" s="31" t="n">
        <v>28950</v>
      </c>
      <c r="H2058" s="31" t="n">
        <v>24900</v>
      </c>
      <c r="I2058" s="6">
        <f>INDEX(Roles!$J$5:$J$40,MATCH(C2058&amp;"|"&amp;D2058,Roles!$A$5:$A$40,0))</f>
        <v/>
      </c>
      <c r="J2058" s="6">
        <f>INDEX(Roles!$K$5:$K$40,MATCH(C2058&amp;"|"&amp;D2058,Roles!$A$5:$A$40,0))</f>
        <v/>
      </c>
      <c r="K2058" s="26">
        <f>INDEX(Market!$K$31:$K$54,MATCH(B2058&amp;"|"&amp;J2058,Market!$A$31:$A$54,0))</f>
        <v/>
      </c>
      <c r="L2058" s="6">
        <f>INDEX(Settings!$E$13:$E$19,MATCH(I2058,Settings!$B$13:$B$19,0))</f>
        <v/>
      </c>
      <c r="M2058" s="25">
        <f>INDEX(Structure!$K$6:$K$12,MATCH(I2058,Structure!$A$6:$A$12,0))</f>
        <v/>
      </c>
      <c r="N2058" s="26">
        <f>INDEX(Structure!$G$25:$G$52,MATCH(B2058&amp;"|"&amp;I2058,Structure!$A$25:$A$52,0))</f>
        <v/>
      </c>
      <c r="O2058" s="26">
        <f>INDEX(Structure!$H$25:$H$52,MATCH(B2058&amp;"|"&amp;I2058,Structure!$A$25:$A$52,0))</f>
        <v/>
      </c>
      <c r="P2058" s="26">
        <f>INDEX(Structure!$I$25:$I$52,MATCH(B2058&amp;"|"&amp;I2058,Structure!$A$25:$A$52,0))</f>
        <v/>
      </c>
      <c r="Q2058" s="20">
        <f>G2058/H2058</f>
        <v/>
      </c>
      <c r="R2058" s="20">
        <f>G2058/O2058</f>
        <v/>
      </c>
      <c r="S2058" s="32">
        <f>(G2058-N2058)/(P2058-N2058)</f>
        <v/>
      </c>
      <c r="T2058" s="4">
        <f>IF(G2058&lt;N2058,"Below",IF(G2058&gt;P2058,"Above","Within"))</f>
        <v/>
      </c>
      <c r="U2058" s="17">
        <f>MAX(0,N2058-G2058)*F2058</f>
        <v/>
      </c>
      <c r="V2058" s="17">
        <f>MAX(0,G2058-P2058)*F2058</f>
        <v/>
      </c>
      <c r="W2058" s="33">
        <f>IF(T2058="Above",LN(G2058/P2058)/LN(1+INDEX(Market!$E$6:$E$9,MATCH(B2058,Market!$A$6:$A$9,0))),0)</f>
        <v/>
      </c>
    </row>
    <row r="2059">
      <c r="A2059" s="5" t="inlineStr">
        <is>
          <t>E02380</t>
        </is>
      </c>
      <c r="B2059" s="5" t="inlineStr">
        <is>
          <t>DE</t>
        </is>
      </c>
      <c r="C2059" s="5" t="inlineStr">
        <is>
          <t>Customer Service</t>
        </is>
      </c>
      <c r="D2059" s="5" t="inlineStr">
        <is>
          <t>L2</t>
        </is>
      </c>
      <c r="E2059" s="5" t="inlineStr">
        <is>
          <t>M</t>
        </is>
      </c>
      <c r="F2059" s="5" t="n">
        <v>1</v>
      </c>
      <c r="G2059" s="31" t="n">
        <v>46450</v>
      </c>
      <c r="H2059" s="31" t="n">
        <v>42800</v>
      </c>
      <c r="I2059" s="6">
        <f>INDEX(Roles!$J$5:$J$40,MATCH(C2059&amp;"|"&amp;D2059,Roles!$A$5:$A$40,0))</f>
        <v/>
      </c>
      <c r="J2059" s="6">
        <f>INDEX(Roles!$K$5:$K$40,MATCH(C2059&amp;"|"&amp;D2059,Roles!$A$5:$A$40,0))</f>
        <v/>
      </c>
      <c r="K2059" s="26">
        <f>INDEX(Market!$K$31:$K$54,MATCH(B2059&amp;"|"&amp;J2059,Market!$A$31:$A$54,0))</f>
        <v/>
      </c>
      <c r="L2059" s="6">
        <f>INDEX(Settings!$E$13:$E$19,MATCH(I2059,Settings!$B$13:$B$19,0))</f>
        <v/>
      </c>
      <c r="M2059" s="25">
        <f>INDEX(Structure!$K$6:$K$12,MATCH(I2059,Structure!$A$6:$A$12,0))</f>
        <v/>
      </c>
      <c r="N2059" s="26">
        <f>INDEX(Structure!$G$25:$G$52,MATCH(B2059&amp;"|"&amp;I2059,Structure!$A$25:$A$52,0))</f>
        <v/>
      </c>
      <c r="O2059" s="26">
        <f>INDEX(Structure!$H$25:$H$52,MATCH(B2059&amp;"|"&amp;I2059,Structure!$A$25:$A$52,0))</f>
        <v/>
      </c>
      <c r="P2059" s="26">
        <f>INDEX(Structure!$I$25:$I$52,MATCH(B2059&amp;"|"&amp;I2059,Structure!$A$25:$A$52,0))</f>
        <v/>
      </c>
      <c r="Q2059" s="20">
        <f>G2059/H2059</f>
        <v/>
      </c>
      <c r="R2059" s="20">
        <f>G2059/O2059</f>
        <v/>
      </c>
      <c r="S2059" s="32">
        <f>(G2059-N2059)/(P2059-N2059)</f>
        <v/>
      </c>
      <c r="T2059" s="4">
        <f>IF(G2059&lt;N2059,"Below",IF(G2059&gt;P2059,"Above","Within"))</f>
        <v/>
      </c>
      <c r="U2059" s="17">
        <f>MAX(0,N2059-G2059)*F2059</f>
        <v/>
      </c>
      <c r="V2059" s="17">
        <f>MAX(0,G2059-P2059)*F2059</f>
        <v/>
      </c>
      <c r="W2059" s="33">
        <f>IF(T2059="Above",LN(G2059/P2059)/LN(1+INDEX(Market!$E$6:$E$9,MATCH(B2059,Market!$A$6:$A$9,0))),0)</f>
        <v/>
      </c>
    </row>
    <row r="2060">
      <c r="A2060" s="5" t="inlineStr">
        <is>
          <t>E02381</t>
        </is>
      </c>
      <c r="B2060" s="5" t="inlineStr">
        <is>
          <t>PL</t>
        </is>
      </c>
      <c r="C2060" s="5" t="inlineStr">
        <is>
          <t>Tech</t>
        </is>
      </c>
      <c r="D2060" s="5" t="inlineStr">
        <is>
          <t>L3</t>
        </is>
      </c>
      <c r="E2060" s="5" t="inlineStr">
        <is>
          <t>F</t>
        </is>
      </c>
      <c r="F2060" s="5" t="n">
        <v>1</v>
      </c>
      <c r="G2060" s="31" t="n">
        <v>40950</v>
      </c>
      <c r="H2060" s="31" t="n">
        <v>42000</v>
      </c>
      <c r="I2060" s="6">
        <f>INDEX(Roles!$J$5:$J$40,MATCH(C2060&amp;"|"&amp;D2060,Roles!$A$5:$A$40,0))</f>
        <v/>
      </c>
      <c r="J2060" s="6">
        <f>INDEX(Roles!$K$5:$K$40,MATCH(C2060&amp;"|"&amp;D2060,Roles!$A$5:$A$40,0))</f>
        <v/>
      </c>
      <c r="K2060" s="26">
        <f>INDEX(Market!$K$31:$K$54,MATCH(B2060&amp;"|"&amp;J2060,Market!$A$31:$A$54,0))</f>
        <v/>
      </c>
      <c r="L2060" s="6">
        <f>INDEX(Settings!$E$13:$E$19,MATCH(I2060,Settings!$B$13:$B$19,0))</f>
        <v/>
      </c>
      <c r="M2060" s="25">
        <f>INDEX(Structure!$K$6:$K$12,MATCH(I2060,Structure!$A$6:$A$12,0))</f>
        <v/>
      </c>
      <c r="N2060" s="26">
        <f>INDEX(Structure!$G$25:$G$52,MATCH(B2060&amp;"|"&amp;I2060,Structure!$A$25:$A$52,0))</f>
        <v/>
      </c>
      <c r="O2060" s="26">
        <f>INDEX(Structure!$H$25:$H$52,MATCH(B2060&amp;"|"&amp;I2060,Structure!$A$25:$A$52,0))</f>
        <v/>
      </c>
      <c r="P2060" s="26">
        <f>INDEX(Structure!$I$25:$I$52,MATCH(B2060&amp;"|"&amp;I2060,Structure!$A$25:$A$52,0))</f>
        <v/>
      </c>
      <c r="Q2060" s="20">
        <f>G2060/H2060</f>
        <v/>
      </c>
      <c r="R2060" s="20">
        <f>G2060/O2060</f>
        <v/>
      </c>
      <c r="S2060" s="32">
        <f>(G2060-N2060)/(P2060-N2060)</f>
        <v/>
      </c>
      <c r="T2060" s="4">
        <f>IF(G2060&lt;N2060,"Below",IF(G2060&gt;P2060,"Above","Within"))</f>
        <v/>
      </c>
      <c r="U2060" s="17">
        <f>MAX(0,N2060-G2060)*F2060</f>
        <v/>
      </c>
      <c r="V2060" s="17">
        <f>MAX(0,G2060-P2060)*F2060</f>
        <v/>
      </c>
      <c r="W2060" s="33">
        <f>IF(T2060="Above",LN(G2060/P2060)/LN(1+INDEX(Market!$E$6:$E$9,MATCH(B2060,Market!$A$6:$A$9,0))),0)</f>
        <v/>
      </c>
    </row>
    <row r="2061">
      <c r="A2061" s="5" t="inlineStr">
        <is>
          <t>E02382</t>
        </is>
      </c>
      <c r="B2061" s="5" t="inlineStr">
        <is>
          <t>IT</t>
        </is>
      </c>
      <c r="C2061" s="5" t="inlineStr">
        <is>
          <t>Customer Service</t>
        </is>
      </c>
      <c r="D2061" s="5" t="inlineStr">
        <is>
          <t>L1</t>
        </is>
      </c>
      <c r="E2061" s="5" t="inlineStr">
        <is>
          <t>F</t>
        </is>
      </c>
      <c r="F2061" s="5" t="n">
        <v>1</v>
      </c>
      <c r="G2061" s="31" t="n">
        <v>21850</v>
      </c>
      <c r="H2061" s="31" t="n">
        <v>23400</v>
      </c>
      <c r="I2061" s="6">
        <f>INDEX(Roles!$J$5:$J$40,MATCH(C2061&amp;"|"&amp;D2061,Roles!$A$5:$A$40,0))</f>
        <v/>
      </c>
      <c r="J2061" s="6">
        <f>INDEX(Roles!$K$5:$K$40,MATCH(C2061&amp;"|"&amp;D2061,Roles!$A$5:$A$40,0))</f>
        <v/>
      </c>
      <c r="K2061" s="26">
        <f>INDEX(Market!$K$31:$K$54,MATCH(B2061&amp;"|"&amp;J2061,Market!$A$31:$A$54,0))</f>
        <v/>
      </c>
      <c r="L2061" s="6">
        <f>INDEX(Settings!$E$13:$E$19,MATCH(I2061,Settings!$B$13:$B$19,0))</f>
        <v/>
      </c>
      <c r="M2061" s="25">
        <f>INDEX(Structure!$K$6:$K$12,MATCH(I2061,Structure!$A$6:$A$12,0))</f>
        <v/>
      </c>
      <c r="N2061" s="26">
        <f>INDEX(Structure!$G$25:$G$52,MATCH(B2061&amp;"|"&amp;I2061,Structure!$A$25:$A$52,0))</f>
        <v/>
      </c>
      <c r="O2061" s="26">
        <f>INDEX(Structure!$H$25:$H$52,MATCH(B2061&amp;"|"&amp;I2061,Structure!$A$25:$A$52,0))</f>
        <v/>
      </c>
      <c r="P2061" s="26">
        <f>INDEX(Structure!$I$25:$I$52,MATCH(B2061&amp;"|"&amp;I2061,Structure!$A$25:$A$52,0))</f>
        <v/>
      </c>
      <c r="Q2061" s="20">
        <f>G2061/H2061</f>
        <v/>
      </c>
      <c r="R2061" s="20">
        <f>G2061/O2061</f>
        <v/>
      </c>
      <c r="S2061" s="32">
        <f>(G2061-N2061)/(P2061-N2061)</f>
        <v/>
      </c>
      <c r="T2061" s="4">
        <f>IF(G2061&lt;N2061,"Below",IF(G2061&gt;P2061,"Above","Within"))</f>
        <v/>
      </c>
      <c r="U2061" s="17">
        <f>MAX(0,N2061-G2061)*F2061</f>
        <v/>
      </c>
      <c r="V2061" s="17">
        <f>MAX(0,G2061-P2061)*F2061</f>
        <v/>
      </c>
      <c r="W2061" s="33">
        <f>IF(T2061="Above",LN(G2061/P2061)/LN(1+INDEX(Market!$E$6:$E$9,MATCH(B2061,Market!$A$6:$A$9,0))),0)</f>
        <v/>
      </c>
    </row>
    <row r="2062">
      <c r="A2062" s="5" t="inlineStr">
        <is>
          <t>E02384</t>
        </is>
      </c>
      <c r="B2062" s="5" t="inlineStr">
        <is>
          <t>IT</t>
        </is>
      </c>
      <c r="C2062" s="5" t="inlineStr">
        <is>
          <t>Operations</t>
        </is>
      </c>
      <c r="D2062" s="5" t="inlineStr">
        <is>
          <t>L2</t>
        </is>
      </c>
      <c r="E2062" s="5" t="inlineStr">
        <is>
          <t>M</t>
        </is>
      </c>
      <c r="F2062" s="5" t="n">
        <v>1</v>
      </c>
      <c r="G2062" s="31" t="n">
        <v>31350</v>
      </c>
      <c r="H2062" s="31" t="n">
        <v>30900</v>
      </c>
      <c r="I2062" s="6">
        <f>INDEX(Roles!$J$5:$J$40,MATCH(C2062&amp;"|"&amp;D2062,Roles!$A$5:$A$40,0))</f>
        <v/>
      </c>
      <c r="J2062" s="6">
        <f>INDEX(Roles!$K$5:$K$40,MATCH(C2062&amp;"|"&amp;D2062,Roles!$A$5:$A$40,0))</f>
        <v/>
      </c>
      <c r="K2062" s="26">
        <f>INDEX(Market!$K$31:$K$54,MATCH(B2062&amp;"|"&amp;J2062,Market!$A$31:$A$54,0))</f>
        <v/>
      </c>
      <c r="L2062" s="6">
        <f>INDEX(Settings!$E$13:$E$19,MATCH(I2062,Settings!$B$13:$B$19,0))</f>
        <v/>
      </c>
      <c r="M2062" s="25">
        <f>INDEX(Structure!$K$6:$K$12,MATCH(I2062,Structure!$A$6:$A$12,0))</f>
        <v/>
      </c>
      <c r="N2062" s="26">
        <f>INDEX(Structure!$G$25:$G$52,MATCH(B2062&amp;"|"&amp;I2062,Structure!$A$25:$A$52,0))</f>
        <v/>
      </c>
      <c r="O2062" s="26">
        <f>INDEX(Structure!$H$25:$H$52,MATCH(B2062&amp;"|"&amp;I2062,Structure!$A$25:$A$52,0))</f>
        <v/>
      </c>
      <c r="P2062" s="26">
        <f>INDEX(Structure!$I$25:$I$52,MATCH(B2062&amp;"|"&amp;I2062,Structure!$A$25:$A$52,0))</f>
        <v/>
      </c>
      <c r="Q2062" s="20">
        <f>G2062/H2062</f>
        <v/>
      </c>
      <c r="R2062" s="20">
        <f>G2062/O2062</f>
        <v/>
      </c>
      <c r="S2062" s="32">
        <f>(G2062-N2062)/(P2062-N2062)</f>
        <v/>
      </c>
      <c r="T2062" s="4">
        <f>IF(G2062&lt;N2062,"Below",IF(G2062&gt;P2062,"Above","Within"))</f>
        <v/>
      </c>
      <c r="U2062" s="17">
        <f>MAX(0,N2062-G2062)*F2062</f>
        <v/>
      </c>
      <c r="V2062" s="17">
        <f>MAX(0,G2062-P2062)*F2062</f>
        <v/>
      </c>
      <c r="W2062" s="33">
        <f>IF(T2062="Above",LN(G2062/P2062)/LN(1+INDEX(Market!$E$6:$E$9,MATCH(B2062,Market!$A$6:$A$9,0))),0)</f>
        <v/>
      </c>
    </row>
    <row r="2063">
      <c r="A2063" s="5" t="inlineStr">
        <is>
          <t>E02385</t>
        </is>
      </c>
      <c r="B2063" s="5" t="inlineStr">
        <is>
          <t>PL</t>
        </is>
      </c>
      <c r="C2063" s="5" t="inlineStr">
        <is>
          <t>HR</t>
        </is>
      </c>
      <c r="D2063" s="5" t="inlineStr">
        <is>
          <t>L1</t>
        </is>
      </c>
      <c r="E2063" s="5" t="inlineStr">
        <is>
          <t>F</t>
        </is>
      </c>
      <c r="F2063" s="5" t="n">
        <v>1</v>
      </c>
      <c r="G2063" s="31" t="n">
        <v>19450</v>
      </c>
      <c r="H2063" s="31" t="n">
        <v>21000</v>
      </c>
      <c r="I2063" s="6">
        <f>INDEX(Roles!$J$5:$J$40,MATCH(C2063&amp;"|"&amp;D2063,Roles!$A$5:$A$40,0))</f>
        <v/>
      </c>
      <c r="J2063" s="6">
        <f>INDEX(Roles!$K$5:$K$40,MATCH(C2063&amp;"|"&amp;D2063,Roles!$A$5:$A$40,0))</f>
        <v/>
      </c>
      <c r="K2063" s="26">
        <f>INDEX(Market!$K$31:$K$54,MATCH(B2063&amp;"|"&amp;J2063,Market!$A$31:$A$54,0))</f>
        <v/>
      </c>
      <c r="L2063" s="6">
        <f>INDEX(Settings!$E$13:$E$19,MATCH(I2063,Settings!$B$13:$B$19,0))</f>
        <v/>
      </c>
      <c r="M2063" s="25">
        <f>INDEX(Structure!$K$6:$K$12,MATCH(I2063,Structure!$A$6:$A$12,0))</f>
        <v/>
      </c>
      <c r="N2063" s="26">
        <f>INDEX(Structure!$G$25:$G$52,MATCH(B2063&amp;"|"&amp;I2063,Structure!$A$25:$A$52,0))</f>
        <v/>
      </c>
      <c r="O2063" s="26">
        <f>INDEX(Structure!$H$25:$H$52,MATCH(B2063&amp;"|"&amp;I2063,Structure!$A$25:$A$52,0))</f>
        <v/>
      </c>
      <c r="P2063" s="26">
        <f>INDEX(Structure!$I$25:$I$52,MATCH(B2063&amp;"|"&amp;I2063,Structure!$A$25:$A$52,0))</f>
        <v/>
      </c>
      <c r="Q2063" s="20">
        <f>G2063/H2063</f>
        <v/>
      </c>
      <c r="R2063" s="20">
        <f>G2063/O2063</f>
        <v/>
      </c>
      <c r="S2063" s="32">
        <f>(G2063-N2063)/(P2063-N2063)</f>
        <v/>
      </c>
      <c r="T2063" s="4">
        <f>IF(G2063&lt;N2063,"Below",IF(G2063&gt;P2063,"Above","Within"))</f>
        <v/>
      </c>
      <c r="U2063" s="17">
        <f>MAX(0,N2063-G2063)*F2063</f>
        <v/>
      </c>
      <c r="V2063" s="17">
        <f>MAX(0,G2063-P2063)*F2063</f>
        <v/>
      </c>
      <c r="W2063" s="33">
        <f>IF(T2063="Above",LN(G2063/P2063)/LN(1+INDEX(Market!$E$6:$E$9,MATCH(B2063,Market!$A$6:$A$9,0))),0)</f>
        <v/>
      </c>
    </row>
    <row r="2064">
      <c r="A2064" s="5" t="inlineStr">
        <is>
          <t>E02386</t>
        </is>
      </c>
      <c r="B2064" s="5" t="inlineStr">
        <is>
          <t>DE</t>
        </is>
      </c>
      <c r="C2064" s="5" t="inlineStr">
        <is>
          <t>Tech</t>
        </is>
      </c>
      <c r="D2064" s="5" t="inlineStr">
        <is>
          <t>L4</t>
        </is>
      </c>
      <c r="E2064" s="5" t="inlineStr">
        <is>
          <t>M</t>
        </is>
      </c>
      <c r="F2064" s="5" t="n">
        <v>1</v>
      </c>
      <c r="G2064" s="31" t="n">
        <v>98000</v>
      </c>
      <c r="H2064" s="31" t="n">
        <v>99800</v>
      </c>
      <c r="I2064" s="6">
        <f>INDEX(Roles!$J$5:$J$40,MATCH(C2064&amp;"|"&amp;D2064,Roles!$A$5:$A$40,0))</f>
        <v/>
      </c>
      <c r="J2064" s="6">
        <f>INDEX(Roles!$K$5:$K$40,MATCH(C2064&amp;"|"&amp;D2064,Roles!$A$5:$A$40,0))</f>
        <v/>
      </c>
      <c r="K2064" s="26">
        <f>INDEX(Market!$K$31:$K$54,MATCH(B2064&amp;"|"&amp;J2064,Market!$A$31:$A$54,0))</f>
        <v/>
      </c>
      <c r="L2064" s="6">
        <f>INDEX(Settings!$E$13:$E$19,MATCH(I2064,Settings!$B$13:$B$19,0))</f>
        <v/>
      </c>
      <c r="M2064" s="25">
        <f>INDEX(Structure!$K$6:$K$12,MATCH(I2064,Structure!$A$6:$A$12,0))</f>
        <v/>
      </c>
      <c r="N2064" s="26">
        <f>INDEX(Structure!$G$25:$G$52,MATCH(B2064&amp;"|"&amp;I2064,Structure!$A$25:$A$52,0))</f>
        <v/>
      </c>
      <c r="O2064" s="26">
        <f>INDEX(Structure!$H$25:$H$52,MATCH(B2064&amp;"|"&amp;I2064,Structure!$A$25:$A$52,0))</f>
        <v/>
      </c>
      <c r="P2064" s="26">
        <f>INDEX(Structure!$I$25:$I$52,MATCH(B2064&amp;"|"&amp;I2064,Structure!$A$25:$A$52,0))</f>
        <v/>
      </c>
      <c r="Q2064" s="20">
        <f>G2064/H2064</f>
        <v/>
      </c>
      <c r="R2064" s="20">
        <f>G2064/O2064</f>
        <v/>
      </c>
      <c r="S2064" s="32">
        <f>(G2064-N2064)/(P2064-N2064)</f>
        <v/>
      </c>
      <c r="T2064" s="4">
        <f>IF(G2064&lt;N2064,"Below",IF(G2064&gt;P2064,"Above","Within"))</f>
        <v/>
      </c>
      <c r="U2064" s="17">
        <f>MAX(0,N2064-G2064)*F2064</f>
        <v/>
      </c>
      <c r="V2064" s="17">
        <f>MAX(0,G2064-P2064)*F2064</f>
        <v/>
      </c>
      <c r="W2064" s="33">
        <f>IF(T2064="Above",LN(G2064/P2064)/LN(1+INDEX(Market!$E$6:$E$9,MATCH(B2064,Market!$A$6:$A$9,0))),0)</f>
        <v/>
      </c>
    </row>
    <row r="2065">
      <c r="A2065" s="5" t="inlineStr">
        <is>
          <t>E02387</t>
        </is>
      </c>
      <c r="B2065" s="5" t="inlineStr">
        <is>
          <t>ES</t>
        </is>
      </c>
      <c r="C2065" s="5" t="inlineStr">
        <is>
          <t>Sales</t>
        </is>
      </c>
      <c r="D2065" s="5" t="inlineStr">
        <is>
          <t>L3</t>
        </is>
      </c>
      <c r="E2065" s="5" t="inlineStr">
        <is>
          <t>F</t>
        </is>
      </c>
      <c r="F2065" s="5" t="n">
        <v>1</v>
      </c>
      <c r="G2065" s="31" t="n">
        <v>48500</v>
      </c>
      <c r="H2065" s="31" t="n">
        <v>42000</v>
      </c>
      <c r="I2065" s="6">
        <f>INDEX(Roles!$J$5:$J$40,MATCH(C2065&amp;"|"&amp;D2065,Roles!$A$5:$A$40,0))</f>
        <v/>
      </c>
      <c r="J2065" s="6">
        <f>INDEX(Roles!$K$5:$K$40,MATCH(C2065&amp;"|"&amp;D2065,Roles!$A$5:$A$40,0))</f>
        <v/>
      </c>
      <c r="K2065" s="26">
        <f>INDEX(Market!$K$31:$K$54,MATCH(B2065&amp;"|"&amp;J2065,Market!$A$31:$A$54,0))</f>
        <v/>
      </c>
      <c r="L2065" s="6">
        <f>INDEX(Settings!$E$13:$E$19,MATCH(I2065,Settings!$B$13:$B$19,0))</f>
        <v/>
      </c>
      <c r="M2065" s="25">
        <f>INDEX(Structure!$K$6:$K$12,MATCH(I2065,Structure!$A$6:$A$12,0))</f>
        <v/>
      </c>
      <c r="N2065" s="26">
        <f>INDEX(Structure!$G$25:$G$52,MATCH(B2065&amp;"|"&amp;I2065,Structure!$A$25:$A$52,0))</f>
        <v/>
      </c>
      <c r="O2065" s="26">
        <f>INDEX(Structure!$H$25:$H$52,MATCH(B2065&amp;"|"&amp;I2065,Structure!$A$25:$A$52,0))</f>
        <v/>
      </c>
      <c r="P2065" s="26">
        <f>INDEX(Structure!$I$25:$I$52,MATCH(B2065&amp;"|"&amp;I2065,Structure!$A$25:$A$52,0))</f>
        <v/>
      </c>
      <c r="Q2065" s="20">
        <f>G2065/H2065</f>
        <v/>
      </c>
      <c r="R2065" s="20">
        <f>G2065/O2065</f>
        <v/>
      </c>
      <c r="S2065" s="32">
        <f>(G2065-N2065)/(P2065-N2065)</f>
        <v/>
      </c>
      <c r="T2065" s="4">
        <f>IF(G2065&lt;N2065,"Below",IF(G2065&gt;P2065,"Above","Within"))</f>
        <v/>
      </c>
      <c r="U2065" s="17">
        <f>MAX(0,N2065-G2065)*F2065</f>
        <v/>
      </c>
      <c r="V2065" s="17">
        <f>MAX(0,G2065-P2065)*F2065</f>
        <v/>
      </c>
      <c r="W2065" s="33">
        <f>IF(T2065="Above",LN(G2065/P2065)/LN(1+INDEX(Market!$E$6:$E$9,MATCH(B2065,Market!$A$6:$A$9,0))),0)</f>
        <v/>
      </c>
    </row>
    <row r="2066">
      <c r="A2066" s="5" t="inlineStr">
        <is>
          <t>E02388</t>
        </is>
      </c>
      <c r="B2066" s="5" t="inlineStr">
        <is>
          <t>IT</t>
        </is>
      </c>
      <c r="C2066" s="5" t="inlineStr">
        <is>
          <t>Customer Service</t>
        </is>
      </c>
      <c r="D2066" s="5" t="inlineStr">
        <is>
          <t>L2</t>
        </is>
      </c>
      <c r="E2066" s="5" t="inlineStr">
        <is>
          <t>F</t>
        </is>
      </c>
      <c r="F2066" s="5" t="n">
        <v>1</v>
      </c>
      <c r="G2066" s="31" t="n">
        <v>33450</v>
      </c>
      <c r="H2066" s="31" t="n">
        <v>29200</v>
      </c>
      <c r="I2066" s="6">
        <f>INDEX(Roles!$J$5:$J$40,MATCH(C2066&amp;"|"&amp;D2066,Roles!$A$5:$A$40,0))</f>
        <v/>
      </c>
      <c r="J2066" s="6">
        <f>INDEX(Roles!$K$5:$K$40,MATCH(C2066&amp;"|"&amp;D2066,Roles!$A$5:$A$40,0))</f>
        <v/>
      </c>
      <c r="K2066" s="26">
        <f>INDEX(Market!$K$31:$K$54,MATCH(B2066&amp;"|"&amp;J2066,Market!$A$31:$A$54,0))</f>
        <v/>
      </c>
      <c r="L2066" s="6">
        <f>INDEX(Settings!$E$13:$E$19,MATCH(I2066,Settings!$B$13:$B$19,0))</f>
        <v/>
      </c>
      <c r="M2066" s="25">
        <f>INDEX(Structure!$K$6:$K$12,MATCH(I2066,Structure!$A$6:$A$12,0))</f>
        <v/>
      </c>
      <c r="N2066" s="26">
        <f>INDEX(Structure!$G$25:$G$52,MATCH(B2066&amp;"|"&amp;I2066,Structure!$A$25:$A$52,0))</f>
        <v/>
      </c>
      <c r="O2066" s="26">
        <f>INDEX(Structure!$H$25:$H$52,MATCH(B2066&amp;"|"&amp;I2066,Structure!$A$25:$A$52,0))</f>
        <v/>
      </c>
      <c r="P2066" s="26">
        <f>INDEX(Structure!$I$25:$I$52,MATCH(B2066&amp;"|"&amp;I2066,Structure!$A$25:$A$52,0))</f>
        <v/>
      </c>
      <c r="Q2066" s="20">
        <f>G2066/H2066</f>
        <v/>
      </c>
      <c r="R2066" s="20">
        <f>G2066/O2066</f>
        <v/>
      </c>
      <c r="S2066" s="32">
        <f>(G2066-N2066)/(P2066-N2066)</f>
        <v/>
      </c>
      <c r="T2066" s="4">
        <f>IF(G2066&lt;N2066,"Below",IF(G2066&gt;P2066,"Above","Within"))</f>
        <v/>
      </c>
      <c r="U2066" s="17">
        <f>MAX(0,N2066-G2066)*F2066</f>
        <v/>
      </c>
      <c r="V2066" s="17">
        <f>MAX(0,G2066-P2066)*F2066</f>
        <v/>
      </c>
      <c r="W2066" s="33">
        <f>IF(T2066="Above",LN(G2066/P2066)/LN(1+INDEX(Market!$E$6:$E$9,MATCH(B2066,Market!$A$6:$A$9,0))),0)</f>
        <v/>
      </c>
    </row>
    <row r="2067">
      <c r="A2067" s="5" t="inlineStr">
        <is>
          <t>E02389</t>
        </is>
      </c>
      <c r="B2067" s="5" t="inlineStr">
        <is>
          <t>PL</t>
        </is>
      </c>
      <c r="C2067" s="5" t="inlineStr">
        <is>
          <t>Finance</t>
        </is>
      </c>
      <c r="D2067" s="5" t="inlineStr">
        <is>
          <t>L3</t>
        </is>
      </c>
      <c r="E2067" s="5" t="inlineStr">
        <is>
          <t>F</t>
        </is>
      </c>
      <c r="F2067" s="5" t="n">
        <v>1</v>
      </c>
      <c r="G2067" s="31" t="n">
        <v>39000</v>
      </c>
      <c r="H2067" s="31" t="n">
        <v>37000</v>
      </c>
      <c r="I2067" s="6">
        <f>INDEX(Roles!$J$5:$J$40,MATCH(C2067&amp;"|"&amp;D2067,Roles!$A$5:$A$40,0))</f>
        <v/>
      </c>
      <c r="J2067" s="6">
        <f>INDEX(Roles!$K$5:$K$40,MATCH(C2067&amp;"|"&amp;D2067,Roles!$A$5:$A$40,0))</f>
        <v/>
      </c>
      <c r="K2067" s="26">
        <f>INDEX(Market!$K$31:$K$54,MATCH(B2067&amp;"|"&amp;J2067,Market!$A$31:$A$54,0))</f>
        <v/>
      </c>
      <c r="L2067" s="6">
        <f>INDEX(Settings!$E$13:$E$19,MATCH(I2067,Settings!$B$13:$B$19,0))</f>
        <v/>
      </c>
      <c r="M2067" s="25">
        <f>INDEX(Structure!$K$6:$K$12,MATCH(I2067,Structure!$A$6:$A$12,0))</f>
        <v/>
      </c>
      <c r="N2067" s="26">
        <f>INDEX(Structure!$G$25:$G$52,MATCH(B2067&amp;"|"&amp;I2067,Structure!$A$25:$A$52,0))</f>
        <v/>
      </c>
      <c r="O2067" s="26">
        <f>INDEX(Structure!$H$25:$H$52,MATCH(B2067&amp;"|"&amp;I2067,Structure!$A$25:$A$52,0))</f>
        <v/>
      </c>
      <c r="P2067" s="26">
        <f>INDEX(Structure!$I$25:$I$52,MATCH(B2067&amp;"|"&amp;I2067,Structure!$A$25:$A$52,0))</f>
        <v/>
      </c>
      <c r="Q2067" s="20">
        <f>G2067/H2067</f>
        <v/>
      </c>
      <c r="R2067" s="20">
        <f>G2067/O2067</f>
        <v/>
      </c>
      <c r="S2067" s="32">
        <f>(G2067-N2067)/(P2067-N2067)</f>
        <v/>
      </c>
      <c r="T2067" s="4">
        <f>IF(G2067&lt;N2067,"Below",IF(G2067&gt;P2067,"Above","Within"))</f>
        <v/>
      </c>
      <c r="U2067" s="17">
        <f>MAX(0,N2067-G2067)*F2067</f>
        <v/>
      </c>
      <c r="V2067" s="17">
        <f>MAX(0,G2067-P2067)*F2067</f>
        <v/>
      </c>
      <c r="W2067" s="33">
        <f>IF(T2067="Above",LN(G2067/P2067)/LN(1+INDEX(Market!$E$6:$E$9,MATCH(B2067,Market!$A$6:$A$9,0))),0)</f>
        <v/>
      </c>
    </row>
    <row r="2068">
      <c r="A2068" s="5" t="inlineStr">
        <is>
          <t>E02390</t>
        </is>
      </c>
      <c r="B2068" s="5" t="inlineStr">
        <is>
          <t>PL</t>
        </is>
      </c>
      <c r="C2068" s="5" t="inlineStr">
        <is>
          <t>Customer Service</t>
        </is>
      </c>
      <c r="D2068" s="5" t="inlineStr">
        <is>
          <t>L2</t>
        </is>
      </c>
      <c r="E2068" s="5" t="inlineStr">
        <is>
          <t>F</t>
        </is>
      </c>
      <c r="F2068" s="5" t="n">
        <v>1</v>
      </c>
      <c r="G2068" s="31" t="n">
        <v>21550</v>
      </c>
      <c r="H2068" s="31" t="n">
        <v>23600</v>
      </c>
      <c r="I2068" s="6">
        <f>INDEX(Roles!$J$5:$J$40,MATCH(C2068&amp;"|"&amp;D2068,Roles!$A$5:$A$40,0))</f>
        <v/>
      </c>
      <c r="J2068" s="6">
        <f>INDEX(Roles!$K$5:$K$40,MATCH(C2068&amp;"|"&amp;D2068,Roles!$A$5:$A$40,0))</f>
        <v/>
      </c>
      <c r="K2068" s="26">
        <f>INDEX(Market!$K$31:$K$54,MATCH(B2068&amp;"|"&amp;J2068,Market!$A$31:$A$54,0))</f>
        <v/>
      </c>
      <c r="L2068" s="6">
        <f>INDEX(Settings!$E$13:$E$19,MATCH(I2068,Settings!$B$13:$B$19,0))</f>
        <v/>
      </c>
      <c r="M2068" s="25">
        <f>INDEX(Structure!$K$6:$K$12,MATCH(I2068,Structure!$A$6:$A$12,0))</f>
        <v/>
      </c>
      <c r="N2068" s="26">
        <f>INDEX(Structure!$G$25:$G$52,MATCH(B2068&amp;"|"&amp;I2068,Structure!$A$25:$A$52,0))</f>
        <v/>
      </c>
      <c r="O2068" s="26">
        <f>INDEX(Structure!$H$25:$H$52,MATCH(B2068&amp;"|"&amp;I2068,Structure!$A$25:$A$52,0))</f>
        <v/>
      </c>
      <c r="P2068" s="26">
        <f>INDEX(Structure!$I$25:$I$52,MATCH(B2068&amp;"|"&amp;I2068,Structure!$A$25:$A$52,0))</f>
        <v/>
      </c>
      <c r="Q2068" s="20">
        <f>G2068/H2068</f>
        <v/>
      </c>
      <c r="R2068" s="20">
        <f>G2068/O2068</f>
        <v/>
      </c>
      <c r="S2068" s="32">
        <f>(G2068-N2068)/(P2068-N2068)</f>
        <v/>
      </c>
      <c r="T2068" s="4">
        <f>IF(G2068&lt;N2068,"Below",IF(G2068&gt;P2068,"Above","Within"))</f>
        <v/>
      </c>
      <c r="U2068" s="17">
        <f>MAX(0,N2068-G2068)*F2068</f>
        <v/>
      </c>
      <c r="V2068" s="17">
        <f>MAX(0,G2068-P2068)*F2068</f>
        <v/>
      </c>
      <c r="W2068" s="33">
        <f>IF(T2068="Above",LN(G2068/P2068)/LN(1+INDEX(Market!$E$6:$E$9,MATCH(B2068,Market!$A$6:$A$9,0))),0)</f>
        <v/>
      </c>
    </row>
    <row r="2069">
      <c r="A2069" s="5" t="inlineStr">
        <is>
          <t>E02391</t>
        </is>
      </c>
      <c r="B2069" s="5" t="inlineStr">
        <is>
          <t>PL</t>
        </is>
      </c>
      <c r="C2069" s="5" t="inlineStr">
        <is>
          <t>Customer Service</t>
        </is>
      </c>
      <c r="D2069" s="5" t="inlineStr">
        <is>
          <t>L3</t>
        </is>
      </c>
      <c r="E2069" s="5" t="inlineStr">
        <is>
          <t>F</t>
        </is>
      </c>
      <c r="F2069" s="5" t="n">
        <v>1</v>
      </c>
      <c r="G2069" s="31" t="n">
        <v>27450</v>
      </c>
      <c r="H2069" s="31" t="n">
        <v>30200</v>
      </c>
      <c r="I2069" s="6">
        <f>INDEX(Roles!$J$5:$J$40,MATCH(C2069&amp;"|"&amp;D2069,Roles!$A$5:$A$40,0))</f>
        <v/>
      </c>
      <c r="J2069" s="6">
        <f>INDEX(Roles!$K$5:$K$40,MATCH(C2069&amp;"|"&amp;D2069,Roles!$A$5:$A$40,0))</f>
        <v/>
      </c>
      <c r="K2069" s="26">
        <f>INDEX(Market!$K$31:$K$54,MATCH(B2069&amp;"|"&amp;J2069,Market!$A$31:$A$54,0))</f>
        <v/>
      </c>
      <c r="L2069" s="6">
        <f>INDEX(Settings!$E$13:$E$19,MATCH(I2069,Settings!$B$13:$B$19,0))</f>
        <v/>
      </c>
      <c r="M2069" s="25">
        <f>INDEX(Structure!$K$6:$K$12,MATCH(I2069,Structure!$A$6:$A$12,0))</f>
        <v/>
      </c>
      <c r="N2069" s="26">
        <f>INDEX(Structure!$G$25:$G$52,MATCH(B2069&amp;"|"&amp;I2069,Structure!$A$25:$A$52,0))</f>
        <v/>
      </c>
      <c r="O2069" s="26">
        <f>INDEX(Structure!$H$25:$H$52,MATCH(B2069&amp;"|"&amp;I2069,Structure!$A$25:$A$52,0))</f>
        <v/>
      </c>
      <c r="P2069" s="26">
        <f>INDEX(Structure!$I$25:$I$52,MATCH(B2069&amp;"|"&amp;I2069,Structure!$A$25:$A$52,0))</f>
        <v/>
      </c>
      <c r="Q2069" s="20">
        <f>G2069/H2069</f>
        <v/>
      </c>
      <c r="R2069" s="20">
        <f>G2069/O2069</f>
        <v/>
      </c>
      <c r="S2069" s="32">
        <f>(G2069-N2069)/(P2069-N2069)</f>
        <v/>
      </c>
      <c r="T2069" s="4">
        <f>IF(G2069&lt;N2069,"Below",IF(G2069&gt;P2069,"Above","Within"))</f>
        <v/>
      </c>
      <c r="U2069" s="17">
        <f>MAX(0,N2069-G2069)*F2069</f>
        <v/>
      </c>
      <c r="V2069" s="17">
        <f>MAX(0,G2069-P2069)*F2069</f>
        <v/>
      </c>
      <c r="W2069" s="33">
        <f>IF(T2069="Above",LN(G2069/P2069)/LN(1+INDEX(Market!$E$6:$E$9,MATCH(B2069,Market!$A$6:$A$9,0))),0)</f>
        <v/>
      </c>
    </row>
    <row r="2070">
      <c r="A2070" s="5" t="inlineStr">
        <is>
          <t>E02392</t>
        </is>
      </c>
      <c r="B2070" s="5" t="inlineStr">
        <is>
          <t>PL</t>
        </is>
      </c>
      <c r="C2070" s="5" t="inlineStr">
        <is>
          <t>Customer Service</t>
        </is>
      </c>
      <c r="D2070" s="5" t="inlineStr">
        <is>
          <t>L2</t>
        </is>
      </c>
      <c r="E2070" s="5" t="inlineStr">
        <is>
          <t>M</t>
        </is>
      </c>
      <c r="F2070" s="5" t="n">
        <v>1</v>
      </c>
      <c r="G2070" s="31" t="n">
        <v>23650</v>
      </c>
      <c r="H2070" s="31" t="n">
        <v>23600</v>
      </c>
      <c r="I2070" s="6">
        <f>INDEX(Roles!$J$5:$J$40,MATCH(C2070&amp;"|"&amp;D2070,Roles!$A$5:$A$40,0))</f>
        <v/>
      </c>
      <c r="J2070" s="6">
        <f>INDEX(Roles!$K$5:$K$40,MATCH(C2070&amp;"|"&amp;D2070,Roles!$A$5:$A$40,0))</f>
        <v/>
      </c>
      <c r="K2070" s="26">
        <f>INDEX(Market!$K$31:$K$54,MATCH(B2070&amp;"|"&amp;J2070,Market!$A$31:$A$54,0))</f>
        <v/>
      </c>
      <c r="L2070" s="6">
        <f>INDEX(Settings!$E$13:$E$19,MATCH(I2070,Settings!$B$13:$B$19,0))</f>
        <v/>
      </c>
      <c r="M2070" s="25">
        <f>INDEX(Structure!$K$6:$K$12,MATCH(I2070,Structure!$A$6:$A$12,0))</f>
        <v/>
      </c>
      <c r="N2070" s="26">
        <f>INDEX(Structure!$G$25:$G$52,MATCH(B2070&amp;"|"&amp;I2070,Structure!$A$25:$A$52,0))</f>
        <v/>
      </c>
      <c r="O2070" s="26">
        <f>INDEX(Structure!$H$25:$H$52,MATCH(B2070&amp;"|"&amp;I2070,Structure!$A$25:$A$52,0))</f>
        <v/>
      </c>
      <c r="P2070" s="26">
        <f>INDEX(Structure!$I$25:$I$52,MATCH(B2070&amp;"|"&amp;I2070,Structure!$A$25:$A$52,0))</f>
        <v/>
      </c>
      <c r="Q2070" s="20">
        <f>G2070/H2070</f>
        <v/>
      </c>
      <c r="R2070" s="20">
        <f>G2070/O2070</f>
        <v/>
      </c>
      <c r="S2070" s="32">
        <f>(G2070-N2070)/(P2070-N2070)</f>
        <v/>
      </c>
      <c r="T2070" s="4">
        <f>IF(G2070&lt;N2070,"Below",IF(G2070&gt;P2070,"Above","Within"))</f>
        <v/>
      </c>
      <c r="U2070" s="17">
        <f>MAX(0,N2070-G2070)*F2070</f>
        <v/>
      </c>
      <c r="V2070" s="17">
        <f>MAX(0,G2070-P2070)*F2070</f>
        <v/>
      </c>
      <c r="W2070" s="33">
        <f>IF(T2070="Above",LN(G2070/P2070)/LN(1+INDEX(Market!$E$6:$E$9,MATCH(B2070,Market!$A$6:$A$9,0))),0)</f>
        <v/>
      </c>
    </row>
    <row r="2071">
      <c r="A2071" s="5" t="inlineStr">
        <is>
          <t>E02393</t>
        </is>
      </c>
      <c r="B2071" s="5" t="inlineStr">
        <is>
          <t>DE</t>
        </is>
      </c>
      <c r="C2071" s="5" t="inlineStr">
        <is>
          <t>Sales</t>
        </is>
      </c>
      <c r="D2071" s="5" t="inlineStr">
        <is>
          <t>L1</t>
        </is>
      </c>
      <c r="E2071" s="5" t="inlineStr">
        <is>
          <t>M</t>
        </is>
      </c>
      <c r="F2071" s="5" t="n">
        <v>1</v>
      </c>
      <c r="G2071" s="31" t="n">
        <v>38600</v>
      </c>
      <c r="H2071" s="31" t="n">
        <v>39900</v>
      </c>
      <c r="I2071" s="6">
        <f>INDEX(Roles!$J$5:$J$40,MATCH(C2071&amp;"|"&amp;D2071,Roles!$A$5:$A$40,0))</f>
        <v/>
      </c>
      <c r="J2071" s="6">
        <f>INDEX(Roles!$K$5:$K$40,MATCH(C2071&amp;"|"&amp;D2071,Roles!$A$5:$A$40,0))</f>
        <v/>
      </c>
      <c r="K2071" s="26">
        <f>INDEX(Market!$K$31:$K$54,MATCH(B2071&amp;"|"&amp;J2071,Market!$A$31:$A$54,0))</f>
        <v/>
      </c>
      <c r="L2071" s="6">
        <f>INDEX(Settings!$E$13:$E$19,MATCH(I2071,Settings!$B$13:$B$19,0))</f>
        <v/>
      </c>
      <c r="M2071" s="25">
        <f>INDEX(Structure!$K$6:$K$12,MATCH(I2071,Structure!$A$6:$A$12,0))</f>
        <v/>
      </c>
      <c r="N2071" s="26">
        <f>INDEX(Structure!$G$25:$G$52,MATCH(B2071&amp;"|"&amp;I2071,Structure!$A$25:$A$52,0))</f>
        <v/>
      </c>
      <c r="O2071" s="26">
        <f>INDEX(Structure!$H$25:$H$52,MATCH(B2071&amp;"|"&amp;I2071,Structure!$A$25:$A$52,0))</f>
        <v/>
      </c>
      <c r="P2071" s="26">
        <f>INDEX(Structure!$I$25:$I$52,MATCH(B2071&amp;"|"&amp;I2071,Structure!$A$25:$A$52,0))</f>
        <v/>
      </c>
      <c r="Q2071" s="20">
        <f>G2071/H2071</f>
        <v/>
      </c>
      <c r="R2071" s="20">
        <f>G2071/O2071</f>
        <v/>
      </c>
      <c r="S2071" s="32">
        <f>(G2071-N2071)/(P2071-N2071)</f>
        <v/>
      </c>
      <c r="T2071" s="4">
        <f>IF(G2071&lt;N2071,"Below",IF(G2071&gt;P2071,"Above","Within"))</f>
        <v/>
      </c>
      <c r="U2071" s="17">
        <f>MAX(0,N2071-G2071)*F2071</f>
        <v/>
      </c>
      <c r="V2071" s="17">
        <f>MAX(0,G2071-P2071)*F2071</f>
        <v/>
      </c>
      <c r="W2071" s="33">
        <f>IF(T2071="Above",LN(G2071/P2071)/LN(1+INDEX(Market!$E$6:$E$9,MATCH(B2071,Market!$A$6:$A$9,0))),0)</f>
        <v/>
      </c>
    </row>
    <row r="2072">
      <c r="A2072" s="5" t="inlineStr">
        <is>
          <t>E02394</t>
        </is>
      </c>
      <c r="B2072" s="5" t="inlineStr">
        <is>
          <t>IT</t>
        </is>
      </c>
      <c r="C2072" s="5" t="inlineStr">
        <is>
          <t>Operations</t>
        </is>
      </c>
      <c r="D2072" s="5" t="inlineStr">
        <is>
          <t>L6</t>
        </is>
      </c>
      <c r="E2072" s="5" t="inlineStr">
        <is>
          <t>M</t>
        </is>
      </c>
      <c r="F2072" s="5" t="n">
        <v>1</v>
      </c>
      <c r="G2072" s="31" t="n">
        <v>101900</v>
      </c>
      <c r="H2072" s="31" t="n">
        <v>98800</v>
      </c>
      <c r="I2072" s="6">
        <f>INDEX(Roles!$J$5:$J$40,MATCH(C2072&amp;"|"&amp;D2072,Roles!$A$5:$A$40,0))</f>
        <v/>
      </c>
      <c r="J2072" s="6">
        <f>INDEX(Roles!$K$5:$K$40,MATCH(C2072&amp;"|"&amp;D2072,Roles!$A$5:$A$40,0))</f>
        <v/>
      </c>
      <c r="K2072" s="26">
        <f>INDEX(Market!$K$31:$K$54,MATCH(B2072&amp;"|"&amp;J2072,Market!$A$31:$A$54,0))</f>
        <v/>
      </c>
      <c r="L2072" s="6">
        <f>INDEX(Settings!$E$13:$E$19,MATCH(I2072,Settings!$B$13:$B$19,0))</f>
        <v/>
      </c>
      <c r="M2072" s="25">
        <f>INDEX(Structure!$K$6:$K$12,MATCH(I2072,Structure!$A$6:$A$12,0))</f>
        <v/>
      </c>
      <c r="N2072" s="26">
        <f>INDEX(Structure!$G$25:$G$52,MATCH(B2072&amp;"|"&amp;I2072,Structure!$A$25:$A$52,0))</f>
        <v/>
      </c>
      <c r="O2072" s="26">
        <f>INDEX(Structure!$H$25:$H$52,MATCH(B2072&amp;"|"&amp;I2072,Structure!$A$25:$A$52,0))</f>
        <v/>
      </c>
      <c r="P2072" s="26">
        <f>INDEX(Structure!$I$25:$I$52,MATCH(B2072&amp;"|"&amp;I2072,Structure!$A$25:$A$52,0))</f>
        <v/>
      </c>
      <c r="Q2072" s="20">
        <f>G2072/H2072</f>
        <v/>
      </c>
      <c r="R2072" s="20">
        <f>G2072/O2072</f>
        <v/>
      </c>
      <c r="S2072" s="32">
        <f>(G2072-N2072)/(P2072-N2072)</f>
        <v/>
      </c>
      <c r="T2072" s="4">
        <f>IF(G2072&lt;N2072,"Below",IF(G2072&gt;P2072,"Above","Within"))</f>
        <v/>
      </c>
      <c r="U2072" s="17">
        <f>MAX(0,N2072-G2072)*F2072</f>
        <v/>
      </c>
      <c r="V2072" s="17">
        <f>MAX(0,G2072-P2072)*F2072</f>
        <v/>
      </c>
      <c r="W2072" s="33">
        <f>IF(T2072="Above",LN(G2072/P2072)/LN(1+INDEX(Market!$E$6:$E$9,MATCH(B2072,Market!$A$6:$A$9,0))),0)</f>
        <v/>
      </c>
    </row>
    <row r="2073">
      <c r="A2073" s="5" t="inlineStr">
        <is>
          <t>E02397</t>
        </is>
      </c>
      <c r="B2073" s="5" t="inlineStr">
        <is>
          <t>PL</t>
        </is>
      </c>
      <c r="C2073" s="5" t="inlineStr">
        <is>
          <t>Sales</t>
        </is>
      </c>
      <c r="D2073" s="5" t="inlineStr">
        <is>
          <t>L4</t>
        </is>
      </c>
      <c r="E2073" s="5" t="inlineStr">
        <is>
          <t>F</t>
        </is>
      </c>
      <c r="F2073" s="5" t="n">
        <v>1</v>
      </c>
      <c r="G2073" s="31" t="n">
        <v>44850</v>
      </c>
      <c r="H2073" s="31" t="n">
        <v>46300</v>
      </c>
      <c r="I2073" s="6">
        <f>INDEX(Roles!$J$5:$J$40,MATCH(C2073&amp;"|"&amp;D2073,Roles!$A$5:$A$40,0))</f>
        <v/>
      </c>
      <c r="J2073" s="6">
        <f>INDEX(Roles!$K$5:$K$40,MATCH(C2073&amp;"|"&amp;D2073,Roles!$A$5:$A$40,0))</f>
        <v/>
      </c>
      <c r="K2073" s="26">
        <f>INDEX(Market!$K$31:$K$54,MATCH(B2073&amp;"|"&amp;J2073,Market!$A$31:$A$54,0))</f>
        <v/>
      </c>
      <c r="L2073" s="6">
        <f>INDEX(Settings!$E$13:$E$19,MATCH(I2073,Settings!$B$13:$B$19,0))</f>
        <v/>
      </c>
      <c r="M2073" s="25">
        <f>INDEX(Structure!$K$6:$K$12,MATCH(I2073,Structure!$A$6:$A$12,0))</f>
        <v/>
      </c>
      <c r="N2073" s="26">
        <f>INDEX(Structure!$G$25:$G$52,MATCH(B2073&amp;"|"&amp;I2073,Structure!$A$25:$A$52,0))</f>
        <v/>
      </c>
      <c r="O2073" s="26">
        <f>INDEX(Structure!$H$25:$H$52,MATCH(B2073&amp;"|"&amp;I2073,Structure!$A$25:$A$52,0))</f>
        <v/>
      </c>
      <c r="P2073" s="26">
        <f>INDEX(Structure!$I$25:$I$52,MATCH(B2073&amp;"|"&amp;I2073,Structure!$A$25:$A$52,0))</f>
        <v/>
      </c>
      <c r="Q2073" s="20">
        <f>G2073/H2073</f>
        <v/>
      </c>
      <c r="R2073" s="20">
        <f>G2073/O2073</f>
        <v/>
      </c>
      <c r="S2073" s="32">
        <f>(G2073-N2073)/(P2073-N2073)</f>
        <v/>
      </c>
      <c r="T2073" s="4">
        <f>IF(G2073&lt;N2073,"Below",IF(G2073&gt;P2073,"Above","Within"))</f>
        <v/>
      </c>
      <c r="U2073" s="17">
        <f>MAX(0,N2073-G2073)*F2073</f>
        <v/>
      </c>
      <c r="V2073" s="17">
        <f>MAX(0,G2073-P2073)*F2073</f>
        <v/>
      </c>
      <c r="W2073" s="33">
        <f>IF(T2073="Above",LN(G2073/P2073)/LN(1+INDEX(Market!$E$6:$E$9,MATCH(B2073,Market!$A$6:$A$9,0))),0)</f>
        <v/>
      </c>
    </row>
    <row r="2074">
      <c r="A2074" s="5" t="inlineStr">
        <is>
          <t>E02398</t>
        </is>
      </c>
      <c r="B2074" s="5" t="inlineStr">
        <is>
          <t>DE</t>
        </is>
      </c>
      <c r="C2074" s="5" t="inlineStr">
        <is>
          <t>Finance</t>
        </is>
      </c>
      <c r="D2074" s="5" t="inlineStr">
        <is>
          <t>L2</t>
        </is>
      </c>
      <c r="E2074" s="5" t="inlineStr">
        <is>
          <t>F</t>
        </is>
      </c>
      <c r="F2074" s="5" t="n">
        <v>1</v>
      </c>
      <c r="G2074" s="31" t="n">
        <v>45000</v>
      </c>
      <c r="H2074" s="31" t="n">
        <v>52300</v>
      </c>
      <c r="I2074" s="6">
        <f>INDEX(Roles!$J$5:$J$40,MATCH(C2074&amp;"|"&amp;D2074,Roles!$A$5:$A$40,0))</f>
        <v/>
      </c>
      <c r="J2074" s="6">
        <f>INDEX(Roles!$K$5:$K$40,MATCH(C2074&amp;"|"&amp;D2074,Roles!$A$5:$A$40,0))</f>
        <v/>
      </c>
      <c r="K2074" s="26">
        <f>INDEX(Market!$K$31:$K$54,MATCH(B2074&amp;"|"&amp;J2074,Market!$A$31:$A$54,0))</f>
        <v/>
      </c>
      <c r="L2074" s="6">
        <f>INDEX(Settings!$E$13:$E$19,MATCH(I2074,Settings!$B$13:$B$19,0))</f>
        <v/>
      </c>
      <c r="M2074" s="25">
        <f>INDEX(Structure!$K$6:$K$12,MATCH(I2074,Structure!$A$6:$A$12,0))</f>
        <v/>
      </c>
      <c r="N2074" s="26">
        <f>INDEX(Structure!$G$25:$G$52,MATCH(B2074&amp;"|"&amp;I2074,Structure!$A$25:$A$52,0))</f>
        <v/>
      </c>
      <c r="O2074" s="26">
        <f>INDEX(Structure!$H$25:$H$52,MATCH(B2074&amp;"|"&amp;I2074,Structure!$A$25:$A$52,0))</f>
        <v/>
      </c>
      <c r="P2074" s="26">
        <f>INDEX(Structure!$I$25:$I$52,MATCH(B2074&amp;"|"&amp;I2074,Structure!$A$25:$A$52,0))</f>
        <v/>
      </c>
      <c r="Q2074" s="20">
        <f>G2074/H2074</f>
        <v/>
      </c>
      <c r="R2074" s="20">
        <f>G2074/O2074</f>
        <v/>
      </c>
      <c r="S2074" s="32">
        <f>(G2074-N2074)/(P2074-N2074)</f>
        <v/>
      </c>
      <c r="T2074" s="4">
        <f>IF(G2074&lt;N2074,"Below",IF(G2074&gt;P2074,"Above","Within"))</f>
        <v/>
      </c>
      <c r="U2074" s="17">
        <f>MAX(0,N2074-G2074)*F2074</f>
        <v/>
      </c>
      <c r="V2074" s="17">
        <f>MAX(0,G2074-P2074)*F2074</f>
        <v/>
      </c>
      <c r="W2074" s="33">
        <f>IF(T2074="Above",LN(G2074/P2074)/LN(1+INDEX(Market!$E$6:$E$9,MATCH(B2074,Market!$A$6:$A$9,0))),0)</f>
        <v/>
      </c>
    </row>
    <row r="2075">
      <c r="A2075" s="5" t="inlineStr">
        <is>
          <t>E02399</t>
        </is>
      </c>
      <c r="B2075" s="5" t="inlineStr">
        <is>
          <t>IT</t>
        </is>
      </c>
      <c r="C2075" s="5" t="inlineStr">
        <is>
          <t>Operations</t>
        </is>
      </c>
      <c r="D2075" s="5" t="inlineStr">
        <is>
          <t>L1</t>
        </is>
      </c>
      <c r="E2075" s="5" t="inlineStr">
        <is>
          <t>F</t>
        </is>
      </c>
      <c r="F2075" s="5" t="n">
        <v>1</v>
      </c>
      <c r="G2075" s="31" t="n">
        <v>23200</v>
      </c>
      <c r="H2075" s="31" t="n">
        <v>24700</v>
      </c>
      <c r="I2075" s="6">
        <f>INDEX(Roles!$J$5:$J$40,MATCH(C2075&amp;"|"&amp;D2075,Roles!$A$5:$A$40,0))</f>
        <v/>
      </c>
      <c r="J2075" s="6">
        <f>INDEX(Roles!$K$5:$K$40,MATCH(C2075&amp;"|"&amp;D2075,Roles!$A$5:$A$40,0))</f>
        <v/>
      </c>
      <c r="K2075" s="26">
        <f>INDEX(Market!$K$31:$K$54,MATCH(B2075&amp;"|"&amp;J2075,Market!$A$31:$A$54,0))</f>
        <v/>
      </c>
      <c r="L2075" s="6">
        <f>INDEX(Settings!$E$13:$E$19,MATCH(I2075,Settings!$B$13:$B$19,0))</f>
        <v/>
      </c>
      <c r="M2075" s="25">
        <f>INDEX(Structure!$K$6:$K$12,MATCH(I2075,Structure!$A$6:$A$12,0))</f>
        <v/>
      </c>
      <c r="N2075" s="26">
        <f>INDEX(Structure!$G$25:$G$52,MATCH(B2075&amp;"|"&amp;I2075,Structure!$A$25:$A$52,0))</f>
        <v/>
      </c>
      <c r="O2075" s="26">
        <f>INDEX(Structure!$H$25:$H$52,MATCH(B2075&amp;"|"&amp;I2075,Structure!$A$25:$A$52,0))</f>
        <v/>
      </c>
      <c r="P2075" s="26">
        <f>INDEX(Structure!$I$25:$I$52,MATCH(B2075&amp;"|"&amp;I2075,Structure!$A$25:$A$52,0))</f>
        <v/>
      </c>
      <c r="Q2075" s="20">
        <f>G2075/H2075</f>
        <v/>
      </c>
      <c r="R2075" s="20">
        <f>G2075/O2075</f>
        <v/>
      </c>
      <c r="S2075" s="32">
        <f>(G2075-N2075)/(P2075-N2075)</f>
        <v/>
      </c>
      <c r="T2075" s="4">
        <f>IF(G2075&lt;N2075,"Below",IF(G2075&gt;P2075,"Above","Within"))</f>
        <v/>
      </c>
      <c r="U2075" s="17">
        <f>MAX(0,N2075-G2075)*F2075</f>
        <v/>
      </c>
      <c r="V2075" s="17">
        <f>MAX(0,G2075-P2075)*F2075</f>
        <v/>
      </c>
      <c r="W2075" s="33">
        <f>IF(T2075="Above",LN(G2075/P2075)/LN(1+INDEX(Market!$E$6:$E$9,MATCH(B2075,Market!$A$6:$A$9,0))),0)</f>
        <v/>
      </c>
    </row>
    <row r="2076">
      <c r="A2076" s="5" t="inlineStr">
        <is>
          <t>E02400</t>
        </is>
      </c>
      <c r="B2076" s="5" t="inlineStr">
        <is>
          <t>DE</t>
        </is>
      </c>
      <c r="C2076" s="5" t="inlineStr">
        <is>
          <t>HR</t>
        </is>
      </c>
      <c r="D2076" s="5" t="inlineStr">
        <is>
          <t>L2</t>
        </is>
      </c>
      <c r="E2076" s="5" t="inlineStr">
        <is>
          <t>F</t>
        </is>
      </c>
      <c r="F2076" s="5" t="n">
        <v>1</v>
      </c>
      <c r="G2076" s="31" t="n">
        <v>40500</v>
      </c>
      <c r="H2076" s="31" t="n">
        <v>47500</v>
      </c>
      <c r="I2076" s="6">
        <f>INDEX(Roles!$J$5:$J$40,MATCH(C2076&amp;"|"&amp;D2076,Roles!$A$5:$A$40,0))</f>
        <v/>
      </c>
      <c r="J2076" s="6">
        <f>INDEX(Roles!$K$5:$K$40,MATCH(C2076&amp;"|"&amp;D2076,Roles!$A$5:$A$40,0))</f>
        <v/>
      </c>
      <c r="K2076" s="26">
        <f>INDEX(Market!$K$31:$K$54,MATCH(B2076&amp;"|"&amp;J2076,Market!$A$31:$A$54,0))</f>
        <v/>
      </c>
      <c r="L2076" s="6">
        <f>INDEX(Settings!$E$13:$E$19,MATCH(I2076,Settings!$B$13:$B$19,0))</f>
        <v/>
      </c>
      <c r="M2076" s="25">
        <f>INDEX(Structure!$K$6:$K$12,MATCH(I2076,Structure!$A$6:$A$12,0))</f>
        <v/>
      </c>
      <c r="N2076" s="26">
        <f>INDEX(Structure!$G$25:$G$52,MATCH(B2076&amp;"|"&amp;I2076,Structure!$A$25:$A$52,0))</f>
        <v/>
      </c>
      <c r="O2076" s="26">
        <f>INDEX(Structure!$H$25:$H$52,MATCH(B2076&amp;"|"&amp;I2076,Structure!$A$25:$A$52,0))</f>
        <v/>
      </c>
      <c r="P2076" s="26">
        <f>INDEX(Structure!$I$25:$I$52,MATCH(B2076&amp;"|"&amp;I2076,Structure!$A$25:$A$52,0))</f>
        <v/>
      </c>
      <c r="Q2076" s="20">
        <f>G2076/H2076</f>
        <v/>
      </c>
      <c r="R2076" s="20">
        <f>G2076/O2076</f>
        <v/>
      </c>
      <c r="S2076" s="32">
        <f>(G2076-N2076)/(P2076-N2076)</f>
        <v/>
      </c>
      <c r="T2076" s="4">
        <f>IF(G2076&lt;N2076,"Below",IF(G2076&gt;P2076,"Above","Within"))</f>
        <v/>
      </c>
      <c r="U2076" s="17">
        <f>MAX(0,N2076-G2076)*F2076</f>
        <v/>
      </c>
      <c r="V2076" s="17">
        <f>MAX(0,G2076-P2076)*F2076</f>
        <v/>
      </c>
      <c r="W2076" s="33">
        <f>IF(T2076="Above",LN(G2076/P2076)/LN(1+INDEX(Market!$E$6:$E$9,MATCH(B2076,Market!$A$6:$A$9,0))),0)</f>
        <v/>
      </c>
    </row>
    <row r="2077">
      <c r="A2077" s="5" t="inlineStr">
        <is>
          <t>E02401</t>
        </is>
      </c>
      <c r="B2077" s="5" t="inlineStr">
        <is>
          <t>IT</t>
        </is>
      </c>
      <c r="C2077" s="5" t="inlineStr">
        <is>
          <t>Operations</t>
        </is>
      </c>
      <c r="D2077" s="5" t="inlineStr">
        <is>
          <t>L1</t>
        </is>
      </c>
      <c r="E2077" s="5" t="inlineStr">
        <is>
          <t>F</t>
        </is>
      </c>
      <c r="F2077" s="5" t="n">
        <v>1</v>
      </c>
      <c r="G2077" s="31" t="n">
        <v>25850</v>
      </c>
      <c r="H2077" s="31" t="n">
        <v>24700</v>
      </c>
      <c r="I2077" s="6">
        <f>INDEX(Roles!$J$5:$J$40,MATCH(C2077&amp;"|"&amp;D2077,Roles!$A$5:$A$40,0))</f>
        <v/>
      </c>
      <c r="J2077" s="6">
        <f>INDEX(Roles!$K$5:$K$40,MATCH(C2077&amp;"|"&amp;D2077,Roles!$A$5:$A$40,0))</f>
        <v/>
      </c>
      <c r="K2077" s="26">
        <f>INDEX(Market!$K$31:$K$54,MATCH(B2077&amp;"|"&amp;J2077,Market!$A$31:$A$54,0))</f>
        <v/>
      </c>
      <c r="L2077" s="6">
        <f>INDEX(Settings!$E$13:$E$19,MATCH(I2077,Settings!$B$13:$B$19,0))</f>
        <v/>
      </c>
      <c r="M2077" s="25">
        <f>INDEX(Structure!$K$6:$K$12,MATCH(I2077,Structure!$A$6:$A$12,0))</f>
        <v/>
      </c>
      <c r="N2077" s="26">
        <f>INDEX(Structure!$G$25:$G$52,MATCH(B2077&amp;"|"&amp;I2077,Structure!$A$25:$A$52,0))</f>
        <v/>
      </c>
      <c r="O2077" s="26">
        <f>INDEX(Structure!$H$25:$H$52,MATCH(B2077&amp;"|"&amp;I2077,Structure!$A$25:$A$52,0))</f>
        <v/>
      </c>
      <c r="P2077" s="26">
        <f>INDEX(Structure!$I$25:$I$52,MATCH(B2077&amp;"|"&amp;I2077,Structure!$A$25:$A$52,0))</f>
        <v/>
      </c>
      <c r="Q2077" s="20">
        <f>G2077/H2077</f>
        <v/>
      </c>
      <c r="R2077" s="20">
        <f>G2077/O2077</f>
        <v/>
      </c>
      <c r="S2077" s="32">
        <f>(G2077-N2077)/(P2077-N2077)</f>
        <v/>
      </c>
      <c r="T2077" s="4">
        <f>IF(G2077&lt;N2077,"Below",IF(G2077&gt;P2077,"Above","Within"))</f>
        <v/>
      </c>
      <c r="U2077" s="17">
        <f>MAX(0,N2077-G2077)*F2077</f>
        <v/>
      </c>
      <c r="V2077" s="17">
        <f>MAX(0,G2077-P2077)*F2077</f>
        <v/>
      </c>
      <c r="W2077" s="33">
        <f>IF(T2077="Above",LN(G2077/P2077)/LN(1+INDEX(Market!$E$6:$E$9,MATCH(B2077,Market!$A$6:$A$9,0))),0)</f>
        <v/>
      </c>
    </row>
    <row r="2078">
      <c r="A2078" s="5" t="inlineStr">
        <is>
          <t>E02403</t>
        </is>
      </c>
      <c r="B2078" s="5" t="inlineStr">
        <is>
          <t>DE</t>
        </is>
      </c>
      <c r="C2078" s="5" t="inlineStr">
        <is>
          <t>HR</t>
        </is>
      </c>
      <c r="D2078" s="5" t="inlineStr">
        <is>
          <t>L4</t>
        </is>
      </c>
      <c r="E2078" s="5" t="inlineStr">
        <is>
          <t>F</t>
        </is>
      </c>
      <c r="F2078" s="5" t="n">
        <v>1</v>
      </c>
      <c r="G2078" s="31" t="n">
        <v>83100</v>
      </c>
      <c r="H2078" s="31" t="n">
        <v>79800</v>
      </c>
      <c r="I2078" s="6">
        <f>INDEX(Roles!$J$5:$J$40,MATCH(C2078&amp;"|"&amp;D2078,Roles!$A$5:$A$40,0))</f>
        <v/>
      </c>
      <c r="J2078" s="6">
        <f>INDEX(Roles!$K$5:$K$40,MATCH(C2078&amp;"|"&amp;D2078,Roles!$A$5:$A$40,0))</f>
        <v/>
      </c>
      <c r="K2078" s="26">
        <f>INDEX(Market!$K$31:$K$54,MATCH(B2078&amp;"|"&amp;J2078,Market!$A$31:$A$54,0))</f>
        <v/>
      </c>
      <c r="L2078" s="6">
        <f>INDEX(Settings!$E$13:$E$19,MATCH(I2078,Settings!$B$13:$B$19,0))</f>
        <v/>
      </c>
      <c r="M2078" s="25">
        <f>INDEX(Structure!$K$6:$K$12,MATCH(I2078,Structure!$A$6:$A$12,0))</f>
        <v/>
      </c>
      <c r="N2078" s="26">
        <f>INDEX(Structure!$G$25:$G$52,MATCH(B2078&amp;"|"&amp;I2078,Structure!$A$25:$A$52,0))</f>
        <v/>
      </c>
      <c r="O2078" s="26">
        <f>INDEX(Structure!$H$25:$H$52,MATCH(B2078&amp;"|"&amp;I2078,Structure!$A$25:$A$52,0))</f>
        <v/>
      </c>
      <c r="P2078" s="26">
        <f>INDEX(Structure!$I$25:$I$52,MATCH(B2078&amp;"|"&amp;I2078,Structure!$A$25:$A$52,0))</f>
        <v/>
      </c>
      <c r="Q2078" s="20">
        <f>G2078/H2078</f>
        <v/>
      </c>
      <c r="R2078" s="20">
        <f>G2078/O2078</f>
        <v/>
      </c>
      <c r="S2078" s="32">
        <f>(G2078-N2078)/(P2078-N2078)</f>
        <v/>
      </c>
      <c r="T2078" s="4">
        <f>IF(G2078&lt;N2078,"Below",IF(G2078&gt;P2078,"Above","Within"))</f>
        <v/>
      </c>
      <c r="U2078" s="17">
        <f>MAX(0,N2078-G2078)*F2078</f>
        <v/>
      </c>
      <c r="V2078" s="17">
        <f>MAX(0,G2078-P2078)*F2078</f>
        <v/>
      </c>
      <c r="W2078" s="33">
        <f>IF(T2078="Above",LN(G2078/P2078)/LN(1+INDEX(Market!$E$6:$E$9,MATCH(B2078,Market!$A$6:$A$9,0))),0)</f>
        <v/>
      </c>
    </row>
    <row r="2079">
      <c r="A2079" s="5" t="inlineStr">
        <is>
          <t>E02404</t>
        </is>
      </c>
      <c r="B2079" s="5" t="inlineStr">
        <is>
          <t>PL</t>
        </is>
      </c>
      <c r="C2079" s="5" t="inlineStr">
        <is>
          <t>Customer Service</t>
        </is>
      </c>
      <c r="D2079" s="5" t="inlineStr">
        <is>
          <t>L1</t>
        </is>
      </c>
      <c r="E2079" s="5" t="inlineStr">
        <is>
          <t>M</t>
        </is>
      </c>
      <c r="F2079" s="5" t="n">
        <v>0.8</v>
      </c>
      <c r="G2079" s="31" t="n">
        <v>20750</v>
      </c>
      <c r="H2079" s="31" t="n">
        <v>18900</v>
      </c>
      <c r="I2079" s="6">
        <f>INDEX(Roles!$J$5:$J$40,MATCH(C2079&amp;"|"&amp;D2079,Roles!$A$5:$A$40,0))</f>
        <v/>
      </c>
      <c r="J2079" s="6">
        <f>INDEX(Roles!$K$5:$K$40,MATCH(C2079&amp;"|"&amp;D2079,Roles!$A$5:$A$40,0))</f>
        <v/>
      </c>
      <c r="K2079" s="26">
        <f>INDEX(Market!$K$31:$K$54,MATCH(B2079&amp;"|"&amp;J2079,Market!$A$31:$A$54,0))</f>
        <v/>
      </c>
      <c r="L2079" s="6">
        <f>INDEX(Settings!$E$13:$E$19,MATCH(I2079,Settings!$B$13:$B$19,0))</f>
        <v/>
      </c>
      <c r="M2079" s="25">
        <f>INDEX(Structure!$K$6:$K$12,MATCH(I2079,Structure!$A$6:$A$12,0))</f>
        <v/>
      </c>
      <c r="N2079" s="26">
        <f>INDEX(Structure!$G$25:$G$52,MATCH(B2079&amp;"|"&amp;I2079,Structure!$A$25:$A$52,0))</f>
        <v/>
      </c>
      <c r="O2079" s="26">
        <f>INDEX(Structure!$H$25:$H$52,MATCH(B2079&amp;"|"&amp;I2079,Structure!$A$25:$A$52,0))</f>
        <v/>
      </c>
      <c r="P2079" s="26">
        <f>INDEX(Structure!$I$25:$I$52,MATCH(B2079&amp;"|"&amp;I2079,Structure!$A$25:$A$52,0))</f>
        <v/>
      </c>
      <c r="Q2079" s="20">
        <f>G2079/H2079</f>
        <v/>
      </c>
      <c r="R2079" s="20">
        <f>G2079/O2079</f>
        <v/>
      </c>
      <c r="S2079" s="32">
        <f>(G2079-N2079)/(P2079-N2079)</f>
        <v/>
      </c>
      <c r="T2079" s="4">
        <f>IF(G2079&lt;N2079,"Below",IF(G2079&gt;P2079,"Above","Within"))</f>
        <v/>
      </c>
      <c r="U2079" s="17">
        <f>MAX(0,N2079-G2079)*F2079</f>
        <v/>
      </c>
      <c r="V2079" s="17">
        <f>MAX(0,G2079-P2079)*F2079</f>
        <v/>
      </c>
      <c r="W2079" s="33">
        <f>IF(T2079="Above",LN(G2079/P2079)/LN(1+INDEX(Market!$E$6:$E$9,MATCH(B2079,Market!$A$6:$A$9,0))),0)</f>
        <v/>
      </c>
    </row>
    <row r="2080">
      <c r="A2080" s="5" t="inlineStr">
        <is>
          <t>E02405</t>
        </is>
      </c>
      <c r="B2080" s="5" t="inlineStr">
        <is>
          <t>IT</t>
        </is>
      </c>
      <c r="C2080" s="5" t="inlineStr">
        <is>
          <t>Finance</t>
        </is>
      </c>
      <c r="D2080" s="5" t="inlineStr">
        <is>
          <t>L2</t>
        </is>
      </c>
      <c r="E2080" s="5" t="inlineStr">
        <is>
          <t>M</t>
        </is>
      </c>
      <c r="F2080" s="5" t="n">
        <v>0.8</v>
      </c>
      <c r="G2080" s="31" t="n">
        <v>35800</v>
      </c>
      <c r="H2080" s="31" t="n">
        <v>35800</v>
      </c>
      <c r="I2080" s="6">
        <f>INDEX(Roles!$J$5:$J$40,MATCH(C2080&amp;"|"&amp;D2080,Roles!$A$5:$A$40,0))</f>
        <v/>
      </c>
      <c r="J2080" s="6">
        <f>INDEX(Roles!$K$5:$K$40,MATCH(C2080&amp;"|"&amp;D2080,Roles!$A$5:$A$40,0))</f>
        <v/>
      </c>
      <c r="K2080" s="26">
        <f>INDEX(Market!$K$31:$K$54,MATCH(B2080&amp;"|"&amp;J2080,Market!$A$31:$A$54,0))</f>
        <v/>
      </c>
      <c r="L2080" s="6">
        <f>INDEX(Settings!$E$13:$E$19,MATCH(I2080,Settings!$B$13:$B$19,0))</f>
        <v/>
      </c>
      <c r="M2080" s="25">
        <f>INDEX(Structure!$K$6:$K$12,MATCH(I2080,Structure!$A$6:$A$12,0))</f>
        <v/>
      </c>
      <c r="N2080" s="26">
        <f>INDEX(Structure!$G$25:$G$52,MATCH(B2080&amp;"|"&amp;I2080,Structure!$A$25:$A$52,0))</f>
        <v/>
      </c>
      <c r="O2080" s="26">
        <f>INDEX(Structure!$H$25:$H$52,MATCH(B2080&amp;"|"&amp;I2080,Structure!$A$25:$A$52,0))</f>
        <v/>
      </c>
      <c r="P2080" s="26">
        <f>INDEX(Structure!$I$25:$I$52,MATCH(B2080&amp;"|"&amp;I2080,Structure!$A$25:$A$52,0))</f>
        <v/>
      </c>
      <c r="Q2080" s="20">
        <f>G2080/H2080</f>
        <v/>
      </c>
      <c r="R2080" s="20">
        <f>G2080/O2080</f>
        <v/>
      </c>
      <c r="S2080" s="32">
        <f>(G2080-N2080)/(P2080-N2080)</f>
        <v/>
      </c>
      <c r="T2080" s="4">
        <f>IF(G2080&lt;N2080,"Below",IF(G2080&gt;P2080,"Above","Within"))</f>
        <v/>
      </c>
      <c r="U2080" s="17">
        <f>MAX(0,N2080-G2080)*F2080</f>
        <v/>
      </c>
      <c r="V2080" s="17">
        <f>MAX(0,G2080-P2080)*F2080</f>
        <v/>
      </c>
      <c r="W2080" s="33">
        <f>IF(T2080="Above",LN(G2080/P2080)/LN(1+INDEX(Market!$E$6:$E$9,MATCH(B2080,Market!$A$6:$A$9,0))),0)</f>
        <v/>
      </c>
    </row>
    <row r="2081">
      <c r="A2081" s="5" t="inlineStr">
        <is>
          <t>E02406</t>
        </is>
      </c>
      <c r="B2081" s="5" t="inlineStr">
        <is>
          <t>IT</t>
        </is>
      </c>
      <c r="C2081" s="5" t="inlineStr">
        <is>
          <t>Tech</t>
        </is>
      </c>
      <c r="D2081" s="5" t="inlineStr">
        <is>
          <t>L1</t>
        </is>
      </c>
      <c r="E2081" s="5" t="inlineStr">
        <is>
          <t>M</t>
        </is>
      </c>
      <c r="F2081" s="5" t="n">
        <v>1</v>
      </c>
      <c r="G2081" s="31" t="n">
        <v>36950</v>
      </c>
      <c r="H2081" s="31" t="n">
        <v>32500</v>
      </c>
      <c r="I2081" s="6">
        <f>INDEX(Roles!$J$5:$J$40,MATCH(C2081&amp;"|"&amp;D2081,Roles!$A$5:$A$40,0))</f>
        <v/>
      </c>
      <c r="J2081" s="6">
        <f>INDEX(Roles!$K$5:$K$40,MATCH(C2081&amp;"|"&amp;D2081,Roles!$A$5:$A$40,0))</f>
        <v/>
      </c>
      <c r="K2081" s="26">
        <f>INDEX(Market!$K$31:$K$54,MATCH(B2081&amp;"|"&amp;J2081,Market!$A$31:$A$54,0))</f>
        <v/>
      </c>
      <c r="L2081" s="6">
        <f>INDEX(Settings!$E$13:$E$19,MATCH(I2081,Settings!$B$13:$B$19,0))</f>
        <v/>
      </c>
      <c r="M2081" s="25">
        <f>INDEX(Structure!$K$6:$K$12,MATCH(I2081,Structure!$A$6:$A$12,0))</f>
        <v/>
      </c>
      <c r="N2081" s="26">
        <f>INDEX(Structure!$G$25:$G$52,MATCH(B2081&amp;"|"&amp;I2081,Structure!$A$25:$A$52,0))</f>
        <v/>
      </c>
      <c r="O2081" s="26">
        <f>INDEX(Structure!$H$25:$H$52,MATCH(B2081&amp;"|"&amp;I2081,Structure!$A$25:$A$52,0))</f>
        <v/>
      </c>
      <c r="P2081" s="26">
        <f>INDEX(Structure!$I$25:$I$52,MATCH(B2081&amp;"|"&amp;I2081,Structure!$A$25:$A$52,0))</f>
        <v/>
      </c>
      <c r="Q2081" s="20">
        <f>G2081/H2081</f>
        <v/>
      </c>
      <c r="R2081" s="20">
        <f>G2081/O2081</f>
        <v/>
      </c>
      <c r="S2081" s="32">
        <f>(G2081-N2081)/(P2081-N2081)</f>
        <v/>
      </c>
      <c r="T2081" s="4">
        <f>IF(G2081&lt;N2081,"Below",IF(G2081&gt;P2081,"Above","Within"))</f>
        <v/>
      </c>
      <c r="U2081" s="17">
        <f>MAX(0,N2081-G2081)*F2081</f>
        <v/>
      </c>
      <c r="V2081" s="17">
        <f>MAX(0,G2081-P2081)*F2081</f>
        <v/>
      </c>
      <c r="W2081" s="33">
        <f>IF(T2081="Above",LN(G2081/P2081)/LN(1+INDEX(Market!$E$6:$E$9,MATCH(B2081,Market!$A$6:$A$9,0))),0)</f>
        <v/>
      </c>
    </row>
    <row r="2082">
      <c r="A2082" s="5" t="inlineStr">
        <is>
          <t>E02407</t>
        </is>
      </c>
      <c r="B2082" s="5" t="inlineStr">
        <is>
          <t>ES</t>
        </is>
      </c>
      <c r="C2082" s="5" t="inlineStr">
        <is>
          <t>Customer Service</t>
        </is>
      </c>
      <c r="D2082" s="5" t="inlineStr">
        <is>
          <t>L1</t>
        </is>
      </c>
      <c r="E2082" s="5" t="inlineStr">
        <is>
          <t>M</t>
        </is>
      </c>
      <c r="F2082" s="5" t="n">
        <v>1</v>
      </c>
      <c r="G2082" s="31" t="n">
        <v>22300</v>
      </c>
      <c r="H2082" s="31" t="n">
        <v>22500</v>
      </c>
      <c r="I2082" s="6">
        <f>INDEX(Roles!$J$5:$J$40,MATCH(C2082&amp;"|"&amp;D2082,Roles!$A$5:$A$40,0))</f>
        <v/>
      </c>
      <c r="J2082" s="6">
        <f>INDEX(Roles!$K$5:$K$40,MATCH(C2082&amp;"|"&amp;D2082,Roles!$A$5:$A$40,0))</f>
        <v/>
      </c>
      <c r="K2082" s="26">
        <f>INDEX(Market!$K$31:$K$54,MATCH(B2082&amp;"|"&amp;J2082,Market!$A$31:$A$54,0))</f>
        <v/>
      </c>
      <c r="L2082" s="6">
        <f>INDEX(Settings!$E$13:$E$19,MATCH(I2082,Settings!$B$13:$B$19,0))</f>
        <v/>
      </c>
      <c r="M2082" s="25">
        <f>INDEX(Structure!$K$6:$K$12,MATCH(I2082,Structure!$A$6:$A$12,0))</f>
        <v/>
      </c>
      <c r="N2082" s="26">
        <f>INDEX(Structure!$G$25:$G$52,MATCH(B2082&amp;"|"&amp;I2082,Structure!$A$25:$A$52,0))</f>
        <v/>
      </c>
      <c r="O2082" s="26">
        <f>INDEX(Structure!$H$25:$H$52,MATCH(B2082&amp;"|"&amp;I2082,Structure!$A$25:$A$52,0))</f>
        <v/>
      </c>
      <c r="P2082" s="26">
        <f>INDEX(Structure!$I$25:$I$52,MATCH(B2082&amp;"|"&amp;I2082,Structure!$A$25:$A$52,0))</f>
        <v/>
      </c>
      <c r="Q2082" s="20">
        <f>G2082/H2082</f>
        <v/>
      </c>
      <c r="R2082" s="20">
        <f>G2082/O2082</f>
        <v/>
      </c>
      <c r="S2082" s="32">
        <f>(G2082-N2082)/(P2082-N2082)</f>
        <v/>
      </c>
      <c r="T2082" s="4">
        <f>IF(G2082&lt;N2082,"Below",IF(G2082&gt;P2082,"Above","Within"))</f>
        <v/>
      </c>
      <c r="U2082" s="17">
        <f>MAX(0,N2082-G2082)*F2082</f>
        <v/>
      </c>
      <c r="V2082" s="17">
        <f>MAX(0,G2082-P2082)*F2082</f>
        <v/>
      </c>
      <c r="W2082" s="33">
        <f>IF(T2082="Above",LN(G2082/P2082)/LN(1+INDEX(Market!$E$6:$E$9,MATCH(B2082,Market!$A$6:$A$9,0))),0)</f>
        <v/>
      </c>
    </row>
    <row r="2083">
      <c r="A2083" s="5" t="inlineStr">
        <is>
          <t>E02408</t>
        </is>
      </c>
      <c r="B2083" s="5" t="inlineStr">
        <is>
          <t>DE</t>
        </is>
      </c>
      <c r="C2083" s="5" t="inlineStr">
        <is>
          <t>Finance</t>
        </is>
      </c>
      <c r="D2083" s="5" t="inlineStr">
        <is>
          <t>L2</t>
        </is>
      </c>
      <c r="E2083" s="5" t="inlineStr">
        <is>
          <t>F</t>
        </is>
      </c>
      <c r="F2083" s="5" t="n">
        <v>1</v>
      </c>
      <c r="G2083" s="31" t="n">
        <v>56250</v>
      </c>
      <c r="H2083" s="31" t="n">
        <v>52300</v>
      </c>
      <c r="I2083" s="6">
        <f>INDEX(Roles!$J$5:$J$40,MATCH(C2083&amp;"|"&amp;D2083,Roles!$A$5:$A$40,0))</f>
        <v/>
      </c>
      <c r="J2083" s="6">
        <f>INDEX(Roles!$K$5:$K$40,MATCH(C2083&amp;"|"&amp;D2083,Roles!$A$5:$A$40,0))</f>
        <v/>
      </c>
      <c r="K2083" s="26">
        <f>INDEX(Market!$K$31:$K$54,MATCH(B2083&amp;"|"&amp;J2083,Market!$A$31:$A$54,0))</f>
        <v/>
      </c>
      <c r="L2083" s="6">
        <f>INDEX(Settings!$E$13:$E$19,MATCH(I2083,Settings!$B$13:$B$19,0))</f>
        <v/>
      </c>
      <c r="M2083" s="25">
        <f>INDEX(Structure!$K$6:$K$12,MATCH(I2083,Structure!$A$6:$A$12,0))</f>
        <v/>
      </c>
      <c r="N2083" s="26">
        <f>INDEX(Structure!$G$25:$G$52,MATCH(B2083&amp;"|"&amp;I2083,Structure!$A$25:$A$52,0))</f>
        <v/>
      </c>
      <c r="O2083" s="26">
        <f>INDEX(Structure!$H$25:$H$52,MATCH(B2083&amp;"|"&amp;I2083,Structure!$A$25:$A$52,0))</f>
        <v/>
      </c>
      <c r="P2083" s="26">
        <f>INDEX(Structure!$I$25:$I$52,MATCH(B2083&amp;"|"&amp;I2083,Structure!$A$25:$A$52,0))</f>
        <v/>
      </c>
      <c r="Q2083" s="20">
        <f>G2083/H2083</f>
        <v/>
      </c>
      <c r="R2083" s="20">
        <f>G2083/O2083</f>
        <v/>
      </c>
      <c r="S2083" s="32">
        <f>(G2083-N2083)/(P2083-N2083)</f>
        <v/>
      </c>
      <c r="T2083" s="4">
        <f>IF(G2083&lt;N2083,"Below",IF(G2083&gt;P2083,"Above","Within"))</f>
        <v/>
      </c>
      <c r="U2083" s="17">
        <f>MAX(0,N2083-G2083)*F2083</f>
        <v/>
      </c>
      <c r="V2083" s="17">
        <f>MAX(0,G2083-P2083)*F2083</f>
        <v/>
      </c>
      <c r="W2083" s="33">
        <f>IF(T2083="Above",LN(G2083/P2083)/LN(1+INDEX(Market!$E$6:$E$9,MATCH(B2083,Market!$A$6:$A$9,0))),0)</f>
        <v/>
      </c>
    </row>
    <row r="2084">
      <c r="A2084" s="5" t="inlineStr">
        <is>
          <t>E02409</t>
        </is>
      </c>
      <c r="B2084" s="5" t="inlineStr">
        <is>
          <t>PL</t>
        </is>
      </c>
      <c r="C2084" s="5" t="inlineStr">
        <is>
          <t>Operations</t>
        </is>
      </c>
      <c r="D2084" s="5" t="inlineStr">
        <is>
          <t>L2</t>
        </is>
      </c>
      <c r="E2084" s="5" t="inlineStr">
        <is>
          <t>F</t>
        </is>
      </c>
      <c r="F2084" s="5" t="n">
        <v>1</v>
      </c>
      <c r="G2084" s="31" t="n">
        <v>20850</v>
      </c>
      <c r="H2084" s="31" t="n">
        <v>24900</v>
      </c>
      <c r="I2084" s="6">
        <f>INDEX(Roles!$J$5:$J$40,MATCH(C2084&amp;"|"&amp;D2084,Roles!$A$5:$A$40,0))</f>
        <v/>
      </c>
      <c r="J2084" s="6">
        <f>INDEX(Roles!$K$5:$K$40,MATCH(C2084&amp;"|"&amp;D2084,Roles!$A$5:$A$40,0))</f>
        <v/>
      </c>
      <c r="K2084" s="26">
        <f>INDEX(Market!$K$31:$K$54,MATCH(B2084&amp;"|"&amp;J2084,Market!$A$31:$A$54,0))</f>
        <v/>
      </c>
      <c r="L2084" s="6">
        <f>INDEX(Settings!$E$13:$E$19,MATCH(I2084,Settings!$B$13:$B$19,0))</f>
        <v/>
      </c>
      <c r="M2084" s="25">
        <f>INDEX(Structure!$K$6:$K$12,MATCH(I2084,Structure!$A$6:$A$12,0))</f>
        <v/>
      </c>
      <c r="N2084" s="26">
        <f>INDEX(Structure!$G$25:$G$52,MATCH(B2084&amp;"|"&amp;I2084,Structure!$A$25:$A$52,0))</f>
        <v/>
      </c>
      <c r="O2084" s="26">
        <f>INDEX(Structure!$H$25:$H$52,MATCH(B2084&amp;"|"&amp;I2084,Structure!$A$25:$A$52,0))</f>
        <v/>
      </c>
      <c r="P2084" s="26">
        <f>INDEX(Structure!$I$25:$I$52,MATCH(B2084&amp;"|"&amp;I2084,Structure!$A$25:$A$52,0))</f>
        <v/>
      </c>
      <c r="Q2084" s="20">
        <f>G2084/H2084</f>
        <v/>
      </c>
      <c r="R2084" s="20">
        <f>G2084/O2084</f>
        <v/>
      </c>
      <c r="S2084" s="32">
        <f>(G2084-N2084)/(P2084-N2084)</f>
        <v/>
      </c>
      <c r="T2084" s="4">
        <f>IF(G2084&lt;N2084,"Below",IF(G2084&gt;P2084,"Above","Within"))</f>
        <v/>
      </c>
      <c r="U2084" s="17">
        <f>MAX(0,N2084-G2084)*F2084</f>
        <v/>
      </c>
      <c r="V2084" s="17">
        <f>MAX(0,G2084-P2084)*F2084</f>
        <v/>
      </c>
      <c r="W2084" s="33">
        <f>IF(T2084="Above",LN(G2084/P2084)/LN(1+INDEX(Market!$E$6:$E$9,MATCH(B2084,Market!$A$6:$A$9,0))),0)</f>
        <v/>
      </c>
    </row>
    <row r="2085">
      <c r="A2085" s="5" t="inlineStr">
        <is>
          <t>E02410</t>
        </is>
      </c>
      <c r="B2085" s="5" t="inlineStr">
        <is>
          <t>DE</t>
        </is>
      </c>
      <c r="C2085" s="5" t="inlineStr">
        <is>
          <t>Tech</t>
        </is>
      </c>
      <c r="D2085" s="5" t="inlineStr">
        <is>
          <t>L1</t>
        </is>
      </c>
      <c r="E2085" s="5" t="inlineStr">
        <is>
          <t>F</t>
        </is>
      </c>
      <c r="F2085" s="5" t="n">
        <v>1</v>
      </c>
      <c r="G2085" s="31" t="n">
        <v>45600</v>
      </c>
      <c r="H2085" s="31" t="n">
        <v>47500</v>
      </c>
      <c r="I2085" s="6">
        <f>INDEX(Roles!$J$5:$J$40,MATCH(C2085&amp;"|"&amp;D2085,Roles!$A$5:$A$40,0))</f>
        <v/>
      </c>
      <c r="J2085" s="6">
        <f>INDEX(Roles!$K$5:$K$40,MATCH(C2085&amp;"|"&amp;D2085,Roles!$A$5:$A$40,0))</f>
        <v/>
      </c>
      <c r="K2085" s="26">
        <f>INDEX(Market!$K$31:$K$54,MATCH(B2085&amp;"|"&amp;J2085,Market!$A$31:$A$54,0))</f>
        <v/>
      </c>
      <c r="L2085" s="6">
        <f>INDEX(Settings!$E$13:$E$19,MATCH(I2085,Settings!$B$13:$B$19,0))</f>
        <v/>
      </c>
      <c r="M2085" s="25">
        <f>INDEX(Structure!$K$6:$K$12,MATCH(I2085,Structure!$A$6:$A$12,0))</f>
        <v/>
      </c>
      <c r="N2085" s="26">
        <f>INDEX(Structure!$G$25:$G$52,MATCH(B2085&amp;"|"&amp;I2085,Structure!$A$25:$A$52,0))</f>
        <v/>
      </c>
      <c r="O2085" s="26">
        <f>INDEX(Structure!$H$25:$H$52,MATCH(B2085&amp;"|"&amp;I2085,Structure!$A$25:$A$52,0))</f>
        <v/>
      </c>
      <c r="P2085" s="26">
        <f>INDEX(Structure!$I$25:$I$52,MATCH(B2085&amp;"|"&amp;I2085,Structure!$A$25:$A$52,0))</f>
        <v/>
      </c>
      <c r="Q2085" s="20">
        <f>G2085/H2085</f>
        <v/>
      </c>
      <c r="R2085" s="20">
        <f>G2085/O2085</f>
        <v/>
      </c>
      <c r="S2085" s="32">
        <f>(G2085-N2085)/(P2085-N2085)</f>
        <v/>
      </c>
      <c r="T2085" s="4">
        <f>IF(G2085&lt;N2085,"Below",IF(G2085&gt;P2085,"Above","Within"))</f>
        <v/>
      </c>
      <c r="U2085" s="17">
        <f>MAX(0,N2085-G2085)*F2085</f>
        <v/>
      </c>
      <c r="V2085" s="17">
        <f>MAX(0,G2085-P2085)*F2085</f>
        <v/>
      </c>
      <c r="W2085" s="33">
        <f>IF(T2085="Above",LN(G2085/P2085)/LN(1+INDEX(Market!$E$6:$E$9,MATCH(B2085,Market!$A$6:$A$9,0))),0)</f>
        <v/>
      </c>
    </row>
    <row r="2086">
      <c r="A2086" s="5" t="inlineStr">
        <is>
          <t>E02411</t>
        </is>
      </c>
      <c r="B2086" s="5" t="inlineStr">
        <is>
          <t>PL</t>
        </is>
      </c>
      <c r="C2086" s="5" t="inlineStr">
        <is>
          <t>Customer Service</t>
        </is>
      </c>
      <c r="D2086" s="5" t="inlineStr">
        <is>
          <t>L1</t>
        </is>
      </c>
      <c r="E2086" s="5" t="inlineStr">
        <is>
          <t>M</t>
        </is>
      </c>
      <c r="F2086" s="5" t="n">
        <v>1</v>
      </c>
      <c r="G2086" s="31" t="n">
        <v>16950</v>
      </c>
      <c r="H2086" s="31" t="n">
        <v>18900</v>
      </c>
      <c r="I2086" s="6">
        <f>INDEX(Roles!$J$5:$J$40,MATCH(C2086&amp;"|"&amp;D2086,Roles!$A$5:$A$40,0))</f>
        <v/>
      </c>
      <c r="J2086" s="6">
        <f>INDEX(Roles!$K$5:$K$40,MATCH(C2086&amp;"|"&amp;D2086,Roles!$A$5:$A$40,0))</f>
        <v/>
      </c>
      <c r="K2086" s="26">
        <f>INDEX(Market!$K$31:$K$54,MATCH(B2086&amp;"|"&amp;J2086,Market!$A$31:$A$54,0))</f>
        <v/>
      </c>
      <c r="L2086" s="6">
        <f>INDEX(Settings!$E$13:$E$19,MATCH(I2086,Settings!$B$13:$B$19,0))</f>
        <v/>
      </c>
      <c r="M2086" s="25">
        <f>INDEX(Structure!$K$6:$K$12,MATCH(I2086,Structure!$A$6:$A$12,0))</f>
        <v/>
      </c>
      <c r="N2086" s="26">
        <f>INDEX(Structure!$G$25:$G$52,MATCH(B2086&amp;"|"&amp;I2086,Structure!$A$25:$A$52,0))</f>
        <v/>
      </c>
      <c r="O2086" s="26">
        <f>INDEX(Structure!$H$25:$H$52,MATCH(B2086&amp;"|"&amp;I2086,Structure!$A$25:$A$52,0))</f>
        <v/>
      </c>
      <c r="P2086" s="26">
        <f>INDEX(Structure!$I$25:$I$52,MATCH(B2086&amp;"|"&amp;I2086,Structure!$A$25:$A$52,0))</f>
        <v/>
      </c>
      <c r="Q2086" s="20">
        <f>G2086/H2086</f>
        <v/>
      </c>
      <c r="R2086" s="20">
        <f>G2086/O2086</f>
        <v/>
      </c>
      <c r="S2086" s="32">
        <f>(G2086-N2086)/(P2086-N2086)</f>
        <v/>
      </c>
      <c r="T2086" s="4">
        <f>IF(G2086&lt;N2086,"Below",IF(G2086&gt;P2086,"Above","Within"))</f>
        <v/>
      </c>
      <c r="U2086" s="17">
        <f>MAX(0,N2086-G2086)*F2086</f>
        <v/>
      </c>
      <c r="V2086" s="17">
        <f>MAX(0,G2086-P2086)*F2086</f>
        <v/>
      </c>
      <c r="W2086" s="33">
        <f>IF(T2086="Above",LN(G2086/P2086)/LN(1+INDEX(Market!$E$6:$E$9,MATCH(B2086,Market!$A$6:$A$9,0))),0)</f>
        <v/>
      </c>
    </row>
    <row r="2087">
      <c r="A2087" s="5" t="inlineStr">
        <is>
          <t>E02413</t>
        </is>
      </c>
      <c r="B2087" s="5" t="inlineStr">
        <is>
          <t>IT</t>
        </is>
      </c>
      <c r="C2087" s="5" t="inlineStr">
        <is>
          <t>Tech</t>
        </is>
      </c>
      <c r="D2087" s="5" t="inlineStr">
        <is>
          <t>L1</t>
        </is>
      </c>
      <c r="E2087" s="5" t="inlineStr">
        <is>
          <t>M</t>
        </is>
      </c>
      <c r="F2087" s="5" t="n">
        <v>1</v>
      </c>
      <c r="G2087" s="31" t="n">
        <v>32500</v>
      </c>
      <c r="H2087" s="31" t="n">
        <v>32500</v>
      </c>
      <c r="I2087" s="6">
        <f>INDEX(Roles!$J$5:$J$40,MATCH(C2087&amp;"|"&amp;D2087,Roles!$A$5:$A$40,0))</f>
        <v/>
      </c>
      <c r="J2087" s="6">
        <f>INDEX(Roles!$K$5:$K$40,MATCH(C2087&amp;"|"&amp;D2087,Roles!$A$5:$A$40,0))</f>
        <v/>
      </c>
      <c r="K2087" s="26">
        <f>INDEX(Market!$K$31:$K$54,MATCH(B2087&amp;"|"&amp;J2087,Market!$A$31:$A$54,0))</f>
        <v/>
      </c>
      <c r="L2087" s="6">
        <f>INDEX(Settings!$E$13:$E$19,MATCH(I2087,Settings!$B$13:$B$19,0))</f>
        <v/>
      </c>
      <c r="M2087" s="25">
        <f>INDEX(Structure!$K$6:$K$12,MATCH(I2087,Structure!$A$6:$A$12,0))</f>
        <v/>
      </c>
      <c r="N2087" s="26">
        <f>INDEX(Structure!$G$25:$G$52,MATCH(B2087&amp;"|"&amp;I2087,Structure!$A$25:$A$52,0))</f>
        <v/>
      </c>
      <c r="O2087" s="26">
        <f>INDEX(Structure!$H$25:$H$52,MATCH(B2087&amp;"|"&amp;I2087,Structure!$A$25:$A$52,0))</f>
        <v/>
      </c>
      <c r="P2087" s="26">
        <f>INDEX(Structure!$I$25:$I$52,MATCH(B2087&amp;"|"&amp;I2087,Structure!$A$25:$A$52,0))</f>
        <v/>
      </c>
      <c r="Q2087" s="20">
        <f>G2087/H2087</f>
        <v/>
      </c>
      <c r="R2087" s="20">
        <f>G2087/O2087</f>
        <v/>
      </c>
      <c r="S2087" s="32">
        <f>(G2087-N2087)/(P2087-N2087)</f>
        <v/>
      </c>
      <c r="T2087" s="4">
        <f>IF(G2087&lt;N2087,"Below",IF(G2087&gt;P2087,"Above","Within"))</f>
        <v/>
      </c>
      <c r="U2087" s="17">
        <f>MAX(0,N2087-G2087)*F2087</f>
        <v/>
      </c>
      <c r="V2087" s="17">
        <f>MAX(0,G2087-P2087)*F2087</f>
        <v/>
      </c>
      <c r="W2087" s="33">
        <f>IF(T2087="Above",LN(G2087/P2087)/LN(1+INDEX(Market!$E$6:$E$9,MATCH(B2087,Market!$A$6:$A$9,0))),0)</f>
        <v/>
      </c>
    </row>
    <row r="2088">
      <c r="A2088" s="5" t="inlineStr">
        <is>
          <t>E02416</t>
        </is>
      </c>
      <c r="B2088" s="5" t="inlineStr">
        <is>
          <t>IT</t>
        </is>
      </c>
      <c r="C2088" s="5" t="inlineStr">
        <is>
          <t>Operations</t>
        </is>
      </c>
      <c r="D2088" s="5" t="inlineStr">
        <is>
          <t>L2</t>
        </is>
      </c>
      <c r="E2088" s="5" t="inlineStr">
        <is>
          <t>M</t>
        </is>
      </c>
      <c r="F2088" s="5" t="n">
        <v>1</v>
      </c>
      <c r="G2088" s="31" t="n">
        <v>29100</v>
      </c>
      <c r="H2088" s="31" t="n">
        <v>30900</v>
      </c>
      <c r="I2088" s="6">
        <f>INDEX(Roles!$J$5:$J$40,MATCH(C2088&amp;"|"&amp;D2088,Roles!$A$5:$A$40,0))</f>
        <v/>
      </c>
      <c r="J2088" s="6">
        <f>INDEX(Roles!$K$5:$K$40,MATCH(C2088&amp;"|"&amp;D2088,Roles!$A$5:$A$40,0))</f>
        <v/>
      </c>
      <c r="K2088" s="26">
        <f>INDEX(Market!$K$31:$K$54,MATCH(B2088&amp;"|"&amp;J2088,Market!$A$31:$A$54,0))</f>
        <v/>
      </c>
      <c r="L2088" s="6">
        <f>INDEX(Settings!$E$13:$E$19,MATCH(I2088,Settings!$B$13:$B$19,0))</f>
        <v/>
      </c>
      <c r="M2088" s="25">
        <f>INDEX(Structure!$K$6:$K$12,MATCH(I2088,Structure!$A$6:$A$12,0))</f>
        <v/>
      </c>
      <c r="N2088" s="26">
        <f>INDEX(Structure!$G$25:$G$52,MATCH(B2088&amp;"|"&amp;I2088,Structure!$A$25:$A$52,0))</f>
        <v/>
      </c>
      <c r="O2088" s="26">
        <f>INDEX(Structure!$H$25:$H$52,MATCH(B2088&amp;"|"&amp;I2088,Structure!$A$25:$A$52,0))</f>
        <v/>
      </c>
      <c r="P2088" s="26">
        <f>INDEX(Structure!$I$25:$I$52,MATCH(B2088&amp;"|"&amp;I2088,Structure!$A$25:$A$52,0))</f>
        <v/>
      </c>
      <c r="Q2088" s="20">
        <f>G2088/H2088</f>
        <v/>
      </c>
      <c r="R2088" s="20">
        <f>G2088/O2088</f>
        <v/>
      </c>
      <c r="S2088" s="32">
        <f>(G2088-N2088)/(P2088-N2088)</f>
        <v/>
      </c>
      <c r="T2088" s="4">
        <f>IF(G2088&lt;N2088,"Below",IF(G2088&gt;P2088,"Above","Within"))</f>
        <v/>
      </c>
      <c r="U2088" s="17">
        <f>MAX(0,N2088-G2088)*F2088</f>
        <v/>
      </c>
      <c r="V2088" s="17">
        <f>MAX(0,G2088-P2088)*F2088</f>
        <v/>
      </c>
      <c r="W2088" s="33">
        <f>IF(T2088="Above",LN(G2088/P2088)/LN(1+INDEX(Market!$E$6:$E$9,MATCH(B2088,Market!$A$6:$A$9,0))),0)</f>
        <v/>
      </c>
    </row>
    <row r="2089">
      <c r="A2089" s="5" t="inlineStr">
        <is>
          <t>E02418</t>
        </is>
      </c>
      <c r="B2089" s="5" t="inlineStr">
        <is>
          <t>PL</t>
        </is>
      </c>
      <c r="C2089" s="5" t="inlineStr">
        <is>
          <t>Operations</t>
        </is>
      </c>
      <c r="D2089" s="5" t="inlineStr">
        <is>
          <t>L1</t>
        </is>
      </c>
      <c r="E2089" s="5" t="inlineStr">
        <is>
          <t>F</t>
        </is>
      </c>
      <c r="F2089" s="5" t="n">
        <v>1</v>
      </c>
      <c r="G2089" s="31" t="n">
        <v>17750</v>
      </c>
      <c r="H2089" s="31" t="n">
        <v>20000</v>
      </c>
      <c r="I2089" s="6">
        <f>INDEX(Roles!$J$5:$J$40,MATCH(C2089&amp;"|"&amp;D2089,Roles!$A$5:$A$40,0))</f>
        <v/>
      </c>
      <c r="J2089" s="6">
        <f>INDEX(Roles!$K$5:$K$40,MATCH(C2089&amp;"|"&amp;D2089,Roles!$A$5:$A$40,0))</f>
        <v/>
      </c>
      <c r="K2089" s="26">
        <f>INDEX(Market!$K$31:$K$54,MATCH(B2089&amp;"|"&amp;J2089,Market!$A$31:$A$54,0))</f>
        <v/>
      </c>
      <c r="L2089" s="6">
        <f>INDEX(Settings!$E$13:$E$19,MATCH(I2089,Settings!$B$13:$B$19,0))</f>
        <v/>
      </c>
      <c r="M2089" s="25">
        <f>INDEX(Structure!$K$6:$K$12,MATCH(I2089,Structure!$A$6:$A$12,0))</f>
        <v/>
      </c>
      <c r="N2089" s="26">
        <f>INDEX(Structure!$G$25:$G$52,MATCH(B2089&amp;"|"&amp;I2089,Structure!$A$25:$A$52,0))</f>
        <v/>
      </c>
      <c r="O2089" s="26">
        <f>INDEX(Structure!$H$25:$H$52,MATCH(B2089&amp;"|"&amp;I2089,Structure!$A$25:$A$52,0))</f>
        <v/>
      </c>
      <c r="P2089" s="26">
        <f>INDEX(Structure!$I$25:$I$52,MATCH(B2089&amp;"|"&amp;I2089,Structure!$A$25:$A$52,0))</f>
        <v/>
      </c>
      <c r="Q2089" s="20">
        <f>G2089/H2089</f>
        <v/>
      </c>
      <c r="R2089" s="20">
        <f>G2089/O2089</f>
        <v/>
      </c>
      <c r="S2089" s="32">
        <f>(G2089-N2089)/(P2089-N2089)</f>
        <v/>
      </c>
      <c r="T2089" s="4">
        <f>IF(G2089&lt;N2089,"Below",IF(G2089&gt;P2089,"Above","Within"))</f>
        <v/>
      </c>
      <c r="U2089" s="17">
        <f>MAX(0,N2089-G2089)*F2089</f>
        <v/>
      </c>
      <c r="V2089" s="17">
        <f>MAX(0,G2089-P2089)*F2089</f>
        <v/>
      </c>
      <c r="W2089" s="33">
        <f>IF(T2089="Above",LN(G2089/P2089)/LN(1+INDEX(Market!$E$6:$E$9,MATCH(B2089,Market!$A$6:$A$9,0))),0)</f>
        <v/>
      </c>
    </row>
    <row r="2090">
      <c r="A2090" s="5" t="inlineStr">
        <is>
          <t>E02421</t>
        </is>
      </c>
      <c r="B2090" s="5" t="inlineStr">
        <is>
          <t>ES</t>
        </is>
      </c>
      <c r="C2090" s="5" t="inlineStr">
        <is>
          <t>Sales</t>
        </is>
      </c>
      <c r="D2090" s="5" t="inlineStr">
        <is>
          <t>L1</t>
        </is>
      </c>
      <c r="E2090" s="5" t="inlineStr">
        <is>
          <t>M</t>
        </is>
      </c>
      <c r="F2090" s="5" t="n">
        <v>1</v>
      </c>
      <c r="G2090" s="31" t="n">
        <v>27250</v>
      </c>
      <c r="H2090" s="31" t="n">
        <v>26200</v>
      </c>
      <c r="I2090" s="6">
        <f>INDEX(Roles!$J$5:$J$40,MATCH(C2090&amp;"|"&amp;D2090,Roles!$A$5:$A$40,0))</f>
        <v/>
      </c>
      <c r="J2090" s="6">
        <f>INDEX(Roles!$K$5:$K$40,MATCH(C2090&amp;"|"&amp;D2090,Roles!$A$5:$A$40,0))</f>
        <v/>
      </c>
      <c r="K2090" s="26">
        <f>INDEX(Market!$K$31:$K$54,MATCH(B2090&amp;"|"&amp;J2090,Market!$A$31:$A$54,0))</f>
        <v/>
      </c>
      <c r="L2090" s="6">
        <f>INDEX(Settings!$E$13:$E$19,MATCH(I2090,Settings!$B$13:$B$19,0))</f>
        <v/>
      </c>
      <c r="M2090" s="25">
        <f>INDEX(Structure!$K$6:$K$12,MATCH(I2090,Structure!$A$6:$A$12,0))</f>
        <v/>
      </c>
      <c r="N2090" s="26">
        <f>INDEX(Structure!$G$25:$G$52,MATCH(B2090&amp;"|"&amp;I2090,Structure!$A$25:$A$52,0))</f>
        <v/>
      </c>
      <c r="O2090" s="26">
        <f>INDEX(Structure!$H$25:$H$52,MATCH(B2090&amp;"|"&amp;I2090,Structure!$A$25:$A$52,0))</f>
        <v/>
      </c>
      <c r="P2090" s="26">
        <f>INDEX(Structure!$I$25:$I$52,MATCH(B2090&amp;"|"&amp;I2090,Structure!$A$25:$A$52,0))</f>
        <v/>
      </c>
      <c r="Q2090" s="20">
        <f>G2090/H2090</f>
        <v/>
      </c>
      <c r="R2090" s="20">
        <f>G2090/O2090</f>
        <v/>
      </c>
      <c r="S2090" s="32">
        <f>(G2090-N2090)/(P2090-N2090)</f>
        <v/>
      </c>
      <c r="T2090" s="4">
        <f>IF(G2090&lt;N2090,"Below",IF(G2090&gt;P2090,"Above","Within"))</f>
        <v/>
      </c>
      <c r="U2090" s="17">
        <f>MAX(0,N2090-G2090)*F2090</f>
        <v/>
      </c>
      <c r="V2090" s="17">
        <f>MAX(0,G2090-P2090)*F2090</f>
        <v/>
      </c>
      <c r="W2090" s="33">
        <f>IF(T2090="Above",LN(G2090/P2090)/LN(1+INDEX(Market!$E$6:$E$9,MATCH(B2090,Market!$A$6:$A$9,0))),0)</f>
        <v/>
      </c>
    </row>
    <row r="2091">
      <c r="A2091" s="5" t="inlineStr">
        <is>
          <t>E02422</t>
        </is>
      </c>
      <c r="B2091" s="5" t="inlineStr">
        <is>
          <t>IT</t>
        </is>
      </c>
      <c r="C2091" s="5" t="inlineStr">
        <is>
          <t>Tech</t>
        </is>
      </c>
      <c r="D2091" s="5" t="inlineStr">
        <is>
          <t>L4</t>
        </is>
      </c>
      <c r="E2091" s="5" t="inlineStr">
        <is>
          <t>M</t>
        </is>
      </c>
      <c r="F2091" s="5" t="n">
        <v>1</v>
      </c>
      <c r="G2091" s="31" t="n">
        <v>75100</v>
      </c>
      <c r="H2091" s="31" t="n">
        <v>68200</v>
      </c>
      <c r="I2091" s="6">
        <f>INDEX(Roles!$J$5:$J$40,MATCH(C2091&amp;"|"&amp;D2091,Roles!$A$5:$A$40,0))</f>
        <v/>
      </c>
      <c r="J2091" s="6">
        <f>INDEX(Roles!$K$5:$K$40,MATCH(C2091&amp;"|"&amp;D2091,Roles!$A$5:$A$40,0))</f>
        <v/>
      </c>
      <c r="K2091" s="26">
        <f>INDEX(Market!$K$31:$K$54,MATCH(B2091&amp;"|"&amp;J2091,Market!$A$31:$A$54,0))</f>
        <v/>
      </c>
      <c r="L2091" s="6">
        <f>INDEX(Settings!$E$13:$E$19,MATCH(I2091,Settings!$B$13:$B$19,0))</f>
        <v/>
      </c>
      <c r="M2091" s="25">
        <f>INDEX(Structure!$K$6:$K$12,MATCH(I2091,Structure!$A$6:$A$12,0))</f>
        <v/>
      </c>
      <c r="N2091" s="26">
        <f>INDEX(Structure!$G$25:$G$52,MATCH(B2091&amp;"|"&amp;I2091,Structure!$A$25:$A$52,0))</f>
        <v/>
      </c>
      <c r="O2091" s="26">
        <f>INDEX(Structure!$H$25:$H$52,MATCH(B2091&amp;"|"&amp;I2091,Structure!$A$25:$A$52,0))</f>
        <v/>
      </c>
      <c r="P2091" s="26">
        <f>INDEX(Structure!$I$25:$I$52,MATCH(B2091&amp;"|"&amp;I2091,Structure!$A$25:$A$52,0))</f>
        <v/>
      </c>
      <c r="Q2091" s="20">
        <f>G2091/H2091</f>
        <v/>
      </c>
      <c r="R2091" s="20">
        <f>G2091/O2091</f>
        <v/>
      </c>
      <c r="S2091" s="32">
        <f>(G2091-N2091)/(P2091-N2091)</f>
        <v/>
      </c>
      <c r="T2091" s="4">
        <f>IF(G2091&lt;N2091,"Below",IF(G2091&gt;P2091,"Above","Within"))</f>
        <v/>
      </c>
      <c r="U2091" s="17">
        <f>MAX(0,N2091-G2091)*F2091</f>
        <v/>
      </c>
      <c r="V2091" s="17">
        <f>MAX(0,G2091-P2091)*F2091</f>
        <v/>
      </c>
      <c r="W2091" s="33">
        <f>IF(T2091="Above",LN(G2091/P2091)/LN(1+INDEX(Market!$E$6:$E$9,MATCH(B2091,Market!$A$6:$A$9,0))),0)</f>
        <v/>
      </c>
    </row>
    <row r="2092">
      <c r="A2092" s="5" t="inlineStr">
        <is>
          <t>E02423</t>
        </is>
      </c>
      <c r="B2092" s="5" t="inlineStr">
        <is>
          <t>IT</t>
        </is>
      </c>
      <c r="C2092" s="5" t="inlineStr">
        <is>
          <t>Tech</t>
        </is>
      </c>
      <c r="D2092" s="5" t="inlineStr">
        <is>
          <t>L2</t>
        </is>
      </c>
      <c r="E2092" s="5" t="inlineStr">
        <is>
          <t>M</t>
        </is>
      </c>
      <c r="F2092" s="5" t="n">
        <v>1</v>
      </c>
      <c r="G2092" s="31" t="n">
        <v>36200</v>
      </c>
      <c r="H2092" s="31" t="n">
        <v>40600</v>
      </c>
      <c r="I2092" s="6">
        <f>INDEX(Roles!$J$5:$J$40,MATCH(C2092&amp;"|"&amp;D2092,Roles!$A$5:$A$40,0))</f>
        <v/>
      </c>
      <c r="J2092" s="6">
        <f>INDEX(Roles!$K$5:$K$40,MATCH(C2092&amp;"|"&amp;D2092,Roles!$A$5:$A$40,0))</f>
        <v/>
      </c>
      <c r="K2092" s="26">
        <f>INDEX(Market!$K$31:$K$54,MATCH(B2092&amp;"|"&amp;J2092,Market!$A$31:$A$54,0))</f>
        <v/>
      </c>
      <c r="L2092" s="6">
        <f>INDEX(Settings!$E$13:$E$19,MATCH(I2092,Settings!$B$13:$B$19,0))</f>
        <v/>
      </c>
      <c r="M2092" s="25">
        <f>INDEX(Structure!$K$6:$K$12,MATCH(I2092,Structure!$A$6:$A$12,0))</f>
        <v/>
      </c>
      <c r="N2092" s="26">
        <f>INDEX(Structure!$G$25:$G$52,MATCH(B2092&amp;"|"&amp;I2092,Structure!$A$25:$A$52,0))</f>
        <v/>
      </c>
      <c r="O2092" s="26">
        <f>INDEX(Structure!$H$25:$H$52,MATCH(B2092&amp;"|"&amp;I2092,Structure!$A$25:$A$52,0))</f>
        <v/>
      </c>
      <c r="P2092" s="26">
        <f>INDEX(Structure!$I$25:$I$52,MATCH(B2092&amp;"|"&amp;I2092,Structure!$A$25:$A$52,0))</f>
        <v/>
      </c>
      <c r="Q2092" s="20">
        <f>G2092/H2092</f>
        <v/>
      </c>
      <c r="R2092" s="20">
        <f>G2092/O2092</f>
        <v/>
      </c>
      <c r="S2092" s="32">
        <f>(G2092-N2092)/(P2092-N2092)</f>
        <v/>
      </c>
      <c r="T2092" s="4">
        <f>IF(G2092&lt;N2092,"Below",IF(G2092&gt;P2092,"Above","Within"))</f>
        <v/>
      </c>
      <c r="U2092" s="17">
        <f>MAX(0,N2092-G2092)*F2092</f>
        <v/>
      </c>
      <c r="V2092" s="17">
        <f>MAX(0,G2092-P2092)*F2092</f>
        <v/>
      </c>
      <c r="W2092" s="33">
        <f>IF(T2092="Above",LN(G2092/P2092)/LN(1+INDEX(Market!$E$6:$E$9,MATCH(B2092,Market!$A$6:$A$9,0))),0)</f>
        <v/>
      </c>
    </row>
    <row r="2093">
      <c r="A2093" s="5" t="inlineStr">
        <is>
          <t>E02424</t>
        </is>
      </c>
      <c r="B2093" s="5" t="inlineStr">
        <is>
          <t>DE</t>
        </is>
      </c>
      <c r="C2093" s="5" t="inlineStr">
        <is>
          <t>Customer Service</t>
        </is>
      </c>
      <c r="D2093" s="5" t="inlineStr">
        <is>
          <t>L3</t>
        </is>
      </c>
      <c r="E2093" s="5" t="inlineStr">
        <is>
          <t>M</t>
        </is>
      </c>
      <c r="F2093" s="5" t="n">
        <v>1</v>
      </c>
      <c r="G2093" s="31" t="n">
        <v>58950</v>
      </c>
      <c r="H2093" s="31" t="n">
        <v>54700</v>
      </c>
      <c r="I2093" s="6">
        <f>INDEX(Roles!$J$5:$J$40,MATCH(C2093&amp;"|"&amp;D2093,Roles!$A$5:$A$40,0))</f>
        <v/>
      </c>
      <c r="J2093" s="6">
        <f>INDEX(Roles!$K$5:$K$40,MATCH(C2093&amp;"|"&amp;D2093,Roles!$A$5:$A$40,0))</f>
        <v/>
      </c>
      <c r="K2093" s="26">
        <f>INDEX(Market!$K$31:$K$54,MATCH(B2093&amp;"|"&amp;J2093,Market!$A$31:$A$54,0))</f>
        <v/>
      </c>
      <c r="L2093" s="6">
        <f>INDEX(Settings!$E$13:$E$19,MATCH(I2093,Settings!$B$13:$B$19,0))</f>
        <v/>
      </c>
      <c r="M2093" s="25">
        <f>INDEX(Structure!$K$6:$K$12,MATCH(I2093,Structure!$A$6:$A$12,0))</f>
        <v/>
      </c>
      <c r="N2093" s="26">
        <f>INDEX(Structure!$G$25:$G$52,MATCH(B2093&amp;"|"&amp;I2093,Structure!$A$25:$A$52,0))</f>
        <v/>
      </c>
      <c r="O2093" s="26">
        <f>INDEX(Structure!$H$25:$H$52,MATCH(B2093&amp;"|"&amp;I2093,Structure!$A$25:$A$52,0))</f>
        <v/>
      </c>
      <c r="P2093" s="26">
        <f>INDEX(Structure!$I$25:$I$52,MATCH(B2093&amp;"|"&amp;I2093,Structure!$A$25:$A$52,0))</f>
        <v/>
      </c>
      <c r="Q2093" s="20">
        <f>G2093/H2093</f>
        <v/>
      </c>
      <c r="R2093" s="20">
        <f>G2093/O2093</f>
        <v/>
      </c>
      <c r="S2093" s="32">
        <f>(G2093-N2093)/(P2093-N2093)</f>
        <v/>
      </c>
      <c r="T2093" s="4">
        <f>IF(G2093&lt;N2093,"Below",IF(G2093&gt;P2093,"Above","Within"))</f>
        <v/>
      </c>
      <c r="U2093" s="17">
        <f>MAX(0,N2093-G2093)*F2093</f>
        <v/>
      </c>
      <c r="V2093" s="17">
        <f>MAX(0,G2093-P2093)*F2093</f>
        <v/>
      </c>
      <c r="W2093" s="33">
        <f>IF(T2093="Above",LN(G2093/P2093)/LN(1+INDEX(Market!$E$6:$E$9,MATCH(B2093,Market!$A$6:$A$9,0))),0)</f>
        <v/>
      </c>
    </row>
    <row r="2094">
      <c r="A2094" s="5" t="inlineStr">
        <is>
          <t>E02425</t>
        </is>
      </c>
      <c r="B2094" s="5" t="inlineStr">
        <is>
          <t>DE</t>
        </is>
      </c>
      <c r="C2094" s="5" t="inlineStr">
        <is>
          <t>Sales</t>
        </is>
      </c>
      <c r="D2094" s="5" t="inlineStr">
        <is>
          <t>L1</t>
        </is>
      </c>
      <c r="E2094" s="5" t="inlineStr">
        <is>
          <t>M</t>
        </is>
      </c>
      <c r="F2094" s="5" t="n">
        <v>1</v>
      </c>
      <c r="G2094" s="31" t="n">
        <v>41300</v>
      </c>
      <c r="H2094" s="31" t="n">
        <v>39900</v>
      </c>
      <c r="I2094" s="6">
        <f>INDEX(Roles!$J$5:$J$40,MATCH(C2094&amp;"|"&amp;D2094,Roles!$A$5:$A$40,0))</f>
        <v/>
      </c>
      <c r="J2094" s="6">
        <f>INDEX(Roles!$K$5:$K$40,MATCH(C2094&amp;"|"&amp;D2094,Roles!$A$5:$A$40,0))</f>
        <v/>
      </c>
      <c r="K2094" s="26">
        <f>INDEX(Market!$K$31:$K$54,MATCH(B2094&amp;"|"&amp;J2094,Market!$A$31:$A$54,0))</f>
        <v/>
      </c>
      <c r="L2094" s="6">
        <f>INDEX(Settings!$E$13:$E$19,MATCH(I2094,Settings!$B$13:$B$19,0))</f>
        <v/>
      </c>
      <c r="M2094" s="25">
        <f>INDEX(Structure!$K$6:$K$12,MATCH(I2094,Structure!$A$6:$A$12,0))</f>
        <v/>
      </c>
      <c r="N2094" s="26">
        <f>INDEX(Structure!$G$25:$G$52,MATCH(B2094&amp;"|"&amp;I2094,Structure!$A$25:$A$52,0))</f>
        <v/>
      </c>
      <c r="O2094" s="26">
        <f>INDEX(Structure!$H$25:$H$52,MATCH(B2094&amp;"|"&amp;I2094,Structure!$A$25:$A$52,0))</f>
        <v/>
      </c>
      <c r="P2094" s="26">
        <f>INDEX(Structure!$I$25:$I$52,MATCH(B2094&amp;"|"&amp;I2094,Structure!$A$25:$A$52,0))</f>
        <v/>
      </c>
      <c r="Q2094" s="20">
        <f>G2094/H2094</f>
        <v/>
      </c>
      <c r="R2094" s="20">
        <f>G2094/O2094</f>
        <v/>
      </c>
      <c r="S2094" s="32">
        <f>(G2094-N2094)/(P2094-N2094)</f>
        <v/>
      </c>
      <c r="T2094" s="4">
        <f>IF(G2094&lt;N2094,"Below",IF(G2094&gt;P2094,"Above","Within"))</f>
        <v/>
      </c>
      <c r="U2094" s="17">
        <f>MAX(0,N2094-G2094)*F2094</f>
        <v/>
      </c>
      <c r="V2094" s="17">
        <f>MAX(0,G2094-P2094)*F2094</f>
        <v/>
      </c>
      <c r="W2094" s="33">
        <f>IF(T2094="Above",LN(G2094/P2094)/LN(1+INDEX(Market!$E$6:$E$9,MATCH(B2094,Market!$A$6:$A$9,0))),0)</f>
        <v/>
      </c>
    </row>
    <row r="2095">
      <c r="A2095" s="5" t="inlineStr">
        <is>
          <t>E02426</t>
        </is>
      </c>
      <c r="B2095" s="5" t="inlineStr">
        <is>
          <t>IT</t>
        </is>
      </c>
      <c r="C2095" s="5" t="inlineStr">
        <is>
          <t>Sales</t>
        </is>
      </c>
      <c r="D2095" s="5" t="inlineStr">
        <is>
          <t>L3</t>
        </is>
      </c>
      <c r="E2095" s="5" t="inlineStr">
        <is>
          <t>M</t>
        </is>
      </c>
      <c r="F2095" s="5" t="n">
        <v>1</v>
      </c>
      <c r="G2095" s="31" t="n">
        <v>42350</v>
      </c>
      <c r="H2095" s="31" t="n">
        <v>43700</v>
      </c>
      <c r="I2095" s="6">
        <f>INDEX(Roles!$J$5:$J$40,MATCH(C2095&amp;"|"&amp;D2095,Roles!$A$5:$A$40,0))</f>
        <v/>
      </c>
      <c r="J2095" s="6">
        <f>INDEX(Roles!$K$5:$K$40,MATCH(C2095&amp;"|"&amp;D2095,Roles!$A$5:$A$40,0))</f>
        <v/>
      </c>
      <c r="K2095" s="26">
        <f>INDEX(Market!$K$31:$K$54,MATCH(B2095&amp;"|"&amp;J2095,Market!$A$31:$A$54,0))</f>
        <v/>
      </c>
      <c r="L2095" s="6">
        <f>INDEX(Settings!$E$13:$E$19,MATCH(I2095,Settings!$B$13:$B$19,0))</f>
        <v/>
      </c>
      <c r="M2095" s="25">
        <f>INDEX(Structure!$K$6:$K$12,MATCH(I2095,Structure!$A$6:$A$12,0))</f>
        <v/>
      </c>
      <c r="N2095" s="26">
        <f>INDEX(Structure!$G$25:$G$52,MATCH(B2095&amp;"|"&amp;I2095,Structure!$A$25:$A$52,0))</f>
        <v/>
      </c>
      <c r="O2095" s="26">
        <f>INDEX(Structure!$H$25:$H$52,MATCH(B2095&amp;"|"&amp;I2095,Structure!$A$25:$A$52,0))</f>
        <v/>
      </c>
      <c r="P2095" s="26">
        <f>INDEX(Structure!$I$25:$I$52,MATCH(B2095&amp;"|"&amp;I2095,Structure!$A$25:$A$52,0))</f>
        <v/>
      </c>
      <c r="Q2095" s="20">
        <f>G2095/H2095</f>
        <v/>
      </c>
      <c r="R2095" s="20">
        <f>G2095/O2095</f>
        <v/>
      </c>
      <c r="S2095" s="32">
        <f>(G2095-N2095)/(P2095-N2095)</f>
        <v/>
      </c>
      <c r="T2095" s="4">
        <f>IF(G2095&lt;N2095,"Below",IF(G2095&gt;P2095,"Above","Within"))</f>
        <v/>
      </c>
      <c r="U2095" s="17">
        <f>MAX(0,N2095-G2095)*F2095</f>
        <v/>
      </c>
      <c r="V2095" s="17">
        <f>MAX(0,G2095-P2095)*F2095</f>
        <v/>
      </c>
      <c r="W2095" s="33">
        <f>IF(T2095="Above",LN(G2095/P2095)/LN(1+INDEX(Market!$E$6:$E$9,MATCH(B2095,Market!$A$6:$A$9,0))),0)</f>
        <v/>
      </c>
    </row>
    <row r="2096">
      <c r="A2096" s="5" t="inlineStr">
        <is>
          <t>E02427</t>
        </is>
      </c>
      <c r="B2096" s="5" t="inlineStr">
        <is>
          <t>PL</t>
        </is>
      </c>
      <c r="C2096" s="5" t="inlineStr">
        <is>
          <t>Customer Service</t>
        </is>
      </c>
      <c r="D2096" s="5" t="inlineStr">
        <is>
          <t>L2</t>
        </is>
      </c>
      <c r="E2096" s="5" t="inlineStr">
        <is>
          <t>F</t>
        </is>
      </c>
      <c r="F2096" s="5" t="n">
        <v>1</v>
      </c>
      <c r="G2096" s="31" t="n">
        <v>22000</v>
      </c>
      <c r="H2096" s="31" t="n">
        <v>23600</v>
      </c>
      <c r="I2096" s="6">
        <f>INDEX(Roles!$J$5:$J$40,MATCH(C2096&amp;"|"&amp;D2096,Roles!$A$5:$A$40,0))</f>
        <v/>
      </c>
      <c r="J2096" s="6">
        <f>INDEX(Roles!$K$5:$K$40,MATCH(C2096&amp;"|"&amp;D2096,Roles!$A$5:$A$40,0))</f>
        <v/>
      </c>
      <c r="K2096" s="26">
        <f>INDEX(Market!$K$31:$K$54,MATCH(B2096&amp;"|"&amp;J2096,Market!$A$31:$A$54,0))</f>
        <v/>
      </c>
      <c r="L2096" s="6">
        <f>INDEX(Settings!$E$13:$E$19,MATCH(I2096,Settings!$B$13:$B$19,0))</f>
        <v/>
      </c>
      <c r="M2096" s="25">
        <f>INDEX(Structure!$K$6:$K$12,MATCH(I2096,Structure!$A$6:$A$12,0))</f>
        <v/>
      </c>
      <c r="N2096" s="26">
        <f>INDEX(Structure!$G$25:$G$52,MATCH(B2096&amp;"|"&amp;I2096,Structure!$A$25:$A$52,0))</f>
        <v/>
      </c>
      <c r="O2096" s="26">
        <f>INDEX(Structure!$H$25:$H$52,MATCH(B2096&amp;"|"&amp;I2096,Structure!$A$25:$A$52,0))</f>
        <v/>
      </c>
      <c r="P2096" s="26">
        <f>INDEX(Structure!$I$25:$I$52,MATCH(B2096&amp;"|"&amp;I2096,Structure!$A$25:$A$52,0))</f>
        <v/>
      </c>
      <c r="Q2096" s="20">
        <f>G2096/H2096</f>
        <v/>
      </c>
      <c r="R2096" s="20">
        <f>G2096/O2096</f>
        <v/>
      </c>
      <c r="S2096" s="32">
        <f>(G2096-N2096)/(P2096-N2096)</f>
        <v/>
      </c>
      <c r="T2096" s="4">
        <f>IF(G2096&lt;N2096,"Below",IF(G2096&gt;P2096,"Above","Within"))</f>
        <v/>
      </c>
      <c r="U2096" s="17">
        <f>MAX(0,N2096-G2096)*F2096</f>
        <v/>
      </c>
      <c r="V2096" s="17">
        <f>MAX(0,G2096-P2096)*F2096</f>
        <v/>
      </c>
      <c r="W2096" s="33">
        <f>IF(T2096="Above",LN(G2096/P2096)/LN(1+INDEX(Market!$E$6:$E$9,MATCH(B2096,Market!$A$6:$A$9,0))),0)</f>
        <v/>
      </c>
    </row>
    <row r="2097">
      <c r="A2097" s="5" t="inlineStr">
        <is>
          <t>E02428</t>
        </is>
      </c>
      <c r="B2097" s="5" t="inlineStr">
        <is>
          <t>PL</t>
        </is>
      </c>
      <c r="C2097" s="5" t="inlineStr">
        <is>
          <t>HR</t>
        </is>
      </c>
      <c r="D2097" s="5" t="inlineStr">
        <is>
          <t>L3</t>
        </is>
      </c>
      <c r="E2097" s="5" t="inlineStr">
        <is>
          <t>F</t>
        </is>
      </c>
      <c r="F2097" s="5" t="n">
        <v>0.8</v>
      </c>
      <c r="G2097" s="31" t="n">
        <v>37750</v>
      </c>
      <c r="H2097" s="31" t="n">
        <v>33600</v>
      </c>
      <c r="I2097" s="6">
        <f>INDEX(Roles!$J$5:$J$40,MATCH(C2097&amp;"|"&amp;D2097,Roles!$A$5:$A$40,0))</f>
        <v/>
      </c>
      <c r="J2097" s="6">
        <f>INDEX(Roles!$K$5:$K$40,MATCH(C2097&amp;"|"&amp;D2097,Roles!$A$5:$A$40,0))</f>
        <v/>
      </c>
      <c r="K2097" s="26">
        <f>INDEX(Market!$K$31:$K$54,MATCH(B2097&amp;"|"&amp;J2097,Market!$A$31:$A$54,0))</f>
        <v/>
      </c>
      <c r="L2097" s="6">
        <f>INDEX(Settings!$E$13:$E$19,MATCH(I2097,Settings!$B$13:$B$19,0))</f>
        <v/>
      </c>
      <c r="M2097" s="25">
        <f>INDEX(Structure!$K$6:$K$12,MATCH(I2097,Structure!$A$6:$A$12,0))</f>
        <v/>
      </c>
      <c r="N2097" s="26">
        <f>INDEX(Structure!$G$25:$G$52,MATCH(B2097&amp;"|"&amp;I2097,Structure!$A$25:$A$52,0))</f>
        <v/>
      </c>
      <c r="O2097" s="26">
        <f>INDEX(Structure!$H$25:$H$52,MATCH(B2097&amp;"|"&amp;I2097,Structure!$A$25:$A$52,0))</f>
        <v/>
      </c>
      <c r="P2097" s="26">
        <f>INDEX(Structure!$I$25:$I$52,MATCH(B2097&amp;"|"&amp;I2097,Structure!$A$25:$A$52,0))</f>
        <v/>
      </c>
      <c r="Q2097" s="20">
        <f>G2097/H2097</f>
        <v/>
      </c>
      <c r="R2097" s="20">
        <f>G2097/O2097</f>
        <v/>
      </c>
      <c r="S2097" s="32">
        <f>(G2097-N2097)/(P2097-N2097)</f>
        <v/>
      </c>
      <c r="T2097" s="4">
        <f>IF(G2097&lt;N2097,"Below",IF(G2097&gt;P2097,"Above","Within"))</f>
        <v/>
      </c>
      <c r="U2097" s="17">
        <f>MAX(0,N2097-G2097)*F2097</f>
        <v/>
      </c>
      <c r="V2097" s="17">
        <f>MAX(0,G2097-P2097)*F2097</f>
        <v/>
      </c>
      <c r="W2097" s="33">
        <f>IF(T2097="Above",LN(G2097/P2097)/LN(1+INDEX(Market!$E$6:$E$9,MATCH(B2097,Market!$A$6:$A$9,0))),0)</f>
        <v/>
      </c>
    </row>
    <row r="2098">
      <c r="A2098" s="5" t="inlineStr">
        <is>
          <t>E02430</t>
        </is>
      </c>
      <c r="B2098" s="5" t="inlineStr">
        <is>
          <t>DE</t>
        </is>
      </c>
      <c r="C2098" s="5" t="inlineStr">
        <is>
          <t>Sales</t>
        </is>
      </c>
      <c r="D2098" s="5" t="inlineStr">
        <is>
          <t>L2</t>
        </is>
      </c>
      <c r="E2098" s="5" t="inlineStr">
        <is>
          <t>F</t>
        </is>
      </c>
      <c r="F2098" s="5" t="n">
        <v>1</v>
      </c>
      <c r="G2098" s="31" t="n">
        <v>50150</v>
      </c>
      <c r="H2098" s="31" t="n">
        <v>49900</v>
      </c>
      <c r="I2098" s="6">
        <f>INDEX(Roles!$J$5:$J$40,MATCH(C2098&amp;"|"&amp;D2098,Roles!$A$5:$A$40,0))</f>
        <v/>
      </c>
      <c r="J2098" s="6">
        <f>INDEX(Roles!$K$5:$K$40,MATCH(C2098&amp;"|"&amp;D2098,Roles!$A$5:$A$40,0))</f>
        <v/>
      </c>
      <c r="K2098" s="26">
        <f>INDEX(Market!$K$31:$K$54,MATCH(B2098&amp;"|"&amp;J2098,Market!$A$31:$A$54,0))</f>
        <v/>
      </c>
      <c r="L2098" s="6">
        <f>INDEX(Settings!$E$13:$E$19,MATCH(I2098,Settings!$B$13:$B$19,0))</f>
        <v/>
      </c>
      <c r="M2098" s="25">
        <f>INDEX(Structure!$K$6:$K$12,MATCH(I2098,Structure!$A$6:$A$12,0))</f>
        <v/>
      </c>
      <c r="N2098" s="26">
        <f>INDEX(Structure!$G$25:$G$52,MATCH(B2098&amp;"|"&amp;I2098,Structure!$A$25:$A$52,0))</f>
        <v/>
      </c>
      <c r="O2098" s="26">
        <f>INDEX(Structure!$H$25:$H$52,MATCH(B2098&amp;"|"&amp;I2098,Structure!$A$25:$A$52,0))</f>
        <v/>
      </c>
      <c r="P2098" s="26">
        <f>INDEX(Structure!$I$25:$I$52,MATCH(B2098&amp;"|"&amp;I2098,Structure!$A$25:$A$52,0))</f>
        <v/>
      </c>
      <c r="Q2098" s="20">
        <f>G2098/H2098</f>
        <v/>
      </c>
      <c r="R2098" s="20">
        <f>G2098/O2098</f>
        <v/>
      </c>
      <c r="S2098" s="32">
        <f>(G2098-N2098)/(P2098-N2098)</f>
        <v/>
      </c>
      <c r="T2098" s="4">
        <f>IF(G2098&lt;N2098,"Below",IF(G2098&gt;P2098,"Above","Within"))</f>
        <v/>
      </c>
      <c r="U2098" s="17">
        <f>MAX(0,N2098-G2098)*F2098</f>
        <v/>
      </c>
      <c r="V2098" s="17">
        <f>MAX(0,G2098-P2098)*F2098</f>
        <v/>
      </c>
      <c r="W2098" s="33">
        <f>IF(T2098="Above",LN(G2098/P2098)/LN(1+INDEX(Market!$E$6:$E$9,MATCH(B2098,Market!$A$6:$A$9,0))),0)</f>
        <v/>
      </c>
    </row>
    <row r="2099">
      <c r="A2099" s="5" t="inlineStr">
        <is>
          <t>E02431</t>
        </is>
      </c>
      <c r="B2099" s="5" t="inlineStr">
        <is>
          <t>PL</t>
        </is>
      </c>
      <c r="C2099" s="5" t="inlineStr">
        <is>
          <t>Sales</t>
        </is>
      </c>
      <c r="D2099" s="5" t="inlineStr">
        <is>
          <t>L1</t>
        </is>
      </c>
      <c r="E2099" s="5" t="inlineStr">
        <is>
          <t>F</t>
        </is>
      </c>
      <c r="F2099" s="5" t="n">
        <v>1</v>
      </c>
      <c r="G2099" s="31" t="n">
        <v>23800</v>
      </c>
      <c r="H2099" s="31" t="n">
        <v>22000</v>
      </c>
      <c r="I2099" s="6">
        <f>INDEX(Roles!$J$5:$J$40,MATCH(C2099&amp;"|"&amp;D2099,Roles!$A$5:$A$40,0))</f>
        <v/>
      </c>
      <c r="J2099" s="6">
        <f>INDEX(Roles!$K$5:$K$40,MATCH(C2099&amp;"|"&amp;D2099,Roles!$A$5:$A$40,0))</f>
        <v/>
      </c>
      <c r="K2099" s="26">
        <f>INDEX(Market!$K$31:$K$54,MATCH(B2099&amp;"|"&amp;J2099,Market!$A$31:$A$54,0))</f>
        <v/>
      </c>
      <c r="L2099" s="6">
        <f>INDEX(Settings!$E$13:$E$19,MATCH(I2099,Settings!$B$13:$B$19,0))</f>
        <v/>
      </c>
      <c r="M2099" s="25">
        <f>INDEX(Structure!$K$6:$K$12,MATCH(I2099,Structure!$A$6:$A$12,0))</f>
        <v/>
      </c>
      <c r="N2099" s="26">
        <f>INDEX(Structure!$G$25:$G$52,MATCH(B2099&amp;"|"&amp;I2099,Structure!$A$25:$A$52,0))</f>
        <v/>
      </c>
      <c r="O2099" s="26">
        <f>INDEX(Structure!$H$25:$H$52,MATCH(B2099&amp;"|"&amp;I2099,Structure!$A$25:$A$52,0))</f>
        <v/>
      </c>
      <c r="P2099" s="26">
        <f>INDEX(Structure!$I$25:$I$52,MATCH(B2099&amp;"|"&amp;I2099,Structure!$A$25:$A$52,0))</f>
        <v/>
      </c>
      <c r="Q2099" s="20">
        <f>G2099/H2099</f>
        <v/>
      </c>
      <c r="R2099" s="20">
        <f>G2099/O2099</f>
        <v/>
      </c>
      <c r="S2099" s="32">
        <f>(G2099-N2099)/(P2099-N2099)</f>
        <v/>
      </c>
      <c r="T2099" s="4">
        <f>IF(G2099&lt;N2099,"Below",IF(G2099&gt;P2099,"Above","Within"))</f>
        <v/>
      </c>
      <c r="U2099" s="17">
        <f>MAX(0,N2099-G2099)*F2099</f>
        <v/>
      </c>
      <c r="V2099" s="17">
        <f>MAX(0,G2099-P2099)*F2099</f>
        <v/>
      </c>
      <c r="W2099" s="33">
        <f>IF(T2099="Above",LN(G2099/P2099)/LN(1+INDEX(Market!$E$6:$E$9,MATCH(B2099,Market!$A$6:$A$9,0))),0)</f>
        <v/>
      </c>
    </row>
    <row r="2100">
      <c r="A2100" s="5" t="inlineStr">
        <is>
          <t>E02433</t>
        </is>
      </c>
      <c r="B2100" s="5" t="inlineStr">
        <is>
          <t>PL</t>
        </is>
      </c>
      <c r="C2100" s="5" t="inlineStr">
        <is>
          <t>Customer Service</t>
        </is>
      </c>
      <c r="D2100" s="5" t="inlineStr">
        <is>
          <t>L4</t>
        </is>
      </c>
      <c r="E2100" s="5" t="inlineStr">
        <is>
          <t>F</t>
        </is>
      </c>
      <c r="F2100" s="5" t="n">
        <v>1</v>
      </c>
      <c r="G2100" s="31" t="n">
        <v>33750</v>
      </c>
      <c r="H2100" s="31" t="n">
        <v>39700</v>
      </c>
      <c r="I2100" s="6">
        <f>INDEX(Roles!$J$5:$J$40,MATCH(C2100&amp;"|"&amp;D2100,Roles!$A$5:$A$40,0))</f>
        <v/>
      </c>
      <c r="J2100" s="6">
        <f>INDEX(Roles!$K$5:$K$40,MATCH(C2100&amp;"|"&amp;D2100,Roles!$A$5:$A$40,0))</f>
        <v/>
      </c>
      <c r="K2100" s="26">
        <f>INDEX(Market!$K$31:$K$54,MATCH(B2100&amp;"|"&amp;J2100,Market!$A$31:$A$54,0))</f>
        <v/>
      </c>
      <c r="L2100" s="6">
        <f>INDEX(Settings!$E$13:$E$19,MATCH(I2100,Settings!$B$13:$B$19,0))</f>
        <v/>
      </c>
      <c r="M2100" s="25">
        <f>INDEX(Structure!$K$6:$K$12,MATCH(I2100,Structure!$A$6:$A$12,0))</f>
        <v/>
      </c>
      <c r="N2100" s="26">
        <f>INDEX(Structure!$G$25:$G$52,MATCH(B2100&amp;"|"&amp;I2100,Structure!$A$25:$A$52,0))</f>
        <v/>
      </c>
      <c r="O2100" s="26">
        <f>INDEX(Structure!$H$25:$H$52,MATCH(B2100&amp;"|"&amp;I2100,Structure!$A$25:$A$52,0))</f>
        <v/>
      </c>
      <c r="P2100" s="26">
        <f>INDEX(Structure!$I$25:$I$52,MATCH(B2100&amp;"|"&amp;I2100,Structure!$A$25:$A$52,0))</f>
        <v/>
      </c>
      <c r="Q2100" s="20">
        <f>G2100/H2100</f>
        <v/>
      </c>
      <c r="R2100" s="20">
        <f>G2100/O2100</f>
        <v/>
      </c>
      <c r="S2100" s="32">
        <f>(G2100-N2100)/(P2100-N2100)</f>
        <v/>
      </c>
      <c r="T2100" s="4">
        <f>IF(G2100&lt;N2100,"Below",IF(G2100&gt;P2100,"Above","Within"))</f>
        <v/>
      </c>
      <c r="U2100" s="17">
        <f>MAX(0,N2100-G2100)*F2100</f>
        <v/>
      </c>
      <c r="V2100" s="17">
        <f>MAX(0,G2100-P2100)*F2100</f>
        <v/>
      </c>
      <c r="W2100" s="33">
        <f>IF(T2100="Above",LN(G2100/P2100)/LN(1+INDEX(Market!$E$6:$E$9,MATCH(B2100,Market!$A$6:$A$9,0))),0)</f>
        <v/>
      </c>
    </row>
    <row r="2101">
      <c r="A2101" s="5" t="inlineStr">
        <is>
          <t>E02434</t>
        </is>
      </c>
      <c r="B2101" s="5" t="inlineStr">
        <is>
          <t>PL</t>
        </is>
      </c>
      <c r="C2101" s="5" t="inlineStr">
        <is>
          <t>Customer Service</t>
        </is>
      </c>
      <c r="D2101" s="5" t="inlineStr">
        <is>
          <t>L1</t>
        </is>
      </c>
      <c r="E2101" s="5" t="inlineStr">
        <is>
          <t>F</t>
        </is>
      </c>
      <c r="F2101" s="5" t="n">
        <v>1</v>
      </c>
      <c r="G2101" s="31" t="n">
        <v>21050</v>
      </c>
      <c r="H2101" s="31" t="n">
        <v>18900</v>
      </c>
      <c r="I2101" s="6">
        <f>INDEX(Roles!$J$5:$J$40,MATCH(C2101&amp;"|"&amp;D2101,Roles!$A$5:$A$40,0))</f>
        <v/>
      </c>
      <c r="J2101" s="6">
        <f>INDEX(Roles!$K$5:$K$40,MATCH(C2101&amp;"|"&amp;D2101,Roles!$A$5:$A$40,0))</f>
        <v/>
      </c>
      <c r="K2101" s="26">
        <f>INDEX(Market!$K$31:$K$54,MATCH(B2101&amp;"|"&amp;J2101,Market!$A$31:$A$54,0))</f>
        <v/>
      </c>
      <c r="L2101" s="6">
        <f>INDEX(Settings!$E$13:$E$19,MATCH(I2101,Settings!$B$13:$B$19,0))</f>
        <v/>
      </c>
      <c r="M2101" s="25">
        <f>INDEX(Structure!$K$6:$K$12,MATCH(I2101,Structure!$A$6:$A$12,0))</f>
        <v/>
      </c>
      <c r="N2101" s="26">
        <f>INDEX(Structure!$G$25:$G$52,MATCH(B2101&amp;"|"&amp;I2101,Structure!$A$25:$A$52,0))</f>
        <v/>
      </c>
      <c r="O2101" s="26">
        <f>INDEX(Structure!$H$25:$H$52,MATCH(B2101&amp;"|"&amp;I2101,Structure!$A$25:$A$52,0))</f>
        <v/>
      </c>
      <c r="P2101" s="26">
        <f>INDEX(Structure!$I$25:$I$52,MATCH(B2101&amp;"|"&amp;I2101,Structure!$A$25:$A$52,0))</f>
        <v/>
      </c>
      <c r="Q2101" s="20">
        <f>G2101/H2101</f>
        <v/>
      </c>
      <c r="R2101" s="20">
        <f>G2101/O2101</f>
        <v/>
      </c>
      <c r="S2101" s="32">
        <f>(G2101-N2101)/(P2101-N2101)</f>
        <v/>
      </c>
      <c r="T2101" s="4">
        <f>IF(G2101&lt;N2101,"Below",IF(G2101&gt;P2101,"Above","Within"))</f>
        <v/>
      </c>
      <c r="U2101" s="17">
        <f>MAX(0,N2101-G2101)*F2101</f>
        <v/>
      </c>
      <c r="V2101" s="17">
        <f>MAX(0,G2101-P2101)*F2101</f>
        <v/>
      </c>
      <c r="W2101" s="33">
        <f>IF(T2101="Above",LN(G2101/P2101)/LN(1+INDEX(Market!$E$6:$E$9,MATCH(B2101,Market!$A$6:$A$9,0))),0)</f>
        <v/>
      </c>
    </row>
    <row r="2102">
      <c r="A2102" s="5" t="inlineStr">
        <is>
          <t>E02435</t>
        </is>
      </c>
      <c r="B2102" s="5" t="inlineStr">
        <is>
          <t>PL</t>
        </is>
      </c>
      <c r="C2102" s="5" t="inlineStr">
        <is>
          <t>Operations</t>
        </is>
      </c>
      <c r="D2102" s="5" t="inlineStr">
        <is>
          <t>L3</t>
        </is>
      </c>
      <c r="E2102" s="5" t="inlineStr">
        <is>
          <t>F</t>
        </is>
      </c>
      <c r="F2102" s="5" t="n">
        <v>0.8</v>
      </c>
      <c r="G2102" s="31" t="n">
        <v>34700</v>
      </c>
      <c r="H2102" s="31" t="n">
        <v>31900</v>
      </c>
      <c r="I2102" s="6">
        <f>INDEX(Roles!$J$5:$J$40,MATCH(C2102&amp;"|"&amp;D2102,Roles!$A$5:$A$40,0))</f>
        <v/>
      </c>
      <c r="J2102" s="6">
        <f>INDEX(Roles!$K$5:$K$40,MATCH(C2102&amp;"|"&amp;D2102,Roles!$A$5:$A$40,0))</f>
        <v/>
      </c>
      <c r="K2102" s="26">
        <f>INDEX(Market!$K$31:$K$54,MATCH(B2102&amp;"|"&amp;J2102,Market!$A$31:$A$54,0))</f>
        <v/>
      </c>
      <c r="L2102" s="6">
        <f>INDEX(Settings!$E$13:$E$19,MATCH(I2102,Settings!$B$13:$B$19,0))</f>
        <v/>
      </c>
      <c r="M2102" s="25">
        <f>INDEX(Structure!$K$6:$K$12,MATCH(I2102,Structure!$A$6:$A$12,0))</f>
        <v/>
      </c>
      <c r="N2102" s="26">
        <f>INDEX(Structure!$G$25:$G$52,MATCH(B2102&amp;"|"&amp;I2102,Structure!$A$25:$A$52,0))</f>
        <v/>
      </c>
      <c r="O2102" s="26">
        <f>INDEX(Structure!$H$25:$H$52,MATCH(B2102&amp;"|"&amp;I2102,Structure!$A$25:$A$52,0))</f>
        <v/>
      </c>
      <c r="P2102" s="26">
        <f>INDEX(Structure!$I$25:$I$52,MATCH(B2102&amp;"|"&amp;I2102,Structure!$A$25:$A$52,0))</f>
        <v/>
      </c>
      <c r="Q2102" s="20">
        <f>G2102/H2102</f>
        <v/>
      </c>
      <c r="R2102" s="20">
        <f>G2102/O2102</f>
        <v/>
      </c>
      <c r="S2102" s="32">
        <f>(G2102-N2102)/(P2102-N2102)</f>
        <v/>
      </c>
      <c r="T2102" s="4">
        <f>IF(G2102&lt;N2102,"Below",IF(G2102&gt;P2102,"Above","Within"))</f>
        <v/>
      </c>
      <c r="U2102" s="17">
        <f>MAX(0,N2102-G2102)*F2102</f>
        <v/>
      </c>
      <c r="V2102" s="17">
        <f>MAX(0,G2102-P2102)*F2102</f>
        <v/>
      </c>
      <c r="W2102" s="33">
        <f>IF(T2102="Above",LN(G2102/P2102)/LN(1+INDEX(Market!$E$6:$E$9,MATCH(B2102,Market!$A$6:$A$9,0))),0)</f>
        <v/>
      </c>
    </row>
    <row r="2103">
      <c r="A2103" s="5" t="inlineStr">
        <is>
          <t>E02437</t>
        </is>
      </c>
      <c r="B2103" s="5" t="inlineStr">
        <is>
          <t>PL</t>
        </is>
      </c>
      <c r="C2103" s="5" t="inlineStr">
        <is>
          <t>HR</t>
        </is>
      </c>
      <c r="D2103" s="5" t="inlineStr">
        <is>
          <t>L2</t>
        </is>
      </c>
      <c r="E2103" s="5" t="inlineStr">
        <is>
          <t>F</t>
        </is>
      </c>
      <c r="F2103" s="5" t="n">
        <v>1</v>
      </c>
      <c r="G2103" s="31" t="n">
        <v>25000</v>
      </c>
      <c r="H2103" s="31" t="n">
        <v>26200</v>
      </c>
      <c r="I2103" s="6">
        <f>INDEX(Roles!$J$5:$J$40,MATCH(C2103&amp;"|"&amp;D2103,Roles!$A$5:$A$40,0))</f>
        <v/>
      </c>
      <c r="J2103" s="6">
        <f>INDEX(Roles!$K$5:$K$40,MATCH(C2103&amp;"|"&amp;D2103,Roles!$A$5:$A$40,0))</f>
        <v/>
      </c>
      <c r="K2103" s="26">
        <f>INDEX(Market!$K$31:$K$54,MATCH(B2103&amp;"|"&amp;J2103,Market!$A$31:$A$54,0))</f>
        <v/>
      </c>
      <c r="L2103" s="6">
        <f>INDEX(Settings!$E$13:$E$19,MATCH(I2103,Settings!$B$13:$B$19,0))</f>
        <v/>
      </c>
      <c r="M2103" s="25">
        <f>INDEX(Structure!$K$6:$K$12,MATCH(I2103,Structure!$A$6:$A$12,0))</f>
        <v/>
      </c>
      <c r="N2103" s="26">
        <f>INDEX(Structure!$G$25:$G$52,MATCH(B2103&amp;"|"&amp;I2103,Structure!$A$25:$A$52,0))</f>
        <v/>
      </c>
      <c r="O2103" s="26">
        <f>INDEX(Structure!$H$25:$H$52,MATCH(B2103&amp;"|"&amp;I2103,Structure!$A$25:$A$52,0))</f>
        <v/>
      </c>
      <c r="P2103" s="26">
        <f>INDEX(Structure!$I$25:$I$52,MATCH(B2103&amp;"|"&amp;I2103,Structure!$A$25:$A$52,0))</f>
        <v/>
      </c>
      <c r="Q2103" s="20">
        <f>G2103/H2103</f>
        <v/>
      </c>
      <c r="R2103" s="20">
        <f>G2103/O2103</f>
        <v/>
      </c>
      <c r="S2103" s="32">
        <f>(G2103-N2103)/(P2103-N2103)</f>
        <v/>
      </c>
      <c r="T2103" s="4">
        <f>IF(G2103&lt;N2103,"Below",IF(G2103&gt;P2103,"Above","Within"))</f>
        <v/>
      </c>
      <c r="U2103" s="17">
        <f>MAX(0,N2103-G2103)*F2103</f>
        <v/>
      </c>
      <c r="V2103" s="17">
        <f>MAX(0,G2103-P2103)*F2103</f>
        <v/>
      </c>
      <c r="W2103" s="33">
        <f>IF(T2103="Above",LN(G2103/P2103)/LN(1+INDEX(Market!$E$6:$E$9,MATCH(B2103,Market!$A$6:$A$9,0))),0)</f>
        <v/>
      </c>
    </row>
    <row r="2104">
      <c r="A2104" s="5" t="inlineStr">
        <is>
          <t>E02439</t>
        </is>
      </c>
      <c r="B2104" s="5" t="inlineStr">
        <is>
          <t>IT</t>
        </is>
      </c>
      <c r="C2104" s="5" t="inlineStr">
        <is>
          <t>Finance</t>
        </is>
      </c>
      <c r="D2104" s="5" t="inlineStr">
        <is>
          <t>L1</t>
        </is>
      </c>
      <c r="E2104" s="5" t="inlineStr">
        <is>
          <t>F</t>
        </is>
      </c>
      <c r="F2104" s="5" t="n">
        <v>1</v>
      </c>
      <c r="G2104" s="31" t="n">
        <v>18850</v>
      </c>
      <c r="H2104" s="31" t="n">
        <v>28600</v>
      </c>
      <c r="I2104" s="6">
        <f>INDEX(Roles!$J$5:$J$40,MATCH(C2104&amp;"|"&amp;D2104,Roles!$A$5:$A$40,0))</f>
        <v/>
      </c>
      <c r="J2104" s="6">
        <f>INDEX(Roles!$K$5:$K$40,MATCH(C2104&amp;"|"&amp;D2104,Roles!$A$5:$A$40,0))</f>
        <v/>
      </c>
      <c r="K2104" s="26">
        <f>INDEX(Market!$K$31:$K$54,MATCH(B2104&amp;"|"&amp;J2104,Market!$A$31:$A$54,0))</f>
        <v/>
      </c>
      <c r="L2104" s="6">
        <f>INDEX(Settings!$E$13:$E$19,MATCH(I2104,Settings!$B$13:$B$19,0))</f>
        <v/>
      </c>
      <c r="M2104" s="25">
        <f>INDEX(Structure!$K$6:$K$12,MATCH(I2104,Structure!$A$6:$A$12,0))</f>
        <v/>
      </c>
      <c r="N2104" s="26">
        <f>INDEX(Structure!$G$25:$G$52,MATCH(B2104&amp;"|"&amp;I2104,Structure!$A$25:$A$52,0))</f>
        <v/>
      </c>
      <c r="O2104" s="26">
        <f>INDEX(Structure!$H$25:$H$52,MATCH(B2104&amp;"|"&amp;I2104,Structure!$A$25:$A$52,0))</f>
        <v/>
      </c>
      <c r="P2104" s="26">
        <f>INDEX(Structure!$I$25:$I$52,MATCH(B2104&amp;"|"&amp;I2104,Structure!$A$25:$A$52,0))</f>
        <v/>
      </c>
      <c r="Q2104" s="20">
        <f>G2104/H2104</f>
        <v/>
      </c>
      <c r="R2104" s="20">
        <f>G2104/O2104</f>
        <v/>
      </c>
      <c r="S2104" s="32">
        <f>(G2104-N2104)/(P2104-N2104)</f>
        <v/>
      </c>
      <c r="T2104" s="4">
        <f>IF(G2104&lt;N2104,"Below",IF(G2104&gt;P2104,"Above","Within"))</f>
        <v/>
      </c>
      <c r="U2104" s="17">
        <f>MAX(0,N2104-G2104)*F2104</f>
        <v/>
      </c>
      <c r="V2104" s="17">
        <f>MAX(0,G2104-P2104)*F2104</f>
        <v/>
      </c>
      <c r="W2104" s="33">
        <f>IF(T2104="Above",LN(G2104/P2104)/LN(1+INDEX(Market!$E$6:$E$9,MATCH(B2104,Market!$A$6:$A$9,0))),0)</f>
        <v/>
      </c>
    </row>
    <row r="2105">
      <c r="A2105" s="5" t="inlineStr">
        <is>
          <t>E02440</t>
        </is>
      </c>
      <c r="B2105" s="5" t="inlineStr">
        <is>
          <t>PL</t>
        </is>
      </c>
      <c r="C2105" s="5" t="inlineStr">
        <is>
          <t>Finance</t>
        </is>
      </c>
      <c r="D2105" s="5" t="inlineStr">
        <is>
          <t>L1</t>
        </is>
      </c>
      <c r="E2105" s="5" t="inlineStr">
        <is>
          <t>F</t>
        </is>
      </c>
      <c r="F2105" s="5" t="n">
        <v>0.8</v>
      </c>
      <c r="G2105" s="31" t="n">
        <v>21850</v>
      </c>
      <c r="H2105" s="31" t="n">
        <v>23100</v>
      </c>
      <c r="I2105" s="6">
        <f>INDEX(Roles!$J$5:$J$40,MATCH(C2105&amp;"|"&amp;D2105,Roles!$A$5:$A$40,0))</f>
        <v/>
      </c>
      <c r="J2105" s="6">
        <f>INDEX(Roles!$K$5:$K$40,MATCH(C2105&amp;"|"&amp;D2105,Roles!$A$5:$A$40,0))</f>
        <v/>
      </c>
      <c r="K2105" s="26">
        <f>INDEX(Market!$K$31:$K$54,MATCH(B2105&amp;"|"&amp;J2105,Market!$A$31:$A$54,0))</f>
        <v/>
      </c>
      <c r="L2105" s="6">
        <f>INDEX(Settings!$E$13:$E$19,MATCH(I2105,Settings!$B$13:$B$19,0))</f>
        <v/>
      </c>
      <c r="M2105" s="25">
        <f>INDEX(Structure!$K$6:$K$12,MATCH(I2105,Structure!$A$6:$A$12,0))</f>
        <v/>
      </c>
      <c r="N2105" s="26">
        <f>INDEX(Structure!$G$25:$G$52,MATCH(B2105&amp;"|"&amp;I2105,Structure!$A$25:$A$52,0))</f>
        <v/>
      </c>
      <c r="O2105" s="26">
        <f>INDEX(Structure!$H$25:$H$52,MATCH(B2105&amp;"|"&amp;I2105,Structure!$A$25:$A$52,0))</f>
        <v/>
      </c>
      <c r="P2105" s="26">
        <f>INDEX(Structure!$I$25:$I$52,MATCH(B2105&amp;"|"&amp;I2105,Structure!$A$25:$A$52,0))</f>
        <v/>
      </c>
      <c r="Q2105" s="20">
        <f>G2105/H2105</f>
        <v/>
      </c>
      <c r="R2105" s="20">
        <f>G2105/O2105</f>
        <v/>
      </c>
      <c r="S2105" s="32">
        <f>(G2105-N2105)/(P2105-N2105)</f>
        <v/>
      </c>
      <c r="T2105" s="4">
        <f>IF(G2105&lt;N2105,"Below",IF(G2105&gt;P2105,"Above","Within"))</f>
        <v/>
      </c>
      <c r="U2105" s="17">
        <f>MAX(0,N2105-G2105)*F2105</f>
        <v/>
      </c>
      <c r="V2105" s="17">
        <f>MAX(0,G2105-P2105)*F2105</f>
        <v/>
      </c>
      <c r="W2105" s="33">
        <f>IF(T2105="Above",LN(G2105/P2105)/LN(1+INDEX(Market!$E$6:$E$9,MATCH(B2105,Market!$A$6:$A$9,0))),0)</f>
        <v/>
      </c>
    </row>
    <row r="2106">
      <c r="A2106" s="5" t="inlineStr">
        <is>
          <t>E02441</t>
        </is>
      </c>
      <c r="B2106" s="5" t="inlineStr">
        <is>
          <t>PL</t>
        </is>
      </c>
      <c r="C2106" s="5" t="inlineStr">
        <is>
          <t>Operations</t>
        </is>
      </c>
      <c r="D2106" s="5" t="inlineStr">
        <is>
          <t>L2</t>
        </is>
      </c>
      <c r="E2106" s="5" t="inlineStr">
        <is>
          <t>M</t>
        </is>
      </c>
      <c r="F2106" s="5" t="n">
        <v>1</v>
      </c>
      <c r="G2106" s="31" t="n">
        <v>22800</v>
      </c>
      <c r="H2106" s="31" t="n">
        <v>24900</v>
      </c>
      <c r="I2106" s="6">
        <f>INDEX(Roles!$J$5:$J$40,MATCH(C2106&amp;"|"&amp;D2106,Roles!$A$5:$A$40,0))</f>
        <v/>
      </c>
      <c r="J2106" s="6">
        <f>INDEX(Roles!$K$5:$K$40,MATCH(C2106&amp;"|"&amp;D2106,Roles!$A$5:$A$40,0))</f>
        <v/>
      </c>
      <c r="K2106" s="26">
        <f>INDEX(Market!$K$31:$K$54,MATCH(B2106&amp;"|"&amp;J2106,Market!$A$31:$A$54,0))</f>
        <v/>
      </c>
      <c r="L2106" s="6">
        <f>INDEX(Settings!$E$13:$E$19,MATCH(I2106,Settings!$B$13:$B$19,0))</f>
        <v/>
      </c>
      <c r="M2106" s="25">
        <f>INDEX(Structure!$K$6:$K$12,MATCH(I2106,Structure!$A$6:$A$12,0))</f>
        <v/>
      </c>
      <c r="N2106" s="26">
        <f>INDEX(Structure!$G$25:$G$52,MATCH(B2106&amp;"|"&amp;I2106,Structure!$A$25:$A$52,0))</f>
        <v/>
      </c>
      <c r="O2106" s="26">
        <f>INDEX(Structure!$H$25:$H$52,MATCH(B2106&amp;"|"&amp;I2106,Structure!$A$25:$A$52,0))</f>
        <v/>
      </c>
      <c r="P2106" s="26">
        <f>INDEX(Structure!$I$25:$I$52,MATCH(B2106&amp;"|"&amp;I2106,Structure!$A$25:$A$52,0))</f>
        <v/>
      </c>
      <c r="Q2106" s="20">
        <f>G2106/H2106</f>
        <v/>
      </c>
      <c r="R2106" s="20">
        <f>G2106/O2106</f>
        <v/>
      </c>
      <c r="S2106" s="32">
        <f>(G2106-N2106)/(P2106-N2106)</f>
        <v/>
      </c>
      <c r="T2106" s="4">
        <f>IF(G2106&lt;N2106,"Below",IF(G2106&gt;P2106,"Above","Within"))</f>
        <v/>
      </c>
      <c r="U2106" s="17">
        <f>MAX(0,N2106-G2106)*F2106</f>
        <v/>
      </c>
      <c r="V2106" s="17">
        <f>MAX(0,G2106-P2106)*F2106</f>
        <v/>
      </c>
      <c r="W2106" s="33">
        <f>IF(T2106="Above",LN(G2106/P2106)/LN(1+INDEX(Market!$E$6:$E$9,MATCH(B2106,Market!$A$6:$A$9,0))),0)</f>
        <v/>
      </c>
    </row>
    <row r="2107">
      <c r="A2107" s="5" t="inlineStr">
        <is>
          <t>E02442</t>
        </is>
      </c>
      <c r="B2107" s="5" t="inlineStr">
        <is>
          <t>ES</t>
        </is>
      </c>
      <c r="C2107" s="5" t="inlineStr">
        <is>
          <t>Sales</t>
        </is>
      </c>
      <c r="D2107" s="5" t="inlineStr">
        <is>
          <t>L5</t>
        </is>
      </c>
      <c r="E2107" s="5" t="inlineStr">
        <is>
          <t>M</t>
        </is>
      </c>
      <c r="F2107" s="5" t="n">
        <v>1</v>
      </c>
      <c r="G2107" s="31" t="n">
        <v>70000</v>
      </c>
      <c r="H2107" s="31" t="n">
        <v>76100</v>
      </c>
      <c r="I2107" s="6">
        <f>INDEX(Roles!$J$5:$J$40,MATCH(C2107&amp;"|"&amp;D2107,Roles!$A$5:$A$40,0))</f>
        <v/>
      </c>
      <c r="J2107" s="6">
        <f>INDEX(Roles!$K$5:$K$40,MATCH(C2107&amp;"|"&amp;D2107,Roles!$A$5:$A$40,0))</f>
        <v/>
      </c>
      <c r="K2107" s="26">
        <f>INDEX(Market!$K$31:$K$54,MATCH(B2107&amp;"|"&amp;J2107,Market!$A$31:$A$54,0))</f>
        <v/>
      </c>
      <c r="L2107" s="6">
        <f>INDEX(Settings!$E$13:$E$19,MATCH(I2107,Settings!$B$13:$B$19,0))</f>
        <v/>
      </c>
      <c r="M2107" s="25">
        <f>INDEX(Structure!$K$6:$K$12,MATCH(I2107,Structure!$A$6:$A$12,0))</f>
        <v/>
      </c>
      <c r="N2107" s="26">
        <f>INDEX(Structure!$G$25:$G$52,MATCH(B2107&amp;"|"&amp;I2107,Structure!$A$25:$A$52,0))</f>
        <v/>
      </c>
      <c r="O2107" s="26">
        <f>INDEX(Structure!$H$25:$H$52,MATCH(B2107&amp;"|"&amp;I2107,Structure!$A$25:$A$52,0))</f>
        <v/>
      </c>
      <c r="P2107" s="26">
        <f>INDEX(Structure!$I$25:$I$52,MATCH(B2107&amp;"|"&amp;I2107,Structure!$A$25:$A$52,0))</f>
        <v/>
      </c>
      <c r="Q2107" s="20">
        <f>G2107/H2107</f>
        <v/>
      </c>
      <c r="R2107" s="20">
        <f>G2107/O2107</f>
        <v/>
      </c>
      <c r="S2107" s="32">
        <f>(G2107-N2107)/(P2107-N2107)</f>
        <v/>
      </c>
      <c r="T2107" s="4">
        <f>IF(G2107&lt;N2107,"Below",IF(G2107&gt;P2107,"Above","Within"))</f>
        <v/>
      </c>
      <c r="U2107" s="17">
        <f>MAX(0,N2107-G2107)*F2107</f>
        <v/>
      </c>
      <c r="V2107" s="17">
        <f>MAX(0,G2107-P2107)*F2107</f>
        <v/>
      </c>
      <c r="W2107" s="33">
        <f>IF(T2107="Above",LN(G2107/P2107)/LN(1+INDEX(Market!$E$6:$E$9,MATCH(B2107,Market!$A$6:$A$9,0))),0)</f>
        <v/>
      </c>
    </row>
    <row r="2108">
      <c r="A2108" s="5" t="inlineStr">
        <is>
          <t>E02443</t>
        </is>
      </c>
      <c r="B2108" s="5" t="inlineStr">
        <is>
          <t>IT</t>
        </is>
      </c>
      <c r="C2108" s="5" t="inlineStr">
        <is>
          <t>Customer Service</t>
        </is>
      </c>
      <c r="D2108" s="5" t="inlineStr">
        <is>
          <t>L2</t>
        </is>
      </c>
      <c r="E2108" s="5" t="inlineStr">
        <is>
          <t>F</t>
        </is>
      </c>
      <c r="F2108" s="5" t="n">
        <v>1</v>
      </c>
      <c r="G2108" s="31" t="n">
        <v>27200</v>
      </c>
      <c r="H2108" s="31" t="n">
        <v>29200</v>
      </c>
      <c r="I2108" s="6">
        <f>INDEX(Roles!$J$5:$J$40,MATCH(C2108&amp;"|"&amp;D2108,Roles!$A$5:$A$40,0))</f>
        <v/>
      </c>
      <c r="J2108" s="6">
        <f>INDEX(Roles!$K$5:$K$40,MATCH(C2108&amp;"|"&amp;D2108,Roles!$A$5:$A$40,0))</f>
        <v/>
      </c>
      <c r="K2108" s="26">
        <f>INDEX(Market!$K$31:$K$54,MATCH(B2108&amp;"|"&amp;J2108,Market!$A$31:$A$54,0))</f>
        <v/>
      </c>
      <c r="L2108" s="6">
        <f>INDEX(Settings!$E$13:$E$19,MATCH(I2108,Settings!$B$13:$B$19,0))</f>
        <v/>
      </c>
      <c r="M2108" s="25">
        <f>INDEX(Structure!$K$6:$K$12,MATCH(I2108,Structure!$A$6:$A$12,0))</f>
        <v/>
      </c>
      <c r="N2108" s="26">
        <f>INDEX(Structure!$G$25:$G$52,MATCH(B2108&amp;"|"&amp;I2108,Structure!$A$25:$A$52,0))</f>
        <v/>
      </c>
      <c r="O2108" s="26">
        <f>INDEX(Structure!$H$25:$H$52,MATCH(B2108&amp;"|"&amp;I2108,Structure!$A$25:$A$52,0))</f>
        <v/>
      </c>
      <c r="P2108" s="26">
        <f>INDEX(Structure!$I$25:$I$52,MATCH(B2108&amp;"|"&amp;I2108,Structure!$A$25:$A$52,0))</f>
        <v/>
      </c>
      <c r="Q2108" s="20">
        <f>G2108/H2108</f>
        <v/>
      </c>
      <c r="R2108" s="20">
        <f>G2108/O2108</f>
        <v/>
      </c>
      <c r="S2108" s="32">
        <f>(G2108-N2108)/(P2108-N2108)</f>
        <v/>
      </c>
      <c r="T2108" s="4">
        <f>IF(G2108&lt;N2108,"Below",IF(G2108&gt;P2108,"Above","Within"))</f>
        <v/>
      </c>
      <c r="U2108" s="17">
        <f>MAX(0,N2108-G2108)*F2108</f>
        <v/>
      </c>
      <c r="V2108" s="17">
        <f>MAX(0,G2108-P2108)*F2108</f>
        <v/>
      </c>
      <c r="W2108" s="33">
        <f>IF(T2108="Above",LN(G2108/P2108)/LN(1+INDEX(Market!$E$6:$E$9,MATCH(B2108,Market!$A$6:$A$9,0))),0)</f>
        <v/>
      </c>
    </row>
    <row r="2109">
      <c r="A2109" s="5" t="inlineStr">
        <is>
          <t>E02444</t>
        </is>
      </c>
      <c r="B2109" s="5" t="inlineStr">
        <is>
          <t>DE</t>
        </is>
      </c>
      <c r="C2109" s="5" t="inlineStr">
        <is>
          <t>Sales</t>
        </is>
      </c>
      <c r="D2109" s="5" t="inlineStr">
        <is>
          <t>L2</t>
        </is>
      </c>
      <c r="E2109" s="5" t="inlineStr">
        <is>
          <t>F</t>
        </is>
      </c>
      <c r="F2109" s="5" t="n">
        <v>1</v>
      </c>
      <c r="G2109" s="31" t="n">
        <v>52000</v>
      </c>
      <c r="H2109" s="31" t="n">
        <v>49900</v>
      </c>
      <c r="I2109" s="6">
        <f>INDEX(Roles!$J$5:$J$40,MATCH(C2109&amp;"|"&amp;D2109,Roles!$A$5:$A$40,0))</f>
        <v/>
      </c>
      <c r="J2109" s="6">
        <f>INDEX(Roles!$K$5:$K$40,MATCH(C2109&amp;"|"&amp;D2109,Roles!$A$5:$A$40,0))</f>
        <v/>
      </c>
      <c r="K2109" s="26">
        <f>INDEX(Market!$K$31:$K$54,MATCH(B2109&amp;"|"&amp;J2109,Market!$A$31:$A$54,0))</f>
        <v/>
      </c>
      <c r="L2109" s="6">
        <f>INDEX(Settings!$E$13:$E$19,MATCH(I2109,Settings!$B$13:$B$19,0))</f>
        <v/>
      </c>
      <c r="M2109" s="25">
        <f>INDEX(Structure!$K$6:$K$12,MATCH(I2109,Structure!$A$6:$A$12,0))</f>
        <v/>
      </c>
      <c r="N2109" s="26">
        <f>INDEX(Structure!$G$25:$G$52,MATCH(B2109&amp;"|"&amp;I2109,Structure!$A$25:$A$52,0))</f>
        <v/>
      </c>
      <c r="O2109" s="26">
        <f>INDEX(Structure!$H$25:$H$52,MATCH(B2109&amp;"|"&amp;I2109,Structure!$A$25:$A$52,0))</f>
        <v/>
      </c>
      <c r="P2109" s="26">
        <f>INDEX(Structure!$I$25:$I$52,MATCH(B2109&amp;"|"&amp;I2109,Structure!$A$25:$A$52,0))</f>
        <v/>
      </c>
      <c r="Q2109" s="20">
        <f>G2109/H2109</f>
        <v/>
      </c>
      <c r="R2109" s="20">
        <f>G2109/O2109</f>
        <v/>
      </c>
      <c r="S2109" s="32">
        <f>(G2109-N2109)/(P2109-N2109)</f>
        <v/>
      </c>
      <c r="T2109" s="4">
        <f>IF(G2109&lt;N2109,"Below",IF(G2109&gt;P2109,"Above","Within"))</f>
        <v/>
      </c>
      <c r="U2109" s="17">
        <f>MAX(0,N2109-G2109)*F2109</f>
        <v/>
      </c>
      <c r="V2109" s="17">
        <f>MAX(0,G2109-P2109)*F2109</f>
        <v/>
      </c>
      <c r="W2109" s="33">
        <f>IF(T2109="Above",LN(G2109/P2109)/LN(1+INDEX(Market!$E$6:$E$9,MATCH(B2109,Market!$A$6:$A$9,0))),0)</f>
        <v/>
      </c>
    </row>
    <row r="2110">
      <c r="A2110" s="5" t="inlineStr">
        <is>
          <t>E02445</t>
        </is>
      </c>
      <c r="B2110" s="5" t="inlineStr">
        <is>
          <t>DE</t>
        </is>
      </c>
      <c r="C2110" s="5" t="inlineStr">
        <is>
          <t>Customer Service</t>
        </is>
      </c>
      <c r="D2110" s="5" t="inlineStr">
        <is>
          <t>L2</t>
        </is>
      </c>
      <c r="E2110" s="5" t="inlineStr">
        <is>
          <t>F</t>
        </is>
      </c>
      <c r="F2110" s="5" t="n">
        <v>1</v>
      </c>
      <c r="G2110" s="31" t="n">
        <v>33800</v>
      </c>
      <c r="H2110" s="31" t="n">
        <v>42800</v>
      </c>
      <c r="I2110" s="6">
        <f>INDEX(Roles!$J$5:$J$40,MATCH(C2110&amp;"|"&amp;D2110,Roles!$A$5:$A$40,0))</f>
        <v/>
      </c>
      <c r="J2110" s="6">
        <f>INDEX(Roles!$K$5:$K$40,MATCH(C2110&amp;"|"&amp;D2110,Roles!$A$5:$A$40,0))</f>
        <v/>
      </c>
      <c r="K2110" s="26">
        <f>INDEX(Market!$K$31:$K$54,MATCH(B2110&amp;"|"&amp;J2110,Market!$A$31:$A$54,0))</f>
        <v/>
      </c>
      <c r="L2110" s="6">
        <f>INDEX(Settings!$E$13:$E$19,MATCH(I2110,Settings!$B$13:$B$19,0))</f>
        <v/>
      </c>
      <c r="M2110" s="25">
        <f>INDEX(Structure!$K$6:$K$12,MATCH(I2110,Structure!$A$6:$A$12,0))</f>
        <v/>
      </c>
      <c r="N2110" s="26">
        <f>INDEX(Structure!$G$25:$G$52,MATCH(B2110&amp;"|"&amp;I2110,Structure!$A$25:$A$52,0))</f>
        <v/>
      </c>
      <c r="O2110" s="26">
        <f>INDEX(Structure!$H$25:$H$52,MATCH(B2110&amp;"|"&amp;I2110,Structure!$A$25:$A$52,0))</f>
        <v/>
      </c>
      <c r="P2110" s="26">
        <f>INDEX(Structure!$I$25:$I$52,MATCH(B2110&amp;"|"&amp;I2110,Structure!$A$25:$A$52,0))</f>
        <v/>
      </c>
      <c r="Q2110" s="20">
        <f>G2110/H2110</f>
        <v/>
      </c>
      <c r="R2110" s="20">
        <f>G2110/O2110</f>
        <v/>
      </c>
      <c r="S2110" s="32">
        <f>(G2110-N2110)/(P2110-N2110)</f>
        <v/>
      </c>
      <c r="T2110" s="4">
        <f>IF(G2110&lt;N2110,"Below",IF(G2110&gt;P2110,"Above","Within"))</f>
        <v/>
      </c>
      <c r="U2110" s="17">
        <f>MAX(0,N2110-G2110)*F2110</f>
        <v/>
      </c>
      <c r="V2110" s="17">
        <f>MAX(0,G2110-P2110)*F2110</f>
        <v/>
      </c>
      <c r="W2110" s="33">
        <f>IF(T2110="Above",LN(G2110/P2110)/LN(1+INDEX(Market!$E$6:$E$9,MATCH(B2110,Market!$A$6:$A$9,0))),0)</f>
        <v/>
      </c>
    </row>
    <row r="2111">
      <c r="A2111" s="5" t="inlineStr">
        <is>
          <t>E02446</t>
        </is>
      </c>
      <c r="B2111" s="5" t="inlineStr">
        <is>
          <t>DE</t>
        </is>
      </c>
      <c r="C2111" s="5" t="inlineStr">
        <is>
          <t>Finance</t>
        </is>
      </c>
      <c r="D2111" s="5" t="inlineStr">
        <is>
          <t>L1</t>
        </is>
      </c>
      <c r="E2111" s="5" t="inlineStr">
        <is>
          <t>F</t>
        </is>
      </c>
      <c r="F2111" s="5" t="n">
        <v>1</v>
      </c>
      <c r="G2111" s="31" t="n">
        <v>43700</v>
      </c>
      <c r="H2111" s="31" t="n">
        <v>41800</v>
      </c>
      <c r="I2111" s="6">
        <f>INDEX(Roles!$J$5:$J$40,MATCH(C2111&amp;"|"&amp;D2111,Roles!$A$5:$A$40,0))</f>
        <v/>
      </c>
      <c r="J2111" s="6">
        <f>INDEX(Roles!$K$5:$K$40,MATCH(C2111&amp;"|"&amp;D2111,Roles!$A$5:$A$40,0))</f>
        <v/>
      </c>
      <c r="K2111" s="26">
        <f>INDEX(Market!$K$31:$K$54,MATCH(B2111&amp;"|"&amp;J2111,Market!$A$31:$A$54,0))</f>
        <v/>
      </c>
      <c r="L2111" s="6">
        <f>INDEX(Settings!$E$13:$E$19,MATCH(I2111,Settings!$B$13:$B$19,0))</f>
        <v/>
      </c>
      <c r="M2111" s="25">
        <f>INDEX(Structure!$K$6:$K$12,MATCH(I2111,Structure!$A$6:$A$12,0))</f>
        <v/>
      </c>
      <c r="N2111" s="26">
        <f>INDEX(Structure!$G$25:$G$52,MATCH(B2111&amp;"|"&amp;I2111,Structure!$A$25:$A$52,0))</f>
        <v/>
      </c>
      <c r="O2111" s="26">
        <f>INDEX(Structure!$H$25:$H$52,MATCH(B2111&amp;"|"&amp;I2111,Structure!$A$25:$A$52,0))</f>
        <v/>
      </c>
      <c r="P2111" s="26">
        <f>INDEX(Structure!$I$25:$I$52,MATCH(B2111&amp;"|"&amp;I2111,Structure!$A$25:$A$52,0))</f>
        <v/>
      </c>
      <c r="Q2111" s="20">
        <f>G2111/H2111</f>
        <v/>
      </c>
      <c r="R2111" s="20">
        <f>G2111/O2111</f>
        <v/>
      </c>
      <c r="S2111" s="32">
        <f>(G2111-N2111)/(P2111-N2111)</f>
        <v/>
      </c>
      <c r="T2111" s="4">
        <f>IF(G2111&lt;N2111,"Below",IF(G2111&gt;P2111,"Above","Within"))</f>
        <v/>
      </c>
      <c r="U2111" s="17">
        <f>MAX(0,N2111-G2111)*F2111</f>
        <v/>
      </c>
      <c r="V2111" s="17">
        <f>MAX(0,G2111-P2111)*F2111</f>
        <v/>
      </c>
      <c r="W2111" s="33">
        <f>IF(T2111="Above",LN(G2111/P2111)/LN(1+INDEX(Market!$E$6:$E$9,MATCH(B2111,Market!$A$6:$A$9,0))),0)</f>
        <v/>
      </c>
    </row>
    <row r="2112">
      <c r="A2112" s="5" t="inlineStr">
        <is>
          <t>E02447</t>
        </is>
      </c>
      <c r="B2112" s="5" t="inlineStr">
        <is>
          <t>IT</t>
        </is>
      </c>
      <c r="C2112" s="5" t="inlineStr">
        <is>
          <t>Tech</t>
        </is>
      </c>
      <c r="D2112" s="5" t="inlineStr">
        <is>
          <t>L4</t>
        </is>
      </c>
      <c r="E2112" s="5" t="inlineStr">
        <is>
          <t>M</t>
        </is>
      </c>
      <c r="F2112" s="5" t="n">
        <v>1</v>
      </c>
      <c r="G2112" s="31" t="n">
        <v>68200</v>
      </c>
      <c r="H2112" s="31" t="n">
        <v>68200</v>
      </c>
      <c r="I2112" s="6">
        <f>INDEX(Roles!$J$5:$J$40,MATCH(C2112&amp;"|"&amp;D2112,Roles!$A$5:$A$40,0))</f>
        <v/>
      </c>
      <c r="J2112" s="6">
        <f>INDEX(Roles!$K$5:$K$40,MATCH(C2112&amp;"|"&amp;D2112,Roles!$A$5:$A$40,0))</f>
        <v/>
      </c>
      <c r="K2112" s="26">
        <f>INDEX(Market!$K$31:$K$54,MATCH(B2112&amp;"|"&amp;J2112,Market!$A$31:$A$54,0))</f>
        <v/>
      </c>
      <c r="L2112" s="6">
        <f>INDEX(Settings!$E$13:$E$19,MATCH(I2112,Settings!$B$13:$B$19,0))</f>
        <v/>
      </c>
      <c r="M2112" s="25">
        <f>INDEX(Structure!$K$6:$K$12,MATCH(I2112,Structure!$A$6:$A$12,0))</f>
        <v/>
      </c>
      <c r="N2112" s="26">
        <f>INDEX(Structure!$G$25:$G$52,MATCH(B2112&amp;"|"&amp;I2112,Structure!$A$25:$A$52,0))</f>
        <v/>
      </c>
      <c r="O2112" s="26">
        <f>INDEX(Structure!$H$25:$H$52,MATCH(B2112&amp;"|"&amp;I2112,Structure!$A$25:$A$52,0))</f>
        <v/>
      </c>
      <c r="P2112" s="26">
        <f>INDEX(Structure!$I$25:$I$52,MATCH(B2112&amp;"|"&amp;I2112,Structure!$A$25:$A$52,0))</f>
        <v/>
      </c>
      <c r="Q2112" s="20">
        <f>G2112/H2112</f>
        <v/>
      </c>
      <c r="R2112" s="20">
        <f>G2112/O2112</f>
        <v/>
      </c>
      <c r="S2112" s="32">
        <f>(G2112-N2112)/(P2112-N2112)</f>
        <v/>
      </c>
      <c r="T2112" s="4">
        <f>IF(G2112&lt;N2112,"Below",IF(G2112&gt;P2112,"Above","Within"))</f>
        <v/>
      </c>
      <c r="U2112" s="17">
        <f>MAX(0,N2112-G2112)*F2112</f>
        <v/>
      </c>
      <c r="V2112" s="17">
        <f>MAX(0,G2112-P2112)*F2112</f>
        <v/>
      </c>
      <c r="W2112" s="33">
        <f>IF(T2112="Above",LN(G2112/P2112)/LN(1+INDEX(Market!$E$6:$E$9,MATCH(B2112,Market!$A$6:$A$9,0))),0)</f>
        <v/>
      </c>
    </row>
    <row r="2113">
      <c r="A2113" s="5" t="inlineStr">
        <is>
          <t>E02448</t>
        </is>
      </c>
      <c r="B2113" s="5" t="inlineStr">
        <is>
          <t>IT</t>
        </is>
      </c>
      <c r="C2113" s="5" t="inlineStr">
        <is>
          <t>Operations</t>
        </is>
      </c>
      <c r="D2113" s="5" t="inlineStr">
        <is>
          <t>L2</t>
        </is>
      </c>
      <c r="E2113" s="5" t="inlineStr">
        <is>
          <t>M</t>
        </is>
      </c>
      <c r="F2113" s="5" t="n">
        <v>1</v>
      </c>
      <c r="G2113" s="31" t="n">
        <v>35600</v>
      </c>
      <c r="H2113" s="31" t="n">
        <v>30900</v>
      </c>
      <c r="I2113" s="6">
        <f>INDEX(Roles!$J$5:$J$40,MATCH(C2113&amp;"|"&amp;D2113,Roles!$A$5:$A$40,0))</f>
        <v/>
      </c>
      <c r="J2113" s="6">
        <f>INDEX(Roles!$K$5:$K$40,MATCH(C2113&amp;"|"&amp;D2113,Roles!$A$5:$A$40,0))</f>
        <v/>
      </c>
      <c r="K2113" s="26">
        <f>INDEX(Market!$K$31:$K$54,MATCH(B2113&amp;"|"&amp;J2113,Market!$A$31:$A$54,0))</f>
        <v/>
      </c>
      <c r="L2113" s="6">
        <f>INDEX(Settings!$E$13:$E$19,MATCH(I2113,Settings!$B$13:$B$19,0))</f>
        <v/>
      </c>
      <c r="M2113" s="25">
        <f>INDEX(Structure!$K$6:$K$12,MATCH(I2113,Structure!$A$6:$A$12,0))</f>
        <v/>
      </c>
      <c r="N2113" s="26">
        <f>INDEX(Structure!$G$25:$G$52,MATCH(B2113&amp;"|"&amp;I2113,Structure!$A$25:$A$52,0))</f>
        <v/>
      </c>
      <c r="O2113" s="26">
        <f>INDEX(Structure!$H$25:$H$52,MATCH(B2113&amp;"|"&amp;I2113,Structure!$A$25:$A$52,0))</f>
        <v/>
      </c>
      <c r="P2113" s="26">
        <f>INDEX(Structure!$I$25:$I$52,MATCH(B2113&amp;"|"&amp;I2113,Structure!$A$25:$A$52,0))</f>
        <v/>
      </c>
      <c r="Q2113" s="20">
        <f>G2113/H2113</f>
        <v/>
      </c>
      <c r="R2113" s="20">
        <f>G2113/O2113</f>
        <v/>
      </c>
      <c r="S2113" s="32">
        <f>(G2113-N2113)/(P2113-N2113)</f>
        <v/>
      </c>
      <c r="T2113" s="4">
        <f>IF(G2113&lt;N2113,"Below",IF(G2113&gt;P2113,"Above","Within"))</f>
        <v/>
      </c>
      <c r="U2113" s="17">
        <f>MAX(0,N2113-G2113)*F2113</f>
        <v/>
      </c>
      <c r="V2113" s="17">
        <f>MAX(0,G2113-P2113)*F2113</f>
        <v/>
      </c>
      <c r="W2113" s="33">
        <f>IF(T2113="Above",LN(G2113/P2113)/LN(1+INDEX(Market!$E$6:$E$9,MATCH(B2113,Market!$A$6:$A$9,0))),0)</f>
        <v/>
      </c>
    </row>
    <row r="2114">
      <c r="A2114" s="5" t="inlineStr">
        <is>
          <t>E02449</t>
        </is>
      </c>
      <c r="B2114" s="5" t="inlineStr">
        <is>
          <t>IT</t>
        </is>
      </c>
      <c r="C2114" s="5" t="inlineStr">
        <is>
          <t>Customer Service</t>
        </is>
      </c>
      <c r="D2114" s="5" t="inlineStr">
        <is>
          <t>L2</t>
        </is>
      </c>
      <c r="E2114" s="5" t="inlineStr">
        <is>
          <t>M</t>
        </is>
      </c>
      <c r="F2114" s="5" t="n">
        <v>1</v>
      </c>
      <c r="G2114" s="31" t="n">
        <v>25650</v>
      </c>
      <c r="H2114" s="31" t="n">
        <v>29200</v>
      </c>
      <c r="I2114" s="6">
        <f>INDEX(Roles!$J$5:$J$40,MATCH(C2114&amp;"|"&amp;D2114,Roles!$A$5:$A$40,0))</f>
        <v/>
      </c>
      <c r="J2114" s="6">
        <f>INDEX(Roles!$K$5:$K$40,MATCH(C2114&amp;"|"&amp;D2114,Roles!$A$5:$A$40,0))</f>
        <v/>
      </c>
      <c r="K2114" s="26">
        <f>INDEX(Market!$K$31:$K$54,MATCH(B2114&amp;"|"&amp;J2114,Market!$A$31:$A$54,0))</f>
        <v/>
      </c>
      <c r="L2114" s="6">
        <f>INDEX(Settings!$E$13:$E$19,MATCH(I2114,Settings!$B$13:$B$19,0))</f>
        <v/>
      </c>
      <c r="M2114" s="25">
        <f>INDEX(Structure!$K$6:$K$12,MATCH(I2114,Structure!$A$6:$A$12,0))</f>
        <v/>
      </c>
      <c r="N2114" s="26">
        <f>INDEX(Structure!$G$25:$G$52,MATCH(B2114&amp;"|"&amp;I2114,Structure!$A$25:$A$52,0))</f>
        <v/>
      </c>
      <c r="O2114" s="26">
        <f>INDEX(Structure!$H$25:$H$52,MATCH(B2114&amp;"|"&amp;I2114,Structure!$A$25:$A$52,0))</f>
        <v/>
      </c>
      <c r="P2114" s="26">
        <f>INDEX(Structure!$I$25:$I$52,MATCH(B2114&amp;"|"&amp;I2114,Structure!$A$25:$A$52,0))</f>
        <v/>
      </c>
      <c r="Q2114" s="20">
        <f>G2114/H2114</f>
        <v/>
      </c>
      <c r="R2114" s="20">
        <f>G2114/O2114</f>
        <v/>
      </c>
      <c r="S2114" s="32">
        <f>(G2114-N2114)/(P2114-N2114)</f>
        <v/>
      </c>
      <c r="T2114" s="4">
        <f>IF(G2114&lt;N2114,"Below",IF(G2114&gt;P2114,"Above","Within"))</f>
        <v/>
      </c>
      <c r="U2114" s="17">
        <f>MAX(0,N2114-G2114)*F2114</f>
        <v/>
      </c>
      <c r="V2114" s="17">
        <f>MAX(0,G2114-P2114)*F2114</f>
        <v/>
      </c>
      <c r="W2114" s="33">
        <f>IF(T2114="Above",LN(G2114/P2114)/LN(1+INDEX(Market!$E$6:$E$9,MATCH(B2114,Market!$A$6:$A$9,0))),0)</f>
        <v/>
      </c>
    </row>
    <row r="2115">
      <c r="A2115" s="5" t="inlineStr">
        <is>
          <t>E02450</t>
        </is>
      </c>
      <c r="B2115" s="5" t="inlineStr">
        <is>
          <t>ES</t>
        </is>
      </c>
      <c r="C2115" s="5" t="inlineStr">
        <is>
          <t>Tech</t>
        </is>
      </c>
      <c r="D2115" s="5" t="inlineStr">
        <is>
          <t>L3</t>
        </is>
      </c>
      <c r="E2115" s="5" t="inlineStr">
        <is>
          <t>M</t>
        </is>
      </c>
      <c r="F2115" s="5" t="n">
        <v>1</v>
      </c>
      <c r="G2115" s="31" t="n">
        <v>40800</v>
      </c>
      <c r="H2115" s="31" t="n">
        <v>50000</v>
      </c>
      <c r="I2115" s="6">
        <f>INDEX(Roles!$J$5:$J$40,MATCH(C2115&amp;"|"&amp;D2115,Roles!$A$5:$A$40,0))</f>
        <v/>
      </c>
      <c r="J2115" s="6">
        <f>INDEX(Roles!$K$5:$K$40,MATCH(C2115&amp;"|"&amp;D2115,Roles!$A$5:$A$40,0))</f>
        <v/>
      </c>
      <c r="K2115" s="26">
        <f>INDEX(Market!$K$31:$K$54,MATCH(B2115&amp;"|"&amp;J2115,Market!$A$31:$A$54,0))</f>
        <v/>
      </c>
      <c r="L2115" s="6">
        <f>INDEX(Settings!$E$13:$E$19,MATCH(I2115,Settings!$B$13:$B$19,0))</f>
        <v/>
      </c>
      <c r="M2115" s="25">
        <f>INDEX(Structure!$K$6:$K$12,MATCH(I2115,Structure!$A$6:$A$12,0))</f>
        <v/>
      </c>
      <c r="N2115" s="26">
        <f>INDEX(Structure!$G$25:$G$52,MATCH(B2115&amp;"|"&amp;I2115,Structure!$A$25:$A$52,0))</f>
        <v/>
      </c>
      <c r="O2115" s="26">
        <f>INDEX(Structure!$H$25:$H$52,MATCH(B2115&amp;"|"&amp;I2115,Structure!$A$25:$A$52,0))</f>
        <v/>
      </c>
      <c r="P2115" s="26">
        <f>INDEX(Structure!$I$25:$I$52,MATCH(B2115&amp;"|"&amp;I2115,Structure!$A$25:$A$52,0))</f>
        <v/>
      </c>
      <c r="Q2115" s="20">
        <f>G2115/H2115</f>
        <v/>
      </c>
      <c r="R2115" s="20">
        <f>G2115/O2115</f>
        <v/>
      </c>
      <c r="S2115" s="32">
        <f>(G2115-N2115)/(P2115-N2115)</f>
        <v/>
      </c>
      <c r="T2115" s="4">
        <f>IF(G2115&lt;N2115,"Below",IF(G2115&gt;P2115,"Above","Within"))</f>
        <v/>
      </c>
      <c r="U2115" s="17">
        <f>MAX(0,N2115-G2115)*F2115</f>
        <v/>
      </c>
      <c r="V2115" s="17">
        <f>MAX(0,G2115-P2115)*F2115</f>
        <v/>
      </c>
      <c r="W2115" s="33">
        <f>IF(T2115="Above",LN(G2115/P2115)/LN(1+INDEX(Market!$E$6:$E$9,MATCH(B2115,Market!$A$6:$A$9,0))),0)</f>
        <v/>
      </c>
    </row>
    <row r="2116">
      <c r="A2116" s="5" t="inlineStr">
        <is>
          <t>E02451</t>
        </is>
      </c>
      <c r="B2116" s="5" t="inlineStr">
        <is>
          <t>PL</t>
        </is>
      </c>
      <c r="C2116" s="5" t="inlineStr">
        <is>
          <t>Tech</t>
        </is>
      </c>
      <c r="D2116" s="5" t="inlineStr">
        <is>
          <t>L3</t>
        </is>
      </c>
      <c r="E2116" s="5" t="inlineStr">
        <is>
          <t>F</t>
        </is>
      </c>
      <c r="F2116" s="5" t="n">
        <v>1</v>
      </c>
      <c r="G2116" s="31" t="n">
        <v>33850</v>
      </c>
      <c r="H2116" s="31" t="n">
        <v>42000</v>
      </c>
      <c r="I2116" s="6">
        <f>INDEX(Roles!$J$5:$J$40,MATCH(C2116&amp;"|"&amp;D2116,Roles!$A$5:$A$40,0))</f>
        <v/>
      </c>
      <c r="J2116" s="6">
        <f>INDEX(Roles!$K$5:$K$40,MATCH(C2116&amp;"|"&amp;D2116,Roles!$A$5:$A$40,0))</f>
        <v/>
      </c>
      <c r="K2116" s="26">
        <f>INDEX(Market!$K$31:$K$54,MATCH(B2116&amp;"|"&amp;J2116,Market!$A$31:$A$54,0))</f>
        <v/>
      </c>
      <c r="L2116" s="6">
        <f>INDEX(Settings!$E$13:$E$19,MATCH(I2116,Settings!$B$13:$B$19,0))</f>
        <v/>
      </c>
      <c r="M2116" s="25">
        <f>INDEX(Structure!$K$6:$K$12,MATCH(I2116,Structure!$A$6:$A$12,0))</f>
        <v/>
      </c>
      <c r="N2116" s="26">
        <f>INDEX(Structure!$G$25:$G$52,MATCH(B2116&amp;"|"&amp;I2116,Structure!$A$25:$A$52,0))</f>
        <v/>
      </c>
      <c r="O2116" s="26">
        <f>INDEX(Structure!$H$25:$H$52,MATCH(B2116&amp;"|"&amp;I2116,Structure!$A$25:$A$52,0))</f>
        <v/>
      </c>
      <c r="P2116" s="26">
        <f>INDEX(Structure!$I$25:$I$52,MATCH(B2116&amp;"|"&amp;I2116,Structure!$A$25:$A$52,0))</f>
        <v/>
      </c>
      <c r="Q2116" s="20">
        <f>G2116/H2116</f>
        <v/>
      </c>
      <c r="R2116" s="20">
        <f>G2116/O2116</f>
        <v/>
      </c>
      <c r="S2116" s="32">
        <f>(G2116-N2116)/(P2116-N2116)</f>
        <v/>
      </c>
      <c r="T2116" s="4">
        <f>IF(G2116&lt;N2116,"Below",IF(G2116&gt;P2116,"Above","Within"))</f>
        <v/>
      </c>
      <c r="U2116" s="17">
        <f>MAX(0,N2116-G2116)*F2116</f>
        <v/>
      </c>
      <c r="V2116" s="17">
        <f>MAX(0,G2116-P2116)*F2116</f>
        <v/>
      </c>
      <c r="W2116" s="33">
        <f>IF(T2116="Above",LN(G2116/P2116)/LN(1+INDEX(Market!$E$6:$E$9,MATCH(B2116,Market!$A$6:$A$9,0))),0)</f>
        <v/>
      </c>
    </row>
    <row r="2117">
      <c r="A2117" s="5" t="inlineStr">
        <is>
          <t>E02452</t>
        </is>
      </c>
      <c r="B2117" s="5" t="inlineStr">
        <is>
          <t>DE</t>
        </is>
      </c>
      <c r="C2117" s="5" t="inlineStr">
        <is>
          <t>Operations</t>
        </is>
      </c>
      <c r="D2117" s="5" t="inlineStr">
        <is>
          <t>L2</t>
        </is>
      </c>
      <c r="E2117" s="5" t="inlineStr">
        <is>
          <t>F</t>
        </is>
      </c>
      <c r="F2117" s="5" t="n">
        <v>0.8</v>
      </c>
      <c r="G2117" s="31" t="n">
        <v>44100</v>
      </c>
      <c r="H2117" s="31" t="n">
        <v>45100</v>
      </c>
      <c r="I2117" s="6">
        <f>INDEX(Roles!$J$5:$J$40,MATCH(C2117&amp;"|"&amp;D2117,Roles!$A$5:$A$40,0))</f>
        <v/>
      </c>
      <c r="J2117" s="6">
        <f>INDEX(Roles!$K$5:$K$40,MATCH(C2117&amp;"|"&amp;D2117,Roles!$A$5:$A$40,0))</f>
        <v/>
      </c>
      <c r="K2117" s="26">
        <f>INDEX(Market!$K$31:$K$54,MATCH(B2117&amp;"|"&amp;J2117,Market!$A$31:$A$54,0))</f>
        <v/>
      </c>
      <c r="L2117" s="6">
        <f>INDEX(Settings!$E$13:$E$19,MATCH(I2117,Settings!$B$13:$B$19,0))</f>
        <v/>
      </c>
      <c r="M2117" s="25">
        <f>INDEX(Structure!$K$6:$K$12,MATCH(I2117,Structure!$A$6:$A$12,0))</f>
        <v/>
      </c>
      <c r="N2117" s="26">
        <f>INDEX(Structure!$G$25:$G$52,MATCH(B2117&amp;"|"&amp;I2117,Structure!$A$25:$A$52,0))</f>
        <v/>
      </c>
      <c r="O2117" s="26">
        <f>INDEX(Structure!$H$25:$H$52,MATCH(B2117&amp;"|"&amp;I2117,Structure!$A$25:$A$52,0))</f>
        <v/>
      </c>
      <c r="P2117" s="26">
        <f>INDEX(Structure!$I$25:$I$52,MATCH(B2117&amp;"|"&amp;I2117,Structure!$A$25:$A$52,0))</f>
        <v/>
      </c>
      <c r="Q2117" s="20">
        <f>G2117/H2117</f>
        <v/>
      </c>
      <c r="R2117" s="20">
        <f>G2117/O2117</f>
        <v/>
      </c>
      <c r="S2117" s="32">
        <f>(G2117-N2117)/(P2117-N2117)</f>
        <v/>
      </c>
      <c r="T2117" s="4">
        <f>IF(G2117&lt;N2117,"Below",IF(G2117&gt;P2117,"Above","Within"))</f>
        <v/>
      </c>
      <c r="U2117" s="17">
        <f>MAX(0,N2117-G2117)*F2117</f>
        <v/>
      </c>
      <c r="V2117" s="17">
        <f>MAX(0,G2117-P2117)*F2117</f>
        <v/>
      </c>
      <c r="W2117" s="33">
        <f>IF(T2117="Above",LN(G2117/P2117)/LN(1+INDEX(Market!$E$6:$E$9,MATCH(B2117,Market!$A$6:$A$9,0))),0)</f>
        <v/>
      </c>
    </row>
    <row r="2118">
      <c r="A2118" s="5" t="inlineStr">
        <is>
          <t>E02453</t>
        </is>
      </c>
      <c r="B2118" s="5" t="inlineStr">
        <is>
          <t>DE</t>
        </is>
      </c>
      <c r="C2118" s="5" t="inlineStr">
        <is>
          <t>Finance</t>
        </is>
      </c>
      <c r="D2118" s="5" t="inlineStr">
        <is>
          <t>L1</t>
        </is>
      </c>
      <c r="E2118" s="5" t="inlineStr">
        <is>
          <t>M</t>
        </is>
      </c>
      <c r="F2118" s="5" t="n">
        <v>1</v>
      </c>
      <c r="G2118" s="31" t="n">
        <v>51100</v>
      </c>
      <c r="H2118" s="31" t="n">
        <v>41800</v>
      </c>
      <c r="I2118" s="6">
        <f>INDEX(Roles!$J$5:$J$40,MATCH(C2118&amp;"|"&amp;D2118,Roles!$A$5:$A$40,0))</f>
        <v/>
      </c>
      <c r="J2118" s="6">
        <f>INDEX(Roles!$K$5:$K$40,MATCH(C2118&amp;"|"&amp;D2118,Roles!$A$5:$A$40,0))</f>
        <v/>
      </c>
      <c r="K2118" s="26">
        <f>INDEX(Market!$K$31:$K$54,MATCH(B2118&amp;"|"&amp;J2118,Market!$A$31:$A$54,0))</f>
        <v/>
      </c>
      <c r="L2118" s="6">
        <f>INDEX(Settings!$E$13:$E$19,MATCH(I2118,Settings!$B$13:$B$19,0))</f>
        <v/>
      </c>
      <c r="M2118" s="25">
        <f>INDEX(Structure!$K$6:$K$12,MATCH(I2118,Structure!$A$6:$A$12,0))</f>
        <v/>
      </c>
      <c r="N2118" s="26">
        <f>INDEX(Structure!$G$25:$G$52,MATCH(B2118&amp;"|"&amp;I2118,Structure!$A$25:$A$52,0))</f>
        <v/>
      </c>
      <c r="O2118" s="26">
        <f>INDEX(Structure!$H$25:$H$52,MATCH(B2118&amp;"|"&amp;I2118,Structure!$A$25:$A$52,0))</f>
        <v/>
      </c>
      <c r="P2118" s="26">
        <f>INDEX(Structure!$I$25:$I$52,MATCH(B2118&amp;"|"&amp;I2118,Structure!$A$25:$A$52,0))</f>
        <v/>
      </c>
      <c r="Q2118" s="20">
        <f>G2118/H2118</f>
        <v/>
      </c>
      <c r="R2118" s="20">
        <f>G2118/O2118</f>
        <v/>
      </c>
      <c r="S2118" s="32">
        <f>(G2118-N2118)/(P2118-N2118)</f>
        <v/>
      </c>
      <c r="T2118" s="4">
        <f>IF(G2118&lt;N2118,"Below",IF(G2118&gt;P2118,"Above","Within"))</f>
        <v/>
      </c>
      <c r="U2118" s="17">
        <f>MAX(0,N2118-G2118)*F2118</f>
        <v/>
      </c>
      <c r="V2118" s="17">
        <f>MAX(0,G2118-P2118)*F2118</f>
        <v/>
      </c>
      <c r="W2118" s="33">
        <f>IF(T2118="Above",LN(G2118/P2118)/LN(1+INDEX(Market!$E$6:$E$9,MATCH(B2118,Market!$A$6:$A$9,0))),0)</f>
        <v/>
      </c>
    </row>
    <row r="2119">
      <c r="A2119" s="5" t="inlineStr">
        <is>
          <t>E02455</t>
        </is>
      </c>
      <c r="B2119" s="5" t="inlineStr">
        <is>
          <t>IT</t>
        </is>
      </c>
      <c r="C2119" s="5" t="inlineStr">
        <is>
          <t>Tech</t>
        </is>
      </c>
      <c r="D2119" s="5" t="inlineStr">
        <is>
          <t>L1</t>
        </is>
      </c>
      <c r="E2119" s="5" t="inlineStr">
        <is>
          <t>M</t>
        </is>
      </c>
      <c r="F2119" s="5" t="n">
        <v>1</v>
      </c>
      <c r="G2119" s="31" t="n">
        <v>32950</v>
      </c>
      <c r="H2119" s="31" t="n">
        <v>32500</v>
      </c>
      <c r="I2119" s="6">
        <f>INDEX(Roles!$J$5:$J$40,MATCH(C2119&amp;"|"&amp;D2119,Roles!$A$5:$A$40,0))</f>
        <v/>
      </c>
      <c r="J2119" s="6">
        <f>INDEX(Roles!$K$5:$K$40,MATCH(C2119&amp;"|"&amp;D2119,Roles!$A$5:$A$40,0))</f>
        <v/>
      </c>
      <c r="K2119" s="26">
        <f>INDEX(Market!$K$31:$K$54,MATCH(B2119&amp;"|"&amp;J2119,Market!$A$31:$A$54,0))</f>
        <v/>
      </c>
      <c r="L2119" s="6">
        <f>INDEX(Settings!$E$13:$E$19,MATCH(I2119,Settings!$B$13:$B$19,0))</f>
        <v/>
      </c>
      <c r="M2119" s="25">
        <f>INDEX(Structure!$K$6:$K$12,MATCH(I2119,Structure!$A$6:$A$12,0))</f>
        <v/>
      </c>
      <c r="N2119" s="26">
        <f>INDEX(Structure!$G$25:$G$52,MATCH(B2119&amp;"|"&amp;I2119,Structure!$A$25:$A$52,0))</f>
        <v/>
      </c>
      <c r="O2119" s="26">
        <f>INDEX(Structure!$H$25:$H$52,MATCH(B2119&amp;"|"&amp;I2119,Structure!$A$25:$A$52,0))</f>
        <v/>
      </c>
      <c r="P2119" s="26">
        <f>INDEX(Structure!$I$25:$I$52,MATCH(B2119&amp;"|"&amp;I2119,Structure!$A$25:$A$52,0))</f>
        <v/>
      </c>
      <c r="Q2119" s="20">
        <f>G2119/H2119</f>
        <v/>
      </c>
      <c r="R2119" s="20">
        <f>G2119/O2119</f>
        <v/>
      </c>
      <c r="S2119" s="32">
        <f>(G2119-N2119)/(P2119-N2119)</f>
        <v/>
      </c>
      <c r="T2119" s="4">
        <f>IF(G2119&lt;N2119,"Below",IF(G2119&gt;P2119,"Above","Within"))</f>
        <v/>
      </c>
      <c r="U2119" s="17">
        <f>MAX(0,N2119-G2119)*F2119</f>
        <v/>
      </c>
      <c r="V2119" s="17">
        <f>MAX(0,G2119-P2119)*F2119</f>
        <v/>
      </c>
      <c r="W2119" s="33">
        <f>IF(T2119="Above",LN(G2119/P2119)/LN(1+INDEX(Market!$E$6:$E$9,MATCH(B2119,Market!$A$6:$A$9,0))),0)</f>
        <v/>
      </c>
    </row>
    <row r="2120">
      <c r="A2120" s="5" t="inlineStr">
        <is>
          <t>E02456</t>
        </is>
      </c>
      <c r="B2120" s="5" t="inlineStr">
        <is>
          <t>IT</t>
        </is>
      </c>
      <c r="C2120" s="5" t="inlineStr">
        <is>
          <t>Customer Service</t>
        </is>
      </c>
      <c r="D2120" s="5" t="inlineStr">
        <is>
          <t>L2</t>
        </is>
      </c>
      <c r="E2120" s="5" t="inlineStr">
        <is>
          <t>F</t>
        </is>
      </c>
      <c r="F2120" s="5" t="n">
        <v>1</v>
      </c>
      <c r="G2120" s="31" t="n">
        <v>29950</v>
      </c>
      <c r="H2120" s="31" t="n">
        <v>29200</v>
      </c>
      <c r="I2120" s="6">
        <f>INDEX(Roles!$J$5:$J$40,MATCH(C2120&amp;"|"&amp;D2120,Roles!$A$5:$A$40,0))</f>
        <v/>
      </c>
      <c r="J2120" s="6">
        <f>INDEX(Roles!$K$5:$K$40,MATCH(C2120&amp;"|"&amp;D2120,Roles!$A$5:$A$40,0))</f>
        <v/>
      </c>
      <c r="K2120" s="26">
        <f>INDEX(Market!$K$31:$K$54,MATCH(B2120&amp;"|"&amp;J2120,Market!$A$31:$A$54,0))</f>
        <v/>
      </c>
      <c r="L2120" s="6">
        <f>INDEX(Settings!$E$13:$E$19,MATCH(I2120,Settings!$B$13:$B$19,0))</f>
        <v/>
      </c>
      <c r="M2120" s="25">
        <f>INDEX(Structure!$K$6:$K$12,MATCH(I2120,Structure!$A$6:$A$12,0))</f>
        <v/>
      </c>
      <c r="N2120" s="26">
        <f>INDEX(Structure!$G$25:$G$52,MATCH(B2120&amp;"|"&amp;I2120,Structure!$A$25:$A$52,0))</f>
        <v/>
      </c>
      <c r="O2120" s="26">
        <f>INDEX(Structure!$H$25:$H$52,MATCH(B2120&amp;"|"&amp;I2120,Structure!$A$25:$A$52,0))</f>
        <v/>
      </c>
      <c r="P2120" s="26">
        <f>INDEX(Structure!$I$25:$I$52,MATCH(B2120&amp;"|"&amp;I2120,Structure!$A$25:$A$52,0))</f>
        <v/>
      </c>
      <c r="Q2120" s="20">
        <f>G2120/H2120</f>
        <v/>
      </c>
      <c r="R2120" s="20">
        <f>G2120/O2120</f>
        <v/>
      </c>
      <c r="S2120" s="32">
        <f>(G2120-N2120)/(P2120-N2120)</f>
        <v/>
      </c>
      <c r="T2120" s="4">
        <f>IF(G2120&lt;N2120,"Below",IF(G2120&gt;P2120,"Above","Within"))</f>
        <v/>
      </c>
      <c r="U2120" s="17">
        <f>MAX(0,N2120-G2120)*F2120</f>
        <v/>
      </c>
      <c r="V2120" s="17">
        <f>MAX(0,G2120-P2120)*F2120</f>
        <v/>
      </c>
      <c r="W2120" s="33">
        <f>IF(T2120="Above",LN(G2120/P2120)/LN(1+INDEX(Market!$E$6:$E$9,MATCH(B2120,Market!$A$6:$A$9,0))),0)</f>
        <v/>
      </c>
    </row>
    <row r="2121">
      <c r="A2121" s="5" t="inlineStr">
        <is>
          <t>E02457</t>
        </is>
      </c>
      <c r="B2121" s="5" t="inlineStr">
        <is>
          <t>ES</t>
        </is>
      </c>
      <c r="C2121" s="5" t="inlineStr">
        <is>
          <t>Customer Service</t>
        </is>
      </c>
      <c r="D2121" s="5" t="inlineStr">
        <is>
          <t>L5</t>
        </is>
      </c>
      <c r="E2121" s="5" t="inlineStr">
        <is>
          <t>M</t>
        </is>
      </c>
      <c r="F2121" s="5" t="n">
        <v>1</v>
      </c>
      <c r="G2121" s="31" t="n">
        <v>68100</v>
      </c>
      <c r="H2121" s="31" t="n">
        <v>65200</v>
      </c>
      <c r="I2121" s="6">
        <f>INDEX(Roles!$J$5:$J$40,MATCH(C2121&amp;"|"&amp;D2121,Roles!$A$5:$A$40,0))</f>
        <v/>
      </c>
      <c r="J2121" s="6">
        <f>INDEX(Roles!$K$5:$K$40,MATCH(C2121&amp;"|"&amp;D2121,Roles!$A$5:$A$40,0))</f>
        <v/>
      </c>
      <c r="K2121" s="26">
        <f>INDEX(Market!$K$31:$K$54,MATCH(B2121&amp;"|"&amp;J2121,Market!$A$31:$A$54,0))</f>
        <v/>
      </c>
      <c r="L2121" s="6">
        <f>INDEX(Settings!$E$13:$E$19,MATCH(I2121,Settings!$B$13:$B$19,0))</f>
        <v/>
      </c>
      <c r="M2121" s="25">
        <f>INDEX(Structure!$K$6:$K$12,MATCH(I2121,Structure!$A$6:$A$12,0))</f>
        <v/>
      </c>
      <c r="N2121" s="26">
        <f>INDEX(Structure!$G$25:$G$52,MATCH(B2121&amp;"|"&amp;I2121,Structure!$A$25:$A$52,0))</f>
        <v/>
      </c>
      <c r="O2121" s="26">
        <f>INDEX(Structure!$H$25:$H$52,MATCH(B2121&amp;"|"&amp;I2121,Structure!$A$25:$A$52,0))</f>
        <v/>
      </c>
      <c r="P2121" s="26">
        <f>INDEX(Structure!$I$25:$I$52,MATCH(B2121&amp;"|"&amp;I2121,Structure!$A$25:$A$52,0))</f>
        <v/>
      </c>
      <c r="Q2121" s="20">
        <f>G2121/H2121</f>
        <v/>
      </c>
      <c r="R2121" s="20">
        <f>G2121/O2121</f>
        <v/>
      </c>
      <c r="S2121" s="32">
        <f>(G2121-N2121)/(P2121-N2121)</f>
        <v/>
      </c>
      <c r="T2121" s="4">
        <f>IF(G2121&lt;N2121,"Below",IF(G2121&gt;P2121,"Above","Within"))</f>
        <v/>
      </c>
      <c r="U2121" s="17">
        <f>MAX(0,N2121-G2121)*F2121</f>
        <v/>
      </c>
      <c r="V2121" s="17">
        <f>MAX(0,G2121-P2121)*F2121</f>
        <v/>
      </c>
      <c r="W2121" s="33">
        <f>IF(T2121="Above",LN(G2121/P2121)/LN(1+INDEX(Market!$E$6:$E$9,MATCH(B2121,Market!$A$6:$A$9,0))),0)</f>
        <v/>
      </c>
    </row>
    <row r="2122">
      <c r="A2122" s="5" t="inlineStr">
        <is>
          <t>E02458</t>
        </is>
      </c>
      <c r="B2122" s="5" t="inlineStr">
        <is>
          <t>PL</t>
        </is>
      </c>
      <c r="C2122" s="5" t="inlineStr">
        <is>
          <t>Tech</t>
        </is>
      </c>
      <c r="D2122" s="5" t="inlineStr">
        <is>
          <t>L3</t>
        </is>
      </c>
      <c r="E2122" s="5" t="inlineStr">
        <is>
          <t>F</t>
        </is>
      </c>
      <c r="F2122" s="5" t="n">
        <v>1</v>
      </c>
      <c r="G2122" s="31" t="n">
        <v>44000</v>
      </c>
      <c r="H2122" s="31" t="n">
        <v>42000</v>
      </c>
      <c r="I2122" s="6">
        <f>INDEX(Roles!$J$5:$J$40,MATCH(C2122&amp;"|"&amp;D2122,Roles!$A$5:$A$40,0))</f>
        <v/>
      </c>
      <c r="J2122" s="6">
        <f>INDEX(Roles!$K$5:$K$40,MATCH(C2122&amp;"|"&amp;D2122,Roles!$A$5:$A$40,0))</f>
        <v/>
      </c>
      <c r="K2122" s="26">
        <f>INDEX(Market!$K$31:$K$54,MATCH(B2122&amp;"|"&amp;J2122,Market!$A$31:$A$54,0))</f>
        <v/>
      </c>
      <c r="L2122" s="6">
        <f>INDEX(Settings!$E$13:$E$19,MATCH(I2122,Settings!$B$13:$B$19,0))</f>
        <v/>
      </c>
      <c r="M2122" s="25">
        <f>INDEX(Structure!$K$6:$K$12,MATCH(I2122,Structure!$A$6:$A$12,0))</f>
        <v/>
      </c>
      <c r="N2122" s="26">
        <f>INDEX(Structure!$G$25:$G$52,MATCH(B2122&amp;"|"&amp;I2122,Structure!$A$25:$A$52,0))</f>
        <v/>
      </c>
      <c r="O2122" s="26">
        <f>INDEX(Structure!$H$25:$H$52,MATCH(B2122&amp;"|"&amp;I2122,Structure!$A$25:$A$52,0))</f>
        <v/>
      </c>
      <c r="P2122" s="26">
        <f>INDEX(Structure!$I$25:$I$52,MATCH(B2122&amp;"|"&amp;I2122,Structure!$A$25:$A$52,0))</f>
        <v/>
      </c>
      <c r="Q2122" s="20">
        <f>G2122/H2122</f>
        <v/>
      </c>
      <c r="R2122" s="20">
        <f>G2122/O2122</f>
        <v/>
      </c>
      <c r="S2122" s="32">
        <f>(G2122-N2122)/(P2122-N2122)</f>
        <v/>
      </c>
      <c r="T2122" s="4">
        <f>IF(G2122&lt;N2122,"Below",IF(G2122&gt;P2122,"Above","Within"))</f>
        <v/>
      </c>
      <c r="U2122" s="17">
        <f>MAX(0,N2122-G2122)*F2122</f>
        <v/>
      </c>
      <c r="V2122" s="17">
        <f>MAX(0,G2122-P2122)*F2122</f>
        <v/>
      </c>
      <c r="W2122" s="33">
        <f>IF(T2122="Above",LN(G2122/P2122)/LN(1+INDEX(Market!$E$6:$E$9,MATCH(B2122,Market!$A$6:$A$9,0))),0)</f>
        <v/>
      </c>
    </row>
    <row r="2123">
      <c r="A2123" s="5" t="inlineStr">
        <is>
          <t>E02459</t>
        </is>
      </c>
      <c r="B2123" s="5" t="inlineStr">
        <is>
          <t>PL</t>
        </is>
      </c>
      <c r="C2123" s="5" t="inlineStr">
        <is>
          <t>Customer Service</t>
        </is>
      </c>
      <c r="D2123" s="5" t="inlineStr">
        <is>
          <t>L1</t>
        </is>
      </c>
      <c r="E2123" s="5" t="inlineStr">
        <is>
          <t>M</t>
        </is>
      </c>
      <c r="F2123" s="5" t="n">
        <v>1</v>
      </c>
      <c r="G2123" s="31" t="n">
        <v>16650</v>
      </c>
      <c r="H2123" s="31" t="n">
        <v>18900</v>
      </c>
      <c r="I2123" s="6">
        <f>INDEX(Roles!$J$5:$J$40,MATCH(C2123&amp;"|"&amp;D2123,Roles!$A$5:$A$40,0))</f>
        <v/>
      </c>
      <c r="J2123" s="6">
        <f>INDEX(Roles!$K$5:$K$40,MATCH(C2123&amp;"|"&amp;D2123,Roles!$A$5:$A$40,0))</f>
        <v/>
      </c>
      <c r="K2123" s="26">
        <f>INDEX(Market!$K$31:$K$54,MATCH(B2123&amp;"|"&amp;J2123,Market!$A$31:$A$54,0))</f>
        <v/>
      </c>
      <c r="L2123" s="6">
        <f>INDEX(Settings!$E$13:$E$19,MATCH(I2123,Settings!$B$13:$B$19,0))</f>
        <v/>
      </c>
      <c r="M2123" s="25">
        <f>INDEX(Structure!$K$6:$K$12,MATCH(I2123,Structure!$A$6:$A$12,0))</f>
        <v/>
      </c>
      <c r="N2123" s="26">
        <f>INDEX(Structure!$G$25:$G$52,MATCH(B2123&amp;"|"&amp;I2123,Structure!$A$25:$A$52,0))</f>
        <v/>
      </c>
      <c r="O2123" s="26">
        <f>INDEX(Structure!$H$25:$H$52,MATCH(B2123&amp;"|"&amp;I2123,Structure!$A$25:$A$52,0))</f>
        <v/>
      </c>
      <c r="P2123" s="26">
        <f>INDEX(Structure!$I$25:$I$52,MATCH(B2123&amp;"|"&amp;I2123,Structure!$A$25:$A$52,0))</f>
        <v/>
      </c>
      <c r="Q2123" s="20">
        <f>G2123/H2123</f>
        <v/>
      </c>
      <c r="R2123" s="20">
        <f>G2123/O2123</f>
        <v/>
      </c>
      <c r="S2123" s="32">
        <f>(G2123-N2123)/(P2123-N2123)</f>
        <v/>
      </c>
      <c r="T2123" s="4">
        <f>IF(G2123&lt;N2123,"Below",IF(G2123&gt;P2123,"Above","Within"))</f>
        <v/>
      </c>
      <c r="U2123" s="17">
        <f>MAX(0,N2123-G2123)*F2123</f>
        <v/>
      </c>
      <c r="V2123" s="17">
        <f>MAX(0,G2123-P2123)*F2123</f>
        <v/>
      </c>
      <c r="W2123" s="33">
        <f>IF(T2123="Above",LN(G2123/P2123)/LN(1+INDEX(Market!$E$6:$E$9,MATCH(B2123,Market!$A$6:$A$9,0))),0)</f>
        <v/>
      </c>
    </row>
    <row r="2124">
      <c r="A2124" s="5" t="inlineStr">
        <is>
          <t>E02460</t>
        </is>
      </c>
      <c r="B2124" s="5" t="inlineStr">
        <is>
          <t>DE</t>
        </is>
      </c>
      <c r="C2124" s="5" t="inlineStr">
        <is>
          <t>Tech</t>
        </is>
      </c>
      <c r="D2124" s="5" t="inlineStr">
        <is>
          <t>L1</t>
        </is>
      </c>
      <c r="E2124" s="5" t="inlineStr">
        <is>
          <t>M</t>
        </is>
      </c>
      <c r="F2124" s="5" t="n">
        <v>1</v>
      </c>
      <c r="G2124" s="31" t="n">
        <v>51600</v>
      </c>
      <c r="H2124" s="31" t="n">
        <v>47500</v>
      </c>
      <c r="I2124" s="6">
        <f>INDEX(Roles!$J$5:$J$40,MATCH(C2124&amp;"|"&amp;D2124,Roles!$A$5:$A$40,0))</f>
        <v/>
      </c>
      <c r="J2124" s="6">
        <f>INDEX(Roles!$K$5:$K$40,MATCH(C2124&amp;"|"&amp;D2124,Roles!$A$5:$A$40,0))</f>
        <v/>
      </c>
      <c r="K2124" s="26">
        <f>INDEX(Market!$K$31:$K$54,MATCH(B2124&amp;"|"&amp;J2124,Market!$A$31:$A$54,0))</f>
        <v/>
      </c>
      <c r="L2124" s="6">
        <f>INDEX(Settings!$E$13:$E$19,MATCH(I2124,Settings!$B$13:$B$19,0))</f>
        <v/>
      </c>
      <c r="M2124" s="25">
        <f>INDEX(Structure!$K$6:$K$12,MATCH(I2124,Structure!$A$6:$A$12,0))</f>
        <v/>
      </c>
      <c r="N2124" s="26">
        <f>INDEX(Structure!$G$25:$G$52,MATCH(B2124&amp;"|"&amp;I2124,Structure!$A$25:$A$52,0))</f>
        <v/>
      </c>
      <c r="O2124" s="26">
        <f>INDEX(Structure!$H$25:$H$52,MATCH(B2124&amp;"|"&amp;I2124,Structure!$A$25:$A$52,0))</f>
        <v/>
      </c>
      <c r="P2124" s="26">
        <f>INDEX(Structure!$I$25:$I$52,MATCH(B2124&amp;"|"&amp;I2124,Structure!$A$25:$A$52,0))</f>
        <v/>
      </c>
      <c r="Q2124" s="20">
        <f>G2124/H2124</f>
        <v/>
      </c>
      <c r="R2124" s="20">
        <f>G2124/O2124</f>
        <v/>
      </c>
      <c r="S2124" s="32">
        <f>(G2124-N2124)/(P2124-N2124)</f>
        <v/>
      </c>
      <c r="T2124" s="4">
        <f>IF(G2124&lt;N2124,"Below",IF(G2124&gt;P2124,"Above","Within"))</f>
        <v/>
      </c>
      <c r="U2124" s="17">
        <f>MAX(0,N2124-G2124)*F2124</f>
        <v/>
      </c>
      <c r="V2124" s="17">
        <f>MAX(0,G2124-P2124)*F2124</f>
        <v/>
      </c>
      <c r="W2124" s="33">
        <f>IF(T2124="Above",LN(G2124/P2124)/LN(1+INDEX(Market!$E$6:$E$9,MATCH(B2124,Market!$A$6:$A$9,0))),0)</f>
        <v/>
      </c>
    </row>
    <row r="2125">
      <c r="A2125" s="5" t="inlineStr">
        <is>
          <t>E02462</t>
        </is>
      </c>
      <c r="B2125" s="5" t="inlineStr">
        <is>
          <t>IT</t>
        </is>
      </c>
      <c r="C2125" s="5" t="inlineStr">
        <is>
          <t>Operations</t>
        </is>
      </c>
      <c r="D2125" s="5" t="inlineStr">
        <is>
          <t>L1</t>
        </is>
      </c>
      <c r="E2125" s="5" t="inlineStr">
        <is>
          <t>M</t>
        </is>
      </c>
      <c r="F2125" s="5" t="n">
        <v>1</v>
      </c>
      <c r="G2125" s="31" t="n">
        <v>25400</v>
      </c>
      <c r="H2125" s="31" t="n">
        <v>24700</v>
      </c>
      <c r="I2125" s="6">
        <f>INDEX(Roles!$J$5:$J$40,MATCH(C2125&amp;"|"&amp;D2125,Roles!$A$5:$A$40,0))</f>
        <v/>
      </c>
      <c r="J2125" s="6">
        <f>INDEX(Roles!$K$5:$K$40,MATCH(C2125&amp;"|"&amp;D2125,Roles!$A$5:$A$40,0))</f>
        <v/>
      </c>
      <c r="K2125" s="26">
        <f>INDEX(Market!$K$31:$K$54,MATCH(B2125&amp;"|"&amp;J2125,Market!$A$31:$A$54,0))</f>
        <v/>
      </c>
      <c r="L2125" s="6">
        <f>INDEX(Settings!$E$13:$E$19,MATCH(I2125,Settings!$B$13:$B$19,0))</f>
        <v/>
      </c>
      <c r="M2125" s="25">
        <f>INDEX(Structure!$K$6:$K$12,MATCH(I2125,Structure!$A$6:$A$12,0))</f>
        <v/>
      </c>
      <c r="N2125" s="26">
        <f>INDEX(Structure!$G$25:$G$52,MATCH(B2125&amp;"|"&amp;I2125,Structure!$A$25:$A$52,0))</f>
        <v/>
      </c>
      <c r="O2125" s="26">
        <f>INDEX(Structure!$H$25:$H$52,MATCH(B2125&amp;"|"&amp;I2125,Structure!$A$25:$A$52,0))</f>
        <v/>
      </c>
      <c r="P2125" s="26">
        <f>INDEX(Structure!$I$25:$I$52,MATCH(B2125&amp;"|"&amp;I2125,Structure!$A$25:$A$52,0))</f>
        <v/>
      </c>
      <c r="Q2125" s="20">
        <f>G2125/H2125</f>
        <v/>
      </c>
      <c r="R2125" s="20">
        <f>G2125/O2125</f>
        <v/>
      </c>
      <c r="S2125" s="32">
        <f>(G2125-N2125)/(P2125-N2125)</f>
        <v/>
      </c>
      <c r="T2125" s="4">
        <f>IF(G2125&lt;N2125,"Below",IF(G2125&gt;P2125,"Above","Within"))</f>
        <v/>
      </c>
      <c r="U2125" s="17">
        <f>MAX(0,N2125-G2125)*F2125</f>
        <v/>
      </c>
      <c r="V2125" s="17">
        <f>MAX(0,G2125-P2125)*F2125</f>
        <v/>
      </c>
      <c r="W2125" s="33">
        <f>IF(T2125="Above",LN(G2125/P2125)/LN(1+INDEX(Market!$E$6:$E$9,MATCH(B2125,Market!$A$6:$A$9,0))),0)</f>
        <v/>
      </c>
    </row>
    <row r="2126">
      <c r="A2126" s="5" t="inlineStr">
        <is>
          <t>E02463</t>
        </is>
      </c>
      <c r="B2126" s="5" t="inlineStr">
        <is>
          <t>IT</t>
        </is>
      </c>
      <c r="C2126" s="5" t="inlineStr">
        <is>
          <t>Operations</t>
        </is>
      </c>
      <c r="D2126" s="5" t="inlineStr">
        <is>
          <t>L3</t>
        </is>
      </c>
      <c r="E2126" s="5" t="inlineStr">
        <is>
          <t>F</t>
        </is>
      </c>
      <c r="F2126" s="5" t="n">
        <v>0.8</v>
      </c>
      <c r="G2126" s="31" t="n">
        <v>43500</v>
      </c>
      <c r="H2126" s="31" t="n">
        <v>39500</v>
      </c>
      <c r="I2126" s="6">
        <f>INDEX(Roles!$J$5:$J$40,MATCH(C2126&amp;"|"&amp;D2126,Roles!$A$5:$A$40,0))</f>
        <v/>
      </c>
      <c r="J2126" s="6">
        <f>INDEX(Roles!$K$5:$K$40,MATCH(C2126&amp;"|"&amp;D2126,Roles!$A$5:$A$40,0))</f>
        <v/>
      </c>
      <c r="K2126" s="26">
        <f>INDEX(Market!$K$31:$K$54,MATCH(B2126&amp;"|"&amp;J2126,Market!$A$31:$A$54,0))</f>
        <v/>
      </c>
      <c r="L2126" s="6">
        <f>INDEX(Settings!$E$13:$E$19,MATCH(I2126,Settings!$B$13:$B$19,0))</f>
        <v/>
      </c>
      <c r="M2126" s="25">
        <f>INDEX(Structure!$K$6:$K$12,MATCH(I2126,Structure!$A$6:$A$12,0))</f>
        <v/>
      </c>
      <c r="N2126" s="26">
        <f>INDEX(Structure!$G$25:$G$52,MATCH(B2126&amp;"|"&amp;I2126,Structure!$A$25:$A$52,0))</f>
        <v/>
      </c>
      <c r="O2126" s="26">
        <f>INDEX(Structure!$H$25:$H$52,MATCH(B2126&amp;"|"&amp;I2126,Structure!$A$25:$A$52,0))</f>
        <v/>
      </c>
      <c r="P2126" s="26">
        <f>INDEX(Structure!$I$25:$I$52,MATCH(B2126&amp;"|"&amp;I2126,Structure!$A$25:$A$52,0))</f>
        <v/>
      </c>
      <c r="Q2126" s="20">
        <f>G2126/H2126</f>
        <v/>
      </c>
      <c r="R2126" s="20">
        <f>G2126/O2126</f>
        <v/>
      </c>
      <c r="S2126" s="32">
        <f>(G2126-N2126)/(P2126-N2126)</f>
        <v/>
      </c>
      <c r="T2126" s="4">
        <f>IF(G2126&lt;N2126,"Below",IF(G2126&gt;P2126,"Above","Within"))</f>
        <v/>
      </c>
      <c r="U2126" s="17">
        <f>MAX(0,N2126-G2126)*F2126</f>
        <v/>
      </c>
      <c r="V2126" s="17">
        <f>MAX(0,G2126-P2126)*F2126</f>
        <v/>
      </c>
      <c r="W2126" s="33">
        <f>IF(T2126="Above",LN(G2126/P2126)/LN(1+INDEX(Market!$E$6:$E$9,MATCH(B2126,Market!$A$6:$A$9,0))),0)</f>
        <v/>
      </c>
    </row>
    <row r="2127">
      <c r="A2127" s="5" t="inlineStr">
        <is>
          <t>E02465</t>
        </is>
      </c>
      <c r="B2127" s="5" t="inlineStr">
        <is>
          <t>IT</t>
        </is>
      </c>
      <c r="C2127" s="5" t="inlineStr">
        <is>
          <t>Tech</t>
        </is>
      </c>
      <c r="D2127" s="5" t="inlineStr">
        <is>
          <t>L1</t>
        </is>
      </c>
      <c r="E2127" s="5" t="inlineStr">
        <is>
          <t>M</t>
        </is>
      </c>
      <c r="F2127" s="5" t="n">
        <v>1</v>
      </c>
      <c r="G2127" s="31" t="n">
        <v>33450</v>
      </c>
      <c r="H2127" s="31" t="n">
        <v>32500</v>
      </c>
      <c r="I2127" s="6">
        <f>INDEX(Roles!$J$5:$J$40,MATCH(C2127&amp;"|"&amp;D2127,Roles!$A$5:$A$40,0))</f>
        <v/>
      </c>
      <c r="J2127" s="6">
        <f>INDEX(Roles!$K$5:$K$40,MATCH(C2127&amp;"|"&amp;D2127,Roles!$A$5:$A$40,0))</f>
        <v/>
      </c>
      <c r="K2127" s="26">
        <f>INDEX(Market!$K$31:$K$54,MATCH(B2127&amp;"|"&amp;J2127,Market!$A$31:$A$54,0))</f>
        <v/>
      </c>
      <c r="L2127" s="6">
        <f>INDEX(Settings!$E$13:$E$19,MATCH(I2127,Settings!$B$13:$B$19,0))</f>
        <v/>
      </c>
      <c r="M2127" s="25">
        <f>INDEX(Structure!$K$6:$K$12,MATCH(I2127,Structure!$A$6:$A$12,0))</f>
        <v/>
      </c>
      <c r="N2127" s="26">
        <f>INDEX(Structure!$G$25:$G$52,MATCH(B2127&amp;"|"&amp;I2127,Structure!$A$25:$A$52,0))</f>
        <v/>
      </c>
      <c r="O2127" s="26">
        <f>INDEX(Structure!$H$25:$H$52,MATCH(B2127&amp;"|"&amp;I2127,Structure!$A$25:$A$52,0))</f>
        <v/>
      </c>
      <c r="P2127" s="26">
        <f>INDEX(Structure!$I$25:$I$52,MATCH(B2127&amp;"|"&amp;I2127,Structure!$A$25:$A$52,0))</f>
        <v/>
      </c>
      <c r="Q2127" s="20">
        <f>G2127/H2127</f>
        <v/>
      </c>
      <c r="R2127" s="20">
        <f>G2127/O2127</f>
        <v/>
      </c>
      <c r="S2127" s="32">
        <f>(G2127-N2127)/(P2127-N2127)</f>
        <v/>
      </c>
      <c r="T2127" s="4">
        <f>IF(G2127&lt;N2127,"Below",IF(G2127&gt;P2127,"Above","Within"))</f>
        <v/>
      </c>
      <c r="U2127" s="17">
        <f>MAX(0,N2127-G2127)*F2127</f>
        <v/>
      </c>
      <c r="V2127" s="17">
        <f>MAX(0,G2127-P2127)*F2127</f>
        <v/>
      </c>
      <c r="W2127" s="33">
        <f>IF(T2127="Above",LN(G2127/P2127)/LN(1+INDEX(Market!$E$6:$E$9,MATCH(B2127,Market!$A$6:$A$9,0))),0)</f>
        <v/>
      </c>
    </row>
    <row r="2128">
      <c r="A2128" s="5" t="inlineStr">
        <is>
          <t>E02466</t>
        </is>
      </c>
      <c r="B2128" s="5" t="inlineStr">
        <is>
          <t>DE</t>
        </is>
      </c>
      <c r="C2128" s="5" t="inlineStr">
        <is>
          <t>Finance</t>
        </is>
      </c>
      <c r="D2128" s="5" t="inlineStr">
        <is>
          <t>L1</t>
        </is>
      </c>
      <c r="E2128" s="5" t="inlineStr">
        <is>
          <t>M</t>
        </is>
      </c>
      <c r="F2128" s="5" t="n">
        <v>1</v>
      </c>
      <c r="G2128" s="31" t="n">
        <v>42050</v>
      </c>
      <c r="H2128" s="31" t="n">
        <v>41800</v>
      </c>
      <c r="I2128" s="6">
        <f>INDEX(Roles!$J$5:$J$40,MATCH(C2128&amp;"|"&amp;D2128,Roles!$A$5:$A$40,0))</f>
        <v/>
      </c>
      <c r="J2128" s="6">
        <f>INDEX(Roles!$K$5:$K$40,MATCH(C2128&amp;"|"&amp;D2128,Roles!$A$5:$A$40,0))</f>
        <v/>
      </c>
      <c r="K2128" s="26">
        <f>INDEX(Market!$K$31:$K$54,MATCH(B2128&amp;"|"&amp;J2128,Market!$A$31:$A$54,0))</f>
        <v/>
      </c>
      <c r="L2128" s="6">
        <f>INDEX(Settings!$E$13:$E$19,MATCH(I2128,Settings!$B$13:$B$19,0))</f>
        <v/>
      </c>
      <c r="M2128" s="25">
        <f>INDEX(Structure!$K$6:$K$12,MATCH(I2128,Structure!$A$6:$A$12,0))</f>
        <v/>
      </c>
      <c r="N2128" s="26">
        <f>INDEX(Structure!$G$25:$G$52,MATCH(B2128&amp;"|"&amp;I2128,Structure!$A$25:$A$52,0))</f>
        <v/>
      </c>
      <c r="O2128" s="26">
        <f>INDEX(Structure!$H$25:$H$52,MATCH(B2128&amp;"|"&amp;I2128,Structure!$A$25:$A$52,0))</f>
        <v/>
      </c>
      <c r="P2128" s="26">
        <f>INDEX(Structure!$I$25:$I$52,MATCH(B2128&amp;"|"&amp;I2128,Structure!$A$25:$A$52,0))</f>
        <v/>
      </c>
      <c r="Q2128" s="20">
        <f>G2128/H2128</f>
        <v/>
      </c>
      <c r="R2128" s="20">
        <f>G2128/O2128</f>
        <v/>
      </c>
      <c r="S2128" s="32">
        <f>(G2128-N2128)/(P2128-N2128)</f>
        <v/>
      </c>
      <c r="T2128" s="4">
        <f>IF(G2128&lt;N2128,"Below",IF(G2128&gt;P2128,"Above","Within"))</f>
        <v/>
      </c>
      <c r="U2128" s="17">
        <f>MAX(0,N2128-G2128)*F2128</f>
        <v/>
      </c>
      <c r="V2128" s="17">
        <f>MAX(0,G2128-P2128)*F2128</f>
        <v/>
      </c>
      <c r="W2128" s="33">
        <f>IF(T2128="Above",LN(G2128/P2128)/LN(1+INDEX(Market!$E$6:$E$9,MATCH(B2128,Market!$A$6:$A$9,0))),0)</f>
        <v/>
      </c>
    </row>
    <row r="2129">
      <c r="A2129" s="5" t="inlineStr">
        <is>
          <t>E02468</t>
        </is>
      </c>
      <c r="B2129" s="5" t="inlineStr">
        <is>
          <t>DE</t>
        </is>
      </c>
      <c r="C2129" s="5" t="inlineStr">
        <is>
          <t>Customer Service</t>
        </is>
      </c>
      <c r="D2129" s="5" t="inlineStr">
        <is>
          <t>L2</t>
        </is>
      </c>
      <c r="E2129" s="5" t="inlineStr">
        <is>
          <t>F</t>
        </is>
      </c>
      <c r="F2129" s="5" t="n">
        <v>1</v>
      </c>
      <c r="G2129" s="31" t="n">
        <v>39700</v>
      </c>
      <c r="H2129" s="31" t="n">
        <v>42800</v>
      </c>
      <c r="I2129" s="6">
        <f>INDEX(Roles!$J$5:$J$40,MATCH(C2129&amp;"|"&amp;D2129,Roles!$A$5:$A$40,0))</f>
        <v/>
      </c>
      <c r="J2129" s="6">
        <f>INDEX(Roles!$K$5:$K$40,MATCH(C2129&amp;"|"&amp;D2129,Roles!$A$5:$A$40,0))</f>
        <v/>
      </c>
      <c r="K2129" s="26">
        <f>INDEX(Market!$K$31:$K$54,MATCH(B2129&amp;"|"&amp;J2129,Market!$A$31:$A$54,0))</f>
        <v/>
      </c>
      <c r="L2129" s="6">
        <f>INDEX(Settings!$E$13:$E$19,MATCH(I2129,Settings!$B$13:$B$19,0))</f>
        <v/>
      </c>
      <c r="M2129" s="25">
        <f>INDEX(Structure!$K$6:$K$12,MATCH(I2129,Structure!$A$6:$A$12,0))</f>
        <v/>
      </c>
      <c r="N2129" s="26">
        <f>INDEX(Structure!$G$25:$G$52,MATCH(B2129&amp;"|"&amp;I2129,Structure!$A$25:$A$52,0))</f>
        <v/>
      </c>
      <c r="O2129" s="26">
        <f>INDEX(Structure!$H$25:$H$52,MATCH(B2129&amp;"|"&amp;I2129,Structure!$A$25:$A$52,0))</f>
        <v/>
      </c>
      <c r="P2129" s="26">
        <f>INDEX(Structure!$I$25:$I$52,MATCH(B2129&amp;"|"&amp;I2129,Structure!$A$25:$A$52,0))</f>
        <v/>
      </c>
      <c r="Q2129" s="20">
        <f>G2129/H2129</f>
        <v/>
      </c>
      <c r="R2129" s="20">
        <f>G2129/O2129</f>
        <v/>
      </c>
      <c r="S2129" s="32">
        <f>(G2129-N2129)/(P2129-N2129)</f>
        <v/>
      </c>
      <c r="T2129" s="4">
        <f>IF(G2129&lt;N2129,"Below",IF(G2129&gt;P2129,"Above","Within"))</f>
        <v/>
      </c>
      <c r="U2129" s="17">
        <f>MAX(0,N2129-G2129)*F2129</f>
        <v/>
      </c>
      <c r="V2129" s="17">
        <f>MAX(0,G2129-P2129)*F2129</f>
        <v/>
      </c>
      <c r="W2129" s="33">
        <f>IF(T2129="Above",LN(G2129/P2129)/LN(1+INDEX(Market!$E$6:$E$9,MATCH(B2129,Market!$A$6:$A$9,0))),0)</f>
        <v/>
      </c>
    </row>
    <row r="2130">
      <c r="A2130" s="5" t="inlineStr">
        <is>
          <t>E02469</t>
        </is>
      </c>
      <c r="B2130" s="5" t="inlineStr">
        <is>
          <t>IT</t>
        </is>
      </c>
      <c r="C2130" s="5" t="inlineStr">
        <is>
          <t>Customer Service</t>
        </is>
      </c>
      <c r="D2130" s="5" t="inlineStr">
        <is>
          <t>L3</t>
        </is>
      </c>
      <c r="E2130" s="5" t="inlineStr">
        <is>
          <t>F</t>
        </is>
      </c>
      <c r="F2130" s="5" t="n">
        <v>1</v>
      </c>
      <c r="G2130" s="31" t="n">
        <v>37200</v>
      </c>
      <c r="H2130" s="31" t="n">
        <v>37400</v>
      </c>
      <c r="I2130" s="6">
        <f>INDEX(Roles!$J$5:$J$40,MATCH(C2130&amp;"|"&amp;D2130,Roles!$A$5:$A$40,0))</f>
        <v/>
      </c>
      <c r="J2130" s="6">
        <f>INDEX(Roles!$K$5:$K$40,MATCH(C2130&amp;"|"&amp;D2130,Roles!$A$5:$A$40,0))</f>
        <v/>
      </c>
      <c r="K2130" s="26">
        <f>INDEX(Market!$K$31:$K$54,MATCH(B2130&amp;"|"&amp;J2130,Market!$A$31:$A$54,0))</f>
        <v/>
      </c>
      <c r="L2130" s="6">
        <f>INDEX(Settings!$E$13:$E$19,MATCH(I2130,Settings!$B$13:$B$19,0))</f>
        <v/>
      </c>
      <c r="M2130" s="25">
        <f>INDEX(Structure!$K$6:$K$12,MATCH(I2130,Structure!$A$6:$A$12,0))</f>
        <v/>
      </c>
      <c r="N2130" s="26">
        <f>INDEX(Structure!$G$25:$G$52,MATCH(B2130&amp;"|"&amp;I2130,Structure!$A$25:$A$52,0))</f>
        <v/>
      </c>
      <c r="O2130" s="26">
        <f>INDEX(Structure!$H$25:$H$52,MATCH(B2130&amp;"|"&amp;I2130,Structure!$A$25:$A$52,0))</f>
        <v/>
      </c>
      <c r="P2130" s="26">
        <f>INDEX(Structure!$I$25:$I$52,MATCH(B2130&amp;"|"&amp;I2130,Structure!$A$25:$A$52,0))</f>
        <v/>
      </c>
      <c r="Q2130" s="20">
        <f>G2130/H2130</f>
        <v/>
      </c>
      <c r="R2130" s="20">
        <f>G2130/O2130</f>
        <v/>
      </c>
      <c r="S2130" s="32">
        <f>(G2130-N2130)/(P2130-N2130)</f>
        <v/>
      </c>
      <c r="T2130" s="4">
        <f>IF(G2130&lt;N2130,"Below",IF(G2130&gt;P2130,"Above","Within"))</f>
        <v/>
      </c>
      <c r="U2130" s="17">
        <f>MAX(0,N2130-G2130)*F2130</f>
        <v/>
      </c>
      <c r="V2130" s="17">
        <f>MAX(0,G2130-P2130)*F2130</f>
        <v/>
      </c>
      <c r="W2130" s="33">
        <f>IF(T2130="Above",LN(G2130/P2130)/LN(1+INDEX(Market!$E$6:$E$9,MATCH(B2130,Market!$A$6:$A$9,0))),0)</f>
        <v/>
      </c>
    </row>
    <row r="2131">
      <c r="A2131" s="5" t="inlineStr">
        <is>
          <t>E02470</t>
        </is>
      </c>
      <c r="B2131" s="5" t="inlineStr">
        <is>
          <t>DE</t>
        </is>
      </c>
      <c r="C2131" s="5" t="inlineStr">
        <is>
          <t>Customer Service</t>
        </is>
      </c>
      <c r="D2131" s="5" t="inlineStr">
        <is>
          <t>L2</t>
        </is>
      </c>
      <c r="E2131" s="5" t="inlineStr">
        <is>
          <t>M</t>
        </is>
      </c>
      <c r="F2131" s="5" t="n">
        <v>1</v>
      </c>
      <c r="G2131" s="31" t="n">
        <v>43100</v>
      </c>
      <c r="H2131" s="31" t="n">
        <v>42800</v>
      </c>
      <c r="I2131" s="6">
        <f>INDEX(Roles!$J$5:$J$40,MATCH(C2131&amp;"|"&amp;D2131,Roles!$A$5:$A$40,0))</f>
        <v/>
      </c>
      <c r="J2131" s="6">
        <f>INDEX(Roles!$K$5:$K$40,MATCH(C2131&amp;"|"&amp;D2131,Roles!$A$5:$A$40,0))</f>
        <v/>
      </c>
      <c r="K2131" s="26">
        <f>INDEX(Market!$K$31:$K$54,MATCH(B2131&amp;"|"&amp;J2131,Market!$A$31:$A$54,0))</f>
        <v/>
      </c>
      <c r="L2131" s="6">
        <f>INDEX(Settings!$E$13:$E$19,MATCH(I2131,Settings!$B$13:$B$19,0))</f>
        <v/>
      </c>
      <c r="M2131" s="25">
        <f>INDEX(Structure!$K$6:$K$12,MATCH(I2131,Structure!$A$6:$A$12,0))</f>
        <v/>
      </c>
      <c r="N2131" s="26">
        <f>INDEX(Structure!$G$25:$G$52,MATCH(B2131&amp;"|"&amp;I2131,Structure!$A$25:$A$52,0))</f>
        <v/>
      </c>
      <c r="O2131" s="26">
        <f>INDEX(Structure!$H$25:$H$52,MATCH(B2131&amp;"|"&amp;I2131,Structure!$A$25:$A$52,0))</f>
        <v/>
      </c>
      <c r="P2131" s="26">
        <f>INDEX(Structure!$I$25:$I$52,MATCH(B2131&amp;"|"&amp;I2131,Structure!$A$25:$A$52,0))</f>
        <v/>
      </c>
      <c r="Q2131" s="20">
        <f>G2131/H2131</f>
        <v/>
      </c>
      <c r="R2131" s="20">
        <f>G2131/O2131</f>
        <v/>
      </c>
      <c r="S2131" s="32">
        <f>(G2131-N2131)/(P2131-N2131)</f>
        <v/>
      </c>
      <c r="T2131" s="4">
        <f>IF(G2131&lt;N2131,"Below",IF(G2131&gt;P2131,"Above","Within"))</f>
        <v/>
      </c>
      <c r="U2131" s="17">
        <f>MAX(0,N2131-G2131)*F2131</f>
        <v/>
      </c>
      <c r="V2131" s="17">
        <f>MAX(0,G2131-P2131)*F2131</f>
        <v/>
      </c>
      <c r="W2131" s="33">
        <f>IF(T2131="Above",LN(G2131/P2131)/LN(1+INDEX(Market!$E$6:$E$9,MATCH(B2131,Market!$A$6:$A$9,0))),0)</f>
        <v/>
      </c>
    </row>
    <row r="2132">
      <c r="A2132" s="5" t="inlineStr">
        <is>
          <t>E02472</t>
        </is>
      </c>
      <c r="B2132" s="5" t="inlineStr">
        <is>
          <t>IT</t>
        </is>
      </c>
      <c r="C2132" s="5" t="inlineStr">
        <is>
          <t>Tech</t>
        </is>
      </c>
      <c r="D2132" s="5" t="inlineStr">
        <is>
          <t>L2</t>
        </is>
      </c>
      <c r="E2132" s="5" t="inlineStr">
        <is>
          <t>F</t>
        </is>
      </c>
      <c r="F2132" s="5" t="n">
        <v>1</v>
      </c>
      <c r="G2132" s="31" t="n">
        <v>47600</v>
      </c>
      <c r="H2132" s="31" t="n">
        <v>40600</v>
      </c>
      <c r="I2132" s="6">
        <f>INDEX(Roles!$J$5:$J$40,MATCH(C2132&amp;"|"&amp;D2132,Roles!$A$5:$A$40,0))</f>
        <v/>
      </c>
      <c r="J2132" s="6">
        <f>INDEX(Roles!$K$5:$K$40,MATCH(C2132&amp;"|"&amp;D2132,Roles!$A$5:$A$40,0))</f>
        <v/>
      </c>
      <c r="K2132" s="26">
        <f>INDEX(Market!$K$31:$K$54,MATCH(B2132&amp;"|"&amp;J2132,Market!$A$31:$A$54,0))</f>
        <v/>
      </c>
      <c r="L2132" s="6">
        <f>INDEX(Settings!$E$13:$E$19,MATCH(I2132,Settings!$B$13:$B$19,0))</f>
        <v/>
      </c>
      <c r="M2132" s="25">
        <f>INDEX(Structure!$K$6:$K$12,MATCH(I2132,Structure!$A$6:$A$12,0))</f>
        <v/>
      </c>
      <c r="N2132" s="26">
        <f>INDEX(Structure!$G$25:$G$52,MATCH(B2132&amp;"|"&amp;I2132,Structure!$A$25:$A$52,0))</f>
        <v/>
      </c>
      <c r="O2132" s="26">
        <f>INDEX(Structure!$H$25:$H$52,MATCH(B2132&amp;"|"&amp;I2132,Structure!$A$25:$A$52,0))</f>
        <v/>
      </c>
      <c r="P2132" s="26">
        <f>INDEX(Structure!$I$25:$I$52,MATCH(B2132&amp;"|"&amp;I2132,Structure!$A$25:$A$52,0))</f>
        <v/>
      </c>
      <c r="Q2132" s="20">
        <f>G2132/H2132</f>
        <v/>
      </c>
      <c r="R2132" s="20">
        <f>G2132/O2132</f>
        <v/>
      </c>
      <c r="S2132" s="32">
        <f>(G2132-N2132)/(P2132-N2132)</f>
        <v/>
      </c>
      <c r="T2132" s="4">
        <f>IF(G2132&lt;N2132,"Below",IF(G2132&gt;P2132,"Above","Within"))</f>
        <v/>
      </c>
      <c r="U2132" s="17">
        <f>MAX(0,N2132-G2132)*F2132</f>
        <v/>
      </c>
      <c r="V2132" s="17">
        <f>MAX(0,G2132-P2132)*F2132</f>
        <v/>
      </c>
      <c r="W2132" s="33">
        <f>IF(T2132="Above",LN(G2132/P2132)/LN(1+INDEX(Market!$E$6:$E$9,MATCH(B2132,Market!$A$6:$A$9,0))),0)</f>
        <v/>
      </c>
    </row>
    <row r="2133">
      <c r="A2133" s="5" t="inlineStr">
        <is>
          <t>E02473</t>
        </is>
      </c>
      <c r="B2133" s="5" t="inlineStr">
        <is>
          <t>DE</t>
        </is>
      </c>
      <c r="C2133" s="5" t="inlineStr">
        <is>
          <t>HR</t>
        </is>
      </c>
      <c r="D2133" s="5" t="inlineStr">
        <is>
          <t>L2</t>
        </is>
      </c>
      <c r="E2133" s="5" t="inlineStr">
        <is>
          <t>F</t>
        </is>
      </c>
      <c r="F2133" s="5" t="n">
        <v>1</v>
      </c>
      <c r="G2133" s="31" t="n">
        <v>47500</v>
      </c>
      <c r="H2133" s="31" t="n">
        <v>47500</v>
      </c>
      <c r="I2133" s="6">
        <f>INDEX(Roles!$J$5:$J$40,MATCH(C2133&amp;"|"&amp;D2133,Roles!$A$5:$A$40,0))</f>
        <v/>
      </c>
      <c r="J2133" s="6">
        <f>INDEX(Roles!$K$5:$K$40,MATCH(C2133&amp;"|"&amp;D2133,Roles!$A$5:$A$40,0))</f>
        <v/>
      </c>
      <c r="K2133" s="26">
        <f>INDEX(Market!$K$31:$K$54,MATCH(B2133&amp;"|"&amp;J2133,Market!$A$31:$A$54,0))</f>
        <v/>
      </c>
      <c r="L2133" s="6">
        <f>INDEX(Settings!$E$13:$E$19,MATCH(I2133,Settings!$B$13:$B$19,0))</f>
        <v/>
      </c>
      <c r="M2133" s="25">
        <f>INDEX(Structure!$K$6:$K$12,MATCH(I2133,Structure!$A$6:$A$12,0))</f>
        <v/>
      </c>
      <c r="N2133" s="26">
        <f>INDEX(Structure!$G$25:$G$52,MATCH(B2133&amp;"|"&amp;I2133,Structure!$A$25:$A$52,0))</f>
        <v/>
      </c>
      <c r="O2133" s="26">
        <f>INDEX(Structure!$H$25:$H$52,MATCH(B2133&amp;"|"&amp;I2133,Structure!$A$25:$A$52,0))</f>
        <v/>
      </c>
      <c r="P2133" s="26">
        <f>INDEX(Structure!$I$25:$I$52,MATCH(B2133&amp;"|"&amp;I2133,Structure!$A$25:$A$52,0))</f>
        <v/>
      </c>
      <c r="Q2133" s="20">
        <f>G2133/H2133</f>
        <v/>
      </c>
      <c r="R2133" s="20">
        <f>G2133/O2133</f>
        <v/>
      </c>
      <c r="S2133" s="32">
        <f>(G2133-N2133)/(P2133-N2133)</f>
        <v/>
      </c>
      <c r="T2133" s="4">
        <f>IF(G2133&lt;N2133,"Below",IF(G2133&gt;P2133,"Above","Within"))</f>
        <v/>
      </c>
      <c r="U2133" s="17">
        <f>MAX(0,N2133-G2133)*F2133</f>
        <v/>
      </c>
      <c r="V2133" s="17">
        <f>MAX(0,G2133-P2133)*F2133</f>
        <v/>
      </c>
      <c r="W2133" s="33">
        <f>IF(T2133="Above",LN(G2133/P2133)/LN(1+INDEX(Market!$E$6:$E$9,MATCH(B2133,Market!$A$6:$A$9,0))),0)</f>
        <v/>
      </c>
    </row>
    <row r="2134">
      <c r="A2134" s="5" t="inlineStr">
        <is>
          <t>E02474</t>
        </is>
      </c>
      <c r="B2134" s="5" t="inlineStr">
        <is>
          <t>PL</t>
        </is>
      </c>
      <c r="C2134" s="5" t="inlineStr">
        <is>
          <t>Customer Service</t>
        </is>
      </c>
      <c r="D2134" s="5" t="inlineStr">
        <is>
          <t>L4</t>
        </is>
      </c>
      <c r="E2134" s="5" t="inlineStr">
        <is>
          <t>F</t>
        </is>
      </c>
      <c r="F2134" s="5" t="n">
        <v>1</v>
      </c>
      <c r="G2134" s="31" t="n">
        <v>36100</v>
      </c>
      <c r="H2134" s="31" t="n">
        <v>39700</v>
      </c>
      <c r="I2134" s="6">
        <f>INDEX(Roles!$J$5:$J$40,MATCH(C2134&amp;"|"&amp;D2134,Roles!$A$5:$A$40,0))</f>
        <v/>
      </c>
      <c r="J2134" s="6">
        <f>INDEX(Roles!$K$5:$K$40,MATCH(C2134&amp;"|"&amp;D2134,Roles!$A$5:$A$40,0))</f>
        <v/>
      </c>
      <c r="K2134" s="26">
        <f>INDEX(Market!$K$31:$K$54,MATCH(B2134&amp;"|"&amp;J2134,Market!$A$31:$A$54,0))</f>
        <v/>
      </c>
      <c r="L2134" s="6">
        <f>INDEX(Settings!$E$13:$E$19,MATCH(I2134,Settings!$B$13:$B$19,0))</f>
        <v/>
      </c>
      <c r="M2134" s="25">
        <f>INDEX(Structure!$K$6:$K$12,MATCH(I2134,Structure!$A$6:$A$12,0))</f>
        <v/>
      </c>
      <c r="N2134" s="26">
        <f>INDEX(Structure!$G$25:$G$52,MATCH(B2134&amp;"|"&amp;I2134,Structure!$A$25:$A$52,0))</f>
        <v/>
      </c>
      <c r="O2134" s="26">
        <f>INDEX(Structure!$H$25:$H$52,MATCH(B2134&amp;"|"&amp;I2134,Structure!$A$25:$A$52,0))</f>
        <v/>
      </c>
      <c r="P2134" s="26">
        <f>INDEX(Structure!$I$25:$I$52,MATCH(B2134&amp;"|"&amp;I2134,Structure!$A$25:$A$52,0))</f>
        <v/>
      </c>
      <c r="Q2134" s="20">
        <f>G2134/H2134</f>
        <v/>
      </c>
      <c r="R2134" s="20">
        <f>G2134/O2134</f>
        <v/>
      </c>
      <c r="S2134" s="32">
        <f>(G2134-N2134)/(P2134-N2134)</f>
        <v/>
      </c>
      <c r="T2134" s="4">
        <f>IF(G2134&lt;N2134,"Below",IF(G2134&gt;P2134,"Above","Within"))</f>
        <v/>
      </c>
      <c r="U2134" s="17">
        <f>MAX(0,N2134-G2134)*F2134</f>
        <v/>
      </c>
      <c r="V2134" s="17">
        <f>MAX(0,G2134-P2134)*F2134</f>
        <v/>
      </c>
      <c r="W2134" s="33">
        <f>IF(T2134="Above",LN(G2134/P2134)/LN(1+INDEX(Market!$E$6:$E$9,MATCH(B2134,Market!$A$6:$A$9,0))),0)</f>
        <v/>
      </c>
    </row>
    <row r="2135">
      <c r="A2135" s="5" t="inlineStr">
        <is>
          <t>E02475</t>
        </is>
      </c>
      <c r="B2135" s="5" t="inlineStr">
        <is>
          <t>DE</t>
        </is>
      </c>
      <c r="C2135" s="5" t="inlineStr">
        <is>
          <t>Customer Service</t>
        </is>
      </c>
      <c r="D2135" s="5" t="inlineStr">
        <is>
          <t>L4</t>
        </is>
      </c>
      <c r="E2135" s="5" t="inlineStr">
        <is>
          <t>F</t>
        </is>
      </c>
      <c r="F2135" s="5" t="n">
        <v>1</v>
      </c>
      <c r="G2135" s="31" t="n">
        <v>65750</v>
      </c>
      <c r="H2135" s="31" t="n">
        <v>71800</v>
      </c>
      <c r="I2135" s="6">
        <f>INDEX(Roles!$J$5:$J$40,MATCH(C2135&amp;"|"&amp;D2135,Roles!$A$5:$A$40,0))</f>
        <v/>
      </c>
      <c r="J2135" s="6">
        <f>INDEX(Roles!$K$5:$K$40,MATCH(C2135&amp;"|"&amp;D2135,Roles!$A$5:$A$40,0))</f>
        <v/>
      </c>
      <c r="K2135" s="26">
        <f>INDEX(Market!$K$31:$K$54,MATCH(B2135&amp;"|"&amp;J2135,Market!$A$31:$A$54,0))</f>
        <v/>
      </c>
      <c r="L2135" s="6">
        <f>INDEX(Settings!$E$13:$E$19,MATCH(I2135,Settings!$B$13:$B$19,0))</f>
        <v/>
      </c>
      <c r="M2135" s="25">
        <f>INDEX(Structure!$K$6:$K$12,MATCH(I2135,Structure!$A$6:$A$12,0))</f>
        <v/>
      </c>
      <c r="N2135" s="26">
        <f>INDEX(Structure!$G$25:$G$52,MATCH(B2135&amp;"|"&amp;I2135,Structure!$A$25:$A$52,0))</f>
        <v/>
      </c>
      <c r="O2135" s="26">
        <f>INDEX(Structure!$H$25:$H$52,MATCH(B2135&amp;"|"&amp;I2135,Structure!$A$25:$A$52,0))</f>
        <v/>
      </c>
      <c r="P2135" s="26">
        <f>INDEX(Structure!$I$25:$I$52,MATCH(B2135&amp;"|"&amp;I2135,Structure!$A$25:$A$52,0))</f>
        <v/>
      </c>
      <c r="Q2135" s="20">
        <f>G2135/H2135</f>
        <v/>
      </c>
      <c r="R2135" s="20">
        <f>G2135/O2135</f>
        <v/>
      </c>
      <c r="S2135" s="32">
        <f>(G2135-N2135)/(P2135-N2135)</f>
        <v/>
      </c>
      <c r="T2135" s="4">
        <f>IF(G2135&lt;N2135,"Below",IF(G2135&gt;P2135,"Above","Within"))</f>
        <v/>
      </c>
      <c r="U2135" s="17">
        <f>MAX(0,N2135-G2135)*F2135</f>
        <v/>
      </c>
      <c r="V2135" s="17">
        <f>MAX(0,G2135-P2135)*F2135</f>
        <v/>
      </c>
      <c r="W2135" s="33">
        <f>IF(T2135="Above",LN(G2135/P2135)/LN(1+INDEX(Market!$E$6:$E$9,MATCH(B2135,Market!$A$6:$A$9,0))),0)</f>
        <v/>
      </c>
    </row>
    <row r="2136">
      <c r="A2136" s="5" t="inlineStr">
        <is>
          <t>E02476</t>
        </is>
      </c>
      <c r="B2136" s="5" t="inlineStr">
        <is>
          <t>ES</t>
        </is>
      </c>
      <c r="C2136" s="5" t="inlineStr">
        <is>
          <t>Operations</t>
        </is>
      </c>
      <c r="D2136" s="5" t="inlineStr">
        <is>
          <t>L2</t>
        </is>
      </c>
      <c r="E2136" s="5" t="inlineStr">
        <is>
          <t>F</t>
        </is>
      </c>
      <c r="F2136" s="5" t="n">
        <v>1</v>
      </c>
      <c r="G2136" s="31" t="n">
        <v>27100</v>
      </c>
      <c r="H2136" s="31" t="n">
        <v>29700</v>
      </c>
      <c r="I2136" s="6">
        <f>INDEX(Roles!$J$5:$J$40,MATCH(C2136&amp;"|"&amp;D2136,Roles!$A$5:$A$40,0))</f>
        <v/>
      </c>
      <c r="J2136" s="6">
        <f>INDEX(Roles!$K$5:$K$40,MATCH(C2136&amp;"|"&amp;D2136,Roles!$A$5:$A$40,0))</f>
        <v/>
      </c>
      <c r="K2136" s="26">
        <f>INDEX(Market!$K$31:$K$54,MATCH(B2136&amp;"|"&amp;J2136,Market!$A$31:$A$54,0))</f>
        <v/>
      </c>
      <c r="L2136" s="6">
        <f>INDEX(Settings!$E$13:$E$19,MATCH(I2136,Settings!$B$13:$B$19,0))</f>
        <v/>
      </c>
      <c r="M2136" s="25">
        <f>INDEX(Structure!$K$6:$K$12,MATCH(I2136,Structure!$A$6:$A$12,0))</f>
        <v/>
      </c>
      <c r="N2136" s="26">
        <f>INDEX(Structure!$G$25:$G$52,MATCH(B2136&amp;"|"&amp;I2136,Structure!$A$25:$A$52,0))</f>
        <v/>
      </c>
      <c r="O2136" s="26">
        <f>INDEX(Structure!$H$25:$H$52,MATCH(B2136&amp;"|"&amp;I2136,Structure!$A$25:$A$52,0))</f>
        <v/>
      </c>
      <c r="P2136" s="26">
        <f>INDEX(Structure!$I$25:$I$52,MATCH(B2136&amp;"|"&amp;I2136,Structure!$A$25:$A$52,0))</f>
        <v/>
      </c>
      <c r="Q2136" s="20">
        <f>G2136/H2136</f>
        <v/>
      </c>
      <c r="R2136" s="20">
        <f>G2136/O2136</f>
        <v/>
      </c>
      <c r="S2136" s="32">
        <f>(G2136-N2136)/(P2136-N2136)</f>
        <v/>
      </c>
      <c r="T2136" s="4">
        <f>IF(G2136&lt;N2136,"Below",IF(G2136&gt;P2136,"Above","Within"))</f>
        <v/>
      </c>
      <c r="U2136" s="17">
        <f>MAX(0,N2136-G2136)*F2136</f>
        <v/>
      </c>
      <c r="V2136" s="17">
        <f>MAX(0,G2136-P2136)*F2136</f>
        <v/>
      </c>
      <c r="W2136" s="33">
        <f>IF(T2136="Above",LN(G2136/P2136)/LN(1+INDEX(Market!$E$6:$E$9,MATCH(B2136,Market!$A$6:$A$9,0))),0)</f>
        <v/>
      </c>
    </row>
    <row r="2137">
      <c r="A2137" s="5" t="inlineStr">
        <is>
          <t>E02477</t>
        </is>
      </c>
      <c r="B2137" s="5" t="inlineStr">
        <is>
          <t>PL</t>
        </is>
      </c>
      <c r="C2137" s="5" t="inlineStr">
        <is>
          <t>Tech</t>
        </is>
      </c>
      <c r="D2137" s="5" t="inlineStr">
        <is>
          <t>L3</t>
        </is>
      </c>
      <c r="E2137" s="5" t="inlineStr">
        <is>
          <t>M</t>
        </is>
      </c>
      <c r="F2137" s="5" t="n">
        <v>1</v>
      </c>
      <c r="G2137" s="31" t="n">
        <v>35850</v>
      </c>
      <c r="H2137" s="31" t="n">
        <v>42000</v>
      </c>
      <c r="I2137" s="6">
        <f>INDEX(Roles!$J$5:$J$40,MATCH(C2137&amp;"|"&amp;D2137,Roles!$A$5:$A$40,0))</f>
        <v/>
      </c>
      <c r="J2137" s="6">
        <f>INDEX(Roles!$K$5:$K$40,MATCH(C2137&amp;"|"&amp;D2137,Roles!$A$5:$A$40,0))</f>
        <v/>
      </c>
      <c r="K2137" s="26">
        <f>INDEX(Market!$K$31:$K$54,MATCH(B2137&amp;"|"&amp;J2137,Market!$A$31:$A$54,0))</f>
        <v/>
      </c>
      <c r="L2137" s="6">
        <f>INDEX(Settings!$E$13:$E$19,MATCH(I2137,Settings!$B$13:$B$19,0))</f>
        <v/>
      </c>
      <c r="M2137" s="25">
        <f>INDEX(Structure!$K$6:$K$12,MATCH(I2137,Structure!$A$6:$A$12,0))</f>
        <v/>
      </c>
      <c r="N2137" s="26">
        <f>INDEX(Structure!$G$25:$G$52,MATCH(B2137&amp;"|"&amp;I2137,Structure!$A$25:$A$52,0))</f>
        <v/>
      </c>
      <c r="O2137" s="26">
        <f>INDEX(Structure!$H$25:$H$52,MATCH(B2137&amp;"|"&amp;I2137,Structure!$A$25:$A$52,0))</f>
        <v/>
      </c>
      <c r="P2137" s="26">
        <f>INDEX(Structure!$I$25:$I$52,MATCH(B2137&amp;"|"&amp;I2137,Structure!$A$25:$A$52,0))</f>
        <v/>
      </c>
      <c r="Q2137" s="20">
        <f>G2137/H2137</f>
        <v/>
      </c>
      <c r="R2137" s="20">
        <f>G2137/O2137</f>
        <v/>
      </c>
      <c r="S2137" s="32">
        <f>(G2137-N2137)/(P2137-N2137)</f>
        <v/>
      </c>
      <c r="T2137" s="4">
        <f>IF(G2137&lt;N2137,"Below",IF(G2137&gt;P2137,"Above","Within"))</f>
        <v/>
      </c>
      <c r="U2137" s="17">
        <f>MAX(0,N2137-G2137)*F2137</f>
        <v/>
      </c>
      <c r="V2137" s="17">
        <f>MAX(0,G2137-P2137)*F2137</f>
        <v/>
      </c>
      <c r="W2137" s="33">
        <f>IF(T2137="Above",LN(G2137/P2137)/LN(1+INDEX(Market!$E$6:$E$9,MATCH(B2137,Market!$A$6:$A$9,0))),0)</f>
        <v/>
      </c>
    </row>
    <row r="2138">
      <c r="A2138" s="5" t="inlineStr">
        <is>
          <t>E02478</t>
        </is>
      </c>
      <c r="B2138" s="5" t="inlineStr">
        <is>
          <t>IT</t>
        </is>
      </c>
      <c r="C2138" s="5" t="inlineStr">
        <is>
          <t>Tech</t>
        </is>
      </c>
      <c r="D2138" s="5" t="inlineStr">
        <is>
          <t>L1</t>
        </is>
      </c>
      <c r="E2138" s="5" t="inlineStr">
        <is>
          <t>F</t>
        </is>
      </c>
      <c r="F2138" s="5" t="n">
        <v>1</v>
      </c>
      <c r="G2138" s="31" t="n">
        <v>37450</v>
      </c>
      <c r="H2138" s="31" t="n">
        <v>32500</v>
      </c>
      <c r="I2138" s="6">
        <f>INDEX(Roles!$J$5:$J$40,MATCH(C2138&amp;"|"&amp;D2138,Roles!$A$5:$A$40,0))</f>
        <v/>
      </c>
      <c r="J2138" s="6">
        <f>INDEX(Roles!$K$5:$K$40,MATCH(C2138&amp;"|"&amp;D2138,Roles!$A$5:$A$40,0))</f>
        <v/>
      </c>
      <c r="K2138" s="26">
        <f>INDEX(Market!$K$31:$K$54,MATCH(B2138&amp;"|"&amp;J2138,Market!$A$31:$A$54,0))</f>
        <v/>
      </c>
      <c r="L2138" s="6">
        <f>INDEX(Settings!$E$13:$E$19,MATCH(I2138,Settings!$B$13:$B$19,0))</f>
        <v/>
      </c>
      <c r="M2138" s="25">
        <f>INDEX(Structure!$K$6:$K$12,MATCH(I2138,Structure!$A$6:$A$12,0))</f>
        <v/>
      </c>
      <c r="N2138" s="26">
        <f>INDEX(Structure!$G$25:$G$52,MATCH(B2138&amp;"|"&amp;I2138,Structure!$A$25:$A$52,0))</f>
        <v/>
      </c>
      <c r="O2138" s="26">
        <f>INDEX(Structure!$H$25:$H$52,MATCH(B2138&amp;"|"&amp;I2138,Structure!$A$25:$A$52,0))</f>
        <v/>
      </c>
      <c r="P2138" s="26">
        <f>INDEX(Structure!$I$25:$I$52,MATCH(B2138&amp;"|"&amp;I2138,Structure!$A$25:$A$52,0))</f>
        <v/>
      </c>
      <c r="Q2138" s="20">
        <f>G2138/H2138</f>
        <v/>
      </c>
      <c r="R2138" s="20">
        <f>G2138/O2138</f>
        <v/>
      </c>
      <c r="S2138" s="32">
        <f>(G2138-N2138)/(P2138-N2138)</f>
        <v/>
      </c>
      <c r="T2138" s="4">
        <f>IF(G2138&lt;N2138,"Below",IF(G2138&gt;P2138,"Above","Within"))</f>
        <v/>
      </c>
      <c r="U2138" s="17">
        <f>MAX(0,N2138-G2138)*F2138</f>
        <v/>
      </c>
      <c r="V2138" s="17">
        <f>MAX(0,G2138-P2138)*F2138</f>
        <v/>
      </c>
      <c r="W2138" s="33">
        <f>IF(T2138="Above",LN(G2138/P2138)/LN(1+INDEX(Market!$E$6:$E$9,MATCH(B2138,Market!$A$6:$A$9,0))),0)</f>
        <v/>
      </c>
    </row>
    <row r="2139">
      <c r="A2139" s="5" t="inlineStr">
        <is>
          <t>E02479</t>
        </is>
      </c>
      <c r="B2139" s="5" t="inlineStr">
        <is>
          <t>DE</t>
        </is>
      </c>
      <c r="C2139" s="5" t="inlineStr">
        <is>
          <t>Operations</t>
        </is>
      </c>
      <c r="D2139" s="5" t="inlineStr">
        <is>
          <t>L2</t>
        </is>
      </c>
      <c r="E2139" s="5" t="inlineStr">
        <is>
          <t>F</t>
        </is>
      </c>
      <c r="F2139" s="5" t="n">
        <v>1</v>
      </c>
      <c r="G2139" s="31" t="n">
        <v>39100</v>
      </c>
      <c r="H2139" s="31" t="n">
        <v>45100</v>
      </c>
      <c r="I2139" s="6">
        <f>INDEX(Roles!$J$5:$J$40,MATCH(C2139&amp;"|"&amp;D2139,Roles!$A$5:$A$40,0))</f>
        <v/>
      </c>
      <c r="J2139" s="6">
        <f>INDEX(Roles!$K$5:$K$40,MATCH(C2139&amp;"|"&amp;D2139,Roles!$A$5:$A$40,0))</f>
        <v/>
      </c>
      <c r="K2139" s="26">
        <f>INDEX(Market!$K$31:$K$54,MATCH(B2139&amp;"|"&amp;J2139,Market!$A$31:$A$54,0))</f>
        <v/>
      </c>
      <c r="L2139" s="6">
        <f>INDEX(Settings!$E$13:$E$19,MATCH(I2139,Settings!$B$13:$B$19,0))</f>
        <v/>
      </c>
      <c r="M2139" s="25">
        <f>INDEX(Structure!$K$6:$K$12,MATCH(I2139,Structure!$A$6:$A$12,0))</f>
        <v/>
      </c>
      <c r="N2139" s="26">
        <f>INDEX(Structure!$G$25:$G$52,MATCH(B2139&amp;"|"&amp;I2139,Structure!$A$25:$A$52,0))</f>
        <v/>
      </c>
      <c r="O2139" s="26">
        <f>INDEX(Structure!$H$25:$H$52,MATCH(B2139&amp;"|"&amp;I2139,Structure!$A$25:$A$52,0))</f>
        <v/>
      </c>
      <c r="P2139" s="26">
        <f>INDEX(Structure!$I$25:$I$52,MATCH(B2139&amp;"|"&amp;I2139,Structure!$A$25:$A$52,0))</f>
        <v/>
      </c>
      <c r="Q2139" s="20">
        <f>G2139/H2139</f>
        <v/>
      </c>
      <c r="R2139" s="20">
        <f>G2139/O2139</f>
        <v/>
      </c>
      <c r="S2139" s="32">
        <f>(G2139-N2139)/(P2139-N2139)</f>
        <v/>
      </c>
      <c r="T2139" s="4">
        <f>IF(G2139&lt;N2139,"Below",IF(G2139&gt;P2139,"Above","Within"))</f>
        <v/>
      </c>
      <c r="U2139" s="17">
        <f>MAX(0,N2139-G2139)*F2139</f>
        <v/>
      </c>
      <c r="V2139" s="17">
        <f>MAX(0,G2139-P2139)*F2139</f>
        <v/>
      </c>
      <c r="W2139" s="33">
        <f>IF(T2139="Above",LN(G2139/P2139)/LN(1+INDEX(Market!$E$6:$E$9,MATCH(B2139,Market!$A$6:$A$9,0))),0)</f>
        <v/>
      </c>
    </row>
    <row r="2140">
      <c r="A2140" s="5" t="inlineStr">
        <is>
          <t>E02480</t>
        </is>
      </c>
      <c r="B2140" s="5" t="inlineStr">
        <is>
          <t>IT</t>
        </is>
      </c>
      <c r="C2140" s="5" t="inlineStr">
        <is>
          <t>Customer Service</t>
        </is>
      </c>
      <c r="D2140" s="5" t="inlineStr">
        <is>
          <t>L2</t>
        </is>
      </c>
      <c r="E2140" s="5" t="inlineStr">
        <is>
          <t>F</t>
        </is>
      </c>
      <c r="F2140" s="5" t="n">
        <v>1</v>
      </c>
      <c r="G2140" s="31" t="n">
        <v>26300</v>
      </c>
      <c r="H2140" s="31" t="n">
        <v>29200</v>
      </c>
      <c r="I2140" s="6">
        <f>INDEX(Roles!$J$5:$J$40,MATCH(C2140&amp;"|"&amp;D2140,Roles!$A$5:$A$40,0))</f>
        <v/>
      </c>
      <c r="J2140" s="6">
        <f>INDEX(Roles!$K$5:$K$40,MATCH(C2140&amp;"|"&amp;D2140,Roles!$A$5:$A$40,0))</f>
        <v/>
      </c>
      <c r="K2140" s="26">
        <f>INDEX(Market!$K$31:$K$54,MATCH(B2140&amp;"|"&amp;J2140,Market!$A$31:$A$54,0))</f>
        <v/>
      </c>
      <c r="L2140" s="6">
        <f>INDEX(Settings!$E$13:$E$19,MATCH(I2140,Settings!$B$13:$B$19,0))</f>
        <v/>
      </c>
      <c r="M2140" s="25">
        <f>INDEX(Structure!$K$6:$K$12,MATCH(I2140,Structure!$A$6:$A$12,0))</f>
        <v/>
      </c>
      <c r="N2140" s="26">
        <f>INDEX(Structure!$G$25:$G$52,MATCH(B2140&amp;"|"&amp;I2140,Structure!$A$25:$A$52,0))</f>
        <v/>
      </c>
      <c r="O2140" s="26">
        <f>INDEX(Structure!$H$25:$H$52,MATCH(B2140&amp;"|"&amp;I2140,Structure!$A$25:$A$52,0))</f>
        <v/>
      </c>
      <c r="P2140" s="26">
        <f>INDEX(Structure!$I$25:$I$52,MATCH(B2140&amp;"|"&amp;I2140,Structure!$A$25:$A$52,0))</f>
        <v/>
      </c>
      <c r="Q2140" s="20">
        <f>G2140/H2140</f>
        <v/>
      </c>
      <c r="R2140" s="20">
        <f>G2140/O2140</f>
        <v/>
      </c>
      <c r="S2140" s="32">
        <f>(G2140-N2140)/(P2140-N2140)</f>
        <v/>
      </c>
      <c r="T2140" s="4">
        <f>IF(G2140&lt;N2140,"Below",IF(G2140&gt;P2140,"Above","Within"))</f>
        <v/>
      </c>
      <c r="U2140" s="17">
        <f>MAX(0,N2140-G2140)*F2140</f>
        <v/>
      </c>
      <c r="V2140" s="17">
        <f>MAX(0,G2140-P2140)*F2140</f>
        <v/>
      </c>
      <c r="W2140" s="33">
        <f>IF(T2140="Above",LN(G2140/P2140)/LN(1+INDEX(Market!$E$6:$E$9,MATCH(B2140,Market!$A$6:$A$9,0))),0)</f>
        <v/>
      </c>
    </row>
    <row r="2141">
      <c r="A2141" s="5" t="inlineStr">
        <is>
          <t>E02482</t>
        </is>
      </c>
      <c r="B2141" s="5" t="inlineStr">
        <is>
          <t>PL</t>
        </is>
      </c>
      <c r="C2141" s="5" t="inlineStr">
        <is>
          <t>Customer Service</t>
        </is>
      </c>
      <c r="D2141" s="5" t="inlineStr">
        <is>
          <t>L1</t>
        </is>
      </c>
      <c r="E2141" s="5" t="inlineStr">
        <is>
          <t>F</t>
        </is>
      </c>
      <c r="F2141" s="5" t="n">
        <v>1</v>
      </c>
      <c r="G2141" s="31" t="n">
        <v>18050</v>
      </c>
      <c r="H2141" s="31" t="n">
        <v>18900</v>
      </c>
      <c r="I2141" s="6">
        <f>INDEX(Roles!$J$5:$J$40,MATCH(C2141&amp;"|"&amp;D2141,Roles!$A$5:$A$40,0))</f>
        <v/>
      </c>
      <c r="J2141" s="6">
        <f>INDEX(Roles!$K$5:$K$40,MATCH(C2141&amp;"|"&amp;D2141,Roles!$A$5:$A$40,0))</f>
        <v/>
      </c>
      <c r="K2141" s="26">
        <f>INDEX(Market!$K$31:$K$54,MATCH(B2141&amp;"|"&amp;J2141,Market!$A$31:$A$54,0))</f>
        <v/>
      </c>
      <c r="L2141" s="6">
        <f>INDEX(Settings!$E$13:$E$19,MATCH(I2141,Settings!$B$13:$B$19,0))</f>
        <v/>
      </c>
      <c r="M2141" s="25">
        <f>INDEX(Structure!$K$6:$K$12,MATCH(I2141,Structure!$A$6:$A$12,0))</f>
        <v/>
      </c>
      <c r="N2141" s="26">
        <f>INDEX(Structure!$G$25:$G$52,MATCH(B2141&amp;"|"&amp;I2141,Structure!$A$25:$A$52,0))</f>
        <v/>
      </c>
      <c r="O2141" s="26">
        <f>INDEX(Structure!$H$25:$H$52,MATCH(B2141&amp;"|"&amp;I2141,Structure!$A$25:$A$52,0))</f>
        <v/>
      </c>
      <c r="P2141" s="26">
        <f>INDEX(Structure!$I$25:$I$52,MATCH(B2141&amp;"|"&amp;I2141,Structure!$A$25:$A$52,0))</f>
        <v/>
      </c>
      <c r="Q2141" s="20">
        <f>G2141/H2141</f>
        <v/>
      </c>
      <c r="R2141" s="20">
        <f>G2141/O2141</f>
        <v/>
      </c>
      <c r="S2141" s="32">
        <f>(G2141-N2141)/(P2141-N2141)</f>
        <v/>
      </c>
      <c r="T2141" s="4">
        <f>IF(G2141&lt;N2141,"Below",IF(G2141&gt;P2141,"Above","Within"))</f>
        <v/>
      </c>
      <c r="U2141" s="17">
        <f>MAX(0,N2141-G2141)*F2141</f>
        <v/>
      </c>
      <c r="V2141" s="17">
        <f>MAX(0,G2141-P2141)*F2141</f>
        <v/>
      </c>
      <c r="W2141" s="33">
        <f>IF(T2141="Above",LN(G2141/P2141)/LN(1+INDEX(Market!$E$6:$E$9,MATCH(B2141,Market!$A$6:$A$9,0))),0)</f>
        <v/>
      </c>
    </row>
    <row r="2142">
      <c r="A2142" s="5" t="inlineStr">
        <is>
          <t>E02483</t>
        </is>
      </c>
      <c r="B2142" s="5" t="inlineStr">
        <is>
          <t>DE</t>
        </is>
      </c>
      <c r="C2142" s="5" t="inlineStr">
        <is>
          <t>Operations</t>
        </is>
      </c>
      <c r="D2142" s="5" t="inlineStr">
        <is>
          <t>L5</t>
        </is>
      </c>
      <c r="E2142" s="5" t="inlineStr">
        <is>
          <t>F</t>
        </is>
      </c>
      <c r="F2142" s="5" t="n">
        <v>1</v>
      </c>
      <c r="G2142" s="31" t="n">
        <v>84950</v>
      </c>
      <c r="H2142" s="31" t="n">
        <v>104700</v>
      </c>
      <c r="I2142" s="6">
        <f>INDEX(Roles!$J$5:$J$40,MATCH(C2142&amp;"|"&amp;D2142,Roles!$A$5:$A$40,0))</f>
        <v/>
      </c>
      <c r="J2142" s="6">
        <f>INDEX(Roles!$K$5:$K$40,MATCH(C2142&amp;"|"&amp;D2142,Roles!$A$5:$A$40,0))</f>
        <v/>
      </c>
      <c r="K2142" s="26">
        <f>INDEX(Market!$K$31:$K$54,MATCH(B2142&amp;"|"&amp;J2142,Market!$A$31:$A$54,0))</f>
        <v/>
      </c>
      <c r="L2142" s="6">
        <f>INDEX(Settings!$E$13:$E$19,MATCH(I2142,Settings!$B$13:$B$19,0))</f>
        <v/>
      </c>
      <c r="M2142" s="25">
        <f>INDEX(Structure!$K$6:$K$12,MATCH(I2142,Structure!$A$6:$A$12,0))</f>
        <v/>
      </c>
      <c r="N2142" s="26">
        <f>INDEX(Structure!$G$25:$G$52,MATCH(B2142&amp;"|"&amp;I2142,Structure!$A$25:$A$52,0))</f>
        <v/>
      </c>
      <c r="O2142" s="26">
        <f>INDEX(Structure!$H$25:$H$52,MATCH(B2142&amp;"|"&amp;I2142,Structure!$A$25:$A$52,0))</f>
        <v/>
      </c>
      <c r="P2142" s="26">
        <f>INDEX(Structure!$I$25:$I$52,MATCH(B2142&amp;"|"&amp;I2142,Structure!$A$25:$A$52,0))</f>
        <v/>
      </c>
      <c r="Q2142" s="20">
        <f>G2142/H2142</f>
        <v/>
      </c>
      <c r="R2142" s="20">
        <f>G2142/O2142</f>
        <v/>
      </c>
      <c r="S2142" s="32">
        <f>(G2142-N2142)/(P2142-N2142)</f>
        <v/>
      </c>
      <c r="T2142" s="4">
        <f>IF(G2142&lt;N2142,"Below",IF(G2142&gt;P2142,"Above","Within"))</f>
        <v/>
      </c>
      <c r="U2142" s="17">
        <f>MAX(0,N2142-G2142)*F2142</f>
        <v/>
      </c>
      <c r="V2142" s="17">
        <f>MAX(0,G2142-P2142)*F2142</f>
        <v/>
      </c>
      <c r="W2142" s="33">
        <f>IF(T2142="Above",LN(G2142/P2142)/LN(1+INDEX(Market!$E$6:$E$9,MATCH(B2142,Market!$A$6:$A$9,0))),0)</f>
        <v/>
      </c>
    </row>
    <row r="2143">
      <c r="A2143" s="5" t="inlineStr">
        <is>
          <t>E02484</t>
        </is>
      </c>
      <c r="B2143" s="5" t="inlineStr">
        <is>
          <t>IT</t>
        </is>
      </c>
      <c r="C2143" s="5" t="inlineStr">
        <is>
          <t>Tech</t>
        </is>
      </c>
      <c r="D2143" s="5" t="inlineStr">
        <is>
          <t>L3</t>
        </is>
      </c>
      <c r="E2143" s="5" t="inlineStr">
        <is>
          <t>F</t>
        </is>
      </c>
      <c r="F2143" s="5" t="n">
        <v>1</v>
      </c>
      <c r="G2143" s="31" t="n">
        <v>54650</v>
      </c>
      <c r="H2143" s="31" t="n">
        <v>52000</v>
      </c>
      <c r="I2143" s="6">
        <f>INDEX(Roles!$J$5:$J$40,MATCH(C2143&amp;"|"&amp;D2143,Roles!$A$5:$A$40,0))</f>
        <v/>
      </c>
      <c r="J2143" s="6">
        <f>INDEX(Roles!$K$5:$K$40,MATCH(C2143&amp;"|"&amp;D2143,Roles!$A$5:$A$40,0))</f>
        <v/>
      </c>
      <c r="K2143" s="26">
        <f>INDEX(Market!$K$31:$K$54,MATCH(B2143&amp;"|"&amp;J2143,Market!$A$31:$A$54,0))</f>
        <v/>
      </c>
      <c r="L2143" s="6">
        <f>INDEX(Settings!$E$13:$E$19,MATCH(I2143,Settings!$B$13:$B$19,0))</f>
        <v/>
      </c>
      <c r="M2143" s="25">
        <f>INDEX(Structure!$K$6:$K$12,MATCH(I2143,Structure!$A$6:$A$12,0))</f>
        <v/>
      </c>
      <c r="N2143" s="26">
        <f>INDEX(Structure!$G$25:$G$52,MATCH(B2143&amp;"|"&amp;I2143,Structure!$A$25:$A$52,0))</f>
        <v/>
      </c>
      <c r="O2143" s="26">
        <f>INDEX(Structure!$H$25:$H$52,MATCH(B2143&amp;"|"&amp;I2143,Structure!$A$25:$A$52,0))</f>
        <v/>
      </c>
      <c r="P2143" s="26">
        <f>INDEX(Structure!$I$25:$I$52,MATCH(B2143&amp;"|"&amp;I2143,Structure!$A$25:$A$52,0))</f>
        <v/>
      </c>
      <c r="Q2143" s="20">
        <f>G2143/H2143</f>
        <v/>
      </c>
      <c r="R2143" s="20">
        <f>G2143/O2143</f>
        <v/>
      </c>
      <c r="S2143" s="32">
        <f>(G2143-N2143)/(P2143-N2143)</f>
        <v/>
      </c>
      <c r="T2143" s="4">
        <f>IF(G2143&lt;N2143,"Below",IF(G2143&gt;P2143,"Above","Within"))</f>
        <v/>
      </c>
      <c r="U2143" s="17">
        <f>MAX(0,N2143-G2143)*F2143</f>
        <v/>
      </c>
      <c r="V2143" s="17">
        <f>MAX(0,G2143-P2143)*F2143</f>
        <v/>
      </c>
      <c r="W2143" s="33">
        <f>IF(T2143="Above",LN(G2143/P2143)/LN(1+INDEX(Market!$E$6:$E$9,MATCH(B2143,Market!$A$6:$A$9,0))),0)</f>
        <v/>
      </c>
    </row>
    <row r="2144">
      <c r="A2144" s="5" t="inlineStr">
        <is>
          <t>E02485</t>
        </is>
      </c>
      <c r="B2144" s="5" t="inlineStr">
        <is>
          <t>IT</t>
        </is>
      </c>
      <c r="C2144" s="5" t="inlineStr">
        <is>
          <t>Customer Service</t>
        </is>
      </c>
      <c r="D2144" s="5" t="inlineStr">
        <is>
          <t>L1</t>
        </is>
      </c>
      <c r="E2144" s="5" t="inlineStr">
        <is>
          <t>F</t>
        </is>
      </c>
      <c r="F2144" s="5" t="n">
        <v>1</v>
      </c>
      <c r="G2144" s="31" t="n">
        <v>24450</v>
      </c>
      <c r="H2144" s="31" t="n">
        <v>23400</v>
      </c>
      <c r="I2144" s="6">
        <f>INDEX(Roles!$J$5:$J$40,MATCH(C2144&amp;"|"&amp;D2144,Roles!$A$5:$A$40,0))</f>
        <v/>
      </c>
      <c r="J2144" s="6">
        <f>INDEX(Roles!$K$5:$K$40,MATCH(C2144&amp;"|"&amp;D2144,Roles!$A$5:$A$40,0))</f>
        <v/>
      </c>
      <c r="K2144" s="26">
        <f>INDEX(Market!$K$31:$K$54,MATCH(B2144&amp;"|"&amp;J2144,Market!$A$31:$A$54,0))</f>
        <v/>
      </c>
      <c r="L2144" s="6">
        <f>INDEX(Settings!$E$13:$E$19,MATCH(I2144,Settings!$B$13:$B$19,0))</f>
        <v/>
      </c>
      <c r="M2144" s="25">
        <f>INDEX(Structure!$K$6:$K$12,MATCH(I2144,Structure!$A$6:$A$12,0))</f>
        <v/>
      </c>
      <c r="N2144" s="26">
        <f>INDEX(Structure!$G$25:$G$52,MATCH(B2144&amp;"|"&amp;I2144,Structure!$A$25:$A$52,0))</f>
        <v/>
      </c>
      <c r="O2144" s="26">
        <f>INDEX(Structure!$H$25:$H$52,MATCH(B2144&amp;"|"&amp;I2144,Structure!$A$25:$A$52,0))</f>
        <v/>
      </c>
      <c r="P2144" s="26">
        <f>INDEX(Structure!$I$25:$I$52,MATCH(B2144&amp;"|"&amp;I2144,Structure!$A$25:$A$52,0))</f>
        <v/>
      </c>
      <c r="Q2144" s="20">
        <f>G2144/H2144</f>
        <v/>
      </c>
      <c r="R2144" s="20">
        <f>G2144/O2144</f>
        <v/>
      </c>
      <c r="S2144" s="32">
        <f>(G2144-N2144)/(P2144-N2144)</f>
        <v/>
      </c>
      <c r="T2144" s="4">
        <f>IF(G2144&lt;N2144,"Below",IF(G2144&gt;P2144,"Above","Within"))</f>
        <v/>
      </c>
      <c r="U2144" s="17">
        <f>MAX(0,N2144-G2144)*F2144</f>
        <v/>
      </c>
      <c r="V2144" s="17">
        <f>MAX(0,G2144-P2144)*F2144</f>
        <v/>
      </c>
      <c r="W2144" s="33">
        <f>IF(T2144="Above",LN(G2144/P2144)/LN(1+INDEX(Market!$E$6:$E$9,MATCH(B2144,Market!$A$6:$A$9,0))),0)</f>
        <v/>
      </c>
    </row>
    <row r="2145">
      <c r="A2145" s="5" t="inlineStr">
        <is>
          <t>E02486</t>
        </is>
      </c>
      <c r="B2145" s="5" t="inlineStr">
        <is>
          <t>DE</t>
        </is>
      </c>
      <c r="C2145" s="5" t="inlineStr">
        <is>
          <t>Customer Service</t>
        </is>
      </c>
      <c r="D2145" s="5" t="inlineStr">
        <is>
          <t>L1</t>
        </is>
      </c>
      <c r="E2145" s="5" t="inlineStr">
        <is>
          <t>M</t>
        </is>
      </c>
      <c r="F2145" s="5" t="n">
        <v>1</v>
      </c>
      <c r="G2145" s="31" t="n">
        <v>32750</v>
      </c>
      <c r="H2145" s="31" t="n">
        <v>34200</v>
      </c>
      <c r="I2145" s="6">
        <f>INDEX(Roles!$J$5:$J$40,MATCH(C2145&amp;"|"&amp;D2145,Roles!$A$5:$A$40,0))</f>
        <v/>
      </c>
      <c r="J2145" s="6">
        <f>INDEX(Roles!$K$5:$K$40,MATCH(C2145&amp;"|"&amp;D2145,Roles!$A$5:$A$40,0))</f>
        <v/>
      </c>
      <c r="K2145" s="26">
        <f>INDEX(Market!$K$31:$K$54,MATCH(B2145&amp;"|"&amp;J2145,Market!$A$31:$A$54,0))</f>
        <v/>
      </c>
      <c r="L2145" s="6">
        <f>INDEX(Settings!$E$13:$E$19,MATCH(I2145,Settings!$B$13:$B$19,0))</f>
        <v/>
      </c>
      <c r="M2145" s="25">
        <f>INDEX(Structure!$K$6:$K$12,MATCH(I2145,Structure!$A$6:$A$12,0))</f>
        <v/>
      </c>
      <c r="N2145" s="26">
        <f>INDEX(Structure!$G$25:$G$52,MATCH(B2145&amp;"|"&amp;I2145,Structure!$A$25:$A$52,0))</f>
        <v/>
      </c>
      <c r="O2145" s="26">
        <f>INDEX(Structure!$H$25:$H$52,MATCH(B2145&amp;"|"&amp;I2145,Structure!$A$25:$A$52,0))</f>
        <v/>
      </c>
      <c r="P2145" s="26">
        <f>INDEX(Structure!$I$25:$I$52,MATCH(B2145&amp;"|"&amp;I2145,Structure!$A$25:$A$52,0))</f>
        <v/>
      </c>
      <c r="Q2145" s="20">
        <f>G2145/H2145</f>
        <v/>
      </c>
      <c r="R2145" s="20">
        <f>G2145/O2145</f>
        <v/>
      </c>
      <c r="S2145" s="32">
        <f>(G2145-N2145)/(P2145-N2145)</f>
        <v/>
      </c>
      <c r="T2145" s="4">
        <f>IF(G2145&lt;N2145,"Below",IF(G2145&gt;P2145,"Above","Within"))</f>
        <v/>
      </c>
      <c r="U2145" s="17">
        <f>MAX(0,N2145-G2145)*F2145</f>
        <v/>
      </c>
      <c r="V2145" s="17">
        <f>MAX(0,G2145-P2145)*F2145</f>
        <v/>
      </c>
      <c r="W2145" s="33">
        <f>IF(T2145="Above",LN(G2145/P2145)/LN(1+INDEX(Market!$E$6:$E$9,MATCH(B2145,Market!$A$6:$A$9,0))),0)</f>
        <v/>
      </c>
    </row>
    <row r="2146">
      <c r="A2146" s="5" t="inlineStr">
        <is>
          <t>E02487</t>
        </is>
      </c>
      <c r="B2146" s="5" t="inlineStr">
        <is>
          <t>IT</t>
        </is>
      </c>
      <c r="C2146" s="5" t="inlineStr">
        <is>
          <t>Operations</t>
        </is>
      </c>
      <c r="D2146" s="5" t="inlineStr">
        <is>
          <t>L1</t>
        </is>
      </c>
      <c r="E2146" s="5" t="inlineStr">
        <is>
          <t>M</t>
        </is>
      </c>
      <c r="F2146" s="5" t="n">
        <v>1</v>
      </c>
      <c r="G2146" s="31" t="n">
        <v>22000</v>
      </c>
      <c r="H2146" s="31" t="n">
        <v>24700</v>
      </c>
      <c r="I2146" s="6">
        <f>INDEX(Roles!$J$5:$J$40,MATCH(C2146&amp;"|"&amp;D2146,Roles!$A$5:$A$40,0))</f>
        <v/>
      </c>
      <c r="J2146" s="6">
        <f>INDEX(Roles!$K$5:$K$40,MATCH(C2146&amp;"|"&amp;D2146,Roles!$A$5:$A$40,0))</f>
        <v/>
      </c>
      <c r="K2146" s="26">
        <f>INDEX(Market!$K$31:$K$54,MATCH(B2146&amp;"|"&amp;J2146,Market!$A$31:$A$54,0))</f>
        <v/>
      </c>
      <c r="L2146" s="6">
        <f>INDEX(Settings!$E$13:$E$19,MATCH(I2146,Settings!$B$13:$B$19,0))</f>
        <v/>
      </c>
      <c r="M2146" s="25">
        <f>INDEX(Structure!$K$6:$K$12,MATCH(I2146,Structure!$A$6:$A$12,0))</f>
        <v/>
      </c>
      <c r="N2146" s="26">
        <f>INDEX(Structure!$G$25:$G$52,MATCH(B2146&amp;"|"&amp;I2146,Structure!$A$25:$A$52,0))</f>
        <v/>
      </c>
      <c r="O2146" s="26">
        <f>INDEX(Structure!$H$25:$H$52,MATCH(B2146&amp;"|"&amp;I2146,Structure!$A$25:$A$52,0))</f>
        <v/>
      </c>
      <c r="P2146" s="26">
        <f>INDEX(Structure!$I$25:$I$52,MATCH(B2146&amp;"|"&amp;I2146,Structure!$A$25:$A$52,0))</f>
        <v/>
      </c>
      <c r="Q2146" s="20">
        <f>G2146/H2146</f>
        <v/>
      </c>
      <c r="R2146" s="20">
        <f>G2146/O2146</f>
        <v/>
      </c>
      <c r="S2146" s="32">
        <f>(G2146-N2146)/(P2146-N2146)</f>
        <v/>
      </c>
      <c r="T2146" s="4">
        <f>IF(G2146&lt;N2146,"Below",IF(G2146&gt;P2146,"Above","Within"))</f>
        <v/>
      </c>
      <c r="U2146" s="17">
        <f>MAX(0,N2146-G2146)*F2146</f>
        <v/>
      </c>
      <c r="V2146" s="17">
        <f>MAX(0,G2146-P2146)*F2146</f>
        <v/>
      </c>
      <c r="W2146" s="33">
        <f>IF(T2146="Above",LN(G2146/P2146)/LN(1+INDEX(Market!$E$6:$E$9,MATCH(B2146,Market!$A$6:$A$9,0))),0)</f>
        <v/>
      </c>
    </row>
    <row r="2147">
      <c r="A2147" s="5" t="inlineStr">
        <is>
          <t>E02488</t>
        </is>
      </c>
      <c r="B2147" s="5" t="inlineStr">
        <is>
          <t>PL</t>
        </is>
      </c>
      <c r="C2147" s="5" t="inlineStr">
        <is>
          <t>Operations</t>
        </is>
      </c>
      <c r="D2147" s="5" t="inlineStr">
        <is>
          <t>L5</t>
        </is>
      </c>
      <c r="E2147" s="5" t="inlineStr">
        <is>
          <t>F</t>
        </is>
      </c>
      <c r="F2147" s="5" t="n">
        <v>1</v>
      </c>
      <c r="G2147" s="31" t="n">
        <v>40750</v>
      </c>
      <c r="H2147" s="31" t="n">
        <v>57900</v>
      </c>
      <c r="I2147" s="6">
        <f>INDEX(Roles!$J$5:$J$40,MATCH(C2147&amp;"|"&amp;D2147,Roles!$A$5:$A$40,0))</f>
        <v/>
      </c>
      <c r="J2147" s="6">
        <f>INDEX(Roles!$K$5:$K$40,MATCH(C2147&amp;"|"&amp;D2147,Roles!$A$5:$A$40,0))</f>
        <v/>
      </c>
      <c r="K2147" s="26">
        <f>INDEX(Market!$K$31:$K$54,MATCH(B2147&amp;"|"&amp;J2147,Market!$A$31:$A$54,0))</f>
        <v/>
      </c>
      <c r="L2147" s="6">
        <f>INDEX(Settings!$E$13:$E$19,MATCH(I2147,Settings!$B$13:$B$19,0))</f>
        <v/>
      </c>
      <c r="M2147" s="25">
        <f>INDEX(Structure!$K$6:$K$12,MATCH(I2147,Structure!$A$6:$A$12,0))</f>
        <v/>
      </c>
      <c r="N2147" s="26">
        <f>INDEX(Structure!$G$25:$G$52,MATCH(B2147&amp;"|"&amp;I2147,Structure!$A$25:$A$52,0))</f>
        <v/>
      </c>
      <c r="O2147" s="26">
        <f>INDEX(Structure!$H$25:$H$52,MATCH(B2147&amp;"|"&amp;I2147,Structure!$A$25:$A$52,0))</f>
        <v/>
      </c>
      <c r="P2147" s="26">
        <f>INDEX(Structure!$I$25:$I$52,MATCH(B2147&amp;"|"&amp;I2147,Structure!$A$25:$A$52,0))</f>
        <v/>
      </c>
      <c r="Q2147" s="20">
        <f>G2147/H2147</f>
        <v/>
      </c>
      <c r="R2147" s="20">
        <f>G2147/O2147</f>
        <v/>
      </c>
      <c r="S2147" s="32">
        <f>(G2147-N2147)/(P2147-N2147)</f>
        <v/>
      </c>
      <c r="T2147" s="4">
        <f>IF(G2147&lt;N2147,"Below",IF(G2147&gt;P2147,"Above","Within"))</f>
        <v/>
      </c>
      <c r="U2147" s="17">
        <f>MAX(0,N2147-G2147)*F2147</f>
        <v/>
      </c>
      <c r="V2147" s="17">
        <f>MAX(0,G2147-P2147)*F2147</f>
        <v/>
      </c>
      <c r="W2147" s="33">
        <f>IF(T2147="Above",LN(G2147/P2147)/LN(1+INDEX(Market!$E$6:$E$9,MATCH(B2147,Market!$A$6:$A$9,0))),0)</f>
        <v/>
      </c>
    </row>
    <row r="2148">
      <c r="A2148" s="5" t="inlineStr">
        <is>
          <t>E02489</t>
        </is>
      </c>
      <c r="B2148" s="5" t="inlineStr">
        <is>
          <t>IT</t>
        </is>
      </c>
      <c r="C2148" s="5" t="inlineStr">
        <is>
          <t>Operations</t>
        </is>
      </c>
      <c r="D2148" s="5" t="inlineStr">
        <is>
          <t>L1</t>
        </is>
      </c>
      <c r="E2148" s="5" t="inlineStr">
        <is>
          <t>F</t>
        </is>
      </c>
      <c r="F2148" s="5" t="n">
        <v>1</v>
      </c>
      <c r="G2148" s="31" t="n">
        <v>24300</v>
      </c>
      <c r="H2148" s="31" t="n">
        <v>24700</v>
      </c>
      <c r="I2148" s="6">
        <f>INDEX(Roles!$J$5:$J$40,MATCH(C2148&amp;"|"&amp;D2148,Roles!$A$5:$A$40,0))</f>
        <v/>
      </c>
      <c r="J2148" s="6">
        <f>INDEX(Roles!$K$5:$K$40,MATCH(C2148&amp;"|"&amp;D2148,Roles!$A$5:$A$40,0))</f>
        <v/>
      </c>
      <c r="K2148" s="26">
        <f>INDEX(Market!$K$31:$K$54,MATCH(B2148&amp;"|"&amp;J2148,Market!$A$31:$A$54,0))</f>
        <v/>
      </c>
      <c r="L2148" s="6">
        <f>INDEX(Settings!$E$13:$E$19,MATCH(I2148,Settings!$B$13:$B$19,0))</f>
        <v/>
      </c>
      <c r="M2148" s="25">
        <f>INDEX(Structure!$K$6:$K$12,MATCH(I2148,Structure!$A$6:$A$12,0))</f>
        <v/>
      </c>
      <c r="N2148" s="26">
        <f>INDEX(Structure!$G$25:$G$52,MATCH(B2148&amp;"|"&amp;I2148,Structure!$A$25:$A$52,0))</f>
        <v/>
      </c>
      <c r="O2148" s="26">
        <f>INDEX(Structure!$H$25:$H$52,MATCH(B2148&amp;"|"&amp;I2148,Structure!$A$25:$A$52,0))</f>
        <v/>
      </c>
      <c r="P2148" s="26">
        <f>INDEX(Structure!$I$25:$I$52,MATCH(B2148&amp;"|"&amp;I2148,Structure!$A$25:$A$52,0))</f>
        <v/>
      </c>
      <c r="Q2148" s="20">
        <f>G2148/H2148</f>
        <v/>
      </c>
      <c r="R2148" s="20">
        <f>G2148/O2148</f>
        <v/>
      </c>
      <c r="S2148" s="32">
        <f>(G2148-N2148)/(P2148-N2148)</f>
        <v/>
      </c>
      <c r="T2148" s="4">
        <f>IF(G2148&lt;N2148,"Below",IF(G2148&gt;P2148,"Above","Within"))</f>
        <v/>
      </c>
      <c r="U2148" s="17">
        <f>MAX(0,N2148-G2148)*F2148</f>
        <v/>
      </c>
      <c r="V2148" s="17">
        <f>MAX(0,G2148-P2148)*F2148</f>
        <v/>
      </c>
      <c r="W2148" s="33">
        <f>IF(T2148="Above",LN(G2148/P2148)/LN(1+INDEX(Market!$E$6:$E$9,MATCH(B2148,Market!$A$6:$A$9,0))),0)</f>
        <v/>
      </c>
    </row>
    <row r="2149">
      <c r="A2149" s="5" t="inlineStr">
        <is>
          <t>E02490</t>
        </is>
      </c>
      <c r="B2149" s="5" t="inlineStr">
        <is>
          <t>IT</t>
        </is>
      </c>
      <c r="C2149" s="5" t="inlineStr">
        <is>
          <t>Tech</t>
        </is>
      </c>
      <c r="D2149" s="5" t="inlineStr">
        <is>
          <t>L5</t>
        </is>
      </c>
      <c r="E2149" s="5" t="inlineStr">
        <is>
          <t>M</t>
        </is>
      </c>
      <c r="F2149" s="5" t="n">
        <v>1</v>
      </c>
      <c r="G2149" s="31" t="n">
        <v>109450</v>
      </c>
      <c r="H2149" s="31" t="n">
        <v>94200</v>
      </c>
      <c r="I2149" s="6">
        <f>INDEX(Roles!$J$5:$J$40,MATCH(C2149&amp;"|"&amp;D2149,Roles!$A$5:$A$40,0))</f>
        <v/>
      </c>
      <c r="J2149" s="6">
        <f>INDEX(Roles!$K$5:$K$40,MATCH(C2149&amp;"|"&amp;D2149,Roles!$A$5:$A$40,0))</f>
        <v/>
      </c>
      <c r="K2149" s="26">
        <f>INDEX(Market!$K$31:$K$54,MATCH(B2149&amp;"|"&amp;J2149,Market!$A$31:$A$54,0))</f>
        <v/>
      </c>
      <c r="L2149" s="6">
        <f>INDEX(Settings!$E$13:$E$19,MATCH(I2149,Settings!$B$13:$B$19,0))</f>
        <v/>
      </c>
      <c r="M2149" s="25">
        <f>INDEX(Structure!$K$6:$K$12,MATCH(I2149,Structure!$A$6:$A$12,0))</f>
        <v/>
      </c>
      <c r="N2149" s="26">
        <f>INDEX(Structure!$G$25:$G$52,MATCH(B2149&amp;"|"&amp;I2149,Structure!$A$25:$A$52,0))</f>
        <v/>
      </c>
      <c r="O2149" s="26">
        <f>INDEX(Structure!$H$25:$H$52,MATCH(B2149&amp;"|"&amp;I2149,Structure!$A$25:$A$52,0))</f>
        <v/>
      </c>
      <c r="P2149" s="26">
        <f>INDEX(Structure!$I$25:$I$52,MATCH(B2149&amp;"|"&amp;I2149,Structure!$A$25:$A$52,0))</f>
        <v/>
      </c>
      <c r="Q2149" s="20">
        <f>G2149/H2149</f>
        <v/>
      </c>
      <c r="R2149" s="20">
        <f>G2149/O2149</f>
        <v/>
      </c>
      <c r="S2149" s="32">
        <f>(G2149-N2149)/(P2149-N2149)</f>
        <v/>
      </c>
      <c r="T2149" s="4">
        <f>IF(G2149&lt;N2149,"Below",IF(G2149&gt;P2149,"Above","Within"))</f>
        <v/>
      </c>
      <c r="U2149" s="17">
        <f>MAX(0,N2149-G2149)*F2149</f>
        <v/>
      </c>
      <c r="V2149" s="17">
        <f>MAX(0,G2149-P2149)*F2149</f>
        <v/>
      </c>
      <c r="W2149" s="33">
        <f>IF(T2149="Above",LN(G2149/P2149)/LN(1+INDEX(Market!$E$6:$E$9,MATCH(B2149,Market!$A$6:$A$9,0))),0)</f>
        <v/>
      </c>
    </row>
    <row r="2150">
      <c r="A2150" s="5" t="inlineStr">
        <is>
          <t>E02491</t>
        </is>
      </c>
      <c r="B2150" s="5" t="inlineStr">
        <is>
          <t>DE</t>
        </is>
      </c>
      <c r="C2150" s="5" t="inlineStr">
        <is>
          <t>Customer Service</t>
        </is>
      </c>
      <c r="D2150" s="5" t="inlineStr">
        <is>
          <t>L3</t>
        </is>
      </c>
      <c r="E2150" s="5" t="inlineStr">
        <is>
          <t>M</t>
        </is>
      </c>
      <c r="F2150" s="5" t="n">
        <v>1</v>
      </c>
      <c r="G2150" s="31" t="n">
        <v>54200</v>
      </c>
      <c r="H2150" s="31" t="n">
        <v>54700</v>
      </c>
      <c r="I2150" s="6">
        <f>INDEX(Roles!$J$5:$J$40,MATCH(C2150&amp;"|"&amp;D2150,Roles!$A$5:$A$40,0))</f>
        <v/>
      </c>
      <c r="J2150" s="6">
        <f>INDEX(Roles!$K$5:$K$40,MATCH(C2150&amp;"|"&amp;D2150,Roles!$A$5:$A$40,0))</f>
        <v/>
      </c>
      <c r="K2150" s="26">
        <f>INDEX(Market!$K$31:$K$54,MATCH(B2150&amp;"|"&amp;J2150,Market!$A$31:$A$54,0))</f>
        <v/>
      </c>
      <c r="L2150" s="6">
        <f>INDEX(Settings!$E$13:$E$19,MATCH(I2150,Settings!$B$13:$B$19,0))</f>
        <v/>
      </c>
      <c r="M2150" s="25">
        <f>INDEX(Structure!$K$6:$K$12,MATCH(I2150,Structure!$A$6:$A$12,0))</f>
        <v/>
      </c>
      <c r="N2150" s="26">
        <f>INDEX(Structure!$G$25:$G$52,MATCH(B2150&amp;"|"&amp;I2150,Structure!$A$25:$A$52,0))</f>
        <v/>
      </c>
      <c r="O2150" s="26">
        <f>INDEX(Structure!$H$25:$H$52,MATCH(B2150&amp;"|"&amp;I2150,Structure!$A$25:$A$52,0))</f>
        <v/>
      </c>
      <c r="P2150" s="26">
        <f>INDEX(Structure!$I$25:$I$52,MATCH(B2150&amp;"|"&amp;I2150,Structure!$A$25:$A$52,0))</f>
        <v/>
      </c>
      <c r="Q2150" s="20">
        <f>G2150/H2150</f>
        <v/>
      </c>
      <c r="R2150" s="20">
        <f>G2150/O2150</f>
        <v/>
      </c>
      <c r="S2150" s="32">
        <f>(G2150-N2150)/(P2150-N2150)</f>
        <v/>
      </c>
      <c r="T2150" s="4">
        <f>IF(G2150&lt;N2150,"Below",IF(G2150&gt;P2150,"Above","Within"))</f>
        <v/>
      </c>
      <c r="U2150" s="17">
        <f>MAX(0,N2150-G2150)*F2150</f>
        <v/>
      </c>
      <c r="V2150" s="17">
        <f>MAX(0,G2150-P2150)*F2150</f>
        <v/>
      </c>
      <c r="W2150" s="33">
        <f>IF(T2150="Above",LN(G2150/P2150)/LN(1+INDEX(Market!$E$6:$E$9,MATCH(B2150,Market!$A$6:$A$9,0))),0)</f>
        <v/>
      </c>
    </row>
    <row r="2151">
      <c r="A2151" s="5" t="inlineStr">
        <is>
          <t>E02492</t>
        </is>
      </c>
      <c r="B2151" s="5" t="inlineStr">
        <is>
          <t>PL</t>
        </is>
      </c>
      <c r="C2151" s="5" t="inlineStr">
        <is>
          <t>Sales</t>
        </is>
      </c>
      <c r="D2151" s="5" t="inlineStr">
        <is>
          <t>L4</t>
        </is>
      </c>
      <c r="E2151" s="5" t="inlineStr">
        <is>
          <t>M</t>
        </is>
      </c>
      <c r="F2151" s="5" t="n">
        <v>1</v>
      </c>
      <c r="G2151" s="31" t="n">
        <v>53900</v>
      </c>
      <c r="H2151" s="31" t="n">
        <v>46300</v>
      </c>
      <c r="I2151" s="6">
        <f>INDEX(Roles!$J$5:$J$40,MATCH(C2151&amp;"|"&amp;D2151,Roles!$A$5:$A$40,0))</f>
        <v/>
      </c>
      <c r="J2151" s="6">
        <f>INDEX(Roles!$K$5:$K$40,MATCH(C2151&amp;"|"&amp;D2151,Roles!$A$5:$A$40,0))</f>
        <v/>
      </c>
      <c r="K2151" s="26">
        <f>INDEX(Market!$K$31:$K$54,MATCH(B2151&amp;"|"&amp;J2151,Market!$A$31:$A$54,0))</f>
        <v/>
      </c>
      <c r="L2151" s="6">
        <f>INDEX(Settings!$E$13:$E$19,MATCH(I2151,Settings!$B$13:$B$19,0))</f>
        <v/>
      </c>
      <c r="M2151" s="25">
        <f>INDEX(Structure!$K$6:$K$12,MATCH(I2151,Structure!$A$6:$A$12,0))</f>
        <v/>
      </c>
      <c r="N2151" s="26">
        <f>INDEX(Structure!$G$25:$G$52,MATCH(B2151&amp;"|"&amp;I2151,Structure!$A$25:$A$52,0))</f>
        <v/>
      </c>
      <c r="O2151" s="26">
        <f>INDEX(Structure!$H$25:$H$52,MATCH(B2151&amp;"|"&amp;I2151,Structure!$A$25:$A$52,0))</f>
        <v/>
      </c>
      <c r="P2151" s="26">
        <f>INDEX(Structure!$I$25:$I$52,MATCH(B2151&amp;"|"&amp;I2151,Structure!$A$25:$A$52,0))</f>
        <v/>
      </c>
      <c r="Q2151" s="20">
        <f>G2151/H2151</f>
        <v/>
      </c>
      <c r="R2151" s="20">
        <f>G2151/O2151</f>
        <v/>
      </c>
      <c r="S2151" s="32">
        <f>(G2151-N2151)/(P2151-N2151)</f>
        <v/>
      </c>
      <c r="T2151" s="4">
        <f>IF(G2151&lt;N2151,"Below",IF(G2151&gt;P2151,"Above","Within"))</f>
        <v/>
      </c>
      <c r="U2151" s="17">
        <f>MAX(0,N2151-G2151)*F2151</f>
        <v/>
      </c>
      <c r="V2151" s="17">
        <f>MAX(0,G2151-P2151)*F2151</f>
        <v/>
      </c>
      <c r="W2151" s="33">
        <f>IF(T2151="Above",LN(G2151/P2151)/LN(1+INDEX(Market!$E$6:$E$9,MATCH(B2151,Market!$A$6:$A$9,0))),0)</f>
        <v/>
      </c>
    </row>
    <row r="2152">
      <c r="A2152" s="5" t="inlineStr">
        <is>
          <t>E02493</t>
        </is>
      </c>
      <c r="B2152" s="5" t="inlineStr">
        <is>
          <t>IT</t>
        </is>
      </c>
      <c r="C2152" s="5" t="inlineStr">
        <is>
          <t>Customer Service</t>
        </is>
      </c>
      <c r="D2152" s="5" t="inlineStr">
        <is>
          <t>L2</t>
        </is>
      </c>
      <c r="E2152" s="5" t="inlineStr">
        <is>
          <t>M</t>
        </is>
      </c>
      <c r="F2152" s="5" t="n">
        <v>1</v>
      </c>
      <c r="G2152" s="31" t="n">
        <v>31750</v>
      </c>
      <c r="H2152" s="31" t="n">
        <v>29200</v>
      </c>
      <c r="I2152" s="6">
        <f>INDEX(Roles!$J$5:$J$40,MATCH(C2152&amp;"|"&amp;D2152,Roles!$A$5:$A$40,0))</f>
        <v/>
      </c>
      <c r="J2152" s="6">
        <f>INDEX(Roles!$K$5:$K$40,MATCH(C2152&amp;"|"&amp;D2152,Roles!$A$5:$A$40,0))</f>
        <v/>
      </c>
      <c r="K2152" s="26">
        <f>INDEX(Market!$K$31:$K$54,MATCH(B2152&amp;"|"&amp;J2152,Market!$A$31:$A$54,0))</f>
        <v/>
      </c>
      <c r="L2152" s="6">
        <f>INDEX(Settings!$E$13:$E$19,MATCH(I2152,Settings!$B$13:$B$19,0))</f>
        <v/>
      </c>
      <c r="M2152" s="25">
        <f>INDEX(Structure!$K$6:$K$12,MATCH(I2152,Structure!$A$6:$A$12,0))</f>
        <v/>
      </c>
      <c r="N2152" s="26">
        <f>INDEX(Structure!$G$25:$G$52,MATCH(B2152&amp;"|"&amp;I2152,Structure!$A$25:$A$52,0))</f>
        <v/>
      </c>
      <c r="O2152" s="26">
        <f>INDEX(Structure!$H$25:$H$52,MATCH(B2152&amp;"|"&amp;I2152,Structure!$A$25:$A$52,0))</f>
        <v/>
      </c>
      <c r="P2152" s="26">
        <f>INDEX(Structure!$I$25:$I$52,MATCH(B2152&amp;"|"&amp;I2152,Structure!$A$25:$A$52,0))</f>
        <v/>
      </c>
      <c r="Q2152" s="20">
        <f>G2152/H2152</f>
        <v/>
      </c>
      <c r="R2152" s="20">
        <f>G2152/O2152</f>
        <v/>
      </c>
      <c r="S2152" s="32">
        <f>(G2152-N2152)/(P2152-N2152)</f>
        <v/>
      </c>
      <c r="T2152" s="4">
        <f>IF(G2152&lt;N2152,"Below",IF(G2152&gt;P2152,"Above","Within"))</f>
        <v/>
      </c>
      <c r="U2152" s="17">
        <f>MAX(0,N2152-G2152)*F2152</f>
        <v/>
      </c>
      <c r="V2152" s="17">
        <f>MAX(0,G2152-P2152)*F2152</f>
        <v/>
      </c>
      <c r="W2152" s="33">
        <f>IF(T2152="Above",LN(G2152/P2152)/LN(1+INDEX(Market!$E$6:$E$9,MATCH(B2152,Market!$A$6:$A$9,0))),0)</f>
        <v/>
      </c>
    </row>
    <row r="2153">
      <c r="A2153" s="5" t="inlineStr">
        <is>
          <t>E02494</t>
        </is>
      </c>
      <c r="B2153" s="5" t="inlineStr">
        <is>
          <t>PL</t>
        </is>
      </c>
      <c r="C2153" s="5" t="inlineStr">
        <is>
          <t>HR</t>
        </is>
      </c>
      <c r="D2153" s="5" t="inlineStr">
        <is>
          <t>L2</t>
        </is>
      </c>
      <c r="E2153" s="5" t="inlineStr">
        <is>
          <t>F</t>
        </is>
      </c>
      <c r="F2153" s="5" t="n">
        <v>1</v>
      </c>
      <c r="G2153" s="31" t="n">
        <v>27950</v>
      </c>
      <c r="H2153" s="31" t="n">
        <v>26200</v>
      </c>
      <c r="I2153" s="6">
        <f>INDEX(Roles!$J$5:$J$40,MATCH(C2153&amp;"|"&amp;D2153,Roles!$A$5:$A$40,0))</f>
        <v/>
      </c>
      <c r="J2153" s="6">
        <f>INDEX(Roles!$K$5:$K$40,MATCH(C2153&amp;"|"&amp;D2153,Roles!$A$5:$A$40,0))</f>
        <v/>
      </c>
      <c r="K2153" s="26">
        <f>INDEX(Market!$K$31:$K$54,MATCH(B2153&amp;"|"&amp;J2153,Market!$A$31:$A$54,0))</f>
        <v/>
      </c>
      <c r="L2153" s="6">
        <f>INDEX(Settings!$E$13:$E$19,MATCH(I2153,Settings!$B$13:$B$19,0))</f>
        <v/>
      </c>
      <c r="M2153" s="25">
        <f>INDEX(Structure!$K$6:$K$12,MATCH(I2153,Structure!$A$6:$A$12,0))</f>
        <v/>
      </c>
      <c r="N2153" s="26">
        <f>INDEX(Structure!$G$25:$G$52,MATCH(B2153&amp;"|"&amp;I2153,Structure!$A$25:$A$52,0))</f>
        <v/>
      </c>
      <c r="O2153" s="26">
        <f>INDEX(Structure!$H$25:$H$52,MATCH(B2153&amp;"|"&amp;I2153,Structure!$A$25:$A$52,0))</f>
        <v/>
      </c>
      <c r="P2153" s="26">
        <f>INDEX(Structure!$I$25:$I$52,MATCH(B2153&amp;"|"&amp;I2153,Structure!$A$25:$A$52,0))</f>
        <v/>
      </c>
      <c r="Q2153" s="20">
        <f>G2153/H2153</f>
        <v/>
      </c>
      <c r="R2153" s="20">
        <f>G2153/O2153</f>
        <v/>
      </c>
      <c r="S2153" s="32">
        <f>(G2153-N2153)/(P2153-N2153)</f>
        <v/>
      </c>
      <c r="T2153" s="4">
        <f>IF(G2153&lt;N2153,"Below",IF(G2153&gt;P2153,"Above","Within"))</f>
        <v/>
      </c>
      <c r="U2153" s="17">
        <f>MAX(0,N2153-G2153)*F2153</f>
        <v/>
      </c>
      <c r="V2153" s="17">
        <f>MAX(0,G2153-P2153)*F2153</f>
        <v/>
      </c>
      <c r="W2153" s="33">
        <f>IF(T2153="Above",LN(G2153/P2153)/LN(1+INDEX(Market!$E$6:$E$9,MATCH(B2153,Market!$A$6:$A$9,0))),0)</f>
        <v/>
      </c>
    </row>
    <row r="2154">
      <c r="A2154" s="5" t="inlineStr">
        <is>
          <t>E02495</t>
        </is>
      </c>
      <c r="B2154" s="5" t="inlineStr">
        <is>
          <t>DE</t>
        </is>
      </c>
      <c r="C2154" s="5" t="inlineStr">
        <is>
          <t>Customer Service</t>
        </is>
      </c>
      <c r="D2154" s="5" t="inlineStr">
        <is>
          <t>L4</t>
        </is>
      </c>
      <c r="E2154" s="5" t="inlineStr">
        <is>
          <t>F</t>
        </is>
      </c>
      <c r="F2154" s="5" t="n">
        <v>1</v>
      </c>
      <c r="G2154" s="31" t="n">
        <v>75800</v>
      </c>
      <c r="H2154" s="31" t="n">
        <v>71800</v>
      </c>
      <c r="I2154" s="6">
        <f>INDEX(Roles!$J$5:$J$40,MATCH(C2154&amp;"|"&amp;D2154,Roles!$A$5:$A$40,0))</f>
        <v/>
      </c>
      <c r="J2154" s="6">
        <f>INDEX(Roles!$K$5:$K$40,MATCH(C2154&amp;"|"&amp;D2154,Roles!$A$5:$A$40,0))</f>
        <v/>
      </c>
      <c r="K2154" s="26">
        <f>INDEX(Market!$K$31:$K$54,MATCH(B2154&amp;"|"&amp;J2154,Market!$A$31:$A$54,0))</f>
        <v/>
      </c>
      <c r="L2154" s="6">
        <f>INDEX(Settings!$E$13:$E$19,MATCH(I2154,Settings!$B$13:$B$19,0))</f>
        <v/>
      </c>
      <c r="M2154" s="25">
        <f>INDEX(Structure!$K$6:$K$12,MATCH(I2154,Structure!$A$6:$A$12,0))</f>
        <v/>
      </c>
      <c r="N2154" s="26">
        <f>INDEX(Structure!$G$25:$G$52,MATCH(B2154&amp;"|"&amp;I2154,Structure!$A$25:$A$52,0))</f>
        <v/>
      </c>
      <c r="O2154" s="26">
        <f>INDEX(Structure!$H$25:$H$52,MATCH(B2154&amp;"|"&amp;I2154,Structure!$A$25:$A$52,0))</f>
        <v/>
      </c>
      <c r="P2154" s="26">
        <f>INDEX(Structure!$I$25:$I$52,MATCH(B2154&amp;"|"&amp;I2154,Structure!$A$25:$A$52,0))</f>
        <v/>
      </c>
      <c r="Q2154" s="20">
        <f>G2154/H2154</f>
        <v/>
      </c>
      <c r="R2154" s="20">
        <f>G2154/O2154</f>
        <v/>
      </c>
      <c r="S2154" s="32">
        <f>(G2154-N2154)/(P2154-N2154)</f>
        <v/>
      </c>
      <c r="T2154" s="4">
        <f>IF(G2154&lt;N2154,"Below",IF(G2154&gt;P2154,"Above","Within"))</f>
        <v/>
      </c>
      <c r="U2154" s="17">
        <f>MAX(0,N2154-G2154)*F2154</f>
        <v/>
      </c>
      <c r="V2154" s="17">
        <f>MAX(0,G2154-P2154)*F2154</f>
        <v/>
      </c>
      <c r="W2154" s="33">
        <f>IF(T2154="Above",LN(G2154/P2154)/LN(1+INDEX(Market!$E$6:$E$9,MATCH(B2154,Market!$A$6:$A$9,0))),0)</f>
        <v/>
      </c>
    </row>
    <row r="2155">
      <c r="A2155" s="5" t="inlineStr">
        <is>
          <t>E02497</t>
        </is>
      </c>
      <c r="B2155" s="5" t="inlineStr">
        <is>
          <t>IT</t>
        </is>
      </c>
      <c r="C2155" s="5" t="inlineStr">
        <is>
          <t>Customer Service</t>
        </is>
      </c>
      <c r="D2155" s="5" t="inlineStr">
        <is>
          <t>L1</t>
        </is>
      </c>
      <c r="E2155" s="5" t="inlineStr">
        <is>
          <t>F</t>
        </is>
      </c>
      <c r="F2155" s="5" t="n">
        <v>1</v>
      </c>
      <c r="G2155" s="31" t="n">
        <v>21100</v>
      </c>
      <c r="H2155" s="31" t="n">
        <v>23400</v>
      </c>
      <c r="I2155" s="6">
        <f>INDEX(Roles!$J$5:$J$40,MATCH(C2155&amp;"|"&amp;D2155,Roles!$A$5:$A$40,0))</f>
        <v/>
      </c>
      <c r="J2155" s="6">
        <f>INDEX(Roles!$K$5:$K$40,MATCH(C2155&amp;"|"&amp;D2155,Roles!$A$5:$A$40,0))</f>
        <v/>
      </c>
      <c r="K2155" s="26">
        <f>INDEX(Market!$K$31:$K$54,MATCH(B2155&amp;"|"&amp;J2155,Market!$A$31:$A$54,0))</f>
        <v/>
      </c>
      <c r="L2155" s="6">
        <f>INDEX(Settings!$E$13:$E$19,MATCH(I2155,Settings!$B$13:$B$19,0))</f>
        <v/>
      </c>
      <c r="M2155" s="25">
        <f>INDEX(Structure!$K$6:$K$12,MATCH(I2155,Structure!$A$6:$A$12,0))</f>
        <v/>
      </c>
      <c r="N2155" s="26">
        <f>INDEX(Structure!$G$25:$G$52,MATCH(B2155&amp;"|"&amp;I2155,Structure!$A$25:$A$52,0))</f>
        <v/>
      </c>
      <c r="O2155" s="26">
        <f>INDEX(Structure!$H$25:$H$52,MATCH(B2155&amp;"|"&amp;I2155,Structure!$A$25:$A$52,0))</f>
        <v/>
      </c>
      <c r="P2155" s="26">
        <f>INDEX(Structure!$I$25:$I$52,MATCH(B2155&amp;"|"&amp;I2155,Structure!$A$25:$A$52,0))</f>
        <v/>
      </c>
      <c r="Q2155" s="20">
        <f>G2155/H2155</f>
        <v/>
      </c>
      <c r="R2155" s="20">
        <f>G2155/O2155</f>
        <v/>
      </c>
      <c r="S2155" s="32">
        <f>(G2155-N2155)/(P2155-N2155)</f>
        <v/>
      </c>
      <c r="T2155" s="4">
        <f>IF(G2155&lt;N2155,"Below",IF(G2155&gt;P2155,"Above","Within"))</f>
        <v/>
      </c>
      <c r="U2155" s="17">
        <f>MAX(0,N2155-G2155)*F2155</f>
        <v/>
      </c>
      <c r="V2155" s="17">
        <f>MAX(0,G2155-P2155)*F2155</f>
        <v/>
      </c>
      <c r="W2155" s="33">
        <f>IF(T2155="Above",LN(G2155/P2155)/LN(1+INDEX(Market!$E$6:$E$9,MATCH(B2155,Market!$A$6:$A$9,0))),0)</f>
        <v/>
      </c>
    </row>
    <row r="2156">
      <c r="A2156" s="5" t="inlineStr">
        <is>
          <t>E02498</t>
        </is>
      </c>
      <c r="B2156" s="5" t="inlineStr">
        <is>
          <t>DE</t>
        </is>
      </c>
      <c r="C2156" s="5" t="inlineStr">
        <is>
          <t>Sales</t>
        </is>
      </c>
      <c r="D2156" s="5" t="inlineStr">
        <is>
          <t>L1</t>
        </is>
      </c>
      <c r="E2156" s="5" t="inlineStr">
        <is>
          <t>F</t>
        </is>
      </c>
      <c r="F2156" s="5" t="n">
        <v>0.8</v>
      </c>
      <c r="G2156" s="31" t="n">
        <v>41350</v>
      </c>
      <c r="H2156" s="31" t="n">
        <v>39900</v>
      </c>
      <c r="I2156" s="6">
        <f>INDEX(Roles!$J$5:$J$40,MATCH(C2156&amp;"|"&amp;D2156,Roles!$A$5:$A$40,0))</f>
        <v/>
      </c>
      <c r="J2156" s="6">
        <f>INDEX(Roles!$K$5:$K$40,MATCH(C2156&amp;"|"&amp;D2156,Roles!$A$5:$A$40,0))</f>
        <v/>
      </c>
      <c r="K2156" s="26">
        <f>INDEX(Market!$K$31:$K$54,MATCH(B2156&amp;"|"&amp;J2156,Market!$A$31:$A$54,0))</f>
        <v/>
      </c>
      <c r="L2156" s="6">
        <f>INDEX(Settings!$E$13:$E$19,MATCH(I2156,Settings!$B$13:$B$19,0))</f>
        <v/>
      </c>
      <c r="M2156" s="25">
        <f>INDEX(Structure!$K$6:$K$12,MATCH(I2156,Structure!$A$6:$A$12,0))</f>
        <v/>
      </c>
      <c r="N2156" s="26">
        <f>INDEX(Structure!$G$25:$G$52,MATCH(B2156&amp;"|"&amp;I2156,Structure!$A$25:$A$52,0))</f>
        <v/>
      </c>
      <c r="O2156" s="26">
        <f>INDEX(Structure!$H$25:$H$52,MATCH(B2156&amp;"|"&amp;I2156,Structure!$A$25:$A$52,0))</f>
        <v/>
      </c>
      <c r="P2156" s="26">
        <f>INDEX(Structure!$I$25:$I$52,MATCH(B2156&amp;"|"&amp;I2156,Structure!$A$25:$A$52,0))</f>
        <v/>
      </c>
      <c r="Q2156" s="20">
        <f>G2156/H2156</f>
        <v/>
      </c>
      <c r="R2156" s="20">
        <f>G2156/O2156</f>
        <v/>
      </c>
      <c r="S2156" s="32">
        <f>(G2156-N2156)/(P2156-N2156)</f>
        <v/>
      </c>
      <c r="T2156" s="4">
        <f>IF(G2156&lt;N2156,"Below",IF(G2156&gt;P2156,"Above","Within"))</f>
        <v/>
      </c>
      <c r="U2156" s="17">
        <f>MAX(0,N2156-G2156)*F2156</f>
        <v/>
      </c>
      <c r="V2156" s="17">
        <f>MAX(0,G2156-P2156)*F2156</f>
        <v/>
      </c>
      <c r="W2156" s="33">
        <f>IF(T2156="Above",LN(G2156/P2156)/LN(1+INDEX(Market!$E$6:$E$9,MATCH(B2156,Market!$A$6:$A$9,0))),0)</f>
        <v/>
      </c>
    </row>
    <row r="2157">
      <c r="A2157" s="5" t="inlineStr">
        <is>
          <t>E02499</t>
        </is>
      </c>
      <c r="B2157" s="5" t="inlineStr">
        <is>
          <t>DE</t>
        </is>
      </c>
      <c r="C2157" s="5" t="inlineStr">
        <is>
          <t>Tech</t>
        </is>
      </c>
      <c r="D2157" s="5" t="inlineStr">
        <is>
          <t>L5</t>
        </is>
      </c>
      <c r="E2157" s="5" t="inlineStr">
        <is>
          <t>M</t>
        </is>
      </c>
      <c r="F2157" s="5" t="n">
        <v>1</v>
      </c>
      <c r="G2157" s="31" t="n">
        <v>136850</v>
      </c>
      <c r="H2157" s="31" t="n">
        <v>137800</v>
      </c>
      <c r="I2157" s="6">
        <f>INDEX(Roles!$J$5:$J$40,MATCH(C2157&amp;"|"&amp;D2157,Roles!$A$5:$A$40,0))</f>
        <v/>
      </c>
      <c r="J2157" s="6">
        <f>INDEX(Roles!$K$5:$K$40,MATCH(C2157&amp;"|"&amp;D2157,Roles!$A$5:$A$40,0))</f>
        <v/>
      </c>
      <c r="K2157" s="26">
        <f>INDEX(Market!$K$31:$K$54,MATCH(B2157&amp;"|"&amp;J2157,Market!$A$31:$A$54,0))</f>
        <v/>
      </c>
      <c r="L2157" s="6">
        <f>INDEX(Settings!$E$13:$E$19,MATCH(I2157,Settings!$B$13:$B$19,0))</f>
        <v/>
      </c>
      <c r="M2157" s="25">
        <f>INDEX(Structure!$K$6:$K$12,MATCH(I2157,Structure!$A$6:$A$12,0))</f>
        <v/>
      </c>
      <c r="N2157" s="26">
        <f>INDEX(Structure!$G$25:$G$52,MATCH(B2157&amp;"|"&amp;I2157,Structure!$A$25:$A$52,0))</f>
        <v/>
      </c>
      <c r="O2157" s="26">
        <f>INDEX(Structure!$H$25:$H$52,MATCH(B2157&amp;"|"&amp;I2157,Structure!$A$25:$A$52,0))</f>
        <v/>
      </c>
      <c r="P2157" s="26">
        <f>INDEX(Structure!$I$25:$I$52,MATCH(B2157&amp;"|"&amp;I2157,Structure!$A$25:$A$52,0))</f>
        <v/>
      </c>
      <c r="Q2157" s="20">
        <f>G2157/H2157</f>
        <v/>
      </c>
      <c r="R2157" s="20">
        <f>G2157/O2157</f>
        <v/>
      </c>
      <c r="S2157" s="32">
        <f>(G2157-N2157)/(P2157-N2157)</f>
        <v/>
      </c>
      <c r="T2157" s="4">
        <f>IF(G2157&lt;N2157,"Below",IF(G2157&gt;P2157,"Above","Within"))</f>
        <v/>
      </c>
      <c r="U2157" s="17">
        <f>MAX(0,N2157-G2157)*F2157</f>
        <v/>
      </c>
      <c r="V2157" s="17">
        <f>MAX(0,G2157-P2157)*F2157</f>
        <v/>
      </c>
      <c r="W2157" s="33">
        <f>IF(T2157="Above",LN(G2157/P2157)/LN(1+INDEX(Market!$E$6:$E$9,MATCH(B2157,Market!$A$6:$A$9,0))),0)</f>
        <v/>
      </c>
    </row>
    <row r="2158">
      <c r="A2158" s="5" t="inlineStr">
        <is>
          <t>E02500</t>
        </is>
      </c>
      <c r="B2158" s="5" t="inlineStr">
        <is>
          <t>DE</t>
        </is>
      </c>
      <c r="C2158" s="5" t="inlineStr">
        <is>
          <t>Customer Service</t>
        </is>
      </c>
      <c r="D2158" s="5" t="inlineStr">
        <is>
          <t>L3</t>
        </is>
      </c>
      <c r="E2158" s="5" t="inlineStr">
        <is>
          <t>F</t>
        </is>
      </c>
      <c r="F2158" s="5" t="n">
        <v>1</v>
      </c>
      <c r="G2158" s="31" t="n">
        <v>53450</v>
      </c>
      <c r="H2158" s="31" t="n">
        <v>54700</v>
      </c>
      <c r="I2158" s="6">
        <f>INDEX(Roles!$J$5:$J$40,MATCH(C2158&amp;"|"&amp;D2158,Roles!$A$5:$A$40,0))</f>
        <v/>
      </c>
      <c r="J2158" s="6">
        <f>INDEX(Roles!$K$5:$K$40,MATCH(C2158&amp;"|"&amp;D2158,Roles!$A$5:$A$40,0))</f>
        <v/>
      </c>
      <c r="K2158" s="26">
        <f>INDEX(Market!$K$31:$K$54,MATCH(B2158&amp;"|"&amp;J2158,Market!$A$31:$A$54,0))</f>
        <v/>
      </c>
      <c r="L2158" s="6">
        <f>INDEX(Settings!$E$13:$E$19,MATCH(I2158,Settings!$B$13:$B$19,0))</f>
        <v/>
      </c>
      <c r="M2158" s="25">
        <f>INDEX(Structure!$K$6:$K$12,MATCH(I2158,Structure!$A$6:$A$12,0))</f>
        <v/>
      </c>
      <c r="N2158" s="26">
        <f>INDEX(Structure!$G$25:$G$52,MATCH(B2158&amp;"|"&amp;I2158,Structure!$A$25:$A$52,0))</f>
        <v/>
      </c>
      <c r="O2158" s="26">
        <f>INDEX(Structure!$H$25:$H$52,MATCH(B2158&amp;"|"&amp;I2158,Structure!$A$25:$A$52,0))</f>
        <v/>
      </c>
      <c r="P2158" s="26">
        <f>INDEX(Structure!$I$25:$I$52,MATCH(B2158&amp;"|"&amp;I2158,Structure!$A$25:$A$52,0))</f>
        <v/>
      </c>
      <c r="Q2158" s="20">
        <f>G2158/H2158</f>
        <v/>
      </c>
      <c r="R2158" s="20">
        <f>G2158/O2158</f>
        <v/>
      </c>
      <c r="S2158" s="32">
        <f>(G2158-N2158)/(P2158-N2158)</f>
        <v/>
      </c>
      <c r="T2158" s="4">
        <f>IF(G2158&lt;N2158,"Below",IF(G2158&gt;P2158,"Above","Within"))</f>
        <v/>
      </c>
      <c r="U2158" s="17">
        <f>MAX(0,N2158-G2158)*F2158</f>
        <v/>
      </c>
      <c r="V2158" s="17">
        <f>MAX(0,G2158-P2158)*F2158</f>
        <v/>
      </c>
      <c r="W2158" s="33">
        <f>IF(T2158="Above",LN(G2158/P2158)/LN(1+INDEX(Market!$E$6:$E$9,MATCH(B2158,Market!$A$6:$A$9,0))),0)</f>
        <v/>
      </c>
    </row>
    <row r="2159">
      <c r="A2159" s="5" t="inlineStr">
        <is>
          <t>E02501</t>
        </is>
      </c>
      <c r="B2159" s="5" t="inlineStr">
        <is>
          <t>DE</t>
        </is>
      </c>
      <c r="C2159" s="5" t="inlineStr">
        <is>
          <t>Operations</t>
        </is>
      </c>
      <c r="D2159" s="5" t="inlineStr">
        <is>
          <t>L2</t>
        </is>
      </c>
      <c r="E2159" s="5" t="inlineStr">
        <is>
          <t>F</t>
        </is>
      </c>
      <c r="F2159" s="5" t="n">
        <v>0.8</v>
      </c>
      <c r="G2159" s="31" t="n">
        <v>41900</v>
      </c>
      <c r="H2159" s="31" t="n">
        <v>45100</v>
      </c>
      <c r="I2159" s="6">
        <f>INDEX(Roles!$J$5:$J$40,MATCH(C2159&amp;"|"&amp;D2159,Roles!$A$5:$A$40,0))</f>
        <v/>
      </c>
      <c r="J2159" s="6">
        <f>INDEX(Roles!$K$5:$K$40,MATCH(C2159&amp;"|"&amp;D2159,Roles!$A$5:$A$40,0))</f>
        <v/>
      </c>
      <c r="K2159" s="26">
        <f>INDEX(Market!$K$31:$K$54,MATCH(B2159&amp;"|"&amp;J2159,Market!$A$31:$A$54,0))</f>
        <v/>
      </c>
      <c r="L2159" s="6">
        <f>INDEX(Settings!$E$13:$E$19,MATCH(I2159,Settings!$B$13:$B$19,0))</f>
        <v/>
      </c>
      <c r="M2159" s="25">
        <f>INDEX(Structure!$K$6:$K$12,MATCH(I2159,Structure!$A$6:$A$12,0))</f>
        <v/>
      </c>
      <c r="N2159" s="26">
        <f>INDEX(Structure!$G$25:$G$52,MATCH(B2159&amp;"|"&amp;I2159,Structure!$A$25:$A$52,0))</f>
        <v/>
      </c>
      <c r="O2159" s="26">
        <f>INDEX(Structure!$H$25:$H$52,MATCH(B2159&amp;"|"&amp;I2159,Structure!$A$25:$A$52,0))</f>
        <v/>
      </c>
      <c r="P2159" s="26">
        <f>INDEX(Structure!$I$25:$I$52,MATCH(B2159&amp;"|"&amp;I2159,Structure!$A$25:$A$52,0))</f>
        <v/>
      </c>
      <c r="Q2159" s="20">
        <f>G2159/H2159</f>
        <v/>
      </c>
      <c r="R2159" s="20">
        <f>G2159/O2159</f>
        <v/>
      </c>
      <c r="S2159" s="32">
        <f>(G2159-N2159)/(P2159-N2159)</f>
        <v/>
      </c>
      <c r="T2159" s="4">
        <f>IF(G2159&lt;N2159,"Below",IF(G2159&gt;P2159,"Above","Within"))</f>
        <v/>
      </c>
      <c r="U2159" s="17">
        <f>MAX(0,N2159-G2159)*F2159</f>
        <v/>
      </c>
      <c r="V2159" s="17">
        <f>MAX(0,G2159-P2159)*F2159</f>
        <v/>
      </c>
      <c r="W2159" s="33">
        <f>IF(T2159="Above",LN(G2159/P2159)/LN(1+INDEX(Market!$E$6:$E$9,MATCH(B2159,Market!$A$6:$A$9,0))),0)</f>
        <v/>
      </c>
    </row>
    <row r="2160">
      <c r="A2160" s="5" t="inlineStr">
        <is>
          <t>E02503</t>
        </is>
      </c>
      <c r="B2160" s="5" t="inlineStr">
        <is>
          <t>PL</t>
        </is>
      </c>
      <c r="C2160" s="5" t="inlineStr">
        <is>
          <t>Customer Service</t>
        </is>
      </c>
      <c r="D2160" s="5" t="inlineStr">
        <is>
          <t>L4</t>
        </is>
      </c>
      <c r="E2160" s="5" t="inlineStr">
        <is>
          <t>M</t>
        </is>
      </c>
      <c r="F2160" s="5" t="n">
        <v>1</v>
      </c>
      <c r="G2160" s="31" t="n">
        <v>39400</v>
      </c>
      <c r="H2160" s="31" t="n">
        <v>39700</v>
      </c>
      <c r="I2160" s="6">
        <f>INDEX(Roles!$J$5:$J$40,MATCH(C2160&amp;"|"&amp;D2160,Roles!$A$5:$A$40,0))</f>
        <v/>
      </c>
      <c r="J2160" s="6">
        <f>INDEX(Roles!$K$5:$K$40,MATCH(C2160&amp;"|"&amp;D2160,Roles!$A$5:$A$40,0))</f>
        <v/>
      </c>
      <c r="K2160" s="26">
        <f>INDEX(Market!$K$31:$K$54,MATCH(B2160&amp;"|"&amp;J2160,Market!$A$31:$A$54,0))</f>
        <v/>
      </c>
      <c r="L2160" s="6">
        <f>INDEX(Settings!$E$13:$E$19,MATCH(I2160,Settings!$B$13:$B$19,0))</f>
        <v/>
      </c>
      <c r="M2160" s="25">
        <f>INDEX(Structure!$K$6:$K$12,MATCH(I2160,Structure!$A$6:$A$12,0))</f>
        <v/>
      </c>
      <c r="N2160" s="26">
        <f>INDEX(Structure!$G$25:$G$52,MATCH(B2160&amp;"|"&amp;I2160,Structure!$A$25:$A$52,0))</f>
        <v/>
      </c>
      <c r="O2160" s="26">
        <f>INDEX(Structure!$H$25:$H$52,MATCH(B2160&amp;"|"&amp;I2160,Structure!$A$25:$A$52,0))</f>
        <v/>
      </c>
      <c r="P2160" s="26">
        <f>INDEX(Structure!$I$25:$I$52,MATCH(B2160&amp;"|"&amp;I2160,Structure!$A$25:$A$52,0))</f>
        <v/>
      </c>
      <c r="Q2160" s="20">
        <f>G2160/H2160</f>
        <v/>
      </c>
      <c r="R2160" s="20">
        <f>G2160/O2160</f>
        <v/>
      </c>
      <c r="S2160" s="32">
        <f>(G2160-N2160)/(P2160-N2160)</f>
        <v/>
      </c>
      <c r="T2160" s="4">
        <f>IF(G2160&lt;N2160,"Below",IF(G2160&gt;P2160,"Above","Within"))</f>
        <v/>
      </c>
      <c r="U2160" s="17">
        <f>MAX(0,N2160-G2160)*F2160</f>
        <v/>
      </c>
      <c r="V2160" s="17">
        <f>MAX(0,G2160-P2160)*F2160</f>
        <v/>
      </c>
      <c r="W2160" s="33">
        <f>IF(T2160="Above",LN(G2160/P2160)/LN(1+INDEX(Market!$E$6:$E$9,MATCH(B2160,Market!$A$6:$A$9,0))),0)</f>
        <v/>
      </c>
    </row>
    <row r="2161">
      <c r="A2161" s="5" t="inlineStr">
        <is>
          <t>E02504</t>
        </is>
      </c>
      <c r="B2161" s="5" t="inlineStr">
        <is>
          <t>ES</t>
        </is>
      </c>
      <c r="C2161" s="5" t="inlineStr">
        <is>
          <t>Finance</t>
        </is>
      </c>
      <c r="D2161" s="5" t="inlineStr">
        <is>
          <t>L1</t>
        </is>
      </c>
      <c r="E2161" s="5" t="inlineStr">
        <is>
          <t>M</t>
        </is>
      </c>
      <c r="F2161" s="5" t="n">
        <v>1</v>
      </c>
      <c r="G2161" s="31" t="n">
        <v>27200</v>
      </c>
      <c r="H2161" s="31" t="n">
        <v>27500</v>
      </c>
      <c r="I2161" s="6">
        <f>INDEX(Roles!$J$5:$J$40,MATCH(C2161&amp;"|"&amp;D2161,Roles!$A$5:$A$40,0))</f>
        <v/>
      </c>
      <c r="J2161" s="6">
        <f>INDEX(Roles!$K$5:$K$40,MATCH(C2161&amp;"|"&amp;D2161,Roles!$A$5:$A$40,0))</f>
        <v/>
      </c>
      <c r="K2161" s="26">
        <f>INDEX(Market!$K$31:$K$54,MATCH(B2161&amp;"|"&amp;J2161,Market!$A$31:$A$54,0))</f>
        <v/>
      </c>
      <c r="L2161" s="6">
        <f>INDEX(Settings!$E$13:$E$19,MATCH(I2161,Settings!$B$13:$B$19,0))</f>
        <v/>
      </c>
      <c r="M2161" s="25">
        <f>INDEX(Structure!$K$6:$K$12,MATCH(I2161,Structure!$A$6:$A$12,0))</f>
        <v/>
      </c>
      <c r="N2161" s="26">
        <f>INDEX(Structure!$G$25:$G$52,MATCH(B2161&amp;"|"&amp;I2161,Structure!$A$25:$A$52,0))</f>
        <v/>
      </c>
      <c r="O2161" s="26">
        <f>INDEX(Structure!$H$25:$H$52,MATCH(B2161&amp;"|"&amp;I2161,Structure!$A$25:$A$52,0))</f>
        <v/>
      </c>
      <c r="P2161" s="26">
        <f>INDEX(Structure!$I$25:$I$52,MATCH(B2161&amp;"|"&amp;I2161,Structure!$A$25:$A$52,0))</f>
        <v/>
      </c>
      <c r="Q2161" s="20">
        <f>G2161/H2161</f>
        <v/>
      </c>
      <c r="R2161" s="20">
        <f>G2161/O2161</f>
        <v/>
      </c>
      <c r="S2161" s="32">
        <f>(G2161-N2161)/(P2161-N2161)</f>
        <v/>
      </c>
      <c r="T2161" s="4">
        <f>IF(G2161&lt;N2161,"Below",IF(G2161&gt;P2161,"Above","Within"))</f>
        <v/>
      </c>
      <c r="U2161" s="17">
        <f>MAX(0,N2161-G2161)*F2161</f>
        <v/>
      </c>
      <c r="V2161" s="17">
        <f>MAX(0,G2161-P2161)*F2161</f>
        <v/>
      </c>
      <c r="W2161" s="33">
        <f>IF(T2161="Above",LN(G2161/P2161)/LN(1+INDEX(Market!$E$6:$E$9,MATCH(B2161,Market!$A$6:$A$9,0))),0)</f>
        <v/>
      </c>
    </row>
    <row r="2162">
      <c r="A2162" s="5" t="inlineStr">
        <is>
          <t>E02506</t>
        </is>
      </c>
      <c r="B2162" s="5" t="inlineStr">
        <is>
          <t>DE</t>
        </is>
      </c>
      <c r="C2162" s="5" t="inlineStr">
        <is>
          <t>Operations</t>
        </is>
      </c>
      <c r="D2162" s="5" t="inlineStr">
        <is>
          <t>L2</t>
        </is>
      </c>
      <c r="E2162" s="5" t="inlineStr">
        <is>
          <t>M</t>
        </is>
      </c>
      <c r="F2162" s="5" t="n">
        <v>1</v>
      </c>
      <c r="G2162" s="31" t="n">
        <v>45600</v>
      </c>
      <c r="H2162" s="31" t="n">
        <v>45100</v>
      </c>
      <c r="I2162" s="6">
        <f>INDEX(Roles!$J$5:$J$40,MATCH(C2162&amp;"|"&amp;D2162,Roles!$A$5:$A$40,0))</f>
        <v/>
      </c>
      <c r="J2162" s="6">
        <f>INDEX(Roles!$K$5:$K$40,MATCH(C2162&amp;"|"&amp;D2162,Roles!$A$5:$A$40,0))</f>
        <v/>
      </c>
      <c r="K2162" s="26">
        <f>INDEX(Market!$K$31:$K$54,MATCH(B2162&amp;"|"&amp;J2162,Market!$A$31:$A$54,0))</f>
        <v/>
      </c>
      <c r="L2162" s="6">
        <f>INDEX(Settings!$E$13:$E$19,MATCH(I2162,Settings!$B$13:$B$19,0))</f>
        <v/>
      </c>
      <c r="M2162" s="25">
        <f>INDEX(Structure!$K$6:$K$12,MATCH(I2162,Structure!$A$6:$A$12,0))</f>
        <v/>
      </c>
      <c r="N2162" s="26">
        <f>INDEX(Structure!$G$25:$G$52,MATCH(B2162&amp;"|"&amp;I2162,Structure!$A$25:$A$52,0))</f>
        <v/>
      </c>
      <c r="O2162" s="26">
        <f>INDEX(Structure!$H$25:$H$52,MATCH(B2162&amp;"|"&amp;I2162,Structure!$A$25:$A$52,0))</f>
        <v/>
      </c>
      <c r="P2162" s="26">
        <f>INDEX(Structure!$I$25:$I$52,MATCH(B2162&amp;"|"&amp;I2162,Structure!$A$25:$A$52,0))</f>
        <v/>
      </c>
      <c r="Q2162" s="20">
        <f>G2162/H2162</f>
        <v/>
      </c>
      <c r="R2162" s="20">
        <f>G2162/O2162</f>
        <v/>
      </c>
      <c r="S2162" s="32">
        <f>(G2162-N2162)/(P2162-N2162)</f>
        <v/>
      </c>
      <c r="T2162" s="4">
        <f>IF(G2162&lt;N2162,"Below",IF(G2162&gt;P2162,"Above","Within"))</f>
        <v/>
      </c>
      <c r="U2162" s="17">
        <f>MAX(0,N2162-G2162)*F2162</f>
        <v/>
      </c>
      <c r="V2162" s="17">
        <f>MAX(0,G2162-P2162)*F2162</f>
        <v/>
      </c>
      <c r="W2162" s="33">
        <f>IF(T2162="Above",LN(G2162/P2162)/LN(1+INDEX(Market!$E$6:$E$9,MATCH(B2162,Market!$A$6:$A$9,0))),0)</f>
        <v/>
      </c>
    </row>
    <row r="2163">
      <c r="A2163" s="5" t="inlineStr">
        <is>
          <t>E02507</t>
        </is>
      </c>
      <c r="B2163" s="5" t="inlineStr">
        <is>
          <t>DE</t>
        </is>
      </c>
      <c r="C2163" s="5" t="inlineStr">
        <is>
          <t>Operations</t>
        </is>
      </c>
      <c r="D2163" s="5" t="inlineStr">
        <is>
          <t>L3</t>
        </is>
      </c>
      <c r="E2163" s="5" t="inlineStr">
        <is>
          <t>M</t>
        </is>
      </c>
      <c r="F2163" s="5" t="n">
        <v>1</v>
      </c>
      <c r="G2163" s="31" t="n">
        <v>60050</v>
      </c>
      <c r="H2163" s="31" t="n">
        <v>57800</v>
      </c>
      <c r="I2163" s="6">
        <f>INDEX(Roles!$J$5:$J$40,MATCH(C2163&amp;"|"&amp;D2163,Roles!$A$5:$A$40,0))</f>
        <v/>
      </c>
      <c r="J2163" s="6">
        <f>INDEX(Roles!$K$5:$K$40,MATCH(C2163&amp;"|"&amp;D2163,Roles!$A$5:$A$40,0))</f>
        <v/>
      </c>
      <c r="K2163" s="26">
        <f>INDEX(Market!$K$31:$K$54,MATCH(B2163&amp;"|"&amp;J2163,Market!$A$31:$A$54,0))</f>
        <v/>
      </c>
      <c r="L2163" s="6">
        <f>INDEX(Settings!$E$13:$E$19,MATCH(I2163,Settings!$B$13:$B$19,0))</f>
        <v/>
      </c>
      <c r="M2163" s="25">
        <f>INDEX(Structure!$K$6:$K$12,MATCH(I2163,Structure!$A$6:$A$12,0))</f>
        <v/>
      </c>
      <c r="N2163" s="26">
        <f>INDEX(Structure!$G$25:$G$52,MATCH(B2163&amp;"|"&amp;I2163,Structure!$A$25:$A$52,0))</f>
        <v/>
      </c>
      <c r="O2163" s="26">
        <f>INDEX(Structure!$H$25:$H$52,MATCH(B2163&amp;"|"&amp;I2163,Structure!$A$25:$A$52,0))</f>
        <v/>
      </c>
      <c r="P2163" s="26">
        <f>INDEX(Structure!$I$25:$I$52,MATCH(B2163&amp;"|"&amp;I2163,Structure!$A$25:$A$52,0))</f>
        <v/>
      </c>
      <c r="Q2163" s="20">
        <f>G2163/H2163</f>
        <v/>
      </c>
      <c r="R2163" s="20">
        <f>G2163/O2163</f>
        <v/>
      </c>
      <c r="S2163" s="32">
        <f>(G2163-N2163)/(P2163-N2163)</f>
        <v/>
      </c>
      <c r="T2163" s="4">
        <f>IF(G2163&lt;N2163,"Below",IF(G2163&gt;P2163,"Above","Within"))</f>
        <v/>
      </c>
      <c r="U2163" s="17">
        <f>MAX(0,N2163-G2163)*F2163</f>
        <v/>
      </c>
      <c r="V2163" s="17">
        <f>MAX(0,G2163-P2163)*F2163</f>
        <v/>
      </c>
      <c r="W2163" s="33">
        <f>IF(T2163="Above",LN(G2163/P2163)/LN(1+INDEX(Market!$E$6:$E$9,MATCH(B2163,Market!$A$6:$A$9,0))),0)</f>
        <v/>
      </c>
    </row>
    <row r="2164">
      <c r="A2164" s="5" t="inlineStr">
        <is>
          <t>E02508</t>
        </is>
      </c>
      <c r="B2164" s="5" t="inlineStr">
        <is>
          <t>ES</t>
        </is>
      </c>
      <c r="C2164" s="5" t="inlineStr">
        <is>
          <t>Operations</t>
        </is>
      </c>
      <c r="D2164" s="5" t="inlineStr">
        <is>
          <t>L4</t>
        </is>
      </c>
      <c r="E2164" s="5" t="inlineStr">
        <is>
          <t>F</t>
        </is>
      </c>
      <c r="F2164" s="5" t="n">
        <v>1</v>
      </c>
      <c r="G2164" s="31" t="n">
        <v>46950</v>
      </c>
      <c r="H2164" s="31" t="n">
        <v>49900</v>
      </c>
      <c r="I2164" s="6">
        <f>INDEX(Roles!$J$5:$J$40,MATCH(C2164&amp;"|"&amp;D2164,Roles!$A$5:$A$40,0))</f>
        <v/>
      </c>
      <c r="J2164" s="6">
        <f>INDEX(Roles!$K$5:$K$40,MATCH(C2164&amp;"|"&amp;D2164,Roles!$A$5:$A$40,0))</f>
        <v/>
      </c>
      <c r="K2164" s="26">
        <f>INDEX(Market!$K$31:$K$54,MATCH(B2164&amp;"|"&amp;J2164,Market!$A$31:$A$54,0))</f>
        <v/>
      </c>
      <c r="L2164" s="6">
        <f>INDEX(Settings!$E$13:$E$19,MATCH(I2164,Settings!$B$13:$B$19,0))</f>
        <v/>
      </c>
      <c r="M2164" s="25">
        <f>INDEX(Structure!$K$6:$K$12,MATCH(I2164,Structure!$A$6:$A$12,0))</f>
        <v/>
      </c>
      <c r="N2164" s="26">
        <f>INDEX(Structure!$G$25:$G$52,MATCH(B2164&amp;"|"&amp;I2164,Structure!$A$25:$A$52,0))</f>
        <v/>
      </c>
      <c r="O2164" s="26">
        <f>INDEX(Structure!$H$25:$H$52,MATCH(B2164&amp;"|"&amp;I2164,Structure!$A$25:$A$52,0))</f>
        <v/>
      </c>
      <c r="P2164" s="26">
        <f>INDEX(Structure!$I$25:$I$52,MATCH(B2164&amp;"|"&amp;I2164,Structure!$A$25:$A$52,0))</f>
        <v/>
      </c>
      <c r="Q2164" s="20">
        <f>G2164/H2164</f>
        <v/>
      </c>
      <c r="R2164" s="20">
        <f>G2164/O2164</f>
        <v/>
      </c>
      <c r="S2164" s="32">
        <f>(G2164-N2164)/(P2164-N2164)</f>
        <v/>
      </c>
      <c r="T2164" s="4">
        <f>IF(G2164&lt;N2164,"Below",IF(G2164&gt;P2164,"Above","Within"))</f>
        <v/>
      </c>
      <c r="U2164" s="17">
        <f>MAX(0,N2164-G2164)*F2164</f>
        <v/>
      </c>
      <c r="V2164" s="17">
        <f>MAX(0,G2164-P2164)*F2164</f>
        <v/>
      </c>
      <c r="W2164" s="33">
        <f>IF(T2164="Above",LN(G2164/P2164)/LN(1+INDEX(Market!$E$6:$E$9,MATCH(B2164,Market!$A$6:$A$9,0))),0)</f>
        <v/>
      </c>
    </row>
    <row r="2165">
      <c r="A2165" s="5" t="inlineStr">
        <is>
          <t>E02509</t>
        </is>
      </c>
      <c r="B2165" s="5" t="inlineStr">
        <is>
          <t>DE</t>
        </is>
      </c>
      <c r="C2165" s="5" t="inlineStr">
        <is>
          <t>Sales</t>
        </is>
      </c>
      <c r="D2165" s="5" t="inlineStr">
        <is>
          <t>L1</t>
        </is>
      </c>
      <c r="E2165" s="5" t="inlineStr">
        <is>
          <t>M</t>
        </is>
      </c>
      <c r="F2165" s="5" t="n">
        <v>1</v>
      </c>
      <c r="G2165" s="31" t="n">
        <v>40450</v>
      </c>
      <c r="H2165" s="31" t="n">
        <v>39900</v>
      </c>
      <c r="I2165" s="6">
        <f>INDEX(Roles!$J$5:$J$40,MATCH(C2165&amp;"|"&amp;D2165,Roles!$A$5:$A$40,0))</f>
        <v/>
      </c>
      <c r="J2165" s="6">
        <f>INDEX(Roles!$K$5:$K$40,MATCH(C2165&amp;"|"&amp;D2165,Roles!$A$5:$A$40,0))</f>
        <v/>
      </c>
      <c r="K2165" s="26">
        <f>INDEX(Market!$K$31:$K$54,MATCH(B2165&amp;"|"&amp;J2165,Market!$A$31:$A$54,0))</f>
        <v/>
      </c>
      <c r="L2165" s="6">
        <f>INDEX(Settings!$E$13:$E$19,MATCH(I2165,Settings!$B$13:$B$19,0))</f>
        <v/>
      </c>
      <c r="M2165" s="25">
        <f>INDEX(Structure!$K$6:$K$12,MATCH(I2165,Structure!$A$6:$A$12,0))</f>
        <v/>
      </c>
      <c r="N2165" s="26">
        <f>INDEX(Structure!$G$25:$G$52,MATCH(B2165&amp;"|"&amp;I2165,Structure!$A$25:$A$52,0))</f>
        <v/>
      </c>
      <c r="O2165" s="26">
        <f>INDEX(Structure!$H$25:$H$52,MATCH(B2165&amp;"|"&amp;I2165,Structure!$A$25:$A$52,0))</f>
        <v/>
      </c>
      <c r="P2165" s="26">
        <f>INDEX(Structure!$I$25:$I$52,MATCH(B2165&amp;"|"&amp;I2165,Structure!$A$25:$A$52,0))</f>
        <v/>
      </c>
      <c r="Q2165" s="20">
        <f>G2165/H2165</f>
        <v/>
      </c>
      <c r="R2165" s="20">
        <f>G2165/O2165</f>
        <v/>
      </c>
      <c r="S2165" s="32">
        <f>(G2165-N2165)/(P2165-N2165)</f>
        <v/>
      </c>
      <c r="T2165" s="4">
        <f>IF(G2165&lt;N2165,"Below",IF(G2165&gt;P2165,"Above","Within"))</f>
        <v/>
      </c>
      <c r="U2165" s="17">
        <f>MAX(0,N2165-G2165)*F2165</f>
        <v/>
      </c>
      <c r="V2165" s="17">
        <f>MAX(0,G2165-P2165)*F2165</f>
        <v/>
      </c>
      <c r="W2165" s="33">
        <f>IF(T2165="Above",LN(G2165/P2165)/LN(1+INDEX(Market!$E$6:$E$9,MATCH(B2165,Market!$A$6:$A$9,0))),0)</f>
        <v/>
      </c>
    </row>
    <row r="2166">
      <c r="A2166" s="5" t="inlineStr">
        <is>
          <t>E02510</t>
        </is>
      </c>
      <c r="B2166" s="5" t="inlineStr">
        <is>
          <t>DE</t>
        </is>
      </c>
      <c r="C2166" s="5" t="inlineStr">
        <is>
          <t>Operations</t>
        </is>
      </c>
      <c r="D2166" s="5" t="inlineStr">
        <is>
          <t>L1</t>
        </is>
      </c>
      <c r="E2166" s="5" t="inlineStr">
        <is>
          <t>M</t>
        </is>
      </c>
      <c r="F2166" s="5" t="n">
        <v>1</v>
      </c>
      <c r="G2166" s="31" t="n">
        <v>33300</v>
      </c>
      <c r="H2166" s="31" t="n">
        <v>36100</v>
      </c>
      <c r="I2166" s="6">
        <f>INDEX(Roles!$J$5:$J$40,MATCH(C2166&amp;"|"&amp;D2166,Roles!$A$5:$A$40,0))</f>
        <v/>
      </c>
      <c r="J2166" s="6">
        <f>INDEX(Roles!$K$5:$K$40,MATCH(C2166&amp;"|"&amp;D2166,Roles!$A$5:$A$40,0))</f>
        <v/>
      </c>
      <c r="K2166" s="26">
        <f>INDEX(Market!$K$31:$K$54,MATCH(B2166&amp;"|"&amp;J2166,Market!$A$31:$A$54,0))</f>
        <v/>
      </c>
      <c r="L2166" s="6">
        <f>INDEX(Settings!$E$13:$E$19,MATCH(I2166,Settings!$B$13:$B$19,0))</f>
        <v/>
      </c>
      <c r="M2166" s="25">
        <f>INDEX(Structure!$K$6:$K$12,MATCH(I2166,Structure!$A$6:$A$12,0))</f>
        <v/>
      </c>
      <c r="N2166" s="26">
        <f>INDEX(Structure!$G$25:$G$52,MATCH(B2166&amp;"|"&amp;I2166,Structure!$A$25:$A$52,0))</f>
        <v/>
      </c>
      <c r="O2166" s="26">
        <f>INDEX(Structure!$H$25:$H$52,MATCH(B2166&amp;"|"&amp;I2166,Structure!$A$25:$A$52,0))</f>
        <v/>
      </c>
      <c r="P2166" s="26">
        <f>INDEX(Structure!$I$25:$I$52,MATCH(B2166&amp;"|"&amp;I2166,Structure!$A$25:$A$52,0))</f>
        <v/>
      </c>
      <c r="Q2166" s="20">
        <f>G2166/H2166</f>
        <v/>
      </c>
      <c r="R2166" s="20">
        <f>G2166/O2166</f>
        <v/>
      </c>
      <c r="S2166" s="32">
        <f>(G2166-N2166)/(P2166-N2166)</f>
        <v/>
      </c>
      <c r="T2166" s="4">
        <f>IF(G2166&lt;N2166,"Below",IF(G2166&gt;P2166,"Above","Within"))</f>
        <v/>
      </c>
      <c r="U2166" s="17">
        <f>MAX(0,N2166-G2166)*F2166</f>
        <v/>
      </c>
      <c r="V2166" s="17">
        <f>MAX(0,G2166-P2166)*F2166</f>
        <v/>
      </c>
      <c r="W2166" s="33">
        <f>IF(T2166="Above",LN(G2166/P2166)/LN(1+INDEX(Market!$E$6:$E$9,MATCH(B2166,Market!$A$6:$A$9,0))),0)</f>
        <v/>
      </c>
    </row>
    <row r="2167">
      <c r="A2167" s="5" t="inlineStr">
        <is>
          <t>E02512</t>
        </is>
      </c>
      <c r="B2167" s="5" t="inlineStr">
        <is>
          <t>DE</t>
        </is>
      </c>
      <c r="C2167" s="5" t="inlineStr">
        <is>
          <t>HR</t>
        </is>
      </c>
      <c r="D2167" s="5" t="inlineStr">
        <is>
          <t>L1</t>
        </is>
      </c>
      <c r="E2167" s="5" t="inlineStr">
        <is>
          <t>F</t>
        </is>
      </c>
      <c r="F2167" s="5" t="n">
        <v>1</v>
      </c>
      <c r="G2167" s="31" t="n">
        <v>36800</v>
      </c>
      <c r="H2167" s="31" t="n">
        <v>38000</v>
      </c>
      <c r="I2167" s="6">
        <f>INDEX(Roles!$J$5:$J$40,MATCH(C2167&amp;"|"&amp;D2167,Roles!$A$5:$A$40,0))</f>
        <v/>
      </c>
      <c r="J2167" s="6">
        <f>INDEX(Roles!$K$5:$K$40,MATCH(C2167&amp;"|"&amp;D2167,Roles!$A$5:$A$40,0))</f>
        <v/>
      </c>
      <c r="K2167" s="26">
        <f>INDEX(Market!$K$31:$K$54,MATCH(B2167&amp;"|"&amp;J2167,Market!$A$31:$A$54,0))</f>
        <v/>
      </c>
      <c r="L2167" s="6">
        <f>INDEX(Settings!$E$13:$E$19,MATCH(I2167,Settings!$B$13:$B$19,0))</f>
        <v/>
      </c>
      <c r="M2167" s="25">
        <f>INDEX(Structure!$K$6:$K$12,MATCH(I2167,Structure!$A$6:$A$12,0))</f>
        <v/>
      </c>
      <c r="N2167" s="26">
        <f>INDEX(Structure!$G$25:$G$52,MATCH(B2167&amp;"|"&amp;I2167,Structure!$A$25:$A$52,0))</f>
        <v/>
      </c>
      <c r="O2167" s="26">
        <f>INDEX(Structure!$H$25:$H$52,MATCH(B2167&amp;"|"&amp;I2167,Structure!$A$25:$A$52,0))</f>
        <v/>
      </c>
      <c r="P2167" s="26">
        <f>INDEX(Structure!$I$25:$I$52,MATCH(B2167&amp;"|"&amp;I2167,Structure!$A$25:$A$52,0))</f>
        <v/>
      </c>
      <c r="Q2167" s="20">
        <f>G2167/H2167</f>
        <v/>
      </c>
      <c r="R2167" s="20">
        <f>G2167/O2167</f>
        <v/>
      </c>
      <c r="S2167" s="32">
        <f>(G2167-N2167)/(P2167-N2167)</f>
        <v/>
      </c>
      <c r="T2167" s="4">
        <f>IF(G2167&lt;N2167,"Below",IF(G2167&gt;P2167,"Above","Within"))</f>
        <v/>
      </c>
      <c r="U2167" s="17">
        <f>MAX(0,N2167-G2167)*F2167</f>
        <v/>
      </c>
      <c r="V2167" s="17">
        <f>MAX(0,G2167-P2167)*F2167</f>
        <v/>
      </c>
      <c r="W2167" s="33">
        <f>IF(T2167="Above",LN(G2167/P2167)/LN(1+INDEX(Market!$E$6:$E$9,MATCH(B2167,Market!$A$6:$A$9,0))),0)</f>
        <v/>
      </c>
    </row>
    <row r="2168">
      <c r="A2168" s="5" t="inlineStr">
        <is>
          <t>E02513</t>
        </is>
      </c>
      <c r="B2168" s="5" t="inlineStr">
        <is>
          <t>ES</t>
        </is>
      </c>
      <c r="C2168" s="5" t="inlineStr">
        <is>
          <t>Sales</t>
        </is>
      </c>
      <c r="D2168" s="5" t="inlineStr">
        <is>
          <t>L1</t>
        </is>
      </c>
      <c r="E2168" s="5" t="inlineStr">
        <is>
          <t>F</t>
        </is>
      </c>
      <c r="F2168" s="5" t="n">
        <v>1</v>
      </c>
      <c r="G2168" s="31" t="n">
        <v>25750</v>
      </c>
      <c r="H2168" s="31" t="n">
        <v>26200</v>
      </c>
      <c r="I2168" s="6">
        <f>INDEX(Roles!$J$5:$J$40,MATCH(C2168&amp;"|"&amp;D2168,Roles!$A$5:$A$40,0))</f>
        <v/>
      </c>
      <c r="J2168" s="6">
        <f>INDEX(Roles!$K$5:$K$40,MATCH(C2168&amp;"|"&amp;D2168,Roles!$A$5:$A$40,0))</f>
        <v/>
      </c>
      <c r="K2168" s="26">
        <f>INDEX(Market!$K$31:$K$54,MATCH(B2168&amp;"|"&amp;J2168,Market!$A$31:$A$54,0))</f>
        <v/>
      </c>
      <c r="L2168" s="6">
        <f>INDEX(Settings!$E$13:$E$19,MATCH(I2168,Settings!$B$13:$B$19,0))</f>
        <v/>
      </c>
      <c r="M2168" s="25">
        <f>INDEX(Structure!$K$6:$K$12,MATCH(I2168,Structure!$A$6:$A$12,0))</f>
        <v/>
      </c>
      <c r="N2168" s="26">
        <f>INDEX(Structure!$G$25:$G$52,MATCH(B2168&amp;"|"&amp;I2168,Structure!$A$25:$A$52,0))</f>
        <v/>
      </c>
      <c r="O2168" s="26">
        <f>INDEX(Structure!$H$25:$H$52,MATCH(B2168&amp;"|"&amp;I2168,Structure!$A$25:$A$52,0))</f>
        <v/>
      </c>
      <c r="P2168" s="26">
        <f>INDEX(Structure!$I$25:$I$52,MATCH(B2168&amp;"|"&amp;I2168,Structure!$A$25:$A$52,0))</f>
        <v/>
      </c>
      <c r="Q2168" s="20">
        <f>G2168/H2168</f>
        <v/>
      </c>
      <c r="R2168" s="20">
        <f>G2168/O2168</f>
        <v/>
      </c>
      <c r="S2168" s="32">
        <f>(G2168-N2168)/(P2168-N2168)</f>
        <v/>
      </c>
      <c r="T2168" s="4">
        <f>IF(G2168&lt;N2168,"Below",IF(G2168&gt;P2168,"Above","Within"))</f>
        <v/>
      </c>
      <c r="U2168" s="17">
        <f>MAX(0,N2168-G2168)*F2168</f>
        <v/>
      </c>
      <c r="V2168" s="17">
        <f>MAX(0,G2168-P2168)*F2168</f>
        <v/>
      </c>
      <c r="W2168" s="33">
        <f>IF(T2168="Above",LN(G2168/P2168)/LN(1+INDEX(Market!$E$6:$E$9,MATCH(B2168,Market!$A$6:$A$9,0))),0)</f>
        <v/>
      </c>
    </row>
    <row r="2169">
      <c r="A2169" s="5" t="inlineStr">
        <is>
          <t>E02514</t>
        </is>
      </c>
      <c r="B2169" s="5" t="inlineStr">
        <is>
          <t>PL</t>
        </is>
      </c>
      <c r="C2169" s="5" t="inlineStr">
        <is>
          <t>Sales</t>
        </is>
      </c>
      <c r="D2169" s="5" t="inlineStr">
        <is>
          <t>L3</t>
        </is>
      </c>
      <c r="E2169" s="5" t="inlineStr">
        <is>
          <t>F</t>
        </is>
      </c>
      <c r="F2169" s="5" t="n">
        <v>1</v>
      </c>
      <c r="G2169" s="31" t="n">
        <v>36750</v>
      </c>
      <c r="H2169" s="31" t="n">
        <v>35300</v>
      </c>
      <c r="I2169" s="6">
        <f>INDEX(Roles!$J$5:$J$40,MATCH(C2169&amp;"|"&amp;D2169,Roles!$A$5:$A$40,0))</f>
        <v/>
      </c>
      <c r="J2169" s="6">
        <f>INDEX(Roles!$K$5:$K$40,MATCH(C2169&amp;"|"&amp;D2169,Roles!$A$5:$A$40,0))</f>
        <v/>
      </c>
      <c r="K2169" s="26">
        <f>INDEX(Market!$K$31:$K$54,MATCH(B2169&amp;"|"&amp;J2169,Market!$A$31:$A$54,0))</f>
        <v/>
      </c>
      <c r="L2169" s="6">
        <f>INDEX(Settings!$E$13:$E$19,MATCH(I2169,Settings!$B$13:$B$19,0))</f>
        <v/>
      </c>
      <c r="M2169" s="25">
        <f>INDEX(Structure!$K$6:$K$12,MATCH(I2169,Structure!$A$6:$A$12,0))</f>
        <v/>
      </c>
      <c r="N2169" s="26">
        <f>INDEX(Structure!$G$25:$G$52,MATCH(B2169&amp;"|"&amp;I2169,Structure!$A$25:$A$52,0))</f>
        <v/>
      </c>
      <c r="O2169" s="26">
        <f>INDEX(Structure!$H$25:$H$52,MATCH(B2169&amp;"|"&amp;I2169,Structure!$A$25:$A$52,0))</f>
        <v/>
      </c>
      <c r="P2169" s="26">
        <f>INDEX(Structure!$I$25:$I$52,MATCH(B2169&amp;"|"&amp;I2169,Structure!$A$25:$A$52,0))</f>
        <v/>
      </c>
      <c r="Q2169" s="20">
        <f>G2169/H2169</f>
        <v/>
      </c>
      <c r="R2169" s="20">
        <f>G2169/O2169</f>
        <v/>
      </c>
      <c r="S2169" s="32">
        <f>(G2169-N2169)/(P2169-N2169)</f>
        <v/>
      </c>
      <c r="T2169" s="4">
        <f>IF(G2169&lt;N2169,"Below",IF(G2169&gt;P2169,"Above","Within"))</f>
        <v/>
      </c>
      <c r="U2169" s="17">
        <f>MAX(0,N2169-G2169)*F2169</f>
        <v/>
      </c>
      <c r="V2169" s="17">
        <f>MAX(0,G2169-P2169)*F2169</f>
        <v/>
      </c>
      <c r="W2169" s="33">
        <f>IF(T2169="Above",LN(G2169/P2169)/LN(1+INDEX(Market!$E$6:$E$9,MATCH(B2169,Market!$A$6:$A$9,0))),0)</f>
        <v/>
      </c>
    </row>
    <row r="2170">
      <c r="A2170" s="5" t="inlineStr">
        <is>
          <t>E02515</t>
        </is>
      </c>
      <c r="B2170" s="5" t="inlineStr">
        <is>
          <t>PL</t>
        </is>
      </c>
      <c r="C2170" s="5" t="inlineStr">
        <is>
          <t>Customer Service</t>
        </is>
      </c>
      <c r="D2170" s="5" t="inlineStr">
        <is>
          <t>L1</t>
        </is>
      </c>
      <c r="E2170" s="5" t="inlineStr">
        <is>
          <t>F</t>
        </is>
      </c>
      <c r="F2170" s="5" t="n">
        <v>1</v>
      </c>
      <c r="G2170" s="31" t="n">
        <v>16650</v>
      </c>
      <c r="H2170" s="31" t="n">
        <v>18900</v>
      </c>
      <c r="I2170" s="6">
        <f>INDEX(Roles!$J$5:$J$40,MATCH(C2170&amp;"|"&amp;D2170,Roles!$A$5:$A$40,0))</f>
        <v/>
      </c>
      <c r="J2170" s="6">
        <f>INDEX(Roles!$K$5:$K$40,MATCH(C2170&amp;"|"&amp;D2170,Roles!$A$5:$A$40,0))</f>
        <v/>
      </c>
      <c r="K2170" s="26">
        <f>INDEX(Market!$K$31:$K$54,MATCH(B2170&amp;"|"&amp;J2170,Market!$A$31:$A$54,0))</f>
        <v/>
      </c>
      <c r="L2170" s="6">
        <f>INDEX(Settings!$E$13:$E$19,MATCH(I2170,Settings!$B$13:$B$19,0))</f>
        <v/>
      </c>
      <c r="M2170" s="25">
        <f>INDEX(Structure!$K$6:$K$12,MATCH(I2170,Structure!$A$6:$A$12,0))</f>
        <v/>
      </c>
      <c r="N2170" s="26">
        <f>INDEX(Structure!$G$25:$G$52,MATCH(B2170&amp;"|"&amp;I2170,Structure!$A$25:$A$52,0))</f>
        <v/>
      </c>
      <c r="O2170" s="26">
        <f>INDEX(Structure!$H$25:$H$52,MATCH(B2170&amp;"|"&amp;I2170,Structure!$A$25:$A$52,0))</f>
        <v/>
      </c>
      <c r="P2170" s="26">
        <f>INDEX(Structure!$I$25:$I$52,MATCH(B2170&amp;"|"&amp;I2170,Structure!$A$25:$A$52,0))</f>
        <v/>
      </c>
      <c r="Q2170" s="20">
        <f>G2170/H2170</f>
        <v/>
      </c>
      <c r="R2170" s="20">
        <f>G2170/O2170</f>
        <v/>
      </c>
      <c r="S2170" s="32">
        <f>(G2170-N2170)/(P2170-N2170)</f>
        <v/>
      </c>
      <c r="T2170" s="4">
        <f>IF(G2170&lt;N2170,"Below",IF(G2170&gt;P2170,"Above","Within"))</f>
        <v/>
      </c>
      <c r="U2170" s="17">
        <f>MAX(0,N2170-G2170)*F2170</f>
        <v/>
      </c>
      <c r="V2170" s="17">
        <f>MAX(0,G2170-P2170)*F2170</f>
        <v/>
      </c>
      <c r="W2170" s="33">
        <f>IF(T2170="Above",LN(G2170/P2170)/LN(1+INDEX(Market!$E$6:$E$9,MATCH(B2170,Market!$A$6:$A$9,0))),0)</f>
        <v/>
      </c>
    </row>
    <row r="2171">
      <c r="A2171" s="5" t="inlineStr">
        <is>
          <t>E02516</t>
        </is>
      </c>
      <c r="B2171" s="5" t="inlineStr">
        <is>
          <t>IT</t>
        </is>
      </c>
      <c r="C2171" s="5" t="inlineStr">
        <is>
          <t>Customer Service</t>
        </is>
      </c>
      <c r="D2171" s="5" t="inlineStr">
        <is>
          <t>L1</t>
        </is>
      </c>
      <c r="E2171" s="5" t="inlineStr">
        <is>
          <t>F</t>
        </is>
      </c>
      <c r="F2171" s="5" t="n">
        <v>1</v>
      </c>
      <c r="G2171" s="31" t="n">
        <v>24350</v>
      </c>
      <c r="H2171" s="31" t="n">
        <v>23400</v>
      </c>
      <c r="I2171" s="6">
        <f>INDEX(Roles!$J$5:$J$40,MATCH(C2171&amp;"|"&amp;D2171,Roles!$A$5:$A$40,0))</f>
        <v/>
      </c>
      <c r="J2171" s="6">
        <f>INDEX(Roles!$K$5:$K$40,MATCH(C2171&amp;"|"&amp;D2171,Roles!$A$5:$A$40,0))</f>
        <v/>
      </c>
      <c r="K2171" s="26">
        <f>INDEX(Market!$K$31:$K$54,MATCH(B2171&amp;"|"&amp;J2171,Market!$A$31:$A$54,0))</f>
        <v/>
      </c>
      <c r="L2171" s="6">
        <f>INDEX(Settings!$E$13:$E$19,MATCH(I2171,Settings!$B$13:$B$19,0))</f>
        <v/>
      </c>
      <c r="M2171" s="25">
        <f>INDEX(Structure!$K$6:$K$12,MATCH(I2171,Structure!$A$6:$A$12,0))</f>
        <v/>
      </c>
      <c r="N2171" s="26">
        <f>INDEX(Structure!$G$25:$G$52,MATCH(B2171&amp;"|"&amp;I2171,Structure!$A$25:$A$52,0))</f>
        <v/>
      </c>
      <c r="O2171" s="26">
        <f>INDEX(Structure!$H$25:$H$52,MATCH(B2171&amp;"|"&amp;I2171,Structure!$A$25:$A$52,0))</f>
        <v/>
      </c>
      <c r="P2171" s="26">
        <f>INDEX(Structure!$I$25:$I$52,MATCH(B2171&amp;"|"&amp;I2171,Structure!$A$25:$A$52,0))</f>
        <v/>
      </c>
      <c r="Q2171" s="20">
        <f>G2171/H2171</f>
        <v/>
      </c>
      <c r="R2171" s="20">
        <f>G2171/O2171</f>
        <v/>
      </c>
      <c r="S2171" s="32">
        <f>(G2171-N2171)/(P2171-N2171)</f>
        <v/>
      </c>
      <c r="T2171" s="4">
        <f>IF(G2171&lt;N2171,"Below",IF(G2171&gt;P2171,"Above","Within"))</f>
        <v/>
      </c>
      <c r="U2171" s="17">
        <f>MAX(0,N2171-G2171)*F2171</f>
        <v/>
      </c>
      <c r="V2171" s="17">
        <f>MAX(0,G2171-P2171)*F2171</f>
        <v/>
      </c>
      <c r="W2171" s="33">
        <f>IF(T2171="Above",LN(G2171/P2171)/LN(1+INDEX(Market!$E$6:$E$9,MATCH(B2171,Market!$A$6:$A$9,0))),0)</f>
        <v/>
      </c>
    </row>
    <row r="2172">
      <c r="A2172" s="5" t="inlineStr">
        <is>
          <t>E02517</t>
        </is>
      </c>
      <c r="B2172" s="5" t="inlineStr">
        <is>
          <t>IT</t>
        </is>
      </c>
      <c r="C2172" s="5" t="inlineStr">
        <is>
          <t>Finance</t>
        </is>
      </c>
      <c r="D2172" s="5" t="inlineStr">
        <is>
          <t>L1</t>
        </is>
      </c>
      <c r="E2172" s="5" t="inlineStr">
        <is>
          <t>F</t>
        </is>
      </c>
      <c r="F2172" s="5" t="n">
        <v>1</v>
      </c>
      <c r="G2172" s="31" t="n">
        <v>29300</v>
      </c>
      <c r="H2172" s="31" t="n">
        <v>28600</v>
      </c>
      <c r="I2172" s="6">
        <f>INDEX(Roles!$J$5:$J$40,MATCH(C2172&amp;"|"&amp;D2172,Roles!$A$5:$A$40,0))</f>
        <v/>
      </c>
      <c r="J2172" s="6">
        <f>INDEX(Roles!$K$5:$K$40,MATCH(C2172&amp;"|"&amp;D2172,Roles!$A$5:$A$40,0))</f>
        <v/>
      </c>
      <c r="K2172" s="26">
        <f>INDEX(Market!$K$31:$K$54,MATCH(B2172&amp;"|"&amp;J2172,Market!$A$31:$A$54,0))</f>
        <v/>
      </c>
      <c r="L2172" s="6">
        <f>INDEX(Settings!$E$13:$E$19,MATCH(I2172,Settings!$B$13:$B$19,0))</f>
        <v/>
      </c>
      <c r="M2172" s="25">
        <f>INDEX(Structure!$K$6:$K$12,MATCH(I2172,Structure!$A$6:$A$12,0))</f>
        <v/>
      </c>
      <c r="N2172" s="26">
        <f>INDEX(Structure!$G$25:$G$52,MATCH(B2172&amp;"|"&amp;I2172,Structure!$A$25:$A$52,0))</f>
        <v/>
      </c>
      <c r="O2172" s="26">
        <f>INDEX(Structure!$H$25:$H$52,MATCH(B2172&amp;"|"&amp;I2172,Structure!$A$25:$A$52,0))</f>
        <v/>
      </c>
      <c r="P2172" s="26">
        <f>INDEX(Structure!$I$25:$I$52,MATCH(B2172&amp;"|"&amp;I2172,Structure!$A$25:$A$52,0))</f>
        <v/>
      </c>
      <c r="Q2172" s="20">
        <f>G2172/H2172</f>
        <v/>
      </c>
      <c r="R2172" s="20">
        <f>G2172/O2172</f>
        <v/>
      </c>
      <c r="S2172" s="32">
        <f>(G2172-N2172)/(P2172-N2172)</f>
        <v/>
      </c>
      <c r="T2172" s="4">
        <f>IF(G2172&lt;N2172,"Below",IF(G2172&gt;P2172,"Above","Within"))</f>
        <v/>
      </c>
      <c r="U2172" s="17">
        <f>MAX(0,N2172-G2172)*F2172</f>
        <v/>
      </c>
      <c r="V2172" s="17">
        <f>MAX(0,G2172-P2172)*F2172</f>
        <v/>
      </c>
      <c r="W2172" s="33">
        <f>IF(T2172="Above",LN(G2172/P2172)/LN(1+INDEX(Market!$E$6:$E$9,MATCH(B2172,Market!$A$6:$A$9,0))),0)</f>
        <v/>
      </c>
    </row>
    <row r="2173">
      <c r="A2173" s="5" t="inlineStr">
        <is>
          <t>E02518</t>
        </is>
      </c>
      <c r="B2173" s="5" t="inlineStr">
        <is>
          <t>PL</t>
        </is>
      </c>
      <c r="C2173" s="5" t="inlineStr">
        <is>
          <t>Customer Service</t>
        </is>
      </c>
      <c r="D2173" s="5" t="inlineStr">
        <is>
          <t>L2</t>
        </is>
      </c>
      <c r="E2173" s="5" t="inlineStr">
        <is>
          <t>M</t>
        </is>
      </c>
      <c r="F2173" s="5" t="n">
        <v>0.8</v>
      </c>
      <c r="G2173" s="31" t="n">
        <v>27850</v>
      </c>
      <c r="H2173" s="31" t="n">
        <v>23600</v>
      </c>
      <c r="I2173" s="6">
        <f>INDEX(Roles!$J$5:$J$40,MATCH(C2173&amp;"|"&amp;D2173,Roles!$A$5:$A$40,0))</f>
        <v/>
      </c>
      <c r="J2173" s="6">
        <f>INDEX(Roles!$K$5:$K$40,MATCH(C2173&amp;"|"&amp;D2173,Roles!$A$5:$A$40,0))</f>
        <v/>
      </c>
      <c r="K2173" s="26">
        <f>INDEX(Market!$K$31:$K$54,MATCH(B2173&amp;"|"&amp;J2173,Market!$A$31:$A$54,0))</f>
        <v/>
      </c>
      <c r="L2173" s="6">
        <f>INDEX(Settings!$E$13:$E$19,MATCH(I2173,Settings!$B$13:$B$19,0))</f>
        <v/>
      </c>
      <c r="M2173" s="25">
        <f>INDEX(Structure!$K$6:$K$12,MATCH(I2173,Structure!$A$6:$A$12,0))</f>
        <v/>
      </c>
      <c r="N2173" s="26">
        <f>INDEX(Structure!$G$25:$G$52,MATCH(B2173&amp;"|"&amp;I2173,Structure!$A$25:$A$52,0))</f>
        <v/>
      </c>
      <c r="O2173" s="26">
        <f>INDEX(Structure!$H$25:$H$52,MATCH(B2173&amp;"|"&amp;I2173,Structure!$A$25:$A$52,0))</f>
        <v/>
      </c>
      <c r="P2173" s="26">
        <f>INDEX(Structure!$I$25:$I$52,MATCH(B2173&amp;"|"&amp;I2173,Structure!$A$25:$A$52,0))</f>
        <v/>
      </c>
      <c r="Q2173" s="20">
        <f>G2173/H2173</f>
        <v/>
      </c>
      <c r="R2173" s="20">
        <f>G2173/O2173</f>
        <v/>
      </c>
      <c r="S2173" s="32">
        <f>(G2173-N2173)/(P2173-N2173)</f>
        <v/>
      </c>
      <c r="T2173" s="4">
        <f>IF(G2173&lt;N2173,"Below",IF(G2173&gt;P2173,"Above","Within"))</f>
        <v/>
      </c>
      <c r="U2173" s="17">
        <f>MAX(0,N2173-G2173)*F2173</f>
        <v/>
      </c>
      <c r="V2173" s="17">
        <f>MAX(0,G2173-P2173)*F2173</f>
        <v/>
      </c>
      <c r="W2173" s="33">
        <f>IF(T2173="Above",LN(G2173/P2173)/LN(1+INDEX(Market!$E$6:$E$9,MATCH(B2173,Market!$A$6:$A$9,0))),0)</f>
        <v/>
      </c>
    </row>
    <row r="2174">
      <c r="A2174" s="5" t="inlineStr">
        <is>
          <t>E02519</t>
        </is>
      </c>
      <c r="B2174" s="5" t="inlineStr">
        <is>
          <t>IT</t>
        </is>
      </c>
      <c r="C2174" s="5" t="inlineStr">
        <is>
          <t>Operations</t>
        </is>
      </c>
      <c r="D2174" s="5" t="inlineStr">
        <is>
          <t>L1</t>
        </is>
      </c>
      <c r="E2174" s="5" t="inlineStr">
        <is>
          <t>F</t>
        </is>
      </c>
      <c r="F2174" s="5" t="n">
        <v>1</v>
      </c>
      <c r="G2174" s="31" t="n">
        <v>21000</v>
      </c>
      <c r="H2174" s="31" t="n">
        <v>24700</v>
      </c>
      <c r="I2174" s="6">
        <f>INDEX(Roles!$J$5:$J$40,MATCH(C2174&amp;"|"&amp;D2174,Roles!$A$5:$A$40,0))</f>
        <v/>
      </c>
      <c r="J2174" s="6">
        <f>INDEX(Roles!$K$5:$K$40,MATCH(C2174&amp;"|"&amp;D2174,Roles!$A$5:$A$40,0))</f>
        <v/>
      </c>
      <c r="K2174" s="26">
        <f>INDEX(Market!$K$31:$K$54,MATCH(B2174&amp;"|"&amp;J2174,Market!$A$31:$A$54,0))</f>
        <v/>
      </c>
      <c r="L2174" s="6">
        <f>INDEX(Settings!$E$13:$E$19,MATCH(I2174,Settings!$B$13:$B$19,0))</f>
        <v/>
      </c>
      <c r="M2174" s="25">
        <f>INDEX(Structure!$K$6:$K$12,MATCH(I2174,Structure!$A$6:$A$12,0))</f>
        <v/>
      </c>
      <c r="N2174" s="26">
        <f>INDEX(Structure!$G$25:$G$52,MATCH(B2174&amp;"|"&amp;I2174,Structure!$A$25:$A$52,0))</f>
        <v/>
      </c>
      <c r="O2174" s="26">
        <f>INDEX(Structure!$H$25:$H$52,MATCH(B2174&amp;"|"&amp;I2174,Structure!$A$25:$A$52,0))</f>
        <v/>
      </c>
      <c r="P2174" s="26">
        <f>INDEX(Structure!$I$25:$I$52,MATCH(B2174&amp;"|"&amp;I2174,Structure!$A$25:$A$52,0))</f>
        <v/>
      </c>
      <c r="Q2174" s="20">
        <f>G2174/H2174</f>
        <v/>
      </c>
      <c r="R2174" s="20">
        <f>G2174/O2174</f>
        <v/>
      </c>
      <c r="S2174" s="32">
        <f>(G2174-N2174)/(P2174-N2174)</f>
        <v/>
      </c>
      <c r="T2174" s="4">
        <f>IF(G2174&lt;N2174,"Below",IF(G2174&gt;P2174,"Above","Within"))</f>
        <v/>
      </c>
      <c r="U2174" s="17">
        <f>MAX(0,N2174-G2174)*F2174</f>
        <v/>
      </c>
      <c r="V2174" s="17">
        <f>MAX(0,G2174-P2174)*F2174</f>
        <v/>
      </c>
      <c r="W2174" s="33">
        <f>IF(T2174="Above",LN(G2174/P2174)/LN(1+INDEX(Market!$E$6:$E$9,MATCH(B2174,Market!$A$6:$A$9,0))),0)</f>
        <v/>
      </c>
    </row>
    <row r="2175">
      <c r="A2175" s="5" t="inlineStr">
        <is>
          <t>E02520</t>
        </is>
      </c>
      <c r="B2175" s="5" t="inlineStr">
        <is>
          <t>ES</t>
        </is>
      </c>
      <c r="C2175" s="5" t="inlineStr">
        <is>
          <t>HR</t>
        </is>
      </c>
      <c r="D2175" s="5" t="inlineStr">
        <is>
          <t>L1</t>
        </is>
      </c>
      <c r="E2175" s="5" t="inlineStr">
        <is>
          <t>F</t>
        </is>
      </c>
      <c r="F2175" s="5" t="n">
        <v>0.8</v>
      </c>
      <c r="G2175" s="31" t="n">
        <v>27500</v>
      </c>
      <c r="H2175" s="31" t="n">
        <v>25000</v>
      </c>
      <c r="I2175" s="6">
        <f>INDEX(Roles!$J$5:$J$40,MATCH(C2175&amp;"|"&amp;D2175,Roles!$A$5:$A$40,0))</f>
        <v/>
      </c>
      <c r="J2175" s="6">
        <f>INDEX(Roles!$K$5:$K$40,MATCH(C2175&amp;"|"&amp;D2175,Roles!$A$5:$A$40,0))</f>
        <v/>
      </c>
      <c r="K2175" s="26">
        <f>INDEX(Market!$K$31:$K$54,MATCH(B2175&amp;"|"&amp;J2175,Market!$A$31:$A$54,0))</f>
        <v/>
      </c>
      <c r="L2175" s="6">
        <f>INDEX(Settings!$E$13:$E$19,MATCH(I2175,Settings!$B$13:$B$19,0))</f>
        <v/>
      </c>
      <c r="M2175" s="25">
        <f>INDEX(Structure!$K$6:$K$12,MATCH(I2175,Structure!$A$6:$A$12,0))</f>
        <v/>
      </c>
      <c r="N2175" s="26">
        <f>INDEX(Structure!$G$25:$G$52,MATCH(B2175&amp;"|"&amp;I2175,Structure!$A$25:$A$52,0))</f>
        <v/>
      </c>
      <c r="O2175" s="26">
        <f>INDEX(Structure!$H$25:$H$52,MATCH(B2175&amp;"|"&amp;I2175,Structure!$A$25:$A$52,0))</f>
        <v/>
      </c>
      <c r="P2175" s="26">
        <f>INDEX(Structure!$I$25:$I$52,MATCH(B2175&amp;"|"&amp;I2175,Structure!$A$25:$A$52,0))</f>
        <v/>
      </c>
      <c r="Q2175" s="20">
        <f>G2175/H2175</f>
        <v/>
      </c>
      <c r="R2175" s="20">
        <f>G2175/O2175</f>
        <v/>
      </c>
      <c r="S2175" s="32">
        <f>(G2175-N2175)/(P2175-N2175)</f>
        <v/>
      </c>
      <c r="T2175" s="4">
        <f>IF(G2175&lt;N2175,"Below",IF(G2175&gt;P2175,"Above","Within"))</f>
        <v/>
      </c>
      <c r="U2175" s="17">
        <f>MAX(0,N2175-G2175)*F2175</f>
        <v/>
      </c>
      <c r="V2175" s="17">
        <f>MAX(0,G2175-P2175)*F2175</f>
        <v/>
      </c>
      <c r="W2175" s="33">
        <f>IF(T2175="Above",LN(G2175/P2175)/LN(1+INDEX(Market!$E$6:$E$9,MATCH(B2175,Market!$A$6:$A$9,0))),0)</f>
        <v/>
      </c>
    </row>
    <row r="2176">
      <c r="A2176" s="5" t="inlineStr">
        <is>
          <t>E02521</t>
        </is>
      </c>
      <c r="B2176" s="5" t="inlineStr">
        <is>
          <t>DE</t>
        </is>
      </c>
      <c r="C2176" s="5" t="inlineStr">
        <is>
          <t>Operations</t>
        </is>
      </c>
      <c r="D2176" s="5" t="inlineStr">
        <is>
          <t>L4</t>
        </is>
      </c>
      <c r="E2176" s="5" t="inlineStr">
        <is>
          <t>M</t>
        </is>
      </c>
      <c r="F2176" s="5" t="n">
        <v>1</v>
      </c>
      <c r="G2176" s="31" t="n">
        <v>62800</v>
      </c>
      <c r="H2176" s="31" t="n">
        <v>75800</v>
      </c>
      <c r="I2176" s="6">
        <f>INDEX(Roles!$J$5:$J$40,MATCH(C2176&amp;"|"&amp;D2176,Roles!$A$5:$A$40,0))</f>
        <v/>
      </c>
      <c r="J2176" s="6">
        <f>INDEX(Roles!$K$5:$K$40,MATCH(C2176&amp;"|"&amp;D2176,Roles!$A$5:$A$40,0))</f>
        <v/>
      </c>
      <c r="K2176" s="26">
        <f>INDEX(Market!$K$31:$K$54,MATCH(B2176&amp;"|"&amp;J2176,Market!$A$31:$A$54,0))</f>
        <v/>
      </c>
      <c r="L2176" s="6">
        <f>INDEX(Settings!$E$13:$E$19,MATCH(I2176,Settings!$B$13:$B$19,0))</f>
        <v/>
      </c>
      <c r="M2176" s="25">
        <f>INDEX(Structure!$K$6:$K$12,MATCH(I2176,Structure!$A$6:$A$12,0))</f>
        <v/>
      </c>
      <c r="N2176" s="26">
        <f>INDEX(Structure!$G$25:$G$52,MATCH(B2176&amp;"|"&amp;I2176,Structure!$A$25:$A$52,0))</f>
        <v/>
      </c>
      <c r="O2176" s="26">
        <f>INDEX(Structure!$H$25:$H$52,MATCH(B2176&amp;"|"&amp;I2176,Structure!$A$25:$A$52,0))</f>
        <v/>
      </c>
      <c r="P2176" s="26">
        <f>INDEX(Structure!$I$25:$I$52,MATCH(B2176&amp;"|"&amp;I2176,Structure!$A$25:$A$52,0))</f>
        <v/>
      </c>
      <c r="Q2176" s="20">
        <f>G2176/H2176</f>
        <v/>
      </c>
      <c r="R2176" s="20">
        <f>G2176/O2176</f>
        <v/>
      </c>
      <c r="S2176" s="32">
        <f>(G2176-N2176)/(P2176-N2176)</f>
        <v/>
      </c>
      <c r="T2176" s="4">
        <f>IF(G2176&lt;N2176,"Below",IF(G2176&gt;P2176,"Above","Within"))</f>
        <v/>
      </c>
      <c r="U2176" s="17">
        <f>MAX(0,N2176-G2176)*F2176</f>
        <v/>
      </c>
      <c r="V2176" s="17">
        <f>MAX(0,G2176-P2176)*F2176</f>
        <v/>
      </c>
      <c r="W2176" s="33">
        <f>IF(T2176="Above",LN(G2176/P2176)/LN(1+INDEX(Market!$E$6:$E$9,MATCH(B2176,Market!$A$6:$A$9,0))),0)</f>
        <v/>
      </c>
    </row>
    <row r="2177">
      <c r="A2177" s="5" t="inlineStr">
        <is>
          <t>E02522</t>
        </is>
      </c>
      <c r="B2177" s="5" t="inlineStr">
        <is>
          <t>DE</t>
        </is>
      </c>
      <c r="C2177" s="5" t="inlineStr">
        <is>
          <t>Tech</t>
        </is>
      </c>
      <c r="D2177" s="5" t="inlineStr">
        <is>
          <t>L1</t>
        </is>
      </c>
      <c r="E2177" s="5" t="inlineStr">
        <is>
          <t>F</t>
        </is>
      </c>
      <c r="F2177" s="5" t="n">
        <v>1</v>
      </c>
      <c r="G2177" s="31" t="n">
        <v>49300</v>
      </c>
      <c r="H2177" s="31" t="n">
        <v>47500</v>
      </c>
      <c r="I2177" s="6">
        <f>INDEX(Roles!$J$5:$J$40,MATCH(C2177&amp;"|"&amp;D2177,Roles!$A$5:$A$40,0))</f>
        <v/>
      </c>
      <c r="J2177" s="6">
        <f>INDEX(Roles!$K$5:$K$40,MATCH(C2177&amp;"|"&amp;D2177,Roles!$A$5:$A$40,0))</f>
        <v/>
      </c>
      <c r="K2177" s="26">
        <f>INDEX(Market!$K$31:$K$54,MATCH(B2177&amp;"|"&amp;J2177,Market!$A$31:$A$54,0))</f>
        <v/>
      </c>
      <c r="L2177" s="6">
        <f>INDEX(Settings!$E$13:$E$19,MATCH(I2177,Settings!$B$13:$B$19,0))</f>
        <v/>
      </c>
      <c r="M2177" s="25">
        <f>INDEX(Structure!$K$6:$K$12,MATCH(I2177,Structure!$A$6:$A$12,0))</f>
        <v/>
      </c>
      <c r="N2177" s="26">
        <f>INDEX(Structure!$G$25:$G$52,MATCH(B2177&amp;"|"&amp;I2177,Structure!$A$25:$A$52,0))</f>
        <v/>
      </c>
      <c r="O2177" s="26">
        <f>INDEX(Structure!$H$25:$H$52,MATCH(B2177&amp;"|"&amp;I2177,Structure!$A$25:$A$52,0))</f>
        <v/>
      </c>
      <c r="P2177" s="26">
        <f>INDEX(Structure!$I$25:$I$52,MATCH(B2177&amp;"|"&amp;I2177,Structure!$A$25:$A$52,0))</f>
        <v/>
      </c>
      <c r="Q2177" s="20">
        <f>G2177/H2177</f>
        <v/>
      </c>
      <c r="R2177" s="20">
        <f>G2177/O2177</f>
        <v/>
      </c>
      <c r="S2177" s="32">
        <f>(G2177-N2177)/(P2177-N2177)</f>
        <v/>
      </c>
      <c r="T2177" s="4">
        <f>IF(G2177&lt;N2177,"Below",IF(G2177&gt;P2177,"Above","Within"))</f>
        <v/>
      </c>
      <c r="U2177" s="17">
        <f>MAX(0,N2177-G2177)*F2177</f>
        <v/>
      </c>
      <c r="V2177" s="17">
        <f>MAX(0,G2177-P2177)*F2177</f>
        <v/>
      </c>
      <c r="W2177" s="33">
        <f>IF(T2177="Above",LN(G2177/P2177)/LN(1+INDEX(Market!$E$6:$E$9,MATCH(B2177,Market!$A$6:$A$9,0))),0)</f>
        <v/>
      </c>
    </row>
    <row r="2178">
      <c r="A2178" s="5" t="inlineStr">
        <is>
          <t>E02523</t>
        </is>
      </c>
      <c r="B2178" s="5" t="inlineStr">
        <is>
          <t>DE</t>
        </is>
      </c>
      <c r="C2178" s="5" t="inlineStr">
        <is>
          <t>Customer Service</t>
        </is>
      </c>
      <c r="D2178" s="5" t="inlineStr">
        <is>
          <t>L3</t>
        </is>
      </c>
      <c r="E2178" s="5" t="inlineStr">
        <is>
          <t>M</t>
        </is>
      </c>
      <c r="F2178" s="5" t="n">
        <v>1</v>
      </c>
      <c r="G2178" s="31" t="n">
        <v>47500</v>
      </c>
      <c r="H2178" s="31" t="n">
        <v>54700</v>
      </c>
      <c r="I2178" s="6">
        <f>INDEX(Roles!$J$5:$J$40,MATCH(C2178&amp;"|"&amp;D2178,Roles!$A$5:$A$40,0))</f>
        <v/>
      </c>
      <c r="J2178" s="6">
        <f>INDEX(Roles!$K$5:$K$40,MATCH(C2178&amp;"|"&amp;D2178,Roles!$A$5:$A$40,0))</f>
        <v/>
      </c>
      <c r="K2178" s="26">
        <f>INDEX(Market!$K$31:$K$54,MATCH(B2178&amp;"|"&amp;J2178,Market!$A$31:$A$54,0))</f>
        <v/>
      </c>
      <c r="L2178" s="6">
        <f>INDEX(Settings!$E$13:$E$19,MATCH(I2178,Settings!$B$13:$B$19,0))</f>
        <v/>
      </c>
      <c r="M2178" s="25">
        <f>INDEX(Structure!$K$6:$K$12,MATCH(I2178,Structure!$A$6:$A$12,0))</f>
        <v/>
      </c>
      <c r="N2178" s="26">
        <f>INDEX(Structure!$G$25:$G$52,MATCH(B2178&amp;"|"&amp;I2178,Structure!$A$25:$A$52,0))</f>
        <v/>
      </c>
      <c r="O2178" s="26">
        <f>INDEX(Structure!$H$25:$H$52,MATCH(B2178&amp;"|"&amp;I2178,Structure!$A$25:$A$52,0))</f>
        <v/>
      </c>
      <c r="P2178" s="26">
        <f>INDEX(Structure!$I$25:$I$52,MATCH(B2178&amp;"|"&amp;I2178,Structure!$A$25:$A$52,0))</f>
        <v/>
      </c>
      <c r="Q2178" s="20">
        <f>G2178/H2178</f>
        <v/>
      </c>
      <c r="R2178" s="20">
        <f>G2178/O2178</f>
        <v/>
      </c>
      <c r="S2178" s="32">
        <f>(G2178-N2178)/(P2178-N2178)</f>
        <v/>
      </c>
      <c r="T2178" s="4">
        <f>IF(G2178&lt;N2178,"Below",IF(G2178&gt;P2178,"Above","Within"))</f>
        <v/>
      </c>
      <c r="U2178" s="17">
        <f>MAX(0,N2178-G2178)*F2178</f>
        <v/>
      </c>
      <c r="V2178" s="17">
        <f>MAX(0,G2178-P2178)*F2178</f>
        <v/>
      </c>
      <c r="W2178" s="33">
        <f>IF(T2178="Above",LN(G2178/P2178)/LN(1+INDEX(Market!$E$6:$E$9,MATCH(B2178,Market!$A$6:$A$9,0))),0)</f>
        <v/>
      </c>
    </row>
    <row r="2179">
      <c r="A2179" s="5" t="inlineStr">
        <is>
          <t>E02525</t>
        </is>
      </c>
      <c r="B2179" s="5" t="inlineStr">
        <is>
          <t>IT</t>
        </is>
      </c>
      <c r="C2179" s="5" t="inlineStr">
        <is>
          <t>Finance</t>
        </is>
      </c>
      <c r="D2179" s="5" t="inlineStr">
        <is>
          <t>L1</t>
        </is>
      </c>
      <c r="E2179" s="5" t="inlineStr">
        <is>
          <t>F</t>
        </is>
      </c>
      <c r="F2179" s="5" t="n">
        <v>1</v>
      </c>
      <c r="G2179" s="31" t="n">
        <v>25000</v>
      </c>
      <c r="H2179" s="31" t="n">
        <v>28600</v>
      </c>
      <c r="I2179" s="6">
        <f>INDEX(Roles!$J$5:$J$40,MATCH(C2179&amp;"|"&amp;D2179,Roles!$A$5:$A$40,0))</f>
        <v/>
      </c>
      <c r="J2179" s="6">
        <f>INDEX(Roles!$K$5:$K$40,MATCH(C2179&amp;"|"&amp;D2179,Roles!$A$5:$A$40,0))</f>
        <v/>
      </c>
      <c r="K2179" s="26">
        <f>INDEX(Market!$K$31:$K$54,MATCH(B2179&amp;"|"&amp;J2179,Market!$A$31:$A$54,0))</f>
        <v/>
      </c>
      <c r="L2179" s="6">
        <f>INDEX(Settings!$E$13:$E$19,MATCH(I2179,Settings!$B$13:$B$19,0))</f>
        <v/>
      </c>
      <c r="M2179" s="25">
        <f>INDEX(Structure!$K$6:$K$12,MATCH(I2179,Structure!$A$6:$A$12,0))</f>
        <v/>
      </c>
      <c r="N2179" s="26">
        <f>INDEX(Structure!$G$25:$G$52,MATCH(B2179&amp;"|"&amp;I2179,Structure!$A$25:$A$52,0))</f>
        <v/>
      </c>
      <c r="O2179" s="26">
        <f>INDEX(Structure!$H$25:$H$52,MATCH(B2179&amp;"|"&amp;I2179,Structure!$A$25:$A$52,0))</f>
        <v/>
      </c>
      <c r="P2179" s="26">
        <f>INDEX(Structure!$I$25:$I$52,MATCH(B2179&amp;"|"&amp;I2179,Structure!$A$25:$A$52,0))</f>
        <v/>
      </c>
      <c r="Q2179" s="20">
        <f>G2179/H2179</f>
        <v/>
      </c>
      <c r="R2179" s="20">
        <f>G2179/O2179</f>
        <v/>
      </c>
      <c r="S2179" s="32">
        <f>(G2179-N2179)/(P2179-N2179)</f>
        <v/>
      </c>
      <c r="T2179" s="4">
        <f>IF(G2179&lt;N2179,"Below",IF(G2179&gt;P2179,"Above","Within"))</f>
        <v/>
      </c>
      <c r="U2179" s="17">
        <f>MAX(0,N2179-G2179)*F2179</f>
        <v/>
      </c>
      <c r="V2179" s="17">
        <f>MAX(0,G2179-P2179)*F2179</f>
        <v/>
      </c>
      <c r="W2179" s="33">
        <f>IF(T2179="Above",LN(G2179/P2179)/LN(1+INDEX(Market!$E$6:$E$9,MATCH(B2179,Market!$A$6:$A$9,0))),0)</f>
        <v/>
      </c>
    </row>
    <row r="2180">
      <c r="A2180" s="5" t="inlineStr">
        <is>
          <t>E02526</t>
        </is>
      </c>
      <c r="B2180" s="5" t="inlineStr">
        <is>
          <t>DE</t>
        </is>
      </c>
      <c r="C2180" s="5" t="inlineStr">
        <is>
          <t>Tech</t>
        </is>
      </c>
      <c r="D2180" s="5" t="inlineStr">
        <is>
          <t>L1</t>
        </is>
      </c>
      <c r="E2180" s="5" t="inlineStr">
        <is>
          <t>M</t>
        </is>
      </c>
      <c r="F2180" s="5" t="n">
        <v>1</v>
      </c>
      <c r="G2180" s="31" t="n">
        <v>53100</v>
      </c>
      <c r="H2180" s="31" t="n">
        <v>47500</v>
      </c>
      <c r="I2180" s="6">
        <f>INDEX(Roles!$J$5:$J$40,MATCH(C2180&amp;"|"&amp;D2180,Roles!$A$5:$A$40,0))</f>
        <v/>
      </c>
      <c r="J2180" s="6">
        <f>INDEX(Roles!$K$5:$K$40,MATCH(C2180&amp;"|"&amp;D2180,Roles!$A$5:$A$40,0))</f>
        <v/>
      </c>
      <c r="K2180" s="26">
        <f>INDEX(Market!$K$31:$K$54,MATCH(B2180&amp;"|"&amp;J2180,Market!$A$31:$A$54,0))</f>
        <v/>
      </c>
      <c r="L2180" s="6">
        <f>INDEX(Settings!$E$13:$E$19,MATCH(I2180,Settings!$B$13:$B$19,0))</f>
        <v/>
      </c>
      <c r="M2180" s="25">
        <f>INDEX(Structure!$K$6:$K$12,MATCH(I2180,Structure!$A$6:$A$12,0))</f>
        <v/>
      </c>
      <c r="N2180" s="26">
        <f>INDEX(Structure!$G$25:$G$52,MATCH(B2180&amp;"|"&amp;I2180,Structure!$A$25:$A$52,0))</f>
        <v/>
      </c>
      <c r="O2180" s="26">
        <f>INDEX(Structure!$H$25:$H$52,MATCH(B2180&amp;"|"&amp;I2180,Structure!$A$25:$A$52,0))</f>
        <v/>
      </c>
      <c r="P2180" s="26">
        <f>INDEX(Structure!$I$25:$I$52,MATCH(B2180&amp;"|"&amp;I2180,Structure!$A$25:$A$52,0))</f>
        <v/>
      </c>
      <c r="Q2180" s="20">
        <f>G2180/H2180</f>
        <v/>
      </c>
      <c r="R2180" s="20">
        <f>G2180/O2180</f>
        <v/>
      </c>
      <c r="S2180" s="32">
        <f>(G2180-N2180)/(P2180-N2180)</f>
        <v/>
      </c>
      <c r="T2180" s="4">
        <f>IF(G2180&lt;N2180,"Below",IF(G2180&gt;P2180,"Above","Within"))</f>
        <v/>
      </c>
      <c r="U2180" s="17">
        <f>MAX(0,N2180-G2180)*F2180</f>
        <v/>
      </c>
      <c r="V2180" s="17">
        <f>MAX(0,G2180-P2180)*F2180</f>
        <v/>
      </c>
      <c r="W2180" s="33">
        <f>IF(T2180="Above",LN(G2180/P2180)/LN(1+INDEX(Market!$E$6:$E$9,MATCH(B2180,Market!$A$6:$A$9,0))),0)</f>
        <v/>
      </c>
    </row>
    <row r="2181">
      <c r="A2181" s="5" t="inlineStr">
        <is>
          <t>E02527</t>
        </is>
      </c>
      <c r="B2181" s="5" t="inlineStr">
        <is>
          <t>IT</t>
        </is>
      </c>
      <c r="C2181" s="5" t="inlineStr">
        <is>
          <t>Operations</t>
        </is>
      </c>
      <c r="D2181" s="5" t="inlineStr">
        <is>
          <t>L5</t>
        </is>
      </c>
      <c r="E2181" s="5" t="inlineStr">
        <is>
          <t>F</t>
        </is>
      </c>
      <c r="F2181" s="5" t="n">
        <v>1</v>
      </c>
      <c r="G2181" s="31" t="n">
        <v>80200</v>
      </c>
      <c r="H2181" s="31" t="n">
        <v>71600</v>
      </c>
      <c r="I2181" s="6">
        <f>INDEX(Roles!$J$5:$J$40,MATCH(C2181&amp;"|"&amp;D2181,Roles!$A$5:$A$40,0))</f>
        <v/>
      </c>
      <c r="J2181" s="6">
        <f>INDEX(Roles!$K$5:$K$40,MATCH(C2181&amp;"|"&amp;D2181,Roles!$A$5:$A$40,0))</f>
        <v/>
      </c>
      <c r="K2181" s="26">
        <f>INDEX(Market!$K$31:$K$54,MATCH(B2181&amp;"|"&amp;J2181,Market!$A$31:$A$54,0))</f>
        <v/>
      </c>
      <c r="L2181" s="6">
        <f>INDEX(Settings!$E$13:$E$19,MATCH(I2181,Settings!$B$13:$B$19,0))</f>
        <v/>
      </c>
      <c r="M2181" s="25">
        <f>INDEX(Structure!$K$6:$K$12,MATCH(I2181,Structure!$A$6:$A$12,0))</f>
        <v/>
      </c>
      <c r="N2181" s="26">
        <f>INDEX(Structure!$G$25:$G$52,MATCH(B2181&amp;"|"&amp;I2181,Structure!$A$25:$A$52,0))</f>
        <v/>
      </c>
      <c r="O2181" s="26">
        <f>INDEX(Structure!$H$25:$H$52,MATCH(B2181&amp;"|"&amp;I2181,Structure!$A$25:$A$52,0))</f>
        <v/>
      </c>
      <c r="P2181" s="26">
        <f>INDEX(Structure!$I$25:$I$52,MATCH(B2181&amp;"|"&amp;I2181,Structure!$A$25:$A$52,0))</f>
        <v/>
      </c>
      <c r="Q2181" s="20">
        <f>G2181/H2181</f>
        <v/>
      </c>
      <c r="R2181" s="20">
        <f>G2181/O2181</f>
        <v/>
      </c>
      <c r="S2181" s="32">
        <f>(G2181-N2181)/(P2181-N2181)</f>
        <v/>
      </c>
      <c r="T2181" s="4">
        <f>IF(G2181&lt;N2181,"Below",IF(G2181&gt;P2181,"Above","Within"))</f>
        <v/>
      </c>
      <c r="U2181" s="17">
        <f>MAX(0,N2181-G2181)*F2181</f>
        <v/>
      </c>
      <c r="V2181" s="17">
        <f>MAX(0,G2181-P2181)*F2181</f>
        <v/>
      </c>
      <c r="W2181" s="33">
        <f>IF(T2181="Above",LN(G2181/P2181)/LN(1+INDEX(Market!$E$6:$E$9,MATCH(B2181,Market!$A$6:$A$9,0))),0)</f>
        <v/>
      </c>
    </row>
    <row r="2182">
      <c r="A2182" s="5" t="inlineStr">
        <is>
          <t>E02528</t>
        </is>
      </c>
      <c r="B2182" s="5" t="inlineStr">
        <is>
          <t>ES</t>
        </is>
      </c>
      <c r="C2182" s="5" t="inlineStr">
        <is>
          <t>Tech</t>
        </is>
      </c>
      <c r="D2182" s="5" t="inlineStr">
        <is>
          <t>L1</t>
        </is>
      </c>
      <c r="E2182" s="5" t="inlineStr">
        <is>
          <t>F</t>
        </is>
      </c>
      <c r="F2182" s="5" t="n">
        <v>1</v>
      </c>
      <c r="G2182" s="31" t="n">
        <v>26850</v>
      </c>
      <c r="H2182" s="31" t="n">
        <v>31200</v>
      </c>
      <c r="I2182" s="6">
        <f>INDEX(Roles!$J$5:$J$40,MATCH(C2182&amp;"|"&amp;D2182,Roles!$A$5:$A$40,0))</f>
        <v/>
      </c>
      <c r="J2182" s="6">
        <f>INDEX(Roles!$K$5:$K$40,MATCH(C2182&amp;"|"&amp;D2182,Roles!$A$5:$A$40,0))</f>
        <v/>
      </c>
      <c r="K2182" s="26">
        <f>INDEX(Market!$K$31:$K$54,MATCH(B2182&amp;"|"&amp;J2182,Market!$A$31:$A$54,0))</f>
        <v/>
      </c>
      <c r="L2182" s="6">
        <f>INDEX(Settings!$E$13:$E$19,MATCH(I2182,Settings!$B$13:$B$19,0))</f>
        <v/>
      </c>
      <c r="M2182" s="25">
        <f>INDEX(Structure!$K$6:$K$12,MATCH(I2182,Structure!$A$6:$A$12,0))</f>
        <v/>
      </c>
      <c r="N2182" s="26">
        <f>INDEX(Structure!$G$25:$G$52,MATCH(B2182&amp;"|"&amp;I2182,Structure!$A$25:$A$52,0))</f>
        <v/>
      </c>
      <c r="O2182" s="26">
        <f>INDEX(Structure!$H$25:$H$52,MATCH(B2182&amp;"|"&amp;I2182,Structure!$A$25:$A$52,0))</f>
        <v/>
      </c>
      <c r="P2182" s="26">
        <f>INDEX(Structure!$I$25:$I$52,MATCH(B2182&amp;"|"&amp;I2182,Structure!$A$25:$A$52,0))</f>
        <v/>
      </c>
      <c r="Q2182" s="20">
        <f>G2182/H2182</f>
        <v/>
      </c>
      <c r="R2182" s="20">
        <f>G2182/O2182</f>
        <v/>
      </c>
      <c r="S2182" s="32">
        <f>(G2182-N2182)/(P2182-N2182)</f>
        <v/>
      </c>
      <c r="T2182" s="4">
        <f>IF(G2182&lt;N2182,"Below",IF(G2182&gt;P2182,"Above","Within"))</f>
        <v/>
      </c>
      <c r="U2182" s="17">
        <f>MAX(0,N2182-G2182)*F2182</f>
        <v/>
      </c>
      <c r="V2182" s="17">
        <f>MAX(0,G2182-P2182)*F2182</f>
        <v/>
      </c>
      <c r="W2182" s="33">
        <f>IF(T2182="Above",LN(G2182/P2182)/LN(1+INDEX(Market!$E$6:$E$9,MATCH(B2182,Market!$A$6:$A$9,0))),0)</f>
        <v/>
      </c>
    </row>
    <row r="2183">
      <c r="A2183" s="5" t="inlineStr">
        <is>
          <t>E02529</t>
        </is>
      </c>
      <c r="B2183" s="5" t="inlineStr">
        <is>
          <t>PL</t>
        </is>
      </c>
      <c r="C2183" s="5" t="inlineStr">
        <is>
          <t>HR</t>
        </is>
      </c>
      <c r="D2183" s="5" t="inlineStr">
        <is>
          <t>L1</t>
        </is>
      </c>
      <c r="E2183" s="5" t="inlineStr">
        <is>
          <t>F</t>
        </is>
      </c>
      <c r="F2183" s="5" t="n">
        <v>1</v>
      </c>
      <c r="G2183" s="31" t="n">
        <v>19300</v>
      </c>
      <c r="H2183" s="31" t="n">
        <v>21000</v>
      </c>
      <c r="I2183" s="6">
        <f>INDEX(Roles!$J$5:$J$40,MATCH(C2183&amp;"|"&amp;D2183,Roles!$A$5:$A$40,0))</f>
        <v/>
      </c>
      <c r="J2183" s="6">
        <f>INDEX(Roles!$K$5:$K$40,MATCH(C2183&amp;"|"&amp;D2183,Roles!$A$5:$A$40,0))</f>
        <v/>
      </c>
      <c r="K2183" s="26">
        <f>INDEX(Market!$K$31:$K$54,MATCH(B2183&amp;"|"&amp;J2183,Market!$A$31:$A$54,0))</f>
        <v/>
      </c>
      <c r="L2183" s="6">
        <f>INDEX(Settings!$E$13:$E$19,MATCH(I2183,Settings!$B$13:$B$19,0))</f>
        <v/>
      </c>
      <c r="M2183" s="25">
        <f>INDEX(Structure!$K$6:$K$12,MATCH(I2183,Structure!$A$6:$A$12,0))</f>
        <v/>
      </c>
      <c r="N2183" s="26">
        <f>INDEX(Structure!$G$25:$G$52,MATCH(B2183&amp;"|"&amp;I2183,Structure!$A$25:$A$52,0))</f>
        <v/>
      </c>
      <c r="O2183" s="26">
        <f>INDEX(Structure!$H$25:$H$52,MATCH(B2183&amp;"|"&amp;I2183,Structure!$A$25:$A$52,0))</f>
        <v/>
      </c>
      <c r="P2183" s="26">
        <f>INDEX(Structure!$I$25:$I$52,MATCH(B2183&amp;"|"&amp;I2183,Structure!$A$25:$A$52,0))</f>
        <v/>
      </c>
      <c r="Q2183" s="20">
        <f>G2183/H2183</f>
        <v/>
      </c>
      <c r="R2183" s="20">
        <f>G2183/O2183</f>
        <v/>
      </c>
      <c r="S2183" s="32">
        <f>(G2183-N2183)/(P2183-N2183)</f>
        <v/>
      </c>
      <c r="T2183" s="4">
        <f>IF(G2183&lt;N2183,"Below",IF(G2183&gt;P2183,"Above","Within"))</f>
        <v/>
      </c>
      <c r="U2183" s="17">
        <f>MAX(0,N2183-G2183)*F2183</f>
        <v/>
      </c>
      <c r="V2183" s="17">
        <f>MAX(0,G2183-P2183)*F2183</f>
        <v/>
      </c>
      <c r="W2183" s="33">
        <f>IF(T2183="Above",LN(G2183/P2183)/LN(1+INDEX(Market!$E$6:$E$9,MATCH(B2183,Market!$A$6:$A$9,0))),0)</f>
        <v/>
      </c>
    </row>
    <row r="2184">
      <c r="A2184" s="5" t="inlineStr">
        <is>
          <t>E02530</t>
        </is>
      </c>
      <c r="B2184" s="5" t="inlineStr">
        <is>
          <t>IT</t>
        </is>
      </c>
      <c r="C2184" s="5" t="inlineStr">
        <is>
          <t>Tech</t>
        </is>
      </c>
      <c r="D2184" s="5" t="inlineStr">
        <is>
          <t>L1</t>
        </is>
      </c>
      <c r="E2184" s="5" t="inlineStr">
        <is>
          <t>F</t>
        </is>
      </c>
      <c r="F2184" s="5" t="n">
        <v>0.8</v>
      </c>
      <c r="G2184" s="31" t="n">
        <v>32050</v>
      </c>
      <c r="H2184" s="31" t="n">
        <v>32500</v>
      </c>
      <c r="I2184" s="6">
        <f>INDEX(Roles!$J$5:$J$40,MATCH(C2184&amp;"|"&amp;D2184,Roles!$A$5:$A$40,0))</f>
        <v/>
      </c>
      <c r="J2184" s="6">
        <f>INDEX(Roles!$K$5:$K$40,MATCH(C2184&amp;"|"&amp;D2184,Roles!$A$5:$A$40,0))</f>
        <v/>
      </c>
      <c r="K2184" s="26">
        <f>INDEX(Market!$K$31:$K$54,MATCH(B2184&amp;"|"&amp;J2184,Market!$A$31:$A$54,0))</f>
        <v/>
      </c>
      <c r="L2184" s="6">
        <f>INDEX(Settings!$E$13:$E$19,MATCH(I2184,Settings!$B$13:$B$19,0))</f>
        <v/>
      </c>
      <c r="M2184" s="25">
        <f>INDEX(Structure!$K$6:$K$12,MATCH(I2184,Structure!$A$6:$A$12,0))</f>
        <v/>
      </c>
      <c r="N2184" s="26">
        <f>INDEX(Structure!$G$25:$G$52,MATCH(B2184&amp;"|"&amp;I2184,Structure!$A$25:$A$52,0))</f>
        <v/>
      </c>
      <c r="O2184" s="26">
        <f>INDEX(Structure!$H$25:$H$52,MATCH(B2184&amp;"|"&amp;I2184,Structure!$A$25:$A$52,0))</f>
        <v/>
      </c>
      <c r="P2184" s="26">
        <f>INDEX(Structure!$I$25:$I$52,MATCH(B2184&amp;"|"&amp;I2184,Structure!$A$25:$A$52,0))</f>
        <v/>
      </c>
      <c r="Q2184" s="20">
        <f>G2184/H2184</f>
        <v/>
      </c>
      <c r="R2184" s="20">
        <f>G2184/O2184</f>
        <v/>
      </c>
      <c r="S2184" s="32">
        <f>(G2184-N2184)/(P2184-N2184)</f>
        <v/>
      </c>
      <c r="T2184" s="4">
        <f>IF(G2184&lt;N2184,"Below",IF(G2184&gt;P2184,"Above","Within"))</f>
        <v/>
      </c>
      <c r="U2184" s="17">
        <f>MAX(0,N2184-G2184)*F2184</f>
        <v/>
      </c>
      <c r="V2184" s="17">
        <f>MAX(0,G2184-P2184)*F2184</f>
        <v/>
      </c>
      <c r="W2184" s="33">
        <f>IF(T2184="Above",LN(G2184/P2184)/LN(1+INDEX(Market!$E$6:$E$9,MATCH(B2184,Market!$A$6:$A$9,0))),0)</f>
        <v/>
      </c>
    </row>
    <row r="2185">
      <c r="A2185" s="5" t="inlineStr">
        <is>
          <t>E02531</t>
        </is>
      </c>
      <c r="B2185" s="5" t="inlineStr">
        <is>
          <t>IT</t>
        </is>
      </c>
      <c r="C2185" s="5" t="inlineStr">
        <is>
          <t>Customer Service</t>
        </is>
      </c>
      <c r="D2185" s="5" t="inlineStr">
        <is>
          <t>L1</t>
        </is>
      </c>
      <c r="E2185" s="5" t="inlineStr">
        <is>
          <t>F</t>
        </is>
      </c>
      <c r="F2185" s="5" t="n">
        <v>1</v>
      </c>
      <c r="G2185" s="31" t="n">
        <v>17900</v>
      </c>
      <c r="H2185" s="31" t="n">
        <v>23400</v>
      </c>
      <c r="I2185" s="6">
        <f>INDEX(Roles!$J$5:$J$40,MATCH(C2185&amp;"|"&amp;D2185,Roles!$A$5:$A$40,0))</f>
        <v/>
      </c>
      <c r="J2185" s="6">
        <f>INDEX(Roles!$K$5:$K$40,MATCH(C2185&amp;"|"&amp;D2185,Roles!$A$5:$A$40,0))</f>
        <v/>
      </c>
      <c r="K2185" s="26">
        <f>INDEX(Market!$K$31:$K$54,MATCH(B2185&amp;"|"&amp;J2185,Market!$A$31:$A$54,0))</f>
        <v/>
      </c>
      <c r="L2185" s="6">
        <f>INDEX(Settings!$E$13:$E$19,MATCH(I2185,Settings!$B$13:$B$19,0))</f>
        <v/>
      </c>
      <c r="M2185" s="25">
        <f>INDEX(Structure!$K$6:$K$12,MATCH(I2185,Structure!$A$6:$A$12,0))</f>
        <v/>
      </c>
      <c r="N2185" s="26">
        <f>INDEX(Structure!$G$25:$G$52,MATCH(B2185&amp;"|"&amp;I2185,Structure!$A$25:$A$52,0))</f>
        <v/>
      </c>
      <c r="O2185" s="26">
        <f>INDEX(Structure!$H$25:$H$52,MATCH(B2185&amp;"|"&amp;I2185,Structure!$A$25:$A$52,0))</f>
        <v/>
      </c>
      <c r="P2185" s="26">
        <f>INDEX(Structure!$I$25:$I$52,MATCH(B2185&amp;"|"&amp;I2185,Structure!$A$25:$A$52,0))</f>
        <v/>
      </c>
      <c r="Q2185" s="20">
        <f>G2185/H2185</f>
        <v/>
      </c>
      <c r="R2185" s="20">
        <f>G2185/O2185</f>
        <v/>
      </c>
      <c r="S2185" s="32">
        <f>(G2185-N2185)/(P2185-N2185)</f>
        <v/>
      </c>
      <c r="T2185" s="4">
        <f>IF(G2185&lt;N2185,"Below",IF(G2185&gt;P2185,"Above","Within"))</f>
        <v/>
      </c>
      <c r="U2185" s="17">
        <f>MAX(0,N2185-G2185)*F2185</f>
        <v/>
      </c>
      <c r="V2185" s="17">
        <f>MAX(0,G2185-P2185)*F2185</f>
        <v/>
      </c>
      <c r="W2185" s="33">
        <f>IF(T2185="Above",LN(G2185/P2185)/LN(1+INDEX(Market!$E$6:$E$9,MATCH(B2185,Market!$A$6:$A$9,0))),0)</f>
        <v/>
      </c>
    </row>
    <row r="2186">
      <c r="A2186" s="5" t="inlineStr">
        <is>
          <t>E02532</t>
        </is>
      </c>
      <c r="B2186" s="5" t="inlineStr">
        <is>
          <t>IT</t>
        </is>
      </c>
      <c r="C2186" s="5" t="inlineStr">
        <is>
          <t>Operations</t>
        </is>
      </c>
      <c r="D2186" s="5" t="inlineStr">
        <is>
          <t>L2</t>
        </is>
      </c>
      <c r="E2186" s="5" t="inlineStr">
        <is>
          <t>F</t>
        </is>
      </c>
      <c r="F2186" s="5" t="n">
        <v>1</v>
      </c>
      <c r="G2186" s="31" t="n">
        <v>26000</v>
      </c>
      <c r="H2186" s="31" t="n">
        <v>30900</v>
      </c>
      <c r="I2186" s="6">
        <f>INDEX(Roles!$J$5:$J$40,MATCH(C2186&amp;"|"&amp;D2186,Roles!$A$5:$A$40,0))</f>
        <v/>
      </c>
      <c r="J2186" s="6">
        <f>INDEX(Roles!$K$5:$K$40,MATCH(C2186&amp;"|"&amp;D2186,Roles!$A$5:$A$40,0))</f>
        <v/>
      </c>
      <c r="K2186" s="26">
        <f>INDEX(Market!$K$31:$K$54,MATCH(B2186&amp;"|"&amp;J2186,Market!$A$31:$A$54,0))</f>
        <v/>
      </c>
      <c r="L2186" s="6">
        <f>INDEX(Settings!$E$13:$E$19,MATCH(I2186,Settings!$B$13:$B$19,0))</f>
        <v/>
      </c>
      <c r="M2186" s="25">
        <f>INDEX(Structure!$K$6:$K$12,MATCH(I2186,Structure!$A$6:$A$12,0))</f>
        <v/>
      </c>
      <c r="N2186" s="26">
        <f>INDEX(Structure!$G$25:$G$52,MATCH(B2186&amp;"|"&amp;I2186,Structure!$A$25:$A$52,0))</f>
        <v/>
      </c>
      <c r="O2186" s="26">
        <f>INDEX(Structure!$H$25:$H$52,MATCH(B2186&amp;"|"&amp;I2186,Structure!$A$25:$A$52,0))</f>
        <v/>
      </c>
      <c r="P2186" s="26">
        <f>INDEX(Structure!$I$25:$I$52,MATCH(B2186&amp;"|"&amp;I2186,Structure!$A$25:$A$52,0))</f>
        <v/>
      </c>
      <c r="Q2186" s="20">
        <f>G2186/H2186</f>
        <v/>
      </c>
      <c r="R2186" s="20">
        <f>G2186/O2186</f>
        <v/>
      </c>
      <c r="S2186" s="32">
        <f>(G2186-N2186)/(P2186-N2186)</f>
        <v/>
      </c>
      <c r="T2186" s="4">
        <f>IF(G2186&lt;N2186,"Below",IF(G2186&gt;P2186,"Above","Within"))</f>
        <v/>
      </c>
      <c r="U2186" s="17">
        <f>MAX(0,N2186-G2186)*F2186</f>
        <v/>
      </c>
      <c r="V2186" s="17">
        <f>MAX(0,G2186-P2186)*F2186</f>
        <v/>
      </c>
      <c r="W2186" s="33">
        <f>IF(T2186="Above",LN(G2186/P2186)/LN(1+INDEX(Market!$E$6:$E$9,MATCH(B2186,Market!$A$6:$A$9,0))),0)</f>
        <v/>
      </c>
    </row>
    <row r="2187">
      <c r="A2187" s="5" t="inlineStr">
        <is>
          <t>E02533</t>
        </is>
      </c>
      <c r="B2187" s="5" t="inlineStr">
        <is>
          <t>DE</t>
        </is>
      </c>
      <c r="C2187" s="5" t="inlineStr">
        <is>
          <t>Customer Service</t>
        </is>
      </c>
      <c r="D2187" s="5" t="inlineStr">
        <is>
          <t>L4</t>
        </is>
      </c>
      <c r="E2187" s="5" t="inlineStr">
        <is>
          <t>F</t>
        </is>
      </c>
      <c r="F2187" s="5" t="n">
        <v>1</v>
      </c>
      <c r="G2187" s="31" t="n">
        <v>75400</v>
      </c>
      <c r="H2187" s="31" t="n">
        <v>71800</v>
      </c>
      <c r="I2187" s="6">
        <f>INDEX(Roles!$J$5:$J$40,MATCH(C2187&amp;"|"&amp;D2187,Roles!$A$5:$A$40,0))</f>
        <v/>
      </c>
      <c r="J2187" s="6">
        <f>INDEX(Roles!$K$5:$K$40,MATCH(C2187&amp;"|"&amp;D2187,Roles!$A$5:$A$40,0))</f>
        <v/>
      </c>
      <c r="K2187" s="26">
        <f>INDEX(Market!$K$31:$K$54,MATCH(B2187&amp;"|"&amp;J2187,Market!$A$31:$A$54,0))</f>
        <v/>
      </c>
      <c r="L2187" s="6">
        <f>INDEX(Settings!$E$13:$E$19,MATCH(I2187,Settings!$B$13:$B$19,0))</f>
        <v/>
      </c>
      <c r="M2187" s="25">
        <f>INDEX(Structure!$K$6:$K$12,MATCH(I2187,Structure!$A$6:$A$12,0))</f>
        <v/>
      </c>
      <c r="N2187" s="26">
        <f>INDEX(Structure!$G$25:$G$52,MATCH(B2187&amp;"|"&amp;I2187,Structure!$A$25:$A$52,0))</f>
        <v/>
      </c>
      <c r="O2187" s="26">
        <f>INDEX(Structure!$H$25:$H$52,MATCH(B2187&amp;"|"&amp;I2187,Structure!$A$25:$A$52,0))</f>
        <v/>
      </c>
      <c r="P2187" s="26">
        <f>INDEX(Structure!$I$25:$I$52,MATCH(B2187&amp;"|"&amp;I2187,Structure!$A$25:$A$52,0))</f>
        <v/>
      </c>
      <c r="Q2187" s="20">
        <f>G2187/H2187</f>
        <v/>
      </c>
      <c r="R2187" s="20">
        <f>G2187/O2187</f>
        <v/>
      </c>
      <c r="S2187" s="32">
        <f>(G2187-N2187)/(P2187-N2187)</f>
        <v/>
      </c>
      <c r="T2187" s="4">
        <f>IF(G2187&lt;N2187,"Below",IF(G2187&gt;P2187,"Above","Within"))</f>
        <v/>
      </c>
      <c r="U2187" s="17">
        <f>MAX(0,N2187-G2187)*F2187</f>
        <v/>
      </c>
      <c r="V2187" s="17">
        <f>MAX(0,G2187-P2187)*F2187</f>
        <v/>
      </c>
      <c r="W2187" s="33">
        <f>IF(T2187="Above",LN(G2187/P2187)/LN(1+INDEX(Market!$E$6:$E$9,MATCH(B2187,Market!$A$6:$A$9,0))),0)</f>
        <v/>
      </c>
    </row>
    <row r="2188">
      <c r="A2188" s="5" t="inlineStr">
        <is>
          <t>E02534</t>
        </is>
      </c>
      <c r="B2188" s="5" t="inlineStr">
        <is>
          <t>IT</t>
        </is>
      </c>
      <c r="C2188" s="5" t="inlineStr">
        <is>
          <t>Customer Service</t>
        </is>
      </c>
      <c r="D2188" s="5" t="inlineStr">
        <is>
          <t>L3</t>
        </is>
      </c>
      <c r="E2188" s="5" t="inlineStr">
        <is>
          <t>F</t>
        </is>
      </c>
      <c r="F2188" s="5" t="n">
        <v>1</v>
      </c>
      <c r="G2188" s="31" t="n">
        <v>35300</v>
      </c>
      <c r="H2188" s="31" t="n">
        <v>37400</v>
      </c>
      <c r="I2188" s="6">
        <f>INDEX(Roles!$J$5:$J$40,MATCH(C2188&amp;"|"&amp;D2188,Roles!$A$5:$A$40,0))</f>
        <v/>
      </c>
      <c r="J2188" s="6">
        <f>INDEX(Roles!$K$5:$K$40,MATCH(C2188&amp;"|"&amp;D2188,Roles!$A$5:$A$40,0))</f>
        <v/>
      </c>
      <c r="K2188" s="26">
        <f>INDEX(Market!$K$31:$K$54,MATCH(B2188&amp;"|"&amp;J2188,Market!$A$31:$A$54,0))</f>
        <v/>
      </c>
      <c r="L2188" s="6">
        <f>INDEX(Settings!$E$13:$E$19,MATCH(I2188,Settings!$B$13:$B$19,0))</f>
        <v/>
      </c>
      <c r="M2188" s="25">
        <f>INDEX(Structure!$K$6:$K$12,MATCH(I2188,Structure!$A$6:$A$12,0))</f>
        <v/>
      </c>
      <c r="N2188" s="26">
        <f>INDEX(Structure!$G$25:$G$52,MATCH(B2188&amp;"|"&amp;I2188,Structure!$A$25:$A$52,0))</f>
        <v/>
      </c>
      <c r="O2188" s="26">
        <f>INDEX(Structure!$H$25:$H$52,MATCH(B2188&amp;"|"&amp;I2188,Structure!$A$25:$A$52,0))</f>
        <v/>
      </c>
      <c r="P2188" s="26">
        <f>INDEX(Structure!$I$25:$I$52,MATCH(B2188&amp;"|"&amp;I2188,Structure!$A$25:$A$52,0))</f>
        <v/>
      </c>
      <c r="Q2188" s="20">
        <f>G2188/H2188</f>
        <v/>
      </c>
      <c r="R2188" s="20">
        <f>G2188/O2188</f>
        <v/>
      </c>
      <c r="S2188" s="32">
        <f>(G2188-N2188)/(P2188-N2188)</f>
        <v/>
      </c>
      <c r="T2188" s="4">
        <f>IF(G2188&lt;N2188,"Below",IF(G2188&gt;P2188,"Above","Within"))</f>
        <v/>
      </c>
      <c r="U2188" s="17">
        <f>MAX(0,N2188-G2188)*F2188</f>
        <v/>
      </c>
      <c r="V2188" s="17">
        <f>MAX(0,G2188-P2188)*F2188</f>
        <v/>
      </c>
      <c r="W2188" s="33">
        <f>IF(T2188="Above",LN(G2188/P2188)/LN(1+INDEX(Market!$E$6:$E$9,MATCH(B2188,Market!$A$6:$A$9,0))),0)</f>
        <v/>
      </c>
    </row>
    <row r="2189">
      <c r="A2189" s="5" t="inlineStr">
        <is>
          <t>E02536</t>
        </is>
      </c>
      <c r="B2189" s="5" t="inlineStr">
        <is>
          <t>DE</t>
        </is>
      </c>
      <c r="C2189" s="5" t="inlineStr">
        <is>
          <t>Customer Service</t>
        </is>
      </c>
      <c r="D2189" s="5" t="inlineStr">
        <is>
          <t>L1</t>
        </is>
      </c>
      <c r="E2189" s="5" t="inlineStr">
        <is>
          <t>M</t>
        </is>
      </c>
      <c r="F2189" s="5" t="n">
        <v>1</v>
      </c>
      <c r="G2189" s="31" t="n">
        <v>35100</v>
      </c>
      <c r="H2189" s="31" t="n">
        <v>34200</v>
      </c>
      <c r="I2189" s="6">
        <f>INDEX(Roles!$J$5:$J$40,MATCH(C2189&amp;"|"&amp;D2189,Roles!$A$5:$A$40,0))</f>
        <v/>
      </c>
      <c r="J2189" s="6">
        <f>INDEX(Roles!$K$5:$K$40,MATCH(C2189&amp;"|"&amp;D2189,Roles!$A$5:$A$40,0))</f>
        <v/>
      </c>
      <c r="K2189" s="26">
        <f>INDEX(Market!$K$31:$K$54,MATCH(B2189&amp;"|"&amp;J2189,Market!$A$31:$A$54,0))</f>
        <v/>
      </c>
      <c r="L2189" s="6">
        <f>INDEX(Settings!$E$13:$E$19,MATCH(I2189,Settings!$B$13:$B$19,0))</f>
        <v/>
      </c>
      <c r="M2189" s="25">
        <f>INDEX(Structure!$K$6:$K$12,MATCH(I2189,Structure!$A$6:$A$12,0))</f>
        <v/>
      </c>
      <c r="N2189" s="26">
        <f>INDEX(Structure!$G$25:$G$52,MATCH(B2189&amp;"|"&amp;I2189,Structure!$A$25:$A$52,0))</f>
        <v/>
      </c>
      <c r="O2189" s="26">
        <f>INDEX(Structure!$H$25:$H$52,MATCH(B2189&amp;"|"&amp;I2189,Structure!$A$25:$A$52,0))</f>
        <v/>
      </c>
      <c r="P2189" s="26">
        <f>INDEX(Structure!$I$25:$I$52,MATCH(B2189&amp;"|"&amp;I2189,Structure!$A$25:$A$52,0))</f>
        <v/>
      </c>
      <c r="Q2189" s="20">
        <f>G2189/H2189</f>
        <v/>
      </c>
      <c r="R2189" s="20">
        <f>G2189/O2189</f>
        <v/>
      </c>
      <c r="S2189" s="32">
        <f>(G2189-N2189)/(P2189-N2189)</f>
        <v/>
      </c>
      <c r="T2189" s="4">
        <f>IF(G2189&lt;N2189,"Below",IF(G2189&gt;P2189,"Above","Within"))</f>
        <v/>
      </c>
      <c r="U2189" s="17">
        <f>MAX(0,N2189-G2189)*F2189</f>
        <v/>
      </c>
      <c r="V2189" s="17">
        <f>MAX(0,G2189-P2189)*F2189</f>
        <v/>
      </c>
      <c r="W2189" s="33">
        <f>IF(T2189="Above",LN(G2189/P2189)/LN(1+INDEX(Market!$E$6:$E$9,MATCH(B2189,Market!$A$6:$A$9,0))),0)</f>
        <v/>
      </c>
    </row>
    <row r="2190">
      <c r="A2190" s="5" t="inlineStr">
        <is>
          <t>E02537</t>
        </is>
      </c>
      <c r="B2190" s="5" t="inlineStr">
        <is>
          <t>IT</t>
        </is>
      </c>
      <c r="C2190" s="5" t="inlineStr">
        <is>
          <t>Tech</t>
        </is>
      </c>
      <c r="D2190" s="5" t="inlineStr">
        <is>
          <t>L2</t>
        </is>
      </c>
      <c r="E2190" s="5" t="inlineStr">
        <is>
          <t>M</t>
        </is>
      </c>
      <c r="F2190" s="5" t="n">
        <v>1</v>
      </c>
      <c r="G2190" s="31" t="n">
        <v>41650</v>
      </c>
      <c r="H2190" s="31" t="n">
        <v>40600</v>
      </c>
      <c r="I2190" s="6">
        <f>INDEX(Roles!$J$5:$J$40,MATCH(C2190&amp;"|"&amp;D2190,Roles!$A$5:$A$40,0))</f>
        <v/>
      </c>
      <c r="J2190" s="6">
        <f>INDEX(Roles!$K$5:$K$40,MATCH(C2190&amp;"|"&amp;D2190,Roles!$A$5:$A$40,0))</f>
        <v/>
      </c>
      <c r="K2190" s="26">
        <f>INDEX(Market!$K$31:$K$54,MATCH(B2190&amp;"|"&amp;J2190,Market!$A$31:$A$54,0))</f>
        <v/>
      </c>
      <c r="L2190" s="6">
        <f>INDEX(Settings!$E$13:$E$19,MATCH(I2190,Settings!$B$13:$B$19,0))</f>
        <v/>
      </c>
      <c r="M2190" s="25">
        <f>INDEX(Structure!$K$6:$K$12,MATCH(I2190,Structure!$A$6:$A$12,0))</f>
        <v/>
      </c>
      <c r="N2190" s="26">
        <f>INDEX(Structure!$G$25:$G$52,MATCH(B2190&amp;"|"&amp;I2190,Structure!$A$25:$A$52,0))</f>
        <v/>
      </c>
      <c r="O2190" s="26">
        <f>INDEX(Structure!$H$25:$H$52,MATCH(B2190&amp;"|"&amp;I2190,Structure!$A$25:$A$52,0))</f>
        <v/>
      </c>
      <c r="P2190" s="26">
        <f>INDEX(Structure!$I$25:$I$52,MATCH(B2190&amp;"|"&amp;I2190,Structure!$A$25:$A$52,0))</f>
        <v/>
      </c>
      <c r="Q2190" s="20">
        <f>G2190/H2190</f>
        <v/>
      </c>
      <c r="R2190" s="20">
        <f>G2190/O2190</f>
        <v/>
      </c>
      <c r="S2190" s="32">
        <f>(G2190-N2190)/(P2190-N2190)</f>
        <v/>
      </c>
      <c r="T2190" s="4">
        <f>IF(G2190&lt;N2190,"Below",IF(G2190&gt;P2190,"Above","Within"))</f>
        <v/>
      </c>
      <c r="U2190" s="17">
        <f>MAX(0,N2190-G2190)*F2190</f>
        <v/>
      </c>
      <c r="V2190" s="17">
        <f>MAX(0,G2190-P2190)*F2190</f>
        <v/>
      </c>
      <c r="W2190" s="33">
        <f>IF(T2190="Above",LN(G2190/P2190)/LN(1+INDEX(Market!$E$6:$E$9,MATCH(B2190,Market!$A$6:$A$9,0))),0)</f>
        <v/>
      </c>
    </row>
    <row r="2191">
      <c r="A2191" s="5" t="inlineStr">
        <is>
          <t>E02538</t>
        </is>
      </c>
      <c r="B2191" s="5" t="inlineStr">
        <is>
          <t>DE</t>
        </is>
      </c>
      <c r="C2191" s="5" t="inlineStr">
        <is>
          <t>Finance</t>
        </is>
      </c>
      <c r="D2191" s="5" t="inlineStr">
        <is>
          <t>L1</t>
        </is>
      </c>
      <c r="E2191" s="5" t="inlineStr">
        <is>
          <t>M</t>
        </is>
      </c>
      <c r="F2191" s="5" t="n">
        <v>1</v>
      </c>
      <c r="G2191" s="31" t="n">
        <v>35450</v>
      </c>
      <c r="H2191" s="31" t="n">
        <v>41800</v>
      </c>
      <c r="I2191" s="6">
        <f>INDEX(Roles!$J$5:$J$40,MATCH(C2191&amp;"|"&amp;D2191,Roles!$A$5:$A$40,0))</f>
        <v/>
      </c>
      <c r="J2191" s="6">
        <f>INDEX(Roles!$K$5:$K$40,MATCH(C2191&amp;"|"&amp;D2191,Roles!$A$5:$A$40,0))</f>
        <v/>
      </c>
      <c r="K2191" s="26">
        <f>INDEX(Market!$K$31:$K$54,MATCH(B2191&amp;"|"&amp;J2191,Market!$A$31:$A$54,0))</f>
        <v/>
      </c>
      <c r="L2191" s="6">
        <f>INDEX(Settings!$E$13:$E$19,MATCH(I2191,Settings!$B$13:$B$19,0))</f>
        <v/>
      </c>
      <c r="M2191" s="25">
        <f>INDEX(Structure!$K$6:$K$12,MATCH(I2191,Structure!$A$6:$A$12,0))</f>
        <v/>
      </c>
      <c r="N2191" s="26">
        <f>INDEX(Structure!$G$25:$G$52,MATCH(B2191&amp;"|"&amp;I2191,Structure!$A$25:$A$52,0))</f>
        <v/>
      </c>
      <c r="O2191" s="26">
        <f>INDEX(Structure!$H$25:$H$52,MATCH(B2191&amp;"|"&amp;I2191,Structure!$A$25:$A$52,0))</f>
        <v/>
      </c>
      <c r="P2191" s="26">
        <f>INDEX(Structure!$I$25:$I$52,MATCH(B2191&amp;"|"&amp;I2191,Structure!$A$25:$A$52,0))</f>
        <v/>
      </c>
      <c r="Q2191" s="20">
        <f>G2191/H2191</f>
        <v/>
      </c>
      <c r="R2191" s="20">
        <f>G2191/O2191</f>
        <v/>
      </c>
      <c r="S2191" s="32">
        <f>(G2191-N2191)/(P2191-N2191)</f>
        <v/>
      </c>
      <c r="T2191" s="4">
        <f>IF(G2191&lt;N2191,"Below",IF(G2191&gt;P2191,"Above","Within"))</f>
        <v/>
      </c>
      <c r="U2191" s="17">
        <f>MAX(0,N2191-G2191)*F2191</f>
        <v/>
      </c>
      <c r="V2191" s="17">
        <f>MAX(0,G2191-P2191)*F2191</f>
        <v/>
      </c>
      <c r="W2191" s="33">
        <f>IF(T2191="Above",LN(G2191/P2191)/LN(1+INDEX(Market!$E$6:$E$9,MATCH(B2191,Market!$A$6:$A$9,0))),0)</f>
        <v/>
      </c>
    </row>
    <row r="2192">
      <c r="A2192" s="5" t="inlineStr">
        <is>
          <t>E02540</t>
        </is>
      </c>
      <c r="B2192" s="5" t="inlineStr">
        <is>
          <t>DE</t>
        </is>
      </c>
      <c r="C2192" s="5" t="inlineStr">
        <is>
          <t>Finance</t>
        </is>
      </c>
      <c r="D2192" s="5" t="inlineStr">
        <is>
          <t>L3</t>
        </is>
      </c>
      <c r="E2192" s="5" t="inlineStr">
        <is>
          <t>M</t>
        </is>
      </c>
      <c r="F2192" s="5" t="n">
        <v>1</v>
      </c>
      <c r="G2192" s="31" t="n">
        <v>61350</v>
      </c>
      <c r="H2192" s="31" t="n">
        <v>66900</v>
      </c>
      <c r="I2192" s="6">
        <f>INDEX(Roles!$J$5:$J$40,MATCH(C2192&amp;"|"&amp;D2192,Roles!$A$5:$A$40,0))</f>
        <v/>
      </c>
      <c r="J2192" s="6">
        <f>INDEX(Roles!$K$5:$K$40,MATCH(C2192&amp;"|"&amp;D2192,Roles!$A$5:$A$40,0))</f>
        <v/>
      </c>
      <c r="K2192" s="26">
        <f>INDEX(Market!$K$31:$K$54,MATCH(B2192&amp;"|"&amp;J2192,Market!$A$31:$A$54,0))</f>
        <v/>
      </c>
      <c r="L2192" s="6">
        <f>INDEX(Settings!$E$13:$E$19,MATCH(I2192,Settings!$B$13:$B$19,0))</f>
        <v/>
      </c>
      <c r="M2192" s="25">
        <f>INDEX(Structure!$K$6:$K$12,MATCH(I2192,Structure!$A$6:$A$12,0))</f>
        <v/>
      </c>
      <c r="N2192" s="26">
        <f>INDEX(Structure!$G$25:$G$52,MATCH(B2192&amp;"|"&amp;I2192,Structure!$A$25:$A$52,0))</f>
        <v/>
      </c>
      <c r="O2192" s="26">
        <f>INDEX(Structure!$H$25:$H$52,MATCH(B2192&amp;"|"&amp;I2192,Structure!$A$25:$A$52,0))</f>
        <v/>
      </c>
      <c r="P2192" s="26">
        <f>INDEX(Structure!$I$25:$I$52,MATCH(B2192&amp;"|"&amp;I2192,Structure!$A$25:$A$52,0))</f>
        <v/>
      </c>
      <c r="Q2192" s="20">
        <f>G2192/H2192</f>
        <v/>
      </c>
      <c r="R2192" s="20">
        <f>G2192/O2192</f>
        <v/>
      </c>
      <c r="S2192" s="32">
        <f>(G2192-N2192)/(P2192-N2192)</f>
        <v/>
      </c>
      <c r="T2192" s="4">
        <f>IF(G2192&lt;N2192,"Below",IF(G2192&gt;P2192,"Above","Within"))</f>
        <v/>
      </c>
      <c r="U2192" s="17">
        <f>MAX(0,N2192-G2192)*F2192</f>
        <v/>
      </c>
      <c r="V2192" s="17">
        <f>MAX(0,G2192-P2192)*F2192</f>
        <v/>
      </c>
      <c r="W2192" s="33">
        <f>IF(T2192="Above",LN(G2192/P2192)/LN(1+INDEX(Market!$E$6:$E$9,MATCH(B2192,Market!$A$6:$A$9,0))),0)</f>
        <v/>
      </c>
    </row>
    <row r="2193">
      <c r="A2193" s="5" t="inlineStr">
        <is>
          <t>E02541</t>
        </is>
      </c>
      <c r="B2193" s="5" t="inlineStr">
        <is>
          <t>IT</t>
        </is>
      </c>
      <c r="C2193" s="5" t="inlineStr">
        <is>
          <t>Sales</t>
        </is>
      </c>
      <c r="D2193" s="5" t="inlineStr">
        <is>
          <t>L3</t>
        </is>
      </c>
      <c r="E2193" s="5" t="inlineStr">
        <is>
          <t>F</t>
        </is>
      </c>
      <c r="F2193" s="5" t="n">
        <v>1</v>
      </c>
      <c r="G2193" s="31" t="n">
        <v>47800</v>
      </c>
      <c r="H2193" s="31" t="n">
        <v>43700</v>
      </c>
      <c r="I2193" s="6">
        <f>INDEX(Roles!$J$5:$J$40,MATCH(C2193&amp;"|"&amp;D2193,Roles!$A$5:$A$40,0))</f>
        <v/>
      </c>
      <c r="J2193" s="6">
        <f>INDEX(Roles!$K$5:$K$40,MATCH(C2193&amp;"|"&amp;D2193,Roles!$A$5:$A$40,0))</f>
        <v/>
      </c>
      <c r="K2193" s="26">
        <f>INDEX(Market!$K$31:$K$54,MATCH(B2193&amp;"|"&amp;J2193,Market!$A$31:$A$54,0))</f>
        <v/>
      </c>
      <c r="L2193" s="6">
        <f>INDEX(Settings!$E$13:$E$19,MATCH(I2193,Settings!$B$13:$B$19,0))</f>
        <v/>
      </c>
      <c r="M2193" s="25">
        <f>INDEX(Structure!$K$6:$K$12,MATCH(I2193,Structure!$A$6:$A$12,0))</f>
        <v/>
      </c>
      <c r="N2193" s="26">
        <f>INDEX(Structure!$G$25:$G$52,MATCH(B2193&amp;"|"&amp;I2193,Structure!$A$25:$A$52,0))</f>
        <v/>
      </c>
      <c r="O2193" s="26">
        <f>INDEX(Structure!$H$25:$H$52,MATCH(B2193&amp;"|"&amp;I2193,Structure!$A$25:$A$52,0))</f>
        <v/>
      </c>
      <c r="P2193" s="26">
        <f>INDEX(Structure!$I$25:$I$52,MATCH(B2193&amp;"|"&amp;I2193,Structure!$A$25:$A$52,0))</f>
        <v/>
      </c>
      <c r="Q2193" s="20">
        <f>G2193/H2193</f>
        <v/>
      </c>
      <c r="R2193" s="20">
        <f>G2193/O2193</f>
        <v/>
      </c>
      <c r="S2193" s="32">
        <f>(G2193-N2193)/(P2193-N2193)</f>
        <v/>
      </c>
      <c r="T2193" s="4">
        <f>IF(G2193&lt;N2193,"Below",IF(G2193&gt;P2193,"Above","Within"))</f>
        <v/>
      </c>
      <c r="U2193" s="17">
        <f>MAX(0,N2193-G2193)*F2193</f>
        <v/>
      </c>
      <c r="V2193" s="17">
        <f>MAX(0,G2193-P2193)*F2193</f>
        <v/>
      </c>
      <c r="W2193" s="33">
        <f>IF(T2193="Above",LN(G2193/P2193)/LN(1+INDEX(Market!$E$6:$E$9,MATCH(B2193,Market!$A$6:$A$9,0))),0)</f>
        <v/>
      </c>
    </row>
    <row r="2194">
      <c r="A2194" s="5" t="inlineStr">
        <is>
          <t>E02542</t>
        </is>
      </c>
      <c r="B2194" s="5" t="inlineStr">
        <is>
          <t>ES</t>
        </is>
      </c>
      <c r="C2194" s="5" t="inlineStr">
        <is>
          <t>Customer Service</t>
        </is>
      </c>
      <c r="D2194" s="5" t="inlineStr">
        <is>
          <t>L3</t>
        </is>
      </c>
      <c r="E2194" s="5" t="inlineStr">
        <is>
          <t>F</t>
        </is>
      </c>
      <c r="F2194" s="5" t="n">
        <v>1</v>
      </c>
      <c r="G2194" s="31" t="n">
        <v>35600</v>
      </c>
      <c r="H2194" s="31" t="n">
        <v>36000</v>
      </c>
      <c r="I2194" s="6">
        <f>INDEX(Roles!$J$5:$J$40,MATCH(C2194&amp;"|"&amp;D2194,Roles!$A$5:$A$40,0))</f>
        <v/>
      </c>
      <c r="J2194" s="6">
        <f>INDEX(Roles!$K$5:$K$40,MATCH(C2194&amp;"|"&amp;D2194,Roles!$A$5:$A$40,0))</f>
        <v/>
      </c>
      <c r="K2194" s="26">
        <f>INDEX(Market!$K$31:$K$54,MATCH(B2194&amp;"|"&amp;J2194,Market!$A$31:$A$54,0))</f>
        <v/>
      </c>
      <c r="L2194" s="6">
        <f>INDEX(Settings!$E$13:$E$19,MATCH(I2194,Settings!$B$13:$B$19,0))</f>
        <v/>
      </c>
      <c r="M2194" s="25">
        <f>INDEX(Structure!$K$6:$K$12,MATCH(I2194,Structure!$A$6:$A$12,0))</f>
        <v/>
      </c>
      <c r="N2194" s="26">
        <f>INDEX(Structure!$G$25:$G$52,MATCH(B2194&amp;"|"&amp;I2194,Structure!$A$25:$A$52,0))</f>
        <v/>
      </c>
      <c r="O2194" s="26">
        <f>INDEX(Structure!$H$25:$H$52,MATCH(B2194&amp;"|"&amp;I2194,Structure!$A$25:$A$52,0))</f>
        <v/>
      </c>
      <c r="P2194" s="26">
        <f>INDEX(Structure!$I$25:$I$52,MATCH(B2194&amp;"|"&amp;I2194,Structure!$A$25:$A$52,0))</f>
        <v/>
      </c>
      <c r="Q2194" s="20">
        <f>G2194/H2194</f>
        <v/>
      </c>
      <c r="R2194" s="20">
        <f>G2194/O2194</f>
        <v/>
      </c>
      <c r="S2194" s="32">
        <f>(G2194-N2194)/(P2194-N2194)</f>
        <v/>
      </c>
      <c r="T2194" s="4">
        <f>IF(G2194&lt;N2194,"Below",IF(G2194&gt;P2194,"Above","Within"))</f>
        <v/>
      </c>
      <c r="U2194" s="17">
        <f>MAX(0,N2194-G2194)*F2194</f>
        <v/>
      </c>
      <c r="V2194" s="17">
        <f>MAX(0,G2194-P2194)*F2194</f>
        <v/>
      </c>
      <c r="W2194" s="33">
        <f>IF(T2194="Above",LN(G2194/P2194)/LN(1+INDEX(Market!$E$6:$E$9,MATCH(B2194,Market!$A$6:$A$9,0))),0)</f>
        <v/>
      </c>
    </row>
    <row r="2195">
      <c r="A2195" s="5" t="inlineStr">
        <is>
          <t>E02543</t>
        </is>
      </c>
      <c r="B2195" s="5" t="inlineStr">
        <is>
          <t>DE</t>
        </is>
      </c>
      <c r="C2195" s="5" t="inlineStr">
        <is>
          <t>Finance</t>
        </is>
      </c>
      <c r="D2195" s="5" t="inlineStr">
        <is>
          <t>L2</t>
        </is>
      </c>
      <c r="E2195" s="5" t="inlineStr">
        <is>
          <t>F</t>
        </is>
      </c>
      <c r="F2195" s="5" t="n">
        <v>1</v>
      </c>
      <c r="G2195" s="31" t="n">
        <v>51800</v>
      </c>
      <c r="H2195" s="31" t="n">
        <v>52300</v>
      </c>
      <c r="I2195" s="6">
        <f>INDEX(Roles!$J$5:$J$40,MATCH(C2195&amp;"|"&amp;D2195,Roles!$A$5:$A$40,0))</f>
        <v/>
      </c>
      <c r="J2195" s="6">
        <f>INDEX(Roles!$K$5:$K$40,MATCH(C2195&amp;"|"&amp;D2195,Roles!$A$5:$A$40,0))</f>
        <v/>
      </c>
      <c r="K2195" s="26">
        <f>INDEX(Market!$K$31:$K$54,MATCH(B2195&amp;"|"&amp;J2195,Market!$A$31:$A$54,0))</f>
        <v/>
      </c>
      <c r="L2195" s="6">
        <f>INDEX(Settings!$E$13:$E$19,MATCH(I2195,Settings!$B$13:$B$19,0))</f>
        <v/>
      </c>
      <c r="M2195" s="25">
        <f>INDEX(Structure!$K$6:$K$12,MATCH(I2195,Structure!$A$6:$A$12,0))</f>
        <v/>
      </c>
      <c r="N2195" s="26">
        <f>INDEX(Structure!$G$25:$G$52,MATCH(B2195&amp;"|"&amp;I2195,Structure!$A$25:$A$52,0))</f>
        <v/>
      </c>
      <c r="O2195" s="26">
        <f>INDEX(Structure!$H$25:$H$52,MATCH(B2195&amp;"|"&amp;I2195,Structure!$A$25:$A$52,0))</f>
        <v/>
      </c>
      <c r="P2195" s="26">
        <f>INDEX(Structure!$I$25:$I$52,MATCH(B2195&amp;"|"&amp;I2195,Structure!$A$25:$A$52,0))</f>
        <v/>
      </c>
      <c r="Q2195" s="20">
        <f>G2195/H2195</f>
        <v/>
      </c>
      <c r="R2195" s="20">
        <f>G2195/O2195</f>
        <v/>
      </c>
      <c r="S2195" s="32">
        <f>(G2195-N2195)/(P2195-N2195)</f>
        <v/>
      </c>
      <c r="T2195" s="4">
        <f>IF(G2195&lt;N2195,"Below",IF(G2195&gt;P2195,"Above","Within"))</f>
        <v/>
      </c>
      <c r="U2195" s="17">
        <f>MAX(0,N2195-G2195)*F2195</f>
        <v/>
      </c>
      <c r="V2195" s="17">
        <f>MAX(0,G2195-P2195)*F2195</f>
        <v/>
      </c>
      <c r="W2195" s="33">
        <f>IF(T2195="Above",LN(G2195/P2195)/LN(1+INDEX(Market!$E$6:$E$9,MATCH(B2195,Market!$A$6:$A$9,0))),0)</f>
        <v/>
      </c>
    </row>
    <row r="2196">
      <c r="A2196" s="5" t="inlineStr">
        <is>
          <t>E02544</t>
        </is>
      </c>
      <c r="B2196" s="5" t="inlineStr">
        <is>
          <t>ES</t>
        </is>
      </c>
      <c r="C2196" s="5" t="inlineStr">
        <is>
          <t>Sales</t>
        </is>
      </c>
      <c r="D2196" s="5" t="inlineStr">
        <is>
          <t>L2</t>
        </is>
      </c>
      <c r="E2196" s="5" t="inlineStr">
        <is>
          <t>M</t>
        </is>
      </c>
      <c r="F2196" s="5" t="n">
        <v>1</v>
      </c>
      <c r="G2196" s="31" t="n">
        <v>36850</v>
      </c>
      <c r="H2196" s="31" t="n">
        <v>32800</v>
      </c>
      <c r="I2196" s="6">
        <f>INDEX(Roles!$J$5:$J$40,MATCH(C2196&amp;"|"&amp;D2196,Roles!$A$5:$A$40,0))</f>
        <v/>
      </c>
      <c r="J2196" s="6">
        <f>INDEX(Roles!$K$5:$K$40,MATCH(C2196&amp;"|"&amp;D2196,Roles!$A$5:$A$40,0))</f>
        <v/>
      </c>
      <c r="K2196" s="26">
        <f>INDEX(Market!$K$31:$K$54,MATCH(B2196&amp;"|"&amp;J2196,Market!$A$31:$A$54,0))</f>
        <v/>
      </c>
      <c r="L2196" s="6">
        <f>INDEX(Settings!$E$13:$E$19,MATCH(I2196,Settings!$B$13:$B$19,0))</f>
        <v/>
      </c>
      <c r="M2196" s="25">
        <f>INDEX(Structure!$K$6:$K$12,MATCH(I2196,Structure!$A$6:$A$12,0))</f>
        <v/>
      </c>
      <c r="N2196" s="26">
        <f>INDEX(Structure!$G$25:$G$52,MATCH(B2196&amp;"|"&amp;I2196,Structure!$A$25:$A$52,0))</f>
        <v/>
      </c>
      <c r="O2196" s="26">
        <f>INDEX(Structure!$H$25:$H$52,MATCH(B2196&amp;"|"&amp;I2196,Structure!$A$25:$A$52,0))</f>
        <v/>
      </c>
      <c r="P2196" s="26">
        <f>INDEX(Structure!$I$25:$I$52,MATCH(B2196&amp;"|"&amp;I2196,Structure!$A$25:$A$52,0))</f>
        <v/>
      </c>
      <c r="Q2196" s="20">
        <f>G2196/H2196</f>
        <v/>
      </c>
      <c r="R2196" s="20">
        <f>G2196/O2196</f>
        <v/>
      </c>
      <c r="S2196" s="32">
        <f>(G2196-N2196)/(P2196-N2196)</f>
        <v/>
      </c>
      <c r="T2196" s="4">
        <f>IF(G2196&lt;N2196,"Below",IF(G2196&gt;P2196,"Above","Within"))</f>
        <v/>
      </c>
      <c r="U2196" s="17">
        <f>MAX(0,N2196-G2196)*F2196</f>
        <v/>
      </c>
      <c r="V2196" s="17">
        <f>MAX(0,G2196-P2196)*F2196</f>
        <v/>
      </c>
      <c r="W2196" s="33">
        <f>IF(T2196="Above",LN(G2196/P2196)/LN(1+INDEX(Market!$E$6:$E$9,MATCH(B2196,Market!$A$6:$A$9,0))),0)</f>
        <v/>
      </c>
    </row>
    <row r="2197">
      <c r="A2197" s="5" t="inlineStr">
        <is>
          <t>E02545</t>
        </is>
      </c>
      <c r="B2197" s="5" t="inlineStr">
        <is>
          <t>IT</t>
        </is>
      </c>
      <c r="C2197" s="5" t="inlineStr">
        <is>
          <t>Customer Service</t>
        </is>
      </c>
      <c r="D2197" s="5" t="inlineStr">
        <is>
          <t>L3</t>
        </is>
      </c>
      <c r="E2197" s="5" t="inlineStr">
        <is>
          <t>F</t>
        </is>
      </c>
      <c r="F2197" s="5" t="n">
        <v>1</v>
      </c>
      <c r="G2197" s="31" t="n">
        <v>38300</v>
      </c>
      <c r="H2197" s="31" t="n">
        <v>37400</v>
      </c>
      <c r="I2197" s="6">
        <f>INDEX(Roles!$J$5:$J$40,MATCH(C2197&amp;"|"&amp;D2197,Roles!$A$5:$A$40,0))</f>
        <v/>
      </c>
      <c r="J2197" s="6">
        <f>INDEX(Roles!$K$5:$K$40,MATCH(C2197&amp;"|"&amp;D2197,Roles!$A$5:$A$40,0))</f>
        <v/>
      </c>
      <c r="K2197" s="26">
        <f>INDEX(Market!$K$31:$K$54,MATCH(B2197&amp;"|"&amp;J2197,Market!$A$31:$A$54,0))</f>
        <v/>
      </c>
      <c r="L2197" s="6">
        <f>INDEX(Settings!$E$13:$E$19,MATCH(I2197,Settings!$B$13:$B$19,0))</f>
        <v/>
      </c>
      <c r="M2197" s="25">
        <f>INDEX(Structure!$K$6:$K$12,MATCH(I2197,Structure!$A$6:$A$12,0))</f>
        <v/>
      </c>
      <c r="N2197" s="26">
        <f>INDEX(Structure!$G$25:$G$52,MATCH(B2197&amp;"|"&amp;I2197,Structure!$A$25:$A$52,0))</f>
        <v/>
      </c>
      <c r="O2197" s="26">
        <f>INDEX(Structure!$H$25:$H$52,MATCH(B2197&amp;"|"&amp;I2197,Structure!$A$25:$A$52,0))</f>
        <v/>
      </c>
      <c r="P2197" s="26">
        <f>INDEX(Structure!$I$25:$I$52,MATCH(B2197&amp;"|"&amp;I2197,Structure!$A$25:$A$52,0))</f>
        <v/>
      </c>
      <c r="Q2197" s="20">
        <f>G2197/H2197</f>
        <v/>
      </c>
      <c r="R2197" s="20">
        <f>G2197/O2197</f>
        <v/>
      </c>
      <c r="S2197" s="32">
        <f>(G2197-N2197)/(P2197-N2197)</f>
        <v/>
      </c>
      <c r="T2197" s="4">
        <f>IF(G2197&lt;N2197,"Below",IF(G2197&gt;P2197,"Above","Within"))</f>
        <v/>
      </c>
      <c r="U2197" s="17">
        <f>MAX(0,N2197-G2197)*F2197</f>
        <v/>
      </c>
      <c r="V2197" s="17">
        <f>MAX(0,G2197-P2197)*F2197</f>
        <v/>
      </c>
      <c r="W2197" s="33">
        <f>IF(T2197="Above",LN(G2197/P2197)/LN(1+INDEX(Market!$E$6:$E$9,MATCH(B2197,Market!$A$6:$A$9,0))),0)</f>
        <v/>
      </c>
    </row>
    <row r="2198">
      <c r="A2198" s="5" t="inlineStr">
        <is>
          <t>E02546</t>
        </is>
      </c>
      <c r="B2198" s="5" t="inlineStr">
        <is>
          <t>DE</t>
        </is>
      </c>
      <c r="C2198" s="5" t="inlineStr">
        <is>
          <t>Finance</t>
        </is>
      </c>
      <c r="D2198" s="5" t="inlineStr">
        <is>
          <t>L1</t>
        </is>
      </c>
      <c r="E2198" s="5" t="inlineStr">
        <is>
          <t>M</t>
        </is>
      </c>
      <c r="F2198" s="5" t="n">
        <v>1</v>
      </c>
      <c r="G2198" s="31" t="n">
        <v>39950</v>
      </c>
      <c r="H2198" s="31" t="n">
        <v>41800</v>
      </c>
      <c r="I2198" s="6">
        <f>INDEX(Roles!$J$5:$J$40,MATCH(C2198&amp;"|"&amp;D2198,Roles!$A$5:$A$40,0))</f>
        <v/>
      </c>
      <c r="J2198" s="6">
        <f>INDEX(Roles!$K$5:$K$40,MATCH(C2198&amp;"|"&amp;D2198,Roles!$A$5:$A$40,0))</f>
        <v/>
      </c>
      <c r="K2198" s="26">
        <f>INDEX(Market!$K$31:$K$54,MATCH(B2198&amp;"|"&amp;J2198,Market!$A$31:$A$54,0))</f>
        <v/>
      </c>
      <c r="L2198" s="6">
        <f>INDEX(Settings!$E$13:$E$19,MATCH(I2198,Settings!$B$13:$B$19,0))</f>
        <v/>
      </c>
      <c r="M2198" s="25">
        <f>INDEX(Structure!$K$6:$K$12,MATCH(I2198,Structure!$A$6:$A$12,0))</f>
        <v/>
      </c>
      <c r="N2198" s="26">
        <f>INDEX(Structure!$G$25:$G$52,MATCH(B2198&amp;"|"&amp;I2198,Structure!$A$25:$A$52,0))</f>
        <v/>
      </c>
      <c r="O2198" s="26">
        <f>INDEX(Structure!$H$25:$H$52,MATCH(B2198&amp;"|"&amp;I2198,Structure!$A$25:$A$52,0))</f>
        <v/>
      </c>
      <c r="P2198" s="26">
        <f>INDEX(Structure!$I$25:$I$52,MATCH(B2198&amp;"|"&amp;I2198,Structure!$A$25:$A$52,0))</f>
        <v/>
      </c>
      <c r="Q2198" s="20">
        <f>G2198/H2198</f>
        <v/>
      </c>
      <c r="R2198" s="20">
        <f>G2198/O2198</f>
        <v/>
      </c>
      <c r="S2198" s="32">
        <f>(G2198-N2198)/(P2198-N2198)</f>
        <v/>
      </c>
      <c r="T2198" s="4">
        <f>IF(G2198&lt;N2198,"Below",IF(G2198&gt;P2198,"Above","Within"))</f>
        <v/>
      </c>
      <c r="U2198" s="17">
        <f>MAX(0,N2198-G2198)*F2198</f>
        <v/>
      </c>
      <c r="V2198" s="17">
        <f>MAX(0,G2198-P2198)*F2198</f>
        <v/>
      </c>
      <c r="W2198" s="33">
        <f>IF(T2198="Above",LN(G2198/P2198)/LN(1+INDEX(Market!$E$6:$E$9,MATCH(B2198,Market!$A$6:$A$9,0))),0)</f>
        <v/>
      </c>
    </row>
    <row r="2199">
      <c r="A2199" s="5" t="inlineStr">
        <is>
          <t>E02547</t>
        </is>
      </c>
      <c r="B2199" s="5" t="inlineStr">
        <is>
          <t>DE</t>
        </is>
      </c>
      <c r="C2199" s="5" t="inlineStr">
        <is>
          <t>Sales</t>
        </is>
      </c>
      <c r="D2199" s="5" t="inlineStr">
        <is>
          <t>L3</t>
        </is>
      </c>
      <c r="E2199" s="5" t="inlineStr">
        <is>
          <t>F</t>
        </is>
      </c>
      <c r="F2199" s="5" t="n">
        <v>1</v>
      </c>
      <c r="G2199" s="31" t="n">
        <v>60150</v>
      </c>
      <c r="H2199" s="31" t="n">
        <v>63800</v>
      </c>
      <c r="I2199" s="6">
        <f>INDEX(Roles!$J$5:$J$40,MATCH(C2199&amp;"|"&amp;D2199,Roles!$A$5:$A$40,0))</f>
        <v/>
      </c>
      <c r="J2199" s="6">
        <f>INDEX(Roles!$K$5:$K$40,MATCH(C2199&amp;"|"&amp;D2199,Roles!$A$5:$A$40,0))</f>
        <v/>
      </c>
      <c r="K2199" s="26">
        <f>INDEX(Market!$K$31:$K$54,MATCH(B2199&amp;"|"&amp;J2199,Market!$A$31:$A$54,0))</f>
        <v/>
      </c>
      <c r="L2199" s="6">
        <f>INDEX(Settings!$E$13:$E$19,MATCH(I2199,Settings!$B$13:$B$19,0))</f>
        <v/>
      </c>
      <c r="M2199" s="25">
        <f>INDEX(Structure!$K$6:$K$12,MATCH(I2199,Structure!$A$6:$A$12,0))</f>
        <v/>
      </c>
      <c r="N2199" s="26">
        <f>INDEX(Structure!$G$25:$G$52,MATCH(B2199&amp;"|"&amp;I2199,Structure!$A$25:$A$52,0))</f>
        <v/>
      </c>
      <c r="O2199" s="26">
        <f>INDEX(Structure!$H$25:$H$52,MATCH(B2199&amp;"|"&amp;I2199,Structure!$A$25:$A$52,0))</f>
        <v/>
      </c>
      <c r="P2199" s="26">
        <f>INDEX(Structure!$I$25:$I$52,MATCH(B2199&amp;"|"&amp;I2199,Structure!$A$25:$A$52,0))</f>
        <v/>
      </c>
      <c r="Q2199" s="20">
        <f>G2199/H2199</f>
        <v/>
      </c>
      <c r="R2199" s="20">
        <f>G2199/O2199</f>
        <v/>
      </c>
      <c r="S2199" s="32">
        <f>(G2199-N2199)/(P2199-N2199)</f>
        <v/>
      </c>
      <c r="T2199" s="4">
        <f>IF(G2199&lt;N2199,"Below",IF(G2199&gt;P2199,"Above","Within"))</f>
        <v/>
      </c>
      <c r="U2199" s="17">
        <f>MAX(0,N2199-G2199)*F2199</f>
        <v/>
      </c>
      <c r="V2199" s="17">
        <f>MAX(0,G2199-P2199)*F2199</f>
        <v/>
      </c>
      <c r="W2199" s="33">
        <f>IF(T2199="Above",LN(G2199/P2199)/LN(1+INDEX(Market!$E$6:$E$9,MATCH(B2199,Market!$A$6:$A$9,0))),0)</f>
        <v/>
      </c>
    </row>
    <row r="2200">
      <c r="A2200" s="5" t="inlineStr">
        <is>
          <t>E02548</t>
        </is>
      </c>
      <c r="B2200" s="5" t="inlineStr">
        <is>
          <t>PL</t>
        </is>
      </c>
      <c r="C2200" s="5" t="inlineStr">
        <is>
          <t>Customer Service</t>
        </is>
      </c>
      <c r="D2200" s="5" t="inlineStr">
        <is>
          <t>L3</t>
        </is>
      </c>
      <c r="E2200" s="5" t="inlineStr">
        <is>
          <t>F</t>
        </is>
      </c>
      <c r="F2200" s="5" t="n">
        <v>1</v>
      </c>
      <c r="G2200" s="31" t="n">
        <v>28900</v>
      </c>
      <c r="H2200" s="31" t="n">
        <v>30200</v>
      </c>
      <c r="I2200" s="6">
        <f>INDEX(Roles!$J$5:$J$40,MATCH(C2200&amp;"|"&amp;D2200,Roles!$A$5:$A$40,0))</f>
        <v/>
      </c>
      <c r="J2200" s="6">
        <f>INDEX(Roles!$K$5:$K$40,MATCH(C2200&amp;"|"&amp;D2200,Roles!$A$5:$A$40,0))</f>
        <v/>
      </c>
      <c r="K2200" s="26">
        <f>INDEX(Market!$K$31:$K$54,MATCH(B2200&amp;"|"&amp;J2200,Market!$A$31:$A$54,0))</f>
        <v/>
      </c>
      <c r="L2200" s="6">
        <f>INDEX(Settings!$E$13:$E$19,MATCH(I2200,Settings!$B$13:$B$19,0))</f>
        <v/>
      </c>
      <c r="M2200" s="25">
        <f>INDEX(Structure!$K$6:$K$12,MATCH(I2200,Structure!$A$6:$A$12,0))</f>
        <v/>
      </c>
      <c r="N2200" s="26">
        <f>INDEX(Structure!$G$25:$G$52,MATCH(B2200&amp;"|"&amp;I2200,Structure!$A$25:$A$52,0))</f>
        <v/>
      </c>
      <c r="O2200" s="26">
        <f>INDEX(Structure!$H$25:$H$52,MATCH(B2200&amp;"|"&amp;I2200,Structure!$A$25:$A$52,0))</f>
        <v/>
      </c>
      <c r="P2200" s="26">
        <f>INDEX(Structure!$I$25:$I$52,MATCH(B2200&amp;"|"&amp;I2200,Structure!$A$25:$A$52,0))</f>
        <v/>
      </c>
      <c r="Q2200" s="20">
        <f>G2200/H2200</f>
        <v/>
      </c>
      <c r="R2200" s="20">
        <f>G2200/O2200</f>
        <v/>
      </c>
      <c r="S2200" s="32">
        <f>(G2200-N2200)/(P2200-N2200)</f>
        <v/>
      </c>
      <c r="T2200" s="4">
        <f>IF(G2200&lt;N2200,"Below",IF(G2200&gt;P2200,"Above","Within"))</f>
        <v/>
      </c>
      <c r="U2200" s="17">
        <f>MAX(0,N2200-G2200)*F2200</f>
        <v/>
      </c>
      <c r="V2200" s="17">
        <f>MAX(0,G2200-P2200)*F2200</f>
        <v/>
      </c>
      <c r="W2200" s="33">
        <f>IF(T2200="Above",LN(G2200/P2200)/LN(1+INDEX(Market!$E$6:$E$9,MATCH(B2200,Market!$A$6:$A$9,0))),0)</f>
        <v/>
      </c>
    </row>
    <row r="2201">
      <c r="A2201" s="5" t="inlineStr">
        <is>
          <t>E02549</t>
        </is>
      </c>
      <c r="B2201" s="5" t="inlineStr">
        <is>
          <t>IT</t>
        </is>
      </c>
      <c r="C2201" s="5" t="inlineStr">
        <is>
          <t>HR</t>
        </is>
      </c>
      <c r="D2201" s="5" t="inlineStr">
        <is>
          <t>L3</t>
        </is>
      </c>
      <c r="E2201" s="5" t="inlineStr">
        <is>
          <t>F</t>
        </is>
      </c>
      <c r="F2201" s="5" t="n">
        <v>1</v>
      </c>
      <c r="G2201" s="31" t="n">
        <v>41700</v>
      </c>
      <c r="H2201" s="31" t="n">
        <v>41600</v>
      </c>
      <c r="I2201" s="6">
        <f>INDEX(Roles!$J$5:$J$40,MATCH(C2201&amp;"|"&amp;D2201,Roles!$A$5:$A$40,0))</f>
        <v/>
      </c>
      <c r="J2201" s="6">
        <f>INDEX(Roles!$K$5:$K$40,MATCH(C2201&amp;"|"&amp;D2201,Roles!$A$5:$A$40,0))</f>
        <v/>
      </c>
      <c r="K2201" s="26">
        <f>INDEX(Market!$K$31:$K$54,MATCH(B2201&amp;"|"&amp;J2201,Market!$A$31:$A$54,0))</f>
        <v/>
      </c>
      <c r="L2201" s="6">
        <f>INDEX(Settings!$E$13:$E$19,MATCH(I2201,Settings!$B$13:$B$19,0))</f>
        <v/>
      </c>
      <c r="M2201" s="25">
        <f>INDEX(Structure!$K$6:$K$12,MATCH(I2201,Structure!$A$6:$A$12,0))</f>
        <v/>
      </c>
      <c r="N2201" s="26">
        <f>INDEX(Structure!$G$25:$G$52,MATCH(B2201&amp;"|"&amp;I2201,Structure!$A$25:$A$52,0))</f>
        <v/>
      </c>
      <c r="O2201" s="26">
        <f>INDEX(Structure!$H$25:$H$52,MATCH(B2201&amp;"|"&amp;I2201,Structure!$A$25:$A$52,0))</f>
        <v/>
      </c>
      <c r="P2201" s="26">
        <f>INDEX(Structure!$I$25:$I$52,MATCH(B2201&amp;"|"&amp;I2201,Structure!$A$25:$A$52,0))</f>
        <v/>
      </c>
      <c r="Q2201" s="20">
        <f>G2201/H2201</f>
        <v/>
      </c>
      <c r="R2201" s="20">
        <f>G2201/O2201</f>
        <v/>
      </c>
      <c r="S2201" s="32">
        <f>(G2201-N2201)/(P2201-N2201)</f>
        <v/>
      </c>
      <c r="T2201" s="4">
        <f>IF(G2201&lt;N2201,"Below",IF(G2201&gt;P2201,"Above","Within"))</f>
        <v/>
      </c>
      <c r="U2201" s="17">
        <f>MAX(0,N2201-G2201)*F2201</f>
        <v/>
      </c>
      <c r="V2201" s="17">
        <f>MAX(0,G2201-P2201)*F2201</f>
        <v/>
      </c>
      <c r="W2201" s="33">
        <f>IF(T2201="Above",LN(G2201/P2201)/LN(1+INDEX(Market!$E$6:$E$9,MATCH(B2201,Market!$A$6:$A$9,0))),0)</f>
        <v/>
      </c>
    </row>
    <row r="2202">
      <c r="A2202" s="5" t="inlineStr">
        <is>
          <t>E02550</t>
        </is>
      </c>
      <c r="B2202" s="5" t="inlineStr">
        <is>
          <t>PL</t>
        </is>
      </c>
      <c r="C2202" s="5" t="inlineStr">
        <is>
          <t>Operations</t>
        </is>
      </c>
      <c r="D2202" s="5" t="inlineStr">
        <is>
          <t>L1</t>
        </is>
      </c>
      <c r="E2202" s="5" t="inlineStr">
        <is>
          <t>F</t>
        </is>
      </c>
      <c r="F2202" s="5" t="n">
        <v>1</v>
      </c>
      <c r="G2202" s="31" t="n">
        <v>20250</v>
      </c>
      <c r="H2202" s="31" t="n">
        <v>20000</v>
      </c>
      <c r="I2202" s="6">
        <f>INDEX(Roles!$J$5:$J$40,MATCH(C2202&amp;"|"&amp;D2202,Roles!$A$5:$A$40,0))</f>
        <v/>
      </c>
      <c r="J2202" s="6">
        <f>INDEX(Roles!$K$5:$K$40,MATCH(C2202&amp;"|"&amp;D2202,Roles!$A$5:$A$40,0))</f>
        <v/>
      </c>
      <c r="K2202" s="26">
        <f>INDEX(Market!$K$31:$K$54,MATCH(B2202&amp;"|"&amp;J2202,Market!$A$31:$A$54,0))</f>
        <v/>
      </c>
      <c r="L2202" s="6">
        <f>INDEX(Settings!$E$13:$E$19,MATCH(I2202,Settings!$B$13:$B$19,0))</f>
        <v/>
      </c>
      <c r="M2202" s="25">
        <f>INDEX(Structure!$K$6:$K$12,MATCH(I2202,Structure!$A$6:$A$12,0))</f>
        <v/>
      </c>
      <c r="N2202" s="26">
        <f>INDEX(Structure!$G$25:$G$52,MATCH(B2202&amp;"|"&amp;I2202,Structure!$A$25:$A$52,0))</f>
        <v/>
      </c>
      <c r="O2202" s="26">
        <f>INDEX(Structure!$H$25:$H$52,MATCH(B2202&amp;"|"&amp;I2202,Structure!$A$25:$A$52,0))</f>
        <v/>
      </c>
      <c r="P2202" s="26">
        <f>INDEX(Structure!$I$25:$I$52,MATCH(B2202&amp;"|"&amp;I2202,Structure!$A$25:$A$52,0))</f>
        <v/>
      </c>
      <c r="Q2202" s="20">
        <f>G2202/H2202</f>
        <v/>
      </c>
      <c r="R2202" s="20">
        <f>G2202/O2202</f>
        <v/>
      </c>
      <c r="S2202" s="32">
        <f>(G2202-N2202)/(P2202-N2202)</f>
        <v/>
      </c>
      <c r="T2202" s="4">
        <f>IF(G2202&lt;N2202,"Below",IF(G2202&gt;P2202,"Above","Within"))</f>
        <v/>
      </c>
      <c r="U2202" s="17">
        <f>MAX(0,N2202-G2202)*F2202</f>
        <v/>
      </c>
      <c r="V2202" s="17">
        <f>MAX(0,G2202-P2202)*F2202</f>
        <v/>
      </c>
      <c r="W2202" s="33">
        <f>IF(T2202="Above",LN(G2202/P2202)/LN(1+INDEX(Market!$E$6:$E$9,MATCH(B2202,Market!$A$6:$A$9,0))),0)</f>
        <v/>
      </c>
    </row>
    <row r="2203">
      <c r="A2203" s="5" t="inlineStr">
        <is>
          <t>E02551</t>
        </is>
      </c>
      <c r="B2203" s="5" t="inlineStr">
        <is>
          <t>IT</t>
        </is>
      </c>
      <c r="C2203" s="5" t="inlineStr">
        <is>
          <t>Sales</t>
        </is>
      </c>
      <c r="D2203" s="5" t="inlineStr">
        <is>
          <t>L1</t>
        </is>
      </c>
      <c r="E2203" s="5" t="inlineStr">
        <is>
          <t>F</t>
        </is>
      </c>
      <c r="F2203" s="5" t="n">
        <v>1</v>
      </c>
      <c r="G2203" s="31" t="n">
        <v>26050</v>
      </c>
      <c r="H2203" s="31" t="n">
        <v>27300</v>
      </c>
      <c r="I2203" s="6">
        <f>INDEX(Roles!$J$5:$J$40,MATCH(C2203&amp;"|"&amp;D2203,Roles!$A$5:$A$40,0))</f>
        <v/>
      </c>
      <c r="J2203" s="6">
        <f>INDEX(Roles!$K$5:$K$40,MATCH(C2203&amp;"|"&amp;D2203,Roles!$A$5:$A$40,0))</f>
        <v/>
      </c>
      <c r="K2203" s="26">
        <f>INDEX(Market!$K$31:$K$54,MATCH(B2203&amp;"|"&amp;J2203,Market!$A$31:$A$54,0))</f>
        <v/>
      </c>
      <c r="L2203" s="6">
        <f>INDEX(Settings!$E$13:$E$19,MATCH(I2203,Settings!$B$13:$B$19,0))</f>
        <v/>
      </c>
      <c r="M2203" s="25">
        <f>INDEX(Structure!$K$6:$K$12,MATCH(I2203,Structure!$A$6:$A$12,0))</f>
        <v/>
      </c>
      <c r="N2203" s="26">
        <f>INDEX(Structure!$G$25:$G$52,MATCH(B2203&amp;"|"&amp;I2203,Structure!$A$25:$A$52,0))</f>
        <v/>
      </c>
      <c r="O2203" s="26">
        <f>INDEX(Structure!$H$25:$H$52,MATCH(B2203&amp;"|"&amp;I2203,Structure!$A$25:$A$52,0))</f>
        <v/>
      </c>
      <c r="P2203" s="26">
        <f>INDEX(Structure!$I$25:$I$52,MATCH(B2203&amp;"|"&amp;I2203,Structure!$A$25:$A$52,0))</f>
        <v/>
      </c>
      <c r="Q2203" s="20">
        <f>G2203/H2203</f>
        <v/>
      </c>
      <c r="R2203" s="20">
        <f>G2203/O2203</f>
        <v/>
      </c>
      <c r="S2203" s="32">
        <f>(G2203-N2203)/(P2203-N2203)</f>
        <v/>
      </c>
      <c r="T2203" s="4">
        <f>IF(G2203&lt;N2203,"Below",IF(G2203&gt;P2203,"Above","Within"))</f>
        <v/>
      </c>
      <c r="U2203" s="17">
        <f>MAX(0,N2203-G2203)*F2203</f>
        <v/>
      </c>
      <c r="V2203" s="17">
        <f>MAX(0,G2203-P2203)*F2203</f>
        <v/>
      </c>
      <c r="W2203" s="33">
        <f>IF(T2203="Above",LN(G2203/P2203)/LN(1+INDEX(Market!$E$6:$E$9,MATCH(B2203,Market!$A$6:$A$9,0))),0)</f>
        <v/>
      </c>
    </row>
    <row r="2204">
      <c r="A2204" s="5" t="inlineStr">
        <is>
          <t>E02553</t>
        </is>
      </c>
      <c r="B2204" s="5" t="inlineStr">
        <is>
          <t>PL</t>
        </is>
      </c>
      <c r="C2204" s="5" t="inlineStr">
        <is>
          <t>Tech</t>
        </is>
      </c>
      <c r="D2204" s="5" t="inlineStr">
        <is>
          <t>L5</t>
        </is>
      </c>
      <c r="E2204" s="5" t="inlineStr">
        <is>
          <t>M</t>
        </is>
      </c>
      <c r="F2204" s="5" t="n">
        <v>1</v>
      </c>
      <c r="G2204" s="31" t="n">
        <v>84800</v>
      </c>
      <c r="H2204" s="31" t="n">
        <v>76100</v>
      </c>
      <c r="I2204" s="6">
        <f>INDEX(Roles!$J$5:$J$40,MATCH(C2204&amp;"|"&amp;D2204,Roles!$A$5:$A$40,0))</f>
        <v/>
      </c>
      <c r="J2204" s="6">
        <f>INDEX(Roles!$K$5:$K$40,MATCH(C2204&amp;"|"&amp;D2204,Roles!$A$5:$A$40,0))</f>
        <v/>
      </c>
      <c r="K2204" s="26">
        <f>INDEX(Market!$K$31:$K$54,MATCH(B2204&amp;"|"&amp;J2204,Market!$A$31:$A$54,0))</f>
        <v/>
      </c>
      <c r="L2204" s="6">
        <f>INDEX(Settings!$E$13:$E$19,MATCH(I2204,Settings!$B$13:$B$19,0))</f>
        <v/>
      </c>
      <c r="M2204" s="25">
        <f>INDEX(Structure!$K$6:$K$12,MATCH(I2204,Structure!$A$6:$A$12,0))</f>
        <v/>
      </c>
      <c r="N2204" s="26">
        <f>INDEX(Structure!$G$25:$G$52,MATCH(B2204&amp;"|"&amp;I2204,Structure!$A$25:$A$52,0))</f>
        <v/>
      </c>
      <c r="O2204" s="26">
        <f>INDEX(Structure!$H$25:$H$52,MATCH(B2204&amp;"|"&amp;I2204,Structure!$A$25:$A$52,0))</f>
        <v/>
      </c>
      <c r="P2204" s="26">
        <f>INDEX(Structure!$I$25:$I$52,MATCH(B2204&amp;"|"&amp;I2204,Structure!$A$25:$A$52,0))</f>
        <v/>
      </c>
      <c r="Q2204" s="20">
        <f>G2204/H2204</f>
        <v/>
      </c>
      <c r="R2204" s="20">
        <f>G2204/O2204</f>
        <v/>
      </c>
      <c r="S2204" s="32">
        <f>(G2204-N2204)/(P2204-N2204)</f>
        <v/>
      </c>
      <c r="T2204" s="4">
        <f>IF(G2204&lt;N2204,"Below",IF(G2204&gt;P2204,"Above","Within"))</f>
        <v/>
      </c>
      <c r="U2204" s="17">
        <f>MAX(0,N2204-G2204)*F2204</f>
        <v/>
      </c>
      <c r="V2204" s="17">
        <f>MAX(0,G2204-P2204)*F2204</f>
        <v/>
      </c>
      <c r="W2204" s="33">
        <f>IF(T2204="Above",LN(G2204/P2204)/LN(1+INDEX(Market!$E$6:$E$9,MATCH(B2204,Market!$A$6:$A$9,0))),0)</f>
        <v/>
      </c>
    </row>
    <row r="2205">
      <c r="A2205" s="5" t="inlineStr">
        <is>
          <t>E02554</t>
        </is>
      </c>
      <c r="B2205" s="5" t="inlineStr">
        <is>
          <t>PL</t>
        </is>
      </c>
      <c r="C2205" s="5" t="inlineStr">
        <is>
          <t>Operations</t>
        </is>
      </c>
      <c r="D2205" s="5" t="inlineStr">
        <is>
          <t>L2</t>
        </is>
      </c>
      <c r="E2205" s="5" t="inlineStr">
        <is>
          <t>F</t>
        </is>
      </c>
      <c r="F2205" s="5" t="n">
        <v>1</v>
      </c>
      <c r="G2205" s="31" t="n">
        <v>25700</v>
      </c>
      <c r="H2205" s="31" t="n">
        <v>24900</v>
      </c>
      <c r="I2205" s="6">
        <f>INDEX(Roles!$J$5:$J$40,MATCH(C2205&amp;"|"&amp;D2205,Roles!$A$5:$A$40,0))</f>
        <v/>
      </c>
      <c r="J2205" s="6">
        <f>INDEX(Roles!$K$5:$K$40,MATCH(C2205&amp;"|"&amp;D2205,Roles!$A$5:$A$40,0))</f>
        <v/>
      </c>
      <c r="K2205" s="26">
        <f>INDEX(Market!$K$31:$K$54,MATCH(B2205&amp;"|"&amp;J2205,Market!$A$31:$A$54,0))</f>
        <v/>
      </c>
      <c r="L2205" s="6">
        <f>INDEX(Settings!$E$13:$E$19,MATCH(I2205,Settings!$B$13:$B$19,0))</f>
        <v/>
      </c>
      <c r="M2205" s="25">
        <f>INDEX(Structure!$K$6:$K$12,MATCH(I2205,Structure!$A$6:$A$12,0))</f>
        <v/>
      </c>
      <c r="N2205" s="26">
        <f>INDEX(Structure!$G$25:$G$52,MATCH(B2205&amp;"|"&amp;I2205,Structure!$A$25:$A$52,0))</f>
        <v/>
      </c>
      <c r="O2205" s="26">
        <f>INDEX(Structure!$H$25:$H$52,MATCH(B2205&amp;"|"&amp;I2205,Structure!$A$25:$A$52,0))</f>
        <v/>
      </c>
      <c r="P2205" s="26">
        <f>INDEX(Structure!$I$25:$I$52,MATCH(B2205&amp;"|"&amp;I2205,Structure!$A$25:$A$52,0))</f>
        <v/>
      </c>
      <c r="Q2205" s="20">
        <f>G2205/H2205</f>
        <v/>
      </c>
      <c r="R2205" s="20">
        <f>G2205/O2205</f>
        <v/>
      </c>
      <c r="S2205" s="32">
        <f>(G2205-N2205)/(P2205-N2205)</f>
        <v/>
      </c>
      <c r="T2205" s="4">
        <f>IF(G2205&lt;N2205,"Below",IF(G2205&gt;P2205,"Above","Within"))</f>
        <v/>
      </c>
      <c r="U2205" s="17">
        <f>MAX(0,N2205-G2205)*F2205</f>
        <v/>
      </c>
      <c r="V2205" s="17">
        <f>MAX(0,G2205-P2205)*F2205</f>
        <v/>
      </c>
      <c r="W2205" s="33">
        <f>IF(T2205="Above",LN(G2205/P2205)/LN(1+INDEX(Market!$E$6:$E$9,MATCH(B2205,Market!$A$6:$A$9,0))),0)</f>
        <v/>
      </c>
    </row>
    <row r="2206">
      <c r="A2206" s="5" t="inlineStr">
        <is>
          <t>E02555</t>
        </is>
      </c>
      <c r="B2206" s="5" t="inlineStr">
        <is>
          <t>DE</t>
        </is>
      </c>
      <c r="C2206" s="5" t="inlineStr">
        <is>
          <t>HR</t>
        </is>
      </c>
      <c r="D2206" s="5" t="inlineStr">
        <is>
          <t>L1</t>
        </is>
      </c>
      <c r="E2206" s="5" t="inlineStr">
        <is>
          <t>F</t>
        </is>
      </c>
      <c r="F2206" s="5" t="n">
        <v>1</v>
      </c>
      <c r="G2206" s="31" t="n">
        <v>41350</v>
      </c>
      <c r="H2206" s="31" t="n">
        <v>38000</v>
      </c>
      <c r="I2206" s="6">
        <f>INDEX(Roles!$J$5:$J$40,MATCH(C2206&amp;"|"&amp;D2206,Roles!$A$5:$A$40,0))</f>
        <v/>
      </c>
      <c r="J2206" s="6">
        <f>INDEX(Roles!$K$5:$K$40,MATCH(C2206&amp;"|"&amp;D2206,Roles!$A$5:$A$40,0))</f>
        <v/>
      </c>
      <c r="K2206" s="26">
        <f>INDEX(Market!$K$31:$K$54,MATCH(B2206&amp;"|"&amp;J2206,Market!$A$31:$A$54,0))</f>
        <v/>
      </c>
      <c r="L2206" s="6">
        <f>INDEX(Settings!$E$13:$E$19,MATCH(I2206,Settings!$B$13:$B$19,0))</f>
        <v/>
      </c>
      <c r="M2206" s="25">
        <f>INDEX(Structure!$K$6:$K$12,MATCH(I2206,Structure!$A$6:$A$12,0))</f>
        <v/>
      </c>
      <c r="N2206" s="26">
        <f>INDEX(Structure!$G$25:$G$52,MATCH(B2206&amp;"|"&amp;I2206,Structure!$A$25:$A$52,0))</f>
        <v/>
      </c>
      <c r="O2206" s="26">
        <f>INDEX(Structure!$H$25:$H$52,MATCH(B2206&amp;"|"&amp;I2206,Structure!$A$25:$A$52,0))</f>
        <v/>
      </c>
      <c r="P2206" s="26">
        <f>INDEX(Structure!$I$25:$I$52,MATCH(B2206&amp;"|"&amp;I2206,Structure!$A$25:$A$52,0))</f>
        <v/>
      </c>
      <c r="Q2206" s="20">
        <f>G2206/H2206</f>
        <v/>
      </c>
      <c r="R2206" s="20">
        <f>G2206/O2206</f>
        <v/>
      </c>
      <c r="S2206" s="32">
        <f>(G2206-N2206)/(P2206-N2206)</f>
        <v/>
      </c>
      <c r="T2206" s="4">
        <f>IF(G2206&lt;N2206,"Below",IF(G2206&gt;P2206,"Above","Within"))</f>
        <v/>
      </c>
      <c r="U2206" s="17">
        <f>MAX(0,N2206-G2206)*F2206</f>
        <v/>
      </c>
      <c r="V2206" s="17">
        <f>MAX(0,G2206-P2206)*F2206</f>
        <v/>
      </c>
      <c r="W2206" s="33">
        <f>IF(T2206="Above",LN(G2206/P2206)/LN(1+INDEX(Market!$E$6:$E$9,MATCH(B2206,Market!$A$6:$A$9,0))),0)</f>
        <v/>
      </c>
    </row>
    <row r="2207">
      <c r="A2207" s="5" t="inlineStr">
        <is>
          <t>E02556</t>
        </is>
      </c>
      <c r="B2207" s="5" t="inlineStr">
        <is>
          <t>PL</t>
        </is>
      </c>
      <c r="C2207" s="5" t="inlineStr">
        <is>
          <t>Tech</t>
        </is>
      </c>
      <c r="D2207" s="5" t="inlineStr">
        <is>
          <t>L1</t>
        </is>
      </c>
      <c r="E2207" s="5" t="inlineStr">
        <is>
          <t>M</t>
        </is>
      </c>
      <c r="F2207" s="5" t="n">
        <v>1</v>
      </c>
      <c r="G2207" s="31" t="n">
        <v>25300</v>
      </c>
      <c r="H2207" s="31" t="n">
        <v>26200</v>
      </c>
      <c r="I2207" s="6">
        <f>INDEX(Roles!$J$5:$J$40,MATCH(C2207&amp;"|"&amp;D2207,Roles!$A$5:$A$40,0))</f>
        <v/>
      </c>
      <c r="J2207" s="6">
        <f>INDEX(Roles!$K$5:$K$40,MATCH(C2207&amp;"|"&amp;D2207,Roles!$A$5:$A$40,0))</f>
        <v/>
      </c>
      <c r="K2207" s="26">
        <f>INDEX(Market!$K$31:$K$54,MATCH(B2207&amp;"|"&amp;J2207,Market!$A$31:$A$54,0))</f>
        <v/>
      </c>
      <c r="L2207" s="6">
        <f>INDEX(Settings!$E$13:$E$19,MATCH(I2207,Settings!$B$13:$B$19,0))</f>
        <v/>
      </c>
      <c r="M2207" s="25">
        <f>INDEX(Structure!$K$6:$K$12,MATCH(I2207,Structure!$A$6:$A$12,0))</f>
        <v/>
      </c>
      <c r="N2207" s="26">
        <f>INDEX(Structure!$G$25:$G$52,MATCH(B2207&amp;"|"&amp;I2207,Structure!$A$25:$A$52,0))</f>
        <v/>
      </c>
      <c r="O2207" s="26">
        <f>INDEX(Structure!$H$25:$H$52,MATCH(B2207&amp;"|"&amp;I2207,Structure!$A$25:$A$52,0))</f>
        <v/>
      </c>
      <c r="P2207" s="26">
        <f>INDEX(Structure!$I$25:$I$52,MATCH(B2207&amp;"|"&amp;I2207,Structure!$A$25:$A$52,0))</f>
        <v/>
      </c>
      <c r="Q2207" s="20">
        <f>G2207/H2207</f>
        <v/>
      </c>
      <c r="R2207" s="20">
        <f>G2207/O2207</f>
        <v/>
      </c>
      <c r="S2207" s="32">
        <f>(G2207-N2207)/(P2207-N2207)</f>
        <v/>
      </c>
      <c r="T2207" s="4">
        <f>IF(G2207&lt;N2207,"Below",IF(G2207&gt;P2207,"Above","Within"))</f>
        <v/>
      </c>
      <c r="U2207" s="17">
        <f>MAX(0,N2207-G2207)*F2207</f>
        <v/>
      </c>
      <c r="V2207" s="17">
        <f>MAX(0,G2207-P2207)*F2207</f>
        <v/>
      </c>
      <c r="W2207" s="33">
        <f>IF(T2207="Above",LN(G2207/P2207)/LN(1+INDEX(Market!$E$6:$E$9,MATCH(B2207,Market!$A$6:$A$9,0))),0)</f>
        <v/>
      </c>
    </row>
    <row r="2208">
      <c r="A2208" s="5" t="inlineStr">
        <is>
          <t>E02557</t>
        </is>
      </c>
      <c r="B2208" s="5" t="inlineStr">
        <is>
          <t>ES</t>
        </is>
      </c>
      <c r="C2208" s="5" t="inlineStr">
        <is>
          <t>Sales</t>
        </is>
      </c>
      <c r="D2208" s="5" t="inlineStr">
        <is>
          <t>L4</t>
        </is>
      </c>
      <c r="E2208" s="5" t="inlineStr">
        <is>
          <t>M</t>
        </is>
      </c>
      <c r="F2208" s="5" t="n">
        <v>1</v>
      </c>
      <c r="G2208" s="31" t="n">
        <v>40950</v>
      </c>
      <c r="H2208" s="31" t="n">
        <v>55100</v>
      </c>
      <c r="I2208" s="6">
        <f>INDEX(Roles!$J$5:$J$40,MATCH(C2208&amp;"|"&amp;D2208,Roles!$A$5:$A$40,0))</f>
        <v/>
      </c>
      <c r="J2208" s="6">
        <f>INDEX(Roles!$K$5:$K$40,MATCH(C2208&amp;"|"&amp;D2208,Roles!$A$5:$A$40,0))</f>
        <v/>
      </c>
      <c r="K2208" s="26">
        <f>INDEX(Market!$K$31:$K$54,MATCH(B2208&amp;"|"&amp;J2208,Market!$A$31:$A$54,0))</f>
        <v/>
      </c>
      <c r="L2208" s="6">
        <f>INDEX(Settings!$E$13:$E$19,MATCH(I2208,Settings!$B$13:$B$19,0))</f>
        <v/>
      </c>
      <c r="M2208" s="25">
        <f>INDEX(Structure!$K$6:$K$12,MATCH(I2208,Structure!$A$6:$A$12,0))</f>
        <v/>
      </c>
      <c r="N2208" s="26">
        <f>INDEX(Structure!$G$25:$G$52,MATCH(B2208&amp;"|"&amp;I2208,Structure!$A$25:$A$52,0))</f>
        <v/>
      </c>
      <c r="O2208" s="26">
        <f>INDEX(Structure!$H$25:$H$52,MATCH(B2208&amp;"|"&amp;I2208,Structure!$A$25:$A$52,0))</f>
        <v/>
      </c>
      <c r="P2208" s="26">
        <f>INDEX(Structure!$I$25:$I$52,MATCH(B2208&amp;"|"&amp;I2208,Structure!$A$25:$A$52,0))</f>
        <v/>
      </c>
      <c r="Q2208" s="20">
        <f>G2208/H2208</f>
        <v/>
      </c>
      <c r="R2208" s="20">
        <f>G2208/O2208</f>
        <v/>
      </c>
      <c r="S2208" s="32">
        <f>(G2208-N2208)/(P2208-N2208)</f>
        <v/>
      </c>
      <c r="T2208" s="4">
        <f>IF(G2208&lt;N2208,"Below",IF(G2208&gt;P2208,"Above","Within"))</f>
        <v/>
      </c>
      <c r="U2208" s="17">
        <f>MAX(0,N2208-G2208)*F2208</f>
        <v/>
      </c>
      <c r="V2208" s="17">
        <f>MAX(0,G2208-P2208)*F2208</f>
        <v/>
      </c>
      <c r="W2208" s="33">
        <f>IF(T2208="Above",LN(G2208/P2208)/LN(1+INDEX(Market!$E$6:$E$9,MATCH(B2208,Market!$A$6:$A$9,0))),0)</f>
        <v/>
      </c>
    </row>
    <row r="2209">
      <c r="A2209" s="5" t="inlineStr">
        <is>
          <t>E02558</t>
        </is>
      </c>
      <c r="B2209" s="5" t="inlineStr">
        <is>
          <t>ES</t>
        </is>
      </c>
      <c r="C2209" s="5" t="inlineStr">
        <is>
          <t>Customer Service</t>
        </is>
      </c>
      <c r="D2209" s="5" t="inlineStr">
        <is>
          <t>L1</t>
        </is>
      </c>
      <c r="E2209" s="5" t="inlineStr">
        <is>
          <t>F</t>
        </is>
      </c>
      <c r="F2209" s="5" t="n">
        <v>1</v>
      </c>
      <c r="G2209" s="31" t="n">
        <v>25450</v>
      </c>
      <c r="H2209" s="31" t="n">
        <v>22500</v>
      </c>
      <c r="I2209" s="6">
        <f>INDEX(Roles!$J$5:$J$40,MATCH(C2209&amp;"|"&amp;D2209,Roles!$A$5:$A$40,0))</f>
        <v/>
      </c>
      <c r="J2209" s="6">
        <f>INDEX(Roles!$K$5:$K$40,MATCH(C2209&amp;"|"&amp;D2209,Roles!$A$5:$A$40,0))</f>
        <v/>
      </c>
      <c r="K2209" s="26">
        <f>INDEX(Market!$K$31:$K$54,MATCH(B2209&amp;"|"&amp;J2209,Market!$A$31:$A$54,0))</f>
        <v/>
      </c>
      <c r="L2209" s="6">
        <f>INDEX(Settings!$E$13:$E$19,MATCH(I2209,Settings!$B$13:$B$19,0))</f>
        <v/>
      </c>
      <c r="M2209" s="25">
        <f>INDEX(Structure!$K$6:$K$12,MATCH(I2209,Structure!$A$6:$A$12,0))</f>
        <v/>
      </c>
      <c r="N2209" s="26">
        <f>INDEX(Structure!$G$25:$G$52,MATCH(B2209&amp;"|"&amp;I2209,Structure!$A$25:$A$52,0))</f>
        <v/>
      </c>
      <c r="O2209" s="26">
        <f>INDEX(Structure!$H$25:$H$52,MATCH(B2209&amp;"|"&amp;I2209,Structure!$A$25:$A$52,0))</f>
        <v/>
      </c>
      <c r="P2209" s="26">
        <f>INDEX(Structure!$I$25:$I$52,MATCH(B2209&amp;"|"&amp;I2209,Structure!$A$25:$A$52,0))</f>
        <v/>
      </c>
      <c r="Q2209" s="20">
        <f>G2209/H2209</f>
        <v/>
      </c>
      <c r="R2209" s="20">
        <f>G2209/O2209</f>
        <v/>
      </c>
      <c r="S2209" s="32">
        <f>(G2209-N2209)/(P2209-N2209)</f>
        <v/>
      </c>
      <c r="T2209" s="4">
        <f>IF(G2209&lt;N2209,"Below",IF(G2209&gt;P2209,"Above","Within"))</f>
        <v/>
      </c>
      <c r="U2209" s="17">
        <f>MAX(0,N2209-G2209)*F2209</f>
        <v/>
      </c>
      <c r="V2209" s="17">
        <f>MAX(0,G2209-P2209)*F2209</f>
        <v/>
      </c>
      <c r="W2209" s="33">
        <f>IF(T2209="Above",LN(G2209/P2209)/LN(1+INDEX(Market!$E$6:$E$9,MATCH(B2209,Market!$A$6:$A$9,0))),0)</f>
        <v/>
      </c>
    </row>
    <row r="2210">
      <c r="A2210" s="5" t="inlineStr">
        <is>
          <t>E02559</t>
        </is>
      </c>
      <c r="B2210" s="5" t="inlineStr">
        <is>
          <t>PL</t>
        </is>
      </c>
      <c r="C2210" s="5" t="inlineStr">
        <is>
          <t>Operations</t>
        </is>
      </c>
      <c r="D2210" s="5" t="inlineStr">
        <is>
          <t>L1</t>
        </is>
      </c>
      <c r="E2210" s="5" t="inlineStr">
        <is>
          <t>M</t>
        </is>
      </c>
      <c r="F2210" s="5" t="n">
        <v>1</v>
      </c>
      <c r="G2210" s="31" t="n">
        <v>19700</v>
      </c>
      <c r="H2210" s="31" t="n">
        <v>20000</v>
      </c>
      <c r="I2210" s="6">
        <f>INDEX(Roles!$J$5:$J$40,MATCH(C2210&amp;"|"&amp;D2210,Roles!$A$5:$A$40,0))</f>
        <v/>
      </c>
      <c r="J2210" s="6">
        <f>INDEX(Roles!$K$5:$K$40,MATCH(C2210&amp;"|"&amp;D2210,Roles!$A$5:$A$40,0))</f>
        <v/>
      </c>
      <c r="K2210" s="26">
        <f>INDEX(Market!$K$31:$K$54,MATCH(B2210&amp;"|"&amp;J2210,Market!$A$31:$A$54,0))</f>
        <v/>
      </c>
      <c r="L2210" s="6">
        <f>INDEX(Settings!$E$13:$E$19,MATCH(I2210,Settings!$B$13:$B$19,0))</f>
        <v/>
      </c>
      <c r="M2210" s="25">
        <f>INDEX(Structure!$K$6:$K$12,MATCH(I2210,Structure!$A$6:$A$12,0))</f>
        <v/>
      </c>
      <c r="N2210" s="26">
        <f>INDEX(Structure!$G$25:$G$52,MATCH(B2210&amp;"|"&amp;I2210,Structure!$A$25:$A$52,0))</f>
        <v/>
      </c>
      <c r="O2210" s="26">
        <f>INDEX(Structure!$H$25:$H$52,MATCH(B2210&amp;"|"&amp;I2210,Structure!$A$25:$A$52,0))</f>
        <v/>
      </c>
      <c r="P2210" s="26">
        <f>INDEX(Structure!$I$25:$I$52,MATCH(B2210&amp;"|"&amp;I2210,Structure!$A$25:$A$52,0))</f>
        <v/>
      </c>
      <c r="Q2210" s="20">
        <f>G2210/H2210</f>
        <v/>
      </c>
      <c r="R2210" s="20">
        <f>G2210/O2210</f>
        <v/>
      </c>
      <c r="S2210" s="32">
        <f>(G2210-N2210)/(P2210-N2210)</f>
        <v/>
      </c>
      <c r="T2210" s="4">
        <f>IF(G2210&lt;N2210,"Below",IF(G2210&gt;P2210,"Above","Within"))</f>
        <v/>
      </c>
      <c r="U2210" s="17">
        <f>MAX(0,N2210-G2210)*F2210</f>
        <v/>
      </c>
      <c r="V2210" s="17">
        <f>MAX(0,G2210-P2210)*F2210</f>
        <v/>
      </c>
      <c r="W2210" s="33">
        <f>IF(T2210="Above",LN(G2210/P2210)/LN(1+INDEX(Market!$E$6:$E$9,MATCH(B2210,Market!$A$6:$A$9,0))),0)</f>
        <v/>
      </c>
    </row>
    <row r="2211">
      <c r="A2211" s="5" t="inlineStr">
        <is>
          <t>E02561</t>
        </is>
      </c>
      <c r="B2211" s="5" t="inlineStr">
        <is>
          <t>IT</t>
        </is>
      </c>
      <c r="C2211" s="5" t="inlineStr">
        <is>
          <t>Operations</t>
        </is>
      </c>
      <c r="D2211" s="5" t="inlineStr">
        <is>
          <t>L5</t>
        </is>
      </c>
      <c r="E2211" s="5" t="inlineStr">
        <is>
          <t>M</t>
        </is>
      </c>
      <c r="F2211" s="5" t="n">
        <v>1</v>
      </c>
      <c r="G2211" s="31" t="n">
        <v>75650</v>
      </c>
      <c r="H2211" s="31" t="n">
        <v>71600</v>
      </c>
      <c r="I2211" s="6">
        <f>INDEX(Roles!$J$5:$J$40,MATCH(C2211&amp;"|"&amp;D2211,Roles!$A$5:$A$40,0))</f>
        <v/>
      </c>
      <c r="J2211" s="6">
        <f>INDEX(Roles!$K$5:$K$40,MATCH(C2211&amp;"|"&amp;D2211,Roles!$A$5:$A$40,0))</f>
        <v/>
      </c>
      <c r="K2211" s="26">
        <f>INDEX(Market!$K$31:$K$54,MATCH(B2211&amp;"|"&amp;J2211,Market!$A$31:$A$54,0))</f>
        <v/>
      </c>
      <c r="L2211" s="6">
        <f>INDEX(Settings!$E$13:$E$19,MATCH(I2211,Settings!$B$13:$B$19,0))</f>
        <v/>
      </c>
      <c r="M2211" s="25">
        <f>INDEX(Structure!$K$6:$K$12,MATCH(I2211,Structure!$A$6:$A$12,0))</f>
        <v/>
      </c>
      <c r="N2211" s="26">
        <f>INDEX(Structure!$G$25:$G$52,MATCH(B2211&amp;"|"&amp;I2211,Structure!$A$25:$A$52,0))</f>
        <v/>
      </c>
      <c r="O2211" s="26">
        <f>INDEX(Structure!$H$25:$H$52,MATCH(B2211&amp;"|"&amp;I2211,Structure!$A$25:$A$52,0))</f>
        <v/>
      </c>
      <c r="P2211" s="26">
        <f>INDEX(Structure!$I$25:$I$52,MATCH(B2211&amp;"|"&amp;I2211,Structure!$A$25:$A$52,0))</f>
        <v/>
      </c>
      <c r="Q2211" s="20">
        <f>G2211/H2211</f>
        <v/>
      </c>
      <c r="R2211" s="20">
        <f>G2211/O2211</f>
        <v/>
      </c>
      <c r="S2211" s="32">
        <f>(G2211-N2211)/(P2211-N2211)</f>
        <v/>
      </c>
      <c r="T2211" s="4">
        <f>IF(G2211&lt;N2211,"Below",IF(G2211&gt;P2211,"Above","Within"))</f>
        <v/>
      </c>
      <c r="U2211" s="17">
        <f>MAX(0,N2211-G2211)*F2211</f>
        <v/>
      </c>
      <c r="V2211" s="17">
        <f>MAX(0,G2211-P2211)*F2211</f>
        <v/>
      </c>
      <c r="W2211" s="33">
        <f>IF(T2211="Above",LN(G2211/P2211)/LN(1+INDEX(Market!$E$6:$E$9,MATCH(B2211,Market!$A$6:$A$9,0))),0)</f>
        <v/>
      </c>
    </row>
    <row r="2212">
      <c r="A2212" s="5" t="inlineStr">
        <is>
          <t>E02563</t>
        </is>
      </c>
      <c r="B2212" s="5" t="inlineStr">
        <is>
          <t>IT</t>
        </is>
      </c>
      <c r="C2212" s="5" t="inlineStr">
        <is>
          <t>Finance</t>
        </is>
      </c>
      <c r="D2212" s="5" t="inlineStr">
        <is>
          <t>L2</t>
        </is>
      </c>
      <c r="E2212" s="5" t="inlineStr">
        <is>
          <t>F</t>
        </is>
      </c>
      <c r="F2212" s="5" t="n">
        <v>1</v>
      </c>
      <c r="G2212" s="31" t="n">
        <v>35450</v>
      </c>
      <c r="H2212" s="31" t="n">
        <v>35800</v>
      </c>
      <c r="I2212" s="6">
        <f>INDEX(Roles!$J$5:$J$40,MATCH(C2212&amp;"|"&amp;D2212,Roles!$A$5:$A$40,0))</f>
        <v/>
      </c>
      <c r="J2212" s="6">
        <f>INDEX(Roles!$K$5:$K$40,MATCH(C2212&amp;"|"&amp;D2212,Roles!$A$5:$A$40,0))</f>
        <v/>
      </c>
      <c r="K2212" s="26">
        <f>INDEX(Market!$K$31:$K$54,MATCH(B2212&amp;"|"&amp;J2212,Market!$A$31:$A$54,0))</f>
        <v/>
      </c>
      <c r="L2212" s="6">
        <f>INDEX(Settings!$E$13:$E$19,MATCH(I2212,Settings!$B$13:$B$19,0))</f>
        <v/>
      </c>
      <c r="M2212" s="25">
        <f>INDEX(Structure!$K$6:$K$12,MATCH(I2212,Structure!$A$6:$A$12,0))</f>
        <v/>
      </c>
      <c r="N2212" s="26">
        <f>INDEX(Structure!$G$25:$G$52,MATCH(B2212&amp;"|"&amp;I2212,Structure!$A$25:$A$52,0))</f>
        <v/>
      </c>
      <c r="O2212" s="26">
        <f>INDEX(Structure!$H$25:$H$52,MATCH(B2212&amp;"|"&amp;I2212,Structure!$A$25:$A$52,0))</f>
        <v/>
      </c>
      <c r="P2212" s="26">
        <f>INDEX(Structure!$I$25:$I$52,MATCH(B2212&amp;"|"&amp;I2212,Structure!$A$25:$A$52,0))</f>
        <v/>
      </c>
      <c r="Q2212" s="20">
        <f>G2212/H2212</f>
        <v/>
      </c>
      <c r="R2212" s="20">
        <f>G2212/O2212</f>
        <v/>
      </c>
      <c r="S2212" s="32">
        <f>(G2212-N2212)/(P2212-N2212)</f>
        <v/>
      </c>
      <c r="T2212" s="4">
        <f>IF(G2212&lt;N2212,"Below",IF(G2212&gt;P2212,"Above","Within"))</f>
        <v/>
      </c>
      <c r="U2212" s="17">
        <f>MAX(0,N2212-G2212)*F2212</f>
        <v/>
      </c>
      <c r="V2212" s="17">
        <f>MAX(0,G2212-P2212)*F2212</f>
        <v/>
      </c>
      <c r="W2212" s="33">
        <f>IF(T2212="Above",LN(G2212/P2212)/LN(1+INDEX(Market!$E$6:$E$9,MATCH(B2212,Market!$A$6:$A$9,0))),0)</f>
        <v/>
      </c>
    </row>
    <row r="2213">
      <c r="A2213" s="5" t="inlineStr">
        <is>
          <t>E02564</t>
        </is>
      </c>
      <c r="B2213" s="5" t="inlineStr">
        <is>
          <t>DE</t>
        </is>
      </c>
      <c r="C2213" s="5" t="inlineStr">
        <is>
          <t>Customer Service</t>
        </is>
      </c>
      <c r="D2213" s="5" t="inlineStr">
        <is>
          <t>L1</t>
        </is>
      </c>
      <c r="E2213" s="5" t="inlineStr">
        <is>
          <t>M</t>
        </is>
      </c>
      <c r="F2213" s="5" t="n">
        <v>1</v>
      </c>
      <c r="G2213" s="31" t="n">
        <v>40950</v>
      </c>
      <c r="H2213" s="31" t="n">
        <v>34200</v>
      </c>
      <c r="I2213" s="6">
        <f>INDEX(Roles!$J$5:$J$40,MATCH(C2213&amp;"|"&amp;D2213,Roles!$A$5:$A$40,0))</f>
        <v/>
      </c>
      <c r="J2213" s="6">
        <f>INDEX(Roles!$K$5:$K$40,MATCH(C2213&amp;"|"&amp;D2213,Roles!$A$5:$A$40,0))</f>
        <v/>
      </c>
      <c r="K2213" s="26">
        <f>INDEX(Market!$K$31:$K$54,MATCH(B2213&amp;"|"&amp;J2213,Market!$A$31:$A$54,0))</f>
        <v/>
      </c>
      <c r="L2213" s="6">
        <f>INDEX(Settings!$E$13:$E$19,MATCH(I2213,Settings!$B$13:$B$19,0))</f>
        <v/>
      </c>
      <c r="M2213" s="25">
        <f>INDEX(Structure!$K$6:$K$12,MATCH(I2213,Structure!$A$6:$A$12,0))</f>
        <v/>
      </c>
      <c r="N2213" s="26">
        <f>INDEX(Structure!$G$25:$G$52,MATCH(B2213&amp;"|"&amp;I2213,Structure!$A$25:$A$52,0))</f>
        <v/>
      </c>
      <c r="O2213" s="26">
        <f>INDEX(Structure!$H$25:$H$52,MATCH(B2213&amp;"|"&amp;I2213,Structure!$A$25:$A$52,0))</f>
        <v/>
      </c>
      <c r="P2213" s="26">
        <f>INDEX(Structure!$I$25:$I$52,MATCH(B2213&amp;"|"&amp;I2213,Structure!$A$25:$A$52,0))</f>
        <v/>
      </c>
      <c r="Q2213" s="20">
        <f>G2213/H2213</f>
        <v/>
      </c>
      <c r="R2213" s="20">
        <f>G2213/O2213</f>
        <v/>
      </c>
      <c r="S2213" s="32">
        <f>(G2213-N2213)/(P2213-N2213)</f>
        <v/>
      </c>
      <c r="T2213" s="4">
        <f>IF(G2213&lt;N2213,"Below",IF(G2213&gt;P2213,"Above","Within"))</f>
        <v/>
      </c>
      <c r="U2213" s="17">
        <f>MAX(0,N2213-G2213)*F2213</f>
        <v/>
      </c>
      <c r="V2213" s="17">
        <f>MAX(0,G2213-P2213)*F2213</f>
        <v/>
      </c>
      <c r="W2213" s="33">
        <f>IF(T2213="Above",LN(G2213/P2213)/LN(1+INDEX(Market!$E$6:$E$9,MATCH(B2213,Market!$A$6:$A$9,0))),0)</f>
        <v/>
      </c>
    </row>
    <row r="2214">
      <c r="A2214" s="5" t="inlineStr">
        <is>
          <t>E02565</t>
        </is>
      </c>
      <c r="B2214" s="5" t="inlineStr">
        <is>
          <t>DE</t>
        </is>
      </c>
      <c r="C2214" s="5" t="inlineStr">
        <is>
          <t>HR</t>
        </is>
      </c>
      <c r="D2214" s="5" t="inlineStr">
        <is>
          <t>L4</t>
        </is>
      </c>
      <c r="E2214" s="5" t="inlineStr">
        <is>
          <t>F</t>
        </is>
      </c>
      <c r="F2214" s="5" t="n">
        <v>1</v>
      </c>
      <c r="G2214" s="31" t="n">
        <v>75450</v>
      </c>
      <c r="H2214" s="31" t="n">
        <v>79800</v>
      </c>
      <c r="I2214" s="6">
        <f>INDEX(Roles!$J$5:$J$40,MATCH(C2214&amp;"|"&amp;D2214,Roles!$A$5:$A$40,0))</f>
        <v/>
      </c>
      <c r="J2214" s="6">
        <f>INDEX(Roles!$K$5:$K$40,MATCH(C2214&amp;"|"&amp;D2214,Roles!$A$5:$A$40,0))</f>
        <v/>
      </c>
      <c r="K2214" s="26">
        <f>INDEX(Market!$K$31:$K$54,MATCH(B2214&amp;"|"&amp;J2214,Market!$A$31:$A$54,0))</f>
        <v/>
      </c>
      <c r="L2214" s="6">
        <f>INDEX(Settings!$E$13:$E$19,MATCH(I2214,Settings!$B$13:$B$19,0))</f>
        <v/>
      </c>
      <c r="M2214" s="25">
        <f>INDEX(Structure!$K$6:$K$12,MATCH(I2214,Structure!$A$6:$A$12,0))</f>
        <v/>
      </c>
      <c r="N2214" s="26">
        <f>INDEX(Structure!$G$25:$G$52,MATCH(B2214&amp;"|"&amp;I2214,Structure!$A$25:$A$52,0))</f>
        <v/>
      </c>
      <c r="O2214" s="26">
        <f>INDEX(Structure!$H$25:$H$52,MATCH(B2214&amp;"|"&amp;I2214,Structure!$A$25:$A$52,0))</f>
        <v/>
      </c>
      <c r="P2214" s="26">
        <f>INDEX(Structure!$I$25:$I$52,MATCH(B2214&amp;"|"&amp;I2214,Structure!$A$25:$A$52,0))</f>
        <v/>
      </c>
      <c r="Q2214" s="20">
        <f>G2214/H2214</f>
        <v/>
      </c>
      <c r="R2214" s="20">
        <f>G2214/O2214</f>
        <v/>
      </c>
      <c r="S2214" s="32">
        <f>(G2214-N2214)/(P2214-N2214)</f>
        <v/>
      </c>
      <c r="T2214" s="4">
        <f>IF(G2214&lt;N2214,"Below",IF(G2214&gt;P2214,"Above","Within"))</f>
        <v/>
      </c>
      <c r="U2214" s="17">
        <f>MAX(0,N2214-G2214)*F2214</f>
        <v/>
      </c>
      <c r="V2214" s="17">
        <f>MAX(0,G2214-P2214)*F2214</f>
        <v/>
      </c>
      <c r="W2214" s="33">
        <f>IF(T2214="Above",LN(G2214/P2214)/LN(1+INDEX(Market!$E$6:$E$9,MATCH(B2214,Market!$A$6:$A$9,0))),0)</f>
        <v/>
      </c>
    </row>
    <row r="2215">
      <c r="A2215" s="5" t="inlineStr">
        <is>
          <t>E02568</t>
        </is>
      </c>
      <c r="B2215" s="5" t="inlineStr">
        <is>
          <t>ES</t>
        </is>
      </c>
      <c r="C2215" s="5" t="inlineStr">
        <is>
          <t>Sales</t>
        </is>
      </c>
      <c r="D2215" s="5" t="inlineStr">
        <is>
          <t>L4</t>
        </is>
      </c>
      <c r="E2215" s="5" t="inlineStr">
        <is>
          <t>M</t>
        </is>
      </c>
      <c r="F2215" s="5" t="n">
        <v>1</v>
      </c>
      <c r="G2215" s="31" t="n">
        <v>49350</v>
      </c>
      <c r="H2215" s="31" t="n">
        <v>55100</v>
      </c>
      <c r="I2215" s="6">
        <f>INDEX(Roles!$J$5:$J$40,MATCH(C2215&amp;"|"&amp;D2215,Roles!$A$5:$A$40,0))</f>
        <v/>
      </c>
      <c r="J2215" s="6">
        <f>INDEX(Roles!$K$5:$K$40,MATCH(C2215&amp;"|"&amp;D2215,Roles!$A$5:$A$40,0))</f>
        <v/>
      </c>
      <c r="K2215" s="26">
        <f>INDEX(Market!$K$31:$K$54,MATCH(B2215&amp;"|"&amp;J2215,Market!$A$31:$A$54,0))</f>
        <v/>
      </c>
      <c r="L2215" s="6">
        <f>INDEX(Settings!$E$13:$E$19,MATCH(I2215,Settings!$B$13:$B$19,0))</f>
        <v/>
      </c>
      <c r="M2215" s="25">
        <f>INDEX(Structure!$K$6:$K$12,MATCH(I2215,Structure!$A$6:$A$12,0))</f>
        <v/>
      </c>
      <c r="N2215" s="26">
        <f>INDEX(Structure!$G$25:$G$52,MATCH(B2215&amp;"|"&amp;I2215,Structure!$A$25:$A$52,0))</f>
        <v/>
      </c>
      <c r="O2215" s="26">
        <f>INDEX(Structure!$H$25:$H$52,MATCH(B2215&amp;"|"&amp;I2215,Structure!$A$25:$A$52,0))</f>
        <v/>
      </c>
      <c r="P2215" s="26">
        <f>INDEX(Structure!$I$25:$I$52,MATCH(B2215&amp;"|"&amp;I2215,Structure!$A$25:$A$52,0))</f>
        <v/>
      </c>
      <c r="Q2215" s="20">
        <f>G2215/H2215</f>
        <v/>
      </c>
      <c r="R2215" s="20">
        <f>G2215/O2215</f>
        <v/>
      </c>
      <c r="S2215" s="32">
        <f>(G2215-N2215)/(P2215-N2215)</f>
        <v/>
      </c>
      <c r="T2215" s="4">
        <f>IF(G2215&lt;N2215,"Below",IF(G2215&gt;P2215,"Above","Within"))</f>
        <v/>
      </c>
      <c r="U2215" s="17">
        <f>MAX(0,N2215-G2215)*F2215</f>
        <v/>
      </c>
      <c r="V2215" s="17">
        <f>MAX(0,G2215-P2215)*F2215</f>
        <v/>
      </c>
      <c r="W2215" s="33">
        <f>IF(T2215="Above",LN(G2215/P2215)/LN(1+INDEX(Market!$E$6:$E$9,MATCH(B2215,Market!$A$6:$A$9,0))),0)</f>
        <v/>
      </c>
    </row>
    <row r="2216">
      <c r="A2216" s="5" t="inlineStr">
        <is>
          <t>E02569</t>
        </is>
      </c>
      <c r="B2216" s="5" t="inlineStr">
        <is>
          <t>IT</t>
        </is>
      </c>
      <c r="C2216" s="5" t="inlineStr">
        <is>
          <t>Operations</t>
        </is>
      </c>
      <c r="D2216" s="5" t="inlineStr">
        <is>
          <t>L5</t>
        </is>
      </c>
      <c r="E2216" s="5" t="inlineStr">
        <is>
          <t>M</t>
        </is>
      </c>
      <c r="F2216" s="5" t="n">
        <v>1</v>
      </c>
      <c r="G2216" s="31" t="n">
        <v>75100</v>
      </c>
      <c r="H2216" s="31" t="n">
        <v>71600</v>
      </c>
      <c r="I2216" s="6">
        <f>INDEX(Roles!$J$5:$J$40,MATCH(C2216&amp;"|"&amp;D2216,Roles!$A$5:$A$40,0))</f>
        <v/>
      </c>
      <c r="J2216" s="6">
        <f>INDEX(Roles!$K$5:$K$40,MATCH(C2216&amp;"|"&amp;D2216,Roles!$A$5:$A$40,0))</f>
        <v/>
      </c>
      <c r="K2216" s="26">
        <f>INDEX(Market!$K$31:$K$54,MATCH(B2216&amp;"|"&amp;J2216,Market!$A$31:$A$54,0))</f>
        <v/>
      </c>
      <c r="L2216" s="6">
        <f>INDEX(Settings!$E$13:$E$19,MATCH(I2216,Settings!$B$13:$B$19,0))</f>
        <v/>
      </c>
      <c r="M2216" s="25">
        <f>INDEX(Structure!$K$6:$K$12,MATCH(I2216,Structure!$A$6:$A$12,0))</f>
        <v/>
      </c>
      <c r="N2216" s="26">
        <f>INDEX(Structure!$G$25:$G$52,MATCH(B2216&amp;"|"&amp;I2216,Structure!$A$25:$A$52,0))</f>
        <v/>
      </c>
      <c r="O2216" s="26">
        <f>INDEX(Structure!$H$25:$H$52,MATCH(B2216&amp;"|"&amp;I2216,Structure!$A$25:$A$52,0))</f>
        <v/>
      </c>
      <c r="P2216" s="26">
        <f>INDEX(Structure!$I$25:$I$52,MATCH(B2216&amp;"|"&amp;I2216,Structure!$A$25:$A$52,0))</f>
        <v/>
      </c>
      <c r="Q2216" s="20">
        <f>G2216/H2216</f>
        <v/>
      </c>
      <c r="R2216" s="20">
        <f>G2216/O2216</f>
        <v/>
      </c>
      <c r="S2216" s="32">
        <f>(G2216-N2216)/(P2216-N2216)</f>
        <v/>
      </c>
      <c r="T2216" s="4">
        <f>IF(G2216&lt;N2216,"Below",IF(G2216&gt;P2216,"Above","Within"))</f>
        <v/>
      </c>
      <c r="U2216" s="17">
        <f>MAX(0,N2216-G2216)*F2216</f>
        <v/>
      </c>
      <c r="V2216" s="17">
        <f>MAX(0,G2216-P2216)*F2216</f>
        <v/>
      </c>
      <c r="W2216" s="33">
        <f>IF(T2216="Above",LN(G2216/P2216)/LN(1+INDEX(Market!$E$6:$E$9,MATCH(B2216,Market!$A$6:$A$9,0))),0)</f>
        <v/>
      </c>
    </row>
    <row r="2217">
      <c r="A2217" s="5" t="inlineStr">
        <is>
          <t>E02570</t>
        </is>
      </c>
      <c r="B2217" s="5" t="inlineStr">
        <is>
          <t>IT</t>
        </is>
      </c>
      <c r="C2217" s="5" t="inlineStr">
        <is>
          <t>Customer Service</t>
        </is>
      </c>
      <c r="D2217" s="5" t="inlineStr">
        <is>
          <t>L3</t>
        </is>
      </c>
      <c r="E2217" s="5" t="inlineStr">
        <is>
          <t>F</t>
        </is>
      </c>
      <c r="F2217" s="5" t="n">
        <v>1</v>
      </c>
      <c r="G2217" s="31" t="n">
        <v>37000</v>
      </c>
      <c r="H2217" s="31" t="n">
        <v>37400</v>
      </c>
      <c r="I2217" s="6">
        <f>INDEX(Roles!$J$5:$J$40,MATCH(C2217&amp;"|"&amp;D2217,Roles!$A$5:$A$40,0))</f>
        <v/>
      </c>
      <c r="J2217" s="6">
        <f>INDEX(Roles!$K$5:$K$40,MATCH(C2217&amp;"|"&amp;D2217,Roles!$A$5:$A$40,0))</f>
        <v/>
      </c>
      <c r="K2217" s="26">
        <f>INDEX(Market!$K$31:$K$54,MATCH(B2217&amp;"|"&amp;J2217,Market!$A$31:$A$54,0))</f>
        <v/>
      </c>
      <c r="L2217" s="6">
        <f>INDEX(Settings!$E$13:$E$19,MATCH(I2217,Settings!$B$13:$B$19,0))</f>
        <v/>
      </c>
      <c r="M2217" s="25">
        <f>INDEX(Structure!$K$6:$K$12,MATCH(I2217,Structure!$A$6:$A$12,0))</f>
        <v/>
      </c>
      <c r="N2217" s="26">
        <f>INDEX(Structure!$G$25:$G$52,MATCH(B2217&amp;"|"&amp;I2217,Structure!$A$25:$A$52,0))</f>
        <v/>
      </c>
      <c r="O2217" s="26">
        <f>INDEX(Structure!$H$25:$H$52,MATCH(B2217&amp;"|"&amp;I2217,Structure!$A$25:$A$52,0))</f>
        <v/>
      </c>
      <c r="P2217" s="26">
        <f>INDEX(Structure!$I$25:$I$52,MATCH(B2217&amp;"|"&amp;I2217,Structure!$A$25:$A$52,0))</f>
        <v/>
      </c>
      <c r="Q2217" s="20">
        <f>G2217/H2217</f>
        <v/>
      </c>
      <c r="R2217" s="20">
        <f>G2217/O2217</f>
        <v/>
      </c>
      <c r="S2217" s="32">
        <f>(G2217-N2217)/(P2217-N2217)</f>
        <v/>
      </c>
      <c r="T2217" s="4">
        <f>IF(G2217&lt;N2217,"Below",IF(G2217&gt;P2217,"Above","Within"))</f>
        <v/>
      </c>
      <c r="U2217" s="17">
        <f>MAX(0,N2217-G2217)*F2217</f>
        <v/>
      </c>
      <c r="V2217" s="17">
        <f>MAX(0,G2217-P2217)*F2217</f>
        <v/>
      </c>
      <c r="W2217" s="33">
        <f>IF(T2217="Above",LN(G2217/P2217)/LN(1+INDEX(Market!$E$6:$E$9,MATCH(B2217,Market!$A$6:$A$9,0))),0)</f>
        <v/>
      </c>
    </row>
    <row r="2218">
      <c r="A2218" s="5" t="inlineStr">
        <is>
          <t>E02571</t>
        </is>
      </c>
      <c r="B2218" s="5" t="inlineStr">
        <is>
          <t>IT</t>
        </is>
      </c>
      <c r="C2218" s="5" t="inlineStr">
        <is>
          <t>Tech</t>
        </is>
      </c>
      <c r="D2218" s="5" t="inlineStr">
        <is>
          <t>L3</t>
        </is>
      </c>
      <c r="E2218" s="5" t="inlineStr">
        <is>
          <t>M</t>
        </is>
      </c>
      <c r="F2218" s="5" t="n">
        <v>1</v>
      </c>
      <c r="G2218" s="31" t="n">
        <v>44950</v>
      </c>
      <c r="H2218" s="31" t="n">
        <v>52000</v>
      </c>
      <c r="I2218" s="6">
        <f>INDEX(Roles!$J$5:$J$40,MATCH(C2218&amp;"|"&amp;D2218,Roles!$A$5:$A$40,0))</f>
        <v/>
      </c>
      <c r="J2218" s="6">
        <f>INDEX(Roles!$K$5:$K$40,MATCH(C2218&amp;"|"&amp;D2218,Roles!$A$5:$A$40,0))</f>
        <v/>
      </c>
      <c r="K2218" s="26">
        <f>INDEX(Market!$K$31:$K$54,MATCH(B2218&amp;"|"&amp;J2218,Market!$A$31:$A$54,0))</f>
        <v/>
      </c>
      <c r="L2218" s="6">
        <f>INDEX(Settings!$E$13:$E$19,MATCH(I2218,Settings!$B$13:$B$19,0))</f>
        <v/>
      </c>
      <c r="M2218" s="25">
        <f>INDEX(Structure!$K$6:$K$12,MATCH(I2218,Structure!$A$6:$A$12,0))</f>
        <v/>
      </c>
      <c r="N2218" s="26">
        <f>INDEX(Structure!$G$25:$G$52,MATCH(B2218&amp;"|"&amp;I2218,Structure!$A$25:$A$52,0))</f>
        <v/>
      </c>
      <c r="O2218" s="26">
        <f>INDEX(Structure!$H$25:$H$52,MATCH(B2218&amp;"|"&amp;I2218,Structure!$A$25:$A$52,0))</f>
        <v/>
      </c>
      <c r="P2218" s="26">
        <f>INDEX(Structure!$I$25:$I$52,MATCH(B2218&amp;"|"&amp;I2218,Structure!$A$25:$A$52,0))</f>
        <v/>
      </c>
      <c r="Q2218" s="20">
        <f>G2218/H2218</f>
        <v/>
      </c>
      <c r="R2218" s="20">
        <f>G2218/O2218</f>
        <v/>
      </c>
      <c r="S2218" s="32">
        <f>(G2218-N2218)/(P2218-N2218)</f>
        <v/>
      </c>
      <c r="T2218" s="4">
        <f>IF(G2218&lt;N2218,"Below",IF(G2218&gt;P2218,"Above","Within"))</f>
        <v/>
      </c>
      <c r="U2218" s="17">
        <f>MAX(0,N2218-G2218)*F2218</f>
        <v/>
      </c>
      <c r="V2218" s="17">
        <f>MAX(0,G2218-P2218)*F2218</f>
        <v/>
      </c>
      <c r="W2218" s="33">
        <f>IF(T2218="Above",LN(G2218/P2218)/LN(1+INDEX(Market!$E$6:$E$9,MATCH(B2218,Market!$A$6:$A$9,0))),0)</f>
        <v/>
      </c>
    </row>
    <row r="2219">
      <c r="A2219" s="5" t="inlineStr">
        <is>
          <t>E02573</t>
        </is>
      </c>
      <c r="B2219" s="5" t="inlineStr">
        <is>
          <t>PL</t>
        </is>
      </c>
      <c r="C2219" s="5" t="inlineStr">
        <is>
          <t>Sales</t>
        </is>
      </c>
      <c r="D2219" s="5" t="inlineStr">
        <is>
          <t>L2</t>
        </is>
      </c>
      <c r="E2219" s="5" t="inlineStr">
        <is>
          <t>M</t>
        </is>
      </c>
      <c r="F2219" s="5" t="n">
        <v>0.8</v>
      </c>
      <c r="G2219" s="31" t="n">
        <v>26950</v>
      </c>
      <c r="H2219" s="31" t="n">
        <v>27600</v>
      </c>
      <c r="I2219" s="6">
        <f>INDEX(Roles!$J$5:$J$40,MATCH(C2219&amp;"|"&amp;D2219,Roles!$A$5:$A$40,0))</f>
        <v/>
      </c>
      <c r="J2219" s="6">
        <f>INDEX(Roles!$K$5:$K$40,MATCH(C2219&amp;"|"&amp;D2219,Roles!$A$5:$A$40,0))</f>
        <v/>
      </c>
      <c r="K2219" s="26">
        <f>INDEX(Market!$K$31:$K$54,MATCH(B2219&amp;"|"&amp;J2219,Market!$A$31:$A$54,0))</f>
        <v/>
      </c>
      <c r="L2219" s="6">
        <f>INDEX(Settings!$E$13:$E$19,MATCH(I2219,Settings!$B$13:$B$19,0))</f>
        <v/>
      </c>
      <c r="M2219" s="25">
        <f>INDEX(Structure!$K$6:$K$12,MATCH(I2219,Structure!$A$6:$A$12,0))</f>
        <v/>
      </c>
      <c r="N2219" s="26">
        <f>INDEX(Structure!$G$25:$G$52,MATCH(B2219&amp;"|"&amp;I2219,Structure!$A$25:$A$52,0))</f>
        <v/>
      </c>
      <c r="O2219" s="26">
        <f>INDEX(Structure!$H$25:$H$52,MATCH(B2219&amp;"|"&amp;I2219,Structure!$A$25:$A$52,0))</f>
        <v/>
      </c>
      <c r="P2219" s="26">
        <f>INDEX(Structure!$I$25:$I$52,MATCH(B2219&amp;"|"&amp;I2219,Structure!$A$25:$A$52,0))</f>
        <v/>
      </c>
      <c r="Q2219" s="20">
        <f>G2219/H2219</f>
        <v/>
      </c>
      <c r="R2219" s="20">
        <f>G2219/O2219</f>
        <v/>
      </c>
      <c r="S2219" s="32">
        <f>(G2219-N2219)/(P2219-N2219)</f>
        <v/>
      </c>
      <c r="T2219" s="4">
        <f>IF(G2219&lt;N2219,"Below",IF(G2219&gt;P2219,"Above","Within"))</f>
        <v/>
      </c>
      <c r="U2219" s="17">
        <f>MAX(0,N2219-G2219)*F2219</f>
        <v/>
      </c>
      <c r="V2219" s="17">
        <f>MAX(0,G2219-P2219)*F2219</f>
        <v/>
      </c>
      <c r="W2219" s="33">
        <f>IF(T2219="Above",LN(G2219/P2219)/LN(1+INDEX(Market!$E$6:$E$9,MATCH(B2219,Market!$A$6:$A$9,0))),0)</f>
        <v/>
      </c>
    </row>
    <row r="2220">
      <c r="A2220" s="5" t="inlineStr">
        <is>
          <t>E02575</t>
        </is>
      </c>
      <c r="B2220" s="5" t="inlineStr">
        <is>
          <t>IT</t>
        </is>
      </c>
      <c r="C2220" s="5" t="inlineStr">
        <is>
          <t>Operations</t>
        </is>
      </c>
      <c r="D2220" s="5" t="inlineStr">
        <is>
          <t>L1</t>
        </is>
      </c>
      <c r="E2220" s="5" t="inlineStr">
        <is>
          <t>F</t>
        </is>
      </c>
      <c r="F2220" s="5" t="n">
        <v>1</v>
      </c>
      <c r="G2220" s="31" t="n">
        <v>24050</v>
      </c>
      <c r="H2220" s="31" t="n">
        <v>24700</v>
      </c>
      <c r="I2220" s="6">
        <f>INDEX(Roles!$J$5:$J$40,MATCH(C2220&amp;"|"&amp;D2220,Roles!$A$5:$A$40,0))</f>
        <v/>
      </c>
      <c r="J2220" s="6">
        <f>INDEX(Roles!$K$5:$K$40,MATCH(C2220&amp;"|"&amp;D2220,Roles!$A$5:$A$40,0))</f>
        <v/>
      </c>
      <c r="K2220" s="26">
        <f>INDEX(Market!$K$31:$K$54,MATCH(B2220&amp;"|"&amp;J2220,Market!$A$31:$A$54,0))</f>
        <v/>
      </c>
      <c r="L2220" s="6">
        <f>INDEX(Settings!$E$13:$E$19,MATCH(I2220,Settings!$B$13:$B$19,0))</f>
        <v/>
      </c>
      <c r="M2220" s="25">
        <f>INDEX(Structure!$K$6:$K$12,MATCH(I2220,Structure!$A$6:$A$12,0))</f>
        <v/>
      </c>
      <c r="N2220" s="26">
        <f>INDEX(Structure!$G$25:$G$52,MATCH(B2220&amp;"|"&amp;I2220,Structure!$A$25:$A$52,0))</f>
        <v/>
      </c>
      <c r="O2220" s="26">
        <f>INDEX(Structure!$H$25:$H$52,MATCH(B2220&amp;"|"&amp;I2220,Structure!$A$25:$A$52,0))</f>
        <v/>
      </c>
      <c r="P2220" s="26">
        <f>INDEX(Structure!$I$25:$I$52,MATCH(B2220&amp;"|"&amp;I2220,Structure!$A$25:$A$52,0))</f>
        <v/>
      </c>
      <c r="Q2220" s="20">
        <f>G2220/H2220</f>
        <v/>
      </c>
      <c r="R2220" s="20">
        <f>G2220/O2220</f>
        <v/>
      </c>
      <c r="S2220" s="32">
        <f>(G2220-N2220)/(P2220-N2220)</f>
        <v/>
      </c>
      <c r="T2220" s="4">
        <f>IF(G2220&lt;N2220,"Below",IF(G2220&gt;P2220,"Above","Within"))</f>
        <v/>
      </c>
      <c r="U2220" s="17">
        <f>MAX(0,N2220-G2220)*F2220</f>
        <v/>
      </c>
      <c r="V2220" s="17">
        <f>MAX(0,G2220-P2220)*F2220</f>
        <v/>
      </c>
      <c r="W2220" s="33">
        <f>IF(T2220="Above",LN(G2220/P2220)/LN(1+INDEX(Market!$E$6:$E$9,MATCH(B2220,Market!$A$6:$A$9,0))),0)</f>
        <v/>
      </c>
    </row>
    <row r="2221">
      <c r="A2221" s="5" t="inlineStr">
        <is>
          <t>E02576</t>
        </is>
      </c>
      <c r="B2221" s="5" t="inlineStr">
        <is>
          <t>ES</t>
        </is>
      </c>
      <c r="C2221" s="5" t="inlineStr">
        <is>
          <t>Sales</t>
        </is>
      </c>
      <c r="D2221" s="5" t="inlineStr">
        <is>
          <t>L2</t>
        </is>
      </c>
      <c r="E2221" s="5" t="inlineStr">
        <is>
          <t>F</t>
        </is>
      </c>
      <c r="F2221" s="5" t="n">
        <v>1</v>
      </c>
      <c r="G2221" s="31" t="n">
        <v>40900</v>
      </c>
      <c r="H2221" s="31" t="n">
        <v>32800</v>
      </c>
      <c r="I2221" s="6">
        <f>INDEX(Roles!$J$5:$J$40,MATCH(C2221&amp;"|"&amp;D2221,Roles!$A$5:$A$40,0))</f>
        <v/>
      </c>
      <c r="J2221" s="6">
        <f>INDEX(Roles!$K$5:$K$40,MATCH(C2221&amp;"|"&amp;D2221,Roles!$A$5:$A$40,0))</f>
        <v/>
      </c>
      <c r="K2221" s="26">
        <f>INDEX(Market!$K$31:$K$54,MATCH(B2221&amp;"|"&amp;J2221,Market!$A$31:$A$54,0))</f>
        <v/>
      </c>
      <c r="L2221" s="6">
        <f>INDEX(Settings!$E$13:$E$19,MATCH(I2221,Settings!$B$13:$B$19,0))</f>
        <v/>
      </c>
      <c r="M2221" s="25">
        <f>INDEX(Structure!$K$6:$K$12,MATCH(I2221,Structure!$A$6:$A$12,0))</f>
        <v/>
      </c>
      <c r="N2221" s="26">
        <f>INDEX(Structure!$G$25:$G$52,MATCH(B2221&amp;"|"&amp;I2221,Structure!$A$25:$A$52,0))</f>
        <v/>
      </c>
      <c r="O2221" s="26">
        <f>INDEX(Structure!$H$25:$H$52,MATCH(B2221&amp;"|"&amp;I2221,Structure!$A$25:$A$52,0))</f>
        <v/>
      </c>
      <c r="P2221" s="26">
        <f>INDEX(Structure!$I$25:$I$52,MATCH(B2221&amp;"|"&amp;I2221,Structure!$A$25:$A$52,0))</f>
        <v/>
      </c>
      <c r="Q2221" s="20">
        <f>G2221/H2221</f>
        <v/>
      </c>
      <c r="R2221" s="20">
        <f>G2221/O2221</f>
        <v/>
      </c>
      <c r="S2221" s="32">
        <f>(G2221-N2221)/(P2221-N2221)</f>
        <v/>
      </c>
      <c r="T2221" s="4">
        <f>IF(G2221&lt;N2221,"Below",IF(G2221&gt;P2221,"Above","Within"))</f>
        <v/>
      </c>
      <c r="U2221" s="17">
        <f>MAX(0,N2221-G2221)*F2221</f>
        <v/>
      </c>
      <c r="V2221" s="17">
        <f>MAX(0,G2221-P2221)*F2221</f>
        <v/>
      </c>
      <c r="W2221" s="33">
        <f>IF(T2221="Above",LN(G2221/P2221)/LN(1+INDEX(Market!$E$6:$E$9,MATCH(B2221,Market!$A$6:$A$9,0))),0)</f>
        <v/>
      </c>
    </row>
    <row r="2222">
      <c r="A2222" s="5" t="inlineStr">
        <is>
          <t>E02577</t>
        </is>
      </c>
      <c r="B2222" s="5" t="inlineStr">
        <is>
          <t>PL</t>
        </is>
      </c>
      <c r="C2222" s="5" t="inlineStr">
        <is>
          <t>Customer Service</t>
        </is>
      </c>
      <c r="D2222" s="5" t="inlineStr">
        <is>
          <t>L2</t>
        </is>
      </c>
      <c r="E2222" s="5" t="inlineStr">
        <is>
          <t>F</t>
        </is>
      </c>
      <c r="F2222" s="5" t="n">
        <v>1</v>
      </c>
      <c r="G2222" s="31" t="n">
        <v>23200</v>
      </c>
      <c r="H2222" s="31" t="n">
        <v>23600</v>
      </c>
      <c r="I2222" s="6">
        <f>INDEX(Roles!$J$5:$J$40,MATCH(C2222&amp;"|"&amp;D2222,Roles!$A$5:$A$40,0))</f>
        <v/>
      </c>
      <c r="J2222" s="6">
        <f>INDEX(Roles!$K$5:$K$40,MATCH(C2222&amp;"|"&amp;D2222,Roles!$A$5:$A$40,0))</f>
        <v/>
      </c>
      <c r="K2222" s="26">
        <f>INDEX(Market!$K$31:$K$54,MATCH(B2222&amp;"|"&amp;J2222,Market!$A$31:$A$54,0))</f>
        <v/>
      </c>
      <c r="L2222" s="6">
        <f>INDEX(Settings!$E$13:$E$19,MATCH(I2222,Settings!$B$13:$B$19,0))</f>
        <v/>
      </c>
      <c r="M2222" s="25">
        <f>INDEX(Structure!$K$6:$K$12,MATCH(I2222,Structure!$A$6:$A$12,0))</f>
        <v/>
      </c>
      <c r="N2222" s="26">
        <f>INDEX(Structure!$G$25:$G$52,MATCH(B2222&amp;"|"&amp;I2222,Structure!$A$25:$A$52,0))</f>
        <v/>
      </c>
      <c r="O2222" s="26">
        <f>INDEX(Structure!$H$25:$H$52,MATCH(B2222&amp;"|"&amp;I2222,Structure!$A$25:$A$52,0))</f>
        <v/>
      </c>
      <c r="P2222" s="26">
        <f>INDEX(Structure!$I$25:$I$52,MATCH(B2222&amp;"|"&amp;I2222,Structure!$A$25:$A$52,0))</f>
        <v/>
      </c>
      <c r="Q2222" s="20">
        <f>G2222/H2222</f>
        <v/>
      </c>
      <c r="R2222" s="20">
        <f>G2222/O2222</f>
        <v/>
      </c>
      <c r="S2222" s="32">
        <f>(G2222-N2222)/(P2222-N2222)</f>
        <v/>
      </c>
      <c r="T2222" s="4">
        <f>IF(G2222&lt;N2222,"Below",IF(G2222&gt;P2222,"Above","Within"))</f>
        <v/>
      </c>
      <c r="U2222" s="17">
        <f>MAX(0,N2222-G2222)*F2222</f>
        <v/>
      </c>
      <c r="V2222" s="17">
        <f>MAX(0,G2222-P2222)*F2222</f>
        <v/>
      </c>
      <c r="W2222" s="33">
        <f>IF(T2222="Above",LN(G2222/P2222)/LN(1+INDEX(Market!$E$6:$E$9,MATCH(B2222,Market!$A$6:$A$9,0))),0)</f>
        <v/>
      </c>
    </row>
    <row r="2223">
      <c r="A2223" s="5" t="inlineStr">
        <is>
          <t>E02579</t>
        </is>
      </c>
      <c r="B2223" s="5" t="inlineStr">
        <is>
          <t>IT</t>
        </is>
      </c>
      <c r="C2223" s="5" t="inlineStr">
        <is>
          <t>Operations</t>
        </is>
      </c>
      <c r="D2223" s="5" t="inlineStr">
        <is>
          <t>L4</t>
        </is>
      </c>
      <c r="E2223" s="5" t="inlineStr">
        <is>
          <t>M</t>
        </is>
      </c>
      <c r="F2223" s="5" t="n">
        <v>1</v>
      </c>
      <c r="G2223" s="31" t="n">
        <v>50750</v>
      </c>
      <c r="H2223" s="31" t="n">
        <v>51900</v>
      </c>
      <c r="I2223" s="6">
        <f>INDEX(Roles!$J$5:$J$40,MATCH(C2223&amp;"|"&amp;D2223,Roles!$A$5:$A$40,0))</f>
        <v/>
      </c>
      <c r="J2223" s="6">
        <f>INDEX(Roles!$K$5:$K$40,MATCH(C2223&amp;"|"&amp;D2223,Roles!$A$5:$A$40,0))</f>
        <v/>
      </c>
      <c r="K2223" s="26">
        <f>INDEX(Market!$K$31:$K$54,MATCH(B2223&amp;"|"&amp;J2223,Market!$A$31:$A$54,0))</f>
        <v/>
      </c>
      <c r="L2223" s="6">
        <f>INDEX(Settings!$E$13:$E$19,MATCH(I2223,Settings!$B$13:$B$19,0))</f>
        <v/>
      </c>
      <c r="M2223" s="25">
        <f>INDEX(Structure!$K$6:$K$12,MATCH(I2223,Structure!$A$6:$A$12,0))</f>
        <v/>
      </c>
      <c r="N2223" s="26">
        <f>INDEX(Structure!$G$25:$G$52,MATCH(B2223&amp;"|"&amp;I2223,Structure!$A$25:$A$52,0))</f>
        <v/>
      </c>
      <c r="O2223" s="26">
        <f>INDEX(Structure!$H$25:$H$52,MATCH(B2223&amp;"|"&amp;I2223,Structure!$A$25:$A$52,0))</f>
        <v/>
      </c>
      <c r="P2223" s="26">
        <f>INDEX(Structure!$I$25:$I$52,MATCH(B2223&amp;"|"&amp;I2223,Structure!$A$25:$A$52,0))</f>
        <v/>
      </c>
      <c r="Q2223" s="20">
        <f>G2223/H2223</f>
        <v/>
      </c>
      <c r="R2223" s="20">
        <f>G2223/O2223</f>
        <v/>
      </c>
      <c r="S2223" s="32">
        <f>(G2223-N2223)/(P2223-N2223)</f>
        <v/>
      </c>
      <c r="T2223" s="4">
        <f>IF(G2223&lt;N2223,"Below",IF(G2223&gt;P2223,"Above","Within"))</f>
        <v/>
      </c>
      <c r="U2223" s="17">
        <f>MAX(0,N2223-G2223)*F2223</f>
        <v/>
      </c>
      <c r="V2223" s="17">
        <f>MAX(0,G2223-P2223)*F2223</f>
        <v/>
      </c>
      <c r="W2223" s="33">
        <f>IF(T2223="Above",LN(G2223/P2223)/LN(1+INDEX(Market!$E$6:$E$9,MATCH(B2223,Market!$A$6:$A$9,0))),0)</f>
        <v/>
      </c>
    </row>
    <row r="2224">
      <c r="A2224" s="5" t="inlineStr">
        <is>
          <t>E02580</t>
        </is>
      </c>
      <c r="B2224" s="5" t="inlineStr">
        <is>
          <t>PL</t>
        </is>
      </c>
      <c r="C2224" s="5" t="inlineStr">
        <is>
          <t>Finance</t>
        </is>
      </c>
      <c r="D2224" s="5" t="inlineStr">
        <is>
          <t>L2</t>
        </is>
      </c>
      <c r="E2224" s="5" t="inlineStr">
        <is>
          <t>M</t>
        </is>
      </c>
      <c r="F2224" s="5" t="n">
        <v>1</v>
      </c>
      <c r="G2224" s="31" t="n">
        <v>29600</v>
      </c>
      <c r="H2224" s="31" t="n">
        <v>28900</v>
      </c>
      <c r="I2224" s="6">
        <f>INDEX(Roles!$J$5:$J$40,MATCH(C2224&amp;"|"&amp;D2224,Roles!$A$5:$A$40,0))</f>
        <v/>
      </c>
      <c r="J2224" s="6">
        <f>INDEX(Roles!$K$5:$K$40,MATCH(C2224&amp;"|"&amp;D2224,Roles!$A$5:$A$40,0))</f>
        <v/>
      </c>
      <c r="K2224" s="26">
        <f>INDEX(Market!$K$31:$K$54,MATCH(B2224&amp;"|"&amp;J2224,Market!$A$31:$A$54,0))</f>
        <v/>
      </c>
      <c r="L2224" s="6">
        <f>INDEX(Settings!$E$13:$E$19,MATCH(I2224,Settings!$B$13:$B$19,0))</f>
        <v/>
      </c>
      <c r="M2224" s="25">
        <f>INDEX(Structure!$K$6:$K$12,MATCH(I2224,Structure!$A$6:$A$12,0))</f>
        <v/>
      </c>
      <c r="N2224" s="26">
        <f>INDEX(Structure!$G$25:$G$52,MATCH(B2224&amp;"|"&amp;I2224,Structure!$A$25:$A$52,0))</f>
        <v/>
      </c>
      <c r="O2224" s="26">
        <f>INDEX(Structure!$H$25:$H$52,MATCH(B2224&amp;"|"&amp;I2224,Structure!$A$25:$A$52,0))</f>
        <v/>
      </c>
      <c r="P2224" s="26">
        <f>INDEX(Structure!$I$25:$I$52,MATCH(B2224&amp;"|"&amp;I2224,Structure!$A$25:$A$52,0))</f>
        <v/>
      </c>
      <c r="Q2224" s="20">
        <f>G2224/H2224</f>
        <v/>
      </c>
      <c r="R2224" s="20">
        <f>G2224/O2224</f>
        <v/>
      </c>
      <c r="S2224" s="32">
        <f>(G2224-N2224)/(P2224-N2224)</f>
        <v/>
      </c>
      <c r="T2224" s="4">
        <f>IF(G2224&lt;N2224,"Below",IF(G2224&gt;P2224,"Above","Within"))</f>
        <v/>
      </c>
      <c r="U2224" s="17">
        <f>MAX(0,N2224-G2224)*F2224</f>
        <v/>
      </c>
      <c r="V2224" s="17">
        <f>MAX(0,G2224-P2224)*F2224</f>
        <v/>
      </c>
      <c r="W2224" s="33">
        <f>IF(T2224="Above",LN(G2224/P2224)/LN(1+INDEX(Market!$E$6:$E$9,MATCH(B2224,Market!$A$6:$A$9,0))),0)</f>
        <v/>
      </c>
    </row>
    <row r="2225">
      <c r="A2225" s="5" t="inlineStr">
        <is>
          <t>E02581</t>
        </is>
      </c>
      <c r="B2225" s="5" t="inlineStr">
        <is>
          <t>PL</t>
        </is>
      </c>
      <c r="C2225" s="5" t="inlineStr">
        <is>
          <t>Tech</t>
        </is>
      </c>
      <c r="D2225" s="5" t="inlineStr">
        <is>
          <t>L2</t>
        </is>
      </c>
      <c r="E2225" s="5" t="inlineStr">
        <is>
          <t>F</t>
        </is>
      </c>
      <c r="F2225" s="5" t="n">
        <v>1</v>
      </c>
      <c r="G2225" s="31" t="n">
        <v>30100</v>
      </c>
      <c r="H2225" s="31" t="n">
        <v>32800</v>
      </c>
      <c r="I2225" s="6">
        <f>INDEX(Roles!$J$5:$J$40,MATCH(C2225&amp;"|"&amp;D2225,Roles!$A$5:$A$40,0))</f>
        <v/>
      </c>
      <c r="J2225" s="6">
        <f>INDEX(Roles!$K$5:$K$40,MATCH(C2225&amp;"|"&amp;D2225,Roles!$A$5:$A$40,0))</f>
        <v/>
      </c>
      <c r="K2225" s="26">
        <f>INDEX(Market!$K$31:$K$54,MATCH(B2225&amp;"|"&amp;J2225,Market!$A$31:$A$54,0))</f>
        <v/>
      </c>
      <c r="L2225" s="6">
        <f>INDEX(Settings!$E$13:$E$19,MATCH(I2225,Settings!$B$13:$B$19,0))</f>
        <v/>
      </c>
      <c r="M2225" s="25">
        <f>INDEX(Structure!$K$6:$K$12,MATCH(I2225,Structure!$A$6:$A$12,0))</f>
        <v/>
      </c>
      <c r="N2225" s="26">
        <f>INDEX(Structure!$G$25:$G$52,MATCH(B2225&amp;"|"&amp;I2225,Structure!$A$25:$A$52,0))</f>
        <v/>
      </c>
      <c r="O2225" s="26">
        <f>INDEX(Structure!$H$25:$H$52,MATCH(B2225&amp;"|"&amp;I2225,Structure!$A$25:$A$52,0))</f>
        <v/>
      </c>
      <c r="P2225" s="26">
        <f>INDEX(Structure!$I$25:$I$52,MATCH(B2225&amp;"|"&amp;I2225,Structure!$A$25:$A$52,0))</f>
        <v/>
      </c>
      <c r="Q2225" s="20">
        <f>G2225/H2225</f>
        <v/>
      </c>
      <c r="R2225" s="20">
        <f>G2225/O2225</f>
        <v/>
      </c>
      <c r="S2225" s="32">
        <f>(G2225-N2225)/(P2225-N2225)</f>
        <v/>
      </c>
      <c r="T2225" s="4">
        <f>IF(G2225&lt;N2225,"Below",IF(G2225&gt;P2225,"Above","Within"))</f>
        <v/>
      </c>
      <c r="U2225" s="17">
        <f>MAX(0,N2225-G2225)*F2225</f>
        <v/>
      </c>
      <c r="V2225" s="17">
        <f>MAX(0,G2225-P2225)*F2225</f>
        <v/>
      </c>
      <c r="W2225" s="33">
        <f>IF(T2225="Above",LN(G2225/P2225)/LN(1+INDEX(Market!$E$6:$E$9,MATCH(B2225,Market!$A$6:$A$9,0))),0)</f>
        <v/>
      </c>
    </row>
    <row r="2226">
      <c r="A2226" s="5" t="inlineStr">
        <is>
          <t>E02582</t>
        </is>
      </c>
      <c r="B2226" s="5" t="inlineStr">
        <is>
          <t>IT</t>
        </is>
      </c>
      <c r="C2226" s="5" t="inlineStr">
        <is>
          <t>Sales</t>
        </is>
      </c>
      <c r="D2226" s="5" t="inlineStr">
        <is>
          <t>L3</t>
        </is>
      </c>
      <c r="E2226" s="5" t="inlineStr">
        <is>
          <t>F</t>
        </is>
      </c>
      <c r="F2226" s="5" t="n">
        <v>0.8</v>
      </c>
      <c r="G2226" s="31" t="n">
        <v>48750</v>
      </c>
      <c r="H2226" s="31" t="n">
        <v>43700</v>
      </c>
      <c r="I2226" s="6">
        <f>INDEX(Roles!$J$5:$J$40,MATCH(C2226&amp;"|"&amp;D2226,Roles!$A$5:$A$40,0))</f>
        <v/>
      </c>
      <c r="J2226" s="6">
        <f>INDEX(Roles!$K$5:$K$40,MATCH(C2226&amp;"|"&amp;D2226,Roles!$A$5:$A$40,0))</f>
        <v/>
      </c>
      <c r="K2226" s="26">
        <f>INDEX(Market!$K$31:$K$54,MATCH(B2226&amp;"|"&amp;J2226,Market!$A$31:$A$54,0))</f>
        <v/>
      </c>
      <c r="L2226" s="6">
        <f>INDEX(Settings!$E$13:$E$19,MATCH(I2226,Settings!$B$13:$B$19,0))</f>
        <v/>
      </c>
      <c r="M2226" s="25">
        <f>INDEX(Structure!$K$6:$K$12,MATCH(I2226,Structure!$A$6:$A$12,0))</f>
        <v/>
      </c>
      <c r="N2226" s="26">
        <f>INDEX(Structure!$G$25:$G$52,MATCH(B2226&amp;"|"&amp;I2226,Structure!$A$25:$A$52,0))</f>
        <v/>
      </c>
      <c r="O2226" s="26">
        <f>INDEX(Structure!$H$25:$H$52,MATCH(B2226&amp;"|"&amp;I2226,Structure!$A$25:$A$52,0))</f>
        <v/>
      </c>
      <c r="P2226" s="26">
        <f>INDEX(Structure!$I$25:$I$52,MATCH(B2226&amp;"|"&amp;I2226,Structure!$A$25:$A$52,0))</f>
        <v/>
      </c>
      <c r="Q2226" s="20">
        <f>G2226/H2226</f>
        <v/>
      </c>
      <c r="R2226" s="20">
        <f>G2226/O2226</f>
        <v/>
      </c>
      <c r="S2226" s="32">
        <f>(G2226-N2226)/(P2226-N2226)</f>
        <v/>
      </c>
      <c r="T2226" s="4">
        <f>IF(G2226&lt;N2226,"Below",IF(G2226&gt;P2226,"Above","Within"))</f>
        <v/>
      </c>
      <c r="U2226" s="17">
        <f>MAX(0,N2226-G2226)*F2226</f>
        <v/>
      </c>
      <c r="V2226" s="17">
        <f>MAX(0,G2226-P2226)*F2226</f>
        <v/>
      </c>
      <c r="W2226" s="33">
        <f>IF(T2226="Above",LN(G2226/P2226)/LN(1+INDEX(Market!$E$6:$E$9,MATCH(B2226,Market!$A$6:$A$9,0))),0)</f>
        <v/>
      </c>
    </row>
    <row r="2227">
      <c r="A2227" s="5" t="inlineStr">
        <is>
          <t>E02584</t>
        </is>
      </c>
      <c r="B2227" s="5" t="inlineStr">
        <is>
          <t>PL</t>
        </is>
      </c>
      <c r="C2227" s="5" t="inlineStr">
        <is>
          <t>Customer Service</t>
        </is>
      </c>
      <c r="D2227" s="5" t="inlineStr">
        <is>
          <t>L5</t>
        </is>
      </c>
      <c r="E2227" s="5" t="inlineStr">
        <is>
          <t>F</t>
        </is>
      </c>
      <c r="F2227" s="5" t="n">
        <v>0.8</v>
      </c>
      <c r="G2227" s="31" t="n">
        <v>55600</v>
      </c>
      <c r="H2227" s="31" t="n">
        <v>54800</v>
      </c>
      <c r="I2227" s="6">
        <f>INDEX(Roles!$J$5:$J$40,MATCH(C2227&amp;"|"&amp;D2227,Roles!$A$5:$A$40,0))</f>
        <v/>
      </c>
      <c r="J2227" s="6">
        <f>INDEX(Roles!$K$5:$K$40,MATCH(C2227&amp;"|"&amp;D2227,Roles!$A$5:$A$40,0))</f>
        <v/>
      </c>
      <c r="K2227" s="26">
        <f>INDEX(Market!$K$31:$K$54,MATCH(B2227&amp;"|"&amp;J2227,Market!$A$31:$A$54,0))</f>
        <v/>
      </c>
      <c r="L2227" s="6">
        <f>INDEX(Settings!$E$13:$E$19,MATCH(I2227,Settings!$B$13:$B$19,0))</f>
        <v/>
      </c>
      <c r="M2227" s="25">
        <f>INDEX(Structure!$K$6:$K$12,MATCH(I2227,Structure!$A$6:$A$12,0))</f>
        <v/>
      </c>
      <c r="N2227" s="26">
        <f>INDEX(Structure!$G$25:$G$52,MATCH(B2227&amp;"|"&amp;I2227,Structure!$A$25:$A$52,0))</f>
        <v/>
      </c>
      <c r="O2227" s="26">
        <f>INDEX(Structure!$H$25:$H$52,MATCH(B2227&amp;"|"&amp;I2227,Structure!$A$25:$A$52,0))</f>
        <v/>
      </c>
      <c r="P2227" s="26">
        <f>INDEX(Structure!$I$25:$I$52,MATCH(B2227&amp;"|"&amp;I2227,Structure!$A$25:$A$52,0))</f>
        <v/>
      </c>
      <c r="Q2227" s="20">
        <f>G2227/H2227</f>
        <v/>
      </c>
      <c r="R2227" s="20">
        <f>G2227/O2227</f>
        <v/>
      </c>
      <c r="S2227" s="32">
        <f>(G2227-N2227)/(P2227-N2227)</f>
        <v/>
      </c>
      <c r="T2227" s="4">
        <f>IF(G2227&lt;N2227,"Below",IF(G2227&gt;P2227,"Above","Within"))</f>
        <v/>
      </c>
      <c r="U2227" s="17">
        <f>MAX(0,N2227-G2227)*F2227</f>
        <v/>
      </c>
      <c r="V2227" s="17">
        <f>MAX(0,G2227-P2227)*F2227</f>
        <v/>
      </c>
      <c r="W2227" s="33">
        <f>IF(T2227="Above",LN(G2227/P2227)/LN(1+INDEX(Market!$E$6:$E$9,MATCH(B2227,Market!$A$6:$A$9,0))),0)</f>
        <v/>
      </c>
    </row>
    <row r="2228">
      <c r="A2228" s="5" t="inlineStr">
        <is>
          <t>E02585</t>
        </is>
      </c>
      <c r="B2228" s="5" t="inlineStr">
        <is>
          <t>PL</t>
        </is>
      </c>
      <c r="C2228" s="5" t="inlineStr">
        <is>
          <t>Operations</t>
        </is>
      </c>
      <c r="D2228" s="5" t="inlineStr">
        <is>
          <t>L3</t>
        </is>
      </c>
      <c r="E2228" s="5" t="inlineStr">
        <is>
          <t>M</t>
        </is>
      </c>
      <c r="F2228" s="5" t="n">
        <v>1</v>
      </c>
      <c r="G2228" s="31" t="n">
        <v>22900</v>
      </c>
      <c r="H2228" s="31" t="n">
        <v>31900</v>
      </c>
      <c r="I2228" s="6">
        <f>INDEX(Roles!$J$5:$J$40,MATCH(C2228&amp;"|"&amp;D2228,Roles!$A$5:$A$40,0))</f>
        <v/>
      </c>
      <c r="J2228" s="6">
        <f>INDEX(Roles!$K$5:$K$40,MATCH(C2228&amp;"|"&amp;D2228,Roles!$A$5:$A$40,0))</f>
        <v/>
      </c>
      <c r="K2228" s="26">
        <f>INDEX(Market!$K$31:$K$54,MATCH(B2228&amp;"|"&amp;J2228,Market!$A$31:$A$54,0))</f>
        <v/>
      </c>
      <c r="L2228" s="6">
        <f>INDEX(Settings!$E$13:$E$19,MATCH(I2228,Settings!$B$13:$B$19,0))</f>
        <v/>
      </c>
      <c r="M2228" s="25">
        <f>INDEX(Structure!$K$6:$K$12,MATCH(I2228,Structure!$A$6:$A$12,0))</f>
        <v/>
      </c>
      <c r="N2228" s="26">
        <f>INDEX(Structure!$G$25:$G$52,MATCH(B2228&amp;"|"&amp;I2228,Structure!$A$25:$A$52,0))</f>
        <v/>
      </c>
      <c r="O2228" s="26">
        <f>INDEX(Structure!$H$25:$H$52,MATCH(B2228&amp;"|"&amp;I2228,Structure!$A$25:$A$52,0))</f>
        <v/>
      </c>
      <c r="P2228" s="26">
        <f>INDEX(Structure!$I$25:$I$52,MATCH(B2228&amp;"|"&amp;I2228,Structure!$A$25:$A$52,0))</f>
        <v/>
      </c>
      <c r="Q2228" s="20">
        <f>G2228/H2228</f>
        <v/>
      </c>
      <c r="R2228" s="20">
        <f>G2228/O2228</f>
        <v/>
      </c>
      <c r="S2228" s="32">
        <f>(G2228-N2228)/(P2228-N2228)</f>
        <v/>
      </c>
      <c r="T2228" s="4">
        <f>IF(G2228&lt;N2228,"Below",IF(G2228&gt;P2228,"Above","Within"))</f>
        <v/>
      </c>
      <c r="U2228" s="17">
        <f>MAX(0,N2228-G2228)*F2228</f>
        <v/>
      </c>
      <c r="V2228" s="17">
        <f>MAX(0,G2228-P2228)*F2228</f>
        <v/>
      </c>
      <c r="W2228" s="33">
        <f>IF(T2228="Above",LN(G2228/P2228)/LN(1+INDEX(Market!$E$6:$E$9,MATCH(B2228,Market!$A$6:$A$9,0))),0)</f>
        <v/>
      </c>
    </row>
    <row r="2229">
      <c r="A2229" s="5" t="inlineStr">
        <is>
          <t>E02587</t>
        </is>
      </c>
      <c r="B2229" s="5" t="inlineStr">
        <is>
          <t>IT</t>
        </is>
      </c>
      <c r="C2229" s="5" t="inlineStr">
        <is>
          <t>Finance</t>
        </is>
      </c>
      <c r="D2229" s="5" t="inlineStr">
        <is>
          <t>L1</t>
        </is>
      </c>
      <c r="E2229" s="5" t="inlineStr">
        <is>
          <t>F</t>
        </is>
      </c>
      <c r="F2229" s="5" t="n">
        <v>1</v>
      </c>
      <c r="G2229" s="31" t="n">
        <v>30350</v>
      </c>
      <c r="H2229" s="31" t="n">
        <v>28600</v>
      </c>
      <c r="I2229" s="6">
        <f>INDEX(Roles!$J$5:$J$40,MATCH(C2229&amp;"|"&amp;D2229,Roles!$A$5:$A$40,0))</f>
        <v/>
      </c>
      <c r="J2229" s="6">
        <f>INDEX(Roles!$K$5:$K$40,MATCH(C2229&amp;"|"&amp;D2229,Roles!$A$5:$A$40,0))</f>
        <v/>
      </c>
      <c r="K2229" s="26">
        <f>INDEX(Market!$K$31:$K$54,MATCH(B2229&amp;"|"&amp;J2229,Market!$A$31:$A$54,0))</f>
        <v/>
      </c>
      <c r="L2229" s="6">
        <f>INDEX(Settings!$E$13:$E$19,MATCH(I2229,Settings!$B$13:$B$19,0))</f>
        <v/>
      </c>
      <c r="M2229" s="25">
        <f>INDEX(Structure!$K$6:$K$12,MATCH(I2229,Structure!$A$6:$A$12,0))</f>
        <v/>
      </c>
      <c r="N2229" s="26">
        <f>INDEX(Structure!$G$25:$G$52,MATCH(B2229&amp;"|"&amp;I2229,Structure!$A$25:$A$52,0))</f>
        <v/>
      </c>
      <c r="O2229" s="26">
        <f>INDEX(Structure!$H$25:$H$52,MATCH(B2229&amp;"|"&amp;I2229,Structure!$A$25:$A$52,0))</f>
        <v/>
      </c>
      <c r="P2229" s="26">
        <f>INDEX(Structure!$I$25:$I$52,MATCH(B2229&amp;"|"&amp;I2229,Structure!$A$25:$A$52,0))</f>
        <v/>
      </c>
      <c r="Q2229" s="20">
        <f>G2229/H2229</f>
        <v/>
      </c>
      <c r="R2229" s="20">
        <f>G2229/O2229</f>
        <v/>
      </c>
      <c r="S2229" s="32">
        <f>(G2229-N2229)/(P2229-N2229)</f>
        <v/>
      </c>
      <c r="T2229" s="4">
        <f>IF(G2229&lt;N2229,"Below",IF(G2229&gt;P2229,"Above","Within"))</f>
        <v/>
      </c>
      <c r="U2229" s="17">
        <f>MAX(0,N2229-G2229)*F2229</f>
        <v/>
      </c>
      <c r="V2229" s="17">
        <f>MAX(0,G2229-P2229)*F2229</f>
        <v/>
      </c>
      <c r="W2229" s="33">
        <f>IF(T2229="Above",LN(G2229/P2229)/LN(1+INDEX(Market!$E$6:$E$9,MATCH(B2229,Market!$A$6:$A$9,0))),0)</f>
        <v/>
      </c>
    </row>
    <row r="2230">
      <c r="A2230" s="5" t="inlineStr">
        <is>
          <t>E02588</t>
        </is>
      </c>
      <c r="B2230" s="5" t="inlineStr">
        <is>
          <t>ES</t>
        </is>
      </c>
      <c r="C2230" s="5" t="inlineStr">
        <is>
          <t>HR</t>
        </is>
      </c>
      <c r="D2230" s="5" t="inlineStr">
        <is>
          <t>L1</t>
        </is>
      </c>
      <c r="E2230" s="5" t="inlineStr">
        <is>
          <t>F</t>
        </is>
      </c>
      <c r="F2230" s="5" t="n">
        <v>1</v>
      </c>
      <c r="G2230" s="31" t="n">
        <v>25100</v>
      </c>
      <c r="H2230" s="31" t="n">
        <v>25000</v>
      </c>
      <c r="I2230" s="6">
        <f>INDEX(Roles!$J$5:$J$40,MATCH(C2230&amp;"|"&amp;D2230,Roles!$A$5:$A$40,0))</f>
        <v/>
      </c>
      <c r="J2230" s="6">
        <f>INDEX(Roles!$K$5:$K$40,MATCH(C2230&amp;"|"&amp;D2230,Roles!$A$5:$A$40,0))</f>
        <v/>
      </c>
      <c r="K2230" s="26">
        <f>INDEX(Market!$K$31:$K$54,MATCH(B2230&amp;"|"&amp;J2230,Market!$A$31:$A$54,0))</f>
        <v/>
      </c>
      <c r="L2230" s="6">
        <f>INDEX(Settings!$E$13:$E$19,MATCH(I2230,Settings!$B$13:$B$19,0))</f>
        <v/>
      </c>
      <c r="M2230" s="25">
        <f>INDEX(Structure!$K$6:$K$12,MATCH(I2230,Structure!$A$6:$A$12,0))</f>
        <v/>
      </c>
      <c r="N2230" s="26">
        <f>INDEX(Structure!$G$25:$G$52,MATCH(B2230&amp;"|"&amp;I2230,Structure!$A$25:$A$52,0))</f>
        <v/>
      </c>
      <c r="O2230" s="26">
        <f>INDEX(Structure!$H$25:$H$52,MATCH(B2230&amp;"|"&amp;I2230,Structure!$A$25:$A$52,0))</f>
        <v/>
      </c>
      <c r="P2230" s="26">
        <f>INDEX(Structure!$I$25:$I$52,MATCH(B2230&amp;"|"&amp;I2230,Structure!$A$25:$A$52,0))</f>
        <v/>
      </c>
      <c r="Q2230" s="20">
        <f>G2230/H2230</f>
        <v/>
      </c>
      <c r="R2230" s="20">
        <f>G2230/O2230</f>
        <v/>
      </c>
      <c r="S2230" s="32">
        <f>(G2230-N2230)/(P2230-N2230)</f>
        <v/>
      </c>
      <c r="T2230" s="4">
        <f>IF(G2230&lt;N2230,"Below",IF(G2230&gt;P2230,"Above","Within"))</f>
        <v/>
      </c>
      <c r="U2230" s="17">
        <f>MAX(0,N2230-G2230)*F2230</f>
        <v/>
      </c>
      <c r="V2230" s="17">
        <f>MAX(0,G2230-P2230)*F2230</f>
        <v/>
      </c>
      <c r="W2230" s="33">
        <f>IF(T2230="Above",LN(G2230/P2230)/LN(1+INDEX(Market!$E$6:$E$9,MATCH(B2230,Market!$A$6:$A$9,0))),0)</f>
        <v/>
      </c>
    </row>
    <row r="2231">
      <c r="A2231" s="5" t="inlineStr">
        <is>
          <t>E02589</t>
        </is>
      </c>
      <c r="B2231" s="5" t="inlineStr">
        <is>
          <t>PL</t>
        </is>
      </c>
      <c r="C2231" s="5" t="inlineStr">
        <is>
          <t>Customer Service</t>
        </is>
      </c>
      <c r="D2231" s="5" t="inlineStr">
        <is>
          <t>L5</t>
        </is>
      </c>
      <c r="E2231" s="5" t="inlineStr">
        <is>
          <t>F</t>
        </is>
      </c>
      <c r="F2231" s="5" t="n">
        <v>1</v>
      </c>
      <c r="G2231" s="31" t="n">
        <v>53350</v>
      </c>
      <c r="H2231" s="31" t="n">
        <v>54800</v>
      </c>
      <c r="I2231" s="6">
        <f>INDEX(Roles!$J$5:$J$40,MATCH(C2231&amp;"|"&amp;D2231,Roles!$A$5:$A$40,0))</f>
        <v/>
      </c>
      <c r="J2231" s="6">
        <f>INDEX(Roles!$K$5:$K$40,MATCH(C2231&amp;"|"&amp;D2231,Roles!$A$5:$A$40,0))</f>
        <v/>
      </c>
      <c r="K2231" s="26">
        <f>INDEX(Market!$K$31:$K$54,MATCH(B2231&amp;"|"&amp;J2231,Market!$A$31:$A$54,0))</f>
        <v/>
      </c>
      <c r="L2231" s="6">
        <f>INDEX(Settings!$E$13:$E$19,MATCH(I2231,Settings!$B$13:$B$19,0))</f>
        <v/>
      </c>
      <c r="M2231" s="25">
        <f>INDEX(Structure!$K$6:$K$12,MATCH(I2231,Structure!$A$6:$A$12,0))</f>
        <v/>
      </c>
      <c r="N2231" s="26">
        <f>INDEX(Structure!$G$25:$G$52,MATCH(B2231&amp;"|"&amp;I2231,Structure!$A$25:$A$52,0))</f>
        <v/>
      </c>
      <c r="O2231" s="26">
        <f>INDEX(Structure!$H$25:$H$52,MATCH(B2231&amp;"|"&amp;I2231,Structure!$A$25:$A$52,0))</f>
        <v/>
      </c>
      <c r="P2231" s="26">
        <f>INDEX(Structure!$I$25:$I$52,MATCH(B2231&amp;"|"&amp;I2231,Structure!$A$25:$A$52,0))</f>
        <v/>
      </c>
      <c r="Q2231" s="20">
        <f>G2231/H2231</f>
        <v/>
      </c>
      <c r="R2231" s="20">
        <f>G2231/O2231</f>
        <v/>
      </c>
      <c r="S2231" s="32">
        <f>(G2231-N2231)/(P2231-N2231)</f>
        <v/>
      </c>
      <c r="T2231" s="4">
        <f>IF(G2231&lt;N2231,"Below",IF(G2231&gt;P2231,"Above","Within"))</f>
        <v/>
      </c>
      <c r="U2231" s="17">
        <f>MAX(0,N2231-G2231)*F2231</f>
        <v/>
      </c>
      <c r="V2231" s="17">
        <f>MAX(0,G2231-P2231)*F2231</f>
        <v/>
      </c>
      <c r="W2231" s="33">
        <f>IF(T2231="Above",LN(G2231/P2231)/LN(1+INDEX(Market!$E$6:$E$9,MATCH(B2231,Market!$A$6:$A$9,0))),0)</f>
        <v/>
      </c>
    </row>
    <row r="2232">
      <c r="A2232" s="5" t="inlineStr">
        <is>
          <t>E02590</t>
        </is>
      </c>
      <c r="B2232" s="5" t="inlineStr">
        <is>
          <t>IT</t>
        </is>
      </c>
      <c r="C2232" s="5" t="inlineStr">
        <is>
          <t>Tech</t>
        </is>
      </c>
      <c r="D2232" s="5" t="inlineStr">
        <is>
          <t>L1</t>
        </is>
      </c>
      <c r="E2232" s="5" t="inlineStr">
        <is>
          <t>F</t>
        </is>
      </c>
      <c r="F2232" s="5" t="n">
        <v>1</v>
      </c>
      <c r="G2232" s="31" t="n">
        <v>29200</v>
      </c>
      <c r="H2232" s="31" t="n">
        <v>32500</v>
      </c>
      <c r="I2232" s="6">
        <f>INDEX(Roles!$J$5:$J$40,MATCH(C2232&amp;"|"&amp;D2232,Roles!$A$5:$A$40,0))</f>
        <v/>
      </c>
      <c r="J2232" s="6">
        <f>INDEX(Roles!$K$5:$K$40,MATCH(C2232&amp;"|"&amp;D2232,Roles!$A$5:$A$40,0))</f>
        <v/>
      </c>
      <c r="K2232" s="26">
        <f>INDEX(Market!$K$31:$K$54,MATCH(B2232&amp;"|"&amp;J2232,Market!$A$31:$A$54,0))</f>
        <v/>
      </c>
      <c r="L2232" s="6">
        <f>INDEX(Settings!$E$13:$E$19,MATCH(I2232,Settings!$B$13:$B$19,0))</f>
        <v/>
      </c>
      <c r="M2232" s="25">
        <f>INDEX(Structure!$K$6:$K$12,MATCH(I2232,Structure!$A$6:$A$12,0))</f>
        <v/>
      </c>
      <c r="N2232" s="26">
        <f>INDEX(Structure!$G$25:$G$52,MATCH(B2232&amp;"|"&amp;I2232,Structure!$A$25:$A$52,0))</f>
        <v/>
      </c>
      <c r="O2232" s="26">
        <f>INDEX(Structure!$H$25:$H$52,MATCH(B2232&amp;"|"&amp;I2232,Structure!$A$25:$A$52,0))</f>
        <v/>
      </c>
      <c r="P2232" s="26">
        <f>INDEX(Structure!$I$25:$I$52,MATCH(B2232&amp;"|"&amp;I2232,Structure!$A$25:$A$52,0))</f>
        <v/>
      </c>
      <c r="Q2232" s="20">
        <f>G2232/H2232</f>
        <v/>
      </c>
      <c r="R2232" s="20">
        <f>G2232/O2232</f>
        <v/>
      </c>
      <c r="S2232" s="32">
        <f>(G2232-N2232)/(P2232-N2232)</f>
        <v/>
      </c>
      <c r="T2232" s="4">
        <f>IF(G2232&lt;N2232,"Below",IF(G2232&gt;P2232,"Above","Within"))</f>
        <v/>
      </c>
      <c r="U2232" s="17">
        <f>MAX(0,N2232-G2232)*F2232</f>
        <v/>
      </c>
      <c r="V2232" s="17">
        <f>MAX(0,G2232-P2232)*F2232</f>
        <v/>
      </c>
      <c r="W2232" s="33">
        <f>IF(T2232="Above",LN(G2232/P2232)/LN(1+INDEX(Market!$E$6:$E$9,MATCH(B2232,Market!$A$6:$A$9,0))),0)</f>
        <v/>
      </c>
    </row>
    <row r="2233">
      <c r="A2233" s="5" t="inlineStr">
        <is>
          <t>E02591</t>
        </is>
      </c>
      <c r="B2233" s="5" t="inlineStr">
        <is>
          <t>IT</t>
        </is>
      </c>
      <c r="C2233" s="5" t="inlineStr">
        <is>
          <t>Operations</t>
        </is>
      </c>
      <c r="D2233" s="5" t="inlineStr">
        <is>
          <t>L1</t>
        </is>
      </c>
      <c r="E2233" s="5" t="inlineStr">
        <is>
          <t>M</t>
        </is>
      </c>
      <c r="F2233" s="5" t="n">
        <v>1</v>
      </c>
      <c r="G2233" s="31" t="n">
        <v>23300</v>
      </c>
      <c r="H2233" s="31" t="n">
        <v>24700</v>
      </c>
      <c r="I2233" s="6">
        <f>INDEX(Roles!$J$5:$J$40,MATCH(C2233&amp;"|"&amp;D2233,Roles!$A$5:$A$40,0))</f>
        <v/>
      </c>
      <c r="J2233" s="6">
        <f>INDEX(Roles!$K$5:$K$40,MATCH(C2233&amp;"|"&amp;D2233,Roles!$A$5:$A$40,0))</f>
        <v/>
      </c>
      <c r="K2233" s="26">
        <f>INDEX(Market!$K$31:$K$54,MATCH(B2233&amp;"|"&amp;J2233,Market!$A$31:$A$54,0))</f>
        <v/>
      </c>
      <c r="L2233" s="6">
        <f>INDEX(Settings!$E$13:$E$19,MATCH(I2233,Settings!$B$13:$B$19,0))</f>
        <v/>
      </c>
      <c r="M2233" s="25">
        <f>INDEX(Structure!$K$6:$K$12,MATCH(I2233,Structure!$A$6:$A$12,0))</f>
        <v/>
      </c>
      <c r="N2233" s="26">
        <f>INDEX(Structure!$G$25:$G$52,MATCH(B2233&amp;"|"&amp;I2233,Structure!$A$25:$A$52,0))</f>
        <v/>
      </c>
      <c r="O2233" s="26">
        <f>INDEX(Structure!$H$25:$H$52,MATCH(B2233&amp;"|"&amp;I2233,Structure!$A$25:$A$52,0))</f>
        <v/>
      </c>
      <c r="P2233" s="26">
        <f>INDEX(Structure!$I$25:$I$52,MATCH(B2233&amp;"|"&amp;I2233,Structure!$A$25:$A$52,0))</f>
        <v/>
      </c>
      <c r="Q2233" s="20">
        <f>G2233/H2233</f>
        <v/>
      </c>
      <c r="R2233" s="20">
        <f>G2233/O2233</f>
        <v/>
      </c>
      <c r="S2233" s="32">
        <f>(G2233-N2233)/(P2233-N2233)</f>
        <v/>
      </c>
      <c r="T2233" s="4">
        <f>IF(G2233&lt;N2233,"Below",IF(G2233&gt;P2233,"Above","Within"))</f>
        <v/>
      </c>
      <c r="U2233" s="17">
        <f>MAX(0,N2233-G2233)*F2233</f>
        <v/>
      </c>
      <c r="V2233" s="17">
        <f>MAX(0,G2233-P2233)*F2233</f>
        <v/>
      </c>
      <c r="W2233" s="33">
        <f>IF(T2233="Above",LN(G2233/P2233)/LN(1+INDEX(Market!$E$6:$E$9,MATCH(B2233,Market!$A$6:$A$9,0))),0)</f>
        <v/>
      </c>
    </row>
    <row r="2234">
      <c r="A2234" s="5" t="inlineStr">
        <is>
          <t>E02592</t>
        </is>
      </c>
      <c r="B2234" s="5" t="inlineStr">
        <is>
          <t>IT</t>
        </is>
      </c>
      <c r="C2234" s="5" t="inlineStr">
        <is>
          <t>Customer Service</t>
        </is>
      </c>
      <c r="D2234" s="5" t="inlineStr">
        <is>
          <t>L4</t>
        </is>
      </c>
      <c r="E2234" s="5" t="inlineStr">
        <is>
          <t>F</t>
        </is>
      </c>
      <c r="F2234" s="5" t="n">
        <v>1</v>
      </c>
      <c r="G2234" s="31" t="n">
        <v>45150</v>
      </c>
      <c r="H2234" s="31" t="n">
        <v>49100</v>
      </c>
      <c r="I2234" s="6">
        <f>INDEX(Roles!$J$5:$J$40,MATCH(C2234&amp;"|"&amp;D2234,Roles!$A$5:$A$40,0))</f>
        <v/>
      </c>
      <c r="J2234" s="6">
        <f>INDEX(Roles!$K$5:$K$40,MATCH(C2234&amp;"|"&amp;D2234,Roles!$A$5:$A$40,0))</f>
        <v/>
      </c>
      <c r="K2234" s="26">
        <f>INDEX(Market!$K$31:$K$54,MATCH(B2234&amp;"|"&amp;J2234,Market!$A$31:$A$54,0))</f>
        <v/>
      </c>
      <c r="L2234" s="6">
        <f>INDEX(Settings!$E$13:$E$19,MATCH(I2234,Settings!$B$13:$B$19,0))</f>
        <v/>
      </c>
      <c r="M2234" s="25">
        <f>INDEX(Structure!$K$6:$K$12,MATCH(I2234,Structure!$A$6:$A$12,0))</f>
        <v/>
      </c>
      <c r="N2234" s="26">
        <f>INDEX(Structure!$G$25:$G$52,MATCH(B2234&amp;"|"&amp;I2234,Structure!$A$25:$A$52,0))</f>
        <v/>
      </c>
      <c r="O2234" s="26">
        <f>INDEX(Structure!$H$25:$H$52,MATCH(B2234&amp;"|"&amp;I2234,Structure!$A$25:$A$52,0))</f>
        <v/>
      </c>
      <c r="P2234" s="26">
        <f>INDEX(Structure!$I$25:$I$52,MATCH(B2234&amp;"|"&amp;I2234,Structure!$A$25:$A$52,0))</f>
        <v/>
      </c>
      <c r="Q2234" s="20">
        <f>G2234/H2234</f>
        <v/>
      </c>
      <c r="R2234" s="20">
        <f>G2234/O2234</f>
        <v/>
      </c>
      <c r="S2234" s="32">
        <f>(G2234-N2234)/(P2234-N2234)</f>
        <v/>
      </c>
      <c r="T2234" s="4">
        <f>IF(G2234&lt;N2234,"Below",IF(G2234&gt;P2234,"Above","Within"))</f>
        <v/>
      </c>
      <c r="U2234" s="17">
        <f>MAX(0,N2234-G2234)*F2234</f>
        <v/>
      </c>
      <c r="V2234" s="17">
        <f>MAX(0,G2234-P2234)*F2234</f>
        <v/>
      </c>
      <c r="W2234" s="33">
        <f>IF(T2234="Above",LN(G2234/P2234)/LN(1+INDEX(Market!$E$6:$E$9,MATCH(B2234,Market!$A$6:$A$9,0))),0)</f>
        <v/>
      </c>
    </row>
    <row r="2235">
      <c r="A2235" s="5" t="inlineStr">
        <is>
          <t>E02593</t>
        </is>
      </c>
      <c r="B2235" s="5" t="inlineStr">
        <is>
          <t>PL</t>
        </is>
      </c>
      <c r="C2235" s="5" t="inlineStr">
        <is>
          <t>Tech</t>
        </is>
      </c>
      <c r="D2235" s="5" t="inlineStr">
        <is>
          <t>L3</t>
        </is>
      </c>
      <c r="E2235" s="5" t="inlineStr">
        <is>
          <t>M</t>
        </is>
      </c>
      <c r="F2235" s="5" t="n">
        <v>1</v>
      </c>
      <c r="G2235" s="31" t="n">
        <v>44100</v>
      </c>
      <c r="H2235" s="31" t="n">
        <v>42000</v>
      </c>
      <c r="I2235" s="6">
        <f>INDEX(Roles!$J$5:$J$40,MATCH(C2235&amp;"|"&amp;D2235,Roles!$A$5:$A$40,0))</f>
        <v/>
      </c>
      <c r="J2235" s="6">
        <f>INDEX(Roles!$K$5:$K$40,MATCH(C2235&amp;"|"&amp;D2235,Roles!$A$5:$A$40,0))</f>
        <v/>
      </c>
      <c r="K2235" s="26">
        <f>INDEX(Market!$K$31:$K$54,MATCH(B2235&amp;"|"&amp;J2235,Market!$A$31:$A$54,0))</f>
        <v/>
      </c>
      <c r="L2235" s="6">
        <f>INDEX(Settings!$E$13:$E$19,MATCH(I2235,Settings!$B$13:$B$19,0))</f>
        <v/>
      </c>
      <c r="M2235" s="25">
        <f>INDEX(Structure!$K$6:$K$12,MATCH(I2235,Structure!$A$6:$A$12,0))</f>
        <v/>
      </c>
      <c r="N2235" s="26">
        <f>INDEX(Structure!$G$25:$G$52,MATCH(B2235&amp;"|"&amp;I2235,Structure!$A$25:$A$52,0))</f>
        <v/>
      </c>
      <c r="O2235" s="26">
        <f>INDEX(Structure!$H$25:$H$52,MATCH(B2235&amp;"|"&amp;I2235,Structure!$A$25:$A$52,0))</f>
        <v/>
      </c>
      <c r="P2235" s="26">
        <f>INDEX(Structure!$I$25:$I$52,MATCH(B2235&amp;"|"&amp;I2235,Structure!$A$25:$A$52,0))</f>
        <v/>
      </c>
      <c r="Q2235" s="20">
        <f>G2235/H2235</f>
        <v/>
      </c>
      <c r="R2235" s="20">
        <f>G2235/O2235</f>
        <v/>
      </c>
      <c r="S2235" s="32">
        <f>(G2235-N2235)/(P2235-N2235)</f>
        <v/>
      </c>
      <c r="T2235" s="4">
        <f>IF(G2235&lt;N2235,"Below",IF(G2235&gt;P2235,"Above","Within"))</f>
        <v/>
      </c>
      <c r="U2235" s="17">
        <f>MAX(0,N2235-G2235)*F2235</f>
        <v/>
      </c>
      <c r="V2235" s="17">
        <f>MAX(0,G2235-P2235)*F2235</f>
        <v/>
      </c>
      <c r="W2235" s="33">
        <f>IF(T2235="Above",LN(G2235/P2235)/LN(1+INDEX(Market!$E$6:$E$9,MATCH(B2235,Market!$A$6:$A$9,0))),0)</f>
        <v/>
      </c>
    </row>
    <row r="2236">
      <c r="A2236" s="5" t="inlineStr">
        <is>
          <t>E02594</t>
        </is>
      </c>
      <c r="B2236" s="5" t="inlineStr">
        <is>
          <t>IT</t>
        </is>
      </c>
      <c r="C2236" s="5" t="inlineStr">
        <is>
          <t>Operations</t>
        </is>
      </c>
      <c r="D2236" s="5" t="inlineStr">
        <is>
          <t>L3</t>
        </is>
      </c>
      <c r="E2236" s="5" t="inlineStr">
        <is>
          <t>M</t>
        </is>
      </c>
      <c r="F2236" s="5" t="n">
        <v>1</v>
      </c>
      <c r="G2236" s="31" t="n">
        <v>39200</v>
      </c>
      <c r="H2236" s="31" t="n">
        <v>39500</v>
      </c>
      <c r="I2236" s="6">
        <f>INDEX(Roles!$J$5:$J$40,MATCH(C2236&amp;"|"&amp;D2236,Roles!$A$5:$A$40,0))</f>
        <v/>
      </c>
      <c r="J2236" s="6">
        <f>INDEX(Roles!$K$5:$K$40,MATCH(C2236&amp;"|"&amp;D2236,Roles!$A$5:$A$40,0))</f>
        <v/>
      </c>
      <c r="K2236" s="26">
        <f>INDEX(Market!$K$31:$K$54,MATCH(B2236&amp;"|"&amp;J2236,Market!$A$31:$A$54,0))</f>
        <v/>
      </c>
      <c r="L2236" s="6">
        <f>INDEX(Settings!$E$13:$E$19,MATCH(I2236,Settings!$B$13:$B$19,0))</f>
        <v/>
      </c>
      <c r="M2236" s="25">
        <f>INDEX(Structure!$K$6:$K$12,MATCH(I2236,Structure!$A$6:$A$12,0))</f>
        <v/>
      </c>
      <c r="N2236" s="26">
        <f>INDEX(Structure!$G$25:$G$52,MATCH(B2236&amp;"|"&amp;I2236,Structure!$A$25:$A$52,0))</f>
        <v/>
      </c>
      <c r="O2236" s="26">
        <f>INDEX(Structure!$H$25:$H$52,MATCH(B2236&amp;"|"&amp;I2236,Structure!$A$25:$A$52,0))</f>
        <v/>
      </c>
      <c r="P2236" s="26">
        <f>INDEX(Structure!$I$25:$I$52,MATCH(B2236&amp;"|"&amp;I2236,Structure!$A$25:$A$52,0))</f>
        <v/>
      </c>
      <c r="Q2236" s="20">
        <f>G2236/H2236</f>
        <v/>
      </c>
      <c r="R2236" s="20">
        <f>G2236/O2236</f>
        <v/>
      </c>
      <c r="S2236" s="32">
        <f>(G2236-N2236)/(P2236-N2236)</f>
        <v/>
      </c>
      <c r="T2236" s="4">
        <f>IF(G2236&lt;N2236,"Below",IF(G2236&gt;P2236,"Above","Within"))</f>
        <v/>
      </c>
      <c r="U2236" s="17">
        <f>MAX(0,N2236-G2236)*F2236</f>
        <v/>
      </c>
      <c r="V2236" s="17">
        <f>MAX(0,G2236-P2236)*F2236</f>
        <v/>
      </c>
      <c r="W2236" s="33">
        <f>IF(T2236="Above",LN(G2236/P2236)/LN(1+INDEX(Market!$E$6:$E$9,MATCH(B2236,Market!$A$6:$A$9,0))),0)</f>
        <v/>
      </c>
    </row>
    <row r="2237">
      <c r="A2237" s="5" t="inlineStr">
        <is>
          <t>E02595</t>
        </is>
      </c>
      <c r="B2237" s="5" t="inlineStr">
        <is>
          <t>ES</t>
        </is>
      </c>
      <c r="C2237" s="5" t="inlineStr">
        <is>
          <t>Operations</t>
        </is>
      </c>
      <c r="D2237" s="5" t="inlineStr">
        <is>
          <t>L5</t>
        </is>
      </c>
      <c r="E2237" s="5" t="inlineStr">
        <is>
          <t>M</t>
        </is>
      </c>
      <c r="F2237" s="5" t="n">
        <v>1</v>
      </c>
      <c r="G2237" s="31" t="n">
        <v>69300</v>
      </c>
      <c r="H2237" s="31" t="n">
        <v>68900</v>
      </c>
      <c r="I2237" s="6">
        <f>INDEX(Roles!$J$5:$J$40,MATCH(C2237&amp;"|"&amp;D2237,Roles!$A$5:$A$40,0))</f>
        <v/>
      </c>
      <c r="J2237" s="6">
        <f>INDEX(Roles!$K$5:$K$40,MATCH(C2237&amp;"|"&amp;D2237,Roles!$A$5:$A$40,0))</f>
        <v/>
      </c>
      <c r="K2237" s="26">
        <f>INDEX(Market!$K$31:$K$54,MATCH(B2237&amp;"|"&amp;J2237,Market!$A$31:$A$54,0))</f>
        <v/>
      </c>
      <c r="L2237" s="6">
        <f>INDEX(Settings!$E$13:$E$19,MATCH(I2237,Settings!$B$13:$B$19,0))</f>
        <v/>
      </c>
      <c r="M2237" s="25">
        <f>INDEX(Structure!$K$6:$K$12,MATCH(I2237,Structure!$A$6:$A$12,0))</f>
        <v/>
      </c>
      <c r="N2237" s="26">
        <f>INDEX(Structure!$G$25:$G$52,MATCH(B2237&amp;"|"&amp;I2237,Structure!$A$25:$A$52,0))</f>
        <v/>
      </c>
      <c r="O2237" s="26">
        <f>INDEX(Structure!$H$25:$H$52,MATCH(B2237&amp;"|"&amp;I2237,Structure!$A$25:$A$52,0))</f>
        <v/>
      </c>
      <c r="P2237" s="26">
        <f>INDEX(Structure!$I$25:$I$52,MATCH(B2237&amp;"|"&amp;I2237,Structure!$A$25:$A$52,0))</f>
        <v/>
      </c>
      <c r="Q2237" s="20">
        <f>G2237/H2237</f>
        <v/>
      </c>
      <c r="R2237" s="20">
        <f>G2237/O2237</f>
        <v/>
      </c>
      <c r="S2237" s="32">
        <f>(G2237-N2237)/(P2237-N2237)</f>
        <v/>
      </c>
      <c r="T2237" s="4">
        <f>IF(G2237&lt;N2237,"Below",IF(G2237&gt;P2237,"Above","Within"))</f>
        <v/>
      </c>
      <c r="U2237" s="17">
        <f>MAX(0,N2237-G2237)*F2237</f>
        <v/>
      </c>
      <c r="V2237" s="17">
        <f>MAX(0,G2237-P2237)*F2237</f>
        <v/>
      </c>
      <c r="W2237" s="33">
        <f>IF(T2237="Above",LN(G2237/P2237)/LN(1+INDEX(Market!$E$6:$E$9,MATCH(B2237,Market!$A$6:$A$9,0))),0)</f>
        <v/>
      </c>
    </row>
    <row r="2238">
      <c r="A2238" s="5" t="inlineStr">
        <is>
          <t>E02596</t>
        </is>
      </c>
      <c r="B2238" s="5" t="inlineStr">
        <is>
          <t>IT</t>
        </is>
      </c>
      <c r="C2238" s="5" t="inlineStr">
        <is>
          <t>Sales</t>
        </is>
      </c>
      <c r="D2238" s="5" t="inlineStr">
        <is>
          <t>L5</t>
        </is>
      </c>
      <c r="E2238" s="5" t="inlineStr">
        <is>
          <t>M</t>
        </is>
      </c>
      <c r="F2238" s="5" t="n">
        <v>1</v>
      </c>
      <c r="G2238" s="31" t="n">
        <v>72350</v>
      </c>
      <c r="H2238" s="31" t="n">
        <v>79200</v>
      </c>
      <c r="I2238" s="6">
        <f>INDEX(Roles!$J$5:$J$40,MATCH(C2238&amp;"|"&amp;D2238,Roles!$A$5:$A$40,0))</f>
        <v/>
      </c>
      <c r="J2238" s="6">
        <f>INDEX(Roles!$K$5:$K$40,MATCH(C2238&amp;"|"&amp;D2238,Roles!$A$5:$A$40,0))</f>
        <v/>
      </c>
      <c r="K2238" s="26">
        <f>INDEX(Market!$K$31:$K$54,MATCH(B2238&amp;"|"&amp;J2238,Market!$A$31:$A$54,0))</f>
        <v/>
      </c>
      <c r="L2238" s="6">
        <f>INDEX(Settings!$E$13:$E$19,MATCH(I2238,Settings!$B$13:$B$19,0))</f>
        <v/>
      </c>
      <c r="M2238" s="25">
        <f>INDEX(Structure!$K$6:$K$12,MATCH(I2238,Structure!$A$6:$A$12,0))</f>
        <v/>
      </c>
      <c r="N2238" s="26">
        <f>INDEX(Structure!$G$25:$G$52,MATCH(B2238&amp;"|"&amp;I2238,Structure!$A$25:$A$52,0))</f>
        <v/>
      </c>
      <c r="O2238" s="26">
        <f>INDEX(Structure!$H$25:$H$52,MATCH(B2238&amp;"|"&amp;I2238,Structure!$A$25:$A$52,0))</f>
        <v/>
      </c>
      <c r="P2238" s="26">
        <f>INDEX(Structure!$I$25:$I$52,MATCH(B2238&amp;"|"&amp;I2238,Structure!$A$25:$A$52,0))</f>
        <v/>
      </c>
      <c r="Q2238" s="20">
        <f>G2238/H2238</f>
        <v/>
      </c>
      <c r="R2238" s="20">
        <f>G2238/O2238</f>
        <v/>
      </c>
      <c r="S2238" s="32">
        <f>(G2238-N2238)/(P2238-N2238)</f>
        <v/>
      </c>
      <c r="T2238" s="4">
        <f>IF(G2238&lt;N2238,"Below",IF(G2238&gt;P2238,"Above","Within"))</f>
        <v/>
      </c>
      <c r="U2238" s="17">
        <f>MAX(0,N2238-G2238)*F2238</f>
        <v/>
      </c>
      <c r="V2238" s="17">
        <f>MAX(0,G2238-P2238)*F2238</f>
        <v/>
      </c>
      <c r="W2238" s="33">
        <f>IF(T2238="Above",LN(G2238/P2238)/LN(1+INDEX(Market!$E$6:$E$9,MATCH(B2238,Market!$A$6:$A$9,0))),0)</f>
        <v/>
      </c>
    </row>
    <row r="2239">
      <c r="A2239" s="5" t="inlineStr">
        <is>
          <t>E02597</t>
        </is>
      </c>
      <c r="B2239" s="5" t="inlineStr">
        <is>
          <t>PL</t>
        </is>
      </c>
      <c r="C2239" s="5" t="inlineStr">
        <is>
          <t>Tech</t>
        </is>
      </c>
      <c r="D2239" s="5" t="inlineStr">
        <is>
          <t>L5</t>
        </is>
      </c>
      <c r="E2239" s="5" t="inlineStr">
        <is>
          <t>M</t>
        </is>
      </c>
      <c r="F2239" s="5" t="n">
        <v>1</v>
      </c>
      <c r="G2239" s="31" t="n">
        <v>76650</v>
      </c>
      <c r="H2239" s="31" t="n">
        <v>76100</v>
      </c>
      <c r="I2239" s="6">
        <f>INDEX(Roles!$J$5:$J$40,MATCH(C2239&amp;"|"&amp;D2239,Roles!$A$5:$A$40,0))</f>
        <v/>
      </c>
      <c r="J2239" s="6">
        <f>INDEX(Roles!$K$5:$K$40,MATCH(C2239&amp;"|"&amp;D2239,Roles!$A$5:$A$40,0))</f>
        <v/>
      </c>
      <c r="K2239" s="26">
        <f>INDEX(Market!$K$31:$K$54,MATCH(B2239&amp;"|"&amp;J2239,Market!$A$31:$A$54,0))</f>
        <v/>
      </c>
      <c r="L2239" s="6">
        <f>INDEX(Settings!$E$13:$E$19,MATCH(I2239,Settings!$B$13:$B$19,0))</f>
        <v/>
      </c>
      <c r="M2239" s="25">
        <f>INDEX(Structure!$K$6:$K$12,MATCH(I2239,Structure!$A$6:$A$12,0))</f>
        <v/>
      </c>
      <c r="N2239" s="26">
        <f>INDEX(Structure!$G$25:$G$52,MATCH(B2239&amp;"|"&amp;I2239,Structure!$A$25:$A$52,0))</f>
        <v/>
      </c>
      <c r="O2239" s="26">
        <f>INDEX(Structure!$H$25:$H$52,MATCH(B2239&amp;"|"&amp;I2239,Structure!$A$25:$A$52,0))</f>
        <v/>
      </c>
      <c r="P2239" s="26">
        <f>INDEX(Structure!$I$25:$I$52,MATCH(B2239&amp;"|"&amp;I2239,Structure!$A$25:$A$52,0))</f>
        <v/>
      </c>
      <c r="Q2239" s="20">
        <f>G2239/H2239</f>
        <v/>
      </c>
      <c r="R2239" s="20">
        <f>G2239/O2239</f>
        <v/>
      </c>
      <c r="S2239" s="32">
        <f>(G2239-N2239)/(P2239-N2239)</f>
        <v/>
      </c>
      <c r="T2239" s="4">
        <f>IF(G2239&lt;N2239,"Below",IF(G2239&gt;P2239,"Above","Within"))</f>
        <v/>
      </c>
      <c r="U2239" s="17">
        <f>MAX(0,N2239-G2239)*F2239</f>
        <v/>
      </c>
      <c r="V2239" s="17">
        <f>MAX(0,G2239-P2239)*F2239</f>
        <v/>
      </c>
      <c r="W2239" s="33">
        <f>IF(T2239="Above",LN(G2239/P2239)/LN(1+INDEX(Market!$E$6:$E$9,MATCH(B2239,Market!$A$6:$A$9,0))),0)</f>
        <v/>
      </c>
    </row>
    <row r="2240">
      <c r="A2240" s="5" t="inlineStr">
        <is>
          <t>E02599</t>
        </is>
      </c>
      <c r="B2240" s="5" t="inlineStr">
        <is>
          <t>DE</t>
        </is>
      </c>
      <c r="C2240" s="5" t="inlineStr">
        <is>
          <t>Finance</t>
        </is>
      </c>
      <c r="D2240" s="5" t="inlineStr">
        <is>
          <t>L2</t>
        </is>
      </c>
      <c r="E2240" s="5" t="inlineStr">
        <is>
          <t>M</t>
        </is>
      </c>
      <c r="F2240" s="5" t="n">
        <v>1</v>
      </c>
      <c r="G2240" s="31" t="n">
        <v>53550</v>
      </c>
      <c r="H2240" s="31" t="n">
        <v>52300</v>
      </c>
      <c r="I2240" s="6">
        <f>INDEX(Roles!$J$5:$J$40,MATCH(C2240&amp;"|"&amp;D2240,Roles!$A$5:$A$40,0))</f>
        <v/>
      </c>
      <c r="J2240" s="6">
        <f>INDEX(Roles!$K$5:$K$40,MATCH(C2240&amp;"|"&amp;D2240,Roles!$A$5:$A$40,0))</f>
        <v/>
      </c>
      <c r="K2240" s="26">
        <f>INDEX(Market!$K$31:$K$54,MATCH(B2240&amp;"|"&amp;J2240,Market!$A$31:$A$54,0))</f>
        <v/>
      </c>
      <c r="L2240" s="6">
        <f>INDEX(Settings!$E$13:$E$19,MATCH(I2240,Settings!$B$13:$B$19,0))</f>
        <v/>
      </c>
      <c r="M2240" s="25">
        <f>INDEX(Structure!$K$6:$K$12,MATCH(I2240,Structure!$A$6:$A$12,0))</f>
        <v/>
      </c>
      <c r="N2240" s="26">
        <f>INDEX(Structure!$G$25:$G$52,MATCH(B2240&amp;"|"&amp;I2240,Structure!$A$25:$A$52,0))</f>
        <v/>
      </c>
      <c r="O2240" s="26">
        <f>INDEX(Structure!$H$25:$H$52,MATCH(B2240&amp;"|"&amp;I2240,Structure!$A$25:$A$52,0))</f>
        <v/>
      </c>
      <c r="P2240" s="26">
        <f>INDEX(Structure!$I$25:$I$52,MATCH(B2240&amp;"|"&amp;I2240,Structure!$A$25:$A$52,0))</f>
        <v/>
      </c>
      <c r="Q2240" s="20">
        <f>G2240/H2240</f>
        <v/>
      </c>
      <c r="R2240" s="20">
        <f>G2240/O2240</f>
        <v/>
      </c>
      <c r="S2240" s="32">
        <f>(G2240-N2240)/(P2240-N2240)</f>
        <v/>
      </c>
      <c r="T2240" s="4">
        <f>IF(G2240&lt;N2240,"Below",IF(G2240&gt;P2240,"Above","Within"))</f>
        <v/>
      </c>
      <c r="U2240" s="17">
        <f>MAX(0,N2240-G2240)*F2240</f>
        <v/>
      </c>
      <c r="V2240" s="17">
        <f>MAX(0,G2240-P2240)*F2240</f>
        <v/>
      </c>
      <c r="W2240" s="33">
        <f>IF(T2240="Above",LN(G2240/P2240)/LN(1+INDEX(Market!$E$6:$E$9,MATCH(B2240,Market!$A$6:$A$9,0))),0)</f>
        <v/>
      </c>
    </row>
    <row r="2241">
      <c r="A2241" s="5" t="inlineStr">
        <is>
          <t>E02600</t>
        </is>
      </c>
      <c r="B2241" s="5" t="inlineStr">
        <is>
          <t>PL</t>
        </is>
      </c>
      <c r="C2241" s="5" t="inlineStr">
        <is>
          <t>Customer Service</t>
        </is>
      </c>
      <c r="D2241" s="5" t="inlineStr">
        <is>
          <t>L1</t>
        </is>
      </c>
      <c r="E2241" s="5" t="inlineStr">
        <is>
          <t>F</t>
        </is>
      </c>
      <c r="F2241" s="5" t="n">
        <v>1</v>
      </c>
      <c r="G2241" s="31" t="n">
        <v>18900</v>
      </c>
      <c r="H2241" s="31" t="n">
        <v>18900</v>
      </c>
      <c r="I2241" s="6">
        <f>INDEX(Roles!$J$5:$J$40,MATCH(C2241&amp;"|"&amp;D2241,Roles!$A$5:$A$40,0))</f>
        <v/>
      </c>
      <c r="J2241" s="6">
        <f>INDEX(Roles!$K$5:$K$40,MATCH(C2241&amp;"|"&amp;D2241,Roles!$A$5:$A$40,0))</f>
        <v/>
      </c>
      <c r="K2241" s="26">
        <f>INDEX(Market!$K$31:$K$54,MATCH(B2241&amp;"|"&amp;J2241,Market!$A$31:$A$54,0))</f>
        <v/>
      </c>
      <c r="L2241" s="6">
        <f>INDEX(Settings!$E$13:$E$19,MATCH(I2241,Settings!$B$13:$B$19,0))</f>
        <v/>
      </c>
      <c r="M2241" s="25">
        <f>INDEX(Structure!$K$6:$K$12,MATCH(I2241,Structure!$A$6:$A$12,0))</f>
        <v/>
      </c>
      <c r="N2241" s="26">
        <f>INDEX(Structure!$G$25:$G$52,MATCH(B2241&amp;"|"&amp;I2241,Structure!$A$25:$A$52,0))</f>
        <v/>
      </c>
      <c r="O2241" s="26">
        <f>INDEX(Structure!$H$25:$H$52,MATCH(B2241&amp;"|"&amp;I2241,Structure!$A$25:$A$52,0))</f>
        <v/>
      </c>
      <c r="P2241" s="26">
        <f>INDEX(Structure!$I$25:$I$52,MATCH(B2241&amp;"|"&amp;I2241,Structure!$A$25:$A$52,0))</f>
        <v/>
      </c>
      <c r="Q2241" s="20">
        <f>G2241/H2241</f>
        <v/>
      </c>
      <c r="R2241" s="20">
        <f>G2241/O2241</f>
        <v/>
      </c>
      <c r="S2241" s="32">
        <f>(G2241-N2241)/(P2241-N2241)</f>
        <v/>
      </c>
      <c r="T2241" s="4">
        <f>IF(G2241&lt;N2241,"Below",IF(G2241&gt;P2241,"Above","Within"))</f>
        <v/>
      </c>
      <c r="U2241" s="17">
        <f>MAX(0,N2241-G2241)*F2241</f>
        <v/>
      </c>
      <c r="V2241" s="17">
        <f>MAX(0,G2241-P2241)*F2241</f>
        <v/>
      </c>
      <c r="W2241" s="33">
        <f>IF(T2241="Above",LN(G2241/P2241)/LN(1+INDEX(Market!$E$6:$E$9,MATCH(B2241,Market!$A$6:$A$9,0))),0)</f>
        <v/>
      </c>
    </row>
    <row r="2242">
      <c r="A2242" s="5" t="inlineStr">
        <is>
          <t>E02601</t>
        </is>
      </c>
      <c r="B2242" s="5" t="inlineStr">
        <is>
          <t>IT</t>
        </is>
      </c>
      <c r="C2242" s="5" t="inlineStr">
        <is>
          <t>Operations</t>
        </is>
      </c>
      <c r="D2242" s="5" t="inlineStr">
        <is>
          <t>L2</t>
        </is>
      </c>
      <c r="E2242" s="5" t="inlineStr">
        <is>
          <t>M</t>
        </is>
      </c>
      <c r="F2242" s="5" t="n">
        <v>1</v>
      </c>
      <c r="G2242" s="31" t="n">
        <v>29200</v>
      </c>
      <c r="H2242" s="31" t="n">
        <v>30900</v>
      </c>
      <c r="I2242" s="6">
        <f>INDEX(Roles!$J$5:$J$40,MATCH(C2242&amp;"|"&amp;D2242,Roles!$A$5:$A$40,0))</f>
        <v/>
      </c>
      <c r="J2242" s="6">
        <f>INDEX(Roles!$K$5:$K$40,MATCH(C2242&amp;"|"&amp;D2242,Roles!$A$5:$A$40,0))</f>
        <v/>
      </c>
      <c r="K2242" s="26">
        <f>INDEX(Market!$K$31:$K$54,MATCH(B2242&amp;"|"&amp;J2242,Market!$A$31:$A$54,0))</f>
        <v/>
      </c>
      <c r="L2242" s="6">
        <f>INDEX(Settings!$E$13:$E$19,MATCH(I2242,Settings!$B$13:$B$19,0))</f>
        <v/>
      </c>
      <c r="M2242" s="25">
        <f>INDEX(Structure!$K$6:$K$12,MATCH(I2242,Structure!$A$6:$A$12,0))</f>
        <v/>
      </c>
      <c r="N2242" s="26">
        <f>INDEX(Structure!$G$25:$G$52,MATCH(B2242&amp;"|"&amp;I2242,Structure!$A$25:$A$52,0))</f>
        <v/>
      </c>
      <c r="O2242" s="26">
        <f>INDEX(Structure!$H$25:$H$52,MATCH(B2242&amp;"|"&amp;I2242,Structure!$A$25:$A$52,0))</f>
        <v/>
      </c>
      <c r="P2242" s="26">
        <f>INDEX(Structure!$I$25:$I$52,MATCH(B2242&amp;"|"&amp;I2242,Structure!$A$25:$A$52,0))</f>
        <v/>
      </c>
      <c r="Q2242" s="20">
        <f>G2242/H2242</f>
        <v/>
      </c>
      <c r="R2242" s="20">
        <f>G2242/O2242</f>
        <v/>
      </c>
      <c r="S2242" s="32">
        <f>(G2242-N2242)/(P2242-N2242)</f>
        <v/>
      </c>
      <c r="T2242" s="4">
        <f>IF(G2242&lt;N2242,"Below",IF(G2242&gt;P2242,"Above","Within"))</f>
        <v/>
      </c>
      <c r="U2242" s="17">
        <f>MAX(0,N2242-G2242)*F2242</f>
        <v/>
      </c>
      <c r="V2242" s="17">
        <f>MAX(0,G2242-P2242)*F2242</f>
        <v/>
      </c>
      <c r="W2242" s="33">
        <f>IF(T2242="Above",LN(G2242/P2242)/LN(1+INDEX(Market!$E$6:$E$9,MATCH(B2242,Market!$A$6:$A$9,0))),0)</f>
        <v/>
      </c>
    </row>
    <row r="2243">
      <c r="A2243" s="5" t="inlineStr">
        <is>
          <t>E02602</t>
        </is>
      </c>
      <c r="B2243" s="5" t="inlineStr">
        <is>
          <t>DE</t>
        </is>
      </c>
      <c r="C2243" s="5" t="inlineStr">
        <is>
          <t>Tech</t>
        </is>
      </c>
      <c r="D2243" s="5" t="inlineStr">
        <is>
          <t>L3</t>
        </is>
      </c>
      <c r="E2243" s="5" t="inlineStr">
        <is>
          <t>M</t>
        </is>
      </c>
      <c r="F2243" s="5" t="n">
        <v>1</v>
      </c>
      <c r="G2243" s="31" t="n">
        <v>75700</v>
      </c>
      <c r="H2243" s="31" t="n">
        <v>76000</v>
      </c>
      <c r="I2243" s="6">
        <f>INDEX(Roles!$J$5:$J$40,MATCH(C2243&amp;"|"&amp;D2243,Roles!$A$5:$A$40,0))</f>
        <v/>
      </c>
      <c r="J2243" s="6">
        <f>INDEX(Roles!$K$5:$K$40,MATCH(C2243&amp;"|"&amp;D2243,Roles!$A$5:$A$40,0))</f>
        <v/>
      </c>
      <c r="K2243" s="26">
        <f>INDEX(Market!$K$31:$K$54,MATCH(B2243&amp;"|"&amp;J2243,Market!$A$31:$A$54,0))</f>
        <v/>
      </c>
      <c r="L2243" s="6">
        <f>INDEX(Settings!$E$13:$E$19,MATCH(I2243,Settings!$B$13:$B$19,0))</f>
        <v/>
      </c>
      <c r="M2243" s="25">
        <f>INDEX(Structure!$K$6:$K$12,MATCH(I2243,Structure!$A$6:$A$12,0))</f>
        <v/>
      </c>
      <c r="N2243" s="26">
        <f>INDEX(Structure!$G$25:$G$52,MATCH(B2243&amp;"|"&amp;I2243,Structure!$A$25:$A$52,0))</f>
        <v/>
      </c>
      <c r="O2243" s="26">
        <f>INDEX(Structure!$H$25:$H$52,MATCH(B2243&amp;"|"&amp;I2243,Structure!$A$25:$A$52,0))</f>
        <v/>
      </c>
      <c r="P2243" s="26">
        <f>INDEX(Structure!$I$25:$I$52,MATCH(B2243&amp;"|"&amp;I2243,Structure!$A$25:$A$52,0))</f>
        <v/>
      </c>
      <c r="Q2243" s="20">
        <f>G2243/H2243</f>
        <v/>
      </c>
      <c r="R2243" s="20">
        <f>G2243/O2243</f>
        <v/>
      </c>
      <c r="S2243" s="32">
        <f>(G2243-N2243)/(P2243-N2243)</f>
        <v/>
      </c>
      <c r="T2243" s="4">
        <f>IF(G2243&lt;N2243,"Below",IF(G2243&gt;P2243,"Above","Within"))</f>
        <v/>
      </c>
      <c r="U2243" s="17">
        <f>MAX(0,N2243-G2243)*F2243</f>
        <v/>
      </c>
      <c r="V2243" s="17">
        <f>MAX(0,G2243-P2243)*F2243</f>
        <v/>
      </c>
      <c r="W2243" s="33">
        <f>IF(T2243="Above",LN(G2243/P2243)/LN(1+INDEX(Market!$E$6:$E$9,MATCH(B2243,Market!$A$6:$A$9,0))),0)</f>
        <v/>
      </c>
    </row>
    <row r="2244">
      <c r="A2244" s="5" t="inlineStr">
        <is>
          <t>E02603</t>
        </is>
      </c>
      <c r="B2244" s="5" t="inlineStr">
        <is>
          <t>IT</t>
        </is>
      </c>
      <c r="C2244" s="5" t="inlineStr">
        <is>
          <t>Operations</t>
        </is>
      </c>
      <c r="D2244" s="5" t="inlineStr">
        <is>
          <t>L4</t>
        </is>
      </c>
      <c r="E2244" s="5" t="inlineStr">
        <is>
          <t>F</t>
        </is>
      </c>
      <c r="F2244" s="5" t="n">
        <v>1</v>
      </c>
      <c r="G2244" s="31" t="n">
        <v>49300</v>
      </c>
      <c r="H2244" s="31" t="n">
        <v>51900</v>
      </c>
      <c r="I2244" s="6">
        <f>INDEX(Roles!$J$5:$J$40,MATCH(C2244&amp;"|"&amp;D2244,Roles!$A$5:$A$40,0))</f>
        <v/>
      </c>
      <c r="J2244" s="6">
        <f>INDEX(Roles!$K$5:$K$40,MATCH(C2244&amp;"|"&amp;D2244,Roles!$A$5:$A$40,0))</f>
        <v/>
      </c>
      <c r="K2244" s="26">
        <f>INDEX(Market!$K$31:$K$54,MATCH(B2244&amp;"|"&amp;J2244,Market!$A$31:$A$54,0))</f>
        <v/>
      </c>
      <c r="L2244" s="6">
        <f>INDEX(Settings!$E$13:$E$19,MATCH(I2244,Settings!$B$13:$B$19,0))</f>
        <v/>
      </c>
      <c r="M2244" s="25">
        <f>INDEX(Structure!$K$6:$K$12,MATCH(I2244,Structure!$A$6:$A$12,0))</f>
        <v/>
      </c>
      <c r="N2244" s="26">
        <f>INDEX(Structure!$G$25:$G$52,MATCH(B2244&amp;"|"&amp;I2244,Structure!$A$25:$A$52,0))</f>
        <v/>
      </c>
      <c r="O2244" s="26">
        <f>INDEX(Structure!$H$25:$H$52,MATCH(B2244&amp;"|"&amp;I2244,Structure!$A$25:$A$52,0))</f>
        <v/>
      </c>
      <c r="P2244" s="26">
        <f>INDEX(Structure!$I$25:$I$52,MATCH(B2244&amp;"|"&amp;I2244,Structure!$A$25:$A$52,0))</f>
        <v/>
      </c>
      <c r="Q2244" s="20">
        <f>G2244/H2244</f>
        <v/>
      </c>
      <c r="R2244" s="20">
        <f>G2244/O2244</f>
        <v/>
      </c>
      <c r="S2244" s="32">
        <f>(G2244-N2244)/(P2244-N2244)</f>
        <v/>
      </c>
      <c r="T2244" s="4">
        <f>IF(G2244&lt;N2244,"Below",IF(G2244&gt;P2244,"Above","Within"))</f>
        <v/>
      </c>
      <c r="U2244" s="17">
        <f>MAX(0,N2244-G2244)*F2244</f>
        <v/>
      </c>
      <c r="V2244" s="17">
        <f>MAX(0,G2244-P2244)*F2244</f>
        <v/>
      </c>
      <c r="W2244" s="33">
        <f>IF(T2244="Above",LN(G2244/P2244)/LN(1+INDEX(Market!$E$6:$E$9,MATCH(B2244,Market!$A$6:$A$9,0))),0)</f>
        <v/>
      </c>
    </row>
    <row r="2245">
      <c r="A2245" s="5" t="inlineStr">
        <is>
          <t>E02604</t>
        </is>
      </c>
      <c r="B2245" s="5" t="inlineStr">
        <is>
          <t>IT</t>
        </is>
      </c>
      <c r="C2245" s="5" t="inlineStr">
        <is>
          <t>Operations</t>
        </is>
      </c>
      <c r="D2245" s="5" t="inlineStr">
        <is>
          <t>L1</t>
        </is>
      </c>
      <c r="E2245" s="5" t="inlineStr">
        <is>
          <t>M</t>
        </is>
      </c>
      <c r="F2245" s="5" t="n">
        <v>1</v>
      </c>
      <c r="G2245" s="31" t="n">
        <v>25950</v>
      </c>
      <c r="H2245" s="31" t="n">
        <v>24700</v>
      </c>
      <c r="I2245" s="6">
        <f>INDEX(Roles!$J$5:$J$40,MATCH(C2245&amp;"|"&amp;D2245,Roles!$A$5:$A$40,0))</f>
        <v/>
      </c>
      <c r="J2245" s="6">
        <f>INDEX(Roles!$K$5:$K$40,MATCH(C2245&amp;"|"&amp;D2245,Roles!$A$5:$A$40,0))</f>
        <v/>
      </c>
      <c r="K2245" s="26">
        <f>INDEX(Market!$K$31:$K$54,MATCH(B2245&amp;"|"&amp;J2245,Market!$A$31:$A$54,0))</f>
        <v/>
      </c>
      <c r="L2245" s="6">
        <f>INDEX(Settings!$E$13:$E$19,MATCH(I2245,Settings!$B$13:$B$19,0))</f>
        <v/>
      </c>
      <c r="M2245" s="25">
        <f>INDEX(Structure!$K$6:$K$12,MATCH(I2245,Structure!$A$6:$A$12,0))</f>
        <v/>
      </c>
      <c r="N2245" s="26">
        <f>INDEX(Structure!$G$25:$G$52,MATCH(B2245&amp;"|"&amp;I2245,Structure!$A$25:$A$52,0))</f>
        <v/>
      </c>
      <c r="O2245" s="26">
        <f>INDEX(Structure!$H$25:$H$52,MATCH(B2245&amp;"|"&amp;I2245,Structure!$A$25:$A$52,0))</f>
        <v/>
      </c>
      <c r="P2245" s="26">
        <f>INDEX(Structure!$I$25:$I$52,MATCH(B2245&amp;"|"&amp;I2245,Structure!$A$25:$A$52,0))</f>
        <v/>
      </c>
      <c r="Q2245" s="20">
        <f>G2245/H2245</f>
        <v/>
      </c>
      <c r="R2245" s="20">
        <f>G2245/O2245</f>
        <v/>
      </c>
      <c r="S2245" s="32">
        <f>(G2245-N2245)/(P2245-N2245)</f>
        <v/>
      </c>
      <c r="T2245" s="4">
        <f>IF(G2245&lt;N2245,"Below",IF(G2245&gt;P2245,"Above","Within"))</f>
        <v/>
      </c>
      <c r="U2245" s="17">
        <f>MAX(0,N2245-G2245)*F2245</f>
        <v/>
      </c>
      <c r="V2245" s="17">
        <f>MAX(0,G2245-P2245)*F2245</f>
        <v/>
      </c>
      <c r="W2245" s="33">
        <f>IF(T2245="Above",LN(G2245/P2245)/LN(1+INDEX(Market!$E$6:$E$9,MATCH(B2245,Market!$A$6:$A$9,0))),0)</f>
        <v/>
      </c>
    </row>
    <row r="2246">
      <c r="A2246" s="5" t="inlineStr">
        <is>
          <t>E02605</t>
        </is>
      </c>
      <c r="B2246" s="5" t="inlineStr">
        <is>
          <t>PL</t>
        </is>
      </c>
      <c r="C2246" s="5" t="inlineStr">
        <is>
          <t>Operations</t>
        </is>
      </c>
      <c r="D2246" s="5" t="inlineStr">
        <is>
          <t>L5</t>
        </is>
      </c>
      <c r="E2246" s="5" t="inlineStr">
        <is>
          <t>M</t>
        </is>
      </c>
      <c r="F2246" s="5" t="n">
        <v>1</v>
      </c>
      <c r="G2246" s="31" t="n">
        <v>60700</v>
      </c>
      <c r="H2246" s="31" t="n">
        <v>57900</v>
      </c>
      <c r="I2246" s="6">
        <f>INDEX(Roles!$J$5:$J$40,MATCH(C2246&amp;"|"&amp;D2246,Roles!$A$5:$A$40,0))</f>
        <v/>
      </c>
      <c r="J2246" s="6">
        <f>INDEX(Roles!$K$5:$K$40,MATCH(C2246&amp;"|"&amp;D2246,Roles!$A$5:$A$40,0))</f>
        <v/>
      </c>
      <c r="K2246" s="26">
        <f>INDEX(Market!$K$31:$K$54,MATCH(B2246&amp;"|"&amp;J2246,Market!$A$31:$A$54,0))</f>
        <v/>
      </c>
      <c r="L2246" s="6">
        <f>INDEX(Settings!$E$13:$E$19,MATCH(I2246,Settings!$B$13:$B$19,0))</f>
        <v/>
      </c>
      <c r="M2246" s="25">
        <f>INDEX(Structure!$K$6:$K$12,MATCH(I2246,Structure!$A$6:$A$12,0))</f>
        <v/>
      </c>
      <c r="N2246" s="26">
        <f>INDEX(Structure!$G$25:$G$52,MATCH(B2246&amp;"|"&amp;I2246,Structure!$A$25:$A$52,0))</f>
        <v/>
      </c>
      <c r="O2246" s="26">
        <f>INDEX(Structure!$H$25:$H$52,MATCH(B2246&amp;"|"&amp;I2246,Structure!$A$25:$A$52,0))</f>
        <v/>
      </c>
      <c r="P2246" s="26">
        <f>INDEX(Structure!$I$25:$I$52,MATCH(B2246&amp;"|"&amp;I2246,Structure!$A$25:$A$52,0))</f>
        <v/>
      </c>
      <c r="Q2246" s="20">
        <f>G2246/H2246</f>
        <v/>
      </c>
      <c r="R2246" s="20">
        <f>G2246/O2246</f>
        <v/>
      </c>
      <c r="S2246" s="32">
        <f>(G2246-N2246)/(P2246-N2246)</f>
        <v/>
      </c>
      <c r="T2246" s="4">
        <f>IF(G2246&lt;N2246,"Below",IF(G2246&gt;P2246,"Above","Within"))</f>
        <v/>
      </c>
      <c r="U2246" s="17">
        <f>MAX(0,N2246-G2246)*F2246</f>
        <v/>
      </c>
      <c r="V2246" s="17">
        <f>MAX(0,G2246-P2246)*F2246</f>
        <v/>
      </c>
      <c r="W2246" s="33">
        <f>IF(T2246="Above",LN(G2246/P2246)/LN(1+INDEX(Market!$E$6:$E$9,MATCH(B2246,Market!$A$6:$A$9,0))),0)</f>
        <v/>
      </c>
    </row>
    <row r="2247">
      <c r="A2247" s="5" t="inlineStr">
        <is>
          <t>E02607</t>
        </is>
      </c>
      <c r="B2247" s="5" t="inlineStr">
        <is>
          <t>IT</t>
        </is>
      </c>
      <c r="C2247" s="5" t="inlineStr">
        <is>
          <t>Tech</t>
        </is>
      </c>
      <c r="D2247" s="5" t="inlineStr">
        <is>
          <t>L2</t>
        </is>
      </c>
      <c r="E2247" s="5" t="inlineStr">
        <is>
          <t>M</t>
        </is>
      </c>
      <c r="F2247" s="5" t="n">
        <v>1</v>
      </c>
      <c r="G2247" s="31" t="n">
        <v>41850</v>
      </c>
      <c r="H2247" s="31" t="n">
        <v>40600</v>
      </c>
      <c r="I2247" s="6">
        <f>INDEX(Roles!$J$5:$J$40,MATCH(C2247&amp;"|"&amp;D2247,Roles!$A$5:$A$40,0))</f>
        <v/>
      </c>
      <c r="J2247" s="6">
        <f>INDEX(Roles!$K$5:$K$40,MATCH(C2247&amp;"|"&amp;D2247,Roles!$A$5:$A$40,0))</f>
        <v/>
      </c>
      <c r="K2247" s="26">
        <f>INDEX(Market!$K$31:$K$54,MATCH(B2247&amp;"|"&amp;J2247,Market!$A$31:$A$54,0))</f>
        <v/>
      </c>
      <c r="L2247" s="6">
        <f>INDEX(Settings!$E$13:$E$19,MATCH(I2247,Settings!$B$13:$B$19,0))</f>
        <v/>
      </c>
      <c r="M2247" s="25">
        <f>INDEX(Structure!$K$6:$K$12,MATCH(I2247,Structure!$A$6:$A$12,0))</f>
        <v/>
      </c>
      <c r="N2247" s="26">
        <f>INDEX(Structure!$G$25:$G$52,MATCH(B2247&amp;"|"&amp;I2247,Structure!$A$25:$A$52,0))</f>
        <v/>
      </c>
      <c r="O2247" s="26">
        <f>INDEX(Structure!$H$25:$H$52,MATCH(B2247&amp;"|"&amp;I2247,Structure!$A$25:$A$52,0))</f>
        <v/>
      </c>
      <c r="P2247" s="26">
        <f>INDEX(Structure!$I$25:$I$52,MATCH(B2247&amp;"|"&amp;I2247,Structure!$A$25:$A$52,0))</f>
        <v/>
      </c>
      <c r="Q2247" s="20">
        <f>G2247/H2247</f>
        <v/>
      </c>
      <c r="R2247" s="20">
        <f>G2247/O2247</f>
        <v/>
      </c>
      <c r="S2247" s="32">
        <f>(G2247-N2247)/(P2247-N2247)</f>
        <v/>
      </c>
      <c r="T2247" s="4">
        <f>IF(G2247&lt;N2247,"Below",IF(G2247&gt;P2247,"Above","Within"))</f>
        <v/>
      </c>
      <c r="U2247" s="17">
        <f>MAX(0,N2247-G2247)*F2247</f>
        <v/>
      </c>
      <c r="V2247" s="17">
        <f>MAX(0,G2247-P2247)*F2247</f>
        <v/>
      </c>
      <c r="W2247" s="33">
        <f>IF(T2247="Above",LN(G2247/P2247)/LN(1+INDEX(Market!$E$6:$E$9,MATCH(B2247,Market!$A$6:$A$9,0))),0)</f>
        <v/>
      </c>
    </row>
    <row r="2248">
      <c r="A2248" s="5" t="inlineStr">
        <is>
          <t>E02608</t>
        </is>
      </c>
      <c r="B2248" s="5" t="inlineStr">
        <is>
          <t>PL</t>
        </is>
      </c>
      <c r="C2248" s="5" t="inlineStr">
        <is>
          <t>Customer Service</t>
        </is>
      </c>
      <c r="D2248" s="5" t="inlineStr">
        <is>
          <t>L3</t>
        </is>
      </c>
      <c r="E2248" s="5" t="inlineStr">
        <is>
          <t>F</t>
        </is>
      </c>
      <c r="F2248" s="5" t="n">
        <v>0.8</v>
      </c>
      <c r="G2248" s="31" t="n">
        <v>29350</v>
      </c>
      <c r="H2248" s="31" t="n">
        <v>30200</v>
      </c>
      <c r="I2248" s="6">
        <f>INDEX(Roles!$J$5:$J$40,MATCH(C2248&amp;"|"&amp;D2248,Roles!$A$5:$A$40,0))</f>
        <v/>
      </c>
      <c r="J2248" s="6">
        <f>INDEX(Roles!$K$5:$K$40,MATCH(C2248&amp;"|"&amp;D2248,Roles!$A$5:$A$40,0))</f>
        <v/>
      </c>
      <c r="K2248" s="26">
        <f>INDEX(Market!$K$31:$K$54,MATCH(B2248&amp;"|"&amp;J2248,Market!$A$31:$A$54,0))</f>
        <v/>
      </c>
      <c r="L2248" s="6">
        <f>INDEX(Settings!$E$13:$E$19,MATCH(I2248,Settings!$B$13:$B$19,0))</f>
        <v/>
      </c>
      <c r="M2248" s="25">
        <f>INDEX(Structure!$K$6:$K$12,MATCH(I2248,Structure!$A$6:$A$12,0))</f>
        <v/>
      </c>
      <c r="N2248" s="26">
        <f>INDEX(Structure!$G$25:$G$52,MATCH(B2248&amp;"|"&amp;I2248,Structure!$A$25:$A$52,0))</f>
        <v/>
      </c>
      <c r="O2248" s="26">
        <f>INDEX(Structure!$H$25:$H$52,MATCH(B2248&amp;"|"&amp;I2248,Structure!$A$25:$A$52,0))</f>
        <v/>
      </c>
      <c r="P2248" s="26">
        <f>INDEX(Structure!$I$25:$I$52,MATCH(B2248&amp;"|"&amp;I2248,Structure!$A$25:$A$52,0))</f>
        <v/>
      </c>
      <c r="Q2248" s="20">
        <f>G2248/H2248</f>
        <v/>
      </c>
      <c r="R2248" s="20">
        <f>G2248/O2248</f>
        <v/>
      </c>
      <c r="S2248" s="32">
        <f>(G2248-N2248)/(P2248-N2248)</f>
        <v/>
      </c>
      <c r="T2248" s="4">
        <f>IF(G2248&lt;N2248,"Below",IF(G2248&gt;P2248,"Above","Within"))</f>
        <v/>
      </c>
      <c r="U2248" s="17">
        <f>MAX(0,N2248-G2248)*F2248</f>
        <v/>
      </c>
      <c r="V2248" s="17">
        <f>MAX(0,G2248-P2248)*F2248</f>
        <v/>
      </c>
      <c r="W2248" s="33">
        <f>IF(T2248="Above",LN(G2248/P2248)/LN(1+INDEX(Market!$E$6:$E$9,MATCH(B2248,Market!$A$6:$A$9,0))),0)</f>
        <v/>
      </c>
    </row>
    <row r="2249">
      <c r="A2249" s="5" t="inlineStr">
        <is>
          <t>E02609</t>
        </is>
      </c>
      <c r="B2249" s="5" t="inlineStr">
        <is>
          <t>IT</t>
        </is>
      </c>
      <c r="C2249" s="5" t="inlineStr">
        <is>
          <t>Sales</t>
        </is>
      </c>
      <c r="D2249" s="5" t="inlineStr">
        <is>
          <t>L1</t>
        </is>
      </c>
      <c r="E2249" s="5" t="inlineStr">
        <is>
          <t>M</t>
        </is>
      </c>
      <c r="F2249" s="5" t="n">
        <v>1</v>
      </c>
      <c r="G2249" s="31" t="n">
        <v>25450</v>
      </c>
      <c r="H2249" s="31" t="n">
        <v>27300</v>
      </c>
      <c r="I2249" s="6">
        <f>INDEX(Roles!$J$5:$J$40,MATCH(C2249&amp;"|"&amp;D2249,Roles!$A$5:$A$40,0))</f>
        <v/>
      </c>
      <c r="J2249" s="6">
        <f>INDEX(Roles!$K$5:$K$40,MATCH(C2249&amp;"|"&amp;D2249,Roles!$A$5:$A$40,0))</f>
        <v/>
      </c>
      <c r="K2249" s="26">
        <f>INDEX(Market!$K$31:$K$54,MATCH(B2249&amp;"|"&amp;J2249,Market!$A$31:$A$54,0))</f>
        <v/>
      </c>
      <c r="L2249" s="6">
        <f>INDEX(Settings!$E$13:$E$19,MATCH(I2249,Settings!$B$13:$B$19,0))</f>
        <v/>
      </c>
      <c r="M2249" s="25">
        <f>INDEX(Structure!$K$6:$K$12,MATCH(I2249,Structure!$A$6:$A$12,0))</f>
        <v/>
      </c>
      <c r="N2249" s="26">
        <f>INDEX(Structure!$G$25:$G$52,MATCH(B2249&amp;"|"&amp;I2249,Structure!$A$25:$A$52,0))</f>
        <v/>
      </c>
      <c r="O2249" s="26">
        <f>INDEX(Structure!$H$25:$H$52,MATCH(B2249&amp;"|"&amp;I2249,Structure!$A$25:$A$52,0))</f>
        <v/>
      </c>
      <c r="P2249" s="26">
        <f>INDEX(Structure!$I$25:$I$52,MATCH(B2249&amp;"|"&amp;I2249,Structure!$A$25:$A$52,0))</f>
        <v/>
      </c>
      <c r="Q2249" s="20">
        <f>G2249/H2249</f>
        <v/>
      </c>
      <c r="R2249" s="20">
        <f>G2249/O2249</f>
        <v/>
      </c>
      <c r="S2249" s="32">
        <f>(G2249-N2249)/(P2249-N2249)</f>
        <v/>
      </c>
      <c r="T2249" s="4">
        <f>IF(G2249&lt;N2249,"Below",IF(G2249&gt;P2249,"Above","Within"))</f>
        <v/>
      </c>
      <c r="U2249" s="17">
        <f>MAX(0,N2249-G2249)*F2249</f>
        <v/>
      </c>
      <c r="V2249" s="17">
        <f>MAX(0,G2249-P2249)*F2249</f>
        <v/>
      </c>
      <c r="W2249" s="33">
        <f>IF(T2249="Above",LN(G2249/P2249)/LN(1+INDEX(Market!$E$6:$E$9,MATCH(B2249,Market!$A$6:$A$9,0))),0)</f>
        <v/>
      </c>
    </row>
    <row r="2250">
      <c r="A2250" s="5" t="inlineStr">
        <is>
          <t>E02610</t>
        </is>
      </c>
      <c r="B2250" s="5" t="inlineStr">
        <is>
          <t>IT</t>
        </is>
      </c>
      <c r="C2250" s="5" t="inlineStr">
        <is>
          <t>Sales</t>
        </is>
      </c>
      <c r="D2250" s="5" t="inlineStr">
        <is>
          <t>L2</t>
        </is>
      </c>
      <c r="E2250" s="5" t="inlineStr">
        <is>
          <t>F</t>
        </is>
      </c>
      <c r="F2250" s="5" t="n">
        <v>1</v>
      </c>
      <c r="G2250" s="31" t="n">
        <v>29900</v>
      </c>
      <c r="H2250" s="31" t="n">
        <v>34100</v>
      </c>
      <c r="I2250" s="6">
        <f>INDEX(Roles!$J$5:$J$40,MATCH(C2250&amp;"|"&amp;D2250,Roles!$A$5:$A$40,0))</f>
        <v/>
      </c>
      <c r="J2250" s="6">
        <f>INDEX(Roles!$K$5:$K$40,MATCH(C2250&amp;"|"&amp;D2250,Roles!$A$5:$A$40,0))</f>
        <v/>
      </c>
      <c r="K2250" s="26">
        <f>INDEX(Market!$K$31:$K$54,MATCH(B2250&amp;"|"&amp;J2250,Market!$A$31:$A$54,0))</f>
        <v/>
      </c>
      <c r="L2250" s="6">
        <f>INDEX(Settings!$E$13:$E$19,MATCH(I2250,Settings!$B$13:$B$19,0))</f>
        <v/>
      </c>
      <c r="M2250" s="25">
        <f>INDEX(Structure!$K$6:$K$12,MATCH(I2250,Structure!$A$6:$A$12,0))</f>
        <v/>
      </c>
      <c r="N2250" s="26">
        <f>INDEX(Structure!$G$25:$G$52,MATCH(B2250&amp;"|"&amp;I2250,Structure!$A$25:$A$52,0))</f>
        <v/>
      </c>
      <c r="O2250" s="26">
        <f>INDEX(Structure!$H$25:$H$52,MATCH(B2250&amp;"|"&amp;I2250,Structure!$A$25:$A$52,0))</f>
        <v/>
      </c>
      <c r="P2250" s="26">
        <f>INDEX(Structure!$I$25:$I$52,MATCH(B2250&amp;"|"&amp;I2250,Structure!$A$25:$A$52,0))</f>
        <v/>
      </c>
      <c r="Q2250" s="20">
        <f>G2250/H2250</f>
        <v/>
      </c>
      <c r="R2250" s="20">
        <f>G2250/O2250</f>
        <v/>
      </c>
      <c r="S2250" s="32">
        <f>(G2250-N2250)/(P2250-N2250)</f>
        <v/>
      </c>
      <c r="T2250" s="4">
        <f>IF(G2250&lt;N2250,"Below",IF(G2250&gt;P2250,"Above","Within"))</f>
        <v/>
      </c>
      <c r="U2250" s="17">
        <f>MAX(0,N2250-G2250)*F2250</f>
        <v/>
      </c>
      <c r="V2250" s="17">
        <f>MAX(0,G2250-P2250)*F2250</f>
        <v/>
      </c>
      <c r="W2250" s="33">
        <f>IF(T2250="Above",LN(G2250/P2250)/LN(1+INDEX(Market!$E$6:$E$9,MATCH(B2250,Market!$A$6:$A$9,0))),0)</f>
        <v/>
      </c>
    </row>
    <row r="2251">
      <c r="A2251" s="5" t="inlineStr">
        <is>
          <t>E02612</t>
        </is>
      </c>
      <c r="B2251" s="5" t="inlineStr">
        <is>
          <t>IT</t>
        </is>
      </c>
      <c r="C2251" s="5" t="inlineStr">
        <is>
          <t>Customer Service</t>
        </is>
      </c>
      <c r="D2251" s="5" t="inlineStr">
        <is>
          <t>L3</t>
        </is>
      </c>
      <c r="E2251" s="5" t="inlineStr">
        <is>
          <t>F</t>
        </is>
      </c>
      <c r="F2251" s="5" t="n">
        <v>1</v>
      </c>
      <c r="G2251" s="31" t="n">
        <v>43950</v>
      </c>
      <c r="H2251" s="31" t="n">
        <v>37400</v>
      </c>
      <c r="I2251" s="6">
        <f>INDEX(Roles!$J$5:$J$40,MATCH(C2251&amp;"|"&amp;D2251,Roles!$A$5:$A$40,0))</f>
        <v/>
      </c>
      <c r="J2251" s="6">
        <f>INDEX(Roles!$K$5:$K$40,MATCH(C2251&amp;"|"&amp;D2251,Roles!$A$5:$A$40,0))</f>
        <v/>
      </c>
      <c r="K2251" s="26">
        <f>INDEX(Market!$K$31:$K$54,MATCH(B2251&amp;"|"&amp;J2251,Market!$A$31:$A$54,0))</f>
        <v/>
      </c>
      <c r="L2251" s="6">
        <f>INDEX(Settings!$E$13:$E$19,MATCH(I2251,Settings!$B$13:$B$19,0))</f>
        <v/>
      </c>
      <c r="M2251" s="25">
        <f>INDEX(Structure!$K$6:$K$12,MATCH(I2251,Structure!$A$6:$A$12,0))</f>
        <v/>
      </c>
      <c r="N2251" s="26">
        <f>INDEX(Structure!$G$25:$G$52,MATCH(B2251&amp;"|"&amp;I2251,Structure!$A$25:$A$52,0))</f>
        <v/>
      </c>
      <c r="O2251" s="26">
        <f>INDEX(Structure!$H$25:$H$52,MATCH(B2251&amp;"|"&amp;I2251,Structure!$A$25:$A$52,0))</f>
        <v/>
      </c>
      <c r="P2251" s="26">
        <f>INDEX(Structure!$I$25:$I$52,MATCH(B2251&amp;"|"&amp;I2251,Structure!$A$25:$A$52,0))</f>
        <v/>
      </c>
      <c r="Q2251" s="20">
        <f>G2251/H2251</f>
        <v/>
      </c>
      <c r="R2251" s="20">
        <f>G2251/O2251</f>
        <v/>
      </c>
      <c r="S2251" s="32">
        <f>(G2251-N2251)/(P2251-N2251)</f>
        <v/>
      </c>
      <c r="T2251" s="4">
        <f>IF(G2251&lt;N2251,"Below",IF(G2251&gt;P2251,"Above","Within"))</f>
        <v/>
      </c>
      <c r="U2251" s="17">
        <f>MAX(0,N2251-G2251)*F2251</f>
        <v/>
      </c>
      <c r="V2251" s="17">
        <f>MAX(0,G2251-P2251)*F2251</f>
        <v/>
      </c>
      <c r="W2251" s="33">
        <f>IF(T2251="Above",LN(G2251/P2251)/LN(1+INDEX(Market!$E$6:$E$9,MATCH(B2251,Market!$A$6:$A$9,0))),0)</f>
        <v/>
      </c>
    </row>
    <row r="2252">
      <c r="A2252" s="5" t="inlineStr">
        <is>
          <t>E02613</t>
        </is>
      </c>
      <c r="B2252" s="5" t="inlineStr">
        <is>
          <t>IT</t>
        </is>
      </c>
      <c r="C2252" s="5" t="inlineStr">
        <is>
          <t>Customer Service</t>
        </is>
      </c>
      <c r="D2252" s="5" t="inlineStr">
        <is>
          <t>L2</t>
        </is>
      </c>
      <c r="E2252" s="5" t="inlineStr">
        <is>
          <t>M</t>
        </is>
      </c>
      <c r="F2252" s="5" t="n">
        <v>1</v>
      </c>
      <c r="G2252" s="31" t="n">
        <v>32850</v>
      </c>
      <c r="H2252" s="31" t="n">
        <v>29200</v>
      </c>
      <c r="I2252" s="6">
        <f>INDEX(Roles!$J$5:$J$40,MATCH(C2252&amp;"|"&amp;D2252,Roles!$A$5:$A$40,0))</f>
        <v/>
      </c>
      <c r="J2252" s="6">
        <f>INDEX(Roles!$K$5:$K$40,MATCH(C2252&amp;"|"&amp;D2252,Roles!$A$5:$A$40,0))</f>
        <v/>
      </c>
      <c r="K2252" s="26">
        <f>INDEX(Market!$K$31:$K$54,MATCH(B2252&amp;"|"&amp;J2252,Market!$A$31:$A$54,0))</f>
        <v/>
      </c>
      <c r="L2252" s="6">
        <f>INDEX(Settings!$E$13:$E$19,MATCH(I2252,Settings!$B$13:$B$19,0))</f>
        <v/>
      </c>
      <c r="M2252" s="25">
        <f>INDEX(Structure!$K$6:$K$12,MATCH(I2252,Structure!$A$6:$A$12,0))</f>
        <v/>
      </c>
      <c r="N2252" s="26">
        <f>INDEX(Structure!$G$25:$G$52,MATCH(B2252&amp;"|"&amp;I2252,Structure!$A$25:$A$52,0))</f>
        <v/>
      </c>
      <c r="O2252" s="26">
        <f>INDEX(Structure!$H$25:$H$52,MATCH(B2252&amp;"|"&amp;I2252,Structure!$A$25:$A$52,0))</f>
        <v/>
      </c>
      <c r="P2252" s="26">
        <f>INDEX(Structure!$I$25:$I$52,MATCH(B2252&amp;"|"&amp;I2252,Structure!$A$25:$A$52,0))</f>
        <v/>
      </c>
      <c r="Q2252" s="20">
        <f>G2252/H2252</f>
        <v/>
      </c>
      <c r="R2252" s="20">
        <f>G2252/O2252</f>
        <v/>
      </c>
      <c r="S2252" s="32">
        <f>(G2252-N2252)/(P2252-N2252)</f>
        <v/>
      </c>
      <c r="T2252" s="4">
        <f>IF(G2252&lt;N2252,"Below",IF(G2252&gt;P2252,"Above","Within"))</f>
        <v/>
      </c>
      <c r="U2252" s="17">
        <f>MAX(0,N2252-G2252)*F2252</f>
        <v/>
      </c>
      <c r="V2252" s="17">
        <f>MAX(0,G2252-P2252)*F2252</f>
        <v/>
      </c>
      <c r="W2252" s="33">
        <f>IF(T2252="Above",LN(G2252/P2252)/LN(1+INDEX(Market!$E$6:$E$9,MATCH(B2252,Market!$A$6:$A$9,0))),0)</f>
        <v/>
      </c>
    </row>
    <row r="2253">
      <c r="A2253" s="5" t="inlineStr">
        <is>
          <t>E02614</t>
        </is>
      </c>
      <c r="B2253" s="5" t="inlineStr">
        <is>
          <t>PL</t>
        </is>
      </c>
      <c r="C2253" s="5" t="inlineStr">
        <is>
          <t>Operations</t>
        </is>
      </c>
      <c r="D2253" s="5" t="inlineStr">
        <is>
          <t>L1</t>
        </is>
      </c>
      <c r="E2253" s="5" t="inlineStr">
        <is>
          <t>M</t>
        </is>
      </c>
      <c r="F2253" s="5" t="n">
        <v>1</v>
      </c>
      <c r="G2253" s="31" t="n">
        <v>16900</v>
      </c>
      <c r="H2253" s="31" t="n">
        <v>20000</v>
      </c>
      <c r="I2253" s="6">
        <f>INDEX(Roles!$J$5:$J$40,MATCH(C2253&amp;"|"&amp;D2253,Roles!$A$5:$A$40,0))</f>
        <v/>
      </c>
      <c r="J2253" s="6">
        <f>INDEX(Roles!$K$5:$K$40,MATCH(C2253&amp;"|"&amp;D2253,Roles!$A$5:$A$40,0))</f>
        <v/>
      </c>
      <c r="K2253" s="26">
        <f>INDEX(Market!$K$31:$K$54,MATCH(B2253&amp;"|"&amp;J2253,Market!$A$31:$A$54,0))</f>
        <v/>
      </c>
      <c r="L2253" s="6">
        <f>INDEX(Settings!$E$13:$E$19,MATCH(I2253,Settings!$B$13:$B$19,0))</f>
        <v/>
      </c>
      <c r="M2253" s="25">
        <f>INDEX(Structure!$K$6:$K$12,MATCH(I2253,Structure!$A$6:$A$12,0))</f>
        <v/>
      </c>
      <c r="N2253" s="26">
        <f>INDEX(Structure!$G$25:$G$52,MATCH(B2253&amp;"|"&amp;I2253,Structure!$A$25:$A$52,0))</f>
        <v/>
      </c>
      <c r="O2253" s="26">
        <f>INDEX(Structure!$H$25:$H$52,MATCH(B2253&amp;"|"&amp;I2253,Structure!$A$25:$A$52,0))</f>
        <v/>
      </c>
      <c r="P2253" s="26">
        <f>INDEX(Structure!$I$25:$I$52,MATCH(B2253&amp;"|"&amp;I2253,Structure!$A$25:$A$52,0))</f>
        <v/>
      </c>
      <c r="Q2253" s="20">
        <f>G2253/H2253</f>
        <v/>
      </c>
      <c r="R2253" s="20">
        <f>G2253/O2253</f>
        <v/>
      </c>
      <c r="S2253" s="32">
        <f>(G2253-N2253)/(P2253-N2253)</f>
        <v/>
      </c>
      <c r="T2253" s="4">
        <f>IF(G2253&lt;N2253,"Below",IF(G2253&gt;P2253,"Above","Within"))</f>
        <v/>
      </c>
      <c r="U2253" s="17">
        <f>MAX(0,N2253-G2253)*F2253</f>
        <v/>
      </c>
      <c r="V2253" s="17">
        <f>MAX(0,G2253-P2253)*F2253</f>
        <v/>
      </c>
      <c r="W2253" s="33">
        <f>IF(T2253="Above",LN(G2253/P2253)/LN(1+INDEX(Market!$E$6:$E$9,MATCH(B2253,Market!$A$6:$A$9,0))),0)</f>
        <v/>
      </c>
    </row>
    <row r="2254">
      <c r="A2254" s="5" t="inlineStr">
        <is>
          <t>E02615</t>
        </is>
      </c>
      <c r="B2254" s="5" t="inlineStr">
        <is>
          <t>DE</t>
        </is>
      </c>
      <c r="C2254" s="5" t="inlineStr">
        <is>
          <t>Operations</t>
        </is>
      </c>
      <c r="D2254" s="5" t="inlineStr">
        <is>
          <t>L2</t>
        </is>
      </c>
      <c r="E2254" s="5" t="inlineStr">
        <is>
          <t>M</t>
        </is>
      </c>
      <c r="F2254" s="5" t="n">
        <v>1</v>
      </c>
      <c r="G2254" s="31" t="n">
        <v>39900</v>
      </c>
      <c r="H2254" s="31" t="n">
        <v>45100</v>
      </c>
      <c r="I2254" s="6">
        <f>INDEX(Roles!$J$5:$J$40,MATCH(C2254&amp;"|"&amp;D2254,Roles!$A$5:$A$40,0))</f>
        <v/>
      </c>
      <c r="J2254" s="6">
        <f>INDEX(Roles!$K$5:$K$40,MATCH(C2254&amp;"|"&amp;D2254,Roles!$A$5:$A$40,0))</f>
        <v/>
      </c>
      <c r="K2254" s="26">
        <f>INDEX(Market!$K$31:$K$54,MATCH(B2254&amp;"|"&amp;J2254,Market!$A$31:$A$54,0))</f>
        <v/>
      </c>
      <c r="L2254" s="6">
        <f>INDEX(Settings!$E$13:$E$19,MATCH(I2254,Settings!$B$13:$B$19,0))</f>
        <v/>
      </c>
      <c r="M2254" s="25">
        <f>INDEX(Structure!$K$6:$K$12,MATCH(I2254,Structure!$A$6:$A$12,0))</f>
        <v/>
      </c>
      <c r="N2254" s="26">
        <f>INDEX(Structure!$G$25:$G$52,MATCH(B2254&amp;"|"&amp;I2254,Structure!$A$25:$A$52,0))</f>
        <v/>
      </c>
      <c r="O2254" s="26">
        <f>INDEX(Structure!$H$25:$H$52,MATCH(B2254&amp;"|"&amp;I2254,Structure!$A$25:$A$52,0))</f>
        <v/>
      </c>
      <c r="P2254" s="26">
        <f>INDEX(Structure!$I$25:$I$52,MATCH(B2254&amp;"|"&amp;I2254,Structure!$A$25:$A$52,0))</f>
        <v/>
      </c>
      <c r="Q2254" s="20">
        <f>G2254/H2254</f>
        <v/>
      </c>
      <c r="R2254" s="20">
        <f>G2254/O2254</f>
        <v/>
      </c>
      <c r="S2254" s="32">
        <f>(G2254-N2254)/(P2254-N2254)</f>
        <v/>
      </c>
      <c r="T2254" s="4">
        <f>IF(G2254&lt;N2254,"Below",IF(G2254&gt;P2254,"Above","Within"))</f>
        <v/>
      </c>
      <c r="U2254" s="17">
        <f>MAX(0,N2254-G2254)*F2254</f>
        <v/>
      </c>
      <c r="V2254" s="17">
        <f>MAX(0,G2254-P2254)*F2254</f>
        <v/>
      </c>
      <c r="W2254" s="33">
        <f>IF(T2254="Above",LN(G2254/P2254)/LN(1+INDEX(Market!$E$6:$E$9,MATCH(B2254,Market!$A$6:$A$9,0))),0)</f>
        <v/>
      </c>
    </row>
    <row r="2255">
      <c r="A2255" s="5" t="inlineStr">
        <is>
          <t>E02616</t>
        </is>
      </c>
      <c r="B2255" s="5" t="inlineStr">
        <is>
          <t>ES</t>
        </is>
      </c>
      <c r="C2255" s="5" t="inlineStr">
        <is>
          <t>Sales</t>
        </is>
      </c>
      <c r="D2255" s="5" t="inlineStr">
        <is>
          <t>L6</t>
        </is>
      </c>
      <c r="E2255" s="5" t="inlineStr">
        <is>
          <t>M</t>
        </is>
      </c>
      <c r="F2255" s="5" t="n">
        <v>1</v>
      </c>
      <c r="G2255" s="31" t="n">
        <v>122650</v>
      </c>
      <c r="H2255" s="31" t="n">
        <v>105000</v>
      </c>
      <c r="I2255" s="6">
        <f>INDEX(Roles!$J$5:$J$40,MATCH(C2255&amp;"|"&amp;D2255,Roles!$A$5:$A$40,0))</f>
        <v/>
      </c>
      <c r="J2255" s="6">
        <f>INDEX(Roles!$K$5:$K$40,MATCH(C2255&amp;"|"&amp;D2255,Roles!$A$5:$A$40,0))</f>
        <v/>
      </c>
      <c r="K2255" s="26">
        <f>INDEX(Market!$K$31:$K$54,MATCH(B2255&amp;"|"&amp;J2255,Market!$A$31:$A$54,0))</f>
        <v/>
      </c>
      <c r="L2255" s="6">
        <f>INDEX(Settings!$E$13:$E$19,MATCH(I2255,Settings!$B$13:$B$19,0))</f>
        <v/>
      </c>
      <c r="M2255" s="25">
        <f>INDEX(Structure!$K$6:$K$12,MATCH(I2255,Structure!$A$6:$A$12,0))</f>
        <v/>
      </c>
      <c r="N2255" s="26">
        <f>INDEX(Structure!$G$25:$G$52,MATCH(B2255&amp;"|"&amp;I2255,Structure!$A$25:$A$52,0))</f>
        <v/>
      </c>
      <c r="O2255" s="26">
        <f>INDEX(Structure!$H$25:$H$52,MATCH(B2255&amp;"|"&amp;I2255,Structure!$A$25:$A$52,0))</f>
        <v/>
      </c>
      <c r="P2255" s="26">
        <f>INDEX(Structure!$I$25:$I$52,MATCH(B2255&amp;"|"&amp;I2255,Structure!$A$25:$A$52,0))</f>
        <v/>
      </c>
      <c r="Q2255" s="20">
        <f>G2255/H2255</f>
        <v/>
      </c>
      <c r="R2255" s="20">
        <f>G2255/O2255</f>
        <v/>
      </c>
      <c r="S2255" s="32">
        <f>(G2255-N2255)/(P2255-N2255)</f>
        <v/>
      </c>
      <c r="T2255" s="4">
        <f>IF(G2255&lt;N2255,"Below",IF(G2255&gt;P2255,"Above","Within"))</f>
        <v/>
      </c>
      <c r="U2255" s="17">
        <f>MAX(0,N2255-G2255)*F2255</f>
        <v/>
      </c>
      <c r="V2255" s="17">
        <f>MAX(0,G2255-P2255)*F2255</f>
        <v/>
      </c>
      <c r="W2255" s="33">
        <f>IF(T2255="Above",LN(G2255/P2255)/LN(1+INDEX(Market!$E$6:$E$9,MATCH(B2255,Market!$A$6:$A$9,0))),0)</f>
        <v/>
      </c>
    </row>
    <row r="2256">
      <c r="A2256" s="5" t="inlineStr">
        <is>
          <t>E02619</t>
        </is>
      </c>
      <c r="B2256" s="5" t="inlineStr">
        <is>
          <t>DE</t>
        </is>
      </c>
      <c r="C2256" s="5" t="inlineStr">
        <is>
          <t>Finance</t>
        </is>
      </c>
      <c r="D2256" s="5" t="inlineStr">
        <is>
          <t>L2</t>
        </is>
      </c>
      <c r="E2256" s="5" t="inlineStr">
        <is>
          <t>M</t>
        </is>
      </c>
      <c r="F2256" s="5" t="n">
        <v>1</v>
      </c>
      <c r="G2256" s="31" t="n">
        <v>64750</v>
      </c>
      <c r="H2256" s="31" t="n">
        <v>52300</v>
      </c>
      <c r="I2256" s="6">
        <f>INDEX(Roles!$J$5:$J$40,MATCH(C2256&amp;"|"&amp;D2256,Roles!$A$5:$A$40,0))</f>
        <v/>
      </c>
      <c r="J2256" s="6">
        <f>INDEX(Roles!$K$5:$K$40,MATCH(C2256&amp;"|"&amp;D2256,Roles!$A$5:$A$40,0))</f>
        <v/>
      </c>
      <c r="K2256" s="26">
        <f>INDEX(Market!$K$31:$K$54,MATCH(B2256&amp;"|"&amp;J2256,Market!$A$31:$A$54,0))</f>
        <v/>
      </c>
      <c r="L2256" s="6">
        <f>INDEX(Settings!$E$13:$E$19,MATCH(I2256,Settings!$B$13:$B$19,0))</f>
        <v/>
      </c>
      <c r="M2256" s="25">
        <f>INDEX(Structure!$K$6:$K$12,MATCH(I2256,Structure!$A$6:$A$12,0))</f>
        <v/>
      </c>
      <c r="N2256" s="26">
        <f>INDEX(Structure!$G$25:$G$52,MATCH(B2256&amp;"|"&amp;I2256,Structure!$A$25:$A$52,0))</f>
        <v/>
      </c>
      <c r="O2256" s="26">
        <f>INDEX(Structure!$H$25:$H$52,MATCH(B2256&amp;"|"&amp;I2256,Structure!$A$25:$A$52,0))</f>
        <v/>
      </c>
      <c r="P2256" s="26">
        <f>INDEX(Structure!$I$25:$I$52,MATCH(B2256&amp;"|"&amp;I2256,Structure!$A$25:$A$52,0))</f>
        <v/>
      </c>
      <c r="Q2256" s="20">
        <f>G2256/H2256</f>
        <v/>
      </c>
      <c r="R2256" s="20">
        <f>G2256/O2256</f>
        <v/>
      </c>
      <c r="S2256" s="32">
        <f>(G2256-N2256)/(P2256-N2256)</f>
        <v/>
      </c>
      <c r="T2256" s="4">
        <f>IF(G2256&lt;N2256,"Below",IF(G2256&gt;P2256,"Above","Within"))</f>
        <v/>
      </c>
      <c r="U2256" s="17">
        <f>MAX(0,N2256-G2256)*F2256</f>
        <v/>
      </c>
      <c r="V2256" s="17">
        <f>MAX(0,G2256-P2256)*F2256</f>
        <v/>
      </c>
      <c r="W2256" s="33">
        <f>IF(T2256="Above",LN(G2256/P2256)/LN(1+INDEX(Market!$E$6:$E$9,MATCH(B2256,Market!$A$6:$A$9,0))),0)</f>
        <v/>
      </c>
    </row>
    <row r="2257">
      <c r="A2257" s="5" t="inlineStr">
        <is>
          <t>E02620</t>
        </is>
      </c>
      <c r="B2257" s="5" t="inlineStr">
        <is>
          <t>IT</t>
        </is>
      </c>
      <c r="C2257" s="5" t="inlineStr">
        <is>
          <t>Finance</t>
        </is>
      </c>
      <c r="D2257" s="5" t="inlineStr">
        <is>
          <t>L3</t>
        </is>
      </c>
      <c r="E2257" s="5" t="inlineStr">
        <is>
          <t>M</t>
        </is>
      </c>
      <c r="F2257" s="5" t="n">
        <v>1</v>
      </c>
      <c r="G2257" s="31" t="n">
        <v>45750</v>
      </c>
      <c r="H2257" s="31" t="n">
        <v>45800</v>
      </c>
      <c r="I2257" s="6">
        <f>INDEX(Roles!$J$5:$J$40,MATCH(C2257&amp;"|"&amp;D2257,Roles!$A$5:$A$40,0))</f>
        <v/>
      </c>
      <c r="J2257" s="6">
        <f>INDEX(Roles!$K$5:$K$40,MATCH(C2257&amp;"|"&amp;D2257,Roles!$A$5:$A$40,0))</f>
        <v/>
      </c>
      <c r="K2257" s="26">
        <f>INDEX(Market!$K$31:$K$54,MATCH(B2257&amp;"|"&amp;J2257,Market!$A$31:$A$54,0))</f>
        <v/>
      </c>
      <c r="L2257" s="6">
        <f>INDEX(Settings!$E$13:$E$19,MATCH(I2257,Settings!$B$13:$B$19,0))</f>
        <v/>
      </c>
      <c r="M2257" s="25">
        <f>INDEX(Structure!$K$6:$K$12,MATCH(I2257,Structure!$A$6:$A$12,0))</f>
        <v/>
      </c>
      <c r="N2257" s="26">
        <f>INDEX(Structure!$G$25:$G$52,MATCH(B2257&amp;"|"&amp;I2257,Structure!$A$25:$A$52,0))</f>
        <v/>
      </c>
      <c r="O2257" s="26">
        <f>INDEX(Structure!$H$25:$H$52,MATCH(B2257&amp;"|"&amp;I2257,Structure!$A$25:$A$52,0))</f>
        <v/>
      </c>
      <c r="P2257" s="26">
        <f>INDEX(Structure!$I$25:$I$52,MATCH(B2257&amp;"|"&amp;I2257,Structure!$A$25:$A$52,0))</f>
        <v/>
      </c>
      <c r="Q2257" s="20">
        <f>G2257/H2257</f>
        <v/>
      </c>
      <c r="R2257" s="20">
        <f>G2257/O2257</f>
        <v/>
      </c>
      <c r="S2257" s="32">
        <f>(G2257-N2257)/(P2257-N2257)</f>
        <v/>
      </c>
      <c r="T2257" s="4">
        <f>IF(G2257&lt;N2257,"Below",IF(G2257&gt;P2257,"Above","Within"))</f>
        <v/>
      </c>
      <c r="U2257" s="17">
        <f>MAX(0,N2257-G2257)*F2257</f>
        <v/>
      </c>
      <c r="V2257" s="17">
        <f>MAX(0,G2257-P2257)*F2257</f>
        <v/>
      </c>
      <c r="W2257" s="33">
        <f>IF(T2257="Above",LN(G2257/P2257)/LN(1+INDEX(Market!$E$6:$E$9,MATCH(B2257,Market!$A$6:$A$9,0))),0)</f>
        <v/>
      </c>
    </row>
    <row r="2258">
      <c r="A2258" s="5" t="inlineStr">
        <is>
          <t>E02621</t>
        </is>
      </c>
      <c r="B2258" s="5" t="inlineStr">
        <is>
          <t>IT</t>
        </is>
      </c>
      <c r="C2258" s="5" t="inlineStr">
        <is>
          <t>Customer Service</t>
        </is>
      </c>
      <c r="D2258" s="5" t="inlineStr">
        <is>
          <t>L2</t>
        </is>
      </c>
      <c r="E2258" s="5" t="inlineStr">
        <is>
          <t>M</t>
        </is>
      </c>
      <c r="F2258" s="5" t="n">
        <v>1</v>
      </c>
      <c r="G2258" s="31" t="n">
        <v>29800</v>
      </c>
      <c r="H2258" s="31" t="n">
        <v>29200</v>
      </c>
      <c r="I2258" s="6">
        <f>INDEX(Roles!$J$5:$J$40,MATCH(C2258&amp;"|"&amp;D2258,Roles!$A$5:$A$40,0))</f>
        <v/>
      </c>
      <c r="J2258" s="6">
        <f>INDEX(Roles!$K$5:$K$40,MATCH(C2258&amp;"|"&amp;D2258,Roles!$A$5:$A$40,0))</f>
        <v/>
      </c>
      <c r="K2258" s="26">
        <f>INDEX(Market!$K$31:$K$54,MATCH(B2258&amp;"|"&amp;J2258,Market!$A$31:$A$54,0))</f>
        <v/>
      </c>
      <c r="L2258" s="6">
        <f>INDEX(Settings!$E$13:$E$19,MATCH(I2258,Settings!$B$13:$B$19,0))</f>
        <v/>
      </c>
      <c r="M2258" s="25">
        <f>INDEX(Structure!$K$6:$K$12,MATCH(I2258,Structure!$A$6:$A$12,0))</f>
        <v/>
      </c>
      <c r="N2258" s="26">
        <f>INDEX(Structure!$G$25:$G$52,MATCH(B2258&amp;"|"&amp;I2258,Structure!$A$25:$A$52,0))</f>
        <v/>
      </c>
      <c r="O2258" s="26">
        <f>INDEX(Structure!$H$25:$H$52,MATCH(B2258&amp;"|"&amp;I2258,Structure!$A$25:$A$52,0))</f>
        <v/>
      </c>
      <c r="P2258" s="26">
        <f>INDEX(Structure!$I$25:$I$52,MATCH(B2258&amp;"|"&amp;I2258,Structure!$A$25:$A$52,0))</f>
        <v/>
      </c>
      <c r="Q2258" s="20">
        <f>G2258/H2258</f>
        <v/>
      </c>
      <c r="R2258" s="20">
        <f>G2258/O2258</f>
        <v/>
      </c>
      <c r="S2258" s="32">
        <f>(G2258-N2258)/(P2258-N2258)</f>
        <v/>
      </c>
      <c r="T2258" s="4">
        <f>IF(G2258&lt;N2258,"Below",IF(G2258&gt;P2258,"Above","Within"))</f>
        <v/>
      </c>
      <c r="U2258" s="17">
        <f>MAX(0,N2258-G2258)*F2258</f>
        <v/>
      </c>
      <c r="V2258" s="17">
        <f>MAX(0,G2258-P2258)*F2258</f>
        <v/>
      </c>
      <c r="W2258" s="33">
        <f>IF(T2258="Above",LN(G2258/P2258)/LN(1+INDEX(Market!$E$6:$E$9,MATCH(B2258,Market!$A$6:$A$9,0))),0)</f>
        <v/>
      </c>
    </row>
    <row r="2259">
      <c r="A2259" s="5" t="inlineStr">
        <is>
          <t>E02622</t>
        </is>
      </c>
      <c r="B2259" s="5" t="inlineStr">
        <is>
          <t>PL</t>
        </is>
      </c>
      <c r="C2259" s="5" t="inlineStr">
        <is>
          <t>Tech</t>
        </is>
      </c>
      <c r="D2259" s="5" t="inlineStr">
        <is>
          <t>L3</t>
        </is>
      </c>
      <c r="E2259" s="5" t="inlineStr">
        <is>
          <t>M</t>
        </is>
      </c>
      <c r="F2259" s="5" t="n">
        <v>1</v>
      </c>
      <c r="G2259" s="31" t="n">
        <v>47850</v>
      </c>
      <c r="H2259" s="31" t="n">
        <v>42000</v>
      </c>
      <c r="I2259" s="6">
        <f>INDEX(Roles!$J$5:$J$40,MATCH(C2259&amp;"|"&amp;D2259,Roles!$A$5:$A$40,0))</f>
        <v/>
      </c>
      <c r="J2259" s="6">
        <f>INDEX(Roles!$K$5:$K$40,MATCH(C2259&amp;"|"&amp;D2259,Roles!$A$5:$A$40,0))</f>
        <v/>
      </c>
      <c r="K2259" s="26">
        <f>INDEX(Market!$K$31:$K$54,MATCH(B2259&amp;"|"&amp;J2259,Market!$A$31:$A$54,0))</f>
        <v/>
      </c>
      <c r="L2259" s="6">
        <f>INDEX(Settings!$E$13:$E$19,MATCH(I2259,Settings!$B$13:$B$19,0))</f>
        <v/>
      </c>
      <c r="M2259" s="25">
        <f>INDEX(Structure!$K$6:$K$12,MATCH(I2259,Structure!$A$6:$A$12,0))</f>
        <v/>
      </c>
      <c r="N2259" s="26">
        <f>INDEX(Structure!$G$25:$G$52,MATCH(B2259&amp;"|"&amp;I2259,Structure!$A$25:$A$52,0))</f>
        <v/>
      </c>
      <c r="O2259" s="26">
        <f>INDEX(Structure!$H$25:$H$52,MATCH(B2259&amp;"|"&amp;I2259,Structure!$A$25:$A$52,0))</f>
        <v/>
      </c>
      <c r="P2259" s="26">
        <f>INDEX(Structure!$I$25:$I$52,MATCH(B2259&amp;"|"&amp;I2259,Structure!$A$25:$A$52,0))</f>
        <v/>
      </c>
      <c r="Q2259" s="20">
        <f>G2259/H2259</f>
        <v/>
      </c>
      <c r="R2259" s="20">
        <f>G2259/O2259</f>
        <v/>
      </c>
      <c r="S2259" s="32">
        <f>(G2259-N2259)/(P2259-N2259)</f>
        <v/>
      </c>
      <c r="T2259" s="4">
        <f>IF(G2259&lt;N2259,"Below",IF(G2259&gt;P2259,"Above","Within"))</f>
        <v/>
      </c>
      <c r="U2259" s="17">
        <f>MAX(0,N2259-G2259)*F2259</f>
        <v/>
      </c>
      <c r="V2259" s="17">
        <f>MAX(0,G2259-P2259)*F2259</f>
        <v/>
      </c>
      <c r="W2259" s="33">
        <f>IF(T2259="Above",LN(G2259/P2259)/LN(1+INDEX(Market!$E$6:$E$9,MATCH(B2259,Market!$A$6:$A$9,0))),0)</f>
        <v/>
      </c>
    </row>
    <row r="2260">
      <c r="A2260" s="5" t="inlineStr">
        <is>
          <t>E02623</t>
        </is>
      </c>
      <c r="B2260" s="5" t="inlineStr">
        <is>
          <t>ES</t>
        </is>
      </c>
      <c r="C2260" s="5" t="inlineStr">
        <is>
          <t>Sales</t>
        </is>
      </c>
      <c r="D2260" s="5" t="inlineStr">
        <is>
          <t>L4</t>
        </is>
      </c>
      <c r="E2260" s="5" t="inlineStr">
        <is>
          <t>M</t>
        </is>
      </c>
      <c r="F2260" s="5" t="n">
        <v>1</v>
      </c>
      <c r="G2260" s="31" t="n">
        <v>45950</v>
      </c>
      <c r="H2260" s="31" t="n">
        <v>55100</v>
      </c>
      <c r="I2260" s="6">
        <f>INDEX(Roles!$J$5:$J$40,MATCH(C2260&amp;"|"&amp;D2260,Roles!$A$5:$A$40,0))</f>
        <v/>
      </c>
      <c r="J2260" s="6">
        <f>INDEX(Roles!$K$5:$K$40,MATCH(C2260&amp;"|"&amp;D2260,Roles!$A$5:$A$40,0))</f>
        <v/>
      </c>
      <c r="K2260" s="26">
        <f>INDEX(Market!$K$31:$K$54,MATCH(B2260&amp;"|"&amp;J2260,Market!$A$31:$A$54,0))</f>
        <v/>
      </c>
      <c r="L2260" s="6">
        <f>INDEX(Settings!$E$13:$E$19,MATCH(I2260,Settings!$B$13:$B$19,0))</f>
        <v/>
      </c>
      <c r="M2260" s="25">
        <f>INDEX(Structure!$K$6:$K$12,MATCH(I2260,Structure!$A$6:$A$12,0))</f>
        <v/>
      </c>
      <c r="N2260" s="26">
        <f>INDEX(Structure!$G$25:$G$52,MATCH(B2260&amp;"|"&amp;I2260,Structure!$A$25:$A$52,0))</f>
        <v/>
      </c>
      <c r="O2260" s="26">
        <f>INDEX(Structure!$H$25:$H$52,MATCH(B2260&amp;"|"&amp;I2260,Structure!$A$25:$A$52,0))</f>
        <v/>
      </c>
      <c r="P2260" s="26">
        <f>INDEX(Structure!$I$25:$I$52,MATCH(B2260&amp;"|"&amp;I2260,Structure!$A$25:$A$52,0))</f>
        <v/>
      </c>
      <c r="Q2260" s="20">
        <f>G2260/H2260</f>
        <v/>
      </c>
      <c r="R2260" s="20">
        <f>G2260/O2260</f>
        <v/>
      </c>
      <c r="S2260" s="32">
        <f>(G2260-N2260)/(P2260-N2260)</f>
        <v/>
      </c>
      <c r="T2260" s="4">
        <f>IF(G2260&lt;N2260,"Below",IF(G2260&gt;P2260,"Above","Within"))</f>
        <v/>
      </c>
      <c r="U2260" s="17">
        <f>MAX(0,N2260-G2260)*F2260</f>
        <v/>
      </c>
      <c r="V2260" s="17">
        <f>MAX(0,G2260-P2260)*F2260</f>
        <v/>
      </c>
      <c r="W2260" s="33">
        <f>IF(T2260="Above",LN(G2260/P2260)/LN(1+INDEX(Market!$E$6:$E$9,MATCH(B2260,Market!$A$6:$A$9,0))),0)</f>
        <v/>
      </c>
    </row>
    <row r="2261">
      <c r="A2261" s="5" t="inlineStr">
        <is>
          <t>E02624</t>
        </is>
      </c>
      <c r="B2261" s="5" t="inlineStr">
        <is>
          <t>IT</t>
        </is>
      </c>
      <c r="C2261" s="5" t="inlineStr">
        <is>
          <t>Sales</t>
        </is>
      </c>
      <c r="D2261" s="5" t="inlineStr">
        <is>
          <t>L4</t>
        </is>
      </c>
      <c r="E2261" s="5" t="inlineStr">
        <is>
          <t>F</t>
        </is>
      </c>
      <c r="F2261" s="5" t="n">
        <v>1</v>
      </c>
      <c r="G2261" s="31" t="n">
        <v>62500</v>
      </c>
      <c r="H2261" s="31" t="n">
        <v>57300</v>
      </c>
      <c r="I2261" s="6">
        <f>INDEX(Roles!$J$5:$J$40,MATCH(C2261&amp;"|"&amp;D2261,Roles!$A$5:$A$40,0))</f>
        <v/>
      </c>
      <c r="J2261" s="6">
        <f>INDEX(Roles!$K$5:$K$40,MATCH(C2261&amp;"|"&amp;D2261,Roles!$A$5:$A$40,0))</f>
        <v/>
      </c>
      <c r="K2261" s="26">
        <f>INDEX(Market!$K$31:$K$54,MATCH(B2261&amp;"|"&amp;J2261,Market!$A$31:$A$54,0))</f>
        <v/>
      </c>
      <c r="L2261" s="6">
        <f>INDEX(Settings!$E$13:$E$19,MATCH(I2261,Settings!$B$13:$B$19,0))</f>
        <v/>
      </c>
      <c r="M2261" s="25">
        <f>INDEX(Structure!$K$6:$K$12,MATCH(I2261,Structure!$A$6:$A$12,0))</f>
        <v/>
      </c>
      <c r="N2261" s="26">
        <f>INDEX(Structure!$G$25:$G$52,MATCH(B2261&amp;"|"&amp;I2261,Structure!$A$25:$A$52,0))</f>
        <v/>
      </c>
      <c r="O2261" s="26">
        <f>INDEX(Structure!$H$25:$H$52,MATCH(B2261&amp;"|"&amp;I2261,Structure!$A$25:$A$52,0))</f>
        <v/>
      </c>
      <c r="P2261" s="26">
        <f>INDEX(Structure!$I$25:$I$52,MATCH(B2261&amp;"|"&amp;I2261,Structure!$A$25:$A$52,0))</f>
        <v/>
      </c>
      <c r="Q2261" s="20">
        <f>G2261/H2261</f>
        <v/>
      </c>
      <c r="R2261" s="20">
        <f>G2261/O2261</f>
        <v/>
      </c>
      <c r="S2261" s="32">
        <f>(G2261-N2261)/(P2261-N2261)</f>
        <v/>
      </c>
      <c r="T2261" s="4">
        <f>IF(G2261&lt;N2261,"Below",IF(G2261&gt;P2261,"Above","Within"))</f>
        <v/>
      </c>
      <c r="U2261" s="17">
        <f>MAX(0,N2261-G2261)*F2261</f>
        <v/>
      </c>
      <c r="V2261" s="17">
        <f>MAX(0,G2261-P2261)*F2261</f>
        <v/>
      </c>
      <c r="W2261" s="33">
        <f>IF(T2261="Above",LN(G2261/P2261)/LN(1+INDEX(Market!$E$6:$E$9,MATCH(B2261,Market!$A$6:$A$9,0))),0)</f>
        <v/>
      </c>
    </row>
    <row r="2262">
      <c r="A2262" s="5" t="inlineStr">
        <is>
          <t>E02625</t>
        </is>
      </c>
      <c r="B2262" s="5" t="inlineStr">
        <is>
          <t>IT</t>
        </is>
      </c>
      <c r="C2262" s="5" t="inlineStr">
        <is>
          <t>Operations</t>
        </is>
      </c>
      <c r="D2262" s="5" t="inlineStr">
        <is>
          <t>L1</t>
        </is>
      </c>
      <c r="E2262" s="5" t="inlineStr">
        <is>
          <t>F</t>
        </is>
      </c>
      <c r="F2262" s="5" t="n">
        <v>1</v>
      </c>
      <c r="G2262" s="31" t="n">
        <v>27950</v>
      </c>
      <c r="H2262" s="31" t="n">
        <v>24700</v>
      </c>
      <c r="I2262" s="6">
        <f>INDEX(Roles!$J$5:$J$40,MATCH(C2262&amp;"|"&amp;D2262,Roles!$A$5:$A$40,0))</f>
        <v/>
      </c>
      <c r="J2262" s="6">
        <f>INDEX(Roles!$K$5:$K$40,MATCH(C2262&amp;"|"&amp;D2262,Roles!$A$5:$A$40,0))</f>
        <v/>
      </c>
      <c r="K2262" s="26">
        <f>INDEX(Market!$K$31:$K$54,MATCH(B2262&amp;"|"&amp;J2262,Market!$A$31:$A$54,0))</f>
        <v/>
      </c>
      <c r="L2262" s="6">
        <f>INDEX(Settings!$E$13:$E$19,MATCH(I2262,Settings!$B$13:$B$19,0))</f>
        <v/>
      </c>
      <c r="M2262" s="25">
        <f>INDEX(Structure!$K$6:$K$12,MATCH(I2262,Structure!$A$6:$A$12,0))</f>
        <v/>
      </c>
      <c r="N2262" s="26">
        <f>INDEX(Structure!$G$25:$G$52,MATCH(B2262&amp;"|"&amp;I2262,Structure!$A$25:$A$52,0))</f>
        <v/>
      </c>
      <c r="O2262" s="26">
        <f>INDEX(Structure!$H$25:$H$52,MATCH(B2262&amp;"|"&amp;I2262,Structure!$A$25:$A$52,0))</f>
        <v/>
      </c>
      <c r="P2262" s="26">
        <f>INDEX(Structure!$I$25:$I$52,MATCH(B2262&amp;"|"&amp;I2262,Structure!$A$25:$A$52,0))</f>
        <v/>
      </c>
      <c r="Q2262" s="20">
        <f>G2262/H2262</f>
        <v/>
      </c>
      <c r="R2262" s="20">
        <f>G2262/O2262</f>
        <v/>
      </c>
      <c r="S2262" s="32">
        <f>(G2262-N2262)/(P2262-N2262)</f>
        <v/>
      </c>
      <c r="T2262" s="4">
        <f>IF(G2262&lt;N2262,"Below",IF(G2262&gt;P2262,"Above","Within"))</f>
        <v/>
      </c>
      <c r="U2262" s="17">
        <f>MAX(0,N2262-G2262)*F2262</f>
        <v/>
      </c>
      <c r="V2262" s="17">
        <f>MAX(0,G2262-P2262)*F2262</f>
        <v/>
      </c>
      <c r="W2262" s="33">
        <f>IF(T2262="Above",LN(G2262/P2262)/LN(1+INDEX(Market!$E$6:$E$9,MATCH(B2262,Market!$A$6:$A$9,0))),0)</f>
        <v/>
      </c>
    </row>
    <row r="2263">
      <c r="A2263" s="5" t="inlineStr">
        <is>
          <t>E02626</t>
        </is>
      </c>
      <c r="B2263" s="5" t="inlineStr">
        <is>
          <t>ES</t>
        </is>
      </c>
      <c r="C2263" s="5" t="inlineStr">
        <is>
          <t>Tech</t>
        </is>
      </c>
      <c r="D2263" s="5" t="inlineStr">
        <is>
          <t>L4</t>
        </is>
      </c>
      <c r="E2263" s="5" t="inlineStr">
        <is>
          <t>F</t>
        </is>
      </c>
      <c r="F2263" s="5" t="n">
        <v>1</v>
      </c>
      <c r="G2263" s="31" t="n">
        <v>50450</v>
      </c>
      <c r="H2263" s="31" t="n">
        <v>65600</v>
      </c>
      <c r="I2263" s="6">
        <f>INDEX(Roles!$J$5:$J$40,MATCH(C2263&amp;"|"&amp;D2263,Roles!$A$5:$A$40,0))</f>
        <v/>
      </c>
      <c r="J2263" s="6">
        <f>INDEX(Roles!$K$5:$K$40,MATCH(C2263&amp;"|"&amp;D2263,Roles!$A$5:$A$40,0))</f>
        <v/>
      </c>
      <c r="K2263" s="26">
        <f>INDEX(Market!$K$31:$K$54,MATCH(B2263&amp;"|"&amp;J2263,Market!$A$31:$A$54,0))</f>
        <v/>
      </c>
      <c r="L2263" s="6">
        <f>INDEX(Settings!$E$13:$E$19,MATCH(I2263,Settings!$B$13:$B$19,0))</f>
        <v/>
      </c>
      <c r="M2263" s="25">
        <f>INDEX(Structure!$K$6:$K$12,MATCH(I2263,Structure!$A$6:$A$12,0))</f>
        <v/>
      </c>
      <c r="N2263" s="26">
        <f>INDEX(Structure!$G$25:$G$52,MATCH(B2263&amp;"|"&amp;I2263,Structure!$A$25:$A$52,0))</f>
        <v/>
      </c>
      <c r="O2263" s="26">
        <f>INDEX(Structure!$H$25:$H$52,MATCH(B2263&amp;"|"&amp;I2263,Structure!$A$25:$A$52,0))</f>
        <v/>
      </c>
      <c r="P2263" s="26">
        <f>INDEX(Structure!$I$25:$I$52,MATCH(B2263&amp;"|"&amp;I2263,Structure!$A$25:$A$52,0))</f>
        <v/>
      </c>
      <c r="Q2263" s="20">
        <f>G2263/H2263</f>
        <v/>
      </c>
      <c r="R2263" s="20">
        <f>G2263/O2263</f>
        <v/>
      </c>
      <c r="S2263" s="32">
        <f>(G2263-N2263)/(P2263-N2263)</f>
        <v/>
      </c>
      <c r="T2263" s="4">
        <f>IF(G2263&lt;N2263,"Below",IF(G2263&gt;P2263,"Above","Within"))</f>
        <v/>
      </c>
      <c r="U2263" s="17">
        <f>MAX(0,N2263-G2263)*F2263</f>
        <v/>
      </c>
      <c r="V2263" s="17">
        <f>MAX(0,G2263-P2263)*F2263</f>
        <v/>
      </c>
      <c r="W2263" s="33">
        <f>IF(T2263="Above",LN(G2263/P2263)/LN(1+INDEX(Market!$E$6:$E$9,MATCH(B2263,Market!$A$6:$A$9,0))),0)</f>
        <v/>
      </c>
    </row>
    <row r="2264">
      <c r="A2264" s="5" t="inlineStr">
        <is>
          <t>E02627</t>
        </is>
      </c>
      <c r="B2264" s="5" t="inlineStr">
        <is>
          <t>IT</t>
        </is>
      </c>
      <c r="C2264" s="5" t="inlineStr">
        <is>
          <t>Customer Service</t>
        </is>
      </c>
      <c r="D2264" s="5" t="inlineStr">
        <is>
          <t>L2</t>
        </is>
      </c>
      <c r="E2264" s="5" t="inlineStr">
        <is>
          <t>M</t>
        </is>
      </c>
      <c r="F2264" s="5" t="n">
        <v>1</v>
      </c>
      <c r="G2264" s="31" t="n">
        <v>27950</v>
      </c>
      <c r="H2264" s="31" t="n">
        <v>29200</v>
      </c>
      <c r="I2264" s="6">
        <f>INDEX(Roles!$J$5:$J$40,MATCH(C2264&amp;"|"&amp;D2264,Roles!$A$5:$A$40,0))</f>
        <v/>
      </c>
      <c r="J2264" s="6">
        <f>INDEX(Roles!$K$5:$K$40,MATCH(C2264&amp;"|"&amp;D2264,Roles!$A$5:$A$40,0))</f>
        <v/>
      </c>
      <c r="K2264" s="26">
        <f>INDEX(Market!$K$31:$K$54,MATCH(B2264&amp;"|"&amp;J2264,Market!$A$31:$A$54,0))</f>
        <v/>
      </c>
      <c r="L2264" s="6">
        <f>INDEX(Settings!$E$13:$E$19,MATCH(I2264,Settings!$B$13:$B$19,0))</f>
        <v/>
      </c>
      <c r="M2264" s="25">
        <f>INDEX(Structure!$K$6:$K$12,MATCH(I2264,Structure!$A$6:$A$12,0))</f>
        <v/>
      </c>
      <c r="N2264" s="26">
        <f>INDEX(Structure!$G$25:$G$52,MATCH(B2264&amp;"|"&amp;I2264,Structure!$A$25:$A$52,0))</f>
        <v/>
      </c>
      <c r="O2264" s="26">
        <f>INDEX(Structure!$H$25:$H$52,MATCH(B2264&amp;"|"&amp;I2264,Structure!$A$25:$A$52,0))</f>
        <v/>
      </c>
      <c r="P2264" s="26">
        <f>INDEX(Structure!$I$25:$I$52,MATCH(B2264&amp;"|"&amp;I2264,Structure!$A$25:$A$52,0))</f>
        <v/>
      </c>
      <c r="Q2264" s="20">
        <f>G2264/H2264</f>
        <v/>
      </c>
      <c r="R2264" s="20">
        <f>G2264/O2264</f>
        <v/>
      </c>
      <c r="S2264" s="32">
        <f>(G2264-N2264)/(P2264-N2264)</f>
        <v/>
      </c>
      <c r="T2264" s="4">
        <f>IF(G2264&lt;N2264,"Below",IF(G2264&gt;P2264,"Above","Within"))</f>
        <v/>
      </c>
      <c r="U2264" s="17">
        <f>MAX(0,N2264-G2264)*F2264</f>
        <v/>
      </c>
      <c r="V2264" s="17">
        <f>MAX(0,G2264-P2264)*F2264</f>
        <v/>
      </c>
      <c r="W2264" s="33">
        <f>IF(T2264="Above",LN(G2264/P2264)/LN(1+INDEX(Market!$E$6:$E$9,MATCH(B2264,Market!$A$6:$A$9,0))),0)</f>
        <v/>
      </c>
    </row>
    <row r="2265">
      <c r="A2265" s="5" t="inlineStr">
        <is>
          <t>E02628</t>
        </is>
      </c>
      <c r="B2265" s="5" t="inlineStr">
        <is>
          <t>ES</t>
        </is>
      </c>
      <c r="C2265" s="5" t="inlineStr">
        <is>
          <t>Tech</t>
        </is>
      </c>
      <c r="D2265" s="5" t="inlineStr">
        <is>
          <t>L2</t>
        </is>
      </c>
      <c r="E2265" s="5" t="inlineStr">
        <is>
          <t>F</t>
        </is>
      </c>
      <c r="F2265" s="5" t="n">
        <v>1</v>
      </c>
      <c r="G2265" s="31" t="n">
        <v>38950</v>
      </c>
      <c r="H2265" s="31" t="n">
        <v>39100</v>
      </c>
      <c r="I2265" s="6">
        <f>INDEX(Roles!$J$5:$J$40,MATCH(C2265&amp;"|"&amp;D2265,Roles!$A$5:$A$40,0))</f>
        <v/>
      </c>
      <c r="J2265" s="6">
        <f>INDEX(Roles!$K$5:$K$40,MATCH(C2265&amp;"|"&amp;D2265,Roles!$A$5:$A$40,0))</f>
        <v/>
      </c>
      <c r="K2265" s="26">
        <f>INDEX(Market!$K$31:$K$54,MATCH(B2265&amp;"|"&amp;J2265,Market!$A$31:$A$54,0))</f>
        <v/>
      </c>
      <c r="L2265" s="6">
        <f>INDEX(Settings!$E$13:$E$19,MATCH(I2265,Settings!$B$13:$B$19,0))</f>
        <v/>
      </c>
      <c r="M2265" s="25">
        <f>INDEX(Structure!$K$6:$K$12,MATCH(I2265,Structure!$A$6:$A$12,0))</f>
        <v/>
      </c>
      <c r="N2265" s="26">
        <f>INDEX(Structure!$G$25:$G$52,MATCH(B2265&amp;"|"&amp;I2265,Structure!$A$25:$A$52,0))</f>
        <v/>
      </c>
      <c r="O2265" s="26">
        <f>INDEX(Structure!$H$25:$H$52,MATCH(B2265&amp;"|"&amp;I2265,Structure!$A$25:$A$52,0))</f>
        <v/>
      </c>
      <c r="P2265" s="26">
        <f>INDEX(Structure!$I$25:$I$52,MATCH(B2265&amp;"|"&amp;I2265,Structure!$A$25:$A$52,0))</f>
        <v/>
      </c>
      <c r="Q2265" s="20">
        <f>G2265/H2265</f>
        <v/>
      </c>
      <c r="R2265" s="20">
        <f>G2265/O2265</f>
        <v/>
      </c>
      <c r="S2265" s="32">
        <f>(G2265-N2265)/(P2265-N2265)</f>
        <v/>
      </c>
      <c r="T2265" s="4">
        <f>IF(G2265&lt;N2265,"Below",IF(G2265&gt;P2265,"Above","Within"))</f>
        <v/>
      </c>
      <c r="U2265" s="17">
        <f>MAX(0,N2265-G2265)*F2265</f>
        <v/>
      </c>
      <c r="V2265" s="17">
        <f>MAX(0,G2265-P2265)*F2265</f>
        <v/>
      </c>
      <c r="W2265" s="33">
        <f>IF(T2265="Above",LN(G2265/P2265)/LN(1+INDEX(Market!$E$6:$E$9,MATCH(B2265,Market!$A$6:$A$9,0))),0)</f>
        <v/>
      </c>
    </row>
    <row r="2266">
      <c r="A2266" s="5" t="inlineStr">
        <is>
          <t>E02632</t>
        </is>
      </c>
      <c r="B2266" s="5" t="inlineStr">
        <is>
          <t>DE</t>
        </is>
      </c>
      <c r="C2266" s="5" t="inlineStr">
        <is>
          <t>Customer Service</t>
        </is>
      </c>
      <c r="D2266" s="5" t="inlineStr">
        <is>
          <t>L1</t>
        </is>
      </c>
      <c r="E2266" s="5" t="inlineStr">
        <is>
          <t>F</t>
        </is>
      </c>
      <c r="F2266" s="5" t="n">
        <v>0.8</v>
      </c>
      <c r="G2266" s="31" t="n">
        <v>29500</v>
      </c>
      <c r="H2266" s="31" t="n">
        <v>34200</v>
      </c>
      <c r="I2266" s="6">
        <f>INDEX(Roles!$J$5:$J$40,MATCH(C2266&amp;"|"&amp;D2266,Roles!$A$5:$A$40,0))</f>
        <v/>
      </c>
      <c r="J2266" s="6">
        <f>INDEX(Roles!$K$5:$K$40,MATCH(C2266&amp;"|"&amp;D2266,Roles!$A$5:$A$40,0))</f>
        <v/>
      </c>
      <c r="K2266" s="26">
        <f>INDEX(Market!$K$31:$K$54,MATCH(B2266&amp;"|"&amp;J2266,Market!$A$31:$A$54,0))</f>
        <v/>
      </c>
      <c r="L2266" s="6">
        <f>INDEX(Settings!$E$13:$E$19,MATCH(I2266,Settings!$B$13:$B$19,0))</f>
        <v/>
      </c>
      <c r="M2266" s="25">
        <f>INDEX(Structure!$K$6:$K$12,MATCH(I2266,Structure!$A$6:$A$12,0))</f>
        <v/>
      </c>
      <c r="N2266" s="26">
        <f>INDEX(Structure!$G$25:$G$52,MATCH(B2266&amp;"|"&amp;I2266,Structure!$A$25:$A$52,0))</f>
        <v/>
      </c>
      <c r="O2266" s="26">
        <f>INDEX(Structure!$H$25:$H$52,MATCH(B2266&amp;"|"&amp;I2266,Structure!$A$25:$A$52,0))</f>
        <v/>
      </c>
      <c r="P2266" s="26">
        <f>INDEX(Structure!$I$25:$I$52,MATCH(B2266&amp;"|"&amp;I2266,Structure!$A$25:$A$52,0))</f>
        <v/>
      </c>
      <c r="Q2266" s="20">
        <f>G2266/H2266</f>
        <v/>
      </c>
      <c r="R2266" s="20">
        <f>G2266/O2266</f>
        <v/>
      </c>
      <c r="S2266" s="32">
        <f>(G2266-N2266)/(P2266-N2266)</f>
        <v/>
      </c>
      <c r="T2266" s="4">
        <f>IF(G2266&lt;N2266,"Below",IF(G2266&gt;P2266,"Above","Within"))</f>
        <v/>
      </c>
      <c r="U2266" s="17">
        <f>MAX(0,N2266-G2266)*F2266</f>
        <v/>
      </c>
      <c r="V2266" s="17">
        <f>MAX(0,G2266-P2266)*F2266</f>
        <v/>
      </c>
      <c r="W2266" s="33">
        <f>IF(T2266="Above",LN(G2266/P2266)/LN(1+INDEX(Market!$E$6:$E$9,MATCH(B2266,Market!$A$6:$A$9,0))),0)</f>
        <v/>
      </c>
    </row>
    <row r="2267">
      <c r="A2267" s="5" t="inlineStr">
        <is>
          <t>E02633</t>
        </is>
      </c>
      <c r="B2267" s="5" t="inlineStr">
        <is>
          <t>PL</t>
        </is>
      </c>
      <c r="C2267" s="5" t="inlineStr">
        <is>
          <t>Sales</t>
        </is>
      </c>
      <c r="D2267" s="5" t="inlineStr">
        <is>
          <t>L2</t>
        </is>
      </c>
      <c r="E2267" s="5" t="inlineStr">
        <is>
          <t>M</t>
        </is>
      </c>
      <c r="F2267" s="5" t="n">
        <v>1</v>
      </c>
      <c r="G2267" s="31" t="n">
        <v>19350</v>
      </c>
      <c r="H2267" s="31" t="n">
        <v>27600</v>
      </c>
      <c r="I2267" s="6">
        <f>INDEX(Roles!$J$5:$J$40,MATCH(C2267&amp;"|"&amp;D2267,Roles!$A$5:$A$40,0))</f>
        <v/>
      </c>
      <c r="J2267" s="6">
        <f>INDEX(Roles!$K$5:$K$40,MATCH(C2267&amp;"|"&amp;D2267,Roles!$A$5:$A$40,0))</f>
        <v/>
      </c>
      <c r="K2267" s="26">
        <f>INDEX(Market!$K$31:$K$54,MATCH(B2267&amp;"|"&amp;J2267,Market!$A$31:$A$54,0))</f>
        <v/>
      </c>
      <c r="L2267" s="6">
        <f>INDEX(Settings!$E$13:$E$19,MATCH(I2267,Settings!$B$13:$B$19,0))</f>
        <v/>
      </c>
      <c r="M2267" s="25">
        <f>INDEX(Structure!$K$6:$K$12,MATCH(I2267,Structure!$A$6:$A$12,0))</f>
        <v/>
      </c>
      <c r="N2267" s="26">
        <f>INDEX(Structure!$G$25:$G$52,MATCH(B2267&amp;"|"&amp;I2267,Structure!$A$25:$A$52,0))</f>
        <v/>
      </c>
      <c r="O2267" s="26">
        <f>INDEX(Structure!$H$25:$H$52,MATCH(B2267&amp;"|"&amp;I2267,Structure!$A$25:$A$52,0))</f>
        <v/>
      </c>
      <c r="P2267" s="26">
        <f>INDEX(Structure!$I$25:$I$52,MATCH(B2267&amp;"|"&amp;I2267,Structure!$A$25:$A$52,0))</f>
        <v/>
      </c>
      <c r="Q2267" s="20">
        <f>G2267/H2267</f>
        <v/>
      </c>
      <c r="R2267" s="20">
        <f>G2267/O2267</f>
        <v/>
      </c>
      <c r="S2267" s="32">
        <f>(G2267-N2267)/(P2267-N2267)</f>
        <v/>
      </c>
      <c r="T2267" s="4">
        <f>IF(G2267&lt;N2267,"Below",IF(G2267&gt;P2267,"Above","Within"))</f>
        <v/>
      </c>
      <c r="U2267" s="17">
        <f>MAX(0,N2267-G2267)*F2267</f>
        <v/>
      </c>
      <c r="V2267" s="17">
        <f>MAX(0,G2267-P2267)*F2267</f>
        <v/>
      </c>
      <c r="W2267" s="33">
        <f>IF(T2267="Above",LN(G2267/P2267)/LN(1+INDEX(Market!$E$6:$E$9,MATCH(B2267,Market!$A$6:$A$9,0))),0)</f>
        <v/>
      </c>
    </row>
    <row r="2268">
      <c r="A2268" s="5" t="inlineStr">
        <is>
          <t>E02634</t>
        </is>
      </c>
      <c r="B2268" s="5" t="inlineStr">
        <is>
          <t>IT</t>
        </is>
      </c>
      <c r="C2268" s="5" t="inlineStr">
        <is>
          <t>Sales</t>
        </is>
      </c>
      <c r="D2268" s="5" t="inlineStr">
        <is>
          <t>L3</t>
        </is>
      </c>
      <c r="E2268" s="5" t="inlineStr">
        <is>
          <t>F</t>
        </is>
      </c>
      <c r="F2268" s="5" t="n">
        <v>1</v>
      </c>
      <c r="G2268" s="31" t="n">
        <v>43950</v>
      </c>
      <c r="H2268" s="31" t="n">
        <v>43700</v>
      </c>
      <c r="I2268" s="6">
        <f>INDEX(Roles!$J$5:$J$40,MATCH(C2268&amp;"|"&amp;D2268,Roles!$A$5:$A$40,0))</f>
        <v/>
      </c>
      <c r="J2268" s="6">
        <f>INDEX(Roles!$K$5:$K$40,MATCH(C2268&amp;"|"&amp;D2268,Roles!$A$5:$A$40,0))</f>
        <v/>
      </c>
      <c r="K2268" s="26">
        <f>INDEX(Market!$K$31:$K$54,MATCH(B2268&amp;"|"&amp;J2268,Market!$A$31:$A$54,0))</f>
        <v/>
      </c>
      <c r="L2268" s="6">
        <f>INDEX(Settings!$E$13:$E$19,MATCH(I2268,Settings!$B$13:$B$19,0))</f>
        <v/>
      </c>
      <c r="M2268" s="25">
        <f>INDEX(Structure!$K$6:$K$12,MATCH(I2268,Structure!$A$6:$A$12,0))</f>
        <v/>
      </c>
      <c r="N2268" s="26">
        <f>INDEX(Structure!$G$25:$G$52,MATCH(B2268&amp;"|"&amp;I2268,Structure!$A$25:$A$52,0))</f>
        <v/>
      </c>
      <c r="O2268" s="26">
        <f>INDEX(Structure!$H$25:$H$52,MATCH(B2268&amp;"|"&amp;I2268,Structure!$A$25:$A$52,0))</f>
        <v/>
      </c>
      <c r="P2268" s="26">
        <f>INDEX(Structure!$I$25:$I$52,MATCH(B2268&amp;"|"&amp;I2268,Structure!$A$25:$A$52,0))</f>
        <v/>
      </c>
      <c r="Q2268" s="20">
        <f>G2268/H2268</f>
        <v/>
      </c>
      <c r="R2268" s="20">
        <f>G2268/O2268</f>
        <v/>
      </c>
      <c r="S2268" s="32">
        <f>(G2268-N2268)/(P2268-N2268)</f>
        <v/>
      </c>
      <c r="T2268" s="4">
        <f>IF(G2268&lt;N2268,"Below",IF(G2268&gt;P2268,"Above","Within"))</f>
        <v/>
      </c>
      <c r="U2268" s="17">
        <f>MAX(0,N2268-G2268)*F2268</f>
        <v/>
      </c>
      <c r="V2268" s="17">
        <f>MAX(0,G2268-P2268)*F2268</f>
        <v/>
      </c>
      <c r="W2268" s="33">
        <f>IF(T2268="Above",LN(G2268/P2268)/LN(1+INDEX(Market!$E$6:$E$9,MATCH(B2268,Market!$A$6:$A$9,0))),0)</f>
        <v/>
      </c>
    </row>
    <row r="2269">
      <c r="A2269" s="5" t="inlineStr">
        <is>
          <t>E02638</t>
        </is>
      </c>
      <c r="B2269" s="5" t="inlineStr">
        <is>
          <t>IT</t>
        </is>
      </c>
      <c r="C2269" s="5" t="inlineStr">
        <is>
          <t>Tech</t>
        </is>
      </c>
      <c r="D2269" s="5" t="inlineStr">
        <is>
          <t>L5</t>
        </is>
      </c>
      <c r="E2269" s="5" t="inlineStr">
        <is>
          <t>M</t>
        </is>
      </c>
      <c r="F2269" s="5" t="n">
        <v>1</v>
      </c>
      <c r="G2269" s="31" t="n">
        <v>86600</v>
      </c>
      <c r="H2269" s="31" t="n">
        <v>94200</v>
      </c>
      <c r="I2269" s="6">
        <f>INDEX(Roles!$J$5:$J$40,MATCH(C2269&amp;"|"&amp;D2269,Roles!$A$5:$A$40,0))</f>
        <v/>
      </c>
      <c r="J2269" s="6">
        <f>INDEX(Roles!$K$5:$K$40,MATCH(C2269&amp;"|"&amp;D2269,Roles!$A$5:$A$40,0))</f>
        <v/>
      </c>
      <c r="K2269" s="26">
        <f>INDEX(Market!$K$31:$K$54,MATCH(B2269&amp;"|"&amp;J2269,Market!$A$31:$A$54,0))</f>
        <v/>
      </c>
      <c r="L2269" s="6">
        <f>INDEX(Settings!$E$13:$E$19,MATCH(I2269,Settings!$B$13:$B$19,0))</f>
        <v/>
      </c>
      <c r="M2269" s="25">
        <f>INDEX(Structure!$K$6:$K$12,MATCH(I2269,Structure!$A$6:$A$12,0))</f>
        <v/>
      </c>
      <c r="N2269" s="26">
        <f>INDEX(Structure!$G$25:$G$52,MATCH(B2269&amp;"|"&amp;I2269,Structure!$A$25:$A$52,0))</f>
        <v/>
      </c>
      <c r="O2269" s="26">
        <f>INDEX(Structure!$H$25:$H$52,MATCH(B2269&amp;"|"&amp;I2269,Structure!$A$25:$A$52,0))</f>
        <v/>
      </c>
      <c r="P2269" s="26">
        <f>INDEX(Structure!$I$25:$I$52,MATCH(B2269&amp;"|"&amp;I2269,Structure!$A$25:$A$52,0))</f>
        <v/>
      </c>
      <c r="Q2269" s="20">
        <f>G2269/H2269</f>
        <v/>
      </c>
      <c r="R2269" s="20">
        <f>G2269/O2269</f>
        <v/>
      </c>
      <c r="S2269" s="32">
        <f>(G2269-N2269)/(P2269-N2269)</f>
        <v/>
      </c>
      <c r="T2269" s="4">
        <f>IF(G2269&lt;N2269,"Below",IF(G2269&gt;P2269,"Above","Within"))</f>
        <v/>
      </c>
      <c r="U2269" s="17">
        <f>MAX(0,N2269-G2269)*F2269</f>
        <v/>
      </c>
      <c r="V2269" s="17">
        <f>MAX(0,G2269-P2269)*F2269</f>
        <v/>
      </c>
      <c r="W2269" s="33">
        <f>IF(T2269="Above",LN(G2269/P2269)/LN(1+INDEX(Market!$E$6:$E$9,MATCH(B2269,Market!$A$6:$A$9,0))),0)</f>
        <v/>
      </c>
    </row>
    <row r="2270">
      <c r="A2270" s="5" t="inlineStr">
        <is>
          <t>E02639</t>
        </is>
      </c>
      <c r="B2270" s="5" t="inlineStr">
        <is>
          <t>ES</t>
        </is>
      </c>
      <c r="C2270" s="5" t="inlineStr">
        <is>
          <t>Finance</t>
        </is>
      </c>
      <c r="D2270" s="5" t="inlineStr">
        <is>
          <t>L2</t>
        </is>
      </c>
      <c r="E2270" s="5" t="inlineStr">
        <is>
          <t>M</t>
        </is>
      </c>
      <c r="F2270" s="5" t="n">
        <v>1</v>
      </c>
      <c r="G2270" s="31" t="n">
        <v>33800</v>
      </c>
      <c r="H2270" s="31" t="n">
        <v>34400</v>
      </c>
      <c r="I2270" s="6">
        <f>INDEX(Roles!$J$5:$J$40,MATCH(C2270&amp;"|"&amp;D2270,Roles!$A$5:$A$40,0))</f>
        <v/>
      </c>
      <c r="J2270" s="6">
        <f>INDEX(Roles!$K$5:$K$40,MATCH(C2270&amp;"|"&amp;D2270,Roles!$A$5:$A$40,0))</f>
        <v/>
      </c>
      <c r="K2270" s="26">
        <f>INDEX(Market!$K$31:$K$54,MATCH(B2270&amp;"|"&amp;J2270,Market!$A$31:$A$54,0))</f>
        <v/>
      </c>
      <c r="L2270" s="6">
        <f>INDEX(Settings!$E$13:$E$19,MATCH(I2270,Settings!$B$13:$B$19,0))</f>
        <v/>
      </c>
      <c r="M2270" s="25">
        <f>INDEX(Structure!$K$6:$K$12,MATCH(I2270,Structure!$A$6:$A$12,0))</f>
        <v/>
      </c>
      <c r="N2270" s="26">
        <f>INDEX(Structure!$G$25:$G$52,MATCH(B2270&amp;"|"&amp;I2270,Structure!$A$25:$A$52,0))</f>
        <v/>
      </c>
      <c r="O2270" s="26">
        <f>INDEX(Structure!$H$25:$H$52,MATCH(B2270&amp;"|"&amp;I2270,Structure!$A$25:$A$52,0))</f>
        <v/>
      </c>
      <c r="P2270" s="26">
        <f>INDEX(Structure!$I$25:$I$52,MATCH(B2270&amp;"|"&amp;I2270,Structure!$A$25:$A$52,0))</f>
        <v/>
      </c>
      <c r="Q2270" s="20">
        <f>G2270/H2270</f>
        <v/>
      </c>
      <c r="R2270" s="20">
        <f>G2270/O2270</f>
        <v/>
      </c>
      <c r="S2270" s="32">
        <f>(G2270-N2270)/(P2270-N2270)</f>
        <v/>
      </c>
      <c r="T2270" s="4">
        <f>IF(G2270&lt;N2270,"Below",IF(G2270&gt;P2270,"Above","Within"))</f>
        <v/>
      </c>
      <c r="U2270" s="17">
        <f>MAX(0,N2270-G2270)*F2270</f>
        <v/>
      </c>
      <c r="V2270" s="17">
        <f>MAX(0,G2270-P2270)*F2270</f>
        <v/>
      </c>
      <c r="W2270" s="33">
        <f>IF(T2270="Above",LN(G2270/P2270)/LN(1+INDEX(Market!$E$6:$E$9,MATCH(B2270,Market!$A$6:$A$9,0))),0)</f>
        <v/>
      </c>
    </row>
    <row r="2271">
      <c r="A2271" s="5" t="inlineStr">
        <is>
          <t>E02640</t>
        </is>
      </c>
      <c r="B2271" s="5" t="inlineStr">
        <is>
          <t>IT</t>
        </is>
      </c>
      <c r="C2271" s="5" t="inlineStr">
        <is>
          <t>Finance</t>
        </is>
      </c>
      <c r="D2271" s="5" t="inlineStr">
        <is>
          <t>L4</t>
        </is>
      </c>
      <c r="E2271" s="5" t="inlineStr">
        <is>
          <t>M</t>
        </is>
      </c>
      <c r="F2271" s="5" t="n">
        <v>1</v>
      </c>
      <c r="G2271" s="31" t="n">
        <v>57300</v>
      </c>
      <c r="H2271" s="31" t="n">
        <v>60100</v>
      </c>
      <c r="I2271" s="6">
        <f>INDEX(Roles!$J$5:$J$40,MATCH(C2271&amp;"|"&amp;D2271,Roles!$A$5:$A$40,0))</f>
        <v/>
      </c>
      <c r="J2271" s="6">
        <f>INDEX(Roles!$K$5:$K$40,MATCH(C2271&amp;"|"&amp;D2271,Roles!$A$5:$A$40,0))</f>
        <v/>
      </c>
      <c r="K2271" s="26">
        <f>INDEX(Market!$K$31:$K$54,MATCH(B2271&amp;"|"&amp;J2271,Market!$A$31:$A$54,0))</f>
        <v/>
      </c>
      <c r="L2271" s="6">
        <f>INDEX(Settings!$E$13:$E$19,MATCH(I2271,Settings!$B$13:$B$19,0))</f>
        <v/>
      </c>
      <c r="M2271" s="25">
        <f>INDEX(Structure!$K$6:$K$12,MATCH(I2271,Structure!$A$6:$A$12,0))</f>
        <v/>
      </c>
      <c r="N2271" s="26">
        <f>INDEX(Structure!$G$25:$G$52,MATCH(B2271&amp;"|"&amp;I2271,Structure!$A$25:$A$52,0))</f>
        <v/>
      </c>
      <c r="O2271" s="26">
        <f>INDEX(Structure!$H$25:$H$52,MATCH(B2271&amp;"|"&amp;I2271,Structure!$A$25:$A$52,0))</f>
        <v/>
      </c>
      <c r="P2271" s="26">
        <f>INDEX(Structure!$I$25:$I$52,MATCH(B2271&amp;"|"&amp;I2271,Structure!$A$25:$A$52,0))</f>
        <v/>
      </c>
      <c r="Q2271" s="20">
        <f>G2271/H2271</f>
        <v/>
      </c>
      <c r="R2271" s="20">
        <f>G2271/O2271</f>
        <v/>
      </c>
      <c r="S2271" s="32">
        <f>(G2271-N2271)/(P2271-N2271)</f>
        <v/>
      </c>
      <c r="T2271" s="4">
        <f>IF(G2271&lt;N2271,"Below",IF(G2271&gt;P2271,"Above","Within"))</f>
        <v/>
      </c>
      <c r="U2271" s="17">
        <f>MAX(0,N2271-G2271)*F2271</f>
        <v/>
      </c>
      <c r="V2271" s="17">
        <f>MAX(0,G2271-P2271)*F2271</f>
        <v/>
      </c>
      <c r="W2271" s="33">
        <f>IF(T2271="Above",LN(G2271/P2271)/LN(1+INDEX(Market!$E$6:$E$9,MATCH(B2271,Market!$A$6:$A$9,0))),0)</f>
        <v/>
      </c>
    </row>
    <row r="2272">
      <c r="A2272" s="5" t="inlineStr">
        <is>
          <t>E02641</t>
        </is>
      </c>
      <c r="B2272" s="5" t="inlineStr">
        <is>
          <t>IT</t>
        </is>
      </c>
      <c r="C2272" s="5" t="inlineStr">
        <is>
          <t>Customer Service</t>
        </is>
      </c>
      <c r="D2272" s="5" t="inlineStr">
        <is>
          <t>L4</t>
        </is>
      </c>
      <c r="E2272" s="5" t="inlineStr">
        <is>
          <t>F</t>
        </is>
      </c>
      <c r="F2272" s="5" t="n">
        <v>1</v>
      </c>
      <c r="G2272" s="31" t="n">
        <v>42450</v>
      </c>
      <c r="H2272" s="31" t="n">
        <v>49100</v>
      </c>
      <c r="I2272" s="6">
        <f>INDEX(Roles!$J$5:$J$40,MATCH(C2272&amp;"|"&amp;D2272,Roles!$A$5:$A$40,0))</f>
        <v/>
      </c>
      <c r="J2272" s="6">
        <f>INDEX(Roles!$K$5:$K$40,MATCH(C2272&amp;"|"&amp;D2272,Roles!$A$5:$A$40,0))</f>
        <v/>
      </c>
      <c r="K2272" s="26">
        <f>INDEX(Market!$K$31:$K$54,MATCH(B2272&amp;"|"&amp;J2272,Market!$A$31:$A$54,0))</f>
        <v/>
      </c>
      <c r="L2272" s="6">
        <f>INDEX(Settings!$E$13:$E$19,MATCH(I2272,Settings!$B$13:$B$19,0))</f>
        <v/>
      </c>
      <c r="M2272" s="25">
        <f>INDEX(Structure!$K$6:$K$12,MATCH(I2272,Structure!$A$6:$A$12,0))</f>
        <v/>
      </c>
      <c r="N2272" s="26">
        <f>INDEX(Structure!$G$25:$G$52,MATCH(B2272&amp;"|"&amp;I2272,Structure!$A$25:$A$52,0))</f>
        <v/>
      </c>
      <c r="O2272" s="26">
        <f>INDEX(Structure!$H$25:$H$52,MATCH(B2272&amp;"|"&amp;I2272,Structure!$A$25:$A$52,0))</f>
        <v/>
      </c>
      <c r="P2272" s="26">
        <f>INDEX(Structure!$I$25:$I$52,MATCH(B2272&amp;"|"&amp;I2272,Structure!$A$25:$A$52,0))</f>
        <v/>
      </c>
      <c r="Q2272" s="20">
        <f>G2272/H2272</f>
        <v/>
      </c>
      <c r="R2272" s="20">
        <f>G2272/O2272</f>
        <v/>
      </c>
      <c r="S2272" s="32">
        <f>(G2272-N2272)/(P2272-N2272)</f>
        <v/>
      </c>
      <c r="T2272" s="4">
        <f>IF(G2272&lt;N2272,"Below",IF(G2272&gt;P2272,"Above","Within"))</f>
        <v/>
      </c>
      <c r="U2272" s="17">
        <f>MAX(0,N2272-G2272)*F2272</f>
        <v/>
      </c>
      <c r="V2272" s="17">
        <f>MAX(0,G2272-P2272)*F2272</f>
        <v/>
      </c>
      <c r="W2272" s="33">
        <f>IF(T2272="Above",LN(G2272/P2272)/LN(1+INDEX(Market!$E$6:$E$9,MATCH(B2272,Market!$A$6:$A$9,0))),0)</f>
        <v/>
      </c>
    </row>
    <row r="2273">
      <c r="A2273" s="5" t="inlineStr">
        <is>
          <t>E02642</t>
        </is>
      </c>
      <c r="B2273" s="5" t="inlineStr">
        <is>
          <t>PL</t>
        </is>
      </c>
      <c r="C2273" s="5" t="inlineStr">
        <is>
          <t>Sales</t>
        </is>
      </c>
      <c r="D2273" s="5" t="inlineStr">
        <is>
          <t>L1</t>
        </is>
      </c>
      <c r="E2273" s="5" t="inlineStr">
        <is>
          <t>F</t>
        </is>
      </c>
      <c r="F2273" s="5" t="n">
        <v>1</v>
      </c>
      <c r="G2273" s="31" t="n">
        <v>21950</v>
      </c>
      <c r="H2273" s="31" t="n">
        <v>22000</v>
      </c>
      <c r="I2273" s="6">
        <f>INDEX(Roles!$J$5:$J$40,MATCH(C2273&amp;"|"&amp;D2273,Roles!$A$5:$A$40,0))</f>
        <v/>
      </c>
      <c r="J2273" s="6">
        <f>INDEX(Roles!$K$5:$K$40,MATCH(C2273&amp;"|"&amp;D2273,Roles!$A$5:$A$40,0))</f>
        <v/>
      </c>
      <c r="K2273" s="26">
        <f>INDEX(Market!$K$31:$K$54,MATCH(B2273&amp;"|"&amp;J2273,Market!$A$31:$A$54,0))</f>
        <v/>
      </c>
      <c r="L2273" s="6">
        <f>INDEX(Settings!$E$13:$E$19,MATCH(I2273,Settings!$B$13:$B$19,0))</f>
        <v/>
      </c>
      <c r="M2273" s="25">
        <f>INDEX(Structure!$K$6:$K$12,MATCH(I2273,Structure!$A$6:$A$12,0))</f>
        <v/>
      </c>
      <c r="N2273" s="26">
        <f>INDEX(Structure!$G$25:$G$52,MATCH(B2273&amp;"|"&amp;I2273,Structure!$A$25:$A$52,0))</f>
        <v/>
      </c>
      <c r="O2273" s="26">
        <f>INDEX(Structure!$H$25:$H$52,MATCH(B2273&amp;"|"&amp;I2273,Structure!$A$25:$A$52,0))</f>
        <v/>
      </c>
      <c r="P2273" s="26">
        <f>INDEX(Structure!$I$25:$I$52,MATCH(B2273&amp;"|"&amp;I2273,Structure!$A$25:$A$52,0))</f>
        <v/>
      </c>
      <c r="Q2273" s="20">
        <f>G2273/H2273</f>
        <v/>
      </c>
      <c r="R2273" s="20">
        <f>G2273/O2273</f>
        <v/>
      </c>
      <c r="S2273" s="32">
        <f>(G2273-N2273)/(P2273-N2273)</f>
        <v/>
      </c>
      <c r="T2273" s="4">
        <f>IF(G2273&lt;N2273,"Below",IF(G2273&gt;P2273,"Above","Within"))</f>
        <v/>
      </c>
      <c r="U2273" s="17">
        <f>MAX(0,N2273-G2273)*F2273</f>
        <v/>
      </c>
      <c r="V2273" s="17">
        <f>MAX(0,G2273-P2273)*F2273</f>
        <v/>
      </c>
      <c r="W2273" s="33">
        <f>IF(T2273="Above",LN(G2273/P2273)/LN(1+INDEX(Market!$E$6:$E$9,MATCH(B2273,Market!$A$6:$A$9,0))),0)</f>
        <v/>
      </c>
    </row>
    <row r="2274">
      <c r="A2274" s="5" t="inlineStr">
        <is>
          <t>E02643</t>
        </is>
      </c>
      <c r="B2274" s="5" t="inlineStr">
        <is>
          <t>DE</t>
        </is>
      </c>
      <c r="C2274" s="5" t="inlineStr">
        <is>
          <t>Operations</t>
        </is>
      </c>
      <c r="D2274" s="5" t="inlineStr">
        <is>
          <t>L3</t>
        </is>
      </c>
      <c r="E2274" s="5" t="inlineStr">
        <is>
          <t>M</t>
        </is>
      </c>
      <c r="F2274" s="5" t="n">
        <v>1</v>
      </c>
      <c r="G2274" s="31" t="n">
        <v>68200</v>
      </c>
      <c r="H2274" s="31" t="n">
        <v>57800</v>
      </c>
      <c r="I2274" s="6">
        <f>INDEX(Roles!$J$5:$J$40,MATCH(C2274&amp;"|"&amp;D2274,Roles!$A$5:$A$40,0))</f>
        <v/>
      </c>
      <c r="J2274" s="6">
        <f>INDEX(Roles!$K$5:$K$40,MATCH(C2274&amp;"|"&amp;D2274,Roles!$A$5:$A$40,0))</f>
        <v/>
      </c>
      <c r="K2274" s="26">
        <f>INDEX(Market!$K$31:$K$54,MATCH(B2274&amp;"|"&amp;J2274,Market!$A$31:$A$54,0))</f>
        <v/>
      </c>
      <c r="L2274" s="6">
        <f>INDEX(Settings!$E$13:$E$19,MATCH(I2274,Settings!$B$13:$B$19,0))</f>
        <v/>
      </c>
      <c r="M2274" s="25">
        <f>INDEX(Structure!$K$6:$K$12,MATCH(I2274,Structure!$A$6:$A$12,0))</f>
        <v/>
      </c>
      <c r="N2274" s="26">
        <f>INDEX(Structure!$G$25:$G$52,MATCH(B2274&amp;"|"&amp;I2274,Structure!$A$25:$A$52,0))</f>
        <v/>
      </c>
      <c r="O2274" s="26">
        <f>INDEX(Structure!$H$25:$H$52,MATCH(B2274&amp;"|"&amp;I2274,Structure!$A$25:$A$52,0))</f>
        <v/>
      </c>
      <c r="P2274" s="26">
        <f>INDEX(Structure!$I$25:$I$52,MATCH(B2274&amp;"|"&amp;I2274,Structure!$A$25:$A$52,0))</f>
        <v/>
      </c>
      <c r="Q2274" s="20">
        <f>G2274/H2274</f>
        <v/>
      </c>
      <c r="R2274" s="20">
        <f>G2274/O2274</f>
        <v/>
      </c>
      <c r="S2274" s="32">
        <f>(G2274-N2274)/(P2274-N2274)</f>
        <v/>
      </c>
      <c r="T2274" s="4">
        <f>IF(G2274&lt;N2274,"Below",IF(G2274&gt;P2274,"Above","Within"))</f>
        <v/>
      </c>
      <c r="U2274" s="17">
        <f>MAX(0,N2274-G2274)*F2274</f>
        <v/>
      </c>
      <c r="V2274" s="17">
        <f>MAX(0,G2274-P2274)*F2274</f>
        <v/>
      </c>
      <c r="W2274" s="33">
        <f>IF(T2274="Above",LN(G2274/P2274)/LN(1+INDEX(Market!$E$6:$E$9,MATCH(B2274,Market!$A$6:$A$9,0))),0)</f>
        <v/>
      </c>
    </row>
    <row r="2275">
      <c r="A2275" s="5" t="inlineStr">
        <is>
          <t>E02644</t>
        </is>
      </c>
      <c r="B2275" s="5" t="inlineStr">
        <is>
          <t>DE</t>
        </is>
      </c>
      <c r="C2275" s="5" t="inlineStr">
        <is>
          <t>Customer Service</t>
        </is>
      </c>
      <c r="D2275" s="5" t="inlineStr">
        <is>
          <t>L2</t>
        </is>
      </c>
      <c r="E2275" s="5" t="inlineStr">
        <is>
          <t>F</t>
        </is>
      </c>
      <c r="F2275" s="5" t="n">
        <v>0.8</v>
      </c>
      <c r="G2275" s="31" t="n">
        <v>41550</v>
      </c>
      <c r="H2275" s="31" t="n">
        <v>42800</v>
      </c>
      <c r="I2275" s="6">
        <f>INDEX(Roles!$J$5:$J$40,MATCH(C2275&amp;"|"&amp;D2275,Roles!$A$5:$A$40,0))</f>
        <v/>
      </c>
      <c r="J2275" s="6">
        <f>INDEX(Roles!$K$5:$K$40,MATCH(C2275&amp;"|"&amp;D2275,Roles!$A$5:$A$40,0))</f>
        <v/>
      </c>
      <c r="K2275" s="26">
        <f>INDEX(Market!$K$31:$K$54,MATCH(B2275&amp;"|"&amp;J2275,Market!$A$31:$A$54,0))</f>
        <v/>
      </c>
      <c r="L2275" s="6">
        <f>INDEX(Settings!$E$13:$E$19,MATCH(I2275,Settings!$B$13:$B$19,0))</f>
        <v/>
      </c>
      <c r="M2275" s="25">
        <f>INDEX(Structure!$K$6:$K$12,MATCH(I2275,Structure!$A$6:$A$12,0))</f>
        <v/>
      </c>
      <c r="N2275" s="26">
        <f>INDEX(Structure!$G$25:$G$52,MATCH(B2275&amp;"|"&amp;I2275,Structure!$A$25:$A$52,0))</f>
        <v/>
      </c>
      <c r="O2275" s="26">
        <f>INDEX(Structure!$H$25:$H$52,MATCH(B2275&amp;"|"&amp;I2275,Structure!$A$25:$A$52,0))</f>
        <v/>
      </c>
      <c r="P2275" s="26">
        <f>INDEX(Structure!$I$25:$I$52,MATCH(B2275&amp;"|"&amp;I2275,Structure!$A$25:$A$52,0))</f>
        <v/>
      </c>
      <c r="Q2275" s="20">
        <f>G2275/H2275</f>
        <v/>
      </c>
      <c r="R2275" s="20">
        <f>G2275/O2275</f>
        <v/>
      </c>
      <c r="S2275" s="32">
        <f>(G2275-N2275)/(P2275-N2275)</f>
        <v/>
      </c>
      <c r="T2275" s="4">
        <f>IF(G2275&lt;N2275,"Below",IF(G2275&gt;P2275,"Above","Within"))</f>
        <v/>
      </c>
      <c r="U2275" s="17">
        <f>MAX(0,N2275-G2275)*F2275</f>
        <v/>
      </c>
      <c r="V2275" s="17">
        <f>MAX(0,G2275-P2275)*F2275</f>
        <v/>
      </c>
      <c r="W2275" s="33">
        <f>IF(T2275="Above",LN(G2275/P2275)/LN(1+INDEX(Market!$E$6:$E$9,MATCH(B2275,Market!$A$6:$A$9,0))),0)</f>
        <v/>
      </c>
    </row>
    <row r="2276">
      <c r="A2276" s="5" t="inlineStr">
        <is>
          <t>E02645</t>
        </is>
      </c>
      <c r="B2276" s="5" t="inlineStr">
        <is>
          <t>DE</t>
        </is>
      </c>
      <c r="C2276" s="5" t="inlineStr">
        <is>
          <t>Operations</t>
        </is>
      </c>
      <c r="D2276" s="5" t="inlineStr">
        <is>
          <t>L2</t>
        </is>
      </c>
      <c r="E2276" s="5" t="inlineStr">
        <is>
          <t>M</t>
        </is>
      </c>
      <c r="F2276" s="5" t="n">
        <v>1</v>
      </c>
      <c r="G2276" s="31" t="n">
        <v>36850</v>
      </c>
      <c r="H2276" s="31" t="n">
        <v>45100</v>
      </c>
      <c r="I2276" s="6">
        <f>INDEX(Roles!$J$5:$J$40,MATCH(C2276&amp;"|"&amp;D2276,Roles!$A$5:$A$40,0))</f>
        <v/>
      </c>
      <c r="J2276" s="6">
        <f>INDEX(Roles!$K$5:$K$40,MATCH(C2276&amp;"|"&amp;D2276,Roles!$A$5:$A$40,0))</f>
        <v/>
      </c>
      <c r="K2276" s="26">
        <f>INDEX(Market!$K$31:$K$54,MATCH(B2276&amp;"|"&amp;J2276,Market!$A$31:$A$54,0))</f>
        <v/>
      </c>
      <c r="L2276" s="6">
        <f>INDEX(Settings!$E$13:$E$19,MATCH(I2276,Settings!$B$13:$B$19,0))</f>
        <v/>
      </c>
      <c r="M2276" s="25">
        <f>INDEX(Structure!$K$6:$K$12,MATCH(I2276,Structure!$A$6:$A$12,0))</f>
        <v/>
      </c>
      <c r="N2276" s="26">
        <f>INDEX(Structure!$G$25:$G$52,MATCH(B2276&amp;"|"&amp;I2276,Structure!$A$25:$A$52,0))</f>
        <v/>
      </c>
      <c r="O2276" s="26">
        <f>INDEX(Structure!$H$25:$H$52,MATCH(B2276&amp;"|"&amp;I2276,Structure!$A$25:$A$52,0))</f>
        <v/>
      </c>
      <c r="P2276" s="26">
        <f>INDEX(Structure!$I$25:$I$52,MATCH(B2276&amp;"|"&amp;I2276,Structure!$A$25:$A$52,0))</f>
        <v/>
      </c>
      <c r="Q2276" s="20">
        <f>G2276/H2276</f>
        <v/>
      </c>
      <c r="R2276" s="20">
        <f>G2276/O2276</f>
        <v/>
      </c>
      <c r="S2276" s="32">
        <f>(G2276-N2276)/(P2276-N2276)</f>
        <v/>
      </c>
      <c r="T2276" s="4">
        <f>IF(G2276&lt;N2276,"Below",IF(G2276&gt;P2276,"Above","Within"))</f>
        <v/>
      </c>
      <c r="U2276" s="17">
        <f>MAX(0,N2276-G2276)*F2276</f>
        <v/>
      </c>
      <c r="V2276" s="17">
        <f>MAX(0,G2276-P2276)*F2276</f>
        <v/>
      </c>
      <c r="W2276" s="33">
        <f>IF(T2276="Above",LN(G2276/P2276)/LN(1+INDEX(Market!$E$6:$E$9,MATCH(B2276,Market!$A$6:$A$9,0))),0)</f>
        <v/>
      </c>
    </row>
    <row r="2277">
      <c r="A2277" s="5" t="inlineStr">
        <is>
          <t>E02647</t>
        </is>
      </c>
      <c r="B2277" s="5" t="inlineStr">
        <is>
          <t>PL</t>
        </is>
      </c>
      <c r="C2277" s="5" t="inlineStr">
        <is>
          <t>Customer Service</t>
        </is>
      </c>
      <c r="D2277" s="5" t="inlineStr">
        <is>
          <t>L2</t>
        </is>
      </c>
      <c r="E2277" s="5" t="inlineStr">
        <is>
          <t>M</t>
        </is>
      </c>
      <c r="F2277" s="5" t="n">
        <v>1</v>
      </c>
      <c r="G2277" s="31" t="n">
        <v>17800</v>
      </c>
      <c r="H2277" s="31" t="n">
        <v>23600</v>
      </c>
      <c r="I2277" s="6">
        <f>INDEX(Roles!$J$5:$J$40,MATCH(C2277&amp;"|"&amp;D2277,Roles!$A$5:$A$40,0))</f>
        <v/>
      </c>
      <c r="J2277" s="6">
        <f>INDEX(Roles!$K$5:$K$40,MATCH(C2277&amp;"|"&amp;D2277,Roles!$A$5:$A$40,0))</f>
        <v/>
      </c>
      <c r="K2277" s="26">
        <f>INDEX(Market!$K$31:$K$54,MATCH(B2277&amp;"|"&amp;J2277,Market!$A$31:$A$54,0))</f>
        <v/>
      </c>
      <c r="L2277" s="6">
        <f>INDEX(Settings!$E$13:$E$19,MATCH(I2277,Settings!$B$13:$B$19,0))</f>
        <v/>
      </c>
      <c r="M2277" s="25">
        <f>INDEX(Structure!$K$6:$K$12,MATCH(I2277,Structure!$A$6:$A$12,0))</f>
        <v/>
      </c>
      <c r="N2277" s="26">
        <f>INDEX(Structure!$G$25:$G$52,MATCH(B2277&amp;"|"&amp;I2277,Structure!$A$25:$A$52,0))</f>
        <v/>
      </c>
      <c r="O2277" s="26">
        <f>INDEX(Structure!$H$25:$H$52,MATCH(B2277&amp;"|"&amp;I2277,Structure!$A$25:$A$52,0))</f>
        <v/>
      </c>
      <c r="P2277" s="26">
        <f>INDEX(Structure!$I$25:$I$52,MATCH(B2277&amp;"|"&amp;I2277,Structure!$A$25:$A$52,0))</f>
        <v/>
      </c>
      <c r="Q2277" s="20">
        <f>G2277/H2277</f>
        <v/>
      </c>
      <c r="R2277" s="20">
        <f>G2277/O2277</f>
        <v/>
      </c>
      <c r="S2277" s="32">
        <f>(G2277-N2277)/(P2277-N2277)</f>
        <v/>
      </c>
      <c r="T2277" s="4">
        <f>IF(G2277&lt;N2277,"Below",IF(G2277&gt;P2277,"Above","Within"))</f>
        <v/>
      </c>
      <c r="U2277" s="17">
        <f>MAX(0,N2277-G2277)*F2277</f>
        <v/>
      </c>
      <c r="V2277" s="17">
        <f>MAX(0,G2277-P2277)*F2277</f>
        <v/>
      </c>
      <c r="W2277" s="33">
        <f>IF(T2277="Above",LN(G2277/P2277)/LN(1+INDEX(Market!$E$6:$E$9,MATCH(B2277,Market!$A$6:$A$9,0))),0)</f>
        <v/>
      </c>
    </row>
    <row r="2278">
      <c r="A2278" s="5" t="inlineStr">
        <is>
          <t>E02648</t>
        </is>
      </c>
      <c r="B2278" s="5" t="inlineStr">
        <is>
          <t>IT</t>
        </is>
      </c>
      <c r="C2278" s="5" t="inlineStr">
        <is>
          <t>Operations</t>
        </is>
      </c>
      <c r="D2278" s="5" t="inlineStr">
        <is>
          <t>L5</t>
        </is>
      </c>
      <c r="E2278" s="5" t="inlineStr">
        <is>
          <t>M</t>
        </is>
      </c>
      <c r="F2278" s="5" t="n">
        <v>1</v>
      </c>
      <c r="G2278" s="31" t="n">
        <v>67400</v>
      </c>
      <c r="H2278" s="31" t="n">
        <v>71600</v>
      </c>
      <c r="I2278" s="6">
        <f>INDEX(Roles!$J$5:$J$40,MATCH(C2278&amp;"|"&amp;D2278,Roles!$A$5:$A$40,0))</f>
        <v/>
      </c>
      <c r="J2278" s="6">
        <f>INDEX(Roles!$K$5:$K$40,MATCH(C2278&amp;"|"&amp;D2278,Roles!$A$5:$A$40,0))</f>
        <v/>
      </c>
      <c r="K2278" s="26">
        <f>INDEX(Market!$K$31:$K$54,MATCH(B2278&amp;"|"&amp;J2278,Market!$A$31:$A$54,0))</f>
        <v/>
      </c>
      <c r="L2278" s="6">
        <f>INDEX(Settings!$E$13:$E$19,MATCH(I2278,Settings!$B$13:$B$19,0))</f>
        <v/>
      </c>
      <c r="M2278" s="25">
        <f>INDEX(Structure!$K$6:$K$12,MATCH(I2278,Structure!$A$6:$A$12,0))</f>
        <v/>
      </c>
      <c r="N2278" s="26">
        <f>INDEX(Structure!$G$25:$G$52,MATCH(B2278&amp;"|"&amp;I2278,Structure!$A$25:$A$52,0))</f>
        <v/>
      </c>
      <c r="O2278" s="26">
        <f>INDEX(Structure!$H$25:$H$52,MATCH(B2278&amp;"|"&amp;I2278,Structure!$A$25:$A$52,0))</f>
        <v/>
      </c>
      <c r="P2278" s="26">
        <f>INDEX(Structure!$I$25:$I$52,MATCH(B2278&amp;"|"&amp;I2278,Structure!$A$25:$A$52,0))</f>
        <v/>
      </c>
      <c r="Q2278" s="20">
        <f>G2278/H2278</f>
        <v/>
      </c>
      <c r="R2278" s="20">
        <f>G2278/O2278</f>
        <v/>
      </c>
      <c r="S2278" s="32">
        <f>(G2278-N2278)/(P2278-N2278)</f>
        <v/>
      </c>
      <c r="T2278" s="4">
        <f>IF(G2278&lt;N2278,"Below",IF(G2278&gt;P2278,"Above","Within"))</f>
        <v/>
      </c>
      <c r="U2278" s="17">
        <f>MAX(0,N2278-G2278)*F2278</f>
        <v/>
      </c>
      <c r="V2278" s="17">
        <f>MAX(0,G2278-P2278)*F2278</f>
        <v/>
      </c>
      <c r="W2278" s="33">
        <f>IF(T2278="Above",LN(G2278/P2278)/LN(1+INDEX(Market!$E$6:$E$9,MATCH(B2278,Market!$A$6:$A$9,0))),0)</f>
        <v/>
      </c>
    </row>
    <row r="2279">
      <c r="A2279" s="5" t="inlineStr">
        <is>
          <t>E02649</t>
        </is>
      </c>
      <c r="B2279" s="5" t="inlineStr">
        <is>
          <t>DE</t>
        </is>
      </c>
      <c r="C2279" s="5" t="inlineStr">
        <is>
          <t>Customer Service</t>
        </is>
      </c>
      <c r="D2279" s="5" t="inlineStr">
        <is>
          <t>L5</t>
        </is>
      </c>
      <c r="E2279" s="5" t="inlineStr">
        <is>
          <t>M</t>
        </is>
      </c>
      <c r="F2279" s="5" t="n">
        <v>1</v>
      </c>
      <c r="G2279" s="31" t="n">
        <v>98350</v>
      </c>
      <c r="H2279" s="31" t="n">
        <v>99200</v>
      </c>
      <c r="I2279" s="6">
        <f>INDEX(Roles!$J$5:$J$40,MATCH(C2279&amp;"|"&amp;D2279,Roles!$A$5:$A$40,0))</f>
        <v/>
      </c>
      <c r="J2279" s="6">
        <f>INDEX(Roles!$K$5:$K$40,MATCH(C2279&amp;"|"&amp;D2279,Roles!$A$5:$A$40,0))</f>
        <v/>
      </c>
      <c r="K2279" s="26">
        <f>INDEX(Market!$K$31:$K$54,MATCH(B2279&amp;"|"&amp;J2279,Market!$A$31:$A$54,0))</f>
        <v/>
      </c>
      <c r="L2279" s="6">
        <f>INDEX(Settings!$E$13:$E$19,MATCH(I2279,Settings!$B$13:$B$19,0))</f>
        <v/>
      </c>
      <c r="M2279" s="25">
        <f>INDEX(Structure!$K$6:$K$12,MATCH(I2279,Structure!$A$6:$A$12,0))</f>
        <v/>
      </c>
      <c r="N2279" s="26">
        <f>INDEX(Structure!$G$25:$G$52,MATCH(B2279&amp;"|"&amp;I2279,Structure!$A$25:$A$52,0))</f>
        <v/>
      </c>
      <c r="O2279" s="26">
        <f>INDEX(Structure!$H$25:$H$52,MATCH(B2279&amp;"|"&amp;I2279,Structure!$A$25:$A$52,0))</f>
        <v/>
      </c>
      <c r="P2279" s="26">
        <f>INDEX(Structure!$I$25:$I$52,MATCH(B2279&amp;"|"&amp;I2279,Structure!$A$25:$A$52,0))</f>
        <v/>
      </c>
      <c r="Q2279" s="20">
        <f>G2279/H2279</f>
        <v/>
      </c>
      <c r="R2279" s="20">
        <f>G2279/O2279</f>
        <v/>
      </c>
      <c r="S2279" s="32">
        <f>(G2279-N2279)/(P2279-N2279)</f>
        <v/>
      </c>
      <c r="T2279" s="4">
        <f>IF(G2279&lt;N2279,"Below",IF(G2279&gt;P2279,"Above","Within"))</f>
        <v/>
      </c>
      <c r="U2279" s="17">
        <f>MAX(0,N2279-G2279)*F2279</f>
        <v/>
      </c>
      <c r="V2279" s="17">
        <f>MAX(0,G2279-P2279)*F2279</f>
        <v/>
      </c>
      <c r="W2279" s="33">
        <f>IF(T2279="Above",LN(G2279/P2279)/LN(1+INDEX(Market!$E$6:$E$9,MATCH(B2279,Market!$A$6:$A$9,0))),0)</f>
        <v/>
      </c>
    </row>
    <row r="2280">
      <c r="A2280" s="5" t="inlineStr">
        <is>
          <t>E02650</t>
        </is>
      </c>
      <c r="B2280" s="5" t="inlineStr">
        <is>
          <t>IT</t>
        </is>
      </c>
      <c r="C2280" s="5" t="inlineStr">
        <is>
          <t>Customer Service</t>
        </is>
      </c>
      <c r="D2280" s="5" t="inlineStr">
        <is>
          <t>L3</t>
        </is>
      </c>
      <c r="E2280" s="5" t="inlineStr">
        <is>
          <t>F</t>
        </is>
      </c>
      <c r="F2280" s="5" t="n">
        <v>1</v>
      </c>
      <c r="G2280" s="31" t="n">
        <v>32250</v>
      </c>
      <c r="H2280" s="31" t="n">
        <v>37400</v>
      </c>
      <c r="I2280" s="6">
        <f>INDEX(Roles!$J$5:$J$40,MATCH(C2280&amp;"|"&amp;D2280,Roles!$A$5:$A$40,0))</f>
        <v/>
      </c>
      <c r="J2280" s="6">
        <f>INDEX(Roles!$K$5:$K$40,MATCH(C2280&amp;"|"&amp;D2280,Roles!$A$5:$A$40,0))</f>
        <v/>
      </c>
      <c r="K2280" s="26">
        <f>INDEX(Market!$K$31:$K$54,MATCH(B2280&amp;"|"&amp;J2280,Market!$A$31:$A$54,0))</f>
        <v/>
      </c>
      <c r="L2280" s="6">
        <f>INDEX(Settings!$E$13:$E$19,MATCH(I2280,Settings!$B$13:$B$19,0))</f>
        <v/>
      </c>
      <c r="M2280" s="25">
        <f>INDEX(Structure!$K$6:$K$12,MATCH(I2280,Structure!$A$6:$A$12,0))</f>
        <v/>
      </c>
      <c r="N2280" s="26">
        <f>INDEX(Structure!$G$25:$G$52,MATCH(B2280&amp;"|"&amp;I2280,Structure!$A$25:$A$52,0))</f>
        <v/>
      </c>
      <c r="O2280" s="26">
        <f>INDEX(Structure!$H$25:$H$52,MATCH(B2280&amp;"|"&amp;I2280,Structure!$A$25:$A$52,0))</f>
        <v/>
      </c>
      <c r="P2280" s="26">
        <f>INDEX(Structure!$I$25:$I$52,MATCH(B2280&amp;"|"&amp;I2280,Structure!$A$25:$A$52,0))</f>
        <v/>
      </c>
      <c r="Q2280" s="20">
        <f>G2280/H2280</f>
        <v/>
      </c>
      <c r="R2280" s="20">
        <f>G2280/O2280</f>
        <v/>
      </c>
      <c r="S2280" s="32">
        <f>(G2280-N2280)/(P2280-N2280)</f>
        <v/>
      </c>
      <c r="T2280" s="4">
        <f>IF(G2280&lt;N2280,"Below",IF(G2280&gt;P2280,"Above","Within"))</f>
        <v/>
      </c>
      <c r="U2280" s="17">
        <f>MAX(0,N2280-G2280)*F2280</f>
        <v/>
      </c>
      <c r="V2280" s="17">
        <f>MAX(0,G2280-P2280)*F2280</f>
        <v/>
      </c>
      <c r="W2280" s="33">
        <f>IF(T2280="Above",LN(G2280/P2280)/LN(1+INDEX(Market!$E$6:$E$9,MATCH(B2280,Market!$A$6:$A$9,0))),0)</f>
        <v/>
      </c>
    </row>
    <row r="2281">
      <c r="A2281" s="5" t="inlineStr">
        <is>
          <t>E02651</t>
        </is>
      </c>
      <c r="B2281" s="5" t="inlineStr">
        <is>
          <t>IT</t>
        </is>
      </c>
      <c r="C2281" s="5" t="inlineStr">
        <is>
          <t>Tech</t>
        </is>
      </c>
      <c r="D2281" s="5" t="inlineStr">
        <is>
          <t>L5</t>
        </is>
      </c>
      <c r="E2281" s="5" t="inlineStr">
        <is>
          <t>M</t>
        </is>
      </c>
      <c r="F2281" s="5" t="n">
        <v>1</v>
      </c>
      <c r="G2281" s="31" t="n">
        <v>101250</v>
      </c>
      <c r="H2281" s="31" t="n">
        <v>94200</v>
      </c>
      <c r="I2281" s="6">
        <f>INDEX(Roles!$J$5:$J$40,MATCH(C2281&amp;"|"&amp;D2281,Roles!$A$5:$A$40,0))</f>
        <v/>
      </c>
      <c r="J2281" s="6">
        <f>INDEX(Roles!$K$5:$K$40,MATCH(C2281&amp;"|"&amp;D2281,Roles!$A$5:$A$40,0))</f>
        <v/>
      </c>
      <c r="K2281" s="26">
        <f>INDEX(Market!$K$31:$K$54,MATCH(B2281&amp;"|"&amp;J2281,Market!$A$31:$A$54,0))</f>
        <v/>
      </c>
      <c r="L2281" s="6">
        <f>INDEX(Settings!$E$13:$E$19,MATCH(I2281,Settings!$B$13:$B$19,0))</f>
        <v/>
      </c>
      <c r="M2281" s="25">
        <f>INDEX(Structure!$K$6:$K$12,MATCH(I2281,Structure!$A$6:$A$12,0))</f>
        <v/>
      </c>
      <c r="N2281" s="26">
        <f>INDEX(Structure!$G$25:$G$52,MATCH(B2281&amp;"|"&amp;I2281,Structure!$A$25:$A$52,0))</f>
        <v/>
      </c>
      <c r="O2281" s="26">
        <f>INDEX(Structure!$H$25:$H$52,MATCH(B2281&amp;"|"&amp;I2281,Structure!$A$25:$A$52,0))</f>
        <v/>
      </c>
      <c r="P2281" s="26">
        <f>INDEX(Structure!$I$25:$I$52,MATCH(B2281&amp;"|"&amp;I2281,Structure!$A$25:$A$52,0))</f>
        <v/>
      </c>
      <c r="Q2281" s="20">
        <f>G2281/H2281</f>
        <v/>
      </c>
      <c r="R2281" s="20">
        <f>G2281/O2281</f>
        <v/>
      </c>
      <c r="S2281" s="32">
        <f>(G2281-N2281)/(P2281-N2281)</f>
        <v/>
      </c>
      <c r="T2281" s="4">
        <f>IF(G2281&lt;N2281,"Below",IF(G2281&gt;P2281,"Above","Within"))</f>
        <v/>
      </c>
      <c r="U2281" s="17">
        <f>MAX(0,N2281-G2281)*F2281</f>
        <v/>
      </c>
      <c r="V2281" s="17">
        <f>MAX(0,G2281-P2281)*F2281</f>
        <v/>
      </c>
      <c r="W2281" s="33">
        <f>IF(T2281="Above",LN(G2281/P2281)/LN(1+INDEX(Market!$E$6:$E$9,MATCH(B2281,Market!$A$6:$A$9,0))),0)</f>
        <v/>
      </c>
    </row>
    <row r="2282">
      <c r="A2282" s="5" t="inlineStr">
        <is>
          <t>E02653</t>
        </is>
      </c>
      <c r="B2282" s="5" t="inlineStr">
        <is>
          <t>IT</t>
        </is>
      </c>
      <c r="C2282" s="5" t="inlineStr">
        <is>
          <t>Tech</t>
        </is>
      </c>
      <c r="D2282" s="5" t="inlineStr">
        <is>
          <t>L1</t>
        </is>
      </c>
      <c r="E2282" s="5" t="inlineStr">
        <is>
          <t>M</t>
        </is>
      </c>
      <c r="F2282" s="5" t="n">
        <v>1</v>
      </c>
      <c r="G2282" s="31" t="n">
        <v>35650</v>
      </c>
      <c r="H2282" s="31" t="n">
        <v>32500</v>
      </c>
      <c r="I2282" s="6">
        <f>INDEX(Roles!$J$5:$J$40,MATCH(C2282&amp;"|"&amp;D2282,Roles!$A$5:$A$40,0))</f>
        <v/>
      </c>
      <c r="J2282" s="6">
        <f>INDEX(Roles!$K$5:$K$40,MATCH(C2282&amp;"|"&amp;D2282,Roles!$A$5:$A$40,0))</f>
        <v/>
      </c>
      <c r="K2282" s="26">
        <f>INDEX(Market!$K$31:$K$54,MATCH(B2282&amp;"|"&amp;J2282,Market!$A$31:$A$54,0))</f>
        <v/>
      </c>
      <c r="L2282" s="6">
        <f>INDEX(Settings!$E$13:$E$19,MATCH(I2282,Settings!$B$13:$B$19,0))</f>
        <v/>
      </c>
      <c r="M2282" s="25">
        <f>INDEX(Structure!$K$6:$K$12,MATCH(I2282,Structure!$A$6:$A$12,0))</f>
        <v/>
      </c>
      <c r="N2282" s="26">
        <f>INDEX(Structure!$G$25:$G$52,MATCH(B2282&amp;"|"&amp;I2282,Structure!$A$25:$A$52,0))</f>
        <v/>
      </c>
      <c r="O2282" s="26">
        <f>INDEX(Structure!$H$25:$H$52,MATCH(B2282&amp;"|"&amp;I2282,Structure!$A$25:$A$52,0))</f>
        <v/>
      </c>
      <c r="P2282" s="26">
        <f>INDEX(Structure!$I$25:$I$52,MATCH(B2282&amp;"|"&amp;I2282,Structure!$A$25:$A$52,0))</f>
        <v/>
      </c>
      <c r="Q2282" s="20">
        <f>G2282/H2282</f>
        <v/>
      </c>
      <c r="R2282" s="20">
        <f>G2282/O2282</f>
        <v/>
      </c>
      <c r="S2282" s="32">
        <f>(G2282-N2282)/(P2282-N2282)</f>
        <v/>
      </c>
      <c r="T2282" s="4">
        <f>IF(G2282&lt;N2282,"Below",IF(G2282&gt;P2282,"Above","Within"))</f>
        <v/>
      </c>
      <c r="U2282" s="17">
        <f>MAX(0,N2282-G2282)*F2282</f>
        <v/>
      </c>
      <c r="V2282" s="17">
        <f>MAX(0,G2282-P2282)*F2282</f>
        <v/>
      </c>
      <c r="W2282" s="33">
        <f>IF(T2282="Above",LN(G2282/P2282)/LN(1+INDEX(Market!$E$6:$E$9,MATCH(B2282,Market!$A$6:$A$9,0))),0)</f>
        <v/>
      </c>
    </row>
    <row r="2283">
      <c r="A2283" s="5" t="inlineStr">
        <is>
          <t>E02654</t>
        </is>
      </c>
      <c r="B2283" s="5" t="inlineStr">
        <is>
          <t>IT</t>
        </is>
      </c>
      <c r="C2283" s="5" t="inlineStr">
        <is>
          <t>Sales</t>
        </is>
      </c>
      <c r="D2283" s="5" t="inlineStr">
        <is>
          <t>L4</t>
        </is>
      </c>
      <c r="E2283" s="5" t="inlineStr">
        <is>
          <t>M</t>
        </is>
      </c>
      <c r="F2283" s="5" t="n">
        <v>1</v>
      </c>
      <c r="G2283" s="31" t="n">
        <v>59200</v>
      </c>
      <c r="H2283" s="31" t="n">
        <v>57300</v>
      </c>
      <c r="I2283" s="6">
        <f>INDEX(Roles!$J$5:$J$40,MATCH(C2283&amp;"|"&amp;D2283,Roles!$A$5:$A$40,0))</f>
        <v/>
      </c>
      <c r="J2283" s="6">
        <f>INDEX(Roles!$K$5:$K$40,MATCH(C2283&amp;"|"&amp;D2283,Roles!$A$5:$A$40,0))</f>
        <v/>
      </c>
      <c r="K2283" s="26">
        <f>INDEX(Market!$K$31:$K$54,MATCH(B2283&amp;"|"&amp;J2283,Market!$A$31:$A$54,0))</f>
        <v/>
      </c>
      <c r="L2283" s="6">
        <f>INDEX(Settings!$E$13:$E$19,MATCH(I2283,Settings!$B$13:$B$19,0))</f>
        <v/>
      </c>
      <c r="M2283" s="25">
        <f>INDEX(Structure!$K$6:$K$12,MATCH(I2283,Structure!$A$6:$A$12,0))</f>
        <v/>
      </c>
      <c r="N2283" s="26">
        <f>INDEX(Structure!$G$25:$G$52,MATCH(B2283&amp;"|"&amp;I2283,Structure!$A$25:$A$52,0))</f>
        <v/>
      </c>
      <c r="O2283" s="26">
        <f>INDEX(Structure!$H$25:$H$52,MATCH(B2283&amp;"|"&amp;I2283,Structure!$A$25:$A$52,0))</f>
        <v/>
      </c>
      <c r="P2283" s="26">
        <f>INDEX(Structure!$I$25:$I$52,MATCH(B2283&amp;"|"&amp;I2283,Structure!$A$25:$A$52,0))</f>
        <v/>
      </c>
      <c r="Q2283" s="20">
        <f>G2283/H2283</f>
        <v/>
      </c>
      <c r="R2283" s="20">
        <f>G2283/O2283</f>
        <v/>
      </c>
      <c r="S2283" s="32">
        <f>(G2283-N2283)/(P2283-N2283)</f>
        <v/>
      </c>
      <c r="T2283" s="4">
        <f>IF(G2283&lt;N2283,"Below",IF(G2283&gt;P2283,"Above","Within"))</f>
        <v/>
      </c>
      <c r="U2283" s="17">
        <f>MAX(0,N2283-G2283)*F2283</f>
        <v/>
      </c>
      <c r="V2283" s="17">
        <f>MAX(0,G2283-P2283)*F2283</f>
        <v/>
      </c>
      <c r="W2283" s="33">
        <f>IF(T2283="Above",LN(G2283/P2283)/LN(1+INDEX(Market!$E$6:$E$9,MATCH(B2283,Market!$A$6:$A$9,0))),0)</f>
        <v/>
      </c>
    </row>
    <row r="2284">
      <c r="A2284" s="5" t="inlineStr">
        <is>
          <t>E02655</t>
        </is>
      </c>
      <c r="B2284" s="5" t="inlineStr">
        <is>
          <t>IT</t>
        </is>
      </c>
      <c r="C2284" s="5" t="inlineStr">
        <is>
          <t>HR</t>
        </is>
      </c>
      <c r="D2284" s="5" t="inlineStr">
        <is>
          <t>L2</t>
        </is>
      </c>
      <c r="E2284" s="5" t="inlineStr">
        <is>
          <t>M</t>
        </is>
      </c>
      <c r="F2284" s="5" t="n">
        <v>1</v>
      </c>
      <c r="G2284" s="31" t="n">
        <v>34300</v>
      </c>
      <c r="H2284" s="31" t="n">
        <v>32500</v>
      </c>
      <c r="I2284" s="6">
        <f>INDEX(Roles!$J$5:$J$40,MATCH(C2284&amp;"|"&amp;D2284,Roles!$A$5:$A$40,0))</f>
        <v/>
      </c>
      <c r="J2284" s="6">
        <f>INDEX(Roles!$K$5:$K$40,MATCH(C2284&amp;"|"&amp;D2284,Roles!$A$5:$A$40,0))</f>
        <v/>
      </c>
      <c r="K2284" s="26">
        <f>INDEX(Market!$K$31:$K$54,MATCH(B2284&amp;"|"&amp;J2284,Market!$A$31:$A$54,0))</f>
        <v/>
      </c>
      <c r="L2284" s="6">
        <f>INDEX(Settings!$E$13:$E$19,MATCH(I2284,Settings!$B$13:$B$19,0))</f>
        <v/>
      </c>
      <c r="M2284" s="25">
        <f>INDEX(Structure!$K$6:$K$12,MATCH(I2284,Structure!$A$6:$A$12,0))</f>
        <v/>
      </c>
      <c r="N2284" s="26">
        <f>INDEX(Structure!$G$25:$G$52,MATCH(B2284&amp;"|"&amp;I2284,Structure!$A$25:$A$52,0))</f>
        <v/>
      </c>
      <c r="O2284" s="26">
        <f>INDEX(Structure!$H$25:$H$52,MATCH(B2284&amp;"|"&amp;I2284,Structure!$A$25:$A$52,0))</f>
        <v/>
      </c>
      <c r="P2284" s="26">
        <f>INDEX(Structure!$I$25:$I$52,MATCH(B2284&amp;"|"&amp;I2284,Structure!$A$25:$A$52,0))</f>
        <v/>
      </c>
      <c r="Q2284" s="20">
        <f>G2284/H2284</f>
        <v/>
      </c>
      <c r="R2284" s="20">
        <f>G2284/O2284</f>
        <v/>
      </c>
      <c r="S2284" s="32">
        <f>(G2284-N2284)/(P2284-N2284)</f>
        <v/>
      </c>
      <c r="T2284" s="4">
        <f>IF(G2284&lt;N2284,"Below",IF(G2284&gt;P2284,"Above","Within"))</f>
        <v/>
      </c>
      <c r="U2284" s="17">
        <f>MAX(0,N2284-G2284)*F2284</f>
        <v/>
      </c>
      <c r="V2284" s="17">
        <f>MAX(0,G2284-P2284)*F2284</f>
        <v/>
      </c>
      <c r="W2284" s="33">
        <f>IF(T2284="Above",LN(G2284/P2284)/LN(1+INDEX(Market!$E$6:$E$9,MATCH(B2284,Market!$A$6:$A$9,0))),0)</f>
        <v/>
      </c>
    </row>
    <row r="2285">
      <c r="A2285" s="5" t="inlineStr">
        <is>
          <t>E02656</t>
        </is>
      </c>
      <c r="B2285" s="5" t="inlineStr">
        <is>
          <t>ES</t>
        </is>
      </c>
      <c r="C2285" s="5" t="inlineStr">
        <is>
          <t>Sales</t>
        </is>
      </c>
      <c r="D2285" s="5" t="inlineStr">
        <is>
          <t>L1</t>
        </is>
      </c>
      <c r="E2285" s="5" t="inlineStr">
        <is>
          <t>M</t>
        </is>
      </c>
      <c r="F2285" s="5" t="n">
        <v>1</v>
      </c>
      <c r="G2285" s="31" t="n">
        <v>28500</v>
      </c>
      <c r="H2285" s="31" t="n">
        <v>26200</v>
      </c>
      <c r="I2285" s="6">
        <f>INDEX(Roles!$J$5:$J$40,MATCH(C2285&amp;"|"&amp;D2285,Roles!$A$5:$A$40,0))</f>
        <v/>
      </c>
      <c r="J2285" s="6">
        <f>INDEX(Roles!$K$5:$K$40,MATCH(C2285&amp;"|"&amp;D2285,Roles!$A$5:$A$40,0))</f>
        <v/>
      </c>
      <c r="K2285" s="26">
        <f>INDEX(Market!$K$31:$K$54,MATCH(B2285&amp;"|"&amp;J2285,Market!$A$31:$A$54,0))</f>
        <v/>
      </c>
      <c r="L2285" s="6">
        <f>INDEX(Settings!$E$13:$E$19,MATCH(I2285,Settings!$B$13:$B$19,0))</f>
        <v/>
      </c>
      <c r="M2285" s="25">
        <f>INDEX(Structure!$K$6:$K$12,MATCH(I2285,Structure!$A$6:$A$12,0))</f>
        <v/>
      </c>
      <c r="N2285" s="26">
        <f>INDEX(Structure!$G$25:$G$52,MATCH(B2285&amp;"|"&amp;I2285,Structure!$A$25:$A$52,0))</f>
        <v/>
      </c>
      <c r="O2285" s="26">
        <f>INDEX(Structure!$H$25:$H$52,MATCH(B2285&amp;"|"&amp;I2285,Structure!$A$25:$A$52,0))</f>
        <v/>
      </c>
      <c r="P2285" s="26">
        <f>INDEX(Structure!$I$25:$I$52,MATCH(B2285&amp;"|"&amp;I2285,Structure!$A$25:$A$52,0))</f>
        <v/>
      </c>
      <c r="Q2285" s="20">
        <f>G2285/H2285</f>
        <v/>
      </c>
      <c r="R2285" s="20">
        <f>G2285/O2285</f>
        <v/>
      </c>
      <c r="S2285" s="32">
        <f>(G2285-N2285)/(P2285-N2285)</f>
        <v/>
      </c>
      <c r="T2285" s="4">
        <f>IF(G2285&lt;N2285,"Below",IF(G2285&gt;P2285,"Above","Within"))</f>
        <v/>
      </c>
      <c r="U2285" s="17">
        <f>MAX(0,N2285-G2285)*F2285</f>
        <v/>
      </c>
      <c r="V2285" s="17">
        <f>MAX(0,G2285-P2285)*F2285</f>
        <v/>
      </c>
      <c r="W2285" s="33">
        <f>IF(T2285="Above",LN(G2285/P2285)/LN(1+INDEX(Market!$E$6:$E$9,MATCH(B2285,Market!$A$6:$A$9,0))),0)</f>
        <v/>
      </c>
    </row>
    <row r="2286">
      <c r="A2286" s="5" t="inlineStr">
        <is>
          <t>E02657</t>
        </is>
      </c>
      <c r="B2286" s="5" t="inlineStr">
        <is>
          <t>PL</t>
        </is>
      </c>
      <c r="C2286" s="5" t="inlineStr">
        <is>
          <t>Tech</t>
        </is>
      </c>
      <c r="D2286" s="5" t="inlineStr">
        <is>
          <t>L3</t>
        </is>
      </c>
      <c r="E2286" s="5" t="inlineStr">
        <is>
          <t>F</t>
        </is>
      </c>
      <c r="F2286" s="5" t="n">
        <v>1</v>
      </c>
      <c r="G2286" s="31" t="n">
        <v>30600</v>
      </c>
      <c r="H2286" s="31" t="n">
        <v>42000</v>
      </c>
      <c r="I2286" s="6">
        <f>INDEX(Roles!$J$5:$J$40,MATCH(C2286&amp;"|"&amp;D2286,Roles!$A$5:$A$40,0))</f>
        <v/>
      </c>
      <c r="J2286" s="6">
        <f>INDEX(Roles!$K$5:$K$40,MATCH(C2286&amp;"|"&amp;D2286,Roles!$A$5:$A$40,0))</f>
        <v/>
      </c>
      <c r="K2286" s="26">
        <f>INDEX(Market!$K$31:$K$54,MATCH(B2286&amp;"|"&amp;J2286,Market!$A$31:$A$54,0))</f>
        <v/>
      </c>
      <c r="L2286" s="6">
        <f>INDEX(Settings!$E$13:$E$19,MATCH(I2286,Settings!$B$13:$B$19,0))</f>
        <v/>
      </c>
      <c r="M2286" s="25">
        <f>INDEX(Structure!$K$6:$K$12,MATCH(I2286,Structure!$A$6:$A$12,0))</f>
        <v/>
      </c>
      <c r="N2286" s="26">
        <f>INDEX(Structure!$G$25:$G$52,MATCH(B2286&amp;"|"&amp;I2286,Structure!$A$25:$A$52,0))</f>
        <v/>
      </c>
      <c r="O2286" s="26">
        <f>INDEX(Structure!$H$25:$H$52,MATCH(B2286&amp;"|"&amp;I2286,Structure!$A$25:$A$52,0))</f>
        <v/>
      </c>
      <c r="P2286" s="26">
        <f>INDEX(Structure!$I$25:$I$52,MATCH(B2286&amp;"|"&amp;I2286,Structure!$A$25:$A$52,0))</f>
        <v/>
      </c>
      <c r="Q2286" s="20">
        <f>G2286/H2286</f>
        <v/>
      </c>
      <c r="R2286" s="20">
        <f>G2286/O2286</f>
        <v/>
      </c>
      <c r="S2286" s="32">
        <f>(G2286-N2286)/(P2286-N2286)</f>
        <v/>
      </c>
      <c r="T2286" s="4">
        <f>IF(G2286&lt;N2286,"Below",IF(G2286&gt;P2286,"Above","Within"))</f>
        <v/>
      </c>
      <c r="U2286" s="17">
        <f>MAX(0,N2286-G2286)*F2286</f>
        <v/>
      </c>
      <c r="V2286" s="17">
        <f>MAX(0,G2286-P2286)*F2286</f>
        <v/>
      </c>
      <c r="W2286" s="33">
        <f>IF(T2286="Above",LN(G2286/P2286)/LN(1+INDEX(Market!$E$6:$E$9,MATCH(B2286,Market!$A$6:$A$9,0))),0)</f>
        <v/>
      </c>
    </row>
    <row r="2287">
      <c r="A2287" s="5" t="inlineStr">
        <is>
          <t>E02658</t>
        </is>
      </c>
      <c r="B2287" s="5" t="inlineStr">
        <is>
          <t>IT</t>
        </is>
      </c>
      <c r="C2287" s="5" t="inlineStr">
        <is>
          <t>Customer Service</t>
        </is>
      </c>
      <c r="D2287" s="5" t="inlineStr">
        <is>
          <t>L3</t>
        </is>
      </c>
      <c r="E2287" s="5" t="inlineStr">
        <is>
          <t>M</t>
        </is>
      </c>
      <c r="F2287" s="5" t="n">
        <v>1</v>
      </c>
      <c r="G2287" s="31" t="n">
        <v>38850</v>
      </c>
      <c r="H2287" s="31" t="n">
        <v>37400</v>
      </c>
      <c r="I2287" s="6">
        <f>INDEX(Roles!$J$5:$J$40,MATCH(C2287&amp;"|"&amp;D2287,Roles!$A$5:$A$40,0))</f>
        <v/>
      </c>
      <c r="J2287" s="6">
        <f>INDEX(Roles!$K$5:$K$40,MATCH(C2287&amp;"|"&amp;D2287,Roles!$A$5:$A$40,0))</f>
        <v/>
      </c>
      <c r="K2287" s="26">
        <f>INDEX(Market!$K$31:$K$54,MATCH(B2287&amp;"|"&amp;J2287,Market!$A$31:$A$54,0))</f>
        <v/>
      </c>
      <c r="L2287" s="6">
        <f>INDEX(Settings!$E$13:$E$19,MATCH(I2287,Settings!$B$13:$B$19,0))</f>
        <v/>
      </c>
      <c r="M2287" s="25">
        <f>INDEX(Structure!$K$6:$K$12,MATCH(I2287,Structure!$A$6:$A$12,0))</f>
        <v/>
      </c>
      <c r="N2287" s="26">
        <f>INDEX(Structure!$G$25:$G$52,MATCH(B2287&amp;"|"&amp;I2287,Structure!$A$25:$A$52,0))</f>
        <v/>
      </c>
      <c r="O2287" s="26">
        <f>INDEX(Structure!$H$25:$H$52,MATCH(B2287&amp;"|"&amp;I2287,Structure!$A$25:$A$52,0))</f>
        <v/>
      </c>
      <c r="P2287" s="26">
        <f>INDEX(Structure!$I$25:$I$52,MATCH(B2287&amp;"|"&amp;I2287,Structure!$A$25:$A$52,0))</f>
        <v/>
      </c>
      <c r="Q2287" s="20">
        <f>G2287/H2287</f>
        <v/>
      </c>
      <c r="R2287" s="20">
        <f>G2287/O2287</f>
        <v/>
      </c>
      <c r="S2287" s="32">
        <f>(G2287-N2287)/(P2287-N2287)</f>
        <v/>
      </c>
      <c r="T2287" s="4">
        <f>IF(G2287&lt;N2287,"Below",IF(G2287&gt;P2287,"Above","Within"))</f>
        <v/>
      </c>
      <c r="U2287" s="17">
        <f>MAX(0,N2287-G2287)*F2287</f>
        <v/>
      </c>
      <c r="V2287" s="17">
        <f>MAX(0,G2287-P2287)*F2287</f>
        <v/>
      </c>
      <c r="W2287" s="33">
        <f>IF(T2287="Above",LN(G2287/P2287)/LN(1+INDEX(Market!$E$6:$E$9,MATCH(B2287,Market!$A$6:$A$9,0))),0)</f>
        <v/>
      </c>
    </row>
    <row r="2288">
      <c r="A2288" s="5" t="inlineStr">
        <is>
          <t>E02659</t>
        </is>
      </c>
      <c r="B2288" s="5" t="inlineStr">
        <is>
          <t>IT</t>
        </is>
      </c>
      <c r="C2288" s="5" t="inlineStr">
        <is>
          <t>Operations</t>
        </is>
      </c>
      <c r="D2288" s="5" t="inlineStr">
        <is>
          <t>L6</t>
        </is>
      </c>
      <c r="E2288" s="5" t="inlineStr">
        <is>
          <t>M</t>
        </is>
      </c>
      <c r="F2288" s="5" t="n">
        <v>1</v>
      </c>
      <c r="G2288" s="31" t="n">
        <v>108150</v>
      </c>
      <c r="H2288" s="31" t="n">
        <v>98800</v>
      </c>
      <c r="I2288" s="6">
        <f>INDEX(Roles!$J$5:$J$40,MATCH(C2288&amp;"|"&amp;D2288,Roles!$A$5:$A$40,0))</f>
        <v/>
      </c>
      <c r="J2288" s="6">
        <f>INDEX(Roles!$K$5:$K$40,MATCH(C2288&amp;"|"&amp;D2288,Roles!$A$5:$A$40,0))</f>
        <v/>
      </c>
      <c r="K2288" s="26">
        <f>INDEX(Market!$K$31:$K$54,MATCH(B2288&amp;"|"&amp;J2288,Market!$A$31:$A$54,0))</f>
        <v/>
      </c>
      <c r="L2288" s="6">
        <f>INDEX(Settings!$E$13:$E$19,MATCH(I2288,Settings!$B$13:$B$19,0))</f>
        <v/>
      </c>
      <c r="M2288" s="25">
        <f>INDEX(Structure!$K$6:$K$12,MATCH(I2288,Structure!$A$6:$A$12,0))</f>
        <v/>
      </c>
      <c r="N2288" s="26">
        <f>INDEX(Structure!$G$25:$G$52,MATCH(B2288&amp;"|"&amp;I2288,Structure!$A$25:$A$52,0))</f>
        <v/>
      </c>
      <c r="O2288" s="26">
        <f>INDEX(Structure!$H$25:$H$52,MATCH(B2288&amp;"|"&amp;I2288,Structure!$A$25:$A$52,0))</f>
        <v/>
      </c>
      <c r="P2288" s="26">
        <f>INDEX(Structure!$I$25:$I$52,MATCH(B2288&amp;"|"&amp;I2288,Structure!$A$25:$A$52,0))</f>
        <v/>
      </c>
      <c r="Q2288" s="20">
        <f>G2288/H2288</f>
        <v/>
      </c>
      <c r="R2288" s="20">
        <f>G2288/O2288</f>
        <v/>
      </c>
      <c r="S2288" s="32">
        <f>(G2288-N2288)/(P2288-N2288)</f>
        <v/>
      </c>
      <c r="T2288" s="4">
        <f>IF(G2288&lt;N2288,"Below",IF(G2288&gt;P2288,"Above","Within"))</f>
        <v/>
      </c>
      <c r="U2288" s="17">
        <f>MAX(0,N2288-G2288)*F2288</f>
        <v/>
      </c>
      <c r="V2288" s="17">
        <f>MAX(0,G2288-P2288)*F2288</f>
        <v/>
      </c>
      <c r="W2288" s="33">
        <f>IF(T2288="Above",LN(G2288/P2288)/LN(1+INDEX(Market!$E$6:$E$9,MATCH(B2288,Market!$A$6:$A$9,0))),0)</f>
        <v/>
      </c>
    </row>
    <row r="2289">
      <c r="A2289" s="5" t="inlineStr">
        <is>
          <t>E02660</t>
        </is>
      </c>
      <c r="B2289" s="5" t="inlineStr">
        <is>
          <t>IT</t>
        </is>
      </c>
      <c r="C2289" s="5" t="inlineStr">
        <is>
          <t>Customer Service</t>
        </is>
      </c>
      <c r="D2289" s="5" t="inlineStr">
        <is>
          <t>L3</t>
        </is>
      </c>
      <c r="E2289" s="5" t="inlineStr">
        <is>
          <t>F</t>
        </is>
      </c>
      <c r="F2289" s="5" t="n">
        <v>1</v>
      </c>
      <c r="G2289" s="31" t="n">
        <v>33400</v>
      </c>
      <c r="H2289" s="31" t="n">
        <v>37400</v>
      </c>
      <c r="I2289" s="6">
        <f>INDEX(Roles!$J$5:$J$40,MATCH(C2289&amp;"|"&amp;D2289,Roles!$A$5:$A$40,0))</f>
        <v/>
      </c>
      <c r="J2289" s="6">
        <f>INDEX(Roles!$K$5:$K$40,MATCH(C2289&amp;"|"&amp;D2289,Roles!$A$5:$A$40,0))</f>
        <v/>
      </c>
      <c r="K2289" s="26">
        <f>INDEX(Market!$K$31:$K$54,MATCH(B2289&amp;"|"&amp;J2289,Market!$A$31:$A$54,0))</f>
        <v/>
      </c>
      <c r="L2289" s="6">
        <f>INDEX(Settings!$E$13:$E$19,MATCH(I2289,Settings!$B$13:$B$19,0))</f>
        <v/>
      </c>
      <c r="M2289" s="25">
        <f>INDEX(Structure!$K$6:$K$12,MATCH(I2289,Structure!$A$6:$A$12,0))</f>
        <v/>
      </c>
      <c r="N2289" s="26">
        <f>INDEX(Structure!$G$25:$G$52,MATCH(B2289&amp;"|"&amp;I2289,Structure!$A$25:$A$52,0))</f>
        <v/>
      </c>
      <c r="O2289" s="26">
        <f>INDEX(Structure!$H$25:$H$52,MATCH(B2289&amp;"|"&amp;I2289,Structure!$A$25:$A$52,0))</f>
        <v/>
      </c>
      <c r="P2289" s="26">
        <f>INDEX(Structure!$I$25:$I$52,MATCH(B2289&amp;"|"&amp;I2289,Structure!$A$25:$A$52,0))</f>
        <v/>
      </c>
      <c r="Q2289" s="20">
        <f>G2289/H2289</f>
        <v/>
      </c>
      <c r="R2289" s="20">
        <f>G2289/O2289</f>
        <v/>
      </c>
      <c r="S2289" s="32">
        <f>(G2289-N2289)/(P2289-N2289)</f>
        <v/>
      </c>
      <c r="T2289" s="4">
        <f>IF(G2289&lt;N2289,"Below",IF(G2289&gt;P2289,"Above","Within"))</f>
        <v/>
      </c>
      <c r="U2289" s="17">
        <f>MAX(0,N2289-G2289)*F2289</f>
        <v/>
      </c>
      <c r="V2289" s="17">
        <f>MAX(0,G2289-P2289)*F2289</f>
        <v/>
      </c>
      <c r="W2289" s="33">
        <f>IF(T2289="Above",LN(G2289/P2289)/LN(1+INDEX(Market!$E$6:$E$9,MATCH(B2289,Market!$A$6:$A$9,0))),0)</f>
        <v/>
      </c>
    </row>
    <row r="2290">
      <c r="A2290" s="5" t="inlineStr">
        <is>
          <t>E02661</t>
        </is>
      </c>
      <c r="B2290" s="5" t="inlineStr">
        <is>
          <t>DE</t>
        </is>
      </c>
      <c r="C2290" s="5" t="inlineStr">
        <is>
          <t>Sales</t>
        </is>
      </c>
      <c r="D2290" s="5" t="inlineStr">
        <is>
          <t>L4</t>
        </is>
      </c>
      <c r="E2290" s="5" t="inlineStr">
        <is>
          <t>M</t>
        </is>
      </c>
      <c r="F2290" s="5" t="n">
        <v>1</v>
      </c>
      <c r="G2290" s="31" t="n">
        <v>79900</v>
      </c>
      <c r="H2290" s="31" t="n">
        <v>83800</v>
      </c>
      <c r="I2290" s="6">
        <f>INDEX(Roles!$J$5:$J$40,MATCH(C2290&amp;"|"&amp;D2290,Roles!$A$5:$A$40,0))</f>
        <v/>
      </c>
      <c r="J2290" s="6">
        <f>INDEX(Roles!$K$5:$K$40,MATCH(C2290&amp;"|"&amp;D2290,Roles!$A$5:$A$40,0))</f>
        <v/>
      </c>
      <c r="K2290" s="26">
        <f>INDEX(Market!$K$31:$K$54,MATCH(B2290&amp;"|"&amp;J2290,Market!$A$31:$A$54,0))</f>
        <v/>
      </c>
      <c r="L2290" s="6">
        <f>INDEX(Settings!$E$13:$E$19,MATCH(I2290,Settings!$B$13:$B$19,0))</f>
        <v/>
      </c>
      <c r="M2290" s="25">
        <f>INDEX(Structure!$K$6:$K$12,MATCH(I2290,Structure!$A$6:$A$12,0))</f>
        <v/>
      </c>
      <c r="N2290" s="26">
        <f>INDEX(Structure!$G$25:$G$52,MATCH(B2290&amp;"|"&amp;I2290,Structure!$A$25:$A$52,0))</f>
        <v/>
      </c>
      <c r="O2290" s="26">
        <f>INDEX(Structure!$H$25:$H$52,MATCH(B2290&amp;"|"&amp;I2290,Structure!$A$25:$A$52,0))</f>
        <v/>
      </c>
      <c r="P2290" s="26">
        <f>INDEX(Structure!$I$25:$I$52,MATCH(B2290&amp;"|"&amp;I2290,Structure!$A$25:$A$52,0))</f>
        <v/>
      </c>
      <c r="Q2290" s="20">
        <f>G2290/H2290</f>
        <v/>
      </c>
      <c r="R2290" s="20">
        <f>G2290/O2290</f>
        <v/>
      </c>
      <c r="S2290" s="32">
        <f>(G2290-N2290)/(P2290-N2290)</f>
        <v/>
      </c>
      <c r="T2290" s="4">
        <f>IF(G2290&lt;N2290,"Below",IF(G2290&gt;P2290,"Above","Within"))</f>
        <v/>
      </c>
      <c r="U2290" s="17">
        <f>MAX(0,N2290-G2290)*F2290</f>
        <v/>
      </c>
      <c r="V2290" s="17">
        <f>MAX(0,G2290-P2290)*F2290</f>
        <v/>
      </c>
      <c r="W2290" s="33">
        <f>IF(T2290="Above",LN(G2290/P2290)/LN(1+INDEX(Market!$E$6:$E$9,MATCH(B2290,Market!$A$6:$A$9,0))),0)</f>
        <v/>
      </c>
    </row>
    <row r="2291">
      <c r="A2291" s="5" t="inlineStr">
        <is>
          <t>E02662</t>
        </is>
      </c>
      <c r="B2291" s="5" t="inlineStr">
        <is>
          <t>IT</t>
        </is>
      </c>
      <c r="C2291" s="5" t="inlineStr">
        <is>
          <t>Customer Service</t>
        </is>
      </c>
      <c r="D2291" s="5" t="inlineStr">
        <is>
          <t>L5</t>
        </is>
      </c>
      <c r="E2291" s="5" t="inlineStr">
        <is>
          <t>F</t>
        </is>
      </c>
      <c r="F2291" s="5" t="n">
        <v>1</v>
      </c>
      <c r="G2291" s="31" t="n">
        <v>57350</v>
      </c>
      <c r="H2291" s="31" t="n">
        <v>67900</v>
      </c>
      <c r="I2291" s="6">
        <f>INDEX(Roles!$J$5:$J$40,MATCH(C2291&amp;"|"&amp;D2291,Roles!$A$5:$A$40,0))</f>
        <v/>
      </c>
      <c r="J2291" s="6">
        <f>INDEX(Roles!$K$5:$K$40,MATCH(C2291&amp;"|"&amp;D2291,Roles!$A$5:$A$40,0))</f>
        <v/>
      </c>
      <c r="K2291" s="26">
        <f>INDEX(Market!$K$31:$K$54,MATCH(B2291&amp;"|"&amp;J2291,Market!$A$31:$A$54,0))</f>
        <v/>
      </c>
      <c r="L2291" s="6">
        <f>INDEX(Settings!$E$13:$E$19,MATCH(I2291,Settings!$B$13:$B$19,0))</f>
        <v/>
      </c>
      <c r="M2291" s="25">
        <f>INDEX(Structure!$K$6:$K$12,MATCH(I2291,Structure!$A$6:$A$12,0))</f>
        <v/>
      </c>
      <c r="N2291" s="26">
        <f>INDEX(Structure!$G$25:$G$52,MATCH(B2291&amp;"|"&amp;I2291,Structure!$A$25:$A$52,0))</f>
        <v/>
      </c>
      <c r="O2291" s="26">
        <f>INDEX(Structure!$H$25:$H$52,MATCH(B2291&amp;"|"&amp;I2291,Structure!$A$25:$A$52,0))</f>
        <v/>
      </c>
      <c r="P2291" s="26">
        <f>INDEX(Structure!$I$25:$I$52,MATCH(B2291&amp;"|"&amp;I2291,Structure!$A$25:$A$52,0))</f>
        <v/>
      </c>
      <c r="Q2291" s="20">
        <f>G2291/H2291</f>
        <v/>
      </c>
      <c r="R2291" s="20">
        <f>G2291/O2291</f>
        <v/>
      </c>
      <c r="S2291" s="32">
        <f>(G2291-N2291)/(P2291-N2291)</f>
        <v/>
      </c>
      <c r="T2291" s="4">
        <f>IF(G2291&lt;N2291,"Below",IF(G2291&gt;P2291,"Above","Within"))</f>
        <v/>
      </c>
      <c r="U2291" s="17">
        <f>MAX(0,N2291-G2291)*F2291</f>
        <v/>
      </c>
      <c r="V2291" s="17">
        <f>MAX(0,G2291-P2291)*F2291</f>
        <v/>
      </c>
      <c r="W2291" s="33">
        <f>IF(T2291="Above",LN(G2291/P2291)/LN(1+INDEX(Market!$E$6:$E$9,MATCH(B2291,Market!$A$6:$A$9,0))),0)</f>
        <v/>
      </c>
    </row>
    <row r="2292">
      <c r="A2292" s="5" t="inlineStr">
        <is>
          <t>E02663</t>
        </is>
      </c>
      <c r="B2292" s="5" t="inlineStr">
        <is>
          <t>PL</t>
        </is>
      </c>
      <c r="C2292" s="5" t="inlineStr">
        <is>
          <t>Operations</t>
        </is>
      </c>
      <c r="D2292" s="5" t="inlineStr">
        <is>
          <t>L5</t>
        </is>
      </c>
      <c r="E2292" s="5" t="inlineStr">
        <is>
          <t>F</t>
        </is>
      </c>
      <c r="F2292" s="5" t="n">
        <v>1</v>
      </c>
      <c r="G2292" s="31" t="n">
        <v>48250</v>
      </c>
      <c r="H2292" s="31" t="n">
        <v>57900</v>
      </c>
      <c r="I2292" s="6">
        <f>INDEX(Roles!$J$5:$J$40,MATCH(C2292&amp;"|"&amp;D2292,Roles!$A$5:$A$40,0))</f>
        <v/>
      </c>
      <c r="J2292" s="6">
        <f>INDEX(Roles!$K$5:$K$40,MATCH(C2292&amp;"|"&amp;D2292,Roles!$A$5:$A$40,0))</f>
        <v/>
      </c>
      <c r="K2292" s="26">
        <f>INDEX(Market!$K$31:$K$54,MATCH(B2292&amp;"|"&amp;J2292,Market!$A$31:$A$54,0))</f>
        <v/>
      </c>
      <c r="L2292" s="6">
        <f>INDEX(Settings!$E$13:$E$19,MATCH(I2292,Settings!$B$13:$B$19,0))</f>
        <v/>
      </c>
      <c r="M2292" s="25">
        <f>INDEX(Structure!$K$6:$K$12,MATCH(I2292,Structure!$A$6:$A$12,0))</f>
        <v/>
      </c>
      <c r="N2292" s="26">
        <f>INDEX(Structure!$G$25:$G$52,MATCH(B2292&amp;"|"&amp;I2292,Structure!$A$25:$A$52,0))</f>
        <v/>
      </c>
      <c r="O2292" s="26">
        <f>INDEX(Structure!$H$25:$H$52,MATCH(B2292&amp;"|"&amp;I2292,Structure!$A$25:$A$52,0))</f>
        <v/>
      </c>
      <c r="P2292" s="26">
        <f>INDEX(Structure!$I$25:$I$52,MATCH(B2292&amp;"|"&amp;I2292,Structure!$A$25:$A$52,0))</f>
        <v/>
      </c>
      <c r="Q2292" s="20">
        <f>G2292/H2292</f>
        <v/>
      </c>
      <c r="R2292" s="20">
        <f>G2292/O2292</f>
        <v/>
      </c>
      <c r="S2292" s="32">
        <f>(G2292-N2292)/(P2292-N2292)</f>
        <v/>
      </c>
      <c r="T2292" s="4">
        <f>IF(G2292&lt;N2292,"Below",IF(G2292&gt;P2292,"Above","Within"))</f>
        <v/>
      </c>
      <c r="U2292" s="17">
        <f>MAX(0,N2292-G2292)*F2292</f>
        <v/>
      </c>
      <c r="V2292" s="17">
        <f>MAX(0,G2292-P2292)*F2292</f>
        <v/>
      </c>
      <c r="W2292" s="33">
        <f>IF(T2292="Above",LN(G2292/P2292)/LN(1+INDEX(Market!$E$6:$E$9,MATCH(B2292,Market!$A$6:$A$9,0))),0)</f>
        <v/>
      </c>
    </row>
    <row r="2293">
      <c r="A2293" s="5" t="inlineStr">
        <is>
          <t>E02665</t>
        </is>
      </c>
      <c r="B2293" s="5" t="inlineStr">
        <is>
          <t>IT</t>
        </is>
      </c>
      <c r="C2293" s="5" t="inlineStr">
        <is>
          <t>Tech</t>
        </is>
      </c>
      <c r="D2293" s="5" t="inlineStr">
        <is>
          <t>L1</t>
        </is>
      </c>
      <c r="E2293" s="5" t="inlineStr">
        <is>
          <t>M</t>
        </is>
      </c>
      <c r="F2293" s="5" t="n">
        <v>1</v>
      </c>
      <c r="G2293" s="31" t="n">
        <v>29750</v>
      </c>
      <c r="H2293" s="31" t="n">
        <v>32500</v>
      </c>
      <c r="I2293" s="6">
        <f>INDEX(Roles!$J$5:$J$40,MATCH(C2293&amp;"|"&amp;D2293,Roles!$A$5:$A$40,0))</f>
        <v/>
      </c>
      <c r="J2293" s="6">
        <f>INDEX(Roles!$K$5:$K$40,MATCH(C2293&amp;"|"&amp;D2293,Roles!$A$5:$A$40,0))</f>
        <v/>
      </c>
      <c r="K2293" s="26">
        <f>INDEX(Market!$K$31:$K$54,MATCH(B2293&amp;"|"&amp;J2293,Market!$A$31:$A$54,0))</f>
        <v/>
      </c>
      <c r="L2293" s="6">
        <f>INDEX(Settings!$E$13:$E$19,MATCH(I2293,Settings!$B$13:$B$19,0))</f>
        <v/>
      </c>
      <c r="M2293" s="25">
        <f>INDEX(Structure!$K$6:$K$12,MATCH(I2293,Structure!$A$6:$A$12,0))</f>
        <v/>
      </c>
      <c r="N2293" s="26">
        <f>INDEX(Structure!$G$25:$G$52,MATCH(B2293&amp;"|"&amp;I2293,Structure!$A$25:$A$52,0))</f>
        <v/>
      </c>
      <c r="O2293" s="26">
        <f>INDEX(Structure!$H$25:$H$52,MATCH(B2293&amp;"|"&amp;I2293,Structure!$A$25:$A$52,0))</f>
        <v/>
      </c>
      <c r="P2293" s="26">
        <f>INDEX(Structure!$I$25:$I$52,MATCH(B2293&amp;"|"&amp;I2293,Structure!$A$25:$A$52,0))</f>
        <v/>
      </c>
      <c r="Q2293" s="20">
        <f>G2293/H2293</f>
        <v/>
      </c>
      <c r="R2293" s="20">
        <f>G2293/O2293</f>
        <v/>
      </c>
      <c r="S2293" s="32">
        <f>(G2293-N2293)/(P2293-N2293)</f>
        <v/>
      </c>
      <c r="T2293" s="4">
        <f>IF(G2293&lt;N2293,"Below",IF(G2293&gt;P2293,"Above","Within"))</f>
        <v/>
      </c>
      <c r="U2293" s="17">
        <f>MAX(0,N2293-G2293)*F2293</f>
        <v/>
      </c>
      <c r="V2293" s="17">
        <f>MAX(0,G2293-P2293)*F2293</f>
        <v/>
      </c>
      <c r="W2293" s="33">
        <f>IF(T2293="Above",LN(G2293/P2293)/LN(1+INDEX(Market!$E$6:$E$9,MATCH(B2293,Market!$A$6:$A$9,0))),0)</f>
        <v/>
      </c>
    </row>
    <row r="2294">
      <c r="A2294" s="5" t="inlineStr">
        <is>
          <t>E02666</t>
        </is>
      </c>
      <c r="B2294" s="5" t="inlineStr">
        <is>
          <t>DE</t>
        </is>
      </c>
      <c r="C2294" s="5" t="inlineStr">
        <is>
          <t>Finance</t>
        </is>
      </c>
      <c r="D2294" s="5" t="inlineStr">
        <is>
          <t>L5</t>
        </is>
      </c>
      <c r="E2294" s="5" t="inlineStr">
        <is>
          <t>F</t>
        </is>
      </c>
      <c r="F2294" s="5" t="n">
        <v>1</v>
      </c>
      <c r="G2294" s="31" t="n">
        <v>116200</v>
      </c>
      <c r="H2294" s="31" t="n">
        <v>121200</v>
      </c>
      <c r="I2294" s="6">
        <f>INDEX(Roles!$J$5:$J$40,MATCH(C2294&amp;"|"&amp;D2294,Roles!$A$5:$A$40,0))</f>
        <v/>
      </c>
      <c r="J2294" s="6">
        <f>INDEX(Roles!$K$5:$K$40,MATCH(C2294&amp;"|"&amp;D2294,Roles!$A$5:$A$40,0))</f>
        <v/>
      </c>
      <c r="K2294" s="26">
        <f>INDEX(Market!$K$31:$K$54,MATCH(B2294&amp;"|"&amp;J2294,Market!$A$31:$A$54,0))</f>
        <v/>
      </c>
      <c r="L2294" s="6">
        <f>INDEX(Settings!$E$13:$E$19,MATCH(I2294,Settings!$B$13:$B$19,0))</f>
        <v/>
      </c>
      <c r="M2294" s="25">
        <f>INDEX(Structure!$K$6:$K$12,MATCH(I2294,Structure!$A$6:$A$12,0))</f>
        <v/>
      </c>
      <c r="N2294" s="26">
        <f>INDEX(Structure!$G$25:$G$52,MATCH(B2294&amp;"|"&amp;I2294,Structure!$A$25:$A$52,0))</f>
        <v/>
      </c>
      <c r="O2294" s="26">
        <f>INDEX(Structure!$H$25:$H$52,MATCH(B2294&amp;"|"&amp;I2294,Structure!$A$25:$A$52,0))</f>
        <v/>
      </c>
      <c r="P2294" s="26">
        <f>INDEX(Structure!$I$25:$I$52,MATCH(B2294&amp;"|"&amp;I2294,Structure!$A$25:$A$52,0))</f>
        <v/>
      </c>
      <c r="Q2294" s="20">
        <f>G2294/H2294</f>
        <v/>
      </c>
      <c r="R2294" s="20">
        <f>G2294/O2294</f>
        <v/>
      </c>
      <c r="S2294" s="32">
        <f>(G2294-N2294)/(P2294-N2294)</f>
        <v/>
      </c>
      <c r="T2294" s="4">
        <f>IF(G2294&lt;N2294,"Below",IF(G2294&gt;P2294,"Above","Within"))</f>
        <v/>
      </c>
      <c r="U2294" s="17">
        <f>MAX(0,N2294-G2294)*F2294</f>
        <v/>
      </c>
      <c r="V2294" s="17">
        <f>MAX(0,G2294-P2294)*F2294</f>
        <v/>
      </c>
      <c r="W2294" s="33">
        <f>IF(T2294="Above",LN(G2294/P2294)/LN(1+INDEX(Market!$E$6:$E$9,MATCH(B2294,Market!$A$6:$A$9,0))),0)</f>
        <v/>
      </c>
    </row>
    <row r="2295">
      <c r="A2295" s="5" t="inlineStr">
        <is>
          <t>E02667</t>
        </is>
      </c>
      <c r="B2295" s="5" t="inlineStr">
        <is>
          <t>PL</t>
        </is>
      </c>
      <c r="C2295" s="5" t="inlineStr">
        <is>
          <t>Finance</t>
        </is>
      </c>
      <c r="D2295" s="5" t="inlineStr">
        <is>
          <t>L5</t>
        </is>
      </c>
      <c r="E2295" s="5" t="inlineStr">
        <is>
          <t>F</t>
        </is>
      </c>
      <c r="F2295" s="5" t="n">
        <v>1</v>
      </c>
      <c r="G2295" s="31" t="n">
        <v>72700</v>
      </c>
      <c r="H2295" s="31" t="n">
        <v>67000</v>
      </c>
      <c r="I2295" s="6">
        <f>INDEX(Roles!$J$5:$J$40,MATCH(C2295&amp;"|"&amp;D2295,Roles!$A$5:$A$40,0))</f>
        <v/>
      </c>
      <c r="J2295" s="6">
        <f>INDEX(Roles!$K$5:$K$40,MATCH(C2295&amp;"|"&amp;D2295,Roles!$A$5:$A$40,0))</f>
        <v/>
      </c>
      <c r="K2295" s="26">
        <f>INDEX(Market!$K$31:$K$54,MATCH(B2295&amp;"|"&amp;J2295,Market!$A$31:$A$54,0))</f>
        <v/>
      </c>
      <c r="L2295" s="6">
        <f>INDEX(Settings!$E$13:$E$19,MATCH(I2295,Settings!$B$13:$B$19,0))</f>
        <v/>
      </c>
      <c r="M2295" s="25">
        <f>INDEX(Structure!$K$6:$K$12,MATCH(I2295,Structure!$A$6:$A$12,0))</f>
        <v/>
      </c>
      <c r="N2295" s="26">
        <f>INDEX(Structure!$G$25:$G$52,MATCH(B2295&amp;"|"&amp;I2295,Structure!$A$25:$A$52,0))</f>
        <v/>
      </c>
      <c r="O2295" s="26">
        <f>INDEX(Structure!$H$25:$H$52,MATCH(B2295&amp;"|"&amp;I2295,Structure!$A$25:$A$52,0))</f>
        <v/>
      </c>
      <c r="P2295" s="26">
        <f>INDEX(Structure!$I$25:$I$52,MATCH(B2295&amp;"|"&amp;I2295,Structure!$A$25:$A$52,0))</f>
        <v/>
      </c>
      <c r="Q2295" s="20">
        <f>G2295/H2295</f>
        <v/>
      </c>
      <c r="R2295" s="20">
        <f>G2295/O2295</f>
        <v/>
      </c>
      <c r="S2295" s="32">
        <f>(G2295-N2295)/(P2295-N2295)</f>
        <v/>
      </c>
      <c r="T2295" s="4">
        <f>IF(G2295&lt;N2295,"Below",IF(G2295&gt;P2295,"Above","Within"))</f>
        <v/>
      </c>
      <c r="U2295" s="17">
        <f>MAX(0,N2295-G2295)*F2295</f>
        <v/>
      </c>
      <c r="V2295" s="17">
        <f>MAX(0,G2295-P2295)*F2295</f>
        <v/>
      </c>
      <c r="W2295" s="33">
        <f>IF(T2295="Above",LN(G2295/P2295)/LN(1+INDEX(Market!$E$6:$E$9,MATCH(B2295,Market!$A$6:$A$9,0))),0)</f>
        <v/>
      </c>
    </row>
    <row r="2296">
      <c r="A2296" s="5" t="inlineStr">
        <is>
          <t>E02668</t>
        </is>
      </c>
      <c r="B2296" s="5" t="inlineStr">
        <is>
          <t>PL</t>
        </is>
      </c>
      <c r="C2296" s="5" t="inlineStr">
        <is>
          <t>Operations</t>
        </is>
      </c>
      <c r="D2296" s="5" t="inlineStr">
        <is>
          <t>L1</t>
        </is>
      </c>
      <c r="E2296" s="5" t="inlineStr">
        <is>
          <t>F</t>
        </is>
      </c>
      <c r="F2296" s="5" t="n">
        <v>1</v>
      </c>
      <c r="G2296" s="31" t="n">
        <v>19650</v>
      </c>
      <c r="H2296" s="31" t="n">
        <v>20000</v>
      </c>
      <c r="I2296" s="6">
        <f>INDEX(Roles!$J$5:$J$40,MATCH(C2296&amp;"|"&amp;D2296,Roles!$A$5:$A$40,0))</f>
        <v/>
      </c>
      <c r="J2296" s="6">
        <f>INDEX(Roles!$K$5:$K$40,MATCH(C2296&amp;"|"&amp;D2296,Roles!$A$5:$A$40,0))</f>
        <v/>
      </c>
      <c r="K2296" s="26">
        <f>INDEX(Market!$K$31:$K$54,MATCH(B2296&amp;"|"&amp;J2296,Market!$A$31:$A$54,0))</f>
        <v/>
      </c>
      <c r="L2296" s="6">
        <f>INDEX(Settings!$E$13:$E$19,MATCH(I2296,Settings!$B$13:$B$19,0))</f>
        <v/>
      </c>
      <c r="M2296" s="25">
        <f>INDEX(Structure!$K$6:$K$12,MATCH(I2296,Structure!$A$6:$A$12,0))</f>
        <v/>
      </c>
      <c r="N2296" s="26">
        <f>INDEX(Structure!$G$25:$G$52,MATCH(B2296&amp;"|"&amp;I2296,Structure!$A$25:$A$52,0))</f>
        <v/>
      </c>
      <c r="O2296" s="26">
        <f>INDEX(Structure!$H$25:$H$52,MATCH(B2296&amp;"|"&amp;I2296,Structure!$A$25:$A$52,0))</f>
        <v/>
      </c>
      <c r="P2296" s="26">
        <f>INDEX(Structure!$I$25:$I$52,MATCH(B2296&amp;"|"&amp;I2296,Structure!$A$25:$A$52,0))</f>
        <v/>
      </c>
      <c r="Q2296" s="20">
        <f>G2296/H2296</f>
        <v/>
      </c>
      <c r="R2296" s="20">
        <f>G2296/O2296</f>
        <v/>
      </c>
      <c r="S2296" s="32">
        <f>(G2296-N2296)/(P2296-N2296)</f>
        <v/>
      </c>
      <c r="T2296" s="4">
        <f>IF(G2296&lt;N2296,"Below",IF(G2296&gt;P2296,"Above","Within"))</f>
        <v/>
      </c>
      <c r="U2296" s="17">
        <f>MAX(0,N2296-G2296)*F2296</f>
        <v/>
      </c>
      <c r="V2296" s="17">
        <f>MAX(0,G2296-P2296)*F2296</f>
        <v/>
      </c>
      <c r="W2296" s="33">
        <f>IF(T2296="Above",LN(G2296/P2296)/LN(1+INDEX(Market!$E$6:$E$9,MATCH(B2296,Market!$A$6:$A$9,0))),0)</f>
        <v/>
      </c>
    </row>
    <row r="2297">
      <c r="A2297" s="5" t="inlineStr">
        <is>
          <t>E02669</t>
        </is>
      </c>
      <c r="B2297" s="5" t="inlineStr">
        <is>
          <t>DE</t>
        </is>
      </c>
      <c r="C2297" s="5" t="inlineStr">
        <is>
          <t>Finance</t>
        </is>
      </c>
      <c r="D2297" s="5" t="inlineStr">
        <is>
          <t>L2</t>
        </is>
      </c>
      <c r="E2297" s="5" t="inlineStr">
        <is>
          <t>F</t>
        </is>
      </c>
      <c r="F2297" s="5" t="n">
        <v>1</v>
      </c>
      <c r="G2297" s="31" t="n">
        <v>49750</v>
      </c>
      <c r="H2297" s="31" t="n">
        <v>52300</v>
      </c>
      <c r="I2297" s="6">
        <f>INDEX(Roles!$J$5:$J$40,MATCH(C2297&amp;"|"&amp;D2297,Roles!$A$5:$A$40,0))</f>
        <v/>
      </c>
      <c r="J2297" s="6">
        <f>INDEX(Roles!$K$5:$K$40,MATCH(C2297&amp;"|"&amp;D2297,Roles!$A$5:$A$40,0))</f>
        <v/>
      </c>
      <c r="K2297" s="26">
        <f>INDEX(Market!$K$31:$K$54,MATCH(B2297&amp;"|"&amp;J2297,Market!$A$31:$A$54,0))</f>
        <v/>
      </c>
      <c r="L2297" s="6">
        <f>INDEX(Settings!$E$13:$E$19,MATCH(I2297,Settings!$B$13:$B$19,0))</f>
        <v/>
      </c>
      <c r="M2297" s="25">
        <f>INDEX(Structure!$K$6:$K$12,MATCH(I2297,Structure!$A$6:$A$12,0))</f>
        <v/>
      </c>
      <c r="N2297" s="26">
        <f>INDEX(Structure!$G$25:$G$52,MATCH(B2297&amp;"|"&amp;I2297,Structure!$A$25:$A$52,0))</f>
        <v/>
      </c>
      <c r="O2297" s="26">
        <f>INDEX(Structure!$H$25:$H$52,MATCH(B2297&amp;"|"&amp;I2297,Structure!$A$25:$A$52,0))</f>
        <v/>
      </c>
      <c r="P2297" s="26">
        <f>INDEX(Structure!$I$25:$I$52,MATCH(B2297&amp;"|"&amp;I2297,Structure!$A$25:$A$52,0))</f>
        <v/>
      </c>
      <c r="Q2297" s="20">
        <f>G2297/H2297</f>
        <v/>
      </c>
      <c r="R2297" s="20">
        <f>G2297/O2297</f>
        <v/>
      </c>
      <c r="S2297" s="32">
        <f>(G2297-N2297)/(P2297-N2297)</f>
        <v/>
      </c>
      <c r="T2297" s="4">
        <f>IF(G2297&lt;N2297,"Below",IF(G2297&gt;P2297,"Above","Within"))</f>
        <v/>
      </c>
      <c r="U2297" s="17">
        <f>MAX(0,N2297-G2297)*F2297</f>
        <v/>
      </c>
      <c r="V2297" s="17">
        <f>MAX(0,G2297-P2297)*F2297</f>
        <v/>
      </c>
      <c r="W2297" s="33">
        <f>IF(T2297="Above",LN(G2297/P2297)/LN(1+INDEX(Market!$E$6:$E$9,MATCH(B2297,Market!$A$6:$A$9,0))),0)</f>
        <v/>
      </c>
    </row>
    <row r="2298">
      <c r="A2298" s="5" t="inlineStr">
        <is>
          <t>E02671</t>
        </is>
      </c>
      <c r="B2298" s="5" t="inlineStr">
        <is>
          <t>IT</t>
        </is>
      </c>
      <c r="C2298" s="5" t="inlineStr">
        <is>
          <t>Tech</t>
        </is>
      </c>
      <c r="D2298" s="5" t="inlineStr">
        <is>
          <t>L5</t>
        </is>
      </c>
      <c r="E2298" s="5" t="inlineStr">
        <is>
          <t>M</t>
        </is>
      </c>
      <c r="F2298" s="5" t="n">
        <v>1</v>
      </c>
      <c r="G2298" s="31" t="n">
        <v>95400</v>
      </c>
      <c r="H2298" s="31" t="n">
        <v>94200</v>
      </c>
      <c r="I2298" s="6">
        <f>INDEX(Roles!$J$5:$J$40,MATCH(C2298&amp;"|"&amp;D2298,Roles!$A$5:$A$40,0))</f>
        <v/>
      </c>
      <c r="J2298" s="6">
        <f>INDEX(Roles!$K$5:$K$40,MATCH(C2298&amp;"|"&amp;D2298,Roles!$A$5:$A$40,0))</f>
        <v/>
      </c>
      <c r="K2298" s="26">
        <f>INDEX(Market!$K$31:$K$54,MATCH(B2298&amp;"|"&amp;J2298,Market!$A$31:$A$54,0))</f>
        <v/>
      </c>
      <c r="L2298" s="6">
        <f>INDEX(Settings!$E$13:$E$19,MATCH(I2298,Settings!$B$13:$B$19,0))</f>
        <v/>
      </c>
      <c r="M2298" s="25">
        <f>INDEX(Structure!$K$6:$K$12,MATCH(I2298,Structure!$A$6:$A$12,0))</f>
        <v/>
      </c>
      <c r="N2298" s="26">
        <f>INDEX(Structure!$G$25:$G$52,MATCH(B2298&amp;"|"&amp;I2298,Structure!$A$25:$A$52,0))</f>
        <v/>
      </c>
      <c r="O2298" s="26">
        <f>INDEX(Structure!$H$25:$H$52,MATCH(B2298&amp;"|"&amp;I2298,Structure!$A$25:$A$52,0))</f>
        <v/>
      </c>
      <c r="P2298" s="26">
        <f>INDEX(Structure!$I$25:$I$52,MATCH(B2298&amp;"|"&amp;I2298,Structure!$A$25:$A$52,0))</f>
        <v/>
      </c>
      <c r="Q2298" s="20">
        <f>G2298/H2298</f>
        <v/>
      </c>
      <c r="R2298" s="20">
        <f>G2298/O2298</f>
        <v/>
      </c>
      <c r="S2298" s="32">
        <f>(G2298-N2298)/(P2298-N2298)</f>
        <v/>
      </c>
      <c r="T2298" s="4">
        <f>IF(G2298&lt;N2298,"Below",IF(G2298&gt;P2298,"Above","Within"))</f>
        <v/>
      </c>
      <c r="U2298" s="17">
        <f>MAX(0,N2298-G2298)*F2298</f>
        <v/>
      </c>
      <c r="V2298" s="17">
        <f>MAX(0,G2298-P2298)*F2298</f>
        <v/>
      </c>
      <c r="W2298" s="33">
        <f>IF(T2298="Above",LN(G2298/P2298)/LN(1+INDEX(Market!$E$6:$E$9,MATCH(B2298,Market!$A$6:$A$9,0))),0)</f>
        <v/>
      </c>
    </row>
    <row r="2299">
      <c r="A2299" s="5" t="inlineStr">
        <is>
          <t>E02673</t>
        </is>
      </c>
      <c r="B2299" s="5" t="inlineStr">
        <is>
          <t>IT</t>
        </is>
      </c>
      <c r="C2299" s="5" t="inlineStr">
        <is>
          <t>Customer Service</t>
        </is>
      </c>
      <c r="D2299" s="5" t="inlineStr">
        <is>
          <t>L3</t>
        </is>
      </c>
      <c r="E2299" s="5" t="inlineStr">
        <is>
          <t>M</t>
        </is>
      </c>
      <c r="F2299" s="5" t="n">
        <v>0.8</v>
      </c>
      <c r="G2299" s="31" t="n">
        <v>36450</v>
      </c>
      <c r="H2299" s="31" t="n">
        <v>37400</v>
      </c>
      <c r="I2299" s="6">
        <f>INDEX(Roles!$J$5:$J$40,MATCH(C2299&amp;"|"&amp;D2299,Roles!$A$5:$A$40,0))</f>
        <v/>
      </c>
      <c r="J2299" s="6">
        <f>INDEX(Roles!$K$5:$K$40,MATCH(C2299&amp;"|"&amp;D2299,Roles!$A$5:$A$40,0))</f>
        <v/>
      </c>
      <c r="K2299" s="26">
        <f>INDEX(Market!$K$31:$K$54,MATCH(B2299&amp;"|"&amp;J2299,Market!$A$31:$A$54,0))</f>
        <v/>
      </c>
      <c r="L2299" s="6">
        <f>INDEX(Settings!$E$13:$E$19,MATCH(I2299,Settings!$B$13:$B$19,0))</f>
        <v/>
      </c>
      <c r="M2299" s="25">
        <f>INDEX(Structure!$K$6:$K$12,MATCH(I2299,Structure!$A$6:$A$12,0))</f>
        <v/>
      </c>
      <c r="N2299" s="26">
        <f>INDEX(Structure!$G$25:$G$52,MATCH(B2299&amp;"|"&amp;I2299,Structure!$A$25:$A$52,0))</f>
        <v/>
      </c>
      <c r="O2299" s="26">
        <f>INDEX(Structure!$H$25:$H$52,MATCH(B2299&amp;"|"&amp;I2299,Structure!$A$25:$A$52,0))</f>
        <v/>
      </c>
      <c r="P2299" s="26">
        <f>INDEX(Structure!$I$25:$I$52,MATCH(B2299&amp;"|"&amp;I2299,Structure!$A$25:$A$52,0))</f>
        <v/>
      </c>
      <c r="Q2299" s="20">
        <f>G2299/H2299</f>
        <v/>
      </c>
      <c r="R2299" s="20">
        <f>G2299/O2299</f>
        <v/>
      </c>
      <c r="S2299" s="32">
        <f>(G2299-N2299)/(P2299-N2299)</f>
        <v/>
      </c>
      <c r="T2299" s="4">
        <f>IF(G2299&lt;N2299,"Below",IF(G2299&gt;P2299,"Above","Within"))</f>
        <v/>
      </c>
      <c r="U2299" s="17">
        <f>MAX(0,N2299-G2299)*F2299</f>
        <v/>
      </c>
      <c r="V2299" s="17">
        <f>MAX(0,G2299-P2299)*F2299</f>
        <v/>
      </c>
      <c r="W2299" s="33">
        <f>IF(T2299="Above",LN(G2299/P2299)/LN(1+INDEX(Market!$E$6:$E$9,MATCH(B2299,Market!$A$6:$A$9,0))),0)</f>
        <v/>
      </c>
    </row>
    <row r="2300">
      <c r="A2300" s="5" t="inlineStr">
        <is>
          <t>E02675</t>
        </is>
      </c>
      <c r="B2300" s="5" t="inlineStr">
        <is>
          <t>DE</t>
        </is>
      </c>
      <c r="C2300" s="5" t="inlineStr">
        <is>
          <t>Customer Service</t>
        </is>
      </c>
      <c r="D2300" s="5" t="inlineStr">
        <is>
          <t>L1</t>
        </is>
      </c>
      <c r="E2300" s="5" t="inlineStr">
        <is>
          <t>F</t>
        </is>
      </c>
      <c r="F2300" s="5" t="n">
        <v>1</v>
      </c>
      <c r="G2300" s="31" t="n">
        <v>29050</v>
      </c>
      <c r="H2300" s="31" t="n">
        <v>34200</v>
      </c>
      <c r="I2300" s="6">
        <f>INDEX(Roles!$J$5:$J$40,MATCH(C2300&amp;"|"&amp;D2300,Roles!$A$5:$A$40,0))</f>
        <v/>
      </c>
      <c r="J2300" s="6">
        <f>INDEX(Roles!$K$5:$K$40,MATCH(C2300&amp;"|"&amp;D2300,Roles!$A$5:$A$40,0))</f>
        <v/>
      </c>
      <c r="K2300" s="26">
        <f>INDEX(Market!$K$31:$K$54,MATCH(B2300&amp;"|"&amp;J2300,Market!$A$31:$A$54,0))</f>
        <v/>
      </c>
      <c r="L2300" s="6">
        <f>INDEX(Settings!$E$13:$E$19,MATCH(I2300,Settings!$B$13:$B$19,0))</f>
        <v/>
      </c>
      <c r="M2300" s="25">
        <f>INDEX(Structure!$K$6:$K$12,MATCH(I2300,Structure!$A$6:$A$12,0))</f>
        <v/>
      </c>
      <c r="N2300" s="26">
        <f>INDEX(Structure!$G$25:$G$52,MATCH(B2300&amp;"|"&amp;I2300,Structure!$A$25:$A$52,0))</f>
        <v/>
      </c>
      <c r="O2300" s="26">
        <f>INDEX(Structure!$H$25:$H$52,MATCH(B2300&amp;"|"&amp;I2300,Structure!$A$25:$A$52,0))</f>
        <v/>
      </c>
      <c r="P2300" s="26">
        <f>INDEX(Structure!$I$25:$I$52,MATCH(B2300&amp;"|"&amp;I2300,Structure!$A$25:$A$52,0))</f>
        <v/>
      </c>
      <c r="Q2300" s="20">
        <f>G2300/H2300</f>
        <v/>
      </c>
      <c r="R2300" s="20">
        <f>G2300/O2300</f>
        <v/>
      </c>
      <c r="S2300" s="32">
        <f>(G2300-N2300)/(P2300-N2300)</f>
        <v/>
      </c>
      <c r="T2300" s="4">
        <f>IF(G2300&lt;N2300,"Below",IF(G2300&gt;P2300,"Above","Within"))</f>
        <v/>
      </c>
      <c r="U2300" s="17">
        <f>MAX(0,N2300-G2300)*F2300</f>
        <v/>
      </c>
      <c r="V2300" s="17">
        <f>MAX(0,G2300-P2300)*F2300</f>
        <v/>
      </c>
      <c r="W2300" s="33">
        <f>IF(T2300="Above",LN(G2300/P2300)/LN(1+INDEX(Market!$E$6:$E$9,MATCH(B2300,Market!$A$6:$A$9,0))),0)</f>
        <v/>
      </c>
    </row>
    <row r="2301">
      <c r="A2301" s="5" t="inlineStr">
        <is>
          <t>E02676</t>
        </is>
      </c>
      <c r="B2301" s="5" t="inlineStr">
        <is>
          <t>DE</t>
        </is>
      </c>
      <c r="C2301" s="5" t="inlineStr">
        <is>
          <t>Operations</t>
        </is>
      </c>
      <c r="D2301" s="5" t="inlineStr">
        <is>
          <t>L2</t>
        </is>
      </c>
      <c r="E2301" s="5" t="inlineStr">
        <is>
          <t>M</t>
        </is>
      </c>
      <c r="F2301" s="5" t="n">
        <v>1</v>
      </c>
      <c r="G2301" s="31" t="n">
        <v>47850</v>
      </c>
      <c r="H2301" s="31" t="n">
        <v>45100</v>
      </c>
      <c r="I2301" s="6">
        <f>INDEX(Roles!$J$5:$J$40,MATCH(C2301&amp;"|"&amp;D2301,Roles!$A$5:$A$40,0))</f>
        <v/>
      </c>
      <c r="J2301" s="6">
        <f>INDEX(Roles!$K$5:$K$40,MATCH(C2301&amp;"|"&amp;D2301,Roles!$A$5:$A$40,0))</f>
        <v/>
      </c>
      <c r="K2301" s="26">
        <f>INDEX(Market!$K$31:$K$54,MATCH(B2301&amp;"|"&amp;J2301,Market!$A$31:$A$54,0))</f>
        <v/>
      </c>
      <c r="L2301" s="6">
        <f>INDEX(Settings!$E$13:$E$19,MATCH(I2301,Settings!$B$13:$B$19,0))</f>
        <v/>
      </c>
      <c r="M2301" s="25">
        <f>INDEX(Structure!$K$6:$K$12,MATCH(I2301,Structure!$A$6:$A$12,0))</f>
        <v/>
      </c>
      <c r="N2301" s="26">
        <f>INDEX(Structure!$G$25:$G$52,MATCH(B2301&amp;"|"&amp;I2301,Structure!$A$25:$A$52,0))</f>
        <v/>
      </c>
      <c r="O2301" s="26">
        <f>INDEX(Structure!$H$25:$H$52,MATCH(B2301&amp;"|"&amp;I2301,Structure!$A$25:$A$52,0))</f>
        <v/>
      </c>
      <c r="P2301" s="26">
        <f>INDEX(Structure!$I$25:$I$52,MATCH(B2301&amp;"|"&amp;I2301,Structure!$A$25:$A$52,0))</f>
        <v/>
      </c>
      <c r="Q2301" s="20">
        <f>G2301/H2301</f>
        <v/>
      </c>
      <c r="R2301" s="20">
        <f>G2301/O2301</f>
        <v/>
      </c>
      <c r="S2301" s="32">
        <f>(G2301-N2301)/(P2301-N2301)</f>
        <v/>
      </c>
      <c r="T2301" s="4">
        <f>IF(G2301&lt;N2301,"Below",IF(G2301&gt;P2301,"Above","Within"))</f>
        <v/>
      </c>
      <c r="U2301" s="17">
        <f>MAX(0,N2301-G2301)*F2301</f>
        <v/>
      </c>
      <c r="V2301" s="17">
        <f>MAX(0,G2301-P2301)*F2301</f>
        <v/>
      </c>
      <c r="W2301" s="33">
        <f>IF(T2301="Above",LN(G2301/P2301)/LN(1+INDEX(Market!$E$6:$E$9,MATCH(B2301,Market!$A$6:$A$9,0))),0)</f>
        <v/>
      </c>
    </row>
    <row r="2302">
      <c r="A2302" s="5" t="inlineStr">
        <is>
          <t>E02677</t>
        </is>
      </c>
      <c r="B2302" s="5" t="inlineStr">
        <is>
          <t>PL</t>
        </is>
      </c>
      <c r="C2302" s="5" t="inlineStr">
        <is>
          <t>Finance</t>
        </is>
      </c>
      <c r="D2302" s="5" t="inlineStr">
        <is>
          <t>L2</t>
        </is>
      </c>
      <c r="E2302" s="5" t="inlineStr">
        <is>
          <t>F</t>
        </is>
      </c>
      <c r="F2302" s="5" t="n">
        <v>1</v>
      </c>
      <c r="G2302" s="31" t="n">
        <v>25700</v>
      </c>
      <c r="H2302" s="31" t="n">
        <v>28900</v>
      </c>
      <c r="I2302" s="6">
        <f>INDEX(Roles!$J$5:$J$40,MATCH(C2302&amp;"|"&amp;D2302,Roles!$A$5:$A$40,0))</f>
        <v/>
      </c>
      <c r="J2302" s="6">
        <f>INDEX(Roles!$K$5:$K$40,MATCH(C2302&amp;"|"&amp;D2302,Roles!$A$5:$A$40,0))</f>
        <v/>
      </c>
      <c r="K2302" s="26">
        <f>INDEX(Market!$K$31:$K$54,MATCH(B2302&amp;"|"&amp;J2302,Market!$A$31:$A$54,0))</f>
        <v/>
      </c>
      <c r="L2302" s="6">
        <f>INDEX(Settings!$E$13:$E$19,MATCH(I2302,Settings!$B$13:$B$19,0))</f>
        <v/>
      </c>
      <c r="M2302" s="25">
        <f>INDEX(Structure!$K$6:$K$12,MATCH(I2302,Structure!$A$6:$A$12,0))</f>
        <v/>
      </c>
      <c r="N2302" s="26">
        <f>INDEX(Structure!$G$25:$G$52,MATCH(B2302&amp;"|"&amp;I2302,Structure!$A$25:$A$52,0))</f>
        <v/>
      </c>
      <c r="O2302" s="26">
        <f>INDEX(Structure!$H$25:$H$52,MATCH(B2302&amp;"|"&amp;I2302,Structure!$A$25:$A$52,0))</f>
        <v/>
      </c>
      <c r="P2302" s="26">
        <f>INDEX(Structure!$I$25:$I$52,MATCH(B2302&amp;"|"&amp;I2302,Structure!$A$25:$A$52,0))</f>
        <v/>
      </c>
      <c r="Q2302" s="20">
        <f>G2302/H2302</f>
        <v/>
      </c>
      <c r="R2302" s="20">
        <f>G2302/O2302</f>
        <v/>
      </c>
      <c r="S2302" s="32">
        <f>(G2302-N2302)/(P2302-N2302)</f>
        <v/>
      </c>
      <c r="T2302" s="4">
        <f>IF(G2302&lt;N2302,"Below",IF(G2302&gt;P2302,"Above","Within"))</f>
        <v/>
      </c>
      <c r="U2302" s="17">
        <f>MAX(0,N2302-G2302)*F2302</f>
        <v/>
      </c>
      <c r="V2302" s="17">
        <f>MAX(0,G2302-P2302)*F2302</f>
        <v/>
      </c>
      <c r="W2302" s="33">
        <f>IF(T2302="Above",LN(G2302/P2302)/LN(1+INDEX(Market!$E$6:$E$9,MATCH(B2302,Market!$A$6:$A$9,0))),0)</f>
        <v/>
      </c>
    </row>
    <row r="2303">
      <c r="A2303" s="5" t="inlineStr">
        <is>
          <t>E02678</t>
        </is>
      </c>
      <c r="B2303" s="5" t="inlineStr">
        <is>
          <t>PL</t>
        </is>
      </c>
      <c r="C2303" s="5" t="inlineStr">
        <is>
          <t>Sales</t>
        </is>
      </c>
      <c r="D2303" s="5" t="inlineStr">
        <is>
          <t>L3</t>
        </is>
      </c>
      <c r="E2303" s="5" t="inlineStr">
        <is>
          <t>M</t>
        </is>
      </c>
      <c r="F2303" s="5" t="n">
        <v>1</v>
      </c>
      <c r="G2303" s="31" t="n">
        <v>31750</v>
      </c>
      <c r="H2303" s="31" t="n">
        <v>35300</v>
      </c>
      <c r="I2303" s="6">
        <f>INDEX(Roles!$J$5:$J$40,MATCH(C2303&amp;"|"&amp;D2303,Roles!$A$5:$A$40,0))</f>
        <v/>
      </c>
      <c r="J2303" s="6">
        <f>INDEX(Roles!$K$5:$K$40,MATCH(C2303&amp;"|"&amp;D2303,Roles!$A$5:$A$40,0))</f>
        <v/>
      </c>
      <c r="K2303" s="26">
        <f>INDEX(Market!$K$31:$K$54,MATCH(B2303&amp;"|"&amp;J2303,Market!$A$31:$A$54,0))</f>
        <v/>
      </c>
      <c r="L2303" s="6">
        <f>INDEX(Settings!$E$13:$E$19,MATCH(I2303,Settings!$B$13:$B$19,0))</f>
        <v/>
      </c>
      <c r="M2303" s="25">
        <f>INDEX(Structure!$K$6:$K$12,MATCH(I2303,Structure!$A$6:$A$12,0))</f>
        <v/>
      </c>
      <c r="N2303" s="26">
        <f>INDEX(Structure!$G$25:$G$52,MATCH(B2303&amp;"|"&amp;I2303,Structure!$A$25:$A$52,0))</f>
        <v/>
      </c>
      <c r="O2303" s="26">
        <f>INDEX(Structure!$H$25:$H$52,MATCH(B2303&amp;"|"&amp;I2303,Structure!$A$25:$A$52,0))</f>
        <v/>
      </c>
      <c r="P2303" s="26">
        <f>INDEX(Structure!$I$25:$I$52,MATCH(B2303&amp;"|"&amp;I2303,Structure!$A$25:$A$52,0))</f>
        <v/>
      </c>
      <c r="Q2303" s="20">
        <f>G2303/H2303</f>
        <v/>
      </c>
      <c r="R2303" s="20">
        <f>G2303/O2303</f>
        <v/>
      </c>
      <c r="S2303" s="32">
        <f>(G2303-N2303)/(P2303-N2303)</f>
        <v/>
      </c>
      <c r="T2303" s="4">
        <f>IF(G2303&lt;N2303,"Below",IF(G2303&gt;P2303,"Above","Within"))</f>
        <v/>
      </c>
      <c r="U2303" s="17">
        <f>MAX(0,N2303-G2303)*F2303</f>
        <v/>
      </c>
      <c r="V2303" s="17">
        <f>MAX(0,G2303-P2303)*F2303</f>
        <v/>
      </c>
      <c r="W2303" s="33">
        <f>IF(T2303="Above",LN(G2303/P2303)/LN(1+INDEX(Market!$E$6:$E$9,MATCH(B2303,Market!$A$6:$A$9,0))),0)</f>
        <v/>
      </c>
    </row>
    <row r="2304">
      <c r="A2304" s="5" t="inlineStr">
        <is>
          <t>E02679</t>
        </is>
      </c>
      <c r="B2304" s="5" t="inlineStr">
        <is>
          <t>PL</t>
        </is>
      </c>
      <c r="C2304" s="5" t="inlineStr">
        <is>
          <t>Customer Service</t>
        </is>
      </c>
      <c r="D2304" s="5" t="inlineStr">
        <is>
          <t>L1</t>
        </is>
      </c>
      <c r="E2304" s="5" t="inlineStr">
        <is>
          <t>F</t>
        </is>
      </c>
      <c r="F2304" s="5" t="n">
        <v>1</v>
      </c>
      <c r="G2304" s="31" t="n">
        <v>17850</v>
      </c>
      <c r="H2304" s="31" t="n">
        <v>18900</v>
      </c>
      <c r="I2304" s="6">
        <f>INDEX(Roles!$J$5:$J$40,MATCH(C2304&amp;"|"&amp;D2304,Roles!$A$5:$A$40,0))</f>
        <v/>
      </c>
      <c r="J2304" s="6">
        <f>INDEX(Roles!$K$5:$K$40,MATCH(C2304&amp;"|"&amp;D2304,Roles!$A$5:$A$40,0))</f>
        <v/>
      </c>
      <c r="K2304" s="26">
        <f>INDEX(Market!$K$31:$K$54,MATCH(B2304&amp;"|"&amp;J2304,Market!$A$31:$A$54,0))</f>
        <v/>
      </c>
      <c r="L2304" s="6">
        <f>INDEX(Settings!$E$13:$E$19,MATCH(I2304,Settings!$B$13:$B$19,0))</f>
        <v/>
      </c>
      <c r="M2304" s="25">
        <f>INDEX(Structure!$K$6:$K$12,MATCH(I2304,Structure!$A$6:$A$12,0))</f>
        <v/>
      </c>
      <c r="N2304" s="26">
        <f>INDEX(Structure!$G$25:$G$52,MATCH(B2304&amp;"|"&amp;I2304,Structure!$A$25:$A$52,0))</f>
        <v/>
      </c>
      <c r="O2304" s="26">
        <f>INDEX(Structure!$H$25:$H$52,MATCH(B2304&amp;"|"&amp;I2304,Structure!$A$25:$A$52,0))</f>
        <v/>
      </c>
      <c r="P2304" s="26">
        <f>INDEX(Structure!$I$25:$I$52,MATCH(B2304&amp;"|"&amp;I2304,Structure!$A$25:$A$52,0))</f>
        <v/>
      </c>
      <c r="Q2304" s="20">
        <f>G2304/H2304</f>
        <v/>
      </c>
      <c r="R2304" s="20">
        <f>G2304/O2304</f>
        <v/>
      </c>
      <c r="S2304" s="32">
        <f>(G2304-N2304)/(P2304-N2304)</f>
        <v/>
      </c>
      <c r="T2304" s="4">
        <f>IF(G2304&lt;N2304,"Below",IF(G2304&gt;P2304,"Above","Within"))</f>
        <v/>
      </c>
      <c r="U2304" s="17">
        <f>MAX(0,N2304-G2304)*F2304</f>
        <v/>
      </c>
      <c r="V2304" s="17">
        <f>MAX(0,G2304-P2304)*F2304</f>
        <v/>
      </c>
      <c r="W2304" s="33">
        <f>IF(T2304="Above",LN(G2304/P2304)/LN(1+INDEX(Market!$E$6:$E$9,MATCH(B2304,Market!$A$6:$A$9,0))),0)</f>
        <v/>
      </c>
    </row>
    <row r="2305">
      <c r="A2305" s="5" t="inlineStr">
        <is>
          <t>E02680</t>
        </is>
      </c>
      <c r="B2305" s="5" t="inlineStr">
        <is>
          <t>PL</t>
        </is>
      </c>
      <c r="C2305" s="5" t="inlineStr">
        <is>
          <t>Finance</t>
        </is>
      </c>
      <c r="D2305" s="5" t="inlineStr">
        <is>
          <t>L3</t>
        </is>
      </c>
      <c r="E2305" s="5" t="inlineStr">
        <is>
          <t>M</t>
        </is>
      </c>
      <c r="F2305" s="5" t="n">
        <v>1</v>
      </c>
      <c r="G2305" s="31" t="n">
        <v>34500</v>
      </c>
      <c r="H2305" s="31" t="n">
        <v>37000</v>
      </c>
      <c r="I2305" s="6">
        <f>INDEX(Roles!$J$5:$J$40,MATCH(C2305&amp;"|"&amp;D2305,Roles!$A$5:$A$40,0))</f>
        <v/>
      </c>
      <c r="J2305" s="6">
        <f>INDEX(Roles!$K$5:$K$40,MATCH(C2305&amp;"|"&amp;D2305,Roles!$A$5:$A$40,0))</f>
        <v/>
      </c>
      <c r="K2305" s="26">
        <f>INDEX(Market!$K$31:$K$54,MATCH(B2305&amp;"|"&amp;J2305,Market!$A$31:$A$54,0))</f>
        <v/>
      </c>
      <c r="L2305" s="6">
        <f>INDEX(Settings!$E$13:$E$19,MATCH(I2305,Settings!$B$13:$B$19,0))</f>
        <v/>
      </c>
      <c r="M2305" s="25">
        <f>INDEX(Structure!$K$6:$K$12,MATCH(I2305,Structure!$A$6:$A$12,0))</f>
        <v/>
      </c>
      <c r="N2305" s="26">
        <f>INDEX(Structure!$G$25:$G$52,MATCH(B2305&amp;"|"&amp;I2305,Structure!$A$25:$A$52,0))</f>
        <v/>
      </c>
      <c r="O2305" s="26">
        <f>INDEX(Structure!$H$25:$H$52,MATCH(B2305&amp;"|"&amp;I2305,Structure!$A$25:$A$52,0))</f>
        <v/>
      </c>
      <c r="P2305" s="26">
        <f>INDEX(Structure!$I$25:$I$52,MATCH(B2305&amp;"|"&amp;I2305,Structure!$A$25:$A$52,0))</f>
        <v/>
      </c>
      <c r="Q2305" s="20">
        <f>G2305/H2305</f>
        <v/>
      </c>
      <c r="R2305" s="20">
        <f>G2305/O2305</f>
        <v/>
      </c>
      <c r="S2305" s="32">
        <f>(G2305-N2305)/(P2305-N2305)</f>
        <v/>
      </c>
      <c r="T2305" s="4">
        <f>IF(G2305&lt;N2305,"Below",IF(G2305&gt;P2305,"Above","Within"))</f>
        <v/>
      </c>
      <c r="U2305" s="17">
        <f>MAX(0,N2305-G2305)*F2305</f>
        <v/>
      </c>
      <c r="V2305" s="17">
        <f>MAX(0,G2305-P2305)*F2305</f>
        <v/>
      </c>
      <c r="W2305" s="33">
        <f>IF(T2305="Above",LN(G2305/P2305)/LN(1+INDEX(Market!$E$6:$E$9,MATCH(B2305,Market!$A$6:$A$9,0))),0)</f>
        <v/>
      </c>
    </row>
    <row r="2306">
      <c r="A2306" s="5" t="inlineStr">
        <is>
          <t>E02681</t>
        </is>
      </c>
      <c r="B2306" s="5" t="inlineStr">
        <is>
          <t>IT</t>
        </is>
      </c>
      <c r="C2306" s="5" t="inlineStr">
        <is>
          <t>Tech</t>
        </is>
      </c>
      <c r="D2306" s="5" t="inlineStr">
        <is>
          <t>L1</t>
        </is>
      </c>
      <c r="E2306" s="5" t="inlineStr">
        <is>
          <t>M</t>
        </is>
      </c>
      <c r="F2306" s="5" t="n">
        <v>1</v>
      </c>
      <c r="G2306" s="31" t="n">
        <v>38350</v>
      </c>
      <c r="H2306" s="31" t="n">
        <v>32500</v>
      </c>
      <c r="I2306" s="6">
        <f>INDEX(Roles!$J$5:$J$40,MATCH(C2306&amp;"|"&amp;D2306,Roles!$A$5:$A$40,0))</f>
        <v/>
      </c>
      <c r="J2306" s="6">
        <f>INDEX(Roles!$K$5:$K$40,MATCH(C2306&amp;"|"&amp;D2306,Roles!$A$5:$A$40,0))</f>
        <v/>
      </c>
      <c r="K2306" s="26">
        <f>INDEX(Market!$K$31:$K$54,MATCH(B2306&amp;"|"&amp;J2306,Market!$A$31:$A$54,0))</f>
        <v/>
      </c>
      <c r="L2306" s="6">
        <f>INDEX(Settings!$E$13:$E$19,MATCH(I2306,Settings!$B$13:$B$19,0))</f>
        <v/>
      </c>
      <c r="M2306" s="25">
        <f>INDEX(Structure!$K$6:$K$12,MATCH(I2306,Structure!$A$6:$A$12,0))</f>
        <v/>
      </c>
      <c r="N2306" s="26">
        <f>INDEX(Structure!$G$25:$G$52,MATCH(B2306&amp;"|"&amp;I2306,Structure!$A$25:$A$52,0))</f>
        <v/>
      </c>
      <c r="O2306" s="26">
        <f>INDEX(Structure!$H$25:$H$52,MATCH(B2306&amp;"|"&amp;I2306,Structure!$A$25:$A$52,0))</f>
        <v/>
      </c>
      <c r="P2306" s="26">
        <f>INDEX(Structure!$I$25:$I$52,MATCH(B2306&amp;"|"&amp;I2306,Structure!$A$25:$A$52,0))</f>
        <v/>
      </c>
      <c r="Q2306" s="20">
        <f>G2306/H2306</f>
        <v/>
      </c>
      <c r="R2306" s="20">
        <f>G2306/O2306</f>
        <v/>
      </c>
      <c r="S2306" s="32">
        <f>(G2306-N2306)/(P2306-N2306)</f>
        <v/>
      </c>
      <c r="T2306" s="4">
        <f>IF(G2306&lt;N2306,"Below",IF(G2306&gt;P2306,"Above","Within"))</f>
        <v/>
      </c>
      <c r="U2306" s="17">
        <f>MAX(0,N2306-G2306)*F2306</f>
        <v/>
      </c>
      <c r="V2306" s="17">
        <f>MAX(0,G2306-P2306)*F2306</f>
        <v/>
      </c>
      <c r="W2306" s="33">
        <f>IF(T2306="Above",LN(G2306/P2306)/LN(1+INDEX(Market!$E$6:$E$9,MATCH(B2306,Market!$A$6:$A$9,0))),0)</f>
        <v/>
      </c>
    </row>
    <row r="2307">
      <c r="A2307" s="5" t="inlineStr">
        <is>
          <t>E02682</t>
        </is>
      </c>
      <c r="B2307" s="5" t="inlineStr">
        <is>
          <t>PL</t>
        </is>
      </c>
      <c r="C2307" s="5" t="inlineStr">
        <is>
          <t>Tech</t>
        </is>
      </c>
      <c r="D2307" s="5" t="inlineStr">
        <is>
          <t>L4</t>
        </is>
      </c>
      <c r="E2307" s="5" t="inlineStr">
        <is>
          <t>M</t>
        </is>
      </c>
      <c r="F2307" s="5" t="n">
        <v>1</v>
      </c>
      <c r="G2307" s="31" t="n">
        <v>59300</v>
      </c>
      <c r="H2307" s="31" t="n">
        <v>55100</v>
      </c>
      <c r="I2307" s="6">
        <f>INDEX(Roles!$J$5:$J$40,MATCH(C2307&amp;"|"&amp;D2307,Roles!$A$5:$A$40,0))</f>
        <v/>
      </c>
      <c r="J2307" s="6">
        <f>INDEX(Roles!$K$5:$K$40,MATCH(C2307&amp;"|"&amp;D2307,Roles!$A$5:$A$40,0))</f>
        <v/>
      </c>
      <c r="K2307" s="26">
        <f>INDEX(Market!$K$31:$K$54,MATCH(B2307&amp;"|"&amp;J2307,Market!$A$31:$A$54,0))</f>
        <v/>
      </c>
      <c r="L2307" s="6">
        <f>INDEX(Settings!$E$13:$E$19,MATCH(I2307,Settings!$B$13:$B$19,0))</f>
        <v/>
      </c>
      <c r="M2307" s="25">
        <f>INDEX(Structure!$K$6:$K$12,MATCH(I2307,Structure!$A$6:$A$12,0))</f>
        <v/>
      </c>
      <c r="N2307" s="26">
        <f>INDEX(Structure!$G$25:$G$52,MATCH(B2307&amp;"|"&amp;I2307,Structure!$A$25:$A$52,0))</f>
        <v/>
      </c>
      <c r="O2307" s="26">
        <f>INDEX(Structure!$H$25:$H$52,MATCH(B2307&amp;"|"&amp;I2307,Structure!$A$25:$A$52,0))</f>
        <v/>
      </c>
      <c r="P2307" s="26">
        <f>INDEX(Structure!$I$25:$I$52,MATCH(B2307&amp;"|"&amp;I2307,Structure!$A$25:$A$52,0))</f>
        <v/>
      </c>
      <c r="Q2307" s="20">
        <f>G2307/H2307</f>
        <v/>
      </c>
      <c r="R2307" s="20">
        <f>G2307/O2307</f>
        <v/>
      </c>
      <c r="S2307" s="32">
        <f>(G2307-N2307)/(P2307-N2307)</f>
        <v/>
      </c>
      <c r="T2307" s="4">
        <f>IF(G2307&lt;N2307,"Below",IF(G2307&gt;P2307,"Above","Within"))</f>
        <v/>
      </c>
      <c r="U2307" s="17">
        <f>MAX(0,N2307-G2307)*F2307</f>
        <v/>
      </c>
      <c r="V2307" s="17">
        <f>MAX(0,G2307-P2307)*F2307</f>
        <v/>
      </c>
      <c r="W2307" s="33">
        <f>IF(T2307="Above",LN(G2307/P2307)/LN(1+INDEX(Market!$E$6:$E$9,MATCH(B2307,Market!$A$6:$A$9,0))),0)</f>
        <v/>
      </c>
    </row>
    <row r="2308">
      <c r="A2308" s="5" t="inlineStr">
        <is>
          <t>E02683</t>
        </is>
      </c>
      <c r="B2308" s="5" t="inlineStr">
        <is>
          <t>IT</t>
        </is>
      </c>
      <c r="C2308" s="5" t="inlineStr">
        <is>
          <t>Operations</t>
        </is>
      </c>
      <c r="D2308" s="5" t="inlineStr">
        <is>
          <t>L1</t>
        </is>
      </c>
      <c r="E2308" s="5" t="inlineStr">
        <is>
          <t>M</t>
        </is>
      </c>
      <c r="F2308" s="5" t="n">
        <v>1</v>
      </c>
      <c r="G2308" s="31" t="n">
        <v>25950</v>
      </c>
      <c r="H2308" s="31" t="n">
        <v>24700</v>
      </c>
      <c r="I2308" s="6">
        <f>INDEX(Roles!$J$5:$J$40,MATCH(C2308&amp;"|"&amp;D2308,Roles!$A$5:$A$40,0))</f>
        <v/>
      </c>
      <c r="J2308" s="6">
        <f>INDEX(Roles!$K$5:$K$40,MATCH(C2308&amp;"|"&amp;D2308,Roles!$A$5:$A$40,0))</f>
        <v/>
      </c>
      <c r="K2308" s="26">
        <f>INDEX(Market!$K$31:$K$54,MATCH(B2308&amp;"|"&amp;J2308,Market!$A$31:$A$54,0))</f>
        <v/>
      </c>
      <c r="L2308" s="6">
        <f>INDEX(Settings!$E$13:$E$19,MATCH(I2308,Settings!$B$13:$B$19,0))</f>
        <v/>
      </c>
      <c r="M2308" s="25">
        <f>INDEX(Structure!$K$6:$K$12,MATCH(I2308,Structure!$A$6:$A$12,0))</f>
        <v/>
      </c>
      <c r="N2308" s="26">
        <f>INDEX(Structure!$G$25:$G$52,MATCH(B2308&amp;"|"&amp;I2308,Structure!$A$25:$A$52,0))</f>
        <v/>
      </c>
      <c r="O2308" s="26">
        <f>INDEX(Structure!$H$25:$H$52,MATCH(B2308&amp;"|"&amp;I2308,Structure!$A$25:$A$52,0))</f>
        <v/>
      </c>
      <c r="P2308" s="26">
        <f>INDEX(Structure!$I$25:$I$52,MATCH(B2308&amp;"|"&amp;I2308,Structure!$A$25:$A$52,0))</f>
        <v/>
      </c>
      <c r="Q2308" s="20">
        <f>G2308/H2308</f>
        <v/>
      </c>
      <c r="R2308" s="20">
        <f>G2308/O2308</f>
        <v/>
      </c>
      <c r="S2308" s="32">
        <f>(G2308-N2308)/(P2308-N2308)</f>
        <v/>
      </c>
      <c r="T2308" s="4">
        <f>IF(G2308&lt;N2308,"Below",IF(G2308&gt;P2308,"Above","Within"))</f>
        <v/>
      </c>
      <c r="U2308" s="17">
        <f>MAX(0,N2308-G2308)*F2308</f>
        <v/>
      </c>
      <c r="V2308" s="17">
        <f>MAX(0,G2308-P2308)*F2308</f>
        <v/>
      </c>
      <c r="W2308" s="33">
        <f>IF(T2308="Above",LN(G2308/P2308)/LN(1+INDEX(Market!$E$6:$E$9,MATCH(B2308,Market!$A$6:$A$9,0))),0)</f>
        <v/>
      </c>
    </row>
    <row r="2309">
      <c r="A2309" s="5" t="inlineStr">
        <is>
          <t>E02684</t>
        </is>
      </c>
      <c r="B2309" s="5" t="inlineStr">
        <is>
          <t>DE</t>
        </is>
      </c>
      <c r="C2309" s="5" t="inlineStr">
        <is>
          <t>HR</t>
        </is>
      </c>
      <c r="D2309" s="5" t="inlineStr">
        <is>
          <t>L3</t>
        </is>
      </c>
      <c r="E2309" s="5" t="inlineStr">
        <is>
          <t>F</t>
        </is>
      </c>
      <c r="F2309" s="5" t="n">
        <v>1</v>
      </c>
      <c r="G2309" s="31" t="n">
        <v>56800</v>
      </c>
      <c r="H2309" s="31" t="n">
        <v>60800</v>
      </c>
      <c r="I2309" s="6">
        <f>INDEX(Roles!$J$5:$J$40,MATCH(C2309&amp;"|"&amp;D2309,Roles!$A$5:$A$40,0))</f>
        <v/>
      </c>
      <c r="J2309" s="6">
        <f>INDEX(Roles!$K$5:$K$40,MATCH(C2309&amp;"|"&amp;D2309,Roles!$A$5:$A$40,0))</f>
        <v/>
      </c>
      <c r="K2309" s="26">
        <f>INDEX(Market!$K$31:$K$54,MATCH(B2309&amp;"|"&amp;J2309,Market!$A$31:$A$54,0))</f>
        <v/>
      </c>
      <c r="L2309" s="6">
        <f>INDEX(Settings!$E$13:$E$19,MATCH(I2309,Settings!$B$13:$B$19,0))</f>
        <v/>
      </c>
      <c r="M2309" s="25">
        <f>INDEX(Structure!$K$6:$K$12,MATCH(I2309,Structure!$A$6:$A$12,0))</f>
        <v/>
      </c>
      <c r="N2309" s="26">
        <f>INDEX(Structure!$G$25:$G$52,MATCH(B2309&amp;"|"&amp;I2309,Structure!$A$25:$A$52,0))</f>
        <v/>
      </c>
      <c r="O2309" s="26">
        <f>INDEX(Structure!$H$25:$H$52,MATCH(B2309&amp;"|"&amp;I2309,Structure!$A$25:$A$52,0))</f>
        <v/>
      </c>
      <c r="P2309" s="26">
        <f>INDEX(Structure!$I$25:$I$52,MATCH(B2309&amp;"|"&amp;I2309,Structure!$A$25:$A$52,0))</f>
        <v/>
      </c>
      <c r="Q2309" s="20">
        <f>G2309/H2309</f>
        <v/>
      </c>
      <c r="R2309" s="20">
        <f>G2309/O2309</f>
        <v/>
      </c>
      <c r="S2309" s="32">
        <f>(G2309-N2309)/(P2309-N2309)</f>
        <v/>
      </c>
      <c r="T2309" s="4">
        <f>IF(G2309&lt;N2309,"Below",IF(G2309&gt;P2309,"Above","Within"))</f>
        <v/>
      </c>
      <c r="U2309" s="17">
        <f>MAX(0,N2309-G2309)*F2309</f>
        <v/>
      </c>
      <c r="V2309" s="17">
        <f>MAX(0,G2309-P2309)*F2309</f>
        <v/>
      </c>
      <c r="W2309" s="33">
        <f>IF(T2309="Above",LN(G2309/P2309)/LN(1+INDEX(Market!$E$6:$E$9,MATCH(B2309,Market!$A$6:$A$9,0))),0)</f>
        <v/>
      </c>
    </row>
    <row r="2310">
      <c r="A2310" s="5" t="inlineStr">
        <is>
          <t>E02685</t>
        </is>
      </c>
      <c r="B2310" s="5" t="inlineStr">
        <is>
          <t>ES</t>
        </is>
      </c>
      <c r="C2310" s="5" t="inlineStr">
        <is>
          <t>Customer Service</t>
        </is>
      </c>
      <c r="D2310" s="5" t="inlineStr">
        <is>
          <t>L3</t>
        </is>
      </c>
      <c r="E2310" s="5" t="inlineStr">
        <is>
          <t>F</t>
        </is>
      </c>
      <c r="F2310" s="5" t="n">
        <v>1</v>
      </c>
      <c r="G2310" s="31" t="n">
        <v>42650</v>
      </c>
      <c r="H2310" s="31" t="n">
        <v>36000</v>
      </c>
      <c r="I2310" s="6">
        <f>INDEX(Roles!$J$5:$J$40,MATCH(C2310&amp;"|"&amp;D2310,Roles!$A$5:$A$40,0))</f>
        <v/>
      </c>
      <c r="J2310" s="6">
        <f>INDEX(Roles!$K$5:$K$40,MATCH(C2310&amp;"|"&amp;D2310,Roles!$A$5:$A$40,0))</f>
        <v/>
      </c>
      <c r="K2310" s="26">
        <f>INDEX(Market!$K$31:$K$54,MATCH(B2310&amp;"|"&amp;J2310,Market!$A$31:$A$54,0))</f>
        <v/>
      </c>
      <c r="L2310" s="6">
        <f>INDEX(Settings!$E$13:$E$19,MATCH(I2310,Settings!$B$13:$B$19,0))</f>
        <v/>
      </c>
      <c r="M2310" s="25">
        <f>INDEX(Structure!$K$6:$K$12,MATCH(I2310,Structure!$A$6:$A$12,0))</f>
        <v/>
      </c>
      <c r="N2310" s="26">
        <f>INDEX(Structure!$G$25:$G$52,MATCH(B2310&amp;"|"&amp;I2310,Structure!$A$25:$A$52,0))</f>
        <v/>
      </c>
      <c r="O2310" s="26">
        <f>INDEX(Structure!$H$25:$H$52,MATCH(B2310&amp;"|"&amp;I2310,Structure!$A$25:$A$52,0))</f>
        <v/>
      </c>
      <c r="P2310" s="26">
        <f>INDEX(Structure!$I$25:$I$52,MATCH(B2310&amp;"|"&amp;I2310,Structure!$A$25:$A$52,0))</f>
        <v/>
      </c>
      <c r="Q2310" s="20">
        <f>G2310/H2310</f>
        <v/>
      </c>
      <c r="R2310" s="20">
        <f>G2310/O2310</f>
        <v/>
      </c>
      <c r="S2310" s="32">
        <f>(G2310-N2310)/(P2310-N2310)</f>
        <v/>
      </c>
      <c r="T2310" s="4">
        <f>IF(G2310&lt;N2310,"Below",IF(G2310&gt;P2310,"Above","Within"))</f>
        <v/>
      </c>
      <c r="U2310" s="17">
        <f>MAX(0,N2310-G2310)*F2310</f>
        <v/>
      </c>
      <c r="V2310" s="17">
        <f>MAX(0,G2310-P2310)*F2310</f>
        <v/>
      </c>
      <c r="W2310" s="33">
        <f>IF(T2310="Above",LN(G2310/P2310)/LN(1+INDEX(Market!$E$6:$E$9,MATCH(B2310,Market!$A$6:$A$9,0))),0)</f>
        <v/>
      </c>
    </row>
    <row r="2311">
      <c r="A2311" s="5" t="inlineStr">
        <is>
          <t>E02686</t>
        </is>
      </c>
      <c r="B2311" s="5" t="inlineStr">
        <is>
          <t>IT</t>
        </is>
      </c>
      <c r="C2311" s="5" t="inlineStr">
        <is>
          <t>Operations</t>
        </is>
      </c>
      <c r="D2311" s="5" t="inlineStr">
        <is>
          <t>L1</t>
        </is>
      </c>
      <c r="E2311" s="5" t="inlineStr">
        <is>
          <t>F</t>
        </is>
      </c>
      <c r="F2311" s="5" t="n">
        <v>1</v>
      </c>
      <c r="G2311" s="31" t="n">
        <v>23550</v>
      </c>
      <c r="H2311" s="31" t="n">
        <v>24700</v>
      </c>
      <c r="I2311" s="6">
        <f>INDEX(Roles!$J$5:$J$40,MATCH(C2311&amp;"|"&amp;D2311,Roles!$A$5:$A$40,0))</f>
        <v/>
      </c>
      <c r="J2311" s="6">
        <f>INDEX(Roles!$K$5:$K$40,MATCH(C2311&amp;"|"&amp;D2311,Roles!$A$5:$A$40,0))</f>
        <v/>
      </c>
      <c r="K2311" s="26">
        <f>INDEX(Market!$K$31:$K$54,MATCH(B2311&amp;"|"&amp;J2311,Market!$A$31:$A$54,0))</f>
        <v/>
      </c>
      <c r="L2311" s="6">
        <f>INDEX(Settings!$E$13:$E$19,MATCH(I2311,Settings!$B$13:$B$19,0))</f>
        <v/>
      </c>
      <c r="M2311" s="25">
        <f>INDEX(Structure!$K$6:$K$12,MATCH(I2311,Structure!$A$6:$A$12,0))</f>
        <v/>
      </c>
      <c r="N2311" s="26">
        <f>INDEX(Structure!$G$25:$G$52,MATCH(B2311&amp;"|"&amp;I2311,Structure!$A$25:$A$52,0))</f>
        <v/>
      </c>
      <c r="O2311" s="26">
        <f>INDEX(Structure!$H$25:$H$52,MATCH(B2311&amp;"|"&amp;I2311,Structure!$A$25:$A$52,0))</f>
        <v/>
      </c>
      <c r="P2311" s="26">
        <f>INDEX(Structure!$I$25:$I$52,MATCH(B2311&amp;"|"&amp;I2311,Structure!$A$25:$A$52,0))</f>
        <v/>
      </c>
      <c r="Q2311" s="20">
        <f>G2311/H2311</f>
        <v/>
      </c>
      <c r="R2311" s="20">
        <f>G2311/O2311</f>
        <v/>
      </c>
      <c r="S2311" s="32">
        <f>(G2311-N2311)/(P2311-N2311)</f>
        <v/>
      </c>
      <c r="T2311" s="4">
        <f>IF(G2311&lt;N2311,"Below",IF(G2311&gt;P2311,"Above","Within"))</f>
        <v/>
      </c>
      <c r="U2311" s="17">
        <f>MAX(0,N2311-G2311)*F2311</f>
        <v/>
      </c>
      <c r="V2311" s="17">
        <f>MAX(0,G2311-P2311)*F2311</f>
        <v/>
      </c>
      <c r="W2311" s="33">
        <f>IF(T2311="Above",LN(G2311/P2311)/LN(1+INDEX(Market!$E$6:$E$9,MATCH(B2311,Market!$A$6:$A$9,0))),0)</f>
        <v/>
      </c>
    </row>
    <row r="2312">
      <c r="A2312" s="5" t="inlineStr">
        <is>
          <t>E02687</t>
        </is>
      </c>
      <c r="B2312" s="5" t="inlineStr">
        <is>
          <t>PL</t>
        </is>
      </c>
      <c r="C2312" s="5" t="inlineStr">
        <is>
          <t>Tech</t>
        </is>
      </c>
      <c r="D2312" s="5" t="inlineStr">
        <is>
          <t>L2</t>
        </is>
      </c>
      <c r="E2312" s="5" t="inlineStr">
        <is>
          <t>F</t>
        </is>
      </c>
      <c r="F2312" s="5" t="n">
        <v>1</v>
      </c>
      <c r="G2312" s="31" t="n">
        <v>30850</v>
      </c>
      <c r="H2312" s="31" t="n">
        <v>32800</v>
      </c>
      <c r="I2312" s="6">
        <f>INDEX(Roles!$J$5:$J$40,MATCH(C2312&amp;"|"&amp;D2312,Roles!$A$5:$A$40,0))</f>
        <v/>
      </c>
      <c r="J2312" s="6">
        <f>INDEX(Roles!$K$5:$K$40,MATCH(C2312&amp;"|"&amp;D2312,Roles!$A$5:$A$40,0))</f>
        <v/>
      </c>
      <c r="K2312" s="26">
        <f>INDEX(Market!$K$31:$K$54,MATCH(B2312&amp;"|"&amp;J2312,Market!$A$31:$A$54,0))</f>
        <v/>
      </c>
      <c r="L2312" s="6">
        <f>INDEX(Settings!$E$13:$E$19,MATCH(I2312,Settings!$B$13:$B$19,0))</f>
        <v/>
      </c>
      <c r="M2312" s="25">
        <f>INDEX(Structure!$K$6:$K$12,MATCH(I2312,Structure!$A$6:$A$12,0))</f>
        <v/>
      </c>
      <c r="N2312" s="26">
        <f>INDEX(Structure!$G$25:$G$52,MATCH(B2312&amp;"|"&amp;I2312,Structure!$A$25:$A$52,0))</f>
        <v/>
      </c>
      <c r="O2312" s="26">
        <f>INDEX(Structure!$H$25:$H$52,MATCH(B2312&amp;"|"&amp;I2312,Structure!$A$25:$A$52,0))</f>
        <v/>
      </c>
      <c r="P2312" s="26">
        <f>INDEX(Structure!$I$25:$I$52,MATCH(B2312&amp;"|"&amp;I2312,Structure!$A$25:$A$52,0))</f>
        <v/>
      </c>
      <c r="Q2312" s="20">
        <f>G2312/H2312</f>
        <v/>
      </c>
      <c r="R2312" s="20">
        <f>G2312/O2312</f>
        <v/>
      </c>
      <c r="S2312" s="32">
        <f>(G2312-N2312)/(P2312-N2312)</f>
        <v/>
      </c>
      <c r="T2312" s="4">
        <f>IF(G2312&lt;N2312,"Below",IF(G2312&gt;P2312,"Above","Within"))</f>
        <v/>
      </c>
      <c r="U2312" s="17">
        <f>MAX(0,N2312-G2312)*F2312</f>
        <v/>
      </c>
      <c r="V2312" s="17">
        <f>MAX(0,G2312-P2312)*F2312</f>
        <v/>
      </c>
      <c r="W2312" s="33">
        <f>IF(T2312="Above",LN(G2312/P2312)/LN(1+INDEX(Market!$E$6:$E$9,MATCH(B2312,Market!$A$6:$A$9,0))),0)</f>
        <v/>
      </c>
    </row>
    <row r="2313">
      <c r="A2313" s="5" t="inlineStr">
        <is>
          <t>E02688</t>
        </is>
      </c>
      <c r="B2313" s="5" t="inlineStr">
        <is>
          <t>DE</t>
        </is>
      </c>
      <c r="C2313" s="5" t="inlineStr">
        <is>
          <t>Customer Service</t>
        </is>
      </c>
      <c r="D2313" s="5" t="inlineStr">
        <is>
          <t>L3</t>
        </is>
      </c>
      <c r="E2313" s="5" t="inlineStr">
        <is>
          <t>F</t>
        </is>
      </c>
      <c r="F2313" s="5" t="n">
        <v>1</v>
      </c>
      <c r="G2313" s="31" t="n">
        <v>51600</v>
      </c>
      <c r="H2313" s="31" t="n">
        <v>54700</v>
      </c>
      <c r="I2313" s="6">
        <f>INDEX(Roles!$J$5:$J$40,MATCH(C2313&amp;"|"&amp;D2313,Roles!$A$5:$A$40,0))</f>
        <v/>
      </c>
      <c r="J2313" s="6">
        <f>INDEX(Roles!$K$5:$K$40,MATCH(C2313&amp;"|"&amp;D2313,Roles!$A$5:$A$40,0))</f>
        <v/>
      </c>
      <c r="K2313" s="26">
        <f>INDEX(Market!$K$31:$K$54,MATCH(B2313&amp;"|"&amp;J2313,Market!$A$31:$A$54,0))</f>
        <v/>
      </c>
      <c r="L2313" s="6">
        <f>INDEX(Settings!$E$13:$E$19,MATCH(I2313,Settings!$B$13:$B$19,0))</f>
        <v/>
      </c>
      <c r="M2313" s="25">
        <f>INDEX(Structure!$K$6:$K$12,MATCH(I2313,Structure!$A$6:$A$12,0))</f>
        <v/>
      </c>
      <c r="N2313" s="26">
        <f>INDEX(Structure!$G$25:$G$52,MATCH(B2313&amp;"|"&amp;I2313,Structure!$A$25:$A$52,0))</f>
        <v/>
      </c>
      <c r="O2313" s="26">
        <f>INDEX(Structure!$H$25:$H$52,MATCH(B2313&amp;"|"&amp;I2313,Structure!$A$25:$A$52,0))</f>
        <v/>
      </c>
      <c r="P2313" s="26">
        <f>INDEX(Structure!$I$25:$I$52,MATCH(B2313&amp;"|"&amp;I2313,Structure!$A$25:$A$52,0))</f>
        <v/>
      </c>
      <c r="Q2313" s="20">
        <f>G2313/H2313</f>
        <v/>
      </c>
      <c r="R2313" s="20">
        <f>G2313/O2313</f>
        <v/>
      </c>
      <c r="S2313" s="32">
        <f>(G2313-N2313)/(P2313-N2313)</f>
        <v/>
      </c>
      <c r="T2313" s="4">
        <f>IF(G2313&lt;N2313,"Below",IF(G2313&gt;P2313,"Above","Within"))</f>
        <v/>
      </c>
      <c r="U2313" s="17">
        <f>MAX(0,N2313-G2313)*F2313</f>
        <v/>
      </c>
      <c r="V2313" s="17">
        <f>MAX(0,G2313-P2313)*F2313</f>
        <v/>
      </c>
      <c r="W2313" s="33">
        <f>IF(T2313="Above",LN(G2313/P2313)/LN(1+INDEX(Market!$E$6:$E$9,MATCH(B2313,Market!$A$6:$A$9,0))),0)</f>
        <v/>
      </c>
    </row>
    <row r="2314">
      <c r="A2314" s="5" t="inlineStr">
        <is>
          <t>E02689</t>
        </is>
      </c>
      <c r="B2314" s="5" t="inlineStr">
        <is>
          <t>IT</t>
        </is>
      </c>
      <c r="C2314" s="5" t="inlineStr">
        <is>
          <t>HR</t>
        </is>
      </c>
      <c r="D2314" s="5" t="inlineStr">
        <is>
          <t>L5</t>
        </is>
      </c>
      <c r="E2314" s="5" t="inlineStr">
        <is>
          <t>F</t>
        </is>
      </c>
      <c r="F2314" s="5" t="n">
        <v>1</v>
      </c>
      <c r="G2314" s="31" t="n">
        <v>70100</v>
      </c>
      <c r="H2314" s="31" t="n">
        <v>75400</v>
      </c>
      <c r="I2314" s="6">
        <f>INDEX(Roles!$J$5:$J$40,MATCH(C2314&amp;"|"&amp;D2314,Roles!$A$5:$A$40,0))</f>
        <v/>
      </c>
      <c r="J2314" s="6">
        <f>INDEX(Roles!$K$5:$K$40,MATCH(C2314&amp;"|"&amp;D2314,Roles!$A$5:$A$40,0))</f>
        <v/>
      </c>
      <c r="K2314" s="26">
        <f>INDEX(Market!$K$31:$K$54,MATCH(B2314&amp;"|"&amp;J2314,Market!$A$31:$A$54,0))</f>
        <v/>
      </c>
      <c r="L2314" s="6">
        <f>INDEX(Settings!$E$13:$E$19,MATCH(I2314,Settings!$B$13:$B$19,0))</f>
        <v/>
      </c>
      <c r="M2314" s="25">
        <f>INDEX(Structure!$K$6:$K$12,MATCH(I2314,Structure!$A$6:$A$12,0))</f>
        <v/>
      </c>
      <c r="N2314" s="26">
        <f>INDEX(Structure!$G$25:$G$52,MATCH(B2314&amp;"|"&amp;I2314,Structure!$A$25:$A$52,0))</f>
        <v/>
      </c>
      <c r="O2314" s="26">
        <f>INDEX(Structure!$H$25:$H$52,MATCH(B2314&amp;"|"&amp;I2314,Structure!$A$25:$A$52,0))</f>
        <v/>
      </c>
      <c r="P2314" s="26">
        <f>INDEX(Structure!$I$25:$I$52,MATCH(B2314&amp;"|"&amp;I2314,Structure!$A$25:$A$52,0))</f>
        <v/>
      </c>
      <c r="Q2314" s="20">
        <f>G2314/H2314</f>
        <v/>
      </c>
      <c r="R2314" s="20">
        <f>G2314/O2314</f>
        <v/>
      </c>
      <c r="S2314" s="32">
        <f>(G2314-N2314)/(P2314-N2314)</f>
        <v/>
      </c>
      <c r="T2314" s="4">
        <f>IF(G2314&lt;N2314,"Below",IF(G2314&gt;P2314,"Above","Within"))</f>
        <v/>
      </c>
      <c r="U2314" s="17">
        <f>MAX(0,N2314-G2314)*F2314</f>
        <v/>
      </c>
      <c r="V2314" s="17">
        <f>MAX(0,G2314-P2314)*F2314</f>
        <v/>
      </c>
      <c r="W2314" s="33">
        <f>IF(T2314="Above",LN(G2314/P2314)/LN(1+INDEX(Market!$E$6:$E$9,MATCH(B2314,Market!$A$6:$A$9,0))),0)</f>
        <v/>
      </c>
    </row>
    <row r="2315">
      <c r="A2315" s="5" t="inlineStr">
        <is>
          <t>E02690</t>
        </is>
      </c>
      <c r="B2315" s="5" t="inlineStr">
        <is>
          <t>DE</t>
        </is>
      </c>
      <c r="C2315" s="5" t="inlineStr">
        <is>
          <t>Operations</t>
        </is>
      </c>
      <c r="D2315" s="5" t="inlineStr">
        <is>
          <t>L2</t>
        </is>
      </c>
      <c r="E2315" s="5" t="inlineStr">
        <is>
          <t>F</t>
        </is>
      </c>
      <c r="F2315" s="5" t="n">
        <v>1</v>
      </c>
      <c r="G2315" s="31" t="n">
        <v>48800</v>
      </c>
      <c r="H2315" s="31" t="n">
        <v>45100</v>
      </c>
      <c r="I2315" s="6">
        <f>INDEX(Roles!$J$5:$J$40,MATCH(C2315&amp;"|"&amp;D2315,Roles!$A$5:$A$40,0))</f>
        <v/>
      </c>
      <c r="J2315" s="6">
        <f>INDEX(Roles!$K$5:$K$40,MATCH(C2315&amp;"|"&amp;D2315,Roles!$A$5:$A$40,0))</f>
        <v/>
      </c>
      <c r="K2315" s="26">
        <f>INDEX(Market!$K$31:$K$54,MATCH(B2315&amp;"|"&amp;J2315,Market!$A$31:$A$54,0))</f>
        <v/>
      </c>
      <c r="L2315" s="6">
        <f>INDEX(Settings!$E$13:$E$19,MATCH(I2315,Settings!$B$13:$B$19,0))</f>
        <v/>
      </c>
      <c r="M2315" s="25">
        <f>INDEX(Structure!$K$6:$K$12,MATCH(I2315,Structure!$A$6:$A$12,0))</f>
        <v/>
      </c>
      <c r="N2315" s="26">
        <f>INDEX(Structure!$G$25:$G$52,MATCH(B2315&amp;"|"&amp;I2315,Structure!$A$25:$A$52,0))</f>
        <v/>
      </c>
      <c r="O2315" s="26">
        <f>INDEX(Structure!$H$25:$H$52,MATCH(B2315&amp;"|"&amp;I2315,Structure!$A$25:$A$52,0))</f>
        <v/>
      </c>
      <c r="P2315" s="26">
        <f>INDEX(Structure!$I$25:$I$52,MATCH(B2315&amp;"|"&amp;I2315,Structure!$A$25:$A$52,0))</f>
        <v/>
      </c>
      <c r="Q2315" s="20">
        <f>G2315/H2315</f>
        <v/>
      </c>
      <c r="R2315" s="20">
        <f>G2315/O2315</f>
        <v/>
      </c>
      <c r="S2315" s="32">
        <f>(G2315-N2315)/(P2315-N2315)</f>
        <v/>
      </c>
      <c r="T2315" s="4">
        <f>IF(G2315&lt;N2315,"Below",IF(G2315&gt;P2315,"Above","Within"))</f>
        <v/>
      </c>
      <c r="U2315" s="17">
        <f>MAX(0,N2315-G2315)*F2315</f>
        <v/>
      </c>
      <c r="V2315" s="17">
        <f>MAX(0,G2315-P2315)*F2315</f>
        <v/>
      </c>
      <c r="W2315" s="33">
        <f>IF(T2315="Above",LN(G2315/P2315)/LN(1+INDEX(Market!$E$6:$E$9,MATCH(B2315,Market!$A$6:$A$9,0))),0)</f>
        <v/>
      </c>
    </row>
    <row r="2316">
      <c r="A2316" s="5" t="inlineStr">
        <is>
          <t>E02691</t>
        </is>
      </c>
      <c r="B2316" s="5" t="inlineStr">
        <is>
          <t>PL</t>
        </is>
      </c>
      <c r="C2316" s="5" t="inlineStr">
        <is>
          <t>Operations</t>
        </is>
      </c>
      <c r="D2316" s="5" t="inlineStr">
        <is>
          <t>L3</t>
        </is>
      </c>
      <c r="E2316" s="5" t="inlineStr">
        <is>
          <t>M</t>
        </is>
      </c>
      <c r="F2316" s="5" t="n">
        <v>1</v>
      </c>
      <c r="G2316" s="31" t="n">
        <v>33300</v>
      </c>
      <c r="H2316" s="31" t="n">
        <v>31900</v>
      </c>
      <c r="I2316" s="6">
        <f>INDEX(Roles!$J$5:$J$40,MATCH(C2316&amp;"|"&amp;D2316,Roles!$A$5:$A$40,0))</f>
        <v/>
      </c>
      <c r="J2316" s="6">
        <f>INDEX(Roles!$K$5:$K$40,MATCH(C2316&amp;"|"&amp;D2316,Roles!$A$5:$A$40,0))</f>
        <v/>
      </c>
      <c r="K2316" s="26">
        <f>INDEX(Market!$K$31:$K$54,MATCH(B2316&amp;"|"&amp;J2316,Market!$A$31:$A$54,0))</f>
        <v/>
      </c>
      <c r="L2316" s="6">
        <f>INDEX(Settings!$E$13:$E$19,MATCH(I2316,Settings!$B$13:$B$19,0))</f>
        <v/>
      </c>
      <c r="M2316" s="25">
        <f>INDEX(Structure!$K$6:$K$12,MATCH(I2316,Structure!$A$6:$A$12,0))</f>
        <v/>
      </c>
      <c r="N2316" s="26">
        <f>INDEX(Structure!$G$25:$G$52,MATCH(B2316&amp;"|"&amp;I2316,Structure!$A$25:$A$52,0))</f>
        <v/>
      </c>
      <c r="O2316" s="26">
        <f>INDEX(Structure!$H$25:$H$52,MATCH(B2316&amp;"|"&amp;I2316,Structure!$A$25:$A$52,0))</f>
        <v/>
      </c>
      <c r="P2316" s="26">
        <f>INDEX(Structure!$I$25:$I$52,MATCH(B2316&amp;"|"&amp;I2316,Structure!$A$25:$A$52,0))</f>
        <v/>
      </c>
      <c r="Q2316" s="20">
        <f>G2316/H2316</f>
        <v/>
      </c>
      <c r="R2316" s="20">
        <f>G2316/O2316</f>
        <v/>
      </c>
      <c r="S2316" s="32">
        <f>(G2316-N2316)/(P2316-N2316)</f>
        <v/>
      </c>
      <c r="T2316" s="4">
        <f>IF(G2316&lt;N2316,"Below",IF(G2316&gt;P2316,"Above","Within"))</f>
        <v/>
      </c>
      <c r="U2316" s="17">
        <f>MAX(0,N2316-G2316)*F2316</f>
        <v/>
      </c>
      <c r="V2316" s="17">
        <f>MAX(0,G2316-P2316)*F2316</f>
        <v/>
      </c>
      <c r="W2316" s="33">
        <f>IF(T2316="Above",LN(G2316/P2316)/LN(1+INDEX(Market!$E$6:$E$9,MATCH(B2316,Market!$A$6:$A$9,0))),0)</f>
        <v/>
      </c>
    </row>
    <row r="2317">
      <c r="A2317" s="5" t="inlineStr">
        <is>
          <t>E02692</t>
        </is>
      </c>
      <c r="B2317" s="5" t="inlineStr">
        <is>
          <t>IT</t>
        </is>
      </c>
      <c r="C2317" s="5" t="inlineStr">
        <is>
          <t>HR</t>
        </is>
      </c>
      <c r="D2317" s="5" t="inlineStr">
        <is>
          <t>L1</t>
        </is>
      </c>
      <c r="E2317" s="5" t="inlineStr">
        <is>
          <t>M</t>
        </is>
      </c>
      <c r="F2317" s="5" t="n">
        <v>1</v>
      </c>
      <c r="G2317" s="31" t="n">
        <v>26250</v>
      </c>
      <c r="H2317" s="31" t="n">
        <v>26000</v>
      </c>
      <c r="I2317" s="6">
        <f>INDEX(Roles!$J$5:$J$40,MATCH(C2317&amp;"|"&amp;D2317,Roles!$A$5:$A$40,0))</f>
        <v/>
      </c>
      <c r="J2317" s="6">
        <f>INDEX(Roles!$K$5:$K$40,MATCH(C2317&amp;"|"&amp;D2317,Roles!$A$5:$A$40,0))</f>
        <v/>
      </c>
      <c r="K2317" s="26">
        <f>INDEX(Market!$K$31:$K$54,MATCH(B2317&amp;"|"&amp;J2317,Market!$A$31:$A$54,0))</f>
        <v/>
      </c>
      <c r="L2317" s="6">
        <f>INDEX(Settings!$E$13:$E$19,MATCH(I2317,Settings!$B$13:$B$19,0))</f>
        <v/>
      </c>
      <c r="M2317" s="25">
        <f>INDEX(Structure!$K$6:$K$12,MATCH(I2317,Structure!$A$6:$A$12,0))</f>
        <v/>
      </c>
      <c r="N2317" s="26">
        <f>INDEX(Structure!$G$25:$G$52,MATCH(B2317&amp;"|"&amp;I2317,Structure!$A$25:$A$52,0))</f>
        <v/>
      </c>
      <c r="O2317" s="26">
        <f>INDEX(Structure!$H$25:$H$52,MATCH(B2317&amp;"|"&amp;I2317,Structure!$A$25:$A$52,0))</f>
        <v/>
      </c>
      <c r="P2317" s="26">
        <f>INDEX(Structure!$I$25:$I$52,MATCH(B2317&amp;"|"&amp;I2317,Structure!$A$25:$A$52,0))</f>
        <v/>
      </c>
      <c r="Q2317" s="20">
        <f>G2317/H2317</f>
        <v/>
      </c>
      <c r="R2317" s="20">
        <f>G2317/O2317</f>
        <v/>
      </c>
      <c r="S2317" s="32">
        <f>(G2317-N2317)/(P2317-N2317)</f>
        <v/>
      </c>
      <c r="T2317" s="4">
        <f>IF(G2317&lt;N2317,"Below",IF(G2317&gt;P2317,"Above","Within"))</f>
        <v/>
      </c>
      <c r="U2317" s="17">
        <f>MAX(0,N2317-G2317)*F2317</f>
        <v/>
      </c>
      <c r="V2317" s="17">
        <f>MAX(0,G2317-P2317)*F2317</f>
        <v/>
      </c>
      <c r="W2317" s="33">
        <f>IF(T2317="Above",LN(G2317/P2317)/LN(1+INDEX(Market!$E$6:$E$9,MATCH(B2317,Market!$A$6:$A$9,0))),0)</f>
        <v/>
      </c>
    </row>
    <row r="2318">
      <c r="A2318" s="5" t="inlineStr">
        <is>
          <t>E02693</t>
        </is>
      </c>
      <c r="B2318" s="5" t="inlineStr">
        <is>
          <t>IT</t>
        </is>
      </c>
      <c r="C2318" s="5" t="inlineStr">
        <is>
          <t>Customer Service</t>
        </is>
      </c>
      <c r="D2318" s="5" t="inlineStr">
        <is>
          <t>L1</t>
        </is>
      </c>
      <c r="E2318" s="5" t="inlineStr">
        <is>
          <t>F</t>
        </is>
      </c>
      <c r="F2318" s="5" t="n">
        <v>0.8</v>
      </c>
      <c r="G2318" s="31" t="n">
        <v>23400</v>
      </c>
      <c r="H2318" s="31" t="n">
        <v>23400</v>
      </c>
      <c r="I2318" s="6">
        <f>INDEX(Roles!$J$5:$J$40,MATCH(C2318&amp;"|"&amp;D2318,Roles!$A$5:$A$40,0))</f>
        <v/>
      </c>
      <c r="J2318" s="6">
        <f>INDEX(Roles!$K$5:$K$40,MATCH(C2318&amp;"|"&amp;D2318,Roles!$A$5:$A$40,0))</f>
        <v/>
      </c>
      <c r="K2318" s="26">
        <f>INDEX(Market!$K$31:$K$54,MATCH(B2318&amp;"|"&amp;J2318,Market!$A$31:$A$54,0))</f>
        <v/>
      </c>
      <c r="L2318" s="6">
        <f>INDEX(Settings!$E$13:$E$19,MATCH(I2318,Settings!$B$13:$B$19,0))</f>
        <v/>
      </c>
      <c r="M2318" s="25">
        <f>INDEX(Structure!$K$6:$K$12,MATCH(I2318,Structure!$A$6:$A$12,0))</f>
        <v/>
      </c>
      <c r="N2318" s="26">
        <f>INDEX(Structure!$G$25:$G$52,MATCH(B2318&amp;"|"&amp;I2318,Structure!$A$25:$A$52,0))</f>
        <v/>
      </c>
      <c r="O2318" s="26">
        <f>INDEX(Structure!$H$25:$H$52,MATCH(B2318&amp;"|"&amp;I2318,Structure!$A$25:$A$52,0))</f>
        <v/>
      </c>
      <c r="P2318" s="26">
        <f>INDEX(Structure!$I$25:$I$52,MATCH(B2318&amp;"|"&amp;I2318,Structure!$A$25:$A$52,0))</f>
        <v/>
      </c>
      <c r="Q2318" s="20">
        <f>G2318/H2318</f>
        <v/>
      </c>
      <c r="R2318" s="20">
        <f>G2318/O2318</f>
        <v/>
      </c>
      <c r="S2318" s="32">
        <f>(G2318-N2318)/(P2318-N2318)</f>
        <v/>
      </c>
      <c r="T2318" s="4">
        <f>IF(G2318&lt;N2318,"Below",IF(G2318&gt;P2318,"Above","Within"))</f>
        <v/>
      </c>
      <c r="U2318" s="17">
        <f>MAX(0,N2318-G2318)*F2318</f>
        <v/>
      </c>
      <c r="V2318" s="17">
        <f>MAX(0,G2318-P2318)*F2318</f>
        <v/>
      </c>
      <c r="W2318" s="33">
        <f>IF(T2318="Above",LN(G2318/P2318)/LN(1+INDEX(Market!$E$6:$E$9,MATCH(B2318,Market!$A$6:$A$9,0))),0)</f>
        <v/>
      </c>
    </row>
    <row r="2319">
      <c r="A2319" s="5" t="inlineStr">
        <is>
          <t>E02694</t>
        </is>
      </c>
      <c r="B2319" s="5" t="inlineStr">
        <is>
          <t>IT</t>
        </is>
      </c>
      <c r="C2319" s="5" t="inlineStr">
        <is>
          <t>Customer Service</t>
        </is>
      </c>
      <c r="D2319" s="5" t="inlineStr">
        <is>
          <t>L2</t>
        </is>
      </c>
      <c r="E2319" s="5" t="inlineStr">
        <is>
          <t>F</t>
        </is>
      </c>
      <c r="F2319" s="5" t="n">
        <v>1</v>
      </c>
      <c r="G2319" s="31" t="n">
        <v>31250</v>
      </c>
      <c r="H2319" s="31" t="n">
        <v>29200</v>
      </c>
      <c r="I2319" s="6">
        <f>INDEX(Roles!$J$5:$J$40,MATCH(C2319&amp;"|"&amp;D2319,Roles!$A$5:$A$40,0))</f>
        <v/>
      </c>
      <c r="J2319" s="6">
        <f>INDEX(Roles!$K$5:$K$40,MATCH(C2319&amp;"|"&amp;D2319,Roles!$A$5:$A$40,0))</f>
        <v/>
      </c>
      <c r="K2319" s="26">
        <f>INDEX(Market!$K$31:$K$54,MATCH(B2319&amp;"|"&amp;J2319,Market!$A$31:$A$54,0))</f>
        <v/>
      </c>
      <c r="L2319" s="6">
        <f>INDEX(Settings!$E$13:$E$19,MATCH(I2319,Settings!$B$13:$B$19,0))</f>
        <v/>
      </c>
      <c r="M2319" s="25">
        <f>INDEX(Structure!$K$6:$K$12,MATCH(I2319,Structure!$A$6:$A$12,0))</f>
        <v/>
      </c>
      <c r="N2319" s="26">
        <f>INDEX(Structure!$G$25:$G$52,MATCH(B2319&amp;"|"&amp;I2319,Structure!$A$25:$A$52,0))</f>
        <v/>
      </c>
      <c r="O2319" s="26">
        <f>INDEX(Structure!$H$25:$H$52,MATCH(B2319&amp;"|"&amp;I2319,Structure!$A$25:$A$52,0))</f>
        <v/>
      </c>
      <c r="P2319" s="26">
        <f>INDEX(Structure!$I$25:$I$52,MATCH(B2319&amp;"|"&amp;I2319,Structure!$A$25:$A$52,0))</f>
        <v/>
      </c>
      <c r="Q2319" s="20">
        <f>G2319/H2319</f>
        <v/>
      </c>
      <c r="R2319" s="20">
        <f>G2319/O2319</f>
        <v/>
      </c>
      <c r="S2319" s="32">
        <f>(G2319-N2319)/(P2319-N2319)</f>
        <v/>
      </c>
      <c r="T2319" s="4">
        <f>IF(G2319&lt;N2319,"Below",IF(G2319&gt;P2319,"Above","Within"))</f>
        <v/>
      </c>
      <c r="U2319" s="17">
        <f>MAX(0,N2319-G2319)*F2319</f>
        <v/>
      </c>
      <c r="V2319" s="17">
        <f>MAX(0,G2319-P2319)*F2319</f>
        <v/>
      </c>
      <c r="W2319" s="33">
        <f>IF(T2319="Above",LN(G2319/P2319)/LN(1+INDEX(Market!$E$6:$E$9,MATCH(B2319,Market!$A$6:$A$9,0))),0)</f>
        <v/>
      </c>
    </row>
    <row r="2320">
      <c r="A2320" s="5" t="inlineStr">
        <is>
          <t>E02695</t>
        </is>
      </c>
      <c r="B2320" s="5" t="inlineStr">
        <is>
          <t>IT</t>
        </is>
      </c>
      <c r="C2320" s="5" t="inlineStr">
        <is>
          <t>Customer Service</t>
        </is>
      </c>
      <c r="D2320" s="5" t="inlineStr">
        <is>
          <t>L2</t>
        </is>
      </c>
      <c r="E2320" s="5" t="inlineStr">
        <is>
          <t>F</t>
        </is>
      </c>
      <c r="F2320" s="5" t="n">
        <v>1</v>
      </c>
      <c r="G2320" s="31" t="n">
        <v>28200</v>
      </c>
      <c r="H2320" s="31" t="n">
        <v>29200</v>
      </c>
      <c r="I2320" s="6">
        <f>INDEX(Roles!$J$5:$J$40,MATCH(C2320&amp;"|"&amp;D2320,Roles!$A$5:$A$40,0))</f>
        <v/>
      </c>
      <c r="J2320" s="6">
        <f>INDEX(Roles!$K$5:$K$40,MATCH(C2320&amp;"|"&amp;D2320,Roles!$A$5:$A$40,0))</f>
        <v/>
      </c>
      <c r="K2320" s="26">
        <f>INDEX(Market!$K$31:$K$54,MATCH(B2320&amp;"|"&amp;J2320,Market!$A$31:$A$54,0))</f>
        <v/>
      </c>
      <c r="L2320" s="6">
        <f>INDEX(Settings!$E$13:$E$19,MATCH(I2320,Settings!$B$13:$B$19,0))</f>
        <v/>
      </c>
      <c r="M2320" s="25">
        <f>INDEX(Structure!$K$6:$K$12,MATCH(I2320,Structure!$A$6:$A$12,0))</f>
        <v/>
      </c>
      <c r="N2320" s="26">
        <f>INDEX(Structure!$G$25:$G$52,MATCH(B2320&amp;"|"&amp;I2320,Structure!$A$25:$A$52,0))</f>
        <v/>
      </c>
      <c r="O2320" s="26">
        <f>INDEX(Structure!$H$25:$H$52,MATCH(B2320&amp;"|"&amp;I2320,Structure!$A$25:$A$52,0))</f>
        <v/>
      </c>
      <c r="P2320" s="26">
        <f>INDEX(Structure!$I$25:$I$52,MATCH(B2320&amp;"|"&amp;I2320,Structure!$A$25:$A$52,0))</f>
        <v/>
      </c>
      <c r="Q2320" s="20">
        <f>G2320/H2320</f>
        <v/>
      </c>
      <c r="R2320" s="20">
        <f>G2320/O2320</f>
        <v/>
      </c>
      <c r="S2320" s="32">
        <f>(G2320-N2320)/(P2320-N2320)</f>
        <v/>
      </c>
      <c r="T2320" s="4">
        <f>IF(G2320&lt;N2320,"Below",IF(G2320&gt;P2320,"Above","Within"))</f>
        <v/>
      </c>
      <c r="U2320" s="17">
        <f>MAX(0,N2320-G2320)*F2320</f>
        <v/>
      </c>
      <c r="V2320" s="17">
        <f>MAX(0,G2320-P2320)*F2320</f>
        <v/>
      </c>
      <c r="W2320" s="33">
        <f>IF(T2320="Above",LN(G2320/P2320)/LN(1+INDEX(Market!$E$6:$E$9,MATCH(B2320,Market!$A$6:$A$9,0))),0)</f>
        <v/>
      </c>
    </row>
    <row r="2321">
      <c r="A2321" s="5" t="inlineStr">
        <is>
          <t>E02696</t>
        </is>
      </c>
      <c r="B2321" s="5" t="inlineStr">
        <is>
          <t>DE</t>
        </is>
      </c>
      <c r="C2321" s="5" t="inlineStr">
        <is>
          <t>Finance</t>
        </is>
      </c>
      <c r="D2321" s="5" t="inlineStr">
        <is>
          <t>L3</t>
        </is>
      </c>
      <c r="E2321" s="5" t="inlineStr">
        <is>
          <t>M</t>
        </is>
      </c>
      <c r="F2321" s="5" t="n">
        <v>1</v>
      </c>
      <c r="G2321" s="31" t="n">
        <v>65050</v>
      </c>
      <c r="H2321" s="31" t="n">
        <v>66900</v>
      </c>
      <c r="I2321" s="6">
        <f>INDEX(Roles!$J$5:$J$40,MATCH(C2321&amp;"|"&amp;D2321,Roles!$A$5:$A$40,0))</f>
        <v/>
      </c>
      <c r="J2321" s="6">
        <f>INDEX(Roles!$K$5:$K$40,MATCH(C2321&amp;"|"&amp;D2321,Roles!$A$5:$A$40,0))</f>
        <v/>
      </c>
      <c r="K2321" s="26">
        <f>INDEX(Market!$K$31:$K$54,MATCH(B2321&amp;"|"&amp;J2321,Market!$A$31:$A$54,0))</f>
        <v/>
      </c>
      <c r="L2321" s="6">
        <f>INDEX(Settings!$E$13:$E$19,MATCH(I2321,Settings!$B$13:$B$19,0))</f>
        <v/>
      </c>
      <c r="M2321" s="25">
        <f>INDEX(Structure!$K$6:$K$12,MATCH(I2321,Structure!$A$6:$A$12,0))</f>
        <v/>
      </c>
      <c r="N2321" s="26">
        <f>INDEX(Structure!$G$25:$G$52,MATCH(B2321&amp;"|"&amp;I2321,Structure!$A$25:$A$52,0))</f>
        <v/>
      </c>
      <c r="O2321" s="26">
        <f>INDEX(Structure!$H$25:$H$52,MATCH(B2321&amp;"|"&amp;I2321,Structure!$A$25:$A$52,0))</f>
        <v/>
      </c>
      <c r="P2321" s="26">
        <f>INDEX(Structure!$I$25:$I$52,MATCH(B2321&amp;"|"&amp;I2321,Structure!$A$25:$A$52,0))</f>
        <v/>
      </c>
      <c r="Q2321" s="20">
        <f>G2321/H2321</f>
        <v/>
      </c>
      <c r="R2321" s="20">
        <f>G2321/O2321</f>
        <v/>
      </c>
      <c r="S2321" s="32">
        <f>(G2321-N2321)/(P2321-N2321)</f>
        <v/>
      </c>
      <c r="T2321" s="4">
        <f>IF(G2321&lt;N2321,"Below",IF(G2321&gt;P2321,"Above","Within"))</f>
        <v/>
      </c>
      <c r="U2321" s="17">
        <f>MAX(0,N2321-G2321)*F2321</f>
        <v/>
      </c>
      <c r="V2321" s="17">
        <f>MAX(0,G2321-P2321)*F2321</f>
        <v/>
      </c>
      <c r="W2321" s="33">
        <f>IF(T2321="Above",LN(G2321/P2321)/LN(1+INDEX(Market!$E$6:$E$9,MATCH(B2321,Market!$A$6:$A$9,0))),0)</f>
        <v/>
      </c>
    </row>
    <row r="2322">
      <c r="A2322" s="5" t="inlineStr">
        <is>
          <t>E02697</t>
        </is>
      </c>
      <c r="B2322" s="5" t="inlineStr">
        <is>
          <t>DE</t>
        </is>
      </c>
      <c r="C2322" s="5" t="inlineStr">
        <is>
          <t>Sales</t>
        </is>
      </c>
      <c r="D2322" s="5" t="inlineStr">
        <is>
          <t>L1</t>
        </is>
      </c>
      <c r="E2322" s="5" t="inlineStr">
        <is>
          <t>F</t>
        </is>
      </c>
      <c r="F2322" s="5" t="n">
        <v>1</v>
      </c>
      <c r="G2322" s="31" t="n">
        <v>37500</v>
      </c>
      <c r="H2322" s="31" t="n">
        <v>39900</v>
      </c>
      <c r="I2322" s="6">
        <f>INDEX(Roles!$J$5:$J$40,MATCH(C2322&amp;"|"&amp;D2322,Roles!$A$5:$A$40,0))</f>
        <v/>
      </c>
      <c r="J2322" s="6">
        <f>INDEX(Roles!$K$5:$K$40,MATCH(C2322&amp;"|"&amp;D2322,Roles!$A$5:$A$40,0))</f>
        <v/>
      </c>
      <c r="K2322" s="26">
        <f>INDEX(Market!$K$31:$K$54,MATCH(B2322&amp;"|"&amp;J2322,Market!$A$31:$A$54,0))</f>
        <v/>
      </c>
      <c r="L2322" s="6">
        <f>INDEX(Settings!$E$13:$E$19,MATCH(I2322,Settings!$B$13:$B$19,0))</f>
        <v/>
      </c>
      <c r="M2322" s="25">
        <f>INDEX(Structure!$K$6:$K$12,MATCH(I2322,Structure!$A$6:$A$12,0))</f>
        <v/>
      </c>
      <c r="N2322" s="26">
        <f>INDEX(Structure!$G$25:$G$52,MATCH(B2322&amp;"|"&amp;I2322,Structure!$A$25:$A$52,0))</f>
        <v/>
      </c>
      <c r="O2322" s="26">
        <f>INDEX(Structure!$H$25:$H$52,MATCH(B2322&amp;"|"&amp;I2322,Structure!$A$25:$A$52,0))</f>
        <v/>
      </c>
      <c r="P2322" s="26">
        <f>INDEX(Structure!$I$25:$I$52,MATCH(B2322&amp;"|"&amp;I2322,Structure!$A$25:$A$52,0))</f>
        <v/>
      </c>
      <c r="Q2322" s="20">
        <f>G2322/H2322</f>
        <v/>
      </c>
      <c r="R2322" s="20">
        <f>G2322/O2322</f>
        <v/>
      </c>
      <c r="S2322" s="32">
        <f>(G2322-N2322)/(P2322-N2322)</f>
        <v/>
      </c>
      <c r="T2322" s="4">
        <f>IF(G2322&lt;N2322,"Below",IF(G2322&gt;P2322,"Above","Within"))</f>
        <v/>
      </c>
      <c r="U2322" s="17">
        <f>MAX(0,N2322-G2322)*F2322</f>
        <v/>
      </c>
      <c r="V2322" s="17">
        <f>MAX(0,G2322-P2322)*F2322</f>
        <v/>
      </c>
      <c r="W2322" s="33">
        <f>IF(T2322="Above",LN(G2322/P2322)/LN(1+INDEX(Market!$E$6:$E$9,MATCH(B2322,Market!$A$6:$A$9,0))),0)</f>
        <v/>
      </c>
    </row>
    <row r="2323">
      <c r="A2323" s="5" t="inlineStr">
        <is>
          <t>E02699</t>
        </is>
      </c>
      <c r="B2323" s="5" t="inlineStr">
        <is>
          <t>IT</t>
        </is>
      </c>
      <c r="C2323" s="5" t="inlineStr">
        <is>
          <t>Sales</t>
        </is>
      </c>
      <c r="D2323" s="5" t="inlineStr">
        <is>
          <t>L3</t>
        </is>
      </c>
      <c r="E2323" s="5" t="inlineStr">
        <is>
          <t>F</t>
        </is>
      </c>
      <c r="F2323" s="5" t="n">
        <v>0.8</v>
      </c>
      <c r="G2323" s="31" t="n">
        <v>42450</v>
      </c>
      <c r="H2323" s="31" t="n">
        <v>43700</v>
      </c>
      <c r="I2323" s="6">
        <f>INDEX(Roles!$J$5:$J$40,MATCH(C2323&amp;"|"&amp;D2323,Roles!$A$5:$A$40,0))</f>
        <v/>
      </c>
      <c r="J2323" s="6">
        <f>INDEX(Roles!$K$5:$K$40,MATCH(C2323&amp;"|"&amp;D2323,Roles!$A$5:$A$40,0))</f>
        <v/>
      </c>
      <c r="K2323" s="26">
        <f>INDEX(Market!$K$31:$K$54,MATCH(B2323&amp;"|"&amp;J2323,Market!$A$31:$A$54,0))</f>
        <v/>
      </c>
      <c r="L2323" s="6">
        <f>INDEX(Settings!$E$13:$E$19,MATCH(I2323,Settings!$B$13:$B$19,0))</f>
        <v/>
      </c>
      <c r="M2323" s="25">
        <f>INDEX(Structure!$K$6:$K$12,MATCH(I2323,Structure!$A$6:$A$12,0))</f>
        <v/>
      </c>
      <c r="N2323" s="26">
        <f>INDEX(Structure!$G$25:$G$52,MATCH(B2323&amp;"|"&amp;I2323,Structure!$A$25:$A$52,0))</f>
        <v/>
      </c>
      <c r="O2323" s="26">
        <f>INDEX(Structure!$H$25:$H$52,MATCH(B2323&amp;"|"&amp;I2323,Structure!$A$25:$A$52,0))</f>
        <v/>
      </c>
      <c r="P2323" s="26">
        <f>INDEX(Structure!$I$25:$I$52,MATCH(B2323&amp;"|"&amp;I2323,Structure!$A$25:$A$52,0))</f>
        <v/>
      </c>
      <c r="Q2323" s="20">
        <f>G2323/H2323</f>
        <v/>
      </c>
      <c r="R2323" s="20">
        <f>G2323/O2323</f>
        <v/>
      </c>
      <c r="S2323" s="32">
        <f>(G2323-N2323)/(P2323-N2323)</f>
        <v/>
      </c>
      <c r="T2323" s="4">
        <f>IF(G2323&lt;N2323,"Below",IF(G2323&gt;P2323,"Above","Within"))</f>
        <v/>
      </c>
      <c r="U2323" s="17">
        <f>MAX(0,N2323-G2323)*F2323</f>
        <v/>
      </c>
      <c r="V2323" s="17">
        <f>MAX(0,G2323-P2323)*F2323</f>
        <v/>
      </c>
      <c r="W2323" s="33">
        <f>IF(T2323="Above",LN(G2323/P2323)/LN(1+INDEX(Market!$E$6:$E$9,MATCH(B2323,Market!$A$6:$A$9,0))),0)</f>
        <v/>
      </c>
    </row>
    <row r="2324">
      <c r="A2324" s="5" t="inlineStr">
        <is>
          <t>E02700</t>
        </is>
      </c>
      <c r="B2324" s="5" t="inlineStr">
        <is>
          <t>PL</t>
        </is>
      </c>
      <c r="C2324" s="5" t="inlineStr">
        <is>
          <t>Finance</t>
        </is>
      </c>
      <c r="D2324" s="5" t="inlineStr">
        <is>
          <t>L1</t>
        </is>
      </c>
      <c r="E2324" s="5" t="inlineStr">
        <is>
          <t>M</t>
        </is>
      </c>
      <c r="F2324" s="5" t="n">
        <v>1</v>
      </c>
      <c r="G2324" s="31" t="n">
        <v>24100</v>
      </c>
      <c r="H2324" s="31" t="n">
        <v>23100</v>
      </c>
      <c r="I2324" s="6">
        <f>INDEX(Roles!$J$5:$J$40,MATCH(C2324&amp;"|"&amp;D2324,Roles!$A$5:$A$40,0))</f>
        <v/>
      </c>
      <c r="J2324" s="6">
        <f>INDEX(Roles!$K$5:$K$40,MATCH(C2324&amp;"|"&amp;D2324,Roles!$A$5:$A$40,0))</f>
        <v/>
      </c>
      <c r="K2324" s="26">
        <f>INDEX(Market!$K$31:$K$54,MATCH(B2324&amp;"|"&amp;J2324,Market!$A$31:$A$54,0))</f>
        <v/>
      </c>
      <c r="L2324" s="6">
        <f>INDEX(Settings!$E$13:$E$19,MATCH(I2324,Settings!$B$13:$B$19,0))</f>
        <v/>
      </c>
      <c r="M2324" s="25">
        <f>INDEX(Structure!$K$6:$K$12,MATCH(I2324,Structure!$A$6:$A$12,0))</f>
        <v/>
      </c>
      <c r="N2324" s="26">
        <f>INDEX(Structure!$G$25:$G$52,MATCH(B2324&amp;"|"&amp;I2324,Structure!$A$25:$A$52,0))</f>
        <v/>
      </c>
      <c r="O2324" s="26">
        <f>INDEX(Structure!$H$25:$H$52,MATCH(B2324&amp;"|"&amp;I2324,Structure!$A$25:$A$52,0))</f>
        <v/>
      </c>
      <c r="P2324" s="26">
        <f>INDEX(Structure!$I$25:$I$52,MATCH(B2324&amp;"|"&amp;I2324,Structure!$A$25:$A$52,0))</f>
        <v/>
      </c>
      <c r="Q2324" s="20">
        <f>G2324/H2324</f>
        <v/>
      </c>
      <c r="R2324" s="20">
        <f>G2324/O2324</f>
        <v/>
      </c>
      <c r="S2324" s="32">
        <f>(G2324-N2324)/(P2324-N2324)</f>
        <v/>
      </c>
      <c r="T2324" s="4">
        <f>IF(G2324&lt;N2324,"Below",IF(G2324&gt;P2324,"Above","Within"))</f>
        <v/>
      </c>
      <c r="U2324" s="17">
        <f>MAX(0,N2324-G2324)*F2324</f>
        <v/>
      </c>
      <c r="V2324" s="17">
        <f>MAX(0,G2324-P2324)*F2324</f>
        <v/>
      </c>
      <c r="W2324" s="33">
        <f>IF(T2324="Above",LN(G2324/P2324)/LN(1+INDEX(Market!$E$6:$E$9,MATCH(B2324,Market!$A$6:$A$9,0))),0)</f>
        <v/>
      </c>
    </row>
    <row r="2325">
      <c r="A2325" s="5" t="inlineStr">
        <is>
          <t>E02701</t>
        </is>
      </c>
      <c r="B2325" s="5" t="inlineStr">
        <is>
          <t>ES</t>
        </is>
      </c>
      <c r="C2325" s="5" t="inlineStr">
        <is>
          <t>Customer Service</t>
        </is>
      </c>
      <c r="D2325" s="5" t="inlineStr">
        <is>
          <t>L3</t>
        </is>
      </c>
      <c r="E2325" s="5" t="inlineStr">
        <is>
          <t>F</t>
        </is>
      </c>
      <c r="F2325" s="5" t="n">
        <v>1</v>
      </c>
      <c r="G2325" s="31" t="n">
        <v>32750</v>
      </c>
      <c r="H2325" s="31" t="n">
        <v>36000</v>
      </c>
      <c r="I2325" s="6">
        <f>INDEX(Roles!$J$5:$J$40,MATCH(C2325&amp;"|"&amp;D2325,Roles!$A$5:$A$40,0))</f>
        <v/>
      </c>
      <c r="J2325" s="6">
        <f>INDEX(Roles!$K$5:$K$40,MATCH(C2325&amp;"|"&amp;D2325,Roles!$A$5:$A$40,0))</f>
        <v/>
      </c>
      <c r="K2325" s="26">
        <f>INDEX(Market!$K$31:$K$54,MATCH(B2325&amp;"|"&amp;J2325,Market!$A$31:$A$54,0))</f>
        <v/>
      </c>
      <c r="L2325" s="6">
        <f>INDEX(Settings!$E$13:$E$19,MATCH(I2325,Settings!$B$13:$B$19,0))</f>
        <v/>
      </c>
      <c r="M2325" s="25">
        <f>INDEX(Structure!$K$6:$K$12,MATCH(I2325,Structure!$A$6:$A$12,0))</f>
        <v/>
      </c>
      <c r="N2325" s="26">
        <f>INDEX(Structure!$G$25:$G$52,MATCH(B2325&amp;"|"&amp;I2325,Structure!$A$25:$A$52,0))</f>
        <v/>
      </c>
      <c r="O2325" s="26">
        <f>INDEX(Structure!$H$25:$H$52,MATCH(B2325&amp;"|"&amp;I2325,Structure!$A$25:$A$52,0))</f>
        <v/>
      </c>
      <c r="P2325" s="26">
        <f>INDEX(Structure!$I$25:$I$52,MATCH(B2325&amp;"|"&amp;I2325,Structure!$A$25:$A$52,0))</f>
        <v/>
      </c>
      <c r="Q2325" s="20">
        <f>G2325/H2325</f>
        <v/>
      </c>
      <c r="R2325" s="20">
        <f>G2325/O2325</f>
        <v/>
      </c>
      <c r="S2325" s="32">
        <f>(G2325-N2325)/(P2325-N2325)</f>
        <v/>
      </c>
      <c r="T2325" s="4">
        <f>IF(G2325&lt;N2325,"Below",IF(G2325&gt;P2325,"Above","Within"))</f>
        <v/>
      </c>
      <c r="U2325" s="17">
        <f>MAX(0,N2325-G2325)*F2325</f>
        <v/>
      </c>
      <c r="V2325" s="17">
        <f>MAX(0,G2325-P2325)*F2325</f>
        <v/>
      </c>
      <c r="W2325" s="33">
        <f>IF(T2325="Above",LN(G2325/P2325)/LN(1+INDEX(Market!$E$6:$E$9,MATCH(B2325,Market!$A$6:$A$9,0))),0)</f>
        <v/>
      </c>
    </row>
    <row r="2326">
      <c r="A2326" s="5" t="inlineStr">
        <is>
          <t>E02702</t>
        </is>
      </c>
      <c r="B2326" s="5" t="inlineStr">
        <is>
          <t>PL</t>
        </is>
      </c>
      <c r="C2326" s="5" t="inlineStr">
        <is>
          <t>Finance</t>
        </is>
      </c>
      <c r="D2326" s="5" t="inlineStr">
        <is>
          <t>L5</t>
        </is>
      </c>
      <c r="E2326" s="5" t="inlineStr">
        <is>
          <t>M</t>
        </is>
      </c>
      <c r="F2326" s="5" t="n">
        <v>1</v>
      </c>
      <c r="G2326" s="31" t="n">
        <v>54800</v>
      </c>
      <c r="H2326" s="31" t="n">
        <v>67000</v>
      </c>
      <c r="I2326" s="6">
        <f>INDEX(Roles!$J$5:$J$40,MATCH(C2326&amp;"|"&amp;D2326,Roles!$A$5:$A$40,0))</f>
        <v/>
      </c>
      <c r="J2326" s="6">
        <f>INDEX(Roles!$K$5:$K$40,MATCH(C2326&amp;"|"&amp;D2326,Roles!$A$5:$A$40,0))</f>
        <v/>
      </c>
      <c r="K2326" s="26">
        <f>INDEX(Market!$K$31:$K$54,MATCH(B2326&amp;"|"&amp;J2326,Market!$A$31:$A$54,0))</f>
        <v/>
      </c>
      <c r="L2326" s="6">
        <f>INDEX(Settings!$E$13:$E$19,MATCH(I2326,Settings!$B$13:$B$19,0))</f>
        <v/>
      </c>
      <c r="M2326" s="25">
        <f>INDEX(Structure!$K$6:$K$12,MATCH(I2326,Structure!$A$6:$A$12,0))</f>
        <v/>
      </c>
      <c r="N2326" s="26">
        <f>INDEX(Structure!$G$25:$G$52,MATCH(B2326&amp;"|"&amp;I2326,Structure!$A$25:$A$52,0))</f>
        <v/>
      </c>
      <c r="O2326" s="26">
        <f>INDEX(Structure!$H$25:$H$52,MATCH(B2326&amp;"|"&amp;I2326,Structure!$A$25:$A$52,0))</f>
        <v/>
      </c>
      <c r="P2326" s="26">
        <f>INDEX(Structure!$I$25:$I$52,MATCH(B2326&amp;"|"&amp;I2326,Structure!$A$25:$A$52,0))</f>
        <v/>
      </c>
      <c r="Q2326" s="20">
        <f>G2326/H2326</f>
        <v/>
      </c>
      <c r="R2326" s="20">
        <f>G2326/O2326</f>
        <v/>
      </c>
      <c r="S2326" s="32">
        <f>(G2326-N2326)/(P2326-N2326)</f>
        <v/>
      </c>
      <c r="T2326" s="4">
        <f>IF(G2326&lt;N2326,"Below",IF(G2326&gt;P2326,"Above","Within"))</f>
        <v/>
      </c>
      <c r="U2326" s="17">
        <f>MAX(0,N2326-G2326)*F2326</f>
        <v/>
      </c>
      <c r="V2326" s="17">
        <f>MAX(0,G2326-P2326)*F2326</f>
        <v/>
      </c>
      <c r="W2326" s="33">
        <f>IF(T2326="Above",LN(G2326/P2326)/LN(1+INDEX(Market!$E$6:$E$9,MATCH(B2326,Market!$A$6:$A$9,0))),0)</f>
        <v/>
      </c>
    </row>
    <row r="2327">
      <c r="A2327" s="5" t="inlineStr">
        <is>
          <t>E02704</t>
        </is>
      </c>
      <c r="B2327" s="5" t="inlineStr">
        <is>
          <t>DE</t>
        </is>
      </c>
      <c r="C2327" s="5" t="inlineStr">
        <is>
          <t>Customer Service</t>
        </is>
      </c>
      <c r="D2327" s="5" t="inlineStr">
        <is>
          <t>L4</t>
        </is>
      </c>
      <c r="E2327" s="5" t="inlineStr">
        <is>
          <t>M</t>
        </is>
      </c>
      <c r="F2327" s="5" t="n">
        <v>1</v>
      </c>
      <c r="G2327" s="31" t="n">
        <v>79050</v>
      </c>
      <c r="H2327" s="31" t="n">
        <v>71800</v>
      </c>
      <c r="I2327" s="6">
        <f>INDEX(Roles!$J$5:$J$40,MATCH(C2327&amp;"|"&amp;D2327,Roles!$A$5:$A$40,0))</f>
        <v/>
      </c>
      <c r="J2327" s="6">
        <f>INDEX(Roles!$K$5:$K$40,MATCH(C2327&amp;"|"&amp;D2327,Roles!$A$5:$A$40,0))</f>
        <v/>
      </c>
      <c r="K2327" s="26">
        <f>INDEX(Market!$K$31:$K$54,MATCH(B2327&amp;"|"&amp;J2327,Market!$A$31:$A$54,0))</f>
        <v/>
      </c>
      <c r="L2327" s="6">
        <f>INDEX(Settings!$E$13:$E$19,MATCH(I2327,Settings!$B$13:$B$19,0))</f>
        <v/>
      </c>
      <c r="M2327" s="25">
        <f>INDEX(Structure!$K$6:$K$12,MATCH(I2327,Structure!$A$6:$A$12,0))</f>
        <v/>
      </c>
      <c r="N2327" s="26">
        <f>INDEX(Structure!$G$25:$G$52,MATCH(B2327&amp;"|"&amp;I2327,Structure!$A$25:$A$52,0))</f>
        <v/>
      </c>
      <c r="O2327" s="26">
        <f>INDEX(Structure!$H$25:$H$52,MATCH(B2327&amp;"|"&amp;I2327,Structure!$A$25:$A$52,0))</f>
        <v/>
      </c>
      <c r="P2327" s="26">
        <f>INDEX(Structure!$I$25:$I$52,MATCH(B2327&amp;"|"&amp;I2327,Structure!$A$25:$A$52,0))</f>
        <v/>
      </c>
      <c r="Q2327" s="20">
        <f>G2327/H2327</f>
        <v/>
      </c>
      <c r="R2327" s="20">
        <f>G2327/O2327</f>
        <v/>
      </c>
      <c r="S2327" s="32">
        <f>(G2327-N2327)/(P2327-N2327)</f>
        <v/>
      </c>
      <c r="T2327" s="4">
        <f>IF(G2327&lt;N2327,"Below",IF(G2327&gt;P2327,"Above","Within"))</f>
        <v/>
      </c>
      <c r="U2327" s="17">
        <f>MAX(0,N2327-G2327)*F2327</f>
        <v/>
      </c>
      <c r="V2327" s="17">
        <f>MAX(0,G2327-P2327)*F2327</f>
        <v/>
      </c>
      <c r="W2327" s="33">
        <f>IF(T2327="Above",LN(G2327/P2327)/LN(1+INDEX(Market!$E$6:$E$9,MATCH(B2327,Market!$A$6:$A$9,0))),0)</f>
        <v/>
      </c>
    </row>
    <row r="2328">
      <c r="A2328" s="5" t="inlineStr">
        <is>
          <t>E02705</t>
        </is>
      </c>
      <c r="B2328" s="5" t="inlineStr">
        <is>
          <t>IT</t>
        </is>
      </c>
      <c r="C2328" s="5" t="inlineStr">
        <is>
          <t>Tech</t>
        </is>
      </c>
      <c r="D2328" s="5" t="inlineStr">
        <is>
          <t>L2</t>
        </is>
      </c>
      <c r="E2328" s="5" t="inlineStr">
        <is>
          <t>F</t>
        </is>
      </c>
      <c r="F2328" s="5" t="n">
        <v>1</v>
      </c>
      <c r="G2328" s="31" t="n">
        <v>42600</v>
      </c>
      <c r="H2328" s="31" t="n">
        <v>40600</v>
      </c>
      <c r="I2328" s="6">
        <f>INDEX(Roles!$J$5:$J$40,MATCH(C2328&amp;"|"&amp;D2328,Roles!$A$5:$A$40,0))</f>
        <v/>
      </c>
      <c r="J2328" s="6">
        <f>INDEX(Roles!$K$5:$K$40,MATCH(C2328&amp;"|"&amp;D2328,Roles!$A$5:$A$40,0))</f>
        <v/>
      </c>
      <c r="K2328" s="26">
        <f>INDEX(Market!$K$31:$K$54,MATCH(B2328&amp;"|"&amp;J2328,Market!$A$31:$A$54,0))</f>
        <v/>
      </c>
      <c r="L2328" s="6">
        <f>INDEX(Settings!$E$13:$E$19,MATCH(I2328,Settings!$B$13:$B$19,0))</f>
        <v/>
      </c>
      <c r="M2328" s="25">
        <f>INDEX(Structure!$K$6:$K$12,MATCH(I2328,Structure!$A$6:$A$12,0))</f>
        <v/>
      </c>
      <c r="N2328" s="26">
        <f>INDEX(Structure!$G$25:$G$52,MATCH(B2328&amp;"|"&amp;I2328,Structure!$A$25:$A$52,0))</f>
        <v/>
      </c>
      <c r="O2328" s="26">
        <f>INDEX(Structure!$H$25:$H$52,MATCH(B2328&amp;"|"&amp;I2328,Structure!$A$25:$A$52,0))</f>
        <v/>
      </c>
      <c r="P2328" s="26">
        <f>INDEX(Structure!$I$25:$I$52,MATCH(B2328&amp;"|"&amp;I2328,Structure!$A$25:$A$52,0))</f>
        <v/>
      </c>
      <c r="Q2328" s="20">
        <f>G2328/H2328</f>
        <v/>
      </c>
      <c r="R2328" s="20">
        <f>G2328/O2328</f>
        <v/>
      </c>
      <c r="S2328" s="32">
        <f>(G2328-N2328)/(P2328-N2328)</f>
        <v/>
      </c>
      <c r="T2328" s="4">
        <f>IF(G2328&lt;N2328,"Below",IF(G2328&gt;P2328,"Above","Within"))</f>
        <v/>
      </c>
      <c r="U2328" s="17">
        <f>MAX(0,N2328-G2328)*F2328</f>
        <v/>
      </c>
      <c r="V2328" s="17">
        <f>MAX(0,G2328-P2328)*F2328</f>
        <v/>
      </c>
      <c r="W2328" s="33">
        <f>IF(T2328="Above",LN(G2328/P2328)/LN(1+INDEX(Market!$E$6:$E$9,MATCH(B2328,Market!$A$6:$A$9,0))),0)</f>
        <v/>
      </c>
    </row>
    <row r="2329">
      <c r="A2329" s="5" t="inlineStr">
        <is>
          <t>E02706</t>
        </is>
      </c>
      <c r="B2329" s="5" t="inlineStr">
        <is>
          <t>PL</t>
        </is>
      </c>
      <c r="C2329" s="5" t="inlineStr">
        <is>
          <t>Finance</t>
        </is>
      </c>
      <c r="D2329" s="5" t="inlineStr">
        <is>
          <t>L1</t>
        </is>
      </c>
      <c r="E2329" s="5" t="inlineStr">
        <is>
          <t>F</t>
        </is>
      </c>
      <c r="F2329" s="5" t="n">
        <v>1</v>
      </c>
      <c r="G2329" s="31" t="n">
        <v>19400</v>
      </c>
      <c r="H2329" s="31" t="n">
        <v>23100</v>
      </c>
      <c r="I2329" s="6">
        <f>INDEX(Roles!$J$5:$J$40,MATCH(C2329&amp;"|"&amp;D2329,Roles!$A$5:$A$40,0))</f>
        <v/>
      </c>
      <c r="J2329" s="6">
        <f>INDEX(Roles!$K$5:$K$40,MATCH(C2329&amp;"|"&amp;D2329,Roles!$A$5:$A$40,0))</f>
        <v/>
      </c>
      <c r="K2329" s="26">
        <f>INDEX(Market!$K$31:$K$54,MATCH(B2329&amp;"|"&amp;J2329,Market!$A$31:$A$54,0))</f>
        <v/>
      </c>
      <c r="L2329" s="6">
        <f>INDEX(Settings!$E$13:$E$19,MATCH(I2329,Settings!$B$13:$B$19,0))</f>
        <v/>
      </c>
      <c r="M2329" s="25">
        <f>INDEX(Structure!$K$6:$K$12,MATCH(I2329,Structure!$A$6:$A$12,0))</f>
        <v/>
      </c>
      <c r="N2329" s="26">
        <f>INDEX(Structure!$G$25:$G$52,MATCH(B2329&amp;"|"&amp;I2329,Structure!$A$25:$A$52,0))</f>
        <v/>
      </c>
      <c r="O2329" s="26">
        <f>INDEX(Structure!$H$25:$H$52,MATCH(B2329&amp;"|"&amp;I2329,Structure!$A$25:$A$52,0))</f>
        <v/>
      </c>
      <c r="P2329" s="26">
        <f>INDEX(Structure!$I$25:$I$52,MATCH(B2329&amp;"|"&amp;I2329,Structure!$A$25:$A$52,0))</f>
        <v/>
      </c>
      <c r="Q2329" s="20">
        <f>G2329/H2329</f>
        <v/>
      </c>
      <c r="R2329" s="20">
        <f>G2329/O2329</f>
        <v/>
      </c>
      <c r="S2329" s="32">
        <f>(G2329-N2329)/(P2329-N2329)</f>
        <v/>
      </c>
      <c r="T2329" s="4">
        <f>IF(G2329&lt;N2329,"Below",IF(G2329&gt;P2329,"Above","Within"))</f>
        <v/>
      </c>
      <c r="U2329" s="17">
        <f>MAX(0,N2329-G2329)*F2329</f>
        <v/>
      </c>
      <c r="V2329" s="17">
        <f>MAX(0,G2329-P2329)*F2329</f>
        <v/>
      </c>
      <c r="W2329" s="33">
        <f>IF(T2329="Above",LN(G2329/P2329)/LN(1+INDEX(Market!$E$6:$E$9,MATCH(B2329,Market!$A$6:$A$9,0))),0)</f>
        <v/>
      </c>
    </row>
    <row r="2330">
      <c r="A2330" s="5" t="inlineStr">
        <is>
          <t>E02707</t>
        </is>
      </c>
      <c r="B2330" s="5" t="inlineStr">
        <is>
          <t>IT</t>
        </is>
      </c>
      <c r="C2330" s="5" t="inlineStr">
        <is>
          <t>Operations</t>
        </is>
      </c>
      <c r="D2330" s="5" t="inlineStr">
        <is>
          <t>L1</t>
        </is>
      </c>
      <c r="E2330" s="5" t="inlineStr">
        <is>
          <t>M</t>
        </is>
      </c>
      <c r="F2330" s="5" t="n">
        <v>1</v>
      </c>
      <c r="G2330" s="31" t="n">
        <v>26650</v>
      </c>
      <c r="H2330" s="31" t="n">
        <v>24700</v>
      </c>
      <c r="I2330" s="6">
        <f>INDEX(Roles!$J$5:$J$40,MATCH(C2330&amp;"|"&amp;D2330,Roles!$A$5:$A$40,0))</f>
        <v/>
      </c>
      <c r="J2330" s="6">
        <f>INDEX(Roles!$K$5:$K$40,MATCH(C2330&amp;"|"&amp;D2330,Roles!$A$5:$A$40,0))</f>
        <v/>
      </c>
      <c r="K2330" s="26">
        <f>INDEX(Market!$K$31:$K$54,MATCH(B2330&amp;"|"&amp;J2330,Market!$A$31:$A$54,0))</f>
        <v/>
      </c>
      <c r="L2330" s="6">
        <f>INDEX(Settings!$E$13:$E$19,MATCH(I2330,Settings!$B$13:$B$19,0))</f>
        <v/>
      </c>
      <c r="M2330" s="25">
        <f>INDEX(Structure!$K$6:$K$12,MATCH(I2330,Structure!$A$6:$A$12,0))</f>
        <v/>
      </c>
      <c r="N2330" s="26">
        <f>INDEX(Structure!$G$25:$G$52,MATCH(B2330&amp;"|"&amp;I2330,Structure!$A$25:$A$52,0))</f>
        <v/>
      </c>
      <c r="O2330" s="26">
        <f>INDEX(Structure!$H$25:$H$52,MATCH(B2330&amp;"|"&amp;I2330,Structure!$A$25:$A$52,0))</f>
        <v/>
      </c>
      <c r="P2330" s="26">
        <f>INDEX(Structure!$I$25:$I$52,MATCH(B2330&amp;"|"&amp;I2330,Structure!$A$25:$A$52,0))</f>
        <v/>
      </c>
      <c r="Q2330" s="20">
        <f>G2330/H2330</f>
        <v/>
      </c>
      <c r="R2330" s="20">
        <f>G2330/O2330</f>
        <v/>
      </c>
      <c r="S2330" s="32">
        <f>(G2330-N2330)/(P2330-N2330)</f>
        <v/>
      </c>
      <c r="T2330" s="4">
        <f>IF(G2330&lt;N2330,"Below",IF(G2330&gt;P2330,"Above","Within"))</f>
        <v/>
      </c>
      <c r="U2330" s="17">
        <f>MAX(0,N2330-G2330)*F2330</f>
        <v/>
      </c>
      <c r="V2330" s="17">
        <f>MAX(0,G2330-P2330)*F2330</f>
        <v/>
      </c>
      <c r="W2330" s="33">
        <f>IF(T2330="Above",LN(G2330/P2330)/LN(1+INDEX(Market!$E$6:$E$9,MATCH(B2330,Market!$A$6:$A$9,0))),0)</f>
        <v/>
      </c>
    </row>
    <row r="2331">
      <c r="A2331" s="5" t="inlineStr">
        <is>
          <t>E02709</t>
        </is>
      </c>
      <c r="B2331" s="5" t="inlineStr">
        <is>
          <t>PL</t>
        </is>
      </c>
      <c r="C2331" s="5" t="inlineStr">
        <is>
          <t>Operations</t>
        </is>
      </c>
      <c r="D2331" s="5" t="inlineStr">
        <is>
          <t>L2</t>
        </is>
      </c>
      <c r="E2331" s="5" t="inlineStr">
        <is>
          <t>F</t>
        </is>
      </c>
      <c r="F2331" s="5" t="n">
        <v>1</v>
      </c>
      <c r="G2331" s="31" t="n">
        <v>23450</v>
      </c>
      <c r="H2331" s="31" t="n">
        <v>24900</v>
      </c>
      <c r="I2331" s="6">
        <f>INDEX(Roles!$J$5:$J$40,MATCH(C2331&amp;"|"&amp;D2331,Roles!$A$5:$A$40,0))</f>
        <v/>
      </c>
      <c r="J2331" s="6">
        <f>INDEX(Roles!$K$5:$K$40,MATCH(C2331&amp;"|"&amp;D2331,Roles!$A$5:$A$40,0))</f>
        <v/>
      </c>
      <c r="K2331" s="26">
        <f>INDEX(Market!$K$31:$K$54,MATCH(B2331&amp;"|"&amp;J2331,Market!$A$31:$A$54,0))</f>
        <v/>
      </c>
      <c r="L2331" s="6">
        <f>INDEX(Settings!$E$13:$E$19,MATCH(I2331,Settings!$B$13:$B$19,0))</f>
        <v/>
      </c>
      <c r="M2331" s="25">
        <f>INDEX(Structure!$K$6:$K$12,MATCH(I2331,Structure!$A$6:$A$12,0))</f>
        <v/>
      </c>
      <c r="N2331" s="26">
        <f>INDEX(Structure!$G$25:$G$52,MATCH(B2331&amp;"|"&amp;I2331,Structure!$A$25:$A$52,0))</f>
        <v/>
      </c>
      <c r="O2331" s="26">
        <f>INDEX(Structure!$H$25:$H$52,MATCH(B2331&amp;"|"&amp;I2331,Structure!$A$25:$A$52,0))</f>
        <v/>
      </c>
      <c r="P2331" s="26">
        <f>INDEX(Structure!$I$25:$I$52,MATCH(B2331&amp;"|"&amp;I2331,Structure!$A$25:$A$52,0))</f>
        <v/>
      </c>
      <c r="Q2331" s="20">
        <f>G2331/H2331</f>
        <v/>
      </c>
      <c r="R2331" s="20">
        <f>G2331/O2331</f>
        <v/>
      </c>
      <c r="S2331" s="32">
        <f>(G2331-N2331)/(P2331-N2331)</f>
        <v/>
      </c>
      <c r="T2331" s="4">
        <f>IF(G2331&lt;N2331,"Below",IF(G2331&gt;P2331,"Above","Within"))</f>
        <v/>
      </c>
      <c r="U2331" s="17">
        <f>MAX(0,N2331-G2331)*F2331</f>
        <v/>
      </c>
      <c r="V2331" s="17">
        <f>MAX(0,G2331-P2331)*F2331</f>
        <v/>
      </c>
      <c r="W2331" s="33">
        <f>IF(T2331="Above",LN(G2331/P2331)/LN(1+INDEX(Market!$E$6:$E$9,MATCH(B2331,Market!$A$6:$A$9,0))),0)</f>
        <v/>
      </c>
    </row>
    <row r="2332">
      <c r="A2332" s="5" t="inlineStr">
        <is>
          <t>E02711</t>
        </is>
      </c>
      <c r="B2332" s="5" t="inlineStr">
        <is>
          <t>DE</t>
        </is>
      </c>
      <c r="C2332" s="5" t="inlineStr">
        <is>
          <t>Operations</t>
        </is>
      </c>
      <c r="D2332" s="5" t="inlineStr">
        <is>
          <t>L5</t>
        </is>
      </c>
      <c r="E2332" s="5" t="inlineStr">
        <is>
          <t>F</t>
        </is>
      </c>
      <c r="F2332" s="5" t="n">
        <v>1</v>
      </c>
      <c r="G2332" s="31" t="n">
        <v>105050</v>
      </c>
      <c r="H2332" s="31" t="n">
        <v>104700</v>
      </c>
      <c r="I2332" s="6">
        <f>INDEX(Roles!$J$5:$J$40,MATCH(C2332&amp;"|"&amp;D2332,Roles!$A$5:$A$40,0))</f>
        <v/>
      </c>
      <c r="J2332" s="6">
        <f>INDEX(Roles!$K$5:$K$40,MATCH(C2332&amp;"|"&amp;D2332,Roles!$A$5:$A$40,0))</f>
        <v/>
      </c>
      <c r="K2332" s="26">
        <f>INDEX(Market!$K$31:$K$54,MATCH(B2332&amp;"|"&amp;J2332,Market!$A$31:$A$54,0))</f>
        <v/>
      </c>
      <c r="L2332" s="6">
        <f>INDEX(Settings!$E$13:$E$19,MATCH(I2332,Settings!$B$13:$B$19,0))</f>
        <v/>
      </c>
      <c r="M2332" s="25">
        <f>INDEX(Structure!$K$6:$K$12,MATCH(I2332,Structure!$A$6:$A$12,0))</f>
        <v/>
      </c>
      <c r="N2332" s="26">
        <f>INDEX(Structure!$G$25:$G$52,MATCH(B2332&amp;"|"&amp;I2332,Structure!$A$25:$A$52,0))</f>
        <v/>
      </c>
      <c r="O2332" s="26">
        <f>INDEX(Structure!$H$25:$H$52,MATCH(B2332&amp;"|"&amp;I2332,Structure!$A$25:$A$52,0))</f>
        <v/>
      </c>
      <c r="P2332" s="26">
        <f>INDEX(Structure!$I$25:$I$52,MATCH(B2332&amp;"|"&amp;I2332,Structure!$A$25:$A$52,0))</f>
        <v/>
      </c>
      <c r="Q2332" s="20">
        <f>G2332/H2332</f>
        <v/>
      </c>
      <c r="R2332" s="20">
        <f>G2332/O2332</f>
        <v/>
      </c>
      <c r="S2332" s="32">
        <f>(G2332-N2332)/(P2332-N2332)</f>
        <v/>
      </c>
      <c r="T2332" s="4">
        <f>IF(G2332&lt;N2332,"Below",IF(G2332&gt;P2332,"Above","Within"))</f>
        <v/>
      </c>
      <c r="U2332" s="17">
        <f>MAX(0,N2332-G2332)*F2332</f>
        <v/>
      </c>
      <c r="V2332" s="17">
        <f>MAX(0,G2332-P2332)*F2332</f>
        <v/>
      </c>
      <c r="W2332" s="33">
        <f>IF(T2332="Above",LN(G2332/P2332)/LN(1+INDEX(Market!$E$6:$E$9,MATCH(B2332,Market!$A$6:$A$9,0))),0)</f>
        <v/>
      </c>
    </row>
    <row r="2333">
      <c r="A2333" s="5" t="inlineStr">
        <is>
          <t>E02712</t>
        </is>
      </c>
      <c r="B2333" s="5" t="inlineStr">
        <is>
          <t>IT</t>
        </is>
      </c>
      <c r="C2333" s="5" t="inlineStr">
        <is>
          <t>Tech</t>
        </is>
      </c>
      <c r="D2333" s="5" t="inlineStr">
        <is>
          <t>L2</t>
        </is>
      </c>
      <c r="E2333" s="5" t="inlineStr">
        <is>
          <t>M</t>
        </is>
      </c>
      <c r="F2333" s="5" t="n">
        <v>1</v>
      </c>
      <c r="G2333" s="31" t="n">
        <v>46000</v>
      </c>
      <c r="H2333" s="31" t="n">
        <v>40600</v>
      </c>
      <c r="I2333" s="6">
        <f>INDEX(Roles!$J$5:$J$40,MATCH(C2333&amp;"|"&amp;D2333,Roles!$A$5:$A$40,0))</f>
        <v/>
      </c>
      <c r="J2333" s="6">
        <f>INDEX(Roles!$K$5:$K$40,MATCH(C2333&amp;"|"&amp;D2333,Roles!$A$5:$A$40,0))</f>
        <v/>
      </c>
      <c r="K2333" s="26">
        <f>INDEX(Market!$K$31:$K$54,MATCH(B2333&amp;"|"&amp;J2333,Market!$A$31:$A$54,0))</f>
        <v/>
      </c>
      <c r="L2333" s="6">
        <f>INDEX(Settings!$E$13:$E$19,MATCH(I2333,Settings!$B$13:$B$19,0))</f>
        <v/>
      </c>
      <c r="M2333" s="25">
        <f>INDEX(Structure!$K$6:$K$12,MATCH(I2333,Structure!$A$6:$A$12,0))</f>
        <v/>
      </c>
      <c r="N2333" s="26">
        <f>INDEX(Structure!$G$25:$G$52,MATCH(B2333&amp;"|"&amp;I2333,Structure!$A$25:$A$52,0))</f>
        <v/>
      </c>
      <c r="O2333" s="26">
        <f>INDEX(Structure!$H$25:$H$52,MATCH(B2333&amp;"|"&amp;I2333,Structure!$A$25:$A$52,0))</f>
        <v/>
      </c>
      <c r="P2333" s="26">
        <f>INDEX(Structure!$I$25:$I$52,MATCH(B2333&amp;"|"&amp;I2333,Structure!$A$25:$A$52,0))</f>
        <v/>
      </c>
      <c r="Q2333" s="20">
        <f>G2333/H2333</f>
        <v/>
      </c>
      <c r="R2333" s="20">
        <f>G2333/O2333</f>
        <v/>
      </c>
      <c r="S2333" s="32">
        <f>(G2333-N2333)/(P2333-N2333)</f>
        <v/>
      </c>
      <c r="T2333" s="4">
        <f>IF(G2333&lt;N2333,"Below",IF(G2333&gt;P2333,"Above","Within"))</f>
        <v/>
      </c>
      <c r="U2333" s="17">
        <f>MAX(0,N2333-G2333)*F2333</f>
        <v/>
      </c>
      <c r="V2333" s="17">
        <f>MAX(0,G2333-P2333)*F2333</f>
        <v/>
      </c>
      <c r="W2333" s="33">
        <f>IF(T2333="Above",LN(G2333/P2333)/LN(1+INDEX(Market!$E$6:$E$9,MATCH(B2333,Market!$A$6:$A$9,0))),0)</f>
        <v/>
      </c>
    </row>
    <row r="2334">
      <c r="A2334" s="5" t="inlineStr">
        <is>
          <t>E02713</t>
        </is>
      </c>
      <c r="B2334" s="5" t="inlineStr">
        <is>
          <t>PL</t>
        </is>
      </c>
      <c r="C2334" s="5" t="inlineStr">
        <is>
          <t>Operations</t>
        </is>
      </c>
      <c r="D2334" s="5" t="inlineStr">
        <is>
          <t>L1</t>
        </is>
      </c>
      <c r="E2334" s="5" t="inlineStr">
        <is>
          <t>M</t>
        </is>
      </c>
      <c r="F2334" s="5" t="n">
        <v>1</v>
      </c>
      <c r="G2334" s="31" t="n">
        <v>19400</v>
      </c>
      <c r="H2334" s="31" t="n">
        <v>20000</v>
      </c>
      <c r="I2334" s="6">
        <f>INDEX(Roles!$J$5:$J$40,MATCH(C2334&amp;"|"&amp;D2334,Roles!$A$5:$A$40,0))</f>
        <v/>
      </c>
      <c r="J2334" s="6">
        <f>INDEX(Roles!$K$5:$K$40,MATCH(C2334&amp;"|"&amp;D2334,Roles!$A$5:$A$40,0))</f>
        <v/>
      </c>
      <c r="K2334" s="26">
        <f>INDEX(Market!$K$31:$K$54,MATCH(B2334&amp;"|"&amp;J2334,Market!$A$31:$A$54,0))</f>
        <v/>
      </c>
      <c r="L2334" s="6">
        <f>INDEX(Settings!$E$13:$E$19,MATCH(I2334,Settings!$B$13:$B$19,0))</f>
        <v/>
      </c>
      <c r="M2334" s="25">
        <f>INDEX(Structure!$K$6:$K$12,MATCH(I2334,Structure!$A$6:$A$12,0))</f>
        <v/>
      </c>
      <c r="N2334" s="26">
        <f>INDEX(Structure!$G$25:$G$52,MATCH(B2334&amp;"|"&amp;I2334,Structure!$A$25:$A$52,0))</f>
        <v/>
      </c>
      <c r="O2334" s="26">
        <f>INDEX(Structure!$H$25:$H$52,MATCH(B2334&amp;"|"&amp;I2334,Structure!$A$25:$A$52,0))</f>
        <v/>
      </c>
      <c r="P2334" s="26">
        <f>INDEX(Structure!$I$25:$I$52,MATCH(B2334&amp;"|"&amp;I2334,Structure!$A$25:$A$52,0))</f>
        <v/>
      </c>
      <c r="Q2334" s="20">
        <f>G2334/H2334</f>
        <v/>
      </c>
      <c r="R2334" s="20">
        <f>G2334/O2334</f>
        <v/>
      </c>
      <c r="S2334" s="32">
        <f>(G2334-N2334)/(P2334-N2334)</f>
        <v/>
      </c>
      <c r="T2334" s="4">
        <f>IF(G2334&lt;N2334,"Below",IF(G2334&gt;P2334,"Above","Within"))</f>
        <v/>
      </c>
      <c r="U2334" s="17">
        <f>MAX(0,N2334-G2334)*F2334</f>
        <v/>
      </c>
      <c r="V2334" s="17">
        <f>MAX(0,G2334-P2334)*F2334</f>
        <v/>
      </c>
      <c r="W2334" s="33">
        <f>IF(T2334="Above",LN(G2334/P2334)/LN(1+INDEX(Market!$E$6:$E$9,MATCH(B2334,Market!$A$6:$A$9,0))),0)</f>
        <v/>
      </c>
    </row>
    <row r="2335">
      <c r="A2335" s="5" t="inlineStr">
        <is>
          <t>E02714</t>
        </is>
      </c>
      <c r="B2335" s="5" t="inlineStr">
        <is>
          <t>PL</t>
        </is>
      </c>
      <c r="C2335" s="5" t="inlineStr">
        <is>
          <t>Customer Service</t>
        </is>
      </c>
      <c r="D2335" s="5" t="inlineStr">
        <is>
          <t>L4</t>
        </is>
      </c>
      <c r="E2335" s="5" t="inlineStr">
        <is>
          <t>M</t>
        </is>
      </c>
      <c r="F2335" s="5" t="n">
        <v>1</v>
      </c>
      <c r="G2335" s="31" t="n">
        <v>45000</v>
      </c>
      <c r="H2335" s="31" t="n">
        <v>39700</v>
      </c>
      <c r="I2335" s="6">
        <f>INDEX(Roles!$J$5:$J$40,MATCH(C2335&amp;"|"&amp;D2335,Roles!$A$5:$A$40,0))</f>
        <v/>
      </c>
      <c r="J2335" s="6">
        <f>INDEX(Roles!$K$5:$K$40,MATCH(C2335&amp;"|"&amp;D2335,Roles!$A$5:$A$40,0))</f>
        <v/>
      </c>
      <c r="K2335" s="26">
        <f>INDEX(Market!$K$31:$K$54,MATCH(B2335&amp;"|"&amp;J2335,Market!$A$31:$A$54,0))</f>
        <v/>
      </c>
      <c r="L2335" s="6">
        <f>INDEX(Settings!$E$13:$E$19,MATCH(I2335,Settings!$B$13:$B$19,0))</f>
        <v/>
      </c>
      <c r="M2335" s="25">
        <f>INDEX(Structure!$K$6:$K$12,MATCH(I2335,Structure!$A$6:$A$12,0))</f>
        <v/>
      </c>
      <c r="N2335" s="26">
        <f>INDEX(Structure!$G$25:$G$52,MATCH(B2335&amp;"|"&amp;I2335,Structure!$A$25:$A$52,0))</f>
        <v/>
      </c>
      <c r="O2335" s="26">
        <f>INDEX(Structure!$H$25:$H$52,MATCH(B2335&amp;"|"&amp;I2335,Structure!$A$25:$A$52,0))</f>
        <v/>
      </c>
      <c r="P2335" s="26">
        <f>INDEX(Structure!$I$25:$I$52,MATCH(B2335&amp;"|"&amp;I2335,Structure!$A$25:$A$52,0))</f>
        <v/>
      </c>
      <c r="Q2335" s="20">
        <f>G2335/H2335</f>
        <v/>
      </c>
      <c r="R2335" s="20">
        <f>G2335/O2335</f>
        <v/>
      </c>
      <c r="S2335" s="32">
        <f>(G2335-N2335)/(P2335-N2335)</f>
        <v/>
      </c>
      <c r="T2335" s="4">
        <f>IF(G2335&lt;N2335,"Below",IF(G2335&gt;P2335,"Above","Within"))</f>
        <v/>
      </c>
      <c r="U2335" s="17">
        <f>MAX(0,N2335-G2335)*F2335</f>
        <v/>
      </c>
      <c r="V2335" s="17">
        <f>MAX(0,G2335-P2335)*F2335</f>
        <v/>
      </c>
      <c r="W2335" s="33">
        <f>IF(T2335="Above",LN(G2335/P2335)/LN(1+INDEX(Market!$E$6:$E$9,MATCH(B2335,Market!$A$6:$A$9,0))),0)</f>
        <v/>
      </c>
    </row>
    <row r="2336">
      <c r="A2336" s="5" t="inlineStr">
        <is>
          <t>E02715</t>
        </is>
      </c>
      <c r="B2336" s="5" t="inlineStr">
        <is>
          <t>PL</t>
        </is>
      </c>
      <c r="C2336" s="5" t="inlineStr">
        <is>
          <t>Tech</t>
        </is>
      </c>
      <c r="D2336" s="5" t="inlineStr">
        <is>
          <t>L2</t>
        </is>
      </c>
      <c r="E2336" s="5" t="inlineStr">
        <is>
          <t>F</t>
        </is>
      </c>
      <c r="F2336" s="5" t="n">
        <v>1</v>
      </c>
      <c r="G2336" s="31" t="n">
        <v>28500</v>
      </c>
      <c r="H2336" s="31" t="n">
        <v>32800</v>
      </c>
      <c r="I2336" s="6">
        <f>INDEX(Roles!$J$5:$J$40,MATCH(C2336&amp;"|"&amp;D2336,Roles!$A$5:$A$40,0))</f>
        <v/>
      </c>
      <c r="J2336" s="6">
        <f>INDEX(Roles!$K$5:$K$40,MATCH(C2336&amp;"|"&amp;D2336,Roles!$A$5:$A$40,0))</f>
        <v/>
      </c>
      <c r="K2336" s="26">
        <f>INDEX(Market!$K$31:$K$54,MATCH(B2336&amp;"|"&amp;J2336,Market!$A$31:$A$54,0))</f>
        <v/>
      </c>
      <c r="L2336" s="6">
        <f>INDEX(Settings!$E$13:$E$19,MATCH(I2336,Settings!$B$13:$B$19,0))</f>
        <v/>
      </c>
      <c r="M2336" s="25">
        <f>INDEX(Structure!$K$6:$K$12,MATCH(I2336,Structure!$A$6:$A$12,0))</f>
        <v/>
      </c>
      <c r="N2336" s="26">
        <f>INDEX(Structure!$G$25:$G$52,MATCH(B2336&amp;"|"&amp;I2336,Structure!$A$25:$A$52,0))</f>
        <v/>
      </c>
      <c r="O2336" s="26">
        <f>INDEX(Structure!$H$25:$H$52,MATCH(B2336&amp;"|"&amp;I2336,Structure!$A$25:$A$52,0))</f>
        <v/>
      </c>
      <c r="P2336" s="26">
        <f>INDEX(Structure!$I$25:$I$52,MATCH(B2336&amp;"|"&amp;I2336,Structure!$A$25:$A$52,0))</f>
        <v/>
      </c>
      <c r="Q2336" s="20">
        <f>G2336/H2336</f>
        <v/>
      </c>
      <c r="R2336" s="20">
        <f>G2336/O2336</f>
        <v/>
      </c>
      <c r="S2336" s="32">
        <f>(G2336-N2336)/(P2336-N2336)</f>
        <v/>
      </c>
      <c r="T2336" s="4">
        <f>IF(G2336&lt;N2336,"Below",IF(G2336&gt;P2336,"Above","Within"))</f>
        <v/>
      </c>
      <c r="U2336" s="17">
        <f>MAX(0,N2336-G2336)*F2336</f>
        <v/>
      </c>
      <c r="V2336" s="17">
        <f>MAX(0,G2336-P2336)*F2336</f>
        <v/>
      </c>
      <c r="W2336" s="33">
        <f>IF(T2336="Above",LN(G2336/P2336)/LN(1+INDEX(Market!$E$6:$E$9,MATCH(B2336,Market!$A$6:$A$9,0))),0)</f>
        <v/>
      </c>
    </row>
    <row r="2337">
      <c r="A2337" s="5" t="inlineStr">
        <is>
          <t>E02716</t>
        </is>
      </c>
      <c r="B2337" s="5" t="inlineStr">
        <is>
          <t>IT</t>
        </is>
      </c>
      <c r="C2337" s="5" t="inlineStr">
        <is>
          <t>Customer Service</t>
        </is>
      </c>
      <c r="D2337" s="5" t="inlineStr">
        <is>
          <t>L1</t>
        </is>
      </c>
      <c r="E2337" s="5" t="inlineStr">
        <is>
          <t>F</t>
        </is>
      </c>
      <c r="F2337" s="5" t="n">
        <v>1</v>
      </c>
      <c r="G2337" s="31" t="n">
        <v>22400</v>
      </c>
      <c r="H2337" s="31" t="n">
        <v>23400</v>
      </c>
      <c r="I2337" s="6">
        <f>INDEX(Roles!$J$5:$J$40,MATCH(C2337&amp;"|"&amp;D2337,Roles!$A$5:$A$40,0))</f>
        <v/>
      </c>
      <c r="J2337" s="6">
        <f>INDEX(Roles!$K$5:$K$40,MATCH(C2337&amp;"|"&amp;D2337,Roles!$A$5:$A$40,0))</f>
        <v/>
      </c>
      <c r="K2337" s="26">
        <f>INDEX(Market!$K$31:$K$54,MATCH(B2337&amp;"|"&amp;J2337,Market!$A$31:$A$54,0))</f>
        <v/>
      </c>
      <c r="L2337" s="6">
        <f>INDEX(Settings!$E$13:$E$19,MATCH(I2337,Settings!$B$13:$B$19,0))</f>
        <v/>
      </c>
      <c r="M2337" s="25">
        <f>INDEX(Structure!$K$6:$K$12,MATCH(I2337,Structure!$A$6:$A$12,0))</f>
        <v/>
      </c>
      <c r="N2337" s="26">
        <f>INDEX(Structure!$G$25:$G$52,MATCH(B2337&amp;"|"&amp;I2337,Structure!$A$25:$A$52,0))</f>
        <v/>
      </c>
      <c r="O2337" s="26">
        <f>INDEX(Structure!$H$25:$H$52,MATCH(B2337&amp;"|"&amp;I2337,Structure!$A$25:$A$52,0))</f>
        <v/>
      </c>
      <c r="P2337" s="26">
        <f>INDEX(Structure!$I$25:$I$52,MATCH(B2337&amp;"|"&amp;I2337,Structure!$A$25:$A$52,0))</f>
        <v/>
      </c>
      <c r="Q2337" s="20">
        <f>G2337/H2337</f>
        <v/>
      </c>
      <c r="R2337" s="20">
        <f>G2337/O2337</f>
        <v/>
      </c>
      <c r="S2337" s="32">
        <f>(G2337-N2337)/(P2337-N2337)</f>
        <v/>
      </c>
      <c r="T2337" s="4">
        <f>IF(G2337&lt;N2337,"Below",IF(G2337&gt;P2337,"Above","Within"))</f>
        <v/>
      </c>
      <c r="U2337" s="17">
        <f>MAX(0,N2337-G2337)*F2337</f>
        <v/>
      </c>
      <c r="V2337" s="17">
        <f>MAX(0,G2337-P2337)*F2337</f>
        <v/>
      </c>
      <c r="W2337" s="33">
        <f>IF(T2337="Above",LN(G2337/P2337)/LN(1+INDEX(Market!$E$6:$E$9,MATCH(B2337,Market!$A$6:$A$9,0))),0)</f>
        <v/>
      </c>
    </row>
    <row r="2338">
      <c r="A2338" s="5" t="inlineStr">
        <is>
          <t>E02717</t>
        </is>
      </c>
      <c r="B2338" s="5" t="inlineStr">
        <is>
          <t>DE</t>
        </is>
      </c>
      <c r="C2338" s="5" t="inlineStr">
        <is>
          <t>Customer Service</t>
        </is>
      </c>
      <c r="D2338" s="5" t="inlineStr">
        <is>
          <t>L2</t>
        </is>
      </c>
      <c r="E2338" s="5" t="inlineStr">
        <is>
          <t>F</t>
        </is>
      </c>
      <c r="F2338" s="5" t="n">
        <v>0.8</v>
      </c>
      <c r="G2338" s="31" t="n">
        <v>32150</v>
      </c>
      <c r="H2338" s="31" t="n">
        <v>42800</v>
      </c>
      <c r="I2338" s="6">
        <f>INDEX(Roles!$J$5:$J$40,MATCH(C2338&amp;"|"&amp;D2338,Roles!$A$5:$A$40,0))</f>
        <v/>
      </c>
      <c r="J2338" s="6">
        <f>INDEX(Roles!$K$5:$K$40,MATCH(C2338&amp;"|"&amp;D2338,Roles!$A$5:$A$40,0))</f>
        <v/>
      </c>
      <c r="K2338" s="26">
        <f>INDEX(Market!$K$31:$K$54,MATCH(B2338&amp;"|"&amp;J2338,Market!$A$31:$A$54,0))</f>
        <v/>
      </c>
      <c r="L2338" s="6">
        <f>INDEX(Settings!$E$13:$E$19,MATCH(I2338,Settings!$B$13:$B$19,0))</f>
        <v/>
      </c>
      <c r="M2338" s="25">
        <f>INDEX(Structure!$K$6:$K$12,MATCH(I2338,Structure!$A$6:$A$12,0))</f>
        <v/>
      </c>
      <c r="N2338" s="26">
        <f>INDEX(Structure!$G$25:$G$52,MATCH(B2338&amp;"|"&amp;I2338,Structure!$A$25:$A$52,0))</f>
        <v/>
      </c>
      <c r="O2338" s="26">
        <f>INDEX(Structure!$H$25:$H$52,MATCH(B2338&amp;"|"&amp;I2338,Structure!$A$25:$A$52,0))</f>
        <v/>
      </c>
      <c r="P2338" s="26">
        <f>INDEX(Structure!$I$25:$I$52,MATCH(B2338&amp;"|"&amp;I2338,Structure!$A$25:$A$52,0))</f>
        <v/>
      </c>
      <c r="Q2338" s="20">
        <f>G2338/H2338</f>
        <v/>
      </c>
      <c r="R2338" s="20">
        <f>G2338/O2338</f>
        <v/>
      </c>
      <c r="S2338" s="32">
        <f>(G2338-N2338)/(P2338-N2338)</f>
        <v/>
      </c>
      <c r="T2338" s="4">
        <f>IF(G2338&lt;N2338,"Below",IF(G2338&gt;P2338,"Above","Within"))</f>
        <v/>
      </c>
      <c r="U2338" s="17">
        <f>MAX(0,N2338-G2338)*F2338</f>
        <v/>
      </c>
      <c r="V2338" s="17">
        <f>MAX(0,G2338-P2338)*F2338</f>
        <v/>
      </c>
      <c r="W2338" s="33">
        <f>IF(T2338="Above",LN(G2338/P2338)/LN(1+INDEX(Market!$E$6:$E$9,MATCH(B2338,Market!$A$6:$A$9,0))),0)</f>
        <v/>
      </c>
    </row>
    <row r="2339">
      <c r="A2339" s="5" t="inlineStr">
        <is>
          <t>E02718</t>
        </is>
      </c>
      <c r="B2339" s="5" t="inlineStr">
        <is>
          <t>IT</t>
        </is>
      </c>
      <c r="C2339" s="5" t="inlineStr">
        <is>
          <t>Sales</t>
        </is>
      </c>
      <c r="D2339" s="5" t="inlineStr">
        <is>
          <t>L1</t>
        </is>
      </c>
      <c r="E2339" s="5" t="inlineStr">
        <is>
          <t>F</t>
        </is>
      </c>
      <c r="F2339" s="5" t="n">
        <v>1</v>
      </c>
      <c r="G2339" s="31" t="n">
        <v>26700</v>
      </c>
      <c r="H2339" s="31" t="n">
        <v>27300</v>
      </c>
      <c r="I2339" s="6">
        <f>INDEX(Roles!$J$5:$J$40,MATCH(C2339&amp;"|"&amp;D2339,Roles!$A$5:$A$40,0))</f>
        <v/>
      </c>
      <c r="J2339" s="6">
        <f>INDEX(Roles!$K$5:$K$40,MATCH(C2339&amp;"|"&amp;D2339,Roles!$A$5:$A$40,0))</f>
        <v/>
      </c>
      <c r="K2339" s="26">
        <f>INDEX(Market!$K$31:$K$54,MATCH(B2339&amp;"|"&amp;J2339,Market!$A$31:$A$54,0))</f>
        <v/>
      </c>
      <c r="L2339" s="6">
        <f>INDEX(Settings!$E$13:$E$19,MATCH(I2339,Settings!$B$13:$B$19,0))</f>
        <v/>
      </c>
      <c r="M2339" s="25">
        <f>INDEX(Structure!$K$6:$K$12,MATCH(I2339,Structure!$A$6:$A$12,0))</f>
        <v/>
      </c>
      <c r="N2339" s="26">
        <f>INDEX(Structure!$G$25:$G$52,MATCH(B2339&amp;"|"&amp;I2339,Structure!$A$25:$A$52,0))</f>
        <v/>
      </c>
      <c r="O2339" s="26">
        <f>INDEX(Structure!$H$25:$H$52,MATCH(B2339&amp;"|"&amp;I2339,Structure!$A$25:$A$52,0))</f>
        <v/>
      </c>
      <c r="P2339" s="26">
        <f>INDEX(Structure!$I$25:$I$52,MATCH(B2339&amp;"|"&amp;I2339,Structure!$A$25:$A$52,0))</f>
        <v/>
      </c>
      <c r="Q2339" s="20">
        <f>G2339/H2339</f>
        <v/>
      </c>
      <c r="R2339" s="20">
        <f>G2339/O2339</f>
        <v/>
      </c>
      <c r="S2339" s="32">
        <f>(G2339-N2339)/(P2339-N2339)</f>
        <v/>
      </c>
      <c r="T2339" s="4">
        <f>IF(G2339&lt;N2339,"Below",IF(G2339&gt;P2339,"Above","Within"))</f>
        <v/>
      </c>
      <c r="U2339" s="17">
        <f>MAX(0,N2339-G2339)*F2339</f>
        <v/>
      </c>
      <c r="V2339" s="17">
        <f>MAX(0,G2339-P2339)*F2339</f>
        <v/>
      </c>
      <c r="W2339" s="33">
        <f>IF(T2339="Above",LN(G2339/P2339)/LN(1+INDEX(Market!$E$6:$E$9,MATCH(B2339,Market!$A$6:$A$9,0))),0)</f>
        <v/>
      </c>
    </row>
    <row r="2340">
      <c r="A2340" s="5" t="inlineStr">
        <is>
          <t>E02719</t>
        </is>
      </c>
      <c r="B2340" s="5" t="inlineStr">
        <is>
          <t>IT</t>
        </is>
      </c>
      <c r="C2340" s="5" t="inlineStr">
        <is>
          <t>Operations</t>
        </is>
      </c>
      <c r="D2340" s="5" t="inlineStr">
        <is>
          <t>L5</t>
        </is>
      </c>
      <c r="E2340" s="5" t="inlineStr">
        <is>
          <t>F</t>
        </is>
      </c>
      <c r="F2340" s="5" t="n">
        <v>1</v>
      </c>
      <c r="G2340" s="31" t="n">
        <v>57300</v>
      </c>
      <c r="H2340" s="31" t="n">
        <v>71600</v>
      </c>
      <c r="I2340" s="6">
        <f>INDEX(Roles!$J$5:$J$40,MATCH(C2340&amp;"|"&amp;D2340,Roles!$A$5:$A$40,0))</f>
        <v/>
      </c>
      <c r="J2340" s="6">
        <f>INDEX(Roles!$K$5:$K$40,MATCH(C2340&amp;"|"&amp;D2340,Roles!$A$5:$A$40,0))</f>
        <v/>
      </c>
      <c r="K2340" s="26">
        <f>INDEX(Market!$K$31:$K$54,MATCH(B2340&amp;"|"&amp;J2340,Market!$A$31:$A$54,0))</f>
        <v/>
      </c>
      <c r="L2340" s="6">
        <f>INDEX(Settings!$E$13:$E$19,MATCH(I2340,Settings!$B$13:$B$19,0))</f>
        <v/>
      </c>
      <c r="M2340" s="25">
        <f>INDEX(Structure!$K$6:$K$12,MATCH(I2340,Structure!$A$6:$A$12,0))</f>
        <v/>
      </c>
      <c r="N2340" s="26">
        <f>INDEX(Structure!$G$25:$G$52,MATCH(B2340&amp;"|"&amp;I2340,Structure!$A$25:$A$52,0))</f>
        <v/>
      </c>
      <c r="O2340" s="26">
        <f>INDEX(Structure!$H$25:$H$52,MATCH(B2340&amp;"|"&amp;I2340,Structure!$A$25:$A$52,0))</f>
        <v/>
      </c>
      <c r="P2340" s="26">
        <f>INDEX(Structure!$I$25:$I$52,MATCH(B2340&amp;"|"&amp;I2340,Structure!$A$25:$A$52,0))</f>
        <v/>
      </c>
      <c r="Q2340" s="20">
        <f>G2340/H2340</f>
        <v/>
      </c>
      <c r="R2340" s="20">
        <f>G2340/O2340</f>
        <v/>
      </c>
      <c r="S2340" s="32">
        <f>(G2340-N2340)/(P2340-N2340)</f>
        <v/>
      </c>
      <c r="T2340" s="4">
        <f>IF(G2340&lt;N2340,"Below",IF(G2340&gt;P2340,"Above","Within"))</f>
        <v/>
      </c>
      <c r="U2340" s="17">
        <f>MAX(0,N2340-G2340)*F2340</f>
        <v/>
      </c>
      <c r="V2340" s="17">
        <f>MAX(0,G2340-P2340)*F2340</f>
        <v/>
      </c>
      <c r="W2340" s="33">
        <f>IF(T2340="Above",LN(G2340/P2340)/LN(1+INDEX(Market!$E$6:$E$9,MATCH(B2340,Market!$A$6:$A$9,0))),0)</f>
        <v/>
      </c>
    </row>
    <row r="2341">
      <c r="A2341" s="5" t="inlineStr">
        <is>
          <t>E02721</t>
        </is>
      </c>
      <c r="B2341" s="5" t="inlineStr">
        <is>
          <t>DE</t>
        </is>
      </c>
      <c r="C2341" s="5" t="inlineStr">
        <is>
          <t>Tech</t>
        </is>
      </c>
      <c r="D2341" s="5" t="inlineStr">
        <is>
          <t>L1</t>
        </is>
      </c>
      <c r="E2341" s="5" t="inlineStr">
        <is>
          <t>M</t>
        </is>
      </c>
      <c r="F2341" s="5" t="n">
        <v>1</v>
      </c>
      <c r="G2341" s="31" t="n">
        <v>56200</v>
      </c>
      <c r="H2341" s="31" t="n">
        <v>47500</v>
      </c>
      <c r="I2341" s="6">
        <f>INDEX(Roles!$J$5:$J$40,MATCH(C2341&amp;"|"&amp;D2341,Roles!$A$5:$A$40,0))</f>
        <v/>
      </c>
      <c r="J2341" s="6">
        <f>INDEX(Roles!$K$5:$K$40,MATCH(C2341&amp;"|"&amp;D2341,Roles!$A$5:$A$40,0))</f>
        <v/>
      </c>
      <c r="K2341" s="26">
        <f>INDEX(Market!$K$31:$K$54,MATCH(B2341&amp;"|"&amp;J2341,Market!$A$31:$A$54,0))</f>
        <v/>
      </c>
      <c r="L2341" s="6">
        <f>INDEX(Settings!$E$13:$E$19,MATCH(I2341,Settings!$B$13:$B$19,0))</f>
        <v/>
      </c>
      <c r="M2341" s="25">
        <f>INDEX(Structure!$K$6:$K$12,MATCH(I2341,Structure!$A$6:$A$12,0))</f>
        <v/>
      </c>
      <c r="N2341" s="26">
        <f>INDEX(Structure!$G$25:$G$52,MATCH(B2341&amp;"|"&amp;I2341,Structure!$A$25:$A$52,0))</f>
        <v/>
      </c>
      <c r="O2341" s="26">
        <f>INDEX(Structure!$H$25:$H$52,MATCH(B2341&amp;"|"&amp;I2341,Structure!$A$25:$A$52,0))</f>
        <v/>
      </c>
      <c r="P2341" s="26">
        <f>INDEX(Structure!$I$25:$I$52,MATCH(B2341&amp;"|"&amp;I2341,Structure!$A$25:$A$52,0))</f>
        <v/>
      </c>
      <c r="Q2341" s="20">
        <f>G2341/H2341</f>
        <v/>
      </c>
      <c r="R2341" s="20">
        <f>G2341/O2341</f>
        <v/>
      </c>
      <c r="S2341" s="32">
        <f>(G2341-N2341)/(P2341-N2341)</f>
        <v/>
      </c>
      <c r="T2341" s="4">
        <f>IF(G2341&lt;N2341,"Below",IF(G2341&gt;P2341,"Above","Within"))</f>
        <v/>
      </c>
      <c r="U2341" s="17">
        <f>MAX(0,N2341-G2341)*F2341</f>
        <v/>
      </c>
      <c r="V2341" s="17">
        <f>MAX(0,G2341-P2341)*F2341</f>
        <v/>
      </c>
      <c r="W2341" s="33">
        <f>IF(T2341="Above",LN(G2341/P2341)/LN(1+INDEX(Market!$E$6:$E$9,MATCH(B2341,Market!$A$6:$A$9,0))),0)</f>
        <v/>
      </c>
    </row>
    <row r="2342">
      <c r="A2342" s="5" t="inlineStr">
        <is>
          <t>E02722</t>
        </is>
      </c>
      <c r="B2342" s="5" t="inlineStr">
        <is>
          <t>IT</t>
        </is>
      </c>
      <c r="C2342" s="5" t="inlineStr">
        <is>
          <t>Operations</t>
        </is>
      </c>
      <c r="D2342" s="5" t="inlineStr">
        <is>
          <t>L2</t>
        </is>
      </c>
      <c r="E2342" s="5" t="inlineStr">
        <is>
          <t>M</t>
        </is>
      </c>
      <c r="F2342" s="5" t="n">
        <v>1</v>
      </c>
      <c r="G2342" s="31" t="n">
        <v>34150</v>
      </c>
      <c r="H2342" s="31" t="n">
        <v>30900</v>
      </c>
      <c r="I2342" s="6">
        <f>INDEX(Roles!$J$5:$J$40,MATCH(C2342&amp;"|"&amp;D2342,Roles!$A$5:$A$40,0))</f>
        <v/>
      </c>
      <c r="J2342" s="6">
        <f>INDEX(Roles!$K$5:$K$40,MATCH(C2342&amp;"|"&amp;D2342,Roles!$A$5:$A$40,0))</f>
        <v/>
      </c>
      <c r="K2342" s="26">
        <f>INDEX(Market!$K$31:$K$54,MATCH(B2342&amp;"|"&amp;J2342,Market!$A$31:$A$54,0))</f>
        <v/>
      </c>
      <c r="L2342" s="6">
        <f>INDEX(Settings!$E$13:$E$19,MATCH(I2342,Settings!$B$13:$B$19,0))</f>
        <v/>
      </c>
      <c r="M2342" s="25">
        <f>INDEX(Structure!$K$6:$K$12,MATCH(I2342,Structure!$A$6:$A$12,0))</f>
        <v/>
      </c>
      <c r="N2342" s="26">
        <f>INDEX(Structure!$G$25:$G$52,MATCH(B2342&amp;"|"&amp;I2342,Structure!$A$25:$A$52,0))</f>
        <v/>
      </c>
      <c r="O2342" s="26">
        <f>INDEX(Structure!$H$25:$H$52,MATCH(B2342&amp;"|"&amp;I2342,Structure!$A$25:$A$52,0))</f>
        <v/>
      </c>
      <c r="P2342" s="26">
        <f>INDEX(Structure!$I$25:$I$52,MATCH(B2342&amp;"|"&amp;I2342,Structure!$A$25:$A$52,0))</f>
        <v/>
      </c>
      <c r="Q2342" s="20">
        <f>G2342/H2342</f>
        <v/>
      </c>
      <c r="R2342" s="20">
        <f>G2342/O2342</f>
        <v/>
      </c>
      <c r="S2342" s="32">
        <f>(G2342-N2342)/(P2342-N2342)</f>
        <v/>
      </c>
      <c r="T2342" s="4">
        <f>IF(G2342&lt;N2342,"Below",IF(G2342&gt;P2342,"Above","Within"))</f>
        <v/>
      </c>
      <c r="U2342" s="17">
        <f>MAX(0,N2342-G2342)*F2342</f>
        <v/>
      </c>
      <c r="V2342" s="17">
        <f>MAX(0,G2342-P2342)*F2342</f>
        <v/>
      </c>
      <c r="W2342" s="33">
        <f>IF(T2342="Above",LN(G2342/P2342)/LN(1+INDEX(Market!$E$6:$E$9,MATCH(B2342,Market!$A$6:$A$9,0))),0)</f>
        <v/>
      </c>
    </row>
    <row r="2343">
      <c r="A2343" s="5" t="inlineStr">
        <is>
          <t>E02724</t>
        </is>
      </c>
      <c r="B2343" s="5" t="inlineStr">
        <is>
          <t>PL</t>
        </is>
      </c>
      <c r="C2343" s="5" t="inlineStr">
        <is>
          <t>Operations</t>
        </is>
      </c>
      <c r="D2343" s="5" t="inlineStr">
        <is>
          <t>L1</t>
        </is>
      </c>
      <c r="E2343" s="5" t="inlineStr">
        <is>
          <t>F</t>
        </is>
      </c>
      <c r="F2343" s="5" t="n">
        <v>1</v>
      </c>
      <c r="G2343" s="31" t="n">
        <v>18500</v>
      </c>
      <c r="H2343" s="31" t="n">
        <v>20000</v>
      </c>
      <c r="I2343" s="6">
        <f>INDEX(Roles!$J$5:$J$40,MATCH(C2343&amp;"|"&amp;D2343,Roles!$A$5:$A$40,0))</f>
        <v/>
      </c>
      <c r="J2343" s="6">
        <f>INDEX(Roles!$K$5:$K$40,MATCH(C2343&amp;"|"&amp;D2343,Roles!$A$5:$A$40,0))</f>
        <v/>
      </c>
      <c r="K2343" s="26">
        <f>INDEX(Market!$K$31:$K$54,MATCH(B2343&amp;"|"&amp;J2343,Market!$A$31:$A$54,0))</f>
        <v/>
      </c>
      <c r="L2343" s="6">
        <f>INDEX(Settings!$E$13:$E$19,MATCH(I2343,Settings!$B$13:$B$19,0))</f>
        <v/>
      </c>
      <c r="M2343" s="25">
        <f>INDEX(Structure!$K$6:$K$12,MATCH(I2343,Structure!$A$6:$A$12,0))</f>
        <v/>
      </c>
      <c r="N2343" s="26">
        <f>INDEX(Structure!$G$25:$G$52,MATCH(B2343&amp;"|"&amp;I2343,Structure!$A$25:$A$52,0))</f>
        <v/>
      </c>
      <c r="O2343" s="26">
        <f>INDEX(Structure!$H$25:$H$52,MATCH(B2343&amp;"|"&amp;I2343,Structure!$A$25:$A$52,0))</f>
        <v/>
      </c>
      <c r="P2343" s="26">
        <f>INDEX(Structure!$I$25:$I$52,MATCH(B2343&amp;"|"&amp;I2343,Structure!$A$25:$A$52,0))</f>
        <v/>
      </c>
      <c r="Q2343" s="20">
        <f>G2343/H2343</f>
        <v/>
      </c>
      <c r="R2343" s="20">
        <f>G2343/O2343</f>
        <v/>
      </c>
      <c r="S2343" s="32">
        <f>(G2343-N2343)/(P2343-N2343)</f>
        <v/>
      </c>
      <c r="T2343" s="4">
        <f>IF(G2343&lt;N2343,"Below",IF(G2343&gt;P2343,"Above","Within"))</f>
        <v/>
      </c>
      <c r="U2343" s="17">
        <f>MAX(0,N2343-G2343)*F2343</f>
        <v/>
      </c>
      <c r="V2343" s="17">
        <f>MAX(0,G2343-P2343)*F2343</f>
        <v/>
      </c>
      <c r="W2343" s="33">
        <f>IF(T2343="Above",LN(G2343/P2343)/LN(1+INDEX(Market!$E$6:$E$9,MATCH(B2343,Market!$A$6:$A$9,0))),0)</f>
        <v/>
      </c>
    </row>
    <row r="2344">
      <c r="A2344" s="5" t="inlineStr">
        <is>
          <t>E02725</t>
        </is>
      </c>
      <c r="B2344" s="5" t="inlineStr">
        <is>
          <t>ES</t>
        </is>
      </c>
      <c r="C2344" s="5" t="inlineStr">
        <is>
          <t>Customer Service</t>
        </is>
      </c>
      <c r="D2344" s="5" t="inlineStr">
        <is>
          <t>L4</t>
        </is>
      </c>
      <c r="E2344" s="5" t="inlineStr">
        <is>
          <t>F</t>
        </is>
      </c>
      <c r="F2344" s="5" t="n">
        <v>1</v>
      </c>
      <c r="G2344" s="31" t="n">
        <v>51500</v>
      </c>
      <c r="H2344" s="31" t="n">
        <v>47200</v>
      </c>
      <c r="I2344" s="6">
        <f>INDEX(Roles!$J$5:$J$40,MATCH(C2344&amp;"|"&amp;D2344,Roles!$A$5:$A$40,0))</f>
        <v/>
      </c>
      <c r="J2344" s="6">
        <f>INDEX(Roles!$K$5:$K$40,MATCH(C2344&amp;"|"&amp;D2344,Roles!$A$5:$A$40,0))</f>
        <v/>
      </c>
      <c r="K2344" s="26">
        <f>INDEX(Market!$K$31:$K$54,MATCH(B2344&amp;"|"&amp;J2344,Market!$A$31:$A$54,0))</f>
        <v/>
      </c>
      <c r="L2344" s="6">
        <f>INDEX(Settings!$E$13:$E$19,MATCH(I2344,Settings!$B$13:$B$19,0))</f>
        <v/>
      </c>
      <c r="M2344" s="25">
        <f>INDEX(Structure!$K$6:$K$12,MATCH(I2344,Structure!$A$6:$A$12,0))</f>
        <v/>
      </c>
      <c r="N2344" s="26">
        <f>INDEX(Structure!$G$25:$G$52,MATCH(B2344&amp;"|"&amp;I2344,Structure!$A$25:$A$52,0))</f>
        <v/>
      </c>
      <c r="O2344" s="26">
        <f>INDEX(Structure!$H$25:$H$52,MATCH(B2344&amp;"|"&amp;I2344,Structure!$A$25:$A$52,0))</f>
        <v/>
      </c>
      <c r="P2344" s="26">
        <f>INDEX(Structure!$I$25:$I$52,MATCH(B2344&amp;"|"&amp;I2344,Structure!$A$25:$A$52,0))</f>
        <v/>
      </c>
      <c r="Q2344" s="20">
        <f>G2344/H2344</f>
        <v/>
      </c>
      <c r="R2344" s="20">
        <f>G2344/O2344</f>
        <v/>
      </c>
      <c r="S2344" s="32">
        <f>(G2344-N2344)/(P2344-N2344)</f>
        <v/>
      </c>
      <c r="T2344" s="4">
        <f>IF(G2344&lt;N2344,"Below",IF(G2344&gt;P2344,"Above","Within"))</f>
        <v/>
      </c>
      <c r="U2344" s="17">
        <f>MAX(0,N2344-G2344)*F2344</f>
        <v/>
      </c>
      <c r="V2344" s="17">
        <f>MAX(0,G2344-P2344)*F2344</f>
        <v/>
      </c>
      <c r="W2344" s="33">
        <f>IF(T2344="Above",LN(G2344/P2344)/LN(1+INDEX(Market!$E$6:$E$9,MATCH(B2344,Market!$A$6:$A$9,0))),0)</f>
        <v/>
      </c>
    </row>
    <row r="2345">
      <c r="A2345" s="5" t="inlineStr">
        <is>
          <t>E02726</t>
        </is>
      </c>
      <c r="B2345" s="5" t="inlineStr">
        <is>
          <t>IT</t>
        </is>
      </c>
      <c r="C2345" s="5" t="inlineStr">
        <is>
          <t>Customer Service</t>
        </is>
      </c>
      <c r="D2345" s="5" t="inlineStr">
        <is>
          <t>L2</t>
        </is>
      </c>
      <c r="E2345" s="5" t="inlineStr">
        <is>
          <t>M</t>
        </is>
      </c>
      <c r="F2345" s="5" t="n">
        <v>1</v>
      </c>
      <c r="G2345" s="31" t="n">
        <v>27550</v>
      </c>
      <c r="H2345" s="31" t="n">
        <v>29200</v>
      </c>
      <c r="I2345" s="6">
        <f>INDEX(Roles!$J$5:$J$40,MATCH(C2345&amp;"|"&amp;D2345,Roles!$A$5:$A$40,0))</f>
        <v/>
      </c>
      <c r="J2345" s="6">
        <f>INDEX(Roles!$K$5:$K$40,MATCH(C2345&amp;"|"&amp;D2345,Roles!$A$5:$A$40,0))</f>
        <v/>
      </c>
      <c r="K2345" s="26">
        <f>INDEX(Market!$K$31:$K$54,MATCH(B2345&amp;"|"&amp;J2345,Market!$A$31:$A$54,0))</f>
        <v/>
      </c>
      <c r="L2345" s="6">
        <f>INDEX(Settings!$E$13:$E$19,MATCH(I2345,Settings!$B$13:$B$19,0))</f>
        <v/>
      </c>
      <c r="M2345" s="25">
        <f>INDEX(Structure!$K$6:$K$12,MATCH(I2345,Structure!$A$6:$A$12,0))</f>
        <v/>
      </c>
      <c r="N2345" s="26">
        <f>INDEX(Structure!$G$25:$G$52,MATCH(B2345&amp;"|"&amp;I2345,Structure!$A$25:$A$52,0))</f>
        <v/>
      </c>
      <c r="O2345" s="26">
        <f>INDEX(Structure!$H$25:$H$52,MATCH(B2345&amp;"|"&amp;I2345,Structure!$A$25:$A$52,0))</f>
        <v/>
      </c>
      <c r="P2345" s="26">
        <f>INDEX(Structure!$I$25:$I$52,MATCH(B2345&amp;"|"&amp;I2345,Structure!$A$25:$A$52,0))</f>
        <v/>
      </c>
      <c r="Q2345" s="20">
        <f>G2345/H2345</f>
        <v/>
      </c>
      <c r="R2345" s="20">
        <f>G2345/O2345</f>
        <v/>
      </c>
      <c r="S2345" s="32">
        <f>(G2345-N2345)/(P2345-N2345)</f>
        <v/>
      </c>
      <c r="T2345" s="4">
        <f>IF(G2345&lt;N2345,"Below",IF(G2345&gt;P2345,"Above","Within"))</f>
        <v/>
      </c>
      <c r="U2345" s="17">
        <f>MAX(0,N2345-G2345)*F2345</f>
        <v/>
      </c>
      <c r="V2345" s="17">
        <f>MAX(0,G2345-P2345)*F2345</f>
        <v/>
      </c>
      <c r="W2345" s="33">
        <f>IF(T2345="Above",LN(G2345/P2345)/LN(1+INDEX(Market!$E$6:$E$9,MATCH(B2345,Market!$A$6:$A$9,0))),0)</f>
        <v/>
      </c>
    </row>
    <row r="2346">
      <c r="A2346" s="5" t="inlineStr">
        <is>
          <t>E02727</t>
        </is>
      </c>
      <c r="B2346" s="5" t="inlineStr">
        <is>
          <t>IT</t>
        </is>
      </c>
      <c r="C2346" s="5" t="inlineStr">
        <is>
          <t>Finance</t>
        </is>
      </c>
      <c r="D2346" s="5" t="inlineStr">
        <is>
          <t>L3</t>
        </is>
      </c>
      <c r="E2346" s="5" t="inlineStr">
        <is>
          <t>F</t>
        </is>
      </c>
      <c r="F2346" s="5" t="n">
        <v>1</v>
      </c>
      <c r="G2346" s="31" t="n">
        <v>38050</v>
      </c>
      <c r="H2346" s="31" t="n">
        <v>45800</v>
      </c>
      <c r="I2346" s="6">
        <f>INDEX(Roles!$J$5:$J$40,MATCH(C2346&amp;"|"&amp;D2346,Roles!$A$5:$A$40,0))</f>
        <v/>
      </c>
      <c r="J2346" s="6">
        <f>INDEX(Roles!$K$5:$K$40,MATCH(C2346&amp;"|"&amp;D2346,Roles!$A$5:$A$40,0))</f>
        <v/>
      </c>
      <c r="K2346" s="26">
        <f>INDEX(Market!$K$31:$K$54,MATCH(B2346&amp;"|"&amp;J2346,Market!$A$31:$A$54,0))</f>
        <v/>
      </c>
      <c r="L2346" s="6">
        <f>INDEX(Settings!$E$13:$E$19,MATCH(I2346,Settings!$B$13:$B$19,0))</f>
        <v/>
      </c>
      <c r="M2346" s="25">
        <f>INDEX(Structure!$K$6:$K$12,MATCH(I2346,Structure!$A$6:$A$12,0))</f>
        <v/>
      </c>
      <c r="N2346" s="26">
        <f>INDEX(Structure!$G$25:$G$52,MATCH(B2346&amp;"|"&amp;I2346,Structure!$A$25:$A$52,0))</f>
        <v/>
      </c>
      <c r="O2346" s="26">
        <f>INDEX(Structure!$H$25:$H$52,MATCH(B2346&amp;"|"&amp;I2346,Structure!$A$25:$A$52,0))</f>
        <v/>
      </c>
      <c r="P2346" s="26">
        <f>INDEX(Structure!$I$25:$I$52,MATCH(B2346&amp;"|"&amp;I2346,Structure!$A$25:$A$52,0))</f>
        <v/>
      </c>
      <c r="Q2346" s="20">
        <f>G2346/H2346</f>
        <v/>
      </c>
      <c r="R2346" s="20">
        <f>G2346/O2346</f>
        <v/>
      </c>
      <c r="S2346" s="32">
        <f>(G2346-N2346)/(P2346-N2346)</f>
        <v/>
      </c>
      <c r="T2346" s="4">
        <f>IF(G2346&lt;N2346,"Below",IF(G2346&gt;P2346,"Above","Within"))</f>
        <v/>
      </c>
      <c r="U2346" s="17">
        <f>MAX(0,N2346-G2346)*F2346</f>
        <v/>
      </c>
      <c r="V2346" s="17">
        <f>MAX(0,G2346-P2346)*F2346</f>
        <v/>
      </c>
      <c r="W2346" s="33">
        <f>IF(T2346="Above",LN(G2346/P2346)/LN(1+INDEX(Market!$E$6:$E$9,MATCH(B2346,Market!$A$6:$A$9,0))),0)</f>
        <v/>
      </c>
    </row>
    <row r="2347">
      <c r="A2347" s="5" t="inlineStr">
        <is>
          <t>E02728</t>
        </is>
      </c>
      <c r="B2347" s="5" t="inlineStr">
        <is>
          <t>PL</t>
        </is>
      </c>
      <c r="C2347" s="5" t="inlineStr">
        <is>
          <t>Operations</t>
        </is>
      </c>
      <c r="D2347" s="5" t="inlineStr">
        <is>
          <t>L3</t>
        </is>
      </c>
      <c r="E2347" s="5" t="inlineStr">
        <is>
          <t>M</t>
        </is>
      </c>
      <c r="F2347" s="5" t="n">
        <v>1</v>
      </c>
      <c r="G2347" s="31" t="n">
        <v>29800</v>
      </c>
      <c r="H2347" s="31" t="n">
        <v>31900</v>
      </c>
      <c r="I2347" s="6">
        <f>INDEX(Roles!$J$5:$J$40,MATCH(C2347&amp;"|"&amp;D2347,Roles!$A$5:$A$40,0))</f>
        <v/>
      </c>
      <c r="J2347" s="6">
        <f>INDEX(Roles!$K$5:$K$40,MATCH(C2347&amp;"|"&amp;D2347,Roles!$A$5:$A$40,0))</f>
        <v/>
      </c>
      <c r="K2347" s="26">
        <f>INDEX(Market!$K$31:$K$54,MATCH(B2347&amp;"|"&amp;J2347,Market!$A$31:$A$54,0))</f>
        <v/>
      </c>
      <c r="L2347" s="6">
        <f>INDEX(Settings!$E$13:$E$19,MATCH(I2347,Settings!$B$13:$B$19,0))</f>
        <v/>
      </c>
      <c r="M2347" s="25">
        <f>INDEX(Structure!$K$6:$K$12,MATCH(I2347,Structure!$A$6:$A$12,0))</f>
        <v/>
      </c>
      <c r="N2347" s="26">
        <f>INDEX(Structure!$G$25:$G$52,MATCH(B2347&amp;"|"&amp;I2347,Structure!$A$25:$A$52,0))</f>
        <v/>
      </c>
      <c r="O2347" s="26">
        <f>INDEX(Structure!$H$25:$H$52,MATCH(B2347&amp;"|"&amp;I2347,Structure!$A$25:$A$52,0))</f>
        <v/>
      </c>
      <c r="P2347" s="26">
        <f>INDEX(Structure!$I$25:$I$52,MATCH(B2347&amp;"|"&amp;I2347,Structure!$A$25:$A$52,0))</f>
        <v/>
      </c>
      <c r="Q2347" s="20">
        <f>G2347/H2347</f>
        <v/>
      </c>
      <c r="R2347" s="20">
        <f>G2347/O2347</f>
        <v/>
      </c>
      <c r="S2347" s="32">
        <f>(G2347-N2347)/(P2347-N2347)</f>
        <v/>
      </c>
      <c r="T2347" s="4">
        <f>IF(G2347&lt;N2347,"Below",IF(G2347&gt;P2347,"Above","Within"))</f>
        <v/>
      </c>
      <c r="U2347" s="17">
        <f>MAX(0,N2347-G2347)*F2347</f>
        <v/>
      </c>
      <c r="V2347" s="17">
        <f>MAX(0,G2347-P2347)*F2347</f>
        <v/>
      </c>
      <c r="W2347" s="33">
        <f>IF(T2347="Above",LN(G2347/P2347)/LN(1+INDEX(Market!$E$6:$E$9,MATCH(B2347,Market!$A$6:$A$9,0))),0)</f>
        <v/>
      </c>
    </row>
    <row r="2348">
      <c r="A2348" s="5" t="inlineStr">
        <is>
          <t>E02729</t>
        </is>
      </c>
      <c r="B2348" s="5" t="inlineStr">
        <is>
          <t>IT</t>
        </is>
      </c>
      <c r="C2348" s="5" t="inlineStr">
        <is>
          <t>Operations</t>
        </is>
      </c>
      <c r="D2348" s="5" t="inlineStr">
        <is>
          <t>L2</t>
        </is>
      </c>
      <c r="E2348" s="5" t="inlineStr">
        <is>
          <t>F</t>
        </is>
      </c>
      <c r="F2348" s="5" t="n">
        <v>1</v>
      </c>
      <c r="G2348" s="31" t="n">
        <v>30250</v>
      </c>
      <c r="H2348" s="31" t="n">
        <v>30900</v>
      </c>
      <c r="I2348" s="6">
        <f>INDEX(Roles!$J$5:$J$40,MATCH(C2348&amp;"|"&amp;D2348,Roles!$A$5:$A$40,0))</f>
        <v/>
      </c>
      <c r="J2348" s="6">
        <f>INDEX(Roles!$K$5:$K$40,MATCH(C2348&amp;"|"&amp;D2348,Roles!$A$5:$A$40,0))</f>
        <v/>
      </c>
      <c r="K2348" s="26">
        <f>INDEX(Market!$K$31:$K$54,MATCH(B2348&amp;"|"&amp;J2348,Market!$A$31:$A$54,0))</f>
        <v/>
      </c>
      <c r="L2348" s="6">
        <f>INDEX(Settings!$E$13:$E$19,MATCH(I2348,Settings!$B$13:$B$19,0))</f>
        <v/>
      </c>
      <c r="M2348" s="25">
        <f>INDEX(Structure!$K$6:$K$12,MATCH(I2348,Structure!$A$6:$A$12,0))</f>
        <v/>
      </c>
      <c r="N2348" s="26">
        <f>INDEX(Structure!$G$25:$G$52,MATCH(B2348&amp;"|"&amp;I2348,Structure!$A$25:$A$52,0))</f>
        <v/>
      </c>
      <c r="O2348" s="26">
        <f>INDEX(Structure!$H$25:$H$52,MATCH(B2348&amp;"|"&amp;I2348,Structure!$A$25:$A$52,0))</f>
        <v/>
      </c>
      <c r="P2348" s="26">
        <f>INDEX(Structure!$I$25:$I$52,MATCH(B2348&amp;"|"&amp;I2348,Structure!$A$25:$A$52,0))</f>
        <v/>
      </c>
      <c r="Q2348" s="20">
        <f>G2348/H2348</f>
        <v/>
      </c>
      <c r="R2348" s="20">
        <f>G2348/O2348</f>
        <v/>
      </c>
      <c r="S2348" s="32">
        <f>(G2348-N2348)/(P2348-N2348)</f>
        <v/>
      </c>
      <c r="T2348" s="4">
        <f>IF(G2348&lt;N2348,"Below",IF(G2348&gt;P2348,"Above","Within"))</f>
        <v/>
      </c>
      <c r="U2348" s="17">
        <f>MAX(0,N2348-G2348)*F2348</f>
        <v/>
      </c>
      <c r="V2348" s="17">
        <f>MAX(0,G2348-P2348)*F2348</f>
        <v/>
      </c>
      <c r="W2348" s="33">
        <f>IF(T2348="Above",LN(G2348/P2348)/LN(1+INDEX(Market!$E$6:$E$9,MATCH(B2348,Market!$A$6:$A$9,0))),0)</f>
        <v/>
      </c>
    </row>
    <row r="2349">
      <c r="A2349" s="5" t="inlineStr">
        <is>
          <t>E02730</t>
        </is>
      </c>
      <c r="B2349" s="5" t="inlineStr">
        <is>
          <t>IT</t>
        </is>
      </c>
      <c r="C2349" s="5" t="inlineStr">
        <is>
          <t>HR</t>
        </is>
      </c>
      <c r="D2349" s="5" t="inlineStr">
        <is>
          <t>L3</t>
        </is>
      </c>
      <c r="E2349" s="5" t="inlineStr">
        <is>
          <t>M</t>
        </is>
      </c>
      <c r="F2349" s="5" t="n">
        <v>1</v>
      </c>
      <c r="G2349" s="31" t="n">
        <v>37900</v>
      </c>
      <c r="H2349" s="31" t="n">
        <v>41600</v>
      </c>
      <c r="I2349" s="6">
        <f>INDEX(Roles!$J$5:$J$40,MATCH(C2349&amp;"|"&amp;D2349,Roles!$A$5:$A$40,0))</f>
        <v/>
      </c>
      <c r="J2349" s="6">
        <f>INDEX(Roles!$K$5:$K$40,MATCH(C2349&amp;"|"&amp;D2349,Roles!$A$5:$A$40,0))</f>
        <v/>
      </c>
      <c r="K2349" s="26">
        <f>INDEX(Market!$K$31:$K$54,MATCH(B2349&amp;"|"&amp;J2349,Market!$A$31:$A$54,0))</f>
        <v/>
      </c>
      <c r="L2349" s="6">
        <f>INDEX(Settings!$E$13:$E$19,MATCH(I2349,Settings!$B$13:$B$19,0))</f>
        <v/>
      </c>
      <c r="M2349" s="25">
        <f>INDEX(Structure!$K$6:$K$12,MATCH(I2349,Structure!$A$6:$A$12,0))</f>
        <v/>
      </c>
      <c r="N2349" s="26">
        <f>INDEX(Structure!$G$25:$G$52,MATCH(B2349&amp;"|"&amp;I2349,Structure!$A$25:$A$52,0))</f>
        <v/>
      </c>
      <c r="O2349" s="26">
        <f>INDEX(Structure!$H$25:$H$52,MATCH(B2349&amp;"|"&amp;I2349,Structure!$A$25:$A$52,0))</f>
        <v/>
      </c>
      <c r="P2349" s="26">
        <f>INDEX(Structure!$I$25:$I$52,MATCH(B2349&amp;"|"&amp;I2349,Structure!$A$25:$A$52,0))</f>
        <v/>
      </c>
      <c r="Q2349" s="20">
        <f>G2349/H2349</f>
        <v/>
      </c>
      <c r="R2349" s="20">
        <f>G2349/O2349</f>
        <v/>
      </c>
      <c r="S2349" s="32">
        <f>(G2349-N2349)/(P2349-N2349)</f>
        <v/>
      </c>
      <c r="T2349" s="4">
        <f>IF(G2349&lt;N2349,"Below",IF(G2349&gt;P2349,"Above","Within"))</f>
        <v/>
      </c>
      <c r="U2349" s="17">
        <f>MAX(0,N2349-G2349)*F2349</f>
        <v/>
      </c>
      <c r="V2349" s="17">
        <f>MAX(0,G2349-P2349)*F2349</f>
        <v/>
      </c>
      <c r="W2349" s="33">
        <f>IF(T2349="Above",LN(G2349/P2349)/LN(1+INDEX(Market!$E$6:$E$9,MATCH(B2349,Market!$A$6:$A$9,0))),0)</f>
        <v/>
      </c>
    </row>
    <row r="2350">
      <c r="A2350" s="5" t="inlineStr">
        <is>
          <t>E02731</t>
        </is>
      </c>
      <c r="B2350" s="5" t="inlineStr">
        <is>
          <t>DE</t>
        </is>
      </c>
      <c r="C2350" s="5" t="inlineStr">
        <is>
          <t>Customer Service</t>
        </is>
      </c>
      <c r="D2350" s="5" t="inlineStr">
        <is>
          <t>L3</t>
        </is>
      </c>
      <c r="E2350" s="5" t="inlineStr">
        <is>
          <t>M</t>
        </is>
      </c>
      <c r="F2350" s="5" t="n">
        <v>1</v>
      </c>
      <c r="G2350" s="31" t="n">
        <v>54650</v>
      </c>
      <c r="H2350" s="31" t="n">
        <v>54700</v>
      </c>
      <c r="I2350" s="6">
        <f>INDEX(Roles!$J$5:$J$40,MATCH(C2350&amp;"|"&amp;D2350,Roles!$A$5:$A$40,0))</f>
        <v/>
      </c>
      <c r="J2350" s="6">
        <f>INDEX(Roles!$K$5:$K$40,MATCH(C2350&amp;"|"&amp;D2350,Roles!$A$5:$A$40,0))</f>
        <v/>
      </c>
      <c r="K2350" s="26">
        <f>INDEX(Market!$K$31:$K$54,MATCH(B2350&amp;"|"&amp;J2350,Market!$A$31:$A$54,0))</f>
        <v/>
      </c>
      <c r="L2350" s="6">
        <f>INDEX(Settings!$E$13:$E$19,MATCH(I2350,Settings!$B$13:$B$19,0))</f>
        <v/>
      </c>
      <c r="M2350" s="25">
        <f>INDEX(Structure!$K$6:$K$12,MATCH(I2350,Structure!$A$6:$A$12,0))</f>
        <v/>
      </c>
      <c r="N2350" s="26">
        <f>INDEX(Structure!$G$25:$G$52,MATCH(B2350&amp;"|"&amp;I2350,Structure!$A$25:$A$52,0))</f>
        <v/>
      </c>
      <c r="O2350" s="26">
        <f>INDEX(Structure!$H$25:$H$52,MATCH(B2350&amp;"|"&amp;I2350,Structure!$A$25:$A$52,0))</f>
        <v/>
      </c>
      <c r="P2350" s="26">
        <f>INDEX(Structure!$I$25:$I$52,MATCH(B2350&amp;"|"&amp;I2350,Structure!$A$25:$A$52,0))</f>
        <v/>
      </c>
      <c r="Q2350" s="20">
        <f>G2350/H2350</f>
        <v/>
      </c>
      <c r="R2350" s="20">
        <f>G2350/O2350</f>
        <v/>
      </c>
      <c r="S2350" s="32">
        <f>(G2350-N2350)/(P2350-N2350)</f>
        <v/>
      </c>
      <c r="T2350" s="4">
        <f>IF(G2350&lt;N2350,"Below",IF(G2350&gt;P2350,"Above","Within"))</f>
        <v/>
      </c>
      <c r="U2350" s="17">
        <f>MAX(0,N2350-G2350)*F2350</f>
        <v/>
      </c>
      <c r="V2350" s="17">
        <f>MAX(0,G2350-P2350)*F2350</f>
        <v/>
      </c>
      <c r="W2350" s="33">
        <f>IF(T2350="Above",LN(G2350/P2350)/LN(1+INDEX(Market!$E$6:$E$9,MATCH(B2350,Market!$A$6:$A$9,0))),0)</f>
        <v/>
      </c>
    </row>
    <row r="2351">
      <c r="A2351" s="5" t="inlineStr">
        <is>
          <t>E02732</t>
        </is>
      </c>
      <c r="B2351" s="5" t="inlineStr">
        <is>
          <t>ES</t>
        </is>
      </c>
      <c r="C2351" s="5" t="inlineStr">
        <is>
          <t>Operations</t>
        </is>
      </c>
      <c r="D2351" s="5" t="inlineStr">
        <is>
          <t>L5</t>
        </is>
      </c>
      <c r="E2351" s="5" t="inlineStr">
        <is>
          <t>M</t>
        </is>
      </c>
      <c r="F2351" s="5" t="n">
        <v>1</v>
      </c>
      <c r="G2351" s="31" t="n">
        <v>64500</v>
      </c>
      <c r="H2351" s="31" t="n">
        <v>68900</v>
      </c>
      <c r="I2351" s="6">
        <f>INDEX(Roles!$J$5:$J$40,MATCH(C2351&amp;"|"&amp;D2351,Roles!$A$5:$A$40,0))</f>
        <v/>
      </c>
      <c r="J2351" s="6">
        <f>INDEX(Roles!$K$5:$K$40,MATCH(C2351&amp;"|"&amp;D2351,Roles!$A$5:$A$40,0))</f>
        <v/>
      </c>
      <c r="K2351" s="26">
        <f>INDEX(Market!$K$31:$K$54,MATCH(B2351&amp;"|"&amp;J2351,Market!$A$31:$A$54,0))</f>
        <v/>
      </c>
      <c r="L2351" s="6">
        <f>INDEX(Settings!$E$13:$E$19,MATCH(I2351,Settings!$B$13:$B$19,0))</f>
        <v/>
      </c>
      <c r="M2351" s="25">
        <f>INDEX(Structure!$K$6:$K$12,MATCH(I2351,Structure!$A$6:$A$12,0))</f>
        <v/>
      </c>
      <c r="N2351" s="26">
        <f>INDEX(Structure!$G$25:$G$52,MATCH(B2351&amp;"|"&amp;I2351,Structure!$A$25:$A$52,0))</f>
        <v/>
      </c>
      <c r="O2351" s="26">
        <f>INDEX(Structure!$H$25:$H$52,MATCH(B2351&amp;"|"&amp;I2351,Structure!$A$25:$A$52,0))</f>
        <v/>
      </c>
      <c r="P2351" s="26">
        <f>INDEX(Structure!$I$25:$I$52,MATCH(B2351&amp;"|"&amp;I2351,Structure!$A$25:$A$52,0))</f>
        <v/>
      </c>
      <c r="Q2351" s="20">
        <f>G2351/H2351</f>
        <v/>
      </c>
      <c r="R2351" s="20">
        <f>G2351/O2351</f>
        <v/>
      </c>
      <c r="S2351" s="32">
        <f>(G2351-N2351)/(P2351-N2351)</f>
        <v/>
      </c>
      <c r="T2351" s="4">
        <f>IF(G2351&lt;N2351,"Below",IF(G2351&gt;P2351,"Above","Within"))</f>
        <v/>
      </c>
      <c r="U2351" s="17">
        <f>MAX(0,N2351-G2351)*F2351</f>
        <v/>
      </c>
      <c r="V2351" s="17">
        <f>MAX(0,G2351-P2351)*F2351</f>
        <v/>
      </c>
      <c r="W2351" s="33">
        <f>IF(T2351="Above",LN(G2351/P2351)/LN(1+INDEX(Market!$E$6:$E$9,MATCH(B2351,Market!$A$6:$A$9,0))),0)</f>
        <v/>
      </c>
    </row>
    <row r="2352">
      <c r="A2352" s="5" t="inlineStr">
        <is>
          <t>E02733</t>
        </is>
      </c>
      <c r="B2352" s="5" t="inlineStr">
        <is>
          <t>IT</t>
        </is>
      </c>
      <c r="C2352" s="5" t="inlineStr">
        <is>
          <t>Customer Service</t>
        </is>
      </c>
      <c r="D2352" s="5" t="inlineStr">
        <is>
          <t>L4</t>
        </is>
      </c>
      <c r="E2352" s="5" t="inlineStr">
        <is>
          <t>F</t>
        </is>
      </c>
      <c r="F2352" s="5" t="n">
        <v>1</v>
      </c>
      <c r="G2352" s="31" t="n">
        <v>45200</v>
      </c>
      <c r="H2352" s="31" t="n">
        <v>49100</v>
      </c>
      <c r="I2352" s="6">
        <f>INDEX(Roles!$J$5:$J$40,MATCH(C2352&amp;"|"&amp;D2352,Roles!$A$5:$A$40,0))</f>
        <v/>
      </c>
      <c r="J2352" s="6">
        <f>INDEX(Roles!$K$5:$K$40,MATCH(C2352&amp;"|"&amp;D2352,Roles!$A$5:$A$40,0))</f>
        <v/>
      </c>
      <c r="K2352" s="26">
        <f>INDEX(Market!$K$31:$K$54,MATCH(B2352&amp;"|"&amp;J2352,Market!$A$31:$A$54,0))</f>
        <v/>
      </c>
      <c r="L2352" s="6">
        <f>INDEX(Settings!$E$13:$E$19,MATCH(I2352,Settings!$B$13:$B$19,0))</f>
        <v/>
      </c>
      <c r="M2352" s="25">
        <f>INDEX(Structure!$K$6:$K$12,MATCH(I2352,Structure!$A$6:$A$12,0))</f>
        <v/>
      </c>
      <c r="N2352" s="26">
        <f>INDEX(Structure!$G$25:$G$52,MATCH(B2352&amp;"|"&amp;I2352,Structure!$A$25:$A$52,0))</f>
        <v/>
      </c>
      <c r="O2352" s="26">
        <f>INDEX(Structure!$H$25:$H$52,MATCH(B2352&amp;"|"&amp;I2352,Structure!$A$25:$A$52,0))</f>
        <v/>
      </c>
      <c r="P2352" s="26">
        <f>INDEX(Structure!$I$25:$I$52,MATCH(B2352&amp;"|"&amp;I2352,Structure!$A$25:$A$52,0))</f>
        <v/>
      </c>
      <c r="Q2352" s="20">
        <f>G2352/H2352</f>
        <v/>
      </c>
      <c r="R2352" s="20">
        <f>G2352/O2352</f>
        <v/>
      </c>
      <c r="S2352" s="32">
        <f>(G2352-N2352)/(P2352-N2352)</f>
        <v/>
      </c>
      <c r="T2352" s="4">
        <f>IF(G2352&lt;N2352,"Below",IF(G2352&gt;P2352,"Above","Within"))</f>
        <v/>
      </c>
      <c r="U2352" s="17">
        <f>MAX(0,N2352-G2352)*F2352</f>
        <v/>
      </c>
      <c r="V2352" s="17">
        <f>MAX(0,G2352-P2352)*F2352</f>
        <v/>
      </c>
      <c r="W2352" s="33">
        <f>IF(T2352="Above",LN(G2352/P2352)/LN(1+INDEX(Market!$E$6:$E$9,MATCH(B2352,Market!$A$6:$A$9,0))),0)</f>
        <v/>
      </c>
    </row>
    <row r="2353">
      <c r="A2353" s="5" t="inlineStr">
        <is>
          <t>E02734</t>
        </is>
      </c>
      <c r="B2353" s="5" t="inlineStr">
        <is>
          <t>PL</t>
        </is>
      </c>
      <c r="C2353" s="5" t="inlineStr">
        <is>
          <t>Customer Service</t>
        </is>
      </c>
      <c r="D2353" s="5" t="inlineStr">
        <is>
          <t>L5</t>
        </is>
      </c>
      <c r="E2353" s="5" t="inlineStr">
        <is>
          <t>F</t>
        </is>
      </c>
      <c r="F2353" s="5" t="n">
        <v>1</v>
      </c>
      <c r="G2353" s="31" t="n">
        <v>59500</v>
      </c>
      <c r="H2353" s="31" t="n">
        <v>54800</v>
      </c>
      <c r="I2353" s="6">
        <f>INDEX(Roles!$J$5:$J$40,MATCH(C2353&amp;"|"&amp;D2353,Roles!$A$5:$A$40,0))</f>
        <v/>
      </c>
      <c r="J2353" s="6">
        <f>INDEX(Roles!$K$5:$K$40,MATCH(C2353&amp;"|"&amp;D2353,Roles!$A$5:$A$40,0))</f>
        <v/>
      </c>
      <c r="K2353" s="26">
        <f>INDEX(Market!$K$31:$K$54,MATCH(B2353&amp;"|"&amp;J2353,Market!$A$31:$A$54,0))</f>
        <v/>
      </c>
      <c r="L2353" s="6">
        <f>INDEX(Settings!$E$13:$E$19,MATCH(I2353,Settings!$B$13:$B$19,0))</f>
        <v/>
      </c>
      <c r="M2353" s="25">
        <f>INDEX(Structure!$K$6:$K$12,MATCH(I2353,Structure!$A$6:$A$12,0))</f>
        <v/>
      </c>
      <c r="N2353" s="26">
        <f>INDEX(Structure!$G$25:$G$52,MATCH(B2353&amp;"|"&amp;I2353,Structure!$A$25:$A$52,0))</f>
        <v/>
      </c>
      <c r="O2353" s="26">
        <f>INDEX(Structure!$H$25:$H$52,MATCH(B2353&amp;"|"&amp;I2353,Structure!$A$25:$A$52,0))</f>
        <v/>
      </c>
      <c r="P2353" s="26">
        <f>INDEX(Structure!$I$25:$I$52,MATCH(B2353&amp;"|"&amp;I2353,Structure!$A$25:$A$52,0))</f>
        <v/>
      </c>
      <c r="Q2353" s="20">
        <f>G2353/H2353</f>
        <v/>
      </c>
      <c r="R2353" s="20">
        <f>G2353/O2353</f>
        <v/>
      </c>
      <c r="S2353" s="32">
        <f>(G2353-N2353)/(P2353-N2353)</f>
        <v/>
      </c>
      <c r="T2353" s="4">
        <f>IF(G2353&lt;N2353,"Below",IF(G2353&gt;P2353,"Above","Within"))</f>
        <v/>
      </c>
      <c r="U2353" s="17">
        <f>MAX(0,N2353-G2353)*F2353</f>
        <v/>
      </c>
      <c r="V2353" s="17">
        <f>MAX(0,G2353-P2353)*F2353</f>
        <v/>
      </c>
      <c r="W2353" s="33">
        <f>IF(T2353="Above",LN(G2353/P2353)/LN(1+INDEX(Market!$E$6:$E$9,MATCH(B2353,Market!$A$6:$A$9,0))),0)</f>
        <v/>
      </c>
    </row>
    <row r="2354">
      <c r="A2354" s="5" t="inlineStr">
        <is>
          <t>E02735</t>
        </is>
      </c>
      <c r="B2354" s="5" t="inlineStr">
        <is>
          <t>IT</t>
        </is>
      </c>
      <c r="C2354" s="5" t="inlineStr">
        <is>
          <t>Sales</t>
        </is>
      </c>
      <c r="D2354" s="5" t="inlineStr">
        <is>
          <t>L2</t>
        </is>
      </c>
      <c r="E2354" s="5" t="inlineStr">
        <is>
          <t>M</t>
        </is>
      </c>
      <c r="F2354" s="5" t="n">
        <v>1</v>
      </c>
      <c r="G2354" s="31" t="n">
        <v>36750</v>
      </c>
      <c r="H2354" s="31" t="n">
        <v>34100</v>
      </c>
      <c r="I2354" s="6">
        <f>INDEX(Roles!$J$5:$J$40,MATCH(C2354&amp;"|"&amp;D2354,Roles!$A$5:$A$40,0))</f>
        <v/>
      </c>
      <c r="J2354" s="6">
        <f>INDEX(Roles!$K$5:$K$40,MATCH(C2354&amp;"|"&amp;D2354,Roles!$A$5:$A$40,0))</f>
        <v/>
      </c>
      <c r="K2354" s="26">
        <f>INDEX(Market!$K$31:$K$54,MATCH(B2354&amp;"|"&amp;J2354,Market!$A$31:$A$54,0))</f>
        <v/>
      </c>
      <c r="L2354" s="6">
        <f>INDEX(Settings!$E$13:$E$19,MATCH(I2354,Settings!$B$13:$B$19,0))</f>
        <v/>
      </c>
      <c r="M2354" s="25">
        <f>INDEX(Structure!$K$6:$K$12,MATCH(I2354,Structure!$A$6:$A$12,0))</f>
        <v/>
      </c>
      <c r="N2354" s="26">
        <f>INDEX(Structure!$G$25:$G$52,MATCH(B2354&amp;"|"&amp;I2354,Structure!$A$25:$A$52,0))</f>
        <v/>
      </c>
      <c r="O2354" s="26">
        <f>INDEX(Structure!$H$25:$H$52,MATCH(B2354&amp;"|"&amp;I2354,Structure!$A$25:$A$52,0))</f>
        <v/>
      </c>
      <c r="P2354" s="26">
        <f>INDEX(Structure!$I$25:$I$52,MATCH(B2354&amp;"|"&amp;I2354,Structure!$A$25:$A$52,0))</f>
        <v/>
      </c>
      <c r="Q2354" s="20">
        <f>G2354/H2354</f>
        <v/>
      </c>
      <c r="R2354" s="20">
        <f>G2354/O2354</f>
        <v/>
      </c>
      <c r="S2354" s="32">
        <f>(G2354-N2354)/(P2354-N2354)</f>
        <v/>
      </c>
      <c r="T2354" s="4">
        <f>IF(G2354&lt;N2354,"Below",IF(G2354&gt;P2354,"Above","Within"))</f>
        <v/>
      </c>
      <c r="U2354" s="17">
        <f>MAX(0,N2354-G2354)*F2354</f>
        <v/>
      </c>
      <c r="V2354" s="17">
        <f>MAX(0,G2354-P2354)*F2354</f>
        <v/>
      </c>
      <c r="W2354" s="33">
        <f>IF(T2354="Above",LN(G2354/P2354)/LN(1+INDEX(Market!$E$6:$E$9,MATCH(B2354,Market!$A$6:$A$9,0))),0)</f>
        <v/>
      </c>
    </row>
    <row r="2355">
      <c r="A2355" s="5" t="inlineStr">
        <is>
          <t>E02736</t>
        </is>
      </c>
      <c r="B2355" s="5" t="inlineStr">
        <is>
          <t>DE</t>
        </is>
      </c>
      <c r="C2355" s="5" t="inlineStr">
        <is>
          <t>Customer Service</t>
        </is>
      </c>
      <c r="D2355" s="5" t="inlineStr">
        <is>
          <t>L3</t>
        </is>
      </c>
      <c r="E2355" s="5" t="inlineStr">
        <is>
          <t>M</t>
        </is>
      </c>
      <c r="F2355" s="5" t="n">
        <v>1</v>
      </c>
      <c r="G2355" s="31" t="n">
        <v>60100</v>
      </c>
      <c r="H2355" s="31" t="n">
        <v>54700</v>
      </c>
      <c r="I2355" s="6">
        <f>INDEX(Roles!$J$5:$J$40,MATCH(C2355&amp;"|"&amp;D2355,Roles!$A$5:$A$40,0))</f>
        <v/>
      </c>
      <c r="J2355" s="6">
        <f>INDEX(Roles!$K$5:$K$40,MATCH(C2355&amp;"|"&amp;D2355,Roles!$A$5:$A$40,0))</f>
        <v/>
      </c>
      <c r="K2355" s="26">
        <f>INDEX(Market!$K$31:$K$54,MATCH(B2355&amp;"|"&amp;J2355,Market!$A$31:$A$54,0))</f>
        <v/>
      </c>
      <c r="L2355" s="6">
        <f>INDEX(Settings!$E$13:$E$19,MATCH(I2355,Settings!$B$13:$B$19,0))</f>
        <v/>
      </c>
      <c r="M2355" s="25">
        <f>INDEX(Structure!$K$6:$K$12,MATCH(I2355,Structure!$A$6:$A$12,0))</f>
        <v/>
      </c>
      <c r="N2355" s="26">
        <f>INDEX(Structure!$G$25:$G$52,MATCH(B2355&amp;"|"&amp;I2355,Structure!$A$25:$A$52,0))</f>
        <v/>
      </c>
      <c r="O2355" s="26">
        <f>INDEX(Structure!$H$25:$H$52,MATCH(B2355&amp;"|"&amp;I2355,Structure!$A$25:$A$52,0))</f>
        <v/>
      </c>
      <c r="P2355" s="26">
        <f>INDEX(Structure!$I$25:$I$52,MATCH(B2355&amp;"|"&amp;I2355,Structure!$A$25:$A$52,0))</f>
        <v/>
      </c>
      <c r="Q2355" s="20">
        <f>G2355/H2355</f>
        <v/>
      </c>
      <c r="R2355" s="20">
        <f>G2355/O2355</f>
        <v/>
      </c>
      <c r="S2355" s="32">
        <f>(G2355-N2355)/(P2355-N2355)</f>
        <v/>
      </c>
      <c r="T2355" s="4">
        <f>IF(G2355&lt;N2355,"Below",IF(G2355&gt;P2355,"Above","Within"))</f>
        <v/>
      </c>
      <c r="U2355" s="17">
        <f>MAX(0,N2355-G2355)*F2355</f>
        <v/>
      </c>
      <c r="V2355" s="17">
        <f>MAX(0,G2355-P2355)*F2355</f>
        <v/>
      </c>
      <c r="W2355" s="33">
        <f>IF(T2355="Above",LN(G2355/P2355)/LN(1+INDEX(Market!$E$6:$E$9,MATCH(B2355,Market!$A$6:$A$9,0))),0)</f>
        <v/>
      </c>
    </row>
    <row r="2356">
      <c r="A2356" s="5" t="inlineStr">
        <is>
          <t>E02737</t>
        </is>
      </c>
      <c r="B2356" s="5" t="inlineStr">
        <is>
          <t>PL</t>
        </is>
      </c>
      <c r="C2356" s="5" t="inlineStr">
        <is>
          <t>Operations</t>
        </is>
      </c>
      <c r="D2356" s="5" t="inlineStr">
        <is>
          <t>L1</t>
        </is>
      </c>
      <c r="E2356" s="5" t="inlineStr">
        <is>
          <t>F</t>
        </is>
      </c>
      <c r="F2356" s="5" t="n">
        <v>1</v>
      </c>
      <c r="G2356" s="31" t="n">
        <v>19000</v>
      </c>
      <c r="H2356" s="31" t="n">
        <v>20000</v>
      </c>
      <c r="I2356" s="6">
        <f>INDEX(Roles!$J$5:$J$40,MATCH(C2356&amp;"|"&amp;D2356,Roles!$A$5:$A$40,0))</f>
        <v/>
      </c>
      <c r="J2356" s="6">
        <f>INDEX(Roles!$K$5:$K$40,MATCH(C2356&amp;"|"&amp;D2356,Roles!$A$5:$A$40,0))</f>
        <v/>
      </c>
      <c r="K2356" s="26">
        <f>INDEX(Market!$K$31:$K$54,MATCH(B2356&amp;"|"&amp;J2356,Market!$A$31:$A$54,0))</f>
        <v/>
      </c>
      <c r="L2356" s="6">
        <f>INDEX(Settings!$E$13:$E$19,MATCH(I2356,Settings!$B$13:$B$19,0))</f>
        <v/>
      </c>
      <c r="M2356" s="25">
        <f>INDEX(Structure!$K$6:$K$12,MATCH(I2356,Structure!$A$6:$A$12,0))</f>
        <v/>
      </c>
      <c r="N2356" s="26">
        <f>INDEX(Structure!$G$25:$G$52,MATCH(B2356&amp;"|"&amp;I2356,Structure!$A$25:$A$52,0))</f>
        <v/>
      </c>
      <c r="O2356" s="26">
        <f>INDEX(Structure!$H$25:$H$52,MATCH(B2356&amp;"|"&amp;I2356,Structure!$A$25:$A$52,0))</f>
        <v/>
      </c>
      <c r="P2356" s="26">
        <f>INDEX(Structure!$I$25:$I$52,MATCH(B2356&amp;"|"&amp;I2356,Structure!$A$25:$A$52,0))</f>
        <v/>
      </c>
      <c r="Q2356" s="20">
        <f>G2356/H2356</f>
        <v/>
      </c>
      <c r="R2356" s="20">
        <f>G2356/O2356</f>
        <v/>
      </c>
      <c r="S2356" s="32">
        <f>(G2356-N2356)/(P2356-N2356)</f>
        <v/>
      </c>
      <c r="T2356" s="4">
        <f>IF(G2356&lt;N2356,"Below",IF(G2356&gt;P2356,"Above","Within"))</f>
        <v/>
      </c>
      <c r="U2356" s="17">
        <f>MAX(0,N2356-G2356)*F2356</f>
        <v/>
      </c>
      <c r="V2356" s="17">
        <f>MAX(0,G2356-P2356)*F2356</f>
        <v/>
      </c>
      <c r="W2356" s="33">
        <f>IF(T2356="Above",LN(G2356/P2356)/LN(1+INDEX(Market!$E$6:$E$9,MATCH(B2356,Market!$A$6:$A$9,0))),0)</f>
        <v/>
      </c>
    </row>
    <row r="2357">
      <c r="A2357" s="5" t="inlineStr">
        <is>
          <t>E02739</t>
        </is>
      </c>
      <c r="B2357" s="5" t="inlineStr">
        <is>
          <t>ES</t>
        </is>
      </c>
      <c r="C2357" s="5" t="inlineStr">
        <is>
          <t>Operations</t>
        </is>
      </c>
      <c r="D2357" s="5" t="inlineStr">
        <is>
          <t>L3</t>
        </is>
      </c>
      <c r="E2357" s="5" t="inlineStr">
        <is>
          <t>F</t>
        </is>
      </c>
      <c r="F2357" s="5" t="n">
        <v>1</v>
      </c>
      <c r="G2357" s="31" t="n">
        <v>34900</v>
      </c>
      <c r="H2357" s="31" t="n">
        <v>38000</v>
      </c>
      <c r="I2357" s="6">
        <f>INDEX(Roles!$J$5:$J$40,MATCH(C2357&amp;"|"&amp;D2357,Roles!$A$5:$A$40,0))</f>
        <v/>
      </c>
      <c r="J2357" s="6">
        <f>INDEX(Roles!$K$5:$K$40,MATCH(C2357&amp;"|"&amp;D2357,Roles!$A$5:$A$40,0))</f>
        <v/>
      </c>
      <c r="K2357" s="26">
        <f>INDEX(Market!$K$31:$K$54,MATCH(B2357&amp;"|"&amp;J2357,Market!$A$31:$A$54,0))</f>
        <v/>
      </c>
      <c r="L2357" s="6">
        <f>INDEX(Settings!$E$13:$E$19,MATCH(I2357,Settings!$B$13:$B$19,0))</f>
        <v/>
      </c>
      <c r="M2357" s="25">
        <f>INDEX(Structure!$K$6:$K$12,MATCH(I2357,Structure!$A$6:$A$12,0))</f>
        <v/>
      </c>
      <c r="N2357" s="26">
        <f>INDEX(Structure!$G$25:$G$52,MATCH(B2357&amp;"|"&amp;I2357,Structure!$A$25:$A$52,0))</f>
        <v/>
      </c>
      <c r="O2357" s="26">
        <f>INDEX(Structure!$H$25:$H$52,MATCH(B2357&amp;"|"&amp;I2357,Structure!$A$25:$A$52,0))</f>
        <v/>
      </c>
      <c r="P2357" s="26">
        <f>INDEX(Structure!$I$25:$I$52,MATCH(B2357&amp;"|"&amp;I2357,Structure!$A$25:$A$52,0))</f>
        <v/>
      </c>
      <c r="Q2357" s="20">
        <f>G2357/H2357</f>
        <v/>
      </c>
      <c r="R2357" s="20">
        <f>G2357/O2357</f>
        <v/>
      </c>
      <c r="S2357" s="32">
        <f>(G2357-N2357)/(P2357-N2357)</f>
        <v/>
      </c>
      <c r="T2357" s="4">
        <f>IF(G2357&lt;N2357,"Below",IF(G2357&gt;P2357,"Above","Within"))</f>
        <v/>
      </c>
      <c r="U2357" s="17">
        <f>MAX(0,N2357-G2357)*F2357</f>
        <v/>
      </c>
      <c r="V2357" s="17">
        <f>MAX(0,G2357-P2357)*F2357</f>
        <v/>
      </c>
      <c r="W2357" s="33">
        <f>IF(T2357="Above",LN(G2357/P2357)/LN(1+INDEX(Market!$E$6:$E$9,MATCH(B2357,Market!$A$6:$A$9,0))),0)</f>
        <v/>
      </c>
    </row>
    <row r="2358">
      <c r="A2358" s="5" t="inlineStr">
        <is>
          <t>E02740</t>
        </is>
      </c>
      <c r="B2358" s="5" t="inlineStr">
        <is>
          <t>PL</t>
        </is>
      </c>
      <c r="C2358" s="5" t="inlineStr">
        <is>
          <t>Sales</t>
        </is>
      </c>
      <c r="D2358" s="5" t="inlineStr">
        <is>
          <t>L5</t>
        </is>
      </c>
      <c r="E2358" s="5" t="inlineStr">
        <is>
          <t>M</t>
        </is>
      </c>
      <c r="F2358" s="5" t="n">
        <v>0.8</v>
      </c>
      <c r="G2358" s="31" t="n">
        <v>67650</v>
      </c>
      <c r="H2358" s="31" t="n">
        <v>63900</v>
      </c>
      <c r="I2358" s="6">
        <f>INDEX(Roles!$J$5:$J$40,MATCH(C2358&amp;"|"&amp;D2358,Roles!$A$5:$A$40,0))</f>
        <v/>
      </c>
      <c r="J2358" s="6">
        <f>INDEX(Roles!$K$5:$K$40,MATCH(C2358&amp;"|"&amp;D2358,Roles!$A$5:$A$40,0))</f>
        <v/>
      </c>
      <c r="K2358" s="26">
        <f>INDEX(Market!$K$31:$K$54,MATCH(B2358&amp;"|"&amp;J2358,Market!$A$31:$A$54,0))</f>
        <v/>
      </c>
      <c r="L2358" s="6">
        <f>INDEX(Settings!$E$13:$E$19,MATCH(I2358,Settings!$B$13:$B$19,0))</f>
        <v/>
      </c>
      <c r="M2358" s="25">
        <f>INDEX(Structure!$K$6:$K$12,MATCH(I2358,Structure!$A$6:$A$12,0))</f>
        <v/>
      </c>
      <c r="N2358" s="26">
        <f>INDEX(Structure!$G$25:$G$52,MATCH(B2358&amp;"|"&amp;I2358,Structure!$A$25:$A$52,0))</f>
        <v/>
      </c>
      <c r="O2358" s="26">
        <f>INDEX(Structure!$H$25:$H$52,MATCH(B2358&amp;"|"&amp;I2358,Structure!$A$25:$A$52,0))</f>
        <v/>
      </c>
      <c r="P2358" s="26">
        <f>INDEX(Structure!$I$25:$I$52,MATCH(B2358&amp;"|"&amp;I2358,Structure!$A$25:$A$52,0))</f>
        <v/>
      </c>
      <c r="Q2358" s="20">
        <f>G2358/H2358</f>
        <v/>
      </c>
      <c r="R2358" s="20">
        <f>G2358/O2358</f>
        <v/>
      </c>
      <c r="S2358" s="32">
        <f>(G2358-N2358)/(P2358-N2358)</f>
        <v/>
      </c>
      <c r="T2358" s="4">
        <f>IF(G2358&lt;N2358,"Below",IF(G2358&gt;P2358,"Above","Within"))</f>
        <v/>
      </c>
      <c r="U2358" s="17">
        <f>MAX(0,N2358-G2358)*F2358</f>
        <v/>
      </c>
      <c r="V2358" s="17">
        <f>MAX(0,G2358-P2358)*F2358</f>
        <v/>
      </c>
      <c r="W2358" s="33">
        <f>IF(T2358="Above",LN(G2358/P2358)/LN(1+INDEX(Market!$E$6:$E$9,MATCH(B2358,Market!$A$6:$A$9,0))),0)</f>
        <v/>
      </c>
    </row>
    <row r="2359">
      <c r="A2359" s="5" t="inlineStr">
        <is>
          <t>E02741</t>
        </is>
      </c>
      <c r="B2359" s="5" t="inlineStr">
        <is>
          <t>DE</t>
        </is>
      </c>
      <c r="C2359" s="5" t="inlineStr">
        <is>
          <t>Customer Service</t>
        </is>
      </c>
      <c r="D2359" s="5" t="inlineStr">
        <is>
          <t>L1</t>
        </is>
      </c>
      <c r="E2359" s="5" t="inlineStr">
        <is>
          <t>F</t>
        </is>
      </c>
      <c r="F2359" s="5" t="n">
        <v>1</v>
      </c>
      <c r="G2359" s="31" t="n">
        <v>27150</v>
      </c>
      <c r="H2359" s="31" t="n">
        <v>34200</v>
      </c>
      <c r="I2359" s="6">
        <f>INDEX(Roles!$J$5:$J$40,MATCH(C2359&amp;"|"&amp;D2359,Roles!$A$5:$A$40,0))</f>
        <v/>
      </c>
      <c r="J2359" s="6">
        <f>INDEX(Roles!$K$5:$K$40,MATCH(C2359&amp;"|"&amp;D2359,Roles!$A$5:$A$40,0))</f>
        <v/>
      </c>
      <c r="K2359" s="26">
        <f>INDEX(Market!$K$31:$K$54,MATCH(B2359&amp;"|"&amp;J2359,Market!$A$31:$A$54,0))</f>
        <v/>
      </c>
      <c r="L2359" s="6">
        <f>INDEX(Settings!$E$13:$E$19,MATCH(I2359,Settings!$B$13:$B$19,0))</f>
        <v/>
      </c>
      <c r="M2359" s="25">
        <f>INDEX(Structure!$K$6:$K$12,MATCH(I2359,Structure!$A$6:$A$12,0))</f>
        <v/>
      </c>
      <c r="N2359" s="26">
        <f>INDEX(Structure!$G$25:$G$52,MATCH(B2359&amp;"|"&amp;I2359,Structure!$A$25:$A$52,0))</f>
        <v/>
      </c>
      <c r="O2359" s="26">
        <f>INDEX(Structure!$H$25:$H$52,MATCH(B2359&amp;"|"&amp;I2359,Structure!$A$25:$A$52,0))</f>
        <v/>
      </c>
      <c r="P2359" s="26">
        <f>INDEX(Structure!$I$25:$I$52,MATCH(B2359&amp;"|"&amp;I2359,Structure!$A$25:$A$52,0))</f>
        <v/>
      </c>
      <c r="Q2359" s="20">
        <f>G2359/H2359</f>
        <v/>
      </c>
      <c r="R2359" s="20">
        <f>G2359/O2359</f>
        <v/>
      </c>
      <c r="S2359" s="32">
        <f>(G2359-N2359)/(P2359-N2359)</f>
        <v/>
      </c>
      <c r="T2359" s="4">
        <f>IF(G2359&lt;N2359,"Below",IF(G2359&gt;P2359,"Above","Within"))</f>
        <v/>
      </c>
      <c r="U2359" s="17">
        <f>MAX(0,N2359-G2359)*F2359</f>
        <v/>
      </c>
      <c r="V2359" s="17">
        <f>MAX(0,G2359-P2359)*F2359</f>
        <v/>
      </c>
      <c r="W2359" s="33">
        <f>IF(T2359="Above",LN(G2359/P2359)/LN(1+INDEX(Market!$E$6:$E$9,MATCH(B2359,Market!$A$6:$A$9,0))),0)</f>
        <v/>
      </c>
    </row>
    <row r="2360">
      <c r="A2360" s="5" t="inlineStr">
        <is>
          <t>E02742</t>
        </is>
      </c>
      <c r="B2360" s="5" t="inlineStr">
        <is>
          <t>PL</t>
        </is>
      </c>
      <c r="C2360" s="5" t="inlineStr">
        <is>
          <t>Operations</t>
        </is>
      </c>
      <c r="D2360" s="5" t="inlineStr">
        <is>
          <t>L5</t>
        </is>
      </c>
      <c r="E2360" s="5" t="inlineStr">
        <is>
          <t>M</t>
        </is>
      </c>
      <c r="F2360" s="5" t="n">
        <v>1</v>
      </c>
      <c r="G2360" s="31" t="n">
        <v>54500</v>
      </c>
      <c r="H2360" s="31" t="n">
        <v>57900</v>
      </c>
      <c r="I2360" s="6">
        <f>INDEX(Roles!$J$5:$J$40,MATCH(C2360&amp;"|"&amp;D2360,Roles!$A$5:$A$40,0))</f>
        <v/>
      </c>
      <c r="J2360" s="6">
        <f>INDEX(Roles!$K$5:$K$40,MATCH(C2360&amp;"|"&amp;D2360,Roles!$A$5:$A$40,0))</f>
        <v/>
      </c>
      <c r="K2360" s="26">
        <f>INDEX(Market!$K$31:$K$54,MATCH(B2360&amp;"|"&amp;J2360,Market!$A$31:$A$54,0))</f>
        <v/>
      </c>
      <c r="L2360" s="6">
        <f>INDEX(Settings!$E$13:$E$19,MATCH(I2360,Settings!$B$13:$B$19,0))</f>
        <v/>
      </c>
      <c r="M2360" s="25">
        <f>INDEX(Structure!$K$6:$K$12,MATCH(I2360,Structure!$A$6:$A$12,0))</f>
        <v/>
      </c>
      <c r="N2360" s="26">
        <f>INDEX(Structure!$G$25:$G$52,MATCH(B2360&amp;"|"&amp;I2360,Structure!$A$25:$A$52,0))</f>
        <v/>
      </c>
      <c r="O2360" s="26">
        <f>INDEX(Structure!$H$25:$H$52,MATCH(B2360&amp;"|"&amp;I2360,Structure!$A$25:$A$52,0))</f>
        <v/>
      </c>
      <c r="P2360" s="26">
        <f>INDEX(Structure!$I$25:$I$52,MATCH(B2360&amp;"|"&amp;I2360,Structure!$A$25:$A$52,0))</f>
        <v/>
      </c>
      <c r="Q2360" s="20">
        <f>G2360/H2360</f>
        <v/>
      </c>
      <c r="R2360" s="20">
        <f>G2360/O2360</f>
        <v/>
      </c>
      <c r="S2360" s="32">
        <f>(G2360-N2360)/(P2360-N2360)</f>
        <v/>
      </c>
      <c r="T2360" s="4">
        <f>IF(G2360&lt;N2360,"Below",IF(G2360&gt;P2360,"Above","Within"))</f>
        <v/>
      </c>
      <c r="U2360" s="17">
        <f>MAX(0,N2360-G2360)*F2360</f>
        <v/>
      </c>
      <c r="V2360" s="17">
        <f>MAX(0,G2360-P2360)*F2360</f>
        <v/>
      </c>
      <c r="W2360" s="33">
        <f>IF(T2360="Above",LN(G2360/P2360)/LN(1+INDEX(Market!$E$6:$E$9,MATCH(B2360,Market!$A$6:$A$9,0))),0)</f>
        <v/>
      </c>
    </row>
    <row r="2361">
      <c r="A2361" s="5" t="inlineStr">
        <is>
          <t>E02743</t>
        </is>
      </c>
      <c r="B2361" s="5" t="inlineStr">
        <is>
          <t>PL</t>
        </is>
      </c>
      <c r="C2361" s="5" t="inlineStr">
        <is>
          <t>Customer Service</t>
        </is>
      </c>
      <c r="D2361" s="5" t="inlineStr">
        <is>
          <t>L2</t>
        </is>
      </c>
      <c r="E2361" s="5" t="inlineStr">
        <is>
          <t>M</t>
        </is>
      </c>
      <c r="F2361" s="5" t="n">
        <v>0.8</v>
      </c>
      <c r="G2361" s="31" t="n">
        <v>22350</v>
      </c>
      <c r="H2361" s="31" t="n">
        <v>23600</v>
      </c>
      <c r="I2361" s="6">
        <f>INDEX(Roles!$J$5:$J$40,MATCH(C2361&amp;"|"&amp;D2361,Roles!$A$5:$A$40,0))</f>
        <v/>
      </c>
      <c r="J2361" s="6">
        <f>INDEX(Roles!$K$5:$K$40,MATCH(C2361&amp;"|"&amp;D2361,Roles!$A$5:$A$40,0))</f>
        <v/>
      </c>
      <c r="K2361" s="26">
        <f>INDEX(Market!$K$31:$K$54,MATCH(B2361&amp;"|"&amp;J2361,Market!$A$31:$A$54,0))</f>
        <v/>
      </c>
      <c r="L2361" s="6">
        <f>INDEX(Settings!$E$13:$E$19,MATCH(I2361,Settings!$B$13:$B$19,0))</f>
        <v/>
      </c>
      <c r="M2361" s="25">
        <f>INDEX(Structure!$K$6:$K$12,MATCH(I2361,Structure!$A$6:$A$12,0))</f>
        <v/>
      </c>
      <c r="N2361" s="26">
        <f>INDEX(Structure!$G$25:$G$52,MATCH(B2361&amp;"|"&amp;I2361,Structure!$A$25:$A$52,0))</f>
        <v/>
      </c>
      <c r="O2361" s="26">
        <f>INDEX(Structure!$H$25:$H$52,MATCH(B2361&amp;"|"&amp;I2361,Structure!$A$25:$A$52,0))</f>
        <v/>
      </c>
      <c r="P2361" s="26">
        <f>INDEX(Structure!$I$25:$I$52,MATCH(B2361&amp;"|"&amp;I2361,Structure!$A$25:$A$52,0))</f>
        <v/>
      </c>
      <c r="Q2361" s="20">
        <f>G2361/H2361</f>
        <v/>
      </c>
      <c r="R2361" s="20">
        <f>G2361/O2361</f>
        <v/>
      </c>
      <c r="S2361" s="32">
        <f>(G2361-N2361)/(P2361-N2361)</f>
        <v/>
      </c>
      <c r="T2361" s="4">
        <f>IF(G2361&lt;N2361,"Below",IF(G2361&gt;P2361,"Above","Within"))</f>
        <v/>
      </c>
      <c r="U2361" s="17">
        <f>MAX(0,N2361-G2361)*F2361</f>
        <v/>
      </c>
      <c r="V2361" s="17">
        <f>MAX(0,G2361-P2361)*F2361</f>
        <v/>
      </c>
      <c r="W2361" s="33">
        <f>IF(T2361="Above",LN(G2361/P2361)/LN(1+INDEX(Market!$E$6:$E$9,MATCH(B2361,Market!$A$6:$A$9,0))),0)</f>
        <v/>
      </c>
    </row>
    <row r="2362">
      <c r="A2362" s="5" t="inlineStr">
        <is>
          <t>E02744</t>
        </is>
      </c>
      <c r="B2362" s="5" t="inlineStr">
        <is>
          <t>IT</t>
        </is>
      </c>
      <c r="C2362" s="5" t="inlineStr">
        <is>
          <t>Customer Service</t>
        </is>
      </c>
      <c r="D2362" s="5" t="inlineStr">
        <is>
          <t>L4</t>
        </is>
      </c>
      <c r="E2362" s="5" t="inlineStr">
        <is>
          <t>F</t>
        </is>
      </c>
      <c r="F2362" s="5" t="n">
        <v>1</v>
      </c>
      <c r="G2362" s="31" t="n">
        <v>46050</v>
      </c>
      <c r="H2362" s="31" t="n">
        <v>49100</v>
      </c>
      <c r="I2362" s="6">
        <f>INDEX(Roles!$J$5:$J$40,MATCH(C2362&amp;"|"&amp;D2362,Roles!$A$5:$A$40,0))</f>
        <v/>
      </c>
      <c r="J2362" s="6">
        <f>INDEX(Roles!$K$5:$K$40,MATCH(C2362&amp;"|"&amp;D2362,Roles!$A$5:$A$40,0))</f>
        <v/>
      </c>
      <c r="K2362" s="26">
        <f>INDEX(Market!$K$31:$K$54,MATCH(B2362&amp;"|"&amp;J2362,Market!$A$31:$A$54,0))</f>
        <v/>
      </c>
      <c r="L2362" s="6">
        <f>INDEX(Settings!$E$13:$E$19,MATCH(I2362,Settings!$B$13:$B$19,0))</f>
        <v/>
      </c>
      <c r="M2362" s="25">
        <f>INDEX(Structure!$K$6:$K$12,MATCH(I2362,Structure!$A$6:$A$12,0))</f>
        <v/>
      </c>
      <c r="N2362" s="26">
        <f>INDEX(Structure!$G$25:$G$52,MATCH(B2362&amp;"|"&amp;I2362,Structure!$A$25:$A$52,0))</f>
        <v/>
      </c>
      <c r="O2362" s="26">
        <f>INDEX(Structure!$H$25:$H$52,MATCH(B2362&amp;"|"&amp;I2362,Structure!$A$25:$A$52,0))</f>
        <v/>
      </c>
      <c r="P2362" s="26">
        <f>INDEX(Structure!$I$25:$I$52,MATCH(B2362&amp;"|"&amp;I2362,Structure!$A$25:$A$52,0))</f>
        <v/>
      </c>
      <c r="Q2362" s="20">
        <f>G2362/H2362</f>
        <v/>
      </c>
      <c r="R2362" s="20">
        <f>G2362/O2362</f>
        <v/>
      </c>
      <c r="S2362" s="32">
        <f>(G2362-N2362)/(P2362-N2362)</f>
        <v/>
      </c>
      <c r="T2362" s="4">
        <f>IF(G2362&lt;N2362,"Below",IF(G2362&gt;P2362,"Above","Within"))</f>
        <v/>
      </c>
      <c r="U2362" s="17">
        <f>MAX(0,N2362-G2362)*F2362</f>
        <v/>
      </c>
      <c r="V2362" s="17">
        <f>MAX(0,G2362-P2362)*F2362</f>
        <v/>
      </c>
      <c r="W2362" s="33">
        <f>IF(T2362="Above",LN(G2362/P2362)/LN(1+INDEX(Market!$E$6:$E$9,MATCH(B2362,Market!$A$6:$A$9,0))),0)</f>
        <v/>
      </c>
    </row>
    <row r="2363">
      <c r="A2363" s="5" t="inlineStr">
        <is>
          <t>E02746</t>
        </is>
      </c>
      <c r="B2363" s="5" t="inlineStr">
        <is>
          <t>PL</t>
        </is>
      </c>
      <c r="C2363" s="5" t="inlineStr">
        <is>
          <t>Customer Service</t>
        </is>
      </c>
      <c r="D2363" s="5" t="inlineStr">
        <is>
          <t>L4</t>
        </is>
      </c>
      <c r="E2363" s="5" t="inlineStr">
        <is>
          <t>F</t>
        </is>
      </c>
      <c r="F2363" s="5" t="n">
        <v>1</v>
      </c>
      <c r="G2363" s="31" t="n">
        <v>36200</v>
      </c>
      <c r="H2363" s="31" t="n">
        <v>39700</v>
      </c>
      <c r="I2363" s="6">
        <f>INDEX(Roles!$J$5:$J$40,MATCH(C2363&amp;"|"&amp;D2363,Roles!$A$5:$A$40,0))</f>
        <v/>
      </c>
      <c r="J2363" s="6">
        <f>INDEX(Roles!$K$5:$K$40,MATCH(C2363&amp;"|"&amp;D2363,Roles!$A$5:$A$40,0))</f>
        <v/>
      </c>
      <c r="K2363" s="26">
        <f>INDEX(Market!$K$31:$K$54,MATCH(B2363&amp;"|"&amp;J2363,Market!$A$31:$A$54,0))</f>
        <v/>
      </c>
      <c r="L2363" s="6">
        <f>INDEX(Settings!$E$13:$E$19,MATCH(I2363,Settings!$B$13:$B$19,0))</f>
        <v/>
      </c>
      <c r="M2363" s="25">
        <f>INDEX(Structure!$K$6:$K$12,MATCH(I2363,Structure!$A$6:$A$12,0))</f>
        <v/>
      </c>
      <c r="N2363" s="26">
        <f>INDEX(Structure!$G$25:$G$52,MATCH(B2363&amp;"|"&amp;I2363,Structure!$A$25:$A$52,0))</f>
        <v/>
      </c>
      <c r="O2363" s="26">
        <f>INDEX(Structure!$H$25:$H$52,MATCH(B2363&amp;"|"&amp;I2363,Structure!$A$25:$A$52,0))</f>
        <v/>
      </c>
      <c r="P2363" s="26">
        <f>INDEX(Structure!$I$25:$I$52,MATCH(B2363&amp;"|"&amp;I2363,Structure!$A$25:$A$52,0))</f>
        <v/>
      </c>
      <c r="Q2363" s="20">
        <f>G2363/H2363</f>
        <v/>
      </c>
      <c r="R2363" s="20">
        <f>G2363/O2363</f>
        <v/>
      </c>
      <c r="S2363" s="32">
        <f>(G2363-N2363)/(P2363-N2363)</f>
        <v/>
      </c>
      <c r="T2363" s="4">
        <f>IF(G2363&lt;N2363,"Below",IF(G2363&gt;P2363,"Above","Within"))</f>
        <v/>
      </c>
      <c r="U2363" s="17">
        <f>MAX(0,N2363-G2363)*F2363</f>
        <v/>
      </c>
      <c r="V2363" s="17">
        <f>MAX(0,G2363-P2363)*F2363</f>
        <v/>
      </c>
      <c r="W2363" s="33">
        <f>IF(T2363="Above",LN(G2363/P2363)/LN(1+INDEX(Market!$E$6:$E$9,MATCH(B2363,Market!$A$6:$A$9,0))),0)</f>
        <v/>
      </c>
    </row>
    <row r="2364">
      <c r="A2364" s="5" t="inlineStr">
        <is>
          <t>E02747</t>
        </is>
      </c>
      <c r="B2364" s="5" t="inlineStr">
        <is>
          <t>PL</t>
        </is>
      </c>
      <c r="C2364" s="5" t="inlineStr">
        <is>
          <t>Customer Service</t>
        </is>
      </c>
      <c r="D2364" s="5" t="inlineStr">
        <is>
          <t>L3</t>
        </is>
      </c>
      <c r="E2364" s="5" t="inlineStr">
        <is>
          <t>F</t>
        </is>
      </c>
      <c r="F2364" s="5" t="n">
        <v>1</v>
      </c>
      <c r="G2364" s="31" t="n">
        <v>30100</v>
      </c>
      <c r="H2364" s="31" t="n">
        <v>30200</v>
      </c>
      <c r="I2364" s="6">
        <f>INDEX(Roles!$J$5:$J$40,MATCH(C2364&amp;"|"&amp;D2364,Roles!$A$5:$A$40,0))</f>
        <v/>
      </c>
      <c r="J2364" s="6">
        <f>INDEX(Roles!$K$5:$K$40,MATCH(C2364&amp;"|"&amp;D2364,Roles!$A$5:$A$40,0))</f>
        <v/>
      </c>
      <c r="K2364" s="26">
        <f>INDEX(Market!$K$31:$K$54,MATCH(B2364&amp;"|"&amp;J2364,Market!$A$31:$A$54,0))</f>
        <v/>
      </c>
      <c r="L2364" s="6">
        <f>INDEX(Settings!$E$13:$E$19,MATCH(I2364,Settings!$B$13:$B$19,0))</f>
        <v/>
      </c>
      <c r="M2364" s="25">
        <f>INDEX(Structure!$K$6:$K$12,MATCH(I2364,Structure!$A$6:$A$12,0))</f>
        <v/>
      </c>
      <c r="N2364" s="26">
        <f>INDEX(Structure!$G$25:$G$52,MATCH(B2364&amp;"|"&amp;I2364,Structure!$A$25:$A$52,0))</f>
        <v/>
      </c>
      <c r="O2364" s="26">
        <f>INDEX(Structure!$H$25:$H$52,MATCH(B2364&amp;"|"&amp;I2364,Structure!$A$25:$A$52,0))</f>
        <v/>
      </c>
      <c r="P2364" s="26">
        <f>INDEX(Structure!$I$25:$I$52,MATCH(B2364&amp;"|"&amp;I2364,Structure!$A$25:$A$52,0))</f>
        <v/>
      </c>
      <c r="Q2364" s="20">
        <f>G2364/H2364</f>
        <v/>
      </c>
      <c r="R2364" s="20">
        <f>G2364/O2364</f>
        <v/>
      </c>
      <c r="S2364" s="32">
        <f>(G2364-N2364)/(P2364-N2364)</f>
        <v/>
      </c>
      <c r="T2364" s="4">
        <f>IF(G2364&lt;N2364,"Below",IF(G2364&gt;P2364,"Above","Within"))</f>
        <v/>
      </c>
      <c r="U2364" s="17">
        <f>MAX(0,N2364-G2364)*F2364</f>
        <v/>
      </c>
      <c r="V2364" s="17">
        <f>MAX(0,G2364-P2364)*F2364</f>
        <v/>
      </c>
      <c r="W2364" s="33">
        <f>IF(T2364="Above",LN(G2364/P2364)/LN(1+INDEX(Market!$E$6:$E$9,MATCH(B2364,Market!$A$6:$A$9,0))),0)</f>
        <v/>
      </c>
    </row>
    <row r="2365">
      <c r="A2365" s="5" t="inlineStr">
        <is>
          <t>E02748</t>
        </is>
      </c>
      <c r="B2365" s="5" t="inlineStr">
        <is>
          <t>IT</t>
        </is>
      </c>
      <c r="C2365" s="5" t="inlineStr">
        <is>
          <t>Sales</t>
        </is>
      </c>
      <c r="D2365" s="5" t="inlineStr">
        <is>
          <t>L2</t>
        </is>
      </c>
      <c r="E2365" s="5" t="inlineStr">
        <is>
          <t>M</t>
        </is>
      </c>
      <c r="F2365" s="5" t="n">
        <v>1</v>
      </c>
      <c r="G2365" s="31" t="n">
        <v>35200</v>
      </c>
      <c r="H2365" s="31" t="n">
        <v>34100</v>
      </c>
      <c r="I2365" s="6">
        <f>INDEX(Roles!$J$5:$J$40,MATCH(C2365&amp;"|"&amp;D2365,Roles!$A$5:$A$40,0))</f>
        <v/>
      </c>
      <c r="J2365" s="6">
        <f>INDEX(Roles!$K$5:$K$40,MATCH(C2365&amp;"|"&amp;D2365,Roles!$A$5:$A$40,0))</f>
        <v/>
      </c>
      <c r="K2365" s="26">
        <f>INDEX(Market!$K$31:$K$54,MATCH(B2365&amp;"|"&amp;J2365,Market!$A$31:$A$54,0))</f>
        <v/>
      </c>
      <c r="L2365" s="6">
        <f>INDEX(Settings!$E$13:$E$19,MATCH(I2365,Settings!$B$13:$B$19,0))</f>
        <v/>
      </c>
      <c r="M2365" s="25">
        <f>INDEX(Structure!$K$6:$K$12,MATCH(I2365,Structure!$A$6:$A$12,0))</f>
        <v/>
      </c>
      <c r="N2365" s="26">
        <f>INDEX(Structure!$G$25:$G$52,MATCH(B2365&amp;"|"&amp;I2365,Structure!$A$25:$A$52,0))</f>
        <v/>
      </c>
      <c r="O2365" s="26">
        <f>INDEX(Structure!$H$25:$H$52,MATCH(B2365&amp;"|"&amp;I2365,Structure!$A$25:$A$52,0))</f>
        <v/>
      </c>
      <c r="P2365" s="26">
        <f>INDEX(Structure!$I$25:$I$52,MATCH(B2365&amp;"|"&amp;I2365,Structure!$A$25:$A$52,0))</f>
        <v/>
      </c>
      <c r="Q2365" s="20">
        <f>G2365/H2365</f>
        <v/>
      </c>
      <c r="R2365" s="20">
        <f>G2365/O2365</f>
        <v/>
      </c>
      <c r="S2365" s="32">
        <f>(G2365-N2365)/(P2365-N2365)</f>
        <v/>
      </c>
      <c r="T2365" s="4">
        <f>IF(G2365&lt;N2365,"Below",IF(G2365&gt;P2365,"Above","Within"))</f>
        <v/>
      </c>
      <c r="U2365" s="17">
        <f>MAX(0,N2365-G2365)*F2365</f>
        <v/>
      </c>
      <c r="V2365" s="17">
        <f>MAX(0,G2365-P2365)*F2365</f>
        <v/>
      </c>
      <c r="W2365" s="33">
        <f>IF(T2365="Above",LN(G2365/P2365)/LN(1+INDEX(Market!$E$6:$E$9,MATCH(B2365,Market!$A$6:$A$9,0))),0)</f>
        <v/>
      </c>
    </row>
    <row r="2366">
      <c r="A2366" s="5" t="inlineStr">
        <is>
          <t>E02750</t>
        </is>
      </c>
      <c r="B2366" s="5" t="inlineStr">
        <is>
          <t>PL</t>
        </is>
      </c>
      <c r="C2366" s="5" t="inlineStr">
        <is>
          <t>Customer Service</t>
        </is>
      </c>
      <c r="D2366" s="5" t="inlineStr">
        <is>
          <t>L4</t>
        </is>
      </c>
      <c r="E2366" s="5" t="inlineStr">
        <is>
          <t>F</t>
        </is>
      </c>
      <c r="F2366" s="5" t="n">
        <v>1</v>
      </c>
      <c r="G2366" s="31" t="n">
        <v>31600</v>
      </c>
      <c r="H2366" s="31" t="n">
        <v>39700</v>
      </c>
      <c r="I2366" s="6">
        <f>INDEX(Roles!$J$5:$J$40,MATCH(C2366&amp;"|"&amp;D2366,Roles!$A$5:$A$40,0))</f>
        <v/>
      </c>
      <c r="J2366" s="6">
        <f>INDEX(Roles!$K$5:$K$40,MATCH(C2366&amp;"|"&amp;D2366,Roles!$A$5:$A$40,0))</f>
        <v/>
      </c>
      <c r="K2366" s="26">
        <f>INDEX(Market!$K$31:$K$54,MATCH(B2366&amp;"|"&amp;J2366,Market!$A$31:$A$54,0))</f>
        <v/>
      </c>
      <c r="L2366" s="6">
        <f>INDEX(Settings!$E$13:$E$19,MATCH(I2366,Settings!$B$13:$B$19,0))</f>
        <v/>
      </c>
      <c r="M2366" s="25">
        <f>INDEX(Structure!$K$6:$K$12,MATCH(I2366,Structure!$A$6:$A$12,0))</f>
        <v/>
      </c>
      <c r="N2366" s="26">
        <f>INDEX(Structure!$G$25:$G$52,MATCH(B2366&amp;"|"&amp;I2366,Structure!$A$25:$A$52,0))</f>
        <v/>
      </c>
      <c r="O2366" s="26">
        <f>INDEX(Structure!$H$25:$H$52,MATCH(B2366&amp;"|"&amp;I2366,Structure!$A$25:$A$52,0))</f>
        <v/>
      </c>
      <c r="P2366" s="26">
        <f>INDEX(Structure!$I$25:$I$52,MATCH(B2366&amp;"|"&amp;I2366,Structure!$A$25:$A$52,0))</f>
        <v/>
      </c>
      <c r="Q2366" s="20">
        <f>G2366/H2366</f>
        <v/>
      </c>
      <c r="R2366" s="20">
        <f>G2366/O2366</f>
        <v/>
      </c>
      <c r="S2366" s="32">
        <f>(G2366-N2366)/(P2366-N2366)</f>
        <v/>
      </c>
      <c r="T2366" s="4">
        <f>IF(G2366&lt;N2366,"Below",IF(G2366&gt;P2366,"Above","Within"))</f>
        <v/>
      </c>
      <c r="U2366" s="17">
        <f>MAX(0,N2366-G2366)*F2366</f>
        <v/>
      </c>
      <c r="V2366" s="17">
        <f>MAX(0,G2366-P2366)*F2366</f>
        <v/>
      </c>
      <c r="W2366" s="33">
        <f>IF(T2366="Above",LN(G2366/P2366)/LN(1+INDEX(Market!$E$6:$E$9,MATCH(B2366,Market!$A$6:$A$9,0))),0)</f>
        <v/>
      </c>
    </row>
    <row r="2367">
      <c r="A2367" s="5" t="inlineStr">
        <is>
          <t>E02751</t>
        </is>
      </c>
      <c r="B2367" s="5" t="inlineStr">
        <is>
          <t>IT</t>
        </is>
      </c>
      <c r="C2367" s="5" t="inlineStr">
        <is>
          <t>Customer Service</t>
        </is>
      </c>
      <c r="D2367" s="5" t="inlineStr">
        <is>
          <t>L3</t>
        </is>
      </c>
      <c r="E2367" s="5" t="inlineStr">
        <is>
          <t>M</t>
        </is>
      </c>
      <c r="F2367" s="5" t="n">
        <v>1</v>
      </c>
      <c r="G2367" s="31" t="n">
        <v>39050</v>
      </c>
      <c r="H2367" s="31" t="n">
        <v>37400</v>
      </c>
      <c r="I2367" s="6">
        <f>INDEX(Roles!$J$5:$J$40,MATCH(C2367&amp;"|"&amp;D2367,Roles!$A$5:$A$40,0))</f>
        <v/>
      </c>
      <c r="J2367" s="6">
        <f>INDEX(Roles!$K$5:$K$40,MATCH(C2367&amp;"|"&amp;D2367,Roles!$A$5:$A$40,0))</f>
        <v/>
      </c>
      <c r="K2367" s="26">
        <f>INDEX(Market!$K$31:$K$54,MATCH(B2367&amp;"|"&amp;J2367,Market!$A$31:$A$54,0))</f>
        <v/>
      </c>
      <c r="L2367" s="6">
        <f>INDEX(Settings!$E$13:$E$19,MATCH(I2367,Settings!$B$13:$B$19,0))</f>
        <v/>
      </c>
      <c r="M2367" s="25">
        <f>INDEX(Structure!$K$6:$K$12,MATCH(I2367,Structure!$A$6:$A$12,0))</f>
        <v/>
      </c>
      <c r="N2367" s="26">
        <f>INDEX(Structure!$G$25:$G$52,MATCH(B2367&amp;"|"&amp;I2367,Structure!$A$25:$A$52,0))</f>
        <v/>
      </c>
      <c r="O2367" s="26">
        <f>INDEX(Structure!$H$25:$H$52,MATCH(B2367&amp;"|"&amp;I2367,Structure!$A$25:$A$52,0))</f>
        <v/>
      </c>
      <c r="P2367" s="26">
        <f>INDEX(Structure!$I$25:$I$52,MATCH(B2367&amp;"|"&amp;I2367,Structure!$A$25:$A$52,0))</f>
        <v/>
      </c>
      <c r="Q2367" s="20">
        <f>G2367/H2367</f>
        <v/>
      </c>
      <c r="R2367" s="20">
        <f>G2367/O2367</f>
        <v/>
      </c>
      <c r="S2367" s="32">
        <f>(G2367-N2367)/(P2367-N2367)</f>
        <v/>
      </c>
      <c r="T2367" s="4">
        <f>IF(G2367&lt;N2367,"Below",IF(G2367&gt;P2367,"Above","Within"))</f>
        <v/>
      </c>
      <c r="U2367" s="17">
        <f>MAX(0,N2367-G2367)*F2367</f>
        <v/>
      </c>
      <c r="V2367" s="17">
        <f>MAX(0,G2367-P2367)*F2367</f>
        <v/>
      </c>
      <c r="W2367" s="33">
        <f>IF(T2367="Above",LN(G2367/P2367)/LN(1+INDEX(Market!$E$6:$E$9,MATCH(B2367,Market!$A$6:$A$9,0))),0)</f>
        <v/>
      </c>
    </row>
    <row r="2368">
      <c r="A2368" s="5" t="inlineStr">
        <is>
          <t>E02752</t>
        </is>
      </c>
      <c r="B2368" s="5" t="inlineStr">
        <is>
          <t>PL</t>
        </is>
      </c>
      <c r="C2368" s="5" t="inlineStr">
        <is>
          <t>Customer Service</t>
        </is>
      </c>
      <c r="D2368" s="5" t="inlineStr">
        <is>
          <t>L1</t>
        </is>
      </c>
      <c r="E2368" s="5" t="inlineStr">
        <is>
          <t>F</t>
        </is>
      </c>
      <c r="F2368" s="5" t="n">
        <v>1</v>
      </c>
      <c r="G2368" s="31" t="n">
        <v>20450</v>
      </c>
      <c r="H2368" s="31" t="n">
        <v>18900</v>
      </c>
      <c r="I2368" s="6">
        <f>INDEX(Roles!$J$5:$J$40,MATCH(C2368&amp;"|"&amp;D2368,Roles!$A$5:$A$40,0))</f>
        <v/>
      </c>
      <c r="J2368" s="6">
        <f>INDEX(Roles!$K$5:$K$40,MATCH(C2368&amp;"|"&amp;D2368,Roles!$A$5:$A$40,0))</f>
        <v/>
      </c>
      <c r="K2368" s="26">
        <f>INDEX(Market!$K$31:$K$54,MATCH(B2368&amp;"|"&amp;J2368,Market!$A$31:$A$54,0))</f>
        <v/>
      </c>
      <c r="L2368" s="6">
        <f>INDEX(Settings!$E$13:$E$19,MATCH(I2368,Settings!$B$13:$B$19,0))</f>
        <v/>
      </c>
      <c r="M2368" s="25">
        <f>INDEX(Structure!$K$6:$K$12,MATCH(I2368,Structure!$A$6:$A$12,0))</f>
        <v/>
      </c>
      <c r="N2368" s="26">
        <f>INDEX(Structure!$G$25:$G$52,MATCH(B2368&amp;"|"&amp;I2368,Structure!$A$25:$A$52,0))</f>
        <v/>
      </c>
      <c r="O2368" s="26">
        <f>INDEX(Structure!$H$25:$H$52,MATCH(B2368&amp;"|"&amp;I2368,Structure!$A$25:$A$52,0))</f>
        <v/>
      </c>
      <c r="P2368" s="26">
        <f>INDEX(Structure!$I$25:$I$52,MATCH(B2368&amp;"|"&amp;I2368,Structure!$A$25:$A$52,0))</f>
        <v/>
      </c>
      <c r="Q2368" s="20">
        <f>G2368/H2368</f>
        <v/>
      </c>
      <c r="R2368" s="20">
        <f>G2368/O2368</f>
        <v/>
      </c>
      <c r="S2368" s="32">
        <f>(G2368-N2368)/(P2368-N2368)</f>
        <v/>
      </c>
      <c r="T2368" s="4">
        <f>IF(G2368&lt;N2368,"Below",IF(G2368&gt;P2368,"Above","Within"))</f>
        <v/>
      </c>
      <c r="U2368" s="17">
        <f>MAX(0,N2368-G2368)*F2368</f>
        <v/>
      </c>
      <c r="V2368" s="17">
        <f>MAX(0,G2368-P2368)*F2368</f>
        <v/>
      </c>
      <c r="W2368" s="33">
        <f>IF(T2368="Above",LN(G2368/P2368)/LN(1+INDEX(Market!$E$6:$E$9,MATCH(B2368,Market!$A$6:$A$9,0))),0)</f>
        <v/>
      </c>
    </row>
    <row r="2369">
      <c r="A2369" s="5" t="inlineStr">
        <is>
          <t>E02753</t>
        </is>
      </c>
      <c r="B2369" s="5" t="inlineStr">
        <is>
          <t>ES</t>
        </is>
      </c>
      <c r="C2369" s="5" t="inlineStr">
        <is>
          <t>Customer Service</t>
        </is>
      </c>
      <c r="D2369" s="5" t="inlineStr">
        <is>
          <t>L3</t>
        </is>
      </c>
      <c r="E2369" s="5" t="inlineStr">
        <is>
          <t>F</t>
        </is>
      </c>
      <c r="F2369" s="5" t="n">
        <v>1</v>
      </c>
      <c r="G2369" s="31" t="n">
        <v>38900</v>
      </c>
      <c r="H2369" s="31" t="n">
        <v>36000</v>
      </c>
      <c r="I2369" s="6">
        <f>INDEX(Roles!$J$5:$J$40,MATCH(C2369&amp;"|"&amp;D2369,Roles!$A$5:$A$40,0))</f>
        <v/>
      </c>
      <c r="J2369" s="6">
        <f>INDEX(Roles!$K$5:$K$40,MATCH(C2369&amp;"|"&amp;D2369,Roles!$A$5:$A$40,0))</f>
        <v/>
      </c>
      <c r="K2369" s="26">
        <f>INDEX(Market!$K$31:$K$54,MATCH(B2369&amp;"|"&amp;J2369,Market!$A$31:$A$54,0))</f>
        <v/>
      </c>
      <c r="L2369" s="6">
        <f>INDEX(Settings!$E$13:$E$19,MATCH(I2369,Settings!$B$13:$B$19,0))</f>
        <v/>
      </c>
      <c r="M2369" s="25">
        <f>INDEX(Structure!$K$6:$K$12,MATCH(I2369,Structure!$A$6:$A$12,0))</f>
        <v/>
      </c>
      <c r="N2369" s="26">
        <f>INDEX(Structure!$G$25:$G$52,MATCH(B2369&amp;"|"&amp;I2369,Structure!$A$25:$A$52,0))</f>
        <v/>
      </c>
      <c r="O2369" s="26">
        <f>INDEX(Structure!$H$25:$H$52,MATCH(B2369&amp;"|"&amp;I2369,Structure!$A$25:$A$52,0))</f>
        <v/>
      </c>
      <c r="P2369" s="26">
        <f>INDEX(Structure!$I$25:$I$52,MATCH(B2369&amp;"|"&amp;I2369,Structure!$A$25:$A$52,0))</f>
        <v/>
      </c>
      <c r="Q2369" s="20">
        <f>G2369/H2369</f>
        <v/>
      </c>
      <c r="R2369" s="20">
        <f>G2369/O2369</f>
        <v/>
      </c>
      <c r="S2369" s="32">
        <f>(G2369-N2369)/(P2369-N2369)</f>
        <v/>
      </c>
      <c r="T2369" s="4">
        <f>IF(G2369&lt;N2369,"Below",IF(G2369&gt;P2369,"Above","Within"))</f>
        <v/>
      </c>
      <c r="U2369" s="17">
        <f>MAX(0,N2369-G2369)*F2369</f>
        <v/>
      </c>
      <c r="V2369" s="17">
        <f>MAX(0,G2369-P2369)*F2369</f>
        <v/>
      </c>
      <c r="W2369" s="33">
        <f>IF(T2369="Above",LN(G2369/P2369)/LN(1+INDEX(Market!$E$6:$E$9,MATCH(B2369,Market!$A$6:$A$9,0))),0)</f>
        <v/>
      </c>
    </row>
    <row r="2370">
      <c r="A2370" s="5" t="inlineStr">
        <is>
          <t>E02754</t>
        </is>
      </c>
      <c r="B2370" s="5" t="inlineStr">
        <is>
          <t>DE</t>
        </is>
      </c>
      <c r="C2370" s="5" t="inlineStr">
        <is>
          <t>Customer Service</t>
        </is>
      </c>
      <c r="D2370" s="5" t="inlineStr">
        <is>
          <t>L2</t>
        </is>
      </c>
      <c r="E2370" s="5" t="inlineStr">
        <is>
          <t>M</t>
        </is>
      </c>
      <c r="F2370" s="5" t="n">
        <v>1</v>
      </c>
      <c r="G2370" s="31" t="n">
        <v>46200</v>
      </c>
      <c r="H2370" s="31" t="n">
        <v>42800</v>
      </c>
      <c r="I2370" s="6">
        <f>INDEX(Roles!$J$5:$J$40,MATCH(C2370&amp;"|"&amp;D2370,Roles!$A$5:$A$40,0))</f>
        <v/>
      </c>
      <c r="J2370" s="6">
        <f>INDEX(Roles!$K$5:$K$40,MATCH(C2370&amp;"|"&amp;D2370,Roles!$A$5:$A$40,0))</f>
        <v/>
      </c>
      <c r="K2370" s="26">
        <f>INDEX(Market!$K$31:$K$54,MATCH(B2370&amp;"|"&amp;J2370,Market!$A$31:$A$54,0))</f>
        <v/>
      </c>
      <c r="L2370" s="6">
        <f>INDEX(Settings!$E$13:$E$19,MATCH(I2370,Settings!$B$13:$B$19,0))</f>
        <v/>
      </c>
      <c r="M2370" s="25">
        <f>INDEX(Structure!$K$6:$K$12,MATCH(I2370,Structure!$A$6:$A$12,0))</f>
        <v/>
      </c>
      <c r="N2370" s="26">
        <f>INDEX(Structure!$G$25:$G$52,MATCH(B2370&amp;"|"&amp;I2370,Structure!$A$25:$A$52,0))</f>
        <v/>
      </c>
      <c r="O2370" s="26">
        <f>INDEX(Structure!$H$25:$H$52,MATCH(B2370&amp;"|"&amp;I2370,Structure!$A$25:$A$52,0))</f>
        <v/>
      </c>
      <c r="P2370" s="26">
        <f>INDEX(Structure!$I$25:$I$52,MATCH(B2370&amp;"|"&amp;I2370,Structure!$A$25:$A$52,0))</f>
        <v/>
      </c>
      <c r="Q2370" s="20">
        <f>G2370/H2370</f>
        <v/>
      </c>
      <c r="R2370" s="20">
        <f>G2370/O2370</f>
        <v/>
      </c>
      <c r="S2370" s="32">
        <f>(G2370-N2370)/(P2370-N2370)</f>
        <v/>
      </c>
      <c r="T2370" s="4">
        <f>IF(G2370&lt;N2370,"Below",IF(G2370&gt;P2370,"Above","Within"))</f>
        <v/>
      </c>
      <c r="U2370" s="17">
        <f>MAX(0,N2370-G2370)*F2370</f>
        <v/>
      </c>
      <c r="V2370" s="17">
        <f>MAX(0,G2370-P2370)*F2370</f>
        <v/>
      </c>
      <c r="W2370" s="33">
        <f>IF(T2370="Above",LN(G2370/P2370)/LN(1+INDEX(Market!$E$6:$E$9,MATCH(B2370,Market!$A$6:$A$9,0))),0)</f>
        <v/>
      </c>
    </row>
    <row r="2371">
      <c r="A2371" s="5" t="inlineStr">
        <is>
          <t>E02755</t>
        </is>
      </c>
      <c r="B2371" s="5" t="inlineStr">
        <is>
          <t>PL</t>
        </is>
      </c>
      <c r="C2371" s="5" t="inlineStr">
        <is>
          <t>Sales</t>
        </is>
      </c>
      <c r="D2371" s="5" t="inlineStr">
        <is>
          <t>L1</t>
        </is>
      </c>
      <c r="E2371" s="5" t="inlineStr">
        <is>
          <t>F</t>
        </is>
      </c>
      <c r="F2371" s="5" t="n">
        <v>1</v>
      </c>
      <c r="G2371" s="31" t="n">
        <v>19750</v>
      </c>
      <c r="H2371" s="31" t="n">
        <v>22000</v>
      </c>
      <c r="I2371" s="6">
        <f>INDEX(Roles!$J$5:$J$40,MATCH(C2371&amp;"|"&amp;D2371,Roles!$A$5:$A$40,0))</f>
        <v/>
      </c>
      <c r="J2371" s="6">
        <f>INDEX(Roles!$K$5:$K$40,MATCH(C2371&amp;"|"&amp;D2371,Roles!$A$5:$A$40,0))</f>
        <v/>
      </c>
      <c r="K2371" s="26">
        <f>INDEX(Market!$K$31:$K$54,MATCH(B2371&amp;"|"&amp;J2371,Market!$A$31:$A$54,0))</f>
        <v/>
      </c>
      <c r="L2371" s="6">
        <f>INDEX(Settings!$E$13:$E$19,MATCH(I2371,Settings!$B$13:$B$19,0))</f>
        <v/>
      </c>
      <c r="M2371" s="25">
        <f>INDEX(Structure!$K$6:$K$12,MATCH(I2371,Structure!$A$6:$A$12,0))</f>
        <v/>
      </c>
      <c r="N2371" s="26">
        <f>INDEX(Structure!$G$25:$G$52,MATCH(B2371&amp;"|"&amp;I2371,Structure!$A$25:$A$52,0))</f>
        <v/>
      </c>
      <c r="O2371" s="26">
        <f>INDEX(Structure!$H$25:$H$52,MATCH(B2371&amp;"|"&amp;I2371,Structure!$A$25:$A$52,0))</f>
        <v/>
      </c>
      <c r="P2371" s="26">
        <f>INDEX(Structure!$I$25:$I$52,MATCH(B2371&amp;"|"&amp;I2371,Structure!$A$25:$A$52,0))</f>
        <v/>
      </c>
      <c r="Q2371" s="20">
        <f>G2371/H2371</f>
        <v/>
      </c>
      <c r="R2371" s="20">
        <f>G2371/O2371</f>
        <v/>
      </c>
      <c r="S2371" s="32">
        <f>(G2371-N2371)/(P2371-N2371)</f>
        <v/>
      </c>
      <c r="T2371" s="4">
        <f>IF(G2371&lt;N2371,"Below",IF(G2371&gt;P2371,"Above","Within"))</f>
        <v/>
      </c>
      <c r="U2371" s="17">
        <f>MAX(0,N2371-G2371)*F2371</f>
        <v/>
      </c>
      <c r="V2371" s="17">
        <f>MAX(0,G2371-P2371)*F2371</f>
        <v/>
      </c>
      <c r="W2371" s="33">
        <f>IF(T2371="Above",LN(G2371/P2371)/LN(1+INDEX(Market!$E$6:$E$9,MATCH(B2371,Market!$A$6:$A$9,0))),0)</f>
        <v/>
      </c>
    </row>
    <row r="2372">
      <c r="A2372" s="5" t="inlineStr">
        <is>
          <t>E02756</t>
        </is>
      </c>
      <c r="B2372" s="5" t="inlineStr">
        <is>
          <t>PL</t>
        </is>
      </c>
      <c r="C2372" s="5" t="inlineStr">
        <is>
          <t>Operations</t>
        </is>
      </c>
      <c r="D2372" s="5" t="inlineStr">
        <is>
          <t>L3</t>
        </is>
      </c>
      <c r="E2372" s="5" t="inlineStr">
        <is>
          <t>F</t>
        </is>
      </c>
      <c r="F2372" s="5" t="n">
        <v>0.8</v>
      </c>
      <c r="G2372" s="31" t="n">
        <v>31200</v>
      </c>
      <c r="H2372" s="31" t="n">
        <v>31900</v>
      </c>
      <c r="I2372" s="6">
        <f>INDEX(Roles!$J$5:$J$40,MATCH(C2372&amp;"|"&amp;D2372,Roles!$A$5:$A$40,0))</f>
        <v/>
      </c>
      <c r="J2372" s="6">
        <f>INDEX(Roles!$K$5:$K$40,MATCH(C2372&amp;"|"&amp;D2372,Roles!$A$5:$A$40,0))</f>
        <v/>
      </c>
      <c r="K2372" s="26">
        <f>INDEX(Market!$K$31:$K$54,MATCH(B2372&amp;"|"&amp;J2372,Market!$A$31:$A$54,0))</f>
        <v/>
      </c>
      <c r="L2372" s="6">
        <f>INDEX(Settings!$E$13:$E$19,MATCH(I2372,Settings!$B$13:$B$19,0))</f>
        <v/>
      </c>
      <c r="M2372" s="25">
        <f>INDEX(Structure!$K$6:$K$12,MATCH(I2372,Structure!$A$6:$A$12,0))</f>
        <v/>
      </c>
      <c r="N2372" s="26">
        <f>INDEX(Structure!$G$25:$G$52,MATCH(B2372&amp;"|"&amp;I2372,Structure!$A$25:$A$52,0))</f>
        <v/>
      </c>
      <c r="O2372" s="26">
        <f>INDEX(Structure!$H$25:$H$52,MATCH(B2372&amp;"|"&amp;I2372,Structure!$A$25:$A$52,0))</f>
        <v/>
      </c>
      <c r="P2372" s="26">
        <f>INDEX(Structure!$I$25:$I$52,MATCH(B2372&amp;"|"&amp;I2372,Structure!$A$25:$A$52,0))</f>
        <v/>
      </c>
      <c r="Q2372" s="20">
        <f>G2372/H2372</f>
        <v/>
      </c>
      <c r="R2372" s="20">
        <f>G2372/O2372</f>
        <v/>
      </c>
      <c r="S2372" s="32">
        <f>(G2372-N2372)/(P2372-N2372)</f>
        <v/>
      </c>
      <c r="T2372" s="4">
        <f>IF(G2372&lt;N2372,"Below",IF(G2372&gt;P2372,"Above","Within"))</f>
        <v/>
      </c>
      <c r="U2372" s="17">
        <f>MAX(0,N2372-G2372)*F2372</f>
        <v/>
      </c>
      <c r="V2372" s="17">
        <f>MAX(0,G2372-P2372)*F2372</f>
        <v/>
      </c>
      <c r="W2372" s="33">
        <f>IF(T2372="Above",LN(G2372/P2372)/LN(1+INDEX(Market!$E$6:$E$9,MATCH(B2372,Market!$A$6:$A$9,0))),0)</f>
        <v/>
      </c>
    </row>
    <row r="2373">
      <c r="A2373" s="5" t="inlineStr">
        <is>
          <t>E02757</t>
        </is>
      </c>
      <c r="B2373" s="5" t="inlineStr">
        <is>
          <t>PL</t>
        </is>
      </c>
      <c r="C2373" s="5" t="inlineStr">
        <is>
          <t>HR</t>
        </is>
      </c>
      <c r="D2373" s="5" t="inlineStr">
        <is>
          <t>L2</t>
        </is>
      </c>
      <c r="E2373" s="5" t="inlineStr">
        <is>
          <t>F</t>
        </is>
      </c>
      <c r="F2373" s="5" t="n">
        <v>1</v>
      </c>
      <c r="G2373" s="31" t="n">
        <v>30100</v>
      </c>
      <c r="H2373" s="31" t="n">
        <v>26200</v>
      </c>
      <c r="I2373" s="6">
        <f>INDEX(Roles!$J$5:$J$40,MATCH(C2373&amp;"|"&amp;D2373,Roles!$A$5:$A$40,0))</f>
        <v/>
      </c>
      <c r="J2373" s="6">
        <f>INDEX(Roles!$K$5:$K$40,MATCH(C2373&amp;"|"&amp;D2373,Roles!$A$5:$A$40,0))</f>
        <v/>
      </c>
      <c r="K2373" s="26">
        <f>INDEX(Market!$K$31:$K$54,MATCH(B2373&amp;"|"&amp;J2373,Market!$A$31:$A$54,0))</f>
        <v/>
      </c>
      <c r="L2373" s="6">
        <f>INDEX(Settings!$E$13:$E$19,MATCH(I2373,Settings!$B$13:$B$19,0))</f>
        <v/>
      </c>
      <c r="M2373" s="25">
        <f>INDEX(Structure!$K$6:$K$12,MATCH(I2373,Structure!$A$6:$A$12,0))</f>
        <v/>
      </c>
      <c r="N2373" s="26">
        <f>INDEX(Structure!$G$25:$G$52,MATCH(B2373&amp;"|"&amp;I2373,Structure!$A$25:$A$52,0))</f>
        <v/>
      </c>
      <c r="O2373" s="26">
        <f>INDEX(Structure!$H$25:$H$52,MATCH(B2373&amp;"|"&amp;I2373,Structure!$A$25:$A$52,0))</f>
        <v/>
      </c>
      <c r="P2373" s="26">
        <f>INDEX(Structure!$I$25:$I$52,MATCH(B2373&amp;"|"&amp;I2373,Structure!$A$25:$A$52,0))</f>
        <v/>
      </c>
      <c r="Q2373" s="20">
        <f>G2373/H2373</f>
        <v/>
      </c>
      <c r="R2373" s="20">
        <f>G2373/O2373</f>
        <v/>
      </c>
      <c r="S2373" s="32">
        <f>(G2373-N2373)/(P2373-N2373)</f>
        <v/>
      </c>
      <c r="T2373" s="4">
        <f>IF(G2373&lt;N2373,"Below",IF(G2373&gt;P2373,"Above","Within"))</f>
        <v/>
      </c>
      <c r="U2373" s="17">
        <f>MAX(0,N2373-G2373)*F2373</f>
        <v/>
      </c>
      <c r="V2373" s="17">
        <f>MAX(0,G2373-P2373)*F2373</f>
        <v/>
      </c>
      <c r="W2373" s="33">
        <f>IF(T2373="Above",LN(G2373/P2373)/LN(1+INDEX(Market!$E$6:$E$9,MATCH(B2373,Market!$A$6:$A$9,0))),0)</f>
        <v/>
      </c>
    </row>
    <row r="2374">
      <c r="A2374" s="5" t="inlineStr">
        <is>
          <t>E02758</t>
        </is>
      </c>
      <c r="B2374" s="5" t="inlineStr">
        <is>
          <t>PL</t>
        </is>
      </c>
      <c r="C2374" s="5" t="inlineStr">
        <is>
          <t>Sales</t>
        </is>
      </c>
      <c r="D2374" s="5" t="inlineStr">
        <is>
          <t>L2</t>
        </is>
      </c>
      <c r="E2374" s="5" t="inlineStr">
        <is>
          <t>F</t>
        </is>
      </c>
      <c r="F2374" s="5" t="n">
        <v>1</v>
      </c>
      <c r="G2374" s="31" t="n">
        <v>25000</v>
      </c>
      <c r="H2374" s="31" t="n">
        <v>27600</v>
      </c>
      <c r="I2374" s="6">
        <f>INDEX(Roles!$J$5:$J$40,MATCH(C2374&amp;"|"&amp;D2374,Roles!$A$5:$A$40,0))</f>
        <v/>
      </c>
      <c r="J2374" s="6">
        <f>INDEX(Roles!$K$5:$K$40,MATCH(C2374&amp;"|"&amp;D2374,Roles!$A$5:$A$40,0))</f>
        <v/>
      </c>
      <c r="K2374" s="26">
        <f>INDEX(Market!$K$31:$K$54,MATCH(B2374&amp;"|"&amp;J2374,Market!$A$31:$A$54,0))</f>
        <v/>
      </c>
      <c r="L2374" s="6">
        <f>INDEX(Settings!$E$13:$E$19,MATCH(I2374,Settings!$B$13:$B$19,0))</f>
        <v/>
      </c>
      <c r="M2374" s="25">
        <f>INDEX(Structure!$K$6:$K$12,MATCH(I2374,Structure!$A$6:$A$12,0))</f>
        <v/>
      </c>
      <c r="N2374" s="26">
        <f>INDEX(Structure!$G$25:$G$52,MATCH(B2374&amp;"|"&amp;I2374,Structure!$A$25:$A$52,0))</f>
        <v/>
      </c>
      <c r="O2374" s="26">
        <f>INDEX(Structure!$H$25:$H$52,MATCH(B2374&amp;"|"&amp;I2374,Structure!$A$25:$A$52,0))</f>
        <v/>
      </c>
      <c r="P2374" s="26">
        <f>INDEX(Structure!$I$25:$I$52,MATCH(B2374&amp;"|"&amp;I2374,Structure!$A$25:$A$52,0))</f>
        <v/>
      </c>
      <c r="Q2374" s="20">
        <f>G2374/H2374</f>
        <v/>
      </c>
      <c r="R2374" s="20">
        <f>G2374/O2374</f>
        <v/>
      </c>
      <c r="S2374" s="32">
        <f>(G2374-N2374)/(P2374-N2374)</f>
        <v/>
      </c>
      <c r="T2374" s="4">
        <f>IF(G2374&lt;N2374,"Below",IF(G2374&gt;P2374,"Above","Within"))</f>
        <v/>
      </c>
      <c r="U2374" s="17">
        <f>MAX(0,N2374-G2374)*F2374</f>
        <v/>
      </c>
      <c r="V2374" s="17">
        <f>MAX(0,G2374-P2374)*F2374</f>
        <v/>
      </c>
      <c r="W2374" s="33">
        <f>IF(T2374="Above",LN(G2374/P2374)/LN(1+INDEX(Market!$E$6:$E$9,MATCH(B2374,Market!$A$6:$A$9,0))),0)</f>
        <v/>
      </c>
    </row>
    <row r="2375">
      <c r="A2375" s="5" t="inlineStr">
        <is>
          <t>E02759</t>
        </is>
      </c>
      <c r="B2375" s="5" t="inlineStr">
        <is>
          <t>IT</t>
        </is>
      </c>
      <c r="C2375" s="5" t="inlineStr">
        <is>
          <t>Sales</t>
        </is>
      </c>
      <c r="D2375" s="5" t="inlineStr">
        <is>
          <t>L2</t>
        </is>
      </c>
      <c r="E2375" s="5" t="inlineStr">
        <is>
          <t>F</t>
        </is>
      </c>
      <c r="F2375" s="5" t="n">
        <v>1</v>
      </c>
      <c r="G2375" s="31" t="n">
        <v>34250</v>
      </c>
      <c r="H2375" s="31" t="n">
        <v>34100</v>
      </c>
      <c r="I2375" s="6">
        <f>INDEX(Roles!$J$5:$J$40,MATCH(C2375&amp;"|"&amp;D2375,Roles!$A$5:$A$40,0))</f>
        <v/>
      </c>
      <c r="J2375" s="6">
        <f>INDEX(Roles!$K$5:$K$40,MATCH(C2375&amp;"|"&amp;D2375,Roles!$A$5:$A$40,0))</f>
        <v/>
      </c>
      <c r="K2375" s="26">
        <f>INDEX(Market!$K$31:$K$54,MATCH(B2375&amp;"|"&amp;J2375,Market!$A$31:$A$54,0))</f>
        <v/>
      </c>
      <c r="L2375" s="6">
        <f>INDEX(Settings!$E$13:$E$19,MATCH(I2375,Settings!$B$13:$B$19,0))</f>
        <v/>
      </c>
      <c r="M2375" s="25">
        <f>INDEX(Structure!$K$6:$K$12,MATCH(I2375,Structure!$A$6:$A$12,0))</f>
        <v/>
      </c>
      <c r="N2375" s="26">
        <f>INDEX(Structure!$G$25:$G$52,MATCH(B2375&amp;"|"&amp;I2375,Structure!$A$25:$A$52,0))</f>
        <v/>
      </c>
      <c r="O2375" s="26">
        <f>INDEX(Structure!$H$25:$H$52,MATCH(B2375&amp;"|"&amp;I2375,Structure!$A$25:$A$52,0))</f>
        <v/>
      </c>
      <c r="P2375" s="26">
        <f>INDEX(Structure!$I$25:$I$52,MATCH(B2375&amp;"|"&amp;I2375,Structure!$A$25:$A$52,0))</f>
        <v/>
      </c>
      <c r="Q2375" s="20">
        <f>G2375/H2375</f>
        <v/>
      </c>
      <c r="R2375" s="20">
        <f>G2375/O2375</f>
        <v/>
      </c>
      <c r="S2375" s="32">
        <f>(G2375-N2375)/(P2375-N2375)</f>
        <v/>
      </c>
      <c r="T2375" s="4">
        <f>IF(G2375&lt;N2375,"Below",IF(G2375&gt;P2375,"Above","Within"))</f>
        <v/>
      </c>
      <c r="U2375" s="17">
        <f>MAX(0,N2375-G2375)*F2375</f>
        <v/>
      </c>
      <c r="V2375" s="17">
        <f>MAX(0,G2375-P2375)*F2375</f>
        <v/>
      </c>
      <c r="W2375" s="33">
        <f>IF(T2375="Above",LN(G2375/P2375)/LN(1+INDEX(Market!$E$6:$E$9,MATCH(B2375,Market!$A$6:$A$9,0))),0)</f>
        <v/>
      </c>
    </row>
    <row r="2376">
      <c r="A2376" s="5" t="inlineStr">
        <is>
          <t>E02760</t>
        </is>
      </c>
      <c r="B2376" s="5" t="inlineStr">
        <is>
          <t>DE</t>
        </is>
      </c>
      <c r="C2376" s="5" t="inlineStr">
        <is>
          <t>Customer Service</t>
        </is>
      </c>
      <c r="D2376" s="5" t="inlineStr">
        <is>
          <t>L3</t>
        </is>
      </c>
      <c r="E2376" s="5" t="inlineStr">
        <is>
          <t>F</t>
        </is>
      </c>
      <c r="F2376" s="5" t="n">
        <v>1</v>
      </c>
      <c r="G2376" s="31" t="n">
        <v>59350</v>
      </c>
      <c r="H2376" s="31" t="n">
        <v>54700</v>
      </c>
      <c r="I2376" s="6">
        <f>INDEX(Roles!$J$5:$J$40,MATCH(C2376&amp;"|"&amp;D2376,Roles!$A$5:$A$40,0))</f>
        <v/>
      </c>
      <c r="J2376" s="6">
        <f>INDEX(Roles!$K$5:$K$40,MATCH(C2376&amp;"|"&amp;D2376,Roles!$A$5:$A$40,0))</f>
        <v/>
      </c>
      <c r="K2376" s="26">
        <f>INDEX(Market!$K$31:$K$54,MATCH(B2376&amp;"|"&amp;J2376,Market!$A$31:$A$54,0))</f>
        <v/>
      </c>
      <c r="L2376" s="6">
        <f>INDEX(Settings!$E$13:$E$19,MATCH(I2376,Settings!$B$13:$B$19,0))</f>
        <v/>
      </c>
      <c r="M2376" s="25">
        <f>INDEX(Structure!$K$6:$K$12,MATCH(I2376,Structure!$A$6:$A$12,0))</f>
        <v/>
      </c>
      <c r="N2376" s="26">
        <f>INDEX(Structure!$G$25:$G$52,MATCH(B2376&amp;"|"&amp;I2376,Structure!$A$25:$A$52,0))</f>
        <v/>
      </c>
      <c r="O2376" s="26">
        <f>INDEX(Structure!$H$25:$H$52,MATCH(B2376&amp;"|"&amp;I2376,Structure!$A$25:$A$52,0))</f>
        <v/>
      </c>
      <c r="P2376" s="26">
        <f>INDEX(Structure!$I$25:$I$52,MATCH(B2376&amp;"|"&amp;I2376,Structure!$A$25:$A$52,0))</f>
        <v/>
      </c>
      <c r="Q2376" s="20">
        <f>G2376/H2376</f>
        <v/>
      </c>
      <c r="R2376" s="20">
        <f>G2376/O2376</f>
        <v/>
      </c>
      <c r="S2376" s="32">
        <f>(G2376-N2376)/(P2376-N2376)</f>
        <v/>
      </c>
      <c r="T2376" s="4">
        <f>IF(G2376&lt;N2376,"Below",IF(G2376&gt;P2376,"Above","Within"))</f>
        <v/>
      </c>
      <c r="U2376" s="17">
        <f>MAX(0,N2376-G2376)*F2376</f>
        <v/>
      </c>
      <c r="V2376" s="17">
        <f>MAX(0,G2376-P2376)*F2376</f>
        <v/>
      </c>
      <c r="W2376" s="33">
        <f>IF(T2376="Above",LN(G2376/P2376)/LN(1+INDEX(Market!$E$6:$E$9,MATCH(B2376,Market!$A$6:$A$9,0))),0)</f>
        <v/>
      </c>
    </row>
    <row r="2377">
      <c r="A2377" s="5" t="inlineStr">
        <is>
          <t>E02761</t>
        </is>
      </c>
      <c r="B2377" s="5" t="inlineStr">
        <is>
          <t>PL</t>
        </is>
      </c>
      <c r="C2377" s="5" t="inlineStr">
        <is>
          <t>Operations</t>
        </is>
      </c>
      <c r="D2377" s="5" t="inlineStr">
        <is>
          <t>L2</t>
        </is>
      </c>
      <c r="E2377" s="5" t="inlineStr">
        <is>
          <t>M</t>
        </is>
      </c>
      <c r="F2377" s="5" t="n">
        <v>1</v>
      </c>
      <c r="G2377" s="31" t="n">
        <v>27100</v>
      </c>
      <c r="H2377" s="31" t="n">
        <v>24900</v>
      </c>
      <c r="I2377" s="6">
        <f>INDEX(Roles!$J$5:$J$40,MATCH(C2377&amp;"|"&amp;D2377,Roles!$A$5:$A$40,0))</f>
        <v/>
      </c>
      <c r="J2377" s="6">
        <f>INDEX(Roles!$K$5:$K$40,MATCH(C2377&amp;"|"&amp;D2377,Roles!$A$5:$A$40,0))</f>
        <v/>
      </c>
      <c r="K2377" s="26">
        <f>INDEX(Market!$K$31:$K$54,MATCH(B2377&amp;"|"&amp;J2377,Market!$A$31:$A$54,0))</f>
        <v/>
      </c>
      <c r="L2377" s="6">
        <f>INDEX(Settings!$E$13:$E$19,MATCH(I2377,Settings!$B$13:$B$19,0))</f>
        <v/>
      </c>
      <c r="M2377" s="25">
        <f>INDEX(Structure!$K$6:$K$12,MATCH(I2377,Structure!$A$6:$A$12,0))</f>
        <v/>
      </c>
      <c r="N2377" s="26">
        <f>INDEX(Structure!$G$25:$G$52,MATCH(B2377&amp;"|"&amp;I2377,Structure!$A$25:$A$52,0))</f>
        <v/>
      </c>
      <c r="O2377" s="26">
        <f>INDEX(Structure!$H$25:$H$52,MATCH(B2377&amp;"|"&amp;I2377,Structure!$A$25:$A$52,0))</f>
        <v/>
      </c>
      <c r="P2377" s="26">
        <f>INDEX(Structure!$I$25:$I$52,MATCH(B2377&amp;"|"&amp;I2377,Structure!$A$25:$A$52,0))</f>
        <v/>
      </c>
      <c r="Q2377" s="20">
        <f>G2377/H2377</f>
        <v/>
      </c>
      <c r="R2377" s="20">
        <f>G2377/O2377</f>
        <v/>
      </c>
      <c r="S2377" s="32">
        <f>(G2377-N2377)/(P2377-N2377)</f>
        <v/>
      </c>
      <c r="T2377" s="4">
        <f>IF(G2377&lt;N2377,"Below",IF(G2377&gt;P2377,"Above","Within"))</f>
        <v/>
      </c>
      <c r="U2377" s="17">
        <f>MAX(0,N2377-G2377)*F2377</f>
        <v/>
      </c>
      <c r="V2377" s="17">
        <f>MAX(0,G2377-P2377)*F2377</f>
        <v/>
      </c>
      <c r="W2377" s="33">
        <f>IF(T2377="Above",LN(G2377/P2377)/LN(1+INDEX(Market!$E$6:$E$9,MATCH(B2377,Market!$A$6:$A$9,0))),0)</f>
        <v/>
      </c>
    </row>
    <row r="2378">
      <c r="A2378" s="5" t="inlineStr">
        <is>
          <t>E02762</t>
        </is>
      </c>
      <c r="B2378" s="5" t="inlineStr">
        <is>
          <t>PL</t>
        </is>
      </c>
      <c r="C2378" s="5" t="inlineStr">
        <is>
          <t>Operations</t>
        </is>
      </c>
      <c r="D2378" s="5" t="inlineStr">
        <is>
          <t>L2</t>
        </is>
      </c>
      <c r="E2378" s="5" t="inlineStr">
        <is>
          <t>F</t>
        </is>
      </c>
      <c r="F2378" s="5" t="n">
        <v>1</v>
      </c>
      <c r="G2378" s="31" t="n">
        <v>25900</v>
      </c>
      <c r="H2378" s="31" t="n">
        <v>24900</v>
      </c>
      <c r="I2378" s="6">
        <f>INDEX(Roles!$J$5:$J$40,MATCH(C2378&amp;"|"&amp;D2378,Roles!$A$5:$A$40,0))</f>
        <v/>
      </c>
      <c r="J2378" s="6">
        <f>INDEX(Roles!$K$5:$K$40,MATCH(C2378&amp;"|"&amp;D2378,Roles!$A$5:$A$40,0))</f>
        <v/>
      </c>
      <c r="K2378" s="26">
        <f>INDEX(Market!$K$31:$K$54,MATCH(B2378&amp;"|"&amp;J2378,Market!$A$31:$A$54,0))</f>
        <v/>
      </c>
      <c r="L2378" s="6">
        <f>INDEX(Settings!$E$13:$E$19,MATCH(I2378,Settings!$B$13:$B$19,0))</f>
        <v/>
      </c>
      <c r="M2378" s="25">
        <f>INDEX(Structure!$K$6:$K$12,MATCH(I2378,Structure!$A$6:$A$12,0))</f>
        <v/>
      </c>
      <c r="N2378" s="26">
        <f>INDEX(Structure!$G$25:$G$52,MATCH(B2378&amp;"|"&amp;I2378,Structure!$A$25:$A$52,0))</f>
        <v/>
      </c>
      <c r="O2378" s="26">
        <f>INDEX(Structure!$H$25:$H$52,MATCH(B2378&amp;"|"&amp;I2378,Structure!$A$25:$A$52,0))</f>
        <v/>
      </c>
      <c r="P2378" s="26">
        <f>INDEX(Structure!$I$25:$I$52,MATCH(B2378&amp;"|"&amp;I2378,Structure!$A$25:$A$52,0))</f>
        <v/>
      </c>
      <c r="Q2378" s="20">
        <f>G2378/H2378</f>
        <v/>
      </c>
      <c r="R2378" s="20">
        <f>G2378/O2378</f>
        <v/>
      </c>
      <c r="S2378" s="32">
        <f>(G2378-N2378)/(P2378-N2378)</f>
        <v/>
      </c>
      <c r="T2378" s="4">
        <f>IF(G2378&lt;N2378,"Below",IF(G2378&gt;P2378,"Above","Within"))</f>
        <v/>
      </c>
      <c r="U2378" s="17">
        <f>MAX(0,N2378-G2378)*F2378</f>
        <v/>
      </c>
      <c r="V2378" s="17">
        <f>MAX(0,G2378-P2378)*F2378</f>
        <v/>
      </c>
      <c r="W2378" s="33">
        <f>IF(T2378="Above",LN(G2378/P2378)/LN(1+INDEX(Market!$E$6:$E$9,MATCH(B2378,Market!$A$6:$A$9,0))),0)</f>
        <v/>
      </c>
    </row>
    <row r="2379">
      <c r="A2379" s="5" t="inlineStr">
        <is>
          <t>E02763</t>
        </is>
      </c>
      <c r="B2379" s="5" t="inlineStr">
        <is>
          <t>PL</t>
        </is>
      </c>
      <c r="C2379" s="5" t="inlineStr">
        <is>
          <t>Operations</t>
        </is>
      </c>
      <c r="D2379" s="5" t="inlineStr">
        <is>
          <t>L3</t>
        </is>
      </c>
      <c r="E2379" s="5" t="inlineStr">
        <is>
          <t>M</t>
        </is>
      </c>
      <c r="F2379" s="5" t="n">
        <v>1</v>
      </c>
      <c r="G2379" s="31" t="n">
        <v>34400</v>
      </c>
      <c r="H2379" s="31" t="n">
        <v>31900</v>
      </c>
      <c r="I2379" s="6">
        <f>INDEX(Roles!$J$5:$J$40,MATCH(C2379&amp;"|"&amp;D2379,Roles!$A$5:$A$40,0))</f>
        <v/>
      </c>
      <c r="J2379" s="6">
        <f>INDEX(Roles!$K$5:$K$40,MATCH(C2379&amp;"|"&amp;D2379,Roles!$A$5:$A$40,0))</f>
        <v/>
      </c>
      <c r="K2379" s="26">
        <f>INDEX(Market!$K$31:$K$54,MATCH(B2379&amp;"|"&amp;J2379,Market!$A$31:$A$54,0))</f>
        <v/>
      </c>
      <c r="L2379" s="6">
        <f>INDEX(Settings!$E$13:$E$19,MATCH(I2379,Settings!$B$13:$B$19,0))</f>
        <v/>
      </c>
      <c r="M2379" s="25">
        <f>INDEX(Structure!$K$6:$K$12,MATCH(I2379,Structure!$A$6:$A$12,0))</f>
        <v/>
      </c>
      <c r="N2379" s="26">
        <f>INDEX(Structure!$G$25:$G$52,MATCH(B2379&amp;"|"&amp;I2379,Structure!$A$25:$A$52,0))</f>
        <v/>
      </c>
      <c r="O2379" s="26">
        <f>INDEX(Structure!$H$25:$H$52,MATCH(B2379&amp;"|"&amp;I2379,Structure!$A$25:$A$52,0))</f>
        <v/>
      </c>
      <c r="P2379" s="26">
        <f>INDEX(Structure!$I$25:$I$52,MATCH(B2379&amp;"|"&amp;I2379,Structure!$A$25:$A$52,0))</f>
        <v/>
      </c>
      <c r="Q2379" s="20">
        <f>G2379/H2379</f>
        <v/>
      </c>
      <c r="R2379" s="20">
        <f>G2379/O2379</f>
        <v/>
      </c>
      <c r="S2379" s="32">
        <f>(G2379-N2379)/(P2379-N2379)</f>
        <v/>
      </c>
      <c r="T2379" s="4">
        <f>IF(G2379&lt;N2379,"Below",IF(G2379&gt;P2379,"Above","Within"))</f>
        <v/>
      </c>
      <c r="U2379" s="17">
        <f>MAX(0,N2379-G2379)*F2379</f>
        <v/>
      </c>
      <c r="V2379" s="17">
        <f>MAX(0,G2379-P2379)*F2379</f>
        <v/>
      </c>
      <c r="W2379" s="33">
        <f>IF(T2379="Above",LN(G2379/P2379)/LN(1+INDEX(Market!$E$6:$E$9,MATCH(B2379,Market!$A$6:$A$9,0))),0)</f>
        <v/>
      </c>
    </row>
    <row r="2380">
      <c r="A2380" s="5" t="inlineStr">
        <is>
          <t>E02764</t>
        </is>
      </c>
      <c r="B2380" s="5" t="inlineStr">
        <is>
          <t>IT</t>
        </is>
      </c>
      <c r="C2380" s="5" t="inlineStr">
        <is>
          <t>Operations</t>
        </is>
      </c>
      <c r="D2380" s="5" t="inlineStr">
        <is>
          <t>L2</t>
        </is>
      </c>
      <c r="E2380" s="5" t="inlineStr">
        <is>
          <t>M</t>
        </is>
      </c>
      <c r="F2380" s="5" t="n">
        <v>1</v>
      </c>
      <c r="G2380" s="31" t="n">
        <v>33050</v>
      </c>
      <c r="H2380" s="31" t="n">
        <v>30900</v>
      </c>
      <c r="I2380" s="6">
        <f>INDEX(Roles!$J$5:$J$40,MATCH(C2380&amp;"|"&amp;D2380,Roles!$A$5:$A$40,0))</f>
        <v/>
      </c>
      <c r="J2380" s="6">
        <f>INDEX(Roles!$K$5:$K$40,MATCH(C2380&amp;"|"&amp;D2380,Roles!$A$5:$A$40,0))</f>
        <v/>
      </c>
      <c r="K2380" s="26">
        <f>INDEX(Market!$K$31:$K$54,MATCH(B2380&amp;"|"&amp;J2380,Market!$A$31:$A$54,0))</f>
        <v/>
      </c>
      <c r="L2380" s="6">
        <f>INDEX(Settings!$E$13:$E$19,MATCH(I2380,Settings!$B$13:$B$19,0))</f>
        <v/>
      </c>
      <c r="M2380" s="25">
        <f>INDEX(Structure!$K$6:$K$12,MATCH(I2380,Structure!$A$6:$A$12,0))</f>
        <v/>
      </c>
      <c r="N2380" s="26">
        <f>INDEX(Structure!$G$25:$G$52,MATCH(B2380&amp;"|"&amp;I2380,Structure!$A$25:$A$52,0))</f>
        <v/>
      </c>
      <c r="O2380" s="26">
        <f>INDEX(Structure!$H$25:$H$52,MATCH(B2380&amp;"|"&amp;I2380,Structure!$A$25:$A$52,0))</f>
        <v/>
      </c>
      <c r="P2380" s="26">
        <f>INDEX(Structure!$I$25:$I$52,MATCH(B2380&amp;"|"&amp;I2380,Structure!$A$25:$A$52,0))</f>
        <v/>
      </c>
      <c r="Q2380" s="20">
        <f>G2380/H2380</f>
        <v/>
      </c>
      <c r="R2380" s="20">
        <f>G2380/O2380</f>
        <v/>
      </c>
      <c r="S2380" s="32">
        <f>(G2380-N2380)/(P2380-N2380)</f>
        <v/>
      </c>
      <c r="T2380" s="4">
        <f>IF(G2380&lt;N2380,"Below",IF(G2380&gt;P2380,"Above","Within"))</f>
        <v/>
      </c>
      <c r="U2380" s="17">
        <f>MAX(0,N2380-G2380)*F2380</f>
        <v/>
      </c>
      <c r="V2380" s="17">
        <f>MAX(0,G2380-P2380)*F2380</f>
        <v/>
      </c>
      <c r="W2380" s="33">
        <f>IF(T2380="Above",LN(G2380/P2380)/LN(1+INDEX(Market!$E$6:$E$9,MATCH(B2380,Market!$A$6:$A$9,0))),0)</f>
        <v/>
      </c>
    </row>
    <row r="2381">
      <c r="A2381" s="5" t="inlineStr">
        <is>
          <t>E02765</t>
        </is>
      </c>
      <c r="B2381" s="5" t="inlineStr">
        <is>
          <t>PL</t>
        </is>
      </c>
      <c r="C2381" s="5" t="inlineStr">
        <is>
          <t>Customer Service</t>
        </is>
      </c>
      <c r="D2381" s="5" t="inlineStr">
        <is>
          <t>L2</t>
        </is>
      </c>
      <c r="E2381" s="5" t="inlineStr">
        <is>
          <t>M</t>
        </is>
      </c>
      <c r="F2381" s="5" t="n">
        <v>1</v>
      </c>
      <c r="G2381" s="31" t="n">
        <v>20950</v>
      </c>
      <c r="H2381" s="31" t="n">
        <v>23600</v>
      </c>
      <c r="I2381" s="6">
        <f>INDEX(Roles!$J$5:$J$40,MATCH(C2381&amp;"|"&amp;D2381,Roles!$A$5:$A$40,0))</f>
        <v/>
      </c>
      <c r="J2381" s="6">
        <f>INDEX(Roles!$K$5:$K$40,MATCH(C2381&amp;"|"&amp;D2381,Roles!$A$5:$A$40,0))</f>
        <v/>
      </c>
      <c r="K2381" s="26">
        <f>INDEX(Market!$K$31:$K$54,MATCH(B2381&amp;"|"&amp;J2381,Market!$A$31:$A$54,0))</f>
        <v/>
      </c>
      <c r="L2381" s="6">
        <f>INDEX(Settings!$E$13:$E$19,MATCH(I2381,Settings!$B$13:$B$19,0))</f>
        <v/>
      </c>
      <c r="M2381" s="25">
        <f>INDEX(Structure!$K$6:$K$12,MATCH(I2381,Structure!$A$6:$A$12,0))</f>
        <v/>
      </c>
      <c r="N2381" s="26">
        <f>INDEX(Structure!$G$25:$G$52,MATCH(B2381&amp;"|"&amp;I2381,Structure!$A$25:$A$52,0))</f>
        <v/>
      </c>
      <c r="O2381" s="26">
        <f>INDEX(Structure!$H$25:$H$52,MATCH(B2381&amp;"|"&amp;I2381,Structure!$A$25:$A$52,0))</f>
        <v/>
      </c>
      <c r="P2381" s="26">
        <f>INDEX(Structure!$I$25:$I$52,MATCH(B2381&amp;"|"&amp;I2381,Structure!$A$25:$A$52,0))</f>
        <v/>
      </c>
      <c r="Q2381" s="20">
        <f>G2381/H2381</f>
        <v/>
      </c>
      <c r="R2381" s="20">
        <f>G2381/O2381</f>
        <v/>
      </c>
      <c r="S2381" s="32">
        <f>(G2381-N2381)/(P2381-N2381)</f>
        <v/>
      </c>
      <c r="T2381" s="4">
        <f>IF(G2381&lt;N2381,"Below",IF(G2381&gt;P2381,"Above","Within"))</f>
        <v/>
      </c>
      <c r="U2381" s="17">
        <f>MAX(0,N2381-G2381)*F2381</f>
        <v/>
      </c>
      <c r="V2381" s="17">
        <f>MAX(0,G2381-P2381)*F2381</f>
        <v/>
      </c>
      <c r="W2381" s="33">
        <f>IF(T2381="Above",LN(G2381/P2381)/LN(1+INDEX(Market!$E$6:$E$9,MATCH(B2381,Market!$A$6:$A$9,0))),0)</f>
        <v/>
      </c>
    </row>
    <row r="2382">
      <c r="A2382" s="5" t="inlineStr">
        <is>
          <t>E02766</t>
        </is>
      </c>
      <c r="B2382" s="5" t="inlineStr">
        <is>
          <t>IT</t>
        </is>
      </c>
      <c r="C2382" s="5" t="inlineStr">
        <is>
          <t>Customer Service</t>
        </is>
      </c>
      <c r="D2382" s="5" t="inlineStr">
        <is>
          <t>L3</t>
        </is>
      </c>
      <c r="E2382" s="5" t="inlineStr">
        <is>
          <t>M</t>
        </is>
      </c>
      <c r="F2382" s="5" t="n">
        <v>1</v>
      </c>
      <c r="G2382" s="31" t="n">
        <v>34100</v>
      </c>
      <c r="H2382" s="31" t="n">
        <v>37400</v>
      </c>
      <c r="I2382" s="6">
        <f>INDEX(Roles!$J$5:$J$40,MATCH(C2382&amp;"|"&amp;D2382,Roles!$A$5:$A$40,0))</f>
        <v/>
      </c>
      <c r="J2382" s="6">
        <f>INDEX(Roles!$K$5:$K$40,MATCH(C2382&amp;"|"&amp;D2382,Roles!$A$5:$A$40,0))</f>
        <v/>
      </c>
      <c r="K2382" s="26">
        <f>INDEX(Market!$K$31:$K$54,MATCH(B2382&amp;"|"&amp;J2382,Market!$A$31:$A$54,0))</f>
        <v/>
      </c>
      <c r="L2382" s="6">
        <f>INDEX(Settings!$E$13:$E$19,MATCH(I2382,Settings!$B$13:$B$19,0))</f>
        <v/>
      </c>
      <c r="M2382" s="25">
        <f>INDEX(Structure!$K$6:$K$12,MATCH(I2382,Structure!$A$6:$A$12,0))</f>
        <v/>
      </c>
      <c r="N2382" s="26">
        <f>INDEX(Structure!$G$25:$G$52,MATCH(B2382&amp;"|"&amp;I2382,Structure!$A$25:$A$52,0))</f>
        <v/>
      </c>
      <c r="O2382" s="26">
        <f>INDEX(Structure!$H$25:$H$52,MATCH(B2382&amp;"|"&amp;I2382,Structure!$A$25:$A$52,0))</f>
        <v/>
      </c>
      <c r="P2382" s="26">
        <f>INDEX(Structure!$I$25:$I$52,MATCH(B2382&amp;"|"&amp;I2382,Structure!$A$25:$A$52,0))</f>
        <v/>
      </c>
      <c r="Q2382" s="20">
        <f>G2382/H2382</f>
        <v/>
      </c>
      <c r="R2382" s="20">
        <f>G2382/O2382</f>
        <v/>
      </c>
      <c r="S2382" s="32">
        <f>(G2382-N2382)/(P2382-N2382)</f>
        <v/>
      </c>
      <c r="T2382" s="4">
        <f>IF(G2382&lt;N2382,"Below",IF(G2382&gt;P2382,"Above","Within"))</f>
        <v/>
      </c>
      <c r="U2382" s="17">
        <f>MAX(0,N2382-G2382)*F2382</f>
        <v/>
      </c>
      <c r="V2382" s="17">
        <f>MAX(0,G2382-P2382)*F2382</f>
        <v/>
      </c>
      <c r="W2382" s="33">
        <f>IF(T2382="Above",LN(G2382/P2382)/LN(1+INDEX(Market!$E$6:$E$9,MATCH(B2382,Market!$A$6:$A$9,0))),0)</f>
        <v/>
      </c>
    </row>
    <row r="2383">
      <c r="A2383" s="5" t="inlineStr">
        <is>
          <t>E02767</t>
        </is>
      </c>
      <c r="B2383" s="5" t="inlineStr">
        <is>
          <t>DE</t>
        </is>
      </c>
      <c r="C2383" s="5" t="inlineStr">
        <is>
          <t>Operations</t>
        </is>
      </c>
      <c r="D2383" s="5" t="inlineStr">
        <is>
          <t>L2</t>
        </is>
      </c>
      <c r="E2383" s="5" t="inlineStr">
        <is>
          <t>M</t>
        </is>
      </c>
      <c r="F2383" s="5" t="n">
        <v>1</v>
      </c>
      <c r="G2383" s="31" t="n">
        <v>47500</v>
      </c>
      <c r="H2383" s="31" t="n">
        <v>45100</v>
      </c>
      <c r="I2383" s="6">
        <f>INDEX(Roles!$J$5:$J$40,MATCH(C2383&amp;"|"&amp;D2383,Roles!$A$5:$A$40,0))</f>
        <v/>
      </c>
      <c r="J2383" s="6">
        <f>INDEX(Roles!$K$5:$K$40,MATCH(C2383&amp;"|"&amp;D2383,Roles!$A$5:$A$40,0))</f>
        <v/>
      </c>
      <c r="K2383" s="26">
        <f>INDEX(Market!$K$31:$K$54,MATCH(B2383&amp;"|"&amp;J2383,Market!$A$31:$A$54,0))</f>
        <v/>
      </c>
      <c r="L2383" s="6">
        <f>INDEX(Settings!$E$13:$E$19,MATCH(I2383,Settings!$B$13:$B$19,0))</f>
        <v/>
      </c>
      <c r="M2383" s="25">
        <f>INDEX(Structure!$K$6:$K$12,MATCH(I2383,Structure!$A$6:$A$12,0))</f>
        <v/>
      </c>
      <c r="N2383" s="26">
        <f>INDEX(Structure!$G$25:$G$52,MATCH(B2383&amp;"|"&amp;I2383,Structure!$A$25:$A$52,0))</f>
        <v/>
      </c>
      <c r="O2383" s="26">
        <f>INDEX(Structure!$H$25:$H$52,MATCH(B2383&amp;"|"&amp;I2383,Structure!$A$25:$A$52,0))</f>
        <v/>
      </c>
      <c r="P2383" s="26">
        <f>INDEX(Structure!$I$25:$I$52,MATCH(B2383&amp;"|"&amp;I2383,Structure!$A$25:$A$52,0))</f>
        <v/>
      </c>
      <c r="Q2383" s="20">
        <f>G2383/H2383</f>
        <v/>
      </c>
      <c r="R2383" s="20">
        <f>G2383/O2383</f>
        <v/>
      </c>
      <c r="S2383" s="32">
        <f>(G2383-N2383)/(P2383-N2383)</f>
        <v/>
      </c>
      <c r="T2383" s="4">
        <f>IF(G2383&lt;N2383,"Below",IF(G2383&gt;P2383,"Above","Within"))</f>
        <v/>
      </c>
      <c r="U2383" s="17">
        <f>MAX(0,N2383-G2383)*F2383</f>
        <v/>
      </c>
      <c r="V2383" s="17">
        <f>MAX(0,G2383-P2383)*F2383</f>
        <v/>
      </c>
      <c r="W2383" s="33">
        <f>IF(T2383="Above",LN(G2383/P2383)/LN(1+INDEX(Market!$E$6:$E$9,MATCH(B2383,Market!$A$6:$A$9,0))),0)</f>
        <v/>
      </c>
    </row>
    <row r="2384">
      <c r="A2384" s="5" t="inlineStr">
        <is>
          <t>E02768</t>
        </is>
      </c>
      <c r="B2384" s="5" t="inlineStr">
        <is>
          <t>DE</t>
        </is>
      </c>
      <c r="C2384" s="5" t="inlineStr">
        <is>
          <t>Tech</t>
        </is>
      </c>
      <c r="D2384" s="5" t="inlineStr">
        <is>
          <t>L4</t>
        </is>
      </c>
      <c r="E2384" s="5" t="inlineStr">
        <is>
          <t>M</t>
        </is>
      </c>
      <c r="F2384" s="5" t="n">
        <v>1</v>
      </c>
      <c r="G2384" s="31" t="n">
        <v>112600</v>
      </c>
      <c r="H2384" s="31" t="n">
        <v>99800</v>
      </c>
      <c r="I2384" s="6">
        <f>INDEX(Roles!$J$5:$J$40,MATCH(C2384&amp;"|"&amp;D2384,Roles!$A$5:$A$40,0))</f>
        <v/>
      </c>
      <c r="J2384" s="6">
        <f>INDEX(Roles!$K$5:$K$40,MATCH(C2384&amp;"|"&amp;D2384,Roles!$A$5:$A$40,0))</f>
        <v/>
      </c>
      <c r="K2384" s="26">
        <f>INDEX(Market!$K$31:$K$54,MATCH(B2384&amp;"|"&amp;J2384,Market!$A$31:$A$54,0))</f>
        <v/>
      </c>
      <c r="L2384" s="6">
        <f>INDEX(Settings!$E$13:$E$19,MATCH(I2384,Settings!$B$13:$B$19,0))</f>
        <v/>
      </c>
      <c r="M2384" s="25">
        <f>INDEX(Structure!$K$6:$K$12,MATCH(I2384,Structure!$A$6:$A$12,0))</f>
        <v/>
      </c>
      <c r="N2384" s="26">
        <f>INDEX(Structure!$G$25:$G$52,MATCH(B2384&amp;"|"&amp;I2384,Structure!$A$25:$A$52,0))</f>
        <v/>
      </c>
      <c r="O2384" s="26">
        <f>INDEX(Structure!$H$25:$H$52,MATCH(B2384&amp;"|"&amp;I2384,Structure!$A$25:$A$52,0))</f>
        <v/>
      </c>
      <c r="P2384" s="26">
        <f>INDEX(Structure!$I$25:$I$52,MATCH(B2384&amp;"|"&amp;I2384,Structure!$A$25:$A$52,0))</f>
        <v/>
      </c>
      <c r="Q2384" s="20">
        <f>G2384/H2384</f>
        <v/>
      </c>
      <c r="R2384" s="20">
        <f>G2384/O2384</f>
        <v/>
      </c>
      <c r="S2384" s="32">
        <f>(G2384-N2384)/(P2384-N2384)</f>
        <v/>
      </c>
      <c r="T2384" s="4">
        <f>IF(G2384&lt;N2384,"Below",IF(G2384&gt;P2384,"Above","Within"))</f>
        <v/>
      </c>
      <c r="U2384" s="17">
        <f>MAX(0,N2384-G2384)*F2384</f>
        <v/>
      </c>
      <c r="V2384" s="17">
        <f>MAX(0,G2384-P2384)*F2384</f>
        <v/>
      </c>
      <c r="W2384" s="33">
        <f>IF(T2384="Above",LN(G2384/P2384)/LN(1+INDEX(Market!$E$6:$E$9,MATCH(B2384,Market!$A$6:$A$9,0))),0)</f>
        <v/>
      </c>
    </row>
    <row r="2385">
      <c r="A2385" s="5" t="inlineStr">
        <is>
          <t>E02771</t>
        </is>
      </c>
      <c r="B2385" s="5" t="inlineStr">
        <is>
          <t>DE</t>
        </is>
      </c>
      <c r="C2385" s="5" t="inlineStr">
        <is>
          <t>HR</t>
        </is>
      </c>
      <c r="D2385" s="5" t="inlineStr">
        <is>
          <t>L1</t>
        </is>
      </c>
      <c r="E2385" s="5" t="inlineStr">
        <is>
          <t>F</t>
        </is>
      </c>
      <c r="F2385" s="5" t="n">
        <v>1</v>
      </c>
      <c r="G2385" s="31" t="n">
        <v>40000</v>
      </c>
      <c r="H2385" s="31" t="n">
        <v>38000</v>
      </c>
      <c r="I2385" s="6">
        <f>INDEX(Roles!$J$5:$J$40,MATCH(C2385&amp;"|"&amp;D2385,Roles!$A$5:$A$40,0))</f>
        <v/>
      </c>
      <c r="J2385" s="6">
        <f>INDEX(Roles!$K$5:$K$40,MATCH(C2385&amp;"|"&amp;D2385,Roles!$A$5:$A$40,0))</f>
        <v/>
      </c>
      <c r="K2385" s="26">
        <f>INDEX(Market!$K$31:$K$54,MATCH(B2385&amp;"|"&amp;J2385,Market!$A$31:$A$54,0))</f>
        <v/>
      </c>
      <c r="L2385" s="6">
        <f>INDEX(Settings!$E$13:$E$19,MATCH(I2385,Settings!$B$13:$B$19,0))</f>
        <v/>
      </c>
      <c r="M2385" s="25">
        <f>INDEX(Structure!$K$6:$K$12,MATCH(I2385,Structure!$A$6:$A$12,0))</f>
        <v/>
      </c>
      <c r="N2385" s="26">
        <f>INDEX(Structure!$G$25:$G$52,MATCH(B2385&amp;"|"&amp;I2385,Structure!$A$25:$A$52,0))</f>
        <v/>
      </c>
      <c r="O2385" s="26">
        <f>INDEX(Structure!$H$25:$H$52,MATCH(B2385&amp;"|"&amp;I2385,Structure!$A$25:$A$52,0))</f>
        <v/>
      </c>
      <c r="P2385" s="26">
        <f>INDEX(Structure!$I$25:$I$52,MATCH(B2385&amp;"|"&amp;I2385,Structure!$A$25:$A$52,0))</f>
        <v/>
      </c>
      <c r="Q2385" s="20">
        <f>G2385/H2385</f>
        <v/>
      </c>
      <c r="R2385" s="20">
        <f>G2385/O2385</f>
        <v/>
      </c>
      <c r="S2385" s="32">
        <f>(G2385-N2385)/(P2385-N2385)</f>
        <v/>
      </c>
      <c r="T2385" s="4">
        <f>IF(G2385&lt;N2385,"Below",IF(G2385&gt;P2385,"Above","Within"))</f>
        <v/>
      </c>
      <c r="U2385" s="17">
        <f>MAX(0,N2385-G2385)*F2385</f>
        <v/>
      </c>
      <c r="V2385" s="17">
        <f>MAX(0,G2385-P2385)*F2385</f>
        <v/>
      </c>
      <c r="W2385" s="33">
        <f>IF(T2385="Above",LN(G2385/P2385)/LN(1+INDEX(Market!$E$6:$E$9,MATCH(B2385,Market!$A$6:$A$9,0))),0)</f>
        <v/>
      </c>
    </row>
    <row r="2386">
      <c r="A2386" s="5" t="inlineStr">
        <is>
          <t>E02772</t>
        </is>
      </c>
      <c r="B2386" s="5" t="inlineStr">
        <is>
          <t>PL</t>
        </is>
      </c>
      <c r="C2386" s="5" t="inlineStr">
        <is>
          <t>Sales</t>
        </is>
      </c>
      <c r="D2386" s="5" t="inlineStr">
        <is>
          <t>L3</t>
        </is>
      </c>
      <c r="E2386" s="5" t="inlineStr">
        <is>
          <t>F</t>
        </is>
      </c>
      <c r="F2386" s="5" t="n">
        <v>1</v>
      </c>
      <c r="G2386" s="31" t="n">
        <v>36600</v>
      </c>
      <c r="H2386" s="31" t="n">
        <v>35300</v>
      </c>
      <c r="I2386" s="6">
        <f>INDEX(Roles!$J$5:$J$40,MATCH(C2386&amp;"|"&amp;D2386,Roles!$A$5:$A$40,0))</f>
        <v/>
      </c>
      <c r="J2386" s="6">
        <f>INDEX(Roles!$K$5:$K$40,MATCH(C2386&amp;"|"&amp;D2386,Roles!$A$5:$A$40,0))</f>
        <v/>
      </c>
      <c r="K2386" s="26">
        <f>INDEX(Market!$K$31:$K$54,MATCH(B2386&amp;"|"&amp;J2386,Market!$A$31:$A$54,0))</f>
        <v/>
      </c>
      <c r="L2386" s="6">
        <f>INDEX(Settings!$E$13:$E$19,MATCH(I2386,Settings!$B$13:$B$19,0))</f>
        <v/>
      </c>
      <c r="M2386" s="25">
        <f>INDEX(Structure!$K$6:$K$12,MATCH(I2386,Structure!$A$6:$A$12,0))</f>
        <v/>
      </c>
      <c r="N2386" s="26">
        <f>INDEX(Structure!$G$25:$G$52,MATCH(B2386&amp;"|"&amp;I2386,Structure!$A$25:$A$52,0))</f>
        <v/>
      </c>
      <c r="O2386" s="26">
        <f>INDEX(Structure!$H$25:$H$52,MATCH(B2386&amp;"|"&amp;I2386,Structure!$A$25:$A$52,0))</f>
        <v/>
      </c>
      <c r="P2386" s="26">
        <f>INDEX(Structure!$I$25:$I$52,MATCH(B2386&amp;"|"&amp;I2386,Structure!$A$25:$A$52,0))</f>
        <v/>
      </c>
      <c r="Q2386" s="20">
        <f>G2386/H2386</f>
        <v/>
      </c>
      <c r="R2386" s="20">
        <f>G2386/O2386</f>
        <v/>
      </c>
      <c r="S2386" s="32">
        <f>(G2386-N2386)/(P2386-N2386)</f>
        <v/>
      </c>
      <c r="T2386" s="4">
        <f>IF(G2386&lt;N2386,"Below",IF(G2386&gt;P2386,"Above","Within"))</f>
        <v/>
      </c>
      <c r="U2386" s="17">
        <f>MAX(0,N2386-G2386)*F2386</f>
        <v/>
      </c>
      <c r="V2386" s="17">
        <f>MAX(0,G2386-P2386)*F2386</f>
        <v/>
      </c>
      <c r="W2386" s="33">
        <f>IF(T2386="Above",LN(G2386/P2386)/LN(1+INDEX(Market!$E$6:$E$9,MATCH(B2386,Market!$A$6:$A$9,0))),0)</f>
        <v/>
      </c>
    </row>
    <row r="2387">
      <c r="A2387" s="5" t="inlineStr">
        <is>
          <t>E02773</t>
        </is>
      </c>
      <c r="B2387" s="5" t="inlineStr">
        <is>
          <t>PL</t>
        </is>
      </c>
      <c r="C2387" s="5" t="inlineStr">
        <is>
          <t>Sales</t>
        </is>
      </c>
      <c r="D2387" s="5" t="inlineStr">
        <is>
          <t>L6</t>
        </is>
      </c>
      <c r="E2387" s="5" t="inlineStr">
        <is>
          <t>M</t>
        </is>
      </c>
      <c r="F2387" s="5" t="n">
        <v>1</v>
      </c>
      <c r="G2387" s="31" t="n">
        <v>83100</v>
      </c>
      <c r="H2387" s="31" t="n">
        <v>88200</v>
      </c>
      <c r="I2387" s="6">
        <f>INDEX(Roles!$J$5:$J$40,MATCH(C2387&amp;"|"&amp;D2387,Roles!$A$5:$A$40,0))</f>
        <v/>
      </c>
      <c r="J2387" s="6">
        <f>INDEX(Roles!$K$5:$K$40,MATCH(C2387&amp;"|"&amp;D2387,Roles!$A$5:$A$40,0))</f>
        <v/>
      </c>
      <c r="K2387" s="26">
        <f>INDEX(Market!$K$31:$K$54,MATCH(B2387&amp;"|"&amp;J2387,Market!$A$31:$A$54,0))</f>
        <v/>
      </c>
      <c r="L2387" s="6">
        <f>INDEX(Settings!$E$13:$E$19,MATCH(I2387,Settings!$B$13:$B$19,0))</f>
        <v/>
      </c>
      <c r="M2387" s="25">
        <f>INDEX(Structure!$K$6:$K$12,MATCH(I2387,Structure!$A$6:$A$12,0))</f>
        <v/>
      </c>
      <c r="N2387" s="26">
        <f>INDEX(Structure!$G$25:$G$52,MATCH(B2387&amp;"|"&amp;I2387,Structure!$A$25:$A$52,0))</f>
        <v/>
      </c>
      <c r="O2387" s="26">
        <f>INDEX(Structure!$H$25:$H$52,MATCH(B2387&amp;"|"&amp;I2387,Structure!$A$25:$A$52,0))</f>
        <v/>
      </c>
      <c r="P2387" s="26">
        <f>INDEX(Structure!$I$25:$I$52,MATCH(B2387&amp;"|"&amp;I2387,Structure!$A$25:$A$52,0))</f>
        <v/>
      </c>
      <c r="Q2387" s="20">
        <f>G2387/H2387</f>
        <v/>
      </c>
      <c r="R2387" s="20">
        <f>G2387/O2387</f>
        <v/>
      </c>
      <c r="S2387" s="32">
        <f>(G2387-N2387)/(P2387-N2387)</f>
        <v/>
      </c>
      <c r="T2387" s="4">
        <f>IF(G2387&lt;N2387,"Below",IF(G2387&gt;P2387,"Above","Within"))</f>
        <v/>
      </c>
      <c r="U2387" s="17">
        <f>MAX(0,N2387-G2387)*F2387</f>
        <v/>
      </c>
      <c r="V2387" s="17">
        <f>MAX(0,G2387-P2387)*F2387</f>
        <v/>
      </c>
      <c r="W2387" s="33">
        <f>IF(T2387="Above",LN(G2387/P2387)/LN(1+INDEX(Market!$E$6:$E$9,MATCH(B2387,Market!$A$6:$A$9,0))),0)</f>
        <v/>
      </c>
    </row>
    <row r="2388">
      <c r="A2388" s="5" t="inlineStr">
        <is>
          <t>E02774</t>
        </is>
      </c>
      <c r="B2388" s="5" t="inlineStr">
        <is>
          <t>ES</t>
        </is>
      </c>
      <c r="C2388" s="5" t="inlineStr">
        <is>
          <t>Customer Service</t>
        </is>
      </c>
      <c r="D2388" s="5" t="inlineStr">
        <is>
          <t>L6</t>
        </is>
      </c>
      <c r="E2388" s="5" t="inlineStr">
        <is>
          <t>F</t>
        </is>
      </c>
      <c r="F2388" s="5" t="n">
        <v>1</v>
      </c>
      <c r="G2388" s="31" t="n">
        <v>90500</v>
      </c>
      <c r="H2388" s="31" t="n">
        <v>90000</v>
      </c>
      <c r="I2388" s="6">
        <f>INDEX(Roles!$J$5:$J$40,MATCH(C2388&amp;"|"&amp;D2388,Roles!$A$5:$A$40,0))</f>
        <v/>
      </c>
      <c r="J2388" s="6">
        <f>INDEX(Roles!$K$5:$K$40,MATCH(C2388&amp;"|"&amp;D2388,Roles!$A$5:$A$40,0))</f>
        <v/>
      </c>
      <c r="K2388" s="26">
        <f>INDEX(Market!$K$31:$K$54,MATCH(B2388&amp;"|"&amp;J2388,Market!$A$31:$A$54,0))</f>
        <v/>
      </c>
      <c r="L2388" s="6">
        <f>INDEX(Settings!$E$13:$E$19,MATCH(I2388,Settings!$B$13:$B$19,0))</f>
        <v/>
      </c>
      <c r="M2388" s="25">
        <f>INDEX(Structure!$K$6:$K$12,MATCH(I2388,Structure!$A$6:$A$12,0))</f>
        <v/>
      </c>
      <c r="N2388" s="26">
        <f>INDEX(Structure!$G$25:$G$52,MATCH(B2388&amp;"|"&amp;I2388,Structure!$A$25:$A$52,0))</f>
        <v/>
      </c>
      <c r="O2388" s="26">
        <f>INDEX(Structure!$H$25:$H$52,MATCH(B2388&amp;"|"&amp;I2388,Structure!$A$25:$A$52,0))</f>
        <v/>
      </c>
      <c r="P2388" s="26">
        <f>INDEX(Structure!$I$25:$I$52,MATCH(B2388&amp;"|"&amp;I2388,Structure!$A$25:$A$52,0))</f>
        <v/>
      </c>
      <c r="Q2388" s="20">
        <f>G2388/H2388</f>
        <v/>
      </c>
      <c r="R2388" s="20">
        <f>G2388/O2388</f>
        <v/>
      </c>
      <c r="S2388" s="32">
        <f>(G2388-N2388)/(P2388-N2388)</f>
        <v/>
      </c>
      <c r="T2388" s="4">
        <f>IF(G2388&lt;N2388,"Below",IF(G2388&gt;P2388,"Above","Within"))</f>
        <v/>
      </c>
      <c r="U2388" s="17">
        <f>MAX(0,N2388-G2388)*F2388</f>
        <v/>
      </c>
      <c r="V2388" s="17">
        <f>MAX(0,G2388-P2388)*F2388</f>
        <v/>
      </c>
      <c r="W2388" s="33">
        <f>IF(T2388="Above",LN(G2388/P2388)/LN(1+INDEX(Market!$E$6:$E$9,MATCH(B2388,Market!$A$6:$A$9,0))),0)</f>
        <v/>
      </c>
    </row>
    <row r="2389">
      <c r="A2389" s="5" t="inlineStr">
        <is>
          <t>E02776</t>
        </is>
      </c>
      <c r="B2389" s="5" t="inlineStr">
        <is>
          <t>DE</t>
        </is>
      </c>
      <c r="C2389" s="5" t="inlineStr">
        <is>
          <t>Sales</t>
        </is>
      </c>
      <c r="D2389" s="5" t="inlineStr">
        <is>
          <t>L2</t>
        </is>
      </c>
      <c r="E2389" s="5" t="inlineStr">
        <is>
          <t>F</t>
        </is>
      </c>
      <c r="F2389" s="5" t="n">
        <v>1</v>
      </c>
      <c r="G2389" s="31" t="n">
        <v>51750</v>
      </c>
      <c r="H2389" s="31" t="n">
        <v>49900</v>
      </c>
      <c r="I2389" s="6">
        <f>INDEX(Roles!$J$5:$J$40,MATCH(C2389&amp;"|"&amp;D2389,Roles!$A$5:$A$40,0))</f>
        <v/>
      </c>
      <c r="J2389" s="6">
        <f>INDEX(Roles!$K$5:$K$40,MATCH(C2389&amp;"|"&amp;D2389,Roles!$A$5:$A$40,0))</f>
        <v/>
      </c>
      <c r="K2389" s="26">
        <f>INDEX(Market!$K$31:$K$54,MATCH(B2389&amp;"|"&amp;J2389,Market!$A$31:$A$54,0))</f>
        <v/>
      </c>
      <c r="L2389" s="6">
        <f>INDEX(Settings!$E$13:$E$19,MATCH(I2389,Settings!$B$13:$B$19,0))</f>
        <v/>
      </c>
      <c r="M2389" s="25">
        <f>INDEX(Structure!$K$6:$K$12,MATCH(I2389,Structure!$A$6:$A$12,0))</f>
        <v/>
      </c>
      <c r="N2389" s="26">
        <f>INDEX(Structure!$G$25:$G$52,MATCH(B2389&amp;"|"&amp;I2389,Structure!$A$25:$A$52,0))</f>
        <v/>
      </c>
      <c r="O2389" s="26">
        <f>INDEX(Structure!$H$25:$H$52,MATCH(B2389&amp;"|"&amp;I2389,Structure!$A$25:$A$52,0))</f>
        <v/>
      </c>
      <c r="P2389" s="26">
        <f>INDEX(Structure!$I$25:$I$52,MATCH(B2389&amp;"|"&amp;I2389,Structure!$A$25:$A$52,0))</f>
        <v/>
      </c>
      <c r="Q2389" s="20">
        <f>G2389/H2389</f>
        <v/>
      </c>
      <c r="R2389" s="20">
        <f>G2389/O2389</f>
        <v/>
      </c>
      <c r="S2389" s="32">
        <f>(G2389-N2389)/(P2389-N2389)</f>
        <v/>
      </c>
      <c r="T2389" s="4">
        <f>IF(G2389&lt;N2389,"Below",IF(G2389&gt;P2389,"Above","Within"))</f>
        <v/>
      </c>
      <c r="U2389" s="17">
        <f>MAX(0,N2389-G2389)*F2389</f>
        <v/>
      </c>
      <c r="V2389" s="17">
        <f>MAX(0,G2389-P2389)*F2389</f>
        <v/>
      </c>
      <c r="W2389" s="33">
        <f>IF(T2389="Above",LN(G2389/P2389)/LN(1+INDEX(Market!$E$6:$E$9,MATCH(B2389,Market!$A$6:$A$9,0))),0)</f>
        <v/>
      </c>
    </row>
    <row r="2390">
      <c r="A2390" s="5" t="inlineStr">
        <is>
          <t>E02777</t>
        </is>
      </c>
      <c r="B2390" s="5" t="inlineStr">
        <is>
          <t>ES</t>
        </is>
      </c>
      <c r="C2390" s="5" t="inlineStr">
        <is>
          <t>Sales</t>
        </is>
      </c>
      <c r="D2390" s="5" t="inlineStr">
        <is>
          <t>L2</t>
        </is>
      </c>
      <c r="E2390" s="5" t="inlineStr">
        <is>
          <t>M</t>
        </is>
      </c>
      <c r="F2390" s="5" t="n">
        <v>1</v>
      </c>
      <c r="G2390" s="31" t="n">
        <v>27300</v>
      </c>
      <c r="H2390" s="31" t="n">
        <v>32800</v>
      </c>
      <c r="I2390" s="6">
        <f>INDEX(Roles!$J$5:$J$40,MATCH(C2390&amp;"|"&amp;D2390,Roles!$A$5:$A$40,0))</f>
        <v/>
      </c>
      <c r="J2390" s="6">
        <f>INDEX(Roles!$K$5:$K$40,MATCH(C2390&amp;"|"&amp;D2390,Roles!$A$5:$A$40,0))</f>
        <v/>
      </c>
      <c r="K2390" s="26">
        <f>INDEX(Market!$K$31:$K$54,MATCH(B2390&amp;"|"&amp;J2390,Market!$A$31:$A$54,0))</f>
        <v/>
      </c>
      <c r="L2390" s="6">
        <f>INDEX(Settings!$E$13:$E$19,MATCH(I2390,Settings!$B$13:$B$19,0))</f>
        <v/>
      </c>
      <c r="M2390" s="25">
        <f>INDEX(Structure!$K$6:$K$12,MATCH(I2390,Structure!$A$6:$A$12,0))</f>
        <v/>
      </c>
      <c r="N2390" s="26">
        <f>INDEX(Structure!$G$25:$G$52,MATCH(B2390&amp;"|"&amp;I2390,Structure!$A$25:$A$52,0))</f>
        <v/>
      </c>
      <c r="O2390" s="26">
        <f>INDEX(Structure!$H$25:$H$52,MATCH(B2390&amp;"|"&amp;I2390,Structure!$A$25:$A$52,0))</f>
        <v/>
      </c>
      <c r="P2390" s="26">
        <f>INDEX(Structure!$I$25:$I$52,MATCH(B2390&amp;"|"&amp;I2390,Structure!$A$25:$A$52,0))</f>
        <v/>
      </c>
      <c r="Q2390" s="20">
        <f>G2390/H2390</f>
        <v/>
      </c>
      <c r="R2390" s="20">
        <f>G2390/O2390</f>
        <v/>
      </c>
      <c r="S2390" s="32">
        <f>(G2390-N2390)/(P2390-N2390)</f>
        <v/>
      </c>
      <c r="T2390" s="4">
        <f>IF(G2390&lt;N2390,"Below",IF(G2390&gt;P2390,"Above","Within"))</f>
        <v/>
      </c>
      <c r="U2390" s="17">
        <f>MAX(0,N2390-G2390)*F2390</f>
        <v/>
      </c>
      <c r="V2390" s="17">
        <f>MAX(0,G2390-P2390)*F2390</f>
        <v/>
      </c>
      <c r="W2390" s="33">
        <f>IF(T2390="Above",LN(G2390/P2390)/LN(1+INDEX(Market!$E$6:$E$9,MATCH(B2390,Market!$A$6:$A$9,0))),0)</f>
        <v/>
      </c>
    </row>
    <row r="2391">
      <c r="A2391" s="5" t="inlineStr">
        <is>
          <t>E02778</t>
        </is>
      </c>
      <c r="B2391" s="5" t="inlineStr">
        <is>
          <t>PL</t>
        </is>
      </c>
      <c r="C2391" s="5" t="inlineStr">
        <is>
          <t>Operations</t>
        </is>
      </c>
      <c r="D2391" s="5" t="inlineStr">
        <is>
          <t>L2</t>
        </is>
      </c>
      <c r="E2391" s="5" t="inlineStr">
        <is>
          <t>F</t>
        </is>
      </c>
      <c r="F2391" s="5" t="n">
        <v>1</v>
      </c>
      <c r="G2391" s="31" t="n">
        <v>24500</v>
      </c>
      <c r="H2391" s="31" t="n">
        <v>24900</v>
      </c>
      <c r="I2391" s="6">
        <f>INDEX(Roles!$J$5:$J$40,MATCH(C2391&amp;"|"&amp;D2391,Roles!$A$5:$A$40,0))</f>
        <v/>
      </c>
      <c r="J2391" s="6">
        <f>INDEX(Roles!$K$5:$K$40,MATCH(C2391&amp;"|"&amp;D2391,Roles!$A$5:$A$40,0))</f>
        <v/>
      </c>
      <c r="K2391" s="26">
        <f>INDEX(Market!$K$31:$K$54,MATCH(B2391&amp;"|"&amp;J2391,Market!$A$31:$A$54,0))</f>
        <v/>
      </c>
      <c r="L2391" s="6">
        <f>INDEX(Settings!$E$13:$E$19,MATCH(I2391,Settings!$B$13:$B$19,0))</f>
        <v/>
      </c>
      <c r="M2391" s="25">
        <f>INDEX(Structure!$K$6:$K$12,MATCH(I2391,Structure!$A$6:$A$12,0))</f>
        <v/>
      </c>
      <c r="N2391" s="26">
        <f>INDEX(Structure!$G$25:$G$52,MATCH(B2391&amp;"|"&amp;I2391,Structure!$A$25:$A$52,0))</f>
        <v/>
      </c>
      <c r="O2391" s="26">
        <f>INDEX(Structure!$H$25:$H$52,MATCH(B2391&amp;"|"&amp;I2391,Structure!$A$25:$A$52,0))</f>
        <v/>
      </c>
      <c r="P2391" s="26">
        <f>INDEX(Structure!$I$25:$I$52,MATCH(B2391&amp;"|"&amp;I2391,Structure!$A$25:$A$52,0))</f>
        <v/>
      </c>
      <c r="Q2391" s="20">
        <f>G2391/H2391</f>
        <v/>
      </c>
      <c r="R2391" s="20">
        <f>G2391/O2391</f>
        <v/>
      </c>
      <c r="S2391" s="32">
        <f>(G2391-N2391)/(P2391-N2391)</f>
        <v/>
      </c>
      <c r="T2391" s="4">
        <f>IF(G2391&lt;N2391,"Below",IF(G2391&gt;P2391,"Above","Within"))</f>
        <v/>
      </c>
      <c r="U2391" s="17">
        <f>MAX(0,N2391-G2391)*F2391</f>
        <v/>
      </c>
      <c r="V2391" s="17">
        <f>MAX(0,G2391-P2391)*F2391</f>
        <v/>
      </c>
      <c r="W2391" s="33">
        <f>IF(T2391="Above",LN(G2391/P2391)/LN(1+INDEX(Market!$E$6:$E$9,MATCH(B2391,Market!$A$6:$A$9,0))),0)</f>
        <v/>
      </c>
    </row>
    <row r="2392">
      <c r="A2392" s="5" t="inlineStr">
        <is>
          <t>E02779</t>
        </is>
      </c>
      <c r="B2392" s="5" t="inlineStr">
        <is>
          <t>IT</t>
        </is>
      </c>
      <c r="C2392" s="5" t="inlineStr">
        <is>
          <t>Finance</t>
        </is>
      </c>
      <c r="D2392" s="5" t="inlineStr">
        <is>
          <t>L2</t>
        </is>
      </c>
      <c r="E2392" s="5" t="inlineStr">
        <is>
          <t>F</t>
        </is>
      </c>
      <c r="F2392" s="5" t="n">
        <v>0.8</v>
      </c>
      <c r="G2392" s="31" t="n">
        <v>32700</v>
      </c>
      <c r="H2392" s="31" t="n">
        <v>35800</v>
      </c>
      <c r="I2392" s="6">
        <f>INDEX(Roles!$J$5:$J$40,MATCH(C2392&amp;"|"&amp;D2392,Roles!$A$5:$A$40,0))</f>
        <v/>
      </c>
      <c r="J2392" s="6">
        <f>INDEX(Roles!$K$5:$K$40,MATCH(C2392&amp;"|"&amp;D2392,Roles!$A$5:$A$40,0))</f>
        <v/>
      </c>
      <c r="K2392" s="26">
        <f>INDEX(Market!$K$31:$K$54,MATCH(B2392&amp;"|"&amp;J2392,Market!$A$31:$A$54,0))</f>
        <v/>
      </c>
      <c r="L2392" s="6">
        <f>INDEX(Settings!$E$13:$E$19,MATCH(I2392,Settings!$B$13:$B$19,0))</f>
        <v/>
      </c>
      <c r="M2392" s="25">
        <f>INDEX(Structure!$K$6:$K$12,MATCH(I2392,Structure!$A$6:$A$12,0))</f>
        <v/>
      </c>
      <c r="N2392" s="26">
        <f>INDEX(Structure!$G$25:$G$52,MATCH(B2392&amp;"|"&amp;I2392,Structure!$A$25:$A$52,0))</f>
        <v/>
      </c>
      <c r="O2392" s="26">
        <f>INDEX(Structure!$H$25:$H$52,MATCH(B2392&amp;"|"&amp;I2392,Structure!$A$25:$A$52,0))</f>
        <v/>
      </c>
      <c r="P2392" s="26">
        <f>INDEX(Structure!$I$25:$I$52,MATCH(B2392&amp;"|"&amp;I2392,Structure!$A$25:$A$52,0))</f>
        <v/>
      </c>
      <c r="Q2392" s="20">
        <f>G2392/H2392</f>
        <v/>
      </c>
      <c r="R2392" s="20">
        <f>G2392/O2392</f>
        <v/>
      </c>
      <c r="S2392" s="32">
        <f>(G2392-N2392)/(P2392-N2392)</f>
        <v/>
      </c>
      <c r="T2392" s="4">
        <f>IF(G2392&lt;N2392,"Below",IF(G2392&gt;P2392,"Above","Within"))</f>
        <v/>
      </c>
      <c r="U2392" s="17">
        <f>MAX(0,N2392-G2392)*F2392</f>
        <v/>
      </c>
      <c r="V2392" s="17">
        <f>MAX(0,G2392-P2392)*F2392</f>
        <v/>
      </c>
      <c r="W2392" s="33">
        <f>IF(T2392="Above",LN(G2392/P2392)/LN(1+INDEX(Market!$E$6:$E$9,MATCH(B2392,Market!$A$6:$A$9,0))),0)</f>
        <v/>
      </c>
    </row>
    <row r="2393">
      <c r="A2393" s="5" t="inlineStr">
        <is>
          <t>E02780</t>
        </is>
      </c>
      <c r="B2393" s="5" t="inlineStr">
        <is>
          <t>IT</t>
        </is>
      </c>
      <c r="C2393" s="5" t="inlineStr">
        <is>
          <t>Operations</t>
        </is>
      </c>
      <c r="D2393" s="5" t="inlineStr">
        <is>
          <t>L4</t>
        </is>
      </c>
      <c r="E2393" s="5" t="inlineStr">
        <is>
          <t>M</t>
        </is>
      </c>
      <c r="F2393" s="5" t="n">
        <v>0.8</v>
      </c>
      <c r="G2393" s="31" t="n">
        <v>53250</v>
      </c>
      <c r="H2393" s="31" t="n">
        <v>51900</v>
      </c>
      <c r="I2393" s="6">
        <f>INDEX(Roles!$J$5:$J$40,MATCH(C2393&amp;"|"&amp;D2393,Roles!$A$5:$A$40,0))</f>
        <v/>
      </c>
      <c r="J2393" s="6">
        <f>INDEX(Roles!$K$5:$K$40,MATCH(C2393&amp;"|"&amp;D2393,Roles!$A$5:$A$40,0))</f>
        <v/>
      </c>
      <c r="K2393" s="26">
        <f>INDEX(Market!$K$31:$K$54,MATCH(B2393&amp;"|"&amp;J2393,Market!$A$31:$A$54,0))</f>
        <v/>
      </c>
      <c r="L2393" s="6">
        <f>INDEX(Settings!$E$13:$E$19,MATCH(I2393,Settings!$B$13:$B$19,0))</f>
        <v/>
      </c>
      <c r="M2393" s="25">
        <f>INDEX(Structure!$K$6:$K$12,MATCH(I2393,Structure!$A$6:$A$12,0))</f>
        <v/>
      </c>
      <c r="N2393" s="26">
        <f>INDEX(Structure!$G$25:$G$52,MATCH(B2393&amp;"|"&amp;I2393,Structure!$A$25:$A$52,0))</f>
        <v/>
      </c>
      <c r="O2393" s="26">
        <f>INDEX(Structure!$H$25:$H$52,MATCH(B2393&amp;"|"&amp;I2393,Structure!$A$25:$A$52,0))</f>
        <v/>
      </c>
      <c r="P2393" s="26">
        <f>INDEX(Structure!$I$25:$I$52,MATCH(B2393&amp;"|"&amp;I2393,Structure!$A$25:$A$52,0))</f>
        <v/>
      </c>
      <c r="Q2393" s="20">
        <f>G2393/H2393</f>
        <v/>
      </c>
      <c r="R2393" s="20">
        <f>G2393/O2393</f>
        <v/>
      </c>
      <c r="S2393" s="32">
        <f>(G2393-N2393)/(P2393-N2393)</f>
        <v/>
      </c>
      <c r="T2393" s="4">
        <f>IF(G2393&lt;N2393,"Below",IF(G2393&gt;P2393,"Above","Within"))</f>
        <v/>
      </c>
      <c r="U2393" s="17">
        <f>MAX(0,N2393-G2393)*F2393</f>
        <v/>
      </c>
      <c r="V2393" s="17">
        <f>MAX(0,G2393-P2393)*F2393</f>
        <v/>
      </c>
      <c r="W2393" s="33">
        <f>IF(T2393="Above",LN(G2393/P2393)/LN(1+INDEX(Market!$E$6:$E$9,MATCH(B2393,Market!$A$6:$A$9,0))),0)</f>
        <v/>
      </c>
    </row>
    <row r="2394">
      <c r="A2394" s="5" t="inlineStr">
        <is>
          <t>E02781</t>
        </is>
      </c>
      <c r="B2394" s="5" t="inlineStr">
        <is>
          <t>ES</t>
        </is>
      </c>
      <c r="C2394" s="5" t="inlineStr">
        <is>
          <t>HR</t>
        </is>
      </c>
      <c r="D2394" s="5" t="inlineStr">
        <is>
          <t>L2</t>
        </is>
      </c>
      <c r="E2394" s="5" t="inlineStr">
        <is>
          <t>M</t>
        </is>
      </c>
      <c r="F2394" s="5" t="n">
        <v>1</v>
      </c>
      <c r="G2394" s="31" t="n">
        <v>28850</v>
      </c>
      <c r="H2394" s="31" t="n">
        <v>31200</v>
      </c>
      <c r="I2394" s="6">
        <f>INDEX(Roles!$J$5:$J$40,MATCH(C2394&amp;"|"&amp;D2394,Roles!$A$5:$A$40,0))</f>
        <v/>
      </c>
      <c r="J2394" s="6">
        <f>INDEX(Roles!$K$5:$K$40,MATCH(C2394&amp;"|"&amp;D2394,Roles!$A$5:$A$40,0))</f>
        <v/>
      </c>
      <c r="K2394" s="26">
        <f>INDEX(Market!$K$31:$K$54,MATCH(B2394&amp;"|"&amp;J2394,Market!$A$31:$A$54,0))</f>
        <v/>
      </c>
      <c r="L2394" s="6">
        <f>INDEX(Settings!$E$13:$E$19,MATCH(I2394,Settings!$B$13:$B$19,0))</f>
        <v/>
      </c>
      <c r="M2394" s="25">
        <f>INDEX(Structure!$K$6:$K$12,MATCH(I2394,Structure!$A$6:$A$12,0))</f>
        <v/>
      </c>
      <c r="N2394" s="26">
        <f>INDEX(Structure!$G$25:$G$52,MATCH(B2394&amp;"|"&amp;I2394,Structure!$A$25:$A$52,0))</f>
        <v/>
      </c>
      <c r="O2394" s="26">
        <f>INDEX(Structure!$H$25:$H$52,MATCH(B2394&amp;"|"&amp;I2394,Structure!$A$25:$A$52,0))</f>
        <v/>
      </c>
      <c r="P2394" s="26">
        <f>INDEX(Structure!$I$25:$I$52,MATCH(B2394&amp;"|"&amp;I2394,Structure!$A$25:$A$52,0))</f>
        <v/>
      </c>
      <c r="Q2394" s="20">
        <f>G2394/H2394</f>
        <v/>
      </c>
      <c r="R2394" s="20">
        <f>G2394/O2394</f>
        <v/>
      </c>
      <c r="S2394" s="32">
        <f>(G2394-N2394)/(P2394-N2394)</f>
        <v/>
      </c>
      <c r="T2394" s="4">
        <f>IF(G2394&lt;N2394,"Below",IF(G2394&gt;P2394,"Above","Within"))</f>
        <v/>
      </c>
      <c r="U2394" s="17">
        <f>MAX(0,N2394-G2394)*F2394</f>
        <v/>
      </c>
      <c r="V2394" s="17">
        <f>MAX(0,G2394-P2394)*F2394</f>
        <v/>
      </c>
      <c r="W2394" s="33">
        <f>IF(T2394="Above",LN(G2394/P2394)/LN(1+INDEX(Market!$E$6:$E$9,MATCH(B2394,Market!$A$6:$A$9,0))),0)</f>
        <v/>
      </c>
    </row>
    <row r="2395">
      <c r="A2395" s="5" t="inlineStr">
        <is>
          <t>E02782</t>
        </is>
      </c>
      <c r="B2395" s="5" t="inlineStr">
        <is>
          <t>IT</t>
        </is>
      </c>
      <c r="C2395" s="5" t="inlineStr">
        <is>
          <t>Customer Service</t>
        </is>
      </c>
      <c r="D2395" s="5" t="inlineStr">
        <is>
          <t>L3</t>
        </is>
      </c>
      <c r="E2395" s="5" t="inlineStr">
        <is>
          <t>F</t>
        </is>
      </c>
      <c r="F2395" s="5" t="n">
        <v>1</v>
      </c>
      <c r="G2395" s="31" t="n">
        <v>36000</v>
      </c>
      <c r="H2395" s="31" t="n">
        <v>37400</v>
      </c>
      <c r="I2395" s="6">
        <f>INDEX(Roles!$J$5:$J$40,MATCH(C2395&amp;"|"&amp;D2395,Roles!$A$5:$A$40,0))</f>
        <v/>
      </c>
      <c r="J2395" s="6">
        <f>INDEX(Roles!$K$5:$K$40,MATCH(C2395&amp;"|"&amp;D2395,Roles!$A$5:$A$40,0))</f>
        <v/>
      </c>
      <c r="K2395" s="26">
        <f>INDEX(Market!$K$31:$K$54,MATCH(B2395&amp;"|"&amp;J2395,Market!$A$31:$A$54,0))</f>
        <v/>
      </c>
      <c r="L2395" s="6">
        <f>INDEX(Settings!$E$13:$E$19,MATCH(I2395,Settings!$B$13:$B$19,0))</f>
        <v/>
      </c>
      <c r="M2395" s="25">
        <f>INDEX(Structure!$K$6:$K$12,MATCH(I2395,Structure!$A$6:$A$12,0))</f>
        <v/>
      </c>
      <c r="N2395" s="26">
        <f>INDEX(Structure!$G$25:$G$52,MATCH(B2395&amp;"|"&amp;I2395,Structure!$A$25:$A$52,0))</f>
        <v/>
      </c>
      <c r="O2395" s="26">
        <f>INDEX(Structure!$H$25:$H$52,MATCH(B2395&amp;"|"&amp;I2395,Structure!$A$25:$A$52,0))</f>
        <v/>
      </c>
      <c r="P2395" s="26">
        <f>INDEX(Structure!$I$25:$I$52,MATCH(B2395&amp;"|"&amp;I2395,Structure!$A$25:$A$52,0))</f>
        <v/>
      </c>
      <c r="Q2395" s="20">
        <f>G2395/H2395</f>
        <v/>
      </c>
      <c r="R2395" s="20">
        <f>G2395/O2395</f>
        <v/>
      </c>
      <c r="S2395" s="32">
        <f>(G2395-N2395)/(P2395-N2395)</f>
        <v/>
      </c>
      <c r="T2395" s="4">
        <f>IF(G2395&lt;N2395,"Below",IF(G2395&gt;P2395,"Above","Within"))</f>
        <v/>
      </c>
      <c r="U2395" s="17">
        <f>MAX(0,N2395-G2395)*F2395</f>
        <v/>
      </c>
      <c r="V2395" s="17">
        <f>MAX(0,G2395-P2395)*F2395</f>
        <v/>
      </c>
      <c r="W2395" s="33">
        <f>IF(T2395="Above",LN(G2395/P2395)/LN(1+INDEX(Market!$E$6:$E$9,MATCH(B2395,Market!$A$6:$A$9,0))),0)</f>
        <v/>
      </c>
    </row>
    <row r="2396">
      <c r="A2396" s="5" t="inlineStr">
        <is>
          <t>E02783</t>
        </is>
      </c>
      <c r="B2396" s="5" t="inlineStr">
        <is>
          <t>ES</t>
        </is>
      </c>
      <c r="C2396" s="5" t="inlineStr">
        <is>
          <t>Finance</t>
        </is>
      </c>
      <c r="D2396" s="5" t="inlineStr">
        <is>
          <t>L1</t>
        </is>
      </c>
      <c r="E2396" s="5" t="inlineStr">
        <is>
          <t>F</t>
        </is>
      </c>
      <c r="F2396" s="5" t="n">
        <v>1</v>
      </c>
      <c r="G2396" s="31" t="n">
        <v>25650</v>
      </c>
      <c r="H2396" s="31" t="n">
        <v>27500</v>
      </c>
      <c r="I2396" s="6">
        <f>INDEX(Roles!$J$5:$J$40,MATCH(C2396&amp;"|"&amp;D2396,Roles!$A$5:$A$40,0))</f>
        <v/>
      </c>
      <c r="J2396" s="6">
        <f>INDEX(Roles!$K$5:$K$40,MATCH(C2396&amp;"|"&amp;D2396,Roles!$A$5:$A$40,0))</f>
        <v/>
      </c>
      <c r="K2396" s="26">
        <f>INDEX(Market!$K$31:$K$54,MATCH(B2396&amp;"|"&amp;J2396,Market!$A$31:$A$54,0))</f>
        <v/>
      </c>
      <c r="L2396" s="6">
        <f>INDEX(Settings!$E$13:$E$19,MATCH(I2396,Settings!$B$13:$B$19,0))</f>
        <v/>
      </c>
      <c r="M2396" s="25">
        <f>INDEX(Structure!$K$6:$K$12,MATCH(I2396,Structure!$A$6:$A$12,0))</f>
        <v/>
      </c>
      <c r="N2396" s="26">
        <f>INDEX(Structure!$G$25:$G$52,MATCH(B2396&amp;"|"&amp;I2396,Structure!$A$25:$A$52,0))</f>
        <v/>
      </c>
      <c r="O2396" s="26">
        <f>INDEX(Structure!$H$25:$H$52,MATCH(B2396&amp;"|"&amp;I2396,Structure!$A$25:$A$52,0))</f>
        <v/>
      </c>
      <c r="P2396" s="26">
        <f>INDEX(Structure!$I$25:$I$52,MATCH(B2396&amp;"|"&amp;I2396,Structure!$A$25:$A$52,0))</f>
        <v/>
      </c>
      <c r="Q2396" s="20">
        <f>G2396/H2396</f>
        <v/>
      </c>
      <c r="R2396" s="20">
        <f>G2396/O2396</f>
        <v/>
      </c>
      <c r="S2396" s="32">
        <f>(G2396-N2396)/(P2396-N2396)</f>
        <v/>
      </c>
      <c r="T2396" s="4">
        <f>IF(G2396&lt;N2396,"Below",IF(G2396&gt;P2396,"Above","Within"))</f>
        <v/>
      </c>
      <c r="U2396" s="17">
        <f>MAX(0,N2396-G2396)*F2396</f>
        <v/>
      </c>
      <c r="V2396" s="17">
        <f>MAX(0,G2396-P2396)*F2396</f>
        <v/>
      </c>
      <c r="W2396" s="33">
        <f>IF(T2396="Above",LN(G2396/P2396)/LN(1+INDEX(Market!$E$6:$E$9,MATCH(B2396,Market!$A$6:$A$9,0))),0)</f>
        <v/>
      </c>
    </row>
    <row r="2397">
      <c r="A2397" s="5" t="inlineStr">
        <is>
          <t>E02784</t>
        </is>
      </c>
      <c r="B2397" s="5" t="inlineStr">
        <is>
          <t>IT</t>
        </is>
      </c>
      <c r="C2397" s="5" t="inlineStr">
        <is>
          <t>Sales</t>
        </is>
      </c>
      <c r="D2397" s="5" t="inlineStr">
        <is>
          <t>L3</t>
        </is>
      </c>
      <c r="E2397" s="5" t="inlineStr">
        <is>
          <t>F</t>
        </is>
      </c>
      <c r="F2397" s="5" t="n">
        <v>1</v>
      </c>
      <c r="G2397" s="31" t="n">
        <v>38750</v>
      </c>
      <c r="H2397" s="31" t="n">
        <v>43700</v>
      </c>
      <c r="I2397" s="6">
        <f>INDEX(Roles!$J$5:$J$40,MATCH(C2397&amp;"|"&amp;D2397,Roles!$A$5:$A$40,0))</f>
        <v/>
      </c>
      <c r="J2397" s="6">
        <f>INDEX(Roles!$K$5:$K$40,MATCH(C2397&amp;"|"&amp;D2397,Roles!$A$5:$A$40,0))</f>
        <v/>
      </c>
      <c r="K2397" s="26">
        <f>INDEX(Market!$K$31:$K$54,MATCH(B2397&amp;"|"&amp;J2397,Market!$A$31:$A$54,0))</f>
        <v/>
      </c>
      <c r="L2397" s="6">
        <f>INDEX(Settings!$E$13:$E$19,MATCH(I2397,Settings!$B$13:$B$19,0))</f>
        <v/>
      </c>
      <c r="M2397" s="25">
        <f>INDEX(Structure!$K$6:$K$12,MATCH(I2397,Structure!$A$6:$A$12,0))</f>
        <v/>
      </c>
      <c r="N2397" s="26">
        <f>INDEX(Structure!$G$25:$G$52,MATCH(B2397&amp;"|"&amp;I2397,Structure!$A$25:$A$52,0))</f>
        <v/>
      </c>
      <c r="O2397" s="26">
        <f>INDEX(Structure!$H$25:$H$52,MATCH(B2397&amp;"|"&amp;I2397,Structure!$A$25:$A$52,0))</f>
        <v/>
      </c>
      <c r="P2397" s="26">
        <f>INDEX(Structure!$I$25:$I$52,MATCH(B2397&amp;"|"&amp;I2397,Structure!$A$25:$A$52,0))</f>
        <v/>
      </c>
      <c r="Q2397" s="20">
        <f>G2397/H2397</f>
        <v/>
      </c>
      <c r="R2397" s="20">
        <f>G2397/O2397</f>
        <v/>
      </c>
      <c r="S2397" s="32">
        <f>(G2397-N2397)/(P2397-N2397)</f>
        <v/>
      </c>
      <c r="T2397" s="4">
        <f>IF(G2397&lt;N2397,"Below",IF(G2397&gt;P2397,"Above","Within"))</f>
        <v/>
      </c>
      <c r="U2397" s="17">
        <f>MAX(0,N2397-G2397)*F2397</f>
        <v/>
      </c>
      <c r="V2397" s="17">
        <f>MAX(0,G2397-P2397)*F2397</f>
        <v/>
      </c>
      <c r="W2397" s="33">
        <f>IF(T2397="Above",LN(G2397/P2397)/LN(1+INDEX(Market!$E$6:$E$9,MATCH(B2397,Market!$A$6:$A$9,0))),0)</f>
        <v/>
      </c>
    </row>
    <row r="2398">
      <c r="A2398" s="5" t="inlineStr">
        <is>
          <t>E02785</t>
        </is>
      </c>
      <c r="B2398" s="5" t="inlineStr">
        <is>
          <t>PL</t>
        </is>
      </c>
      <c r="C2398" s="5" t="inlineStr">
        <is>
          <t>Operations</t>
        </is>
      </c>
      <c r="D2398" s="5" t="inlineStr">
        <is>
          <t>L1</t>
        </is>
      </c>
      <c r="E2398" s="5" t="inlineStr">
        <is>
          <t>M</t>
        </is>
      </c>
      <c r="F2398" s="5" t="n">
        <v>1</v>
      </c>
      <c r="G2398" s="31" t="n">
        <v>20850</v>
      </c>
      <c r="H2398" s="31" t="n">
        <v>20000</v>
      </c>
      <c r="I2398" s="6">
        <f>INDEX(Roles!$J$5:$J$40,MATCH(C2398&amp;"|"&amp;D2398,Roles!$A$5:$A$40,0))</f>
        <v/>
      </c>
      <c r="J2398" s="6">
        <f>INDEX(Roles!$K$5:$K$40,MATCH(C2398&amp;"|"&amp;D2398,Roles!$A$5:$A$40,0))</f>
        <v/>
      </c>
      <c r="K2398" s="26">
        <f>INDEX(Market!$K$31:$K$54,MATCH(B2398&amp;"|"&amp;J2398,Market!$A$31:$A$54,0))</f>
        <v/>
      </c>
      <c r="L2398" s="6">
        <f>INDEX(Settings!$E$13:$E$19,MATCH(I2398,Settings!$B$13:$B$19,0))</f>
        <v/>
      </c>
      <c r="M2398" s="25">
        <f>INDEX(Structure!$K$6:$K$12,MATCH(I2398,Structure!$A$6:$A$12,0))</f>
        <v/>
      </c>
      <c r="N2398" s="26">
        <f>INDEX(Structure!$G$25:$G$52,MATCH(B2398&amp;"|"&amp;I2398,Structure!$A$25:$A$52,0))</f>
        <v/>
      </c>
      <c r="O2398" s="26">
        <f>INDEX(Structure!$H$25:$H$52,MATCH(B2398&amp;"|"&amp;I2398,Structure!$A$25:$A$52,0))</f>
        <v/>
      </c>
      <c r="P2398" s="26">
        <f>INDEX(Structure!$I$25:$I$52,MATCH(B2398&amp;"|"&amp;I2398,Structure!$A$25:$A$52,0))</f>
        <v/>
      </c>
      <c r="Q2398" s="20">
        <f>G2398/H2398</f>
        <v/>
      </c>
      <c r="R2398" s="20">
        <f>G2398/O2398</f>
        <v/>
      </c>
      <c r="S2398" s="32">
        <f>(G2398-N2398)/(P2398-N2398)</f>
        <v/>
      </c>
      <c r="T2398" s="4">
        <f>IF(G2398&lt;N2398,"Below",IF(G2398&gt;P2398,"Above","Within"))</f>
        <v/>
      </c>
      <c r="U2398" s="17">
        <f>MAX(0,N2398-G2398)*F2398</f>
        <v/>
      </c>
      <c r="V2398" s="17">
        <f>MAX(0,G2398-P2398)*F2398</f>
        <v/>
      </c>
      <c r="W2398" s="33">
        <f>IF(T2398="Above",LN(G2398/P2398)/LN(1+INDEX(Market!$E$6:$E$9,MATCH(B2398,Market!$A$6:$A$9,0))),0)</f>
        <v/>
      </c>
    </row>
    <row r="2399">
      <c r="A2399" s="5" t="inlineStr">
        <is>
          <t>E02786</t>
        </is>
      </c>
      <c r="B2399" s="5" t="inlineStr">
        <is>
          <t>IT</t>
        </is>
      </c>
      <c r="C2399" s="5" t="inlineStr">
        <is>
          <t>Tech</t>
        </is>
      </c>
      <c r="D2399" s="5" t="inlineStr">
        <is>
          <t>L2</t>
        </is>
      </c>
      <c r="E2399" s="5" t="inlineStr">
        <is>
          <t>M</t>
        </is>
      </c>
      <c r="F2399" s="5" t="n">
        <v>1</v>
      </c>
      <c r="G2399" s="31" t="n">
        <v>45550</v>
      </c>
      <c r="H2399" s="31" t="n">
        <v>40600</v>
      </c>
      <c r="I2399" s="6">
        <f>INDEX(Roles!$J$5:$J$40,MATCH(C2399&amp;"|"&amp;D2399,Roles!$A$5:$A$40,0))</f>
        <v/>
      </c>
      <c r="J2399" s="6">
        <f>INDEX(Roles!$K$5:$K$40,MATCH(C2399&amp;"|"&amp;D2399,Roles!$A$5:$A$40,0))</f>
        <v/>
      </c>
      <c r="K2399" s="26">
        <f>INDEX(Market!$K$31:$K$54,MATCH(B2399&amp;"|"&amp;J2399,Market!$A$31:$A$54,0))</f>
        <v/>
      </c>
      <c r="L2399" s="6">
        <f>INDEX(Settings!$E$13:$E$19,MATCH(I2399,Settings!$B$13:$B$19,0))</f>
        <v/>
      </c>
      <c r="M2399" s="25">
        <f>INDEX(Structure!$K$6:$K$12,MATCH(I2399,Structure!$A$6:$A$12,0))</f>
        <v/>
      </c>
      <c r="N2399" s="26">
        <f>INDEX(Structure!$G$25:$G$52,MATCH(B2399&amp;"|"&amp;I2399,Structure!$A$25:$A$52,0))</f>
        <v/>
      </c>
      <c r="O2399" s="26">
        <f>INDEX(Structure!$H$25:$H$52,MATCH(B2399&amp;"|"&amp;I2399,Structure!$A$25:$A$52,0))</f>
        <v/>
      </c>
      <c r="P2399" s="26">
        <f>INDEX(Structure!$I$25:$I$52,MATCH(B2399&amp;"|"&amp;I2399,Structure!$A$25:$A$52,0))</f>
        <v/>
      </c>
      <c r="Q2399" s="20">
        <f>G2399/H2399</f>
        <v/>
      </c>
      <c r="R2399" s="20">
        <f>G2399/O2399</f>
        <v/>
      </c>
      <c r="S2399" s="32">
        <f>(G2399-N2399)/(P2399-N2399)</f>
        <v/>
      </c>
      <c r="T2399" s="4">
        <f>IF(G2399&lt;N2399,"Below",IF(G2399&gt;P2399,"Above","Within"))</f>
        <v/>
      </c>
      <c r="U2399" s="17">
        <f>MAX(0,N2399-G2399)*F2399</f>
        <v/>
      </c>
      <c r="V2399" s="17">
        <f>MAX(0,G2399-P2399)*F2399</f>
        <v/>
      </c>
      <c r="W2399" s="33">
        <f>IF(T2399="Above",LN(G2399/P2399)/LN(1+INDEX(Market!$E$6:$E$9,MATCH(B2399,Market!$A$6:$A$9,0))),0)</f>
        <v/>
      </c>
    </row>
    <row r="2400">
      <c r="A2400" s="5" t="inlineStr">
        <is>
          <t>E02787</t>
        </is>
      </c>
      <c r="B2400" s="5" t="inlineStr">
        <is>
          <t>DE</t>
        </is>
      </c>
      <c r="C2400" s="5" t="inlineStr">
        <is>
          <t>Operations</t>
        </is>
      </c>
      <c r="D2400" s="5" t="inlineStr">
        <is>
          <t>L4</t>
        </is>
      </c>
      <c r="E2400" s="5" t="inlineStr">
        <is>
          <t>F</t>
        </is>
      </c>
      <c r="F2400" s="5" t="n">
        <v>1</v>
      </c>
      <c r="G2400" s="31" t="n">
        <v>59950</v>
      </c>
      <c r="H2400" s="31" t="n">
        <v>75800</v>
      </c>
      <c r="I2400" s="6">
        <f>INDEX(Roles!$J$5:$J$40,MATCH(C2400&amp;"|"&amp;D2400,Roles!$A$5:$A$40,0))</f>
        <v/>
      </c>
      <c r="J2400" s="6">
        <f>INDEX(Roles!$K$5:$K$40,MATCH(C2400&amp;"|"&amp;D2400,Roles!$A$5:$A$40,0))</f>
        <v/>
      </c>
      <c r="K2400" s="26">
        <f>INDEX(Market!$K$31:$K$54,MATCH(B2400&amp;"|"&amp;J2400,Market!$A$31:$A$54,0))</f>
        <v/>
      </c>
      <c r="L2400" s="6">
        <f>INDEX(Settings!$E$13:$E$19,MATCH(I2400,Settings!$B$13:$B$19,0))</f>
        <v/>
      </c>
      <c r="M2400" s="25">
        <f>INDEX(Structure!$K$6:$K$12,MATCH(I2400,Structure!$A$6:$A$12,0))</f>
        <v/>
      </c>
      <c r="N2400" s="26">
        <f>INDEX(Structure!$G$25:$G$52,MATCH(B2400&amp;"|"&amp;I2400,Structure!$A$25:$A$52,0))</f>
        <v/>
      </c>
      <c r="O2400" s="26">
        <f>INDEX(Structure!$H$25:$H$52,MATCH(B2400&amp;"|"&amp;I2400,Structure!$A$25:$A$52,0))</f>
        <v/>
      </c>
      <c r="P2400" s="26">
        <f>INDEX(Structure!$I$25:$I$52,MATCH(B2400&amp;"|"&amp;I2400,Structure!$A$25:$A$52,0))</f>
        <v/>
      </c>
      <c r="Q2400" s="20">
        <f>G2400/H2400</f>
        <v/>
      </c>
      <c r="R2400" s="20">
        <f>G2400/O2400</f>
        <v/>
      </c>
      <c r="S2400" s="32">
        <f>(G2400-N2400)/(P2400-N2400)</f>
        <v/>
      </c>
      <c r="T2400" s="4">
        <f>IF(G2400&lt;N2400,"Below",IF(G2400&gt;P2400,"Above","Within"))</f>
        <v/>
      </c>
      <c r="U2400" s="17">
        <f>MAX(0,N2400-G2400)*F2400</f>
        <v/>
      </c>
      <c r="V2400" s="17">
        <f>MAX(0,G2400-P2400)*F2400</f>
        <v/>
      </c>
      <c r="W2400" s="33">
        <f>IF(T2400="Above",LN(G2400/P2400)/LN(1+INDEX(Market!$E$6:$E$9,MATCH(B2400,Market!$A$6:$A$9,0))),0)</f>
        <v/>
      </c>
    </row>
    <row r="2401">
      <c r="A2401" s="5" t="inlineStr">
        <is>
          <t>E02788</t>
        </is>
      </c>
      <c r="B2401" s="5" t="inlineStr">
        <is>
          <t>PL</t>
        </is>
      </c>
      <c r="C2401" s="5" t="inlineStr">
        <is>
          <t>Finance</t>
        </is>
      </c>
      <c r="D2401" s="5" t="inlineStr">
        <is>
          <t>L3</t>
        </is>
      </c>
      <c r="E2401" s="5" t="inlineStr">
        <is>
          <t>F</t>
        </is>
      </c>
      <c r="F2401" s="5" t="n">
        <v>1</v>
      </c>
      <c r="G2401" s="31" t="n">
        <v>40400</v>
      </c>
      <c r="H2401" s="31" t="n">
        <v>37000</v>
      </c>
      <c r="I2401" s="6">
        <f>INDEX(Roles!$J$5:$J$40,MATCH(C2401&amp;"|"&amp;D2401,Roles!$A$5:$A$40,0))</f>
        <v/>
      </c>
      <c r="J2401" s="6">
        <f>INDEX(Roles!$K$5:$K$40,MATCH(C2401&amp;"|"&amp;D2401,Roles!$A$5:$A$40,0))</f>
        <v/>
      </c>
      <c r="K2401" s="26">
        <f>INDEX(Market!$K$31:$K$54,MATCH(B2401&amp;"|"&amp;J2401,Market!$A$31:$A$54,0))</f>
        <v/>
      </c>
      <c r="L2401" s="6">
        <f>INDEX(Settings!$E$13:$E$19,MATCH(I2401,Settings!$B$13:$B$19,0))</f>
        <v/>
      </c>
      <c r="M2401" s="25">
        <f>INDEX(Structure!$K$6:$K$12,MATCH(I2401,Structure!$A$6:$A$12,0))</f>
        <v/>
      </c>
      <c r="N2401" s="26">
        <f>INDEX(Structure!$G$25:$G$52,MATCH(B2401&amp;"|"&amp;I2401,Structure!$A$25:$A$52,0))</f>
        <v/>
      </c>
      <c r="O2401" s="26">
        <f>INDEX(Structure!$H$25:$H$52,MATCH(B2401&amp;"|"&amp;I2401,Structure!$A$25:$A$52,0))</f>
        <v/>
      </c>
      <c r="P2401" s="26">
        <f>INDEX(Structure!$I$25:$I$52,MATCH(B2401&amp;"|"&amp;I2401,Structure!$A$25:$A$52,0))</f>
        <v/>
      </c>
      <c r="Q2401" s="20">
        <f>G2401/H2401</f>
        <v/>
      </c>
      <c r="R2401" s="20">
        <f>G2401/O2401</f>
        <v/>
      </c>
      <c r="S2401" s="32">
        <f>(G2401-N2401)/(P2401-N2401)</f>
        <v/>
      </c>
      <c r="T2401" s="4">
        <f>IF(G2401&lt;N2401,"Below",IF(G2401&gt;P2401,"Above","Within"))</f>
        <v/>
      </c>
      <c r="U2401" s="17">
        <f>MAX(0,N2401-G2401)*F2401</f>
        <v/>
      </c>
      <c r="V2401" s="17">
        <f>MAX(0,G2401-P2401)*F2401</f>
        <v/>
      </c>
      <c r="W2401" s="33">
        <f>IF(T2401="Above",LN(G2401/P2401)/LN(1+INDEX(Market!$E$6:$E$9,MATCH(B2401,Market!$A$6:$A$9,0))),0)</f>
        <v/>
      </c>
    </row>
    <row r="2402">
      <c r="A2402" s="5" t="inlineStr">
        <is>
          <t>E02789</t>
        </is>
      </c>
      <c r="B2402" s="5" t="inlineStr">
        <is>
          <t>IT</t>
        </is>
      </c>
      <c r="C2402" s="5" t="inlineStr">
        <is>
          <t>Tech</t>
        </is>
      </c>
      <c r="D2402" s="5" t="inlineStr">
        <is>
          <t>L4</t>
        </is>
      </c>
      <c r="E2402" s="5" t="inlineStr">
        <is>
          <t>M</t>
        </is>
      </c>
      <c r="F2402" s="5" t="n">
        <v>1</v>
      </c>
      <c r="G2402" s="31" t="n">
        <v>61700</v>
      </c>
      <c r="H2402" s="31" t="n">
        <v>68200</v>
      </c>
      <c r="I2402" s="6">
        <f>INDEX(Roles!$J$5:$J$40,MATCH(C2402&amp;"|"&amp;D2402,Roles!$A$5:$A$40,0))</f>
        <v/>
      </c>
      <c r="J2402" s="6">
        <f>INDEX(Roles!$K$5:$K$40,MATCH(C2402&amp;"|"&amp;D2402,Roles!$A$5:$A$40,0))</f>
        <v/>
      </c>
      <c r="K2402" s="26">
        <f>INDEX(Market!$K$31:$K$54,MATCH(B2402&amp;"|"&amp;J2402,Market!$A$31:$A$54,0))</f>
        <v/>
      </c>
      <c r="L2402" s="6">
        <f>INDEX(Settings!$E$13:$E$19,MATCH(I2402,Settings!$B$13:$B$19,0))</f>
        <v/>
      </c>
      <c r="M2402" s="25">
        <f>INDEX(Structure!$K$6:$K$12,MATCH(I2402,Structure!$A$6:$A$12,0))</f>
        <v/>
      </c>
      <c r="N2402" s="26">
        <f>INDEX(Structure!$G$25:$G$52,MATCH(B2402&amp;"|"&amp;I2402,Structure!$A$25:$A$52,0))</f>
        <v/>
      </c>
      <c r="O2402" s="26">
        <f>INDEX(Structure!$H$25:$H$52,MATCH(B2402&amp;"|"&amp;I2402,Structure!$A$25:$A$52,0))</f>
        <v/>
      </c>
      <c r="P2402" s="26">
        <f>INDEX(Structure!$I$25:$I$52,MATCH(B2402&amp;"|"&amp;I2402,Structure!$A$25:$A$52,0))</f>
        <v/>
      </c>
      <c r="Q2402" s="20">
        <f>G2402/H2402</f>
        <v/>
      </c>
      <c r="R2402" s="20">
        <f>G2402/O2402</f>
        <v/>
      </c>
      <c r="S2402" s="32">
        <f>(G2402-N2402)/(P2402-N2402)</f>
        <v/>
      </c>
      <c r="T2402" s="4">
        <f>IF(G2402&lt;N2402,"Below",IF(G2402&gt;P2402,"Above","Within"))</f>
        <v/>
      </c>
      <c r="U2402" s="17">
        <f>MAX(0,N2402-G2402)*F2402</f>
        <v/>
      </c>
      <c r="V2402" s="17">
        <f>MAX(0,G2402-P2402)*F2402</f>
        <v/>
      </c>
      <c r="W2402" s="33">
        <f>IF(T2402="Above",LN(G2402/P2402)/LN(1+INDEX(Market!$E$6:$E$9,MATCH(B2402,Market!$A$6:$A$9,0))),0)</f>
        <v/>
      </c>
    </row>
    <row r="2403">
      <c r="A2403" s="5" t="inlineStr">
        <is>
          <t>E02790</t>
        </is>
      </c>
      <c r="B2403" s="5" t="inlineStr">
        <is>
          <t>DE</t>
        </is>
      </c>
      <c r="C2403" s="5" t="inlineStr">
        <is>
          <t>Operations</t>
        </is>
      </c>
      <c r="D2403" s="5" t="inlineStr">
        <is>
          <t>L2</t>
        </is>
      </c>
      <c r="E2403" s="5" t="inlineStr">
        <is>
          <t>F</t>
        </is>
      </c>
      <c r="F2403" s="5" t="n">
        <v>1</v>
      </c>
      <c r="G2403" s="31" t="n">
        <v>45200</v>
      </c>
      <c r="H2403" s="31" t="n">
        <v>45100</v>
      </c>
      <c r="I2403" s="6">
        <f>INDEX(Roles!$J$5:$J$40,MATCH(C2403&amp;"|"&amp;D2403,Roles!$A$5:$A$40,0))</f>
        <v/>
      </c>
      <c r="J2403" s="6">
        <f>INDEX(Roles!$K$5:$K$40,MATCH(C2403&amp;"|"&amp;D2403,Roles!$A$5:$A$40,0))</f>
        <v/>
      </c>
      <c r="K2403" s="26">
        <f>INDEX(Market!$K$31:$K$54,MATCH(B2403&amp;"|"&amp;J2403,Market!$A$31:$A$54,0))</f>
        <v/>
      </c>
      <c r="L2403" s="6">
        <f>INDEX(Settings!$E$13:$E$19,MATCH(I2403,Settings!$B$13:$B$19,0))</f>
        <v/>
      </c>
      <c r="M2403" s="25">
        <f>INDEX(Structure!$K$6:$K$12,MATCH(I2403,Structure!$A$6:$A$12,0))</f>
        <v/>
      </c>
      <c r="N2403" s="26">
        <f>INDEX(Structure!$G$25:$G$52,MATCH(B2403&amp;"|"&amp;I2403,Structure!$A$25:$A$52,0))</f>
        <v/>
      </c>
      <c r="O2403" s="26">
        <f>INDEX(Structure!$H$25:$H$52,MATCH(B2403&amp;"|"&amp;I2403,Structure!$A$25:$A$52,0))</f>
        <v/>
      </c>
      <c r="P2403" s="26">
        <f>INDEX(Structure!$I$25:$I$52,MATCH(B2403&amp;"|"&amp;I2403,Structure!$A$25:$A$52,0))</f>
        <v/>
      </c>
      <c r="Q2403" s="20">
        <f>G2403/H2403</f>
        <v/>
      </c>
      <c r="R2403" s="20">
        <f>G2403/O2403</f>
        <v/>
      </c>
      <c r="S2403" s="32">
        <f>(G2403-N2403)/(P2403-N2403)</f>
        <v/>
      </c>
      <c r="T2403" s="4">
        <f>IF(G2403&lt;N2403,"Below",IF(G2403&gt;P2403,"Above","Within"))</f>
        <v/>
      </c>
      <c r="U2403" s="17">
        <f>MAX(0,N2403-G2403)*F2403</f>
        <v/>
      </c>
      <c r="V2403" s="17">
        <f>MAX(0,G2403-P2403)*F2403</f>
        <v/>
      </c>
      <c r="W2403" s="33">
        <f>IF(T2403="Above",LN(G2403/P2403)/LN(1+INDEX(Market!$E$6:$E$9,MATCH(B2403,Market!$A$6:$A$9,0))),0)</f>
        <v/>
      </c>
    </row>
    <row r="2404">
      <c r="A2404" s="5" t="inlineStr">
        <is>
          <t>E02791</t>
        </is>
      </c>
      <c r="B2404" s="5" t="inlineStr">
        <is>
          <t>IT</t>
        </is>
      </c>
      <c r="C2404" s="5" t="inlineStr">
        <is>
          <t>Customer Service</t>
        </is>
      </c>
      <c r="D2404" s="5" t="inlineStr">
        <is>
          <t>L2</t>
        </is>
      </c>
      <c r="E2404" s="5" t="inlineStr">
        <is>
          <t>F</t>
        </is>
      </c>
      <c r="F2404" s="5" t="n">
        <v>1</v>
      </c>
      <c r="G2404" s="31" t="n">
        <v>29950</v>
      </c>
      <c r="H2404" s="31" t="n">
        <v>29200</v>
      </c>
      <c r="I2404" s="6">
        <f>INDEX(Roles!$J$5:$J$40,MATCH(C2404&amp;"|"&amp;D2404,Roles!$A$5:$A$40,0))</f>
        <v/>
      </c>
      <c r="J2404" s="6">
        <f>INDEX(Roles!$K$5:$K$40,MATCH(C2404&amp;"|"&amp;D2404,Roles!$A$5:$A$40,0))</f>
        <v/>
      </c>
      <c r="K2404" s="26">
        <f>INDEX(Market!$K$31:$K$54,MATCH(B2404&amp;"|"&amp;J2404,Market!$A$31:$A$54,0))</f>
        <v/>
      </c>
      <c r="L2404" s="6">
        <f>INDEX(Settings!$E$13:$E$19,MATCH(I2404,Settings!$B$13:$B$19,0))</f>
        <v/>
      </c>
      <c r="M2404" s="25">
        <f>INDEX(Structure!$K$6:$K$12,MATCH(I2404,Structure!$A$6:$A$12,0))</f>
        <v/>
      </c>
      <c r="N2404" s="26">
        <f>INDEX(Structure!$G$25:$G$52,MATCH(B2404&amp;"|"&amp;I2404,Structure!$A$25:$A$52,0))</f>
        <v/>
      </c>
      <c r="O2404" s="26">
        <f>INDEX(Structure!$H$25:$H$52,MATCH(B2404&amp;"|"&amp;I2404,Structure!$A$25:$A$52,0))</f>
        <v/>
      </c>
      <c r="P2404" s="26">
        <f>INDEX(Structure!$I$25:$I$52,MATCH(B2404&amp;"|"&amp;I2404,Structure!$A$25:$A$52,0))</f>
        <v/>
      </c>
      <c r="Q2404" s="20">
        <f>G2404/H2404</f>
        <v/>
      </c>
      <c r="R2404" s="20">
        <f>G2404/O2404</f>
        <v/>
      </c>
      <c r="S2404" s="32">
        <f>(G2404-N2404)/(P2404-N2404)</f>
        <v/>
      </c>
      <c r="T2404" s="4">
        <f>IF(G2404&lt;N2404,"Below",IF(G2404&gt;P2404,"Above","Within"))</f>
        <v/>
      </c>
      <c r="U2404" s="17">
        <f>MAX(0,N2404-G2404)*F2404</f>
        <v/>
      </c>
      <c r="V2404" s="17">
        <f>MAX(0,G2404-P2404)*F2404</f>
        <v/>
      </c>
      <c r="W2404" s="33">
        <f>IF(T2404="Above",LN(G2404/P2404)/LN(1+INDEX(Market!$E$6:$E$9,MATCH(B2404,Market!$A$6:$A$9,0))),0)</f>
        <v/>
      </c>
    </row>
    <row r="2405">
      <c r="A2405" s="5" t="inlineStr">
        <is>
          <t>E02792</t>
        </is>
      </c>
      <c r="B2405" s="5" t="inlineStr">
        <is>
          <t>IT</t>
        </is>
      </c>
      <c r="C2405" s="5" t="inlineStr">
        <is>
          <t>Operations</t>
        </is>
      </c>
      <c r="D2405" s="5" t="inlineStr">
        <is>
          <t>L2</t>
        </is>
      </c>
      <c r="E2405" s="5" t="inlineStr">
        <is>
          <t>F</t>
        </is>
      </c>
      <c r="F2405" s="5" t="n">
        <v>1</v>
      </c>
      <c r="G2405" s="31" t="n">
        <v>26550</v>
      </c>
      <c r="H2405" s="31" t="n">
        <v>30900</v>
      </c>
      <c r="I2405" s="6">
        <f>INDEX(Roles!$J$5:$J$40,MATCH(C2405&amp;"|"&amp;D2405,Roles!$A$5:$A$40,0))</f>
        <v/>
      </c>
      <c r="J2405" s="6">
        <f>INDEX(Roles!$K$5:$K$40,MATCH(C2405&amp;"|"&amp;D2405,Roles!$A$5:$A$40,0))</f>
        <v/>
      </c>
      <c r="K2405" s="26">
        <f>INDEX(Market!$K$31:$K$54,MATCH(B2405&amp;"|"&amp;J2405,Market!$A$31:$A$54,0))</f>
        <v/>
      </c>
      <c r="L2405" s="6">
        <f>INDEX(Settings!$E$13:$E$19,MATCH(I2405,Settings!$B$13:$B$19,0))</f>
        <v/>
      </c>
      <c r="M2405" s="25">
        <f>INDEX(Structure!$K$6:$K$12,MATCH(I2405,Structure!$A$6:$A$12,0))</f>
        <v/>
      </c>
      <c r="N2405" s="26">
        <f>INDEX(Structure!$G$25:$G$52,MATCH(B2405&amp;"|"&amp;I2405,Structure!$A$25:$A$52,0))</f>
        <v/>
      </c>
      <c r="O2405" s="26">
        <f>INDEX(Structure!$H$25:$H$52,MATCH(B2405&amp;"|"&amp;I2405,Structure!$A$25:$A$52,0))</f>
        <v/>
      </c>
      <c r="P2405" s="26">
        <f>INDEX(Structure!$I$25:$I$52,MATCH(B2405&amp;"|"&amp;I2405,Structure!$A$25:$A$52,0))</f>
        <v/>
      </c>
      <c r="Q2405" s="20">
        <f>G2405/H2405</f>
        <v/>
      </c>
      <c r="R2405" s="20">
        <f>G2405/O2405</f>
        <v/>
      </c>
      <c r="S2405" s="32">
        <f>(G2405-N2405)/(P2405-N2405)</f>
        <v/>
      </c>
      <c r="T2405" s="4">
        <f>IF(G2405&lt;N2405,"Below",IF(G2405&gt;P2405,"Above","Within"))</f>
        <v/>
      </c>
      <c r="U2405" s="17">
        <f>MAX(0,N2405-G2405)*F2405</f>
        <v/>
      </c>
      <c r="V2405" s="17">
        <f>MAX(0,G2405-P2405)*F2405</f>
        <v/>
      </c>
      <c r="W2405" s="33">
        <f>IF(T2405="Above",LN(G2405/P2405)/LN(1+INDEX(Market!$E$6:$E$9,MATCH(B2405,Market!$A$6:$A$9,0))),0)</f>
        <v/>
      </c>
    </row>
    <row r="2406">
      <c r="A2406" s="5" t="inlineStr">
        <is>
          <t>E02793</t>
        </is>
      </c>
      <c r="B2406" s="5" t="inlineStr">
        <is>
          <t>DE</t>
        </is>
      </c>
      <c r="C2406" s="5" t="inlineStr">
        <is>
          <t>Operations</t>
        </is>
      </c>
      <c r="D2406" s="5" t="inlineStr">
        <is>
          <t>L1</t>
        </is>
      </c>
      <c r="E2406" s="5" t="inlineStr">
        <is>
          <t>F</t>
        </is>
      </c>
      <c r="F2406" s="5" t="n">
        <v>1</v>
      </c>
      <c r="G2406" s="31" t="n">
        <v>36200</v>
      </c>
      <c r="H2406" s="31" t="n">
        <v>36100</v>
      </c>
      <c r="I2406" s="6">
        <f>INDEX(Roles!$J$5:$J$40,MATCH(C2406&amp;"|"&amp;D2406,Roles!$A$5:$A$40,0))</f>
        <v/>
      </c>
      <c r="J2406" s="6">
        <f>INDEX(Roles!$K$5:$K$40,MATCH(C2406&amp;"|"&amp;D2406,Roles!$A$5:$A$40,0))</f>
        <v/>
      </c>
      <c r="K2406" s="26">
        <f>INDEX(Market!$K$31:$K$54,MATCH(B2406&amp;"|"&amp;J2406,Market!$A$31:$A$54,0))</f>
        <v/>
      </c>
      <c r="L2406" s="6">
        <f>INDEX(Settings!$E$13:$E$19,MATCH(I2406,Settings!$B$13:$B$19,0))</f>
        <v/>
      </c>
      <c r="M2406" s="25">
        <f>INDEX(Structure!$K$6:$K$12,MATCH(I2406,Structure!$A$6:$A$12,0))</f>
        <v/>
      </c>
      <c r="N2406" s="26">
        <f>INDEX(Structure!$G$25:$G$52,MATCH(B2406&amp;"|"&amp;I2406,Structure!$A$25:$A$52,0))</f>
        <v/>
      </c>
      <c r="O2406" s="26">
        <f>INDEX(Structure!$H$25:$H$52,MATCH(B2406&amp;"|"&amp;I2406,Structure!$A$25:$A$52,0))</f>
        <v/>
      </c>
      <c r="P2406" s="26">
        <f>INDEX(Structure!$I$25:$I$52,MATCH(B2406&amp;"|"&amp;I2406,Structure!$A$25:$A$52,0))</f>
        <v/>
      </c>
      <c r="Q2406" s="20">
        <f>G2406/H2406</f>
        <v/>
      </c>
      <c r="R2406" s="20">
        <f>G2406/O2406</f>
        <v/>
      </c>
      <c r="S2406" s="32">
        <f>(G2406-N2406)/(P2406-N2406)</f>
        <v/>
      </c>
      <c r="T2406" s="4">
        <f>IF(G2406&lt;N2406,"Below",IF(G2406&gt;P2406,"Above","Within"))</f>
        <v/>
      </c>
      <c r="U2406" s="17">
        <f>MAX(0,N2406-G2406)*F2406</f>
        <v/>
      </c>
      <c r="V2406" s="17">
        <f>MAX(0,G2406-P2406)*F2406</f>
        <v/>
      </c>
      <c r="W2406" s="33">
        <f>IF(T2406="Above",LN(G2406/P2406)/LN(1+INDEX(Market!$E$6:$E$9,MATCH(B2406,Market!$A$6:$A$9,0))),0)</f>
        <v/>
      </c>
    </row>
    <row r="2407">
      <c r="A2407" s="5" t="inlineStr">
        <is>
          <t>E02794</t>
        </is>
      </c>
      <c r="B2407" s="5" t="inlineStr">
        <is>
          <t>DE</t>
        </is>
      </c>
      <c r="C2407" s="5" t="inlineStr">
        <is>
          <t>Sales</t>
        </is>
      </c>
      <c r="D2407" s="5" t="inlineStr">
        <is>
          <t>L1</t>
        </is>
      </c>
      <c r="E2407" s="5" t="inlineStr">
        <is>
          <t>M</t>
        </is>
      </c>
      <c r="F2407" s="5" t="n">
        <v>1</v>
      </c>
      <c r="G2407" s="31" t="n">
        <v>38250</v>
      </c>
      <c r="H2407" s="31" t="n">
        <v>39900</v>
      </c>
      <c r="I2407" s="6">
        <f>INDEX(Roles!$J$5:$J$40,MATCH(C2407&amp;"|"&amp;D2407,Roles!$A$5:$A$40,0))</f>
        <v/>
      </c>
      <c r="J2407" s="6">
        <f>INDEX(Roles!$K$5:$K$40,MATCH(C2407&amp;"|"&amp;D2407,Roles!$A$5:$A$40,0))</f>
        <v/>
      </c>
      <c r="K2407" s="26">
        <f>INDEX(Market!$K$31:$K$54,MATCH(B2407&amp;"|"&amp;J2407,Market!$A$31:$A$54,0))</f>
        <v/>
      </c>
      <c r="L2407" s="6">
        <f>INDEX(Settings!$E$13:$E$19,MATCH(I2407,Settings!$B$13:$B$19,0))</f>
        <v/>
      </c>
      <c r="M2407" s="25">
        <f>INDEX(Structure!$K$6:$K$12,MATCH(I2407,Structure!$A$6:$A$12,0))</f>
        <v/>
      </c>
      <c r="N2407" s="26">
        <f>INDEX(Structure!$G$25:$G$52,MATCH(B2407&amp;"|"&amp;I2407,Structure!$A$25:$A$52,0))</f>
        <v/>
      </c>
      <c r="O2407" s="26">
        <f>INDEX(Structure!$H$25:$H$52,MATCH(B2407&amp;"|"&amp;I2407,Structure!$A$25:$A$52,0))</f>
        <v/>
      </c>
      <c r="P2407" s="26">
        <f>INDEX(Structure!$I$25:$I$52,MATCH(B2407&amp;"|"&amp;I2407,Structure!$A$25:$A$52,0))</f>
        <v/>
      </c>
      <c r="Q2407" s="20">
        <f>G2407/H2407</f>
        <v/>
      </c>
      <c r="R2407" s="20">
        <f>G2407/O2407</f>
        <v/>
      </c>
      <c r="S2407" s="32">
        <f>(G2407-N2407)/(P2407-N2407)</f>
        <v/>
      </c>
      <c r="T2407" s="4">
        <f>IF(G2407&lt;N2407,"Below",IF(G2407&gt;P2407,"Above","Within"))</f>
        <v/>
      </c>
      <c r="U2407" s="17">
        <f>MAX(0,N2407-G2407)*F2407</f>
        <v/>
      </c>
      <c r="V2407" s="17">
        <f>MAX(0,G2407-P2407)*F2407</f>
        <v/>
      </c>
      <c r="W2407" s="33">
        <f>IF(T2407="Above",LN(G2407/P2407)/LN(1+INDEX(Market!$E$6:$E$9,MATCH(B2407,Market!$A$6:$A$9,0))),0)</f>
        <v/>
      </c>
    </row>
    <row r="2408">
      <c r="A2408" s="5" t="inlineStr">
        <is>
          <t>E02795</t>
        </is>
      </c>
      <c r="B2408" s="5" t="inlineStr">
        <is>
          <t>DE</t>
        </is>
      </c>
      <c r="C2408" s="5" t="inlineStr">
        <is>
          <t>HR</t>
        </is>
      </c>
      <c r="D2408" s="5" t="inlineStr">
        <is>
          <t>L2</t>
        </is>
      </c>
      <c r="E2408" s="5" t="inlineStr">
        <is>
          <t>M</t>
        </is>
      </c>
      <c r="F2408" s="5" t="n">
        <v>1</v>
      </c>
      <c r="G2408" s="31" t="n">
        <v>50700</v>
      </c>
      <c r="H2408" s="31" t="n">
        <v>47500</v>
      </c>
      <c r="I2408" s="6">
        <f>INDEX(Roles!$J$5:$J$40,MATCH(C2408&amp;"|"&amp;D2408,Roles!$A$5:$A$40,0))</f>
        <v/>
      </c>
      <c r="J2408" s="6">
        <f>INDEX(Roles!$K$5:$K$40,MATCH(C2408&amp;"|"&amp;D2408,Roles!$A$5:$A$40,0))</f>
        <v/>
      </c>
      <c r="K2408" s="26">
        <f>INDEX(Market!$K$31:$K$54,MATCH(B2408&amp;"|"&amp;J2408,Market!$A$31:$A$54,0))</f>
        <v/>
      </c>
      <c r="L2408" s="6">
        <f>INDEX(Settings!$E$13:$E$19,MATCH(I2408,Settings!$B$13:$B$19,0))</f>
        <v/>
      </c>
      <c r="M2408" s="25">
        <f>INDEX(Structure!$K$6:$K$12,MATCH(I2408,Structure!$A$6:$A$12,0))</f>
        <v/>
      </c>
      <c r="N2408" s="26">
        <f>INDEX(Structure!$G$25:$G$52,MATCH(B2408&amp;"|"&amp;I2408,Structure!$A$25:$A$52,0))</f>
        <v/>
      </c>
      <c r="O2408" s="26">
        <f>INDEX(Structure!$H$25:$H$52,MATCH(B2408&amp;"|"&amp;I2408,Structure!$A$25:$A$52,0))</f>
        <v/>
      </c>
      <c r="P2408" s="26">
        <f>INDEX(Structure!$I$25:$I$52,MATCH(B2408&amp;"|"&amp;I2408,Structure!$A$25:$A$52,0))</f>
        <v/>
      </c>
      <c r="Q2408" s="20">
        <f>G2408/H2408</f>
        <v/>
      </c>
      <c r="R2408" s="20">
        <f>G2408/O2408</f>
        <v/>
      </c>
      <c r="S2408" s="32">
        <f>(G2408-N2408)/(P2408-N2408)</f>
        <v/>
      </c>
      <c r="T2408" s="4">
        <f>IF(G2408&lt;N2408,"Below",IF(G2408&gt;P2408,"Above","Within"))</f>
        <v/>
      </c>
      <c r="U2408" s="17">
        <f>MAX(0,N2408-G2408)*F2408</f>
        <v/>
      </c>
      <c r="V2408" s="17">
        <f>MAX(0,G2408-P2408)*F2408</f>
        <v/>
      </c>
      <c r="W2408" s="33">
        <f>IF(T2408="Above",LN(G2408/P2408)/LN(1+INDEX(Market!$E$6:$E$9,MATCH(B2408,Market!$A$6:$A$9,0))),0)</f>
        <v/>
      </c>
    </row>
    <row r="2409">
      <c r="A2409" s="5" t="inlineStr">
        <is>
          <t>E02796</t>
        </is>
      </c>
      <c r="B2409" s="5" t="inlineStr">
        <is>
          <t>DE</t>
        </is>
      </c>
      <c r="C2409" s="5" t="inlineStr">
        <is>
          <t>Customer Service</t>
        </is>
      </c>
      <c r="D2409" s="5" t="inlineStr">
        <is>
          <t>L6</t>
        </is>
      </c>
      <c r="E2409" s="5" t="inlineStr">
        <is>
          <t>M</t>
        </is>
      </c>
      <c r="F2409" s="5" t="n">
        <v>1</v>
      </c>
      <c r="G2409" s="31" t="n">
        <v>144400</v>
      </c>
      <c r="H2409" s="31" t="n">
        <v>136800</v>
      </c>
      <c r="I2409" s="6">
        <f>INDEX(Roles!$J$5:$J$40,MATCH(C2409&amp;"|"&amp;D2409,Roles!$A$5:$A$40,0))</f>
        <v/>
      </c>
      <c r="J2409" s="6">
        <f>INDEX(Roles!$K$5:$K$40,MATCH(C2409&amp;"|"&amp;D2409,Roles!$A$5:$A$40,0))</f>
        <v/>
      </c>
      <c r="K2409" s="26">
        <f>INDEX(Market!$K$31:$K$54,MATCH(B2409&amp;"|"&amp;J2409,Market!$A$31:$A$54,0))</f>
        <v/>
      </c>
      <c r="L2409" s="6">
        <f>INDEX(Settings!$E$13:$E$19,MATCH(I2409,Settings!$B$13:$B$19,0))</f>
        <v/>
      </c>
      <c r="M2409" s="25">
        <f>INDEX(Structure!$K$6:$K$12,MATCH(I2409,Structure!$A$6:$A$12,0))</f>
        <v/>
      </c>
      <c r="N2409" s="26">
        <f>INDEX(Structure!$G$25:$G$52,MATCH(B2409&amp;"|"&amp;I2409,Structure!$A$25:$A$52,0))</f>
        <v/>
      </c>
      <c r="O2409" s="26">
        <f>INDEX(Structure!$H$25:$H$52,MATCH(B2409&amp;"|"&amp;I2409,Structure!$A$25:$A$52,0))</f>
        <v/>
      </c>
      <c r="P2409" s="26">
        <f>INDEX(Structure!$I$25:$I$52,MATCH(B2409&amp;"|"&amp;I2409,Structure!$A$25:$A$52,0))</f>
        <v/>
      </c>
      <c r="Q2409" s="20">
        <f>G2409/H2409</f>
        <v/>
      </c>
      <c r="R2409" s="20">
        <f>G2409/O2409</f>
        <v/>
      </c>
      <c r="S2409" s="32">
        <f>(G2409-N2409)/(P2409-N2409)</f>
        <v/>
      </c>
      <c r="T2409" s="4">
        <f>IF(G2409&lt;N2409,"Below",IF(G2409&gt;P2409,"Above","Within"))</f>
        <v/>
      </c>
      <c r="U2409" s="17">
        <f>MAX(0,N2409-G2409)*F2409</f>
        <v/>
      </c>
      <c r="V2409" s="17">
        <f>MAX(0,G2409-P2409)*F2409</f>
        <v/>
      </c>
      <c r="W2409" s="33">
        <f>IF(T2409="Above",LN(G2409/P2409)/LN(1+INDEX(Market!$E$6:$E$9,MATCH(B2409,Market!$A$6:$A$9,0))),0)</f>
        <v/>
      </c>
    </row>
    <row r="2410">
      <c r="A2410" s="5" t="inlineStr">
        <is>
          <t>E02797</t>
        </is>
      </c>
      <c r="B2410" s="5" t="inlineStr">
        <is>
          <t>PL</t>
        </is>
      </c>
      <c r="C2410" s="5" t="inlineStr">
        <is>
          <t>Tech</t>
        </is>
      </c>
      <c r="D2410" s="5" t="inlineStr">
        <is>
          <t>L4</t>
        </is>
      </c>
      <c r="E2410" s="5" t="inlineStr">
        <is>
          <t>M</t>
        </is>
      </c>
      <c r="F2410" s="5" t="n">
        <v>1</v>
      </c>
      <c r="G2410" s="31" t="n">
        <v>54500</v>
      </c>
      <c r="H2410" s="31" t="n">
        <v>55100</v>
      </c>
      <c r="I2410" s="6">
        <f>INDEX(Roles!$J$5:$J$40,MATCH(C2410&amp;"|"&amp;D2410,Roles!$A$5:$A$40,0))</f>
        <v/>
      </c>
      <c r="J2410" s="6">
        <f>INDEX(Roles!$K$5:$K$40,MATCH(C2410&amp;"|"&amp;D2410,Roles!$A$5:$A$40,0))</f>
        <v/>
      </c>
      <c r="K2410" s="26">
        <f>INDEX(Market!$K$31:$K$54,MATCH(B2410&amp;"|"&amp;J2410,Market!$A$31:$A$54,0))</f>
        <v/>
      </c>
      <c r="L2410" s="6">
        <f>INDEX(Settings!$E$13:$E$19,MATCH(I2410,Settings!$B$13:$B$19,0))</f>
        <v/>
      </c>
      <c r="M2410" s="25">
        <f>INDEX(Structure!$K$6:$K$12,MATCH(I2410,Structure!$A$6:$A$12,0))</f>
        <v/>
      </c>
      <c r="N2410" s="26">
        <f>INDEX(Structure!$G$25:$G$52,MATCH(B2410&amp;"|"&amp;I2410,Structure!$A$25:$A$52,0))</f>
        <v/>
      </c>
      <c r="O2410" s="26">
        <f>INDEX(Structure!$H$25:$H$52,MATCH(B2410&amp;"|"&amp;I2410,Structure!$A$25:$A$52,0))</f>
        <v/>
      </c>
      <c r="P2410" s="26">
        <f>INDEX(Structure!$I$25:$I$52,MATCH(B2410&amp;"|"&amp;I2410,Structure!$A$25:$A$52,0))</f>
        <v/>
      </c>
      <c r="Q2410" s="20">
        <f>G2410/H2410</f>
        <v/>
      </c>
      <c r="R2410" s="20">
        <f>G2410/O2410</f>
        <v/>
      </c>
      <c r="S2410" s="32">
        <f>(G2410-N2410)/(P2410-N2410)</f>
        <v/>
      </c>
      <c r="T2410" s="4">
        <f>IF(G2410&lt;N2410,"Below",IF(G2410&gt;P2410,"Above","Within"))</f>
        <v/>
      </c>
      <c r="U2410" s="17">
        <f>MAX(0,N2410-G2410)*F2410</f>
        <v/>
      </c>
      <c r="V2410" s="17">
        <f>MAX(0,G2410-P2410)*F2410</f>
        <v/>
      </c>
      <c r="W2410" s="33">
        <f>IF(T2410="Above",LN(G2410/P2410)/LN(1+INDEX(Market!$E$6:$E$9,MATCH(B2410,Market!$A$6:$A$9,0))),0)</f>
        <v/>
      </c>
    </row>
    <row r="2411">
      <c r="A2411" s="5" t="inlineStr">
        <is>
          <t>E02799</t>
        </is>
      </c>
      <c r="B2411" s="5" t="inlineStr">
        <is>
          <t>PL</t>
        </is>
      </c>
      <c r="C2411" s="5" t="inlineStr">
        <is>
          <t>Customer Service</t>
        </is>
      </c>
      <c r="D2411" s="5" t="inlineStr">
        <is>
          <t>L1</t>
        </is>
      </c>
      <c r="E2411" s="5" t="inlineStr">
        <is>
          <t>F</t>
        </is>
      </c>
      <c r="F2411" s="5" t="n">
        <v>0.8</v>
      </c>
      <c r="G2411" s="31" t="n">
        <v>20200</v>
      </c>
      <c r="H2411" s="31" t="n">
        <v>18900</v>
      </c>
      <c r="I2411" s="6">
        <f>INDEX(Roles!$J$5:$J$40,MATCH(C2411&amp;"|"&amp;D2411,Roles!$A$5:$A$40,0))</f>
        <v/>
      </c>
      <c r="J2411" s="6">
        <f>INDEX(Roles!$K$5:$K$40,MATCH(C2411&amp;"|"&amp;D2411,Roles!$A$5:$A$40,0))</f>
        <v/>
      </c>
      <c r="K2411" s="26">
        <f>INDEX(Market!$K$31:$K$54,MATCH(B2411&amp;"|"&amp;J2411,Market!$A$31:$A$54,0))</f>
        <v/>
      </c>
      <c r="L2411" s="6">
        <f>INDEX(Settings!$E$13:$E$19,MATCH(I2411,Settings!$B$13:$B$19,0))</f>
        <v/>
      </c>
      <c r="M2411" s="25">
        <f>INDEX(Structure!$K$6:$K$12,MATCH(I2411,Structure!$A$6:$A$12,0))</f>
        <v/>
      </c>
      <c r="N2411" s="26">
        <f>INDEX(Structure!$G$25:$G$52,MATCH(B2411&amp;"|"&amp;I2411,Structure!$A$25:$A$52,0))</f>
        <v/>
      </c>
      <c r="O2411" s="26">
        <f>INDEX(Structure!$H$25:$H$52,MATCH(B2411&amp;"|"&amp;I2411,Structure!$A$25:$A$52,0))</f>
        <v/>
      </c>
      <c r="P2411" s="26">
        <f>INDEX(Structure!$I$25:$I$52,MATCH(B2411&amp;"|"&amp;I2411,Structure!$A$25:$A$52,0))</f>
        <v/>
      </c>
      <c r="Q2411" s="20">
        <f>G2411/H2411</f>
        <v/>
      </c>
      <c r="R2411" s="20">
        <f>G2411/O2411</f>
        <v/>
      </c>
      <c r="S2411" s="32">
        <f>(G2411-N2411)/(P2411-N2411)</f>
        <v/>
      </c>
      <c r="T2411" s="4">
        <f>IF(G2411&lt;N2411,"Below",IF(G2411&gt;P2411,"Above","Within"))</f>
        <v/>
      </c>
      <c r="U2411" s="17">
        <f>MAX(0,N2411-G2411)*F2411</f>
        <v/>
      </c>
      <c r="V2411" s="17">
        <f>MAX(0,G2411-P2411)*F2411</f>
        <v/>
      </c>
      <c r="W2411" s="33">
        <f>IF(T2411="Above",LN(G2411/P2411)/LN(1+INDEX(Market!$E$6:$E$9,MATCH(B2411,Market!$A$6:$A$9,0))),0)</f>
        <v/>
      </c>
    </row>
    <row r="2412">
      <c r="A2412" s="5" t="inlineStr">
        <is>
          <t>E02800</t>
        </is>
      </c>
      <c r="B2412" s="5" t="inlineStr">
        <is>
          <t>PL</t>
        </is>
      </c>
      <c r="C2412" s="5" t="inlineStr">
        <is>
          <t>Operations</t>
        </is>
      </c>
      <c r="D2412" s="5" t="inlineStr">
        <is>
          <t>L3</t>
        </is>
      </c>
      <c r="E2412" s="5" t="inlineStr">
        <is>
          <t>M</t>
        </is>
      </c>
      <c r="F2412" s="5" t="n">
        <v>1</v>
      </c>
      <c r="G2412" s="31" t="n">
        <v>25050</v>
      </c>
      <c r="H2412" s="31" t="n">
        <v>31900</v>
      </c>
      <c r="I2412" s="6">
        <f>INDEX(Roles!$J$5:$J$40,MATCH(C2412&amp;"|"&amp;D2412,Roles!$A$5:$A$40,0))</f>
        <v/>
      </c>
      <c r="J2412" s="6">
        <f>INDEX(Roles!$K$5:$K$40,MATCH(C2412&amp;"|"&amp;D2412,Roles!$A$5:$A$40,0))</f>
        <v/>
      </c>
      <c r="K2412" s="26">
        <f>INDEX(Market!$K$31:$K$54,MATCH(B2412&amp;"|"&amp;J2412,Market!$A$31:$A$54,0))</f>
        <v/>
      </c>
      <c r="L2412" s="6">
        <f>INDEX(Settings!$E$13:$E$19,MATCH(I2412,Settings!$B$13:$B$19,0))</f>
        <v/>
      </c>
      <c r="M2412" s="25">
        <f>INDEX(Structure!$K$6:$K$12,MATCH(I2412,Structure!$A$6:$A$12,0))</f>
        <v/>
      </c>
      <c r="N2412" s="26">
        <f>INDEX(Structure!$G$25:$G$52,MATCH(B2412&amp;"|"&amp;I2412,Structure!$A$25:$A$52,0))</f>
        <v/>
      </c>
      <c r="O2412" s="26">
        <f>INDEX(Structure!$H$25:$H$52,MATCH(B2412&amp;"|"&amp;I2412,Structure!$A$25:$A$52,0))</f>
        <v/>
      </c>
      <c r="P2412" s="26">
        <f>INDEX(Structure!$I$25:$I$52,MATCH(B2412&amp;"|"&amp;I2412,Structure!$A$25:$A$52,0))</f>
        <v/>
      </c>
      <c r="Q2412" s="20">
        <f>G2412/H2412</f>
        <v/>
      </c>
      <c r="R2412" s="20">
        <f>G2412/O2412</f>
        <v/>
      </c>
      <c r="S2412" s="32">
        <f>(G2412-N2412)/(P2412-N2412)</f>
        <v/>
      </c>
      <c r="T2412" s="4">
        <f>IF(G2412&lt;N2412,"Below",IF(G2412&gt;P2412,"Above","Within"))</f>
        <v/>
      </c>
      <c r="U2412" s="17">
        <f>MAX(0,N2412-G2412)*F2412</f>
        <v/>
      </c>
      <c r="V2412" s="17">
        <f>MAX(0,G2412-P2412)*F2412</f>
        <v/>
      </c>
      <c r="W2412" s="33">
        <f>IF(T2412="Above",LN(G2412/P2412)/LN(1+INDEX(Market!$E$6:$E$9,MATCH(B2412,Market!$A$6:$A$9,0))),0)</f>
        <v/>
      </c>
    </row>
    <row r="2413">
      <c r="A2413" s="5" t="inlineStr">
        <is>
          <t>E02801</t>
        </is>
      </c>
      <c r="B2413" s="5" t="inlineStr">
        <is>
          <t>PL</t>
        </is>
      </c>
      <c r="C2413" s="5" t="inlineStr">
        <is>
          <t>Operations</t>
        </is>
      </c>
      <c r="D2413" s="5" t="inlineStr">
        <is>
          <t>L1</t>
        </is>
      </c>
      <c r="E2413" s="5" t="inlineStr">
        <is>
          <t>M</t>
        </is>
      </c>
      <c r="F2413" s="5" t="n">
        <v>1</v>
      </c>
      <c r="G2413" s="31" t="n">
        <v>20850</v>
      </c>
      <c r="H2413" s="31" t="n">
        <v>20000</v>
      </c>
      <c r="I2413" s="6">
        <f>INDEX(Roles!$J$5:$J$40,MATCH(C2413&amp;"|"&amp;D2413,Roles!$A$5:$A$40,0))</f>
        <v/>
      </c>
      <c r="J2413" s="6">
        <f>INDEX(Roles!$K$5:$K$40,MATCH(C2413&amp;"|"&amp;D2413,Roles!$A$5:$A$40,0))</f>
        <v/>
      </c>
      <c r="K2413" s="26">
        <f>INDEX(Market!$K$31:$K$54,MATCH(B2413&amp;"|"&amp;J2413,Market!$A$31:$A$54,0))</f>
        <v/>
      </c>
      <c r="L2413" s="6">
        <f>INDEX(Settings!$E$13:$E$19,MATCH(I2413,Settings!$B$13:$B$19,0))</f>
        <v/>
      </c>
      <c r="M2413" s="25">
        <f>INDEX(Structure!$K$6:$K$12,MATCH(I2413,Structure!$A$6:$A$12,0))</f>
        <v/>
      </c>
      <c r="N2413" s="26">
        <f>INDEX(Structure!$G$25:$G$52,MATCH(B2413&amp;"|"&amp;I2413,Structure!$A$25:$A$52,0))</f>
        <v/>
      </c>
      <c r="O2413" s="26">
        <f>INDEX(Structure!$H$25:$H$52,MATCH(B2413&amp;"|"&amp;I2413,Structure!$A$25:$A$52,0))</f>
        <v/>
      </c>
      <c r="P2413" s="26">
        <f>INDEX(Structure!$I$25:$I$52,MATCH(B2413&amp;"|"&amp;I2413,Structure!$A$25:$A$52,0))</f>
        <v/>
      </c>
      <c r="Q2413" s="20">
        <f>G2413/H2413</f>
        <v/>
      </c>
      <c r="R2413" s="20">
        <f>G2413/O2413</f>
        <v/>
      </c>
      <c r="S2413" s="32">
        <f>(G2413-N2413)/(P2413-N2413)</f>
        <v/>
      </c>
      <c r="T2413" s="4">
        <f>IF(G2413&lt;N2413,"Below",IF(G2413&gt;P2413,"Above","Within"))</f>
        <v/>
      </c>
      <c r="U2413" s="17">
        <f>MAX(0,N2413-G2413)*F2413</f>
        <v/>
      </c>
      <c r="V2413" s="17">
        <f>MAX(0,G2413-P2413)*F2413</f>
        <v/>
      </c>
      <c r="W2413" s="33">
        <f>IF(T2413="Above",LN(G2413/P2413)/LN(1+INDEX(Market!$E$6:$E$9,MATCH(B2413,Market!$A$6:$A$9,0))),0)</f>
        <v/>
      </c>
    </row>
    <row r="2414">
      <c r="A2414" s="5" t="inlineStr">
        <is>
          <t>E02802</t>
        </is>
      </c>
      <c r="B2414" s="5" t="inlineStr">
        <is>
          <t>PL</t>
        </is>
      </c>
      <c r="C2414" s="5" t="inlineStr">
        <is>
          <t>Sales</t>
        </is>
      </c>
      <c r="D2414" s="5" t="inlineStr">
        <is>
          <t>L4</t>
        </is>
      </c>
      <c r="E2414" s="5" t="inlineStr">
        <is>
          <t>M</t>
        </is>
      </c>
      <c r="F2414" s="5" t="n">
        <v>1</v>
      </c>
      <c r="G2414" s="31" t="n">
        <v>43800</v>
      </c>
      <c r="H2414" s="31" t="n">
        <v>46300</v>
      </c>
      <c r="I2414" s="6">
        <f>INDEX(Roles!$J$5:$J$40,MATCH(C2414&amp;"|"&amp;D2414,Roles!$A$5:$A$40,0))</f>
        <v/>
      </c>
      <c r="J2414" s="6">
        <f>INDEX(Roles!$K$5:$K$40,MATCH(C2414&amp;"|"&amp;D2414,Roles!$A$5:$A$40,0))</f>
        <v/>
      </c>
      <c r="K2414" s="26">
        <f>INDEX(Market!$K$31:$K$54,MATCH(B2414&amp;"|"&amp;J2414,Market!$A$31:$A$54,0))</f>
        <v/>
      </c>
      <c r="L2414" s="6">
        <f>INDEX(Settings!$E$13:$E$19,MATCH(I2414,Settings!$B$13:$B$19,0))</f>
        <v/>
      </c>
      <c r="M2414" s="25">
        <f>INDEX(Structure!$K$6:$K$12,MATCH(I2414,Structure!$A$6:$A$12,0))</f>
        <v/>
      </c>
      <c r="N2414" s="26">
        <f>INDEX(Structure!$G$25:$G$52,MATCH(B2414&amp;"|"&amp;I2414,Structure!$A$25:$A$52,0))</f>
        <v/>
      </c>
      <c r="O2414" s="26">
        <f>INDEX(Structure!$H$25:$H$52,MATCH(B2414&amp;"|"&amp;I2414,Structure!$A$25:$A$52,0))</f>
        <v/>
      </c>
      <c r="P2414" s="26">
        <f>INDEX(Structure!$I$25:$I$52,MATCH(B2414&amp;"|"&amp;I2414,Structure!$A$25:$A$52,0))</f>
        <v/>
      </c>
      <c r="Q2414" s="20">
        <f>G2414/H2414</f>
        <v/>
      </c>
      <c r="R2414" s="20">
        <f>G2414/O2414</f>
        <v/>
      </c>
      <c r="S2414" s="32">
        <f>(G2414-N2414)/(P2414-N2414)</f>
        <v/>
      </c>
      <c r="T2414" s="4">
        <f>IF(G2414&lt;N2414,"Below",IF(G2414&gt;P2414,"Above","Within"))</f>
        <v/>
      </c>
      <c r="U2414" s="17">
        <f>MAX(0,N2414-G2414)*F2414</f>
        <v/>
      </c>
      <c r="V2414" s="17">
        <f>MAX(0,G2414-P2414)*F2414</f>
        <v/>
      </c>
      <c r="W2414" s="33">
        <f>IF(T2414="Above",LN(G2414/P2414)/LN(1+INDEX(Market!$E$6:$E$9,MATCH(B2414,Market!$A$6:$A$9,0))),0)</f>
        <v/>
      </c>
    </row>
    <row r="2415">
      <c r="A2415" s="5" t="inlineStr">
        <is>
          <t>E02804</t>
        </is>
      </c>
      <c r="B2415" s="5" t="inlineStr">
        <is>
          <t>DE</t>
        </is>
      </c>
      <c r="C2415" s="5" t="inlineStr">
        <is>
          <t>Operations</t>
        </is>
      </c>
      <c r="D2415" s="5" t="inlineStr">
        <is>
          <t>L2</t>
        </is>
      </c>
      <c r="E2415" s="5" t="inlineStr">
        <is>
          <t>F</t>
        </is>
      </c>
      <c r="F2415" s="5" t="n">
        <v>1</v>
      </c>
      <c r="G2415" s="31" t="n">
        <v>48500</v>
      </c>
      <c r="H2415" s="31" t="n">
        <v>45100</v>
      </c>
      <c r="I2415" s="6">
        <f>INDEX(Roles!$J$5:$J$40,MATCH(C2415&amp;"|"&amp;D2415,Roles!$A$5:$A$40,0))</f>
        <v/>
      </c>
      <c r="J2415" s="6">
        <f>INDEX(Roles!$K$5:$K$40,MATCH(C2415&amp;"|"&amp;D2415,Roles!$A$5:$A$40,0))</f>
        <v/>
      </c>
      <c r="K2415" s="26">
        <f>INDEX(Market!$K$31:$K$54,MATCH(B2415&amp;"|"&amp;J2415,Market!$A$31:$A$54,0))</f>
        <v/>
      </c>
      <c r="L2415" s="6">
        <f>INDEX(Settings!$E$13:$E$19,MATCH(I2415,Settings!$B$13:$B$19,0))</f>
        <v/>
      </c>
      <c r="M2415" s="25">
        <f>INDEX(Structure!$K$6:$K$12,MATCH(I2415,Structure!$A$6:$A$12,0))</f>
        <v/>
      </c>
      <c r="N2415" s="26">
        <f>INDEX(Structure!$G$25:$G$52,MATCH(B2415&amp;"|"&amp;I2415,Structure!$A$25:$A$52,0))</f>
        <v/>
      </c>
      <c r="O2415" s="26">
        <f>INDEX(Structure!$H$25:$H$52,MATCH(B2415&amp;"|"&amp;I2415,Structure!$A$25:$A$52,0))</f>
        <v/>
      </c>
      <c r="P2415" s="26">
        <f>INDEX(Structure!$I$25:$I$52,MATCH(B2415&amp;"|"&amp;I2415,Structure!$A$25:$A$52,0))</f>
        <v/>
      </c>
      <c r="Q2415" s="20">
        <f>G2415/H2415</f>
        <v/>
      </c>
      <c r="R2415" s="20">
        <f>G2415/O2415</f>
        <v/>
      </c>
      <c r="S2415" s="32">
        <f>(G2415-N2415)/(P2415-N2415)</f>
        <v/>
      </c>
      <c r="T2415" s="4">
        <f>IF(G2415&lt;N2415,"Below",IF(G2415&gt;P2415,"Above","Within"))</f>
        <v/>
      </c>
      <c r="U2415" s="17">
        <f>MAX(0,N2415-G2415)*F2415</f>
        <v/>
      </c>
      <c r="V2415" s="17">
        <f>MAX(0,G2415-P2415)*F2415</f>
        <v/>
      </c>
      <c r="W2415" s="33">
        <f>IF(T2415="Above",LN(G2415/P2415)/LN(1+INDEX(Market!$E$6:$E$9,MATCH(B2415,Market!$A$6:$A$9,0))),0)</f>
        <v/>
      </c>
    </row>
    <row r="2416">
      <c r="A2416" s="5" t="inlineStr">
        <is>
          <t>E02805</t>
        </is>
      </c>
      <c r="B2416" s="5" t="inlineStr">
        <is>
          <t>DE</t>
        </is>
      </c>
      <c r="C2416" s="5" t="inlineStr">
        <is>
          <t>Finance</t>
        </is>
      </c>
      <c r="D2416" s="5" t="inlineStr">
        <is>
          <t>L2</t>
        </is>
      </c>
      <c r="E2416" s="5" t="inlineStr">
        <is>
          <t>F</t>
        </is>
      </c>
      <c r="F2416" s="5" t="n">
        <v>1</v>
      </c>
      <c r="G2416" s="31" t="n">
        <v>53200</v>
      </c>
      <c r="H2416" s="31" t="n">
        <v>52300</v>
      </c>
      <c r="I2416" s="6">
        <f>INDEX(Roles!$J$5:$J$40,MATCH(C2416&amp;"|"&amp;D2416,Roles!$A$5:$A$40,0))</f>
        <v/>
      </c>
      <c r="J2416" s="6">
        <f>INDEX(Roles!$K$5:$K$40,MATCH(C2416&amp;"|"&amp;D2416,Roles!$A$5:$A$40,0))</f>
        <v/>
      </c>
      <c r="K2416" s="26">
        <f>INDEX(Market!$K$31:$K$54,MATCH(B2416&amp;"|"&amp;J2416,Market!$A$31:$A$54,0))</f>
        <v/>
      </c>
      <c r="L2416" s="6">
        <f>INDEX(Settings!$E$13:$E$19,MATCH(I2416,Settings!$B$13:$B$19,0))</f>
        <v/>
      </c>
      <c r="M2416" s="25">
        <f>INDEX(Structure!$K$6:$K$12,MATCH(I2416,Structure!$A$6:$A$12,0))</f>
        <v/>
      </c>
      <c r="N2416" s="26">
        <f>INDEX(Structure!$G$25:$G$52,MATCH(B2416&amp;"|"&amp;I2416,Structure!$A$25:$A$52,0))</f>
        <v/>
      </c>
      <c r="O2416" s="26">
        <f>INDEX(Structure!$H$25:$H$52,MATCH(B2416&amp;"|"&amp;I2416,Structure!$A$25:$A$52,0))</f>
        <v/>
      </c>
      <c r="P2416" s="26">
        <f>INDEX(Structure!$I$25:$I$52,MATCH(B2416&amp;"|"&amp;I2416,Structure!$A$25:$A$52,0))</f>
        <v/>
      </c>
      <c r="Q2416" s="20">
        <f>G2416/H2416</f>
        <v/>
      </c>
      <c r="R2416" s="20">
        <f>G2416/O2416</f>
        <v/>
      </c>
      <c r="S2416" s="32">
        <f>(G2416-N2416)/(P2416-N2416)</f>
        <v/>
      </c>
      <c r="T2416" s="4">
        <f>IF(G2416&lt;N2416,"Below",IF(G2416&gt;P2416,"Above","Within"))</f>
        <v/>
      </c>
      <c r="U2416" s="17">
        <f>MAX(0,N2416-G2416)*F2416</f>
        <v/>
      </c>
      <c r="V2416" s="17">
        <f>MAX(0,G2416-P2416)*F2416</f>
        <v/>
      </c>
      <c r="W2416" s="33">
        <f>IF(T2416="Above",LN(G2416/P2416)/LN(1+INDEX(Market!$E$6:$E$9,MATCH(B2416,Market!$A$6:$A$9,0))),0)</f>
        <v/>
      </c>
    </row>
    <row r="2417">
      <c r="A2417" s="5" t="inlineStr">
        <is>
          <t>E02807</t>
        </is>
      </c>
      <c r="B2417" s="5" t="inlineStr">
        <is>
          <t>ES</t>
        </is>
      </c>
      <c r="C2417" s="5" t="inlineStr">
        <is>
          <t>Tech</t>
        </is>
      </c>
      <c r="D2417" s="5" t="inlineStr">
        <is>
          <t>L5</t>
        </is>
      </c>
      <c r="E2417" s="5" t="inlineStr">
        <is>
          <t>M</t>
        </is>
      </c>
      <c r="F2417" s="5" t="n">
        <v>1</v>
      </c>
      <c r="G2417" s="31" t="n">
        <v>88550</v>
      </c>
      <c r="H2417" s="31" t="n">
        <v>90600</v>
      </c>
      <c r="I2417" s="6">
        <f>INDEX(Roles!$J$5:$J$40,MATCH(C2417&amp;"|"&amp;D2417,Roles!$A$5:$A$40,0))</f>
        <v/>
      </c>
      <c r="J2417" s="6">
        <f>INDEX(Roles!$K$5:$K$40,MATCH(C2417&amp;"|"&amp;D2417,Roles!$A$5:$A$40,0))</f>
        <v/>
      </c>
      <c r="K2417" s="26">
        <f>INDEX(Market!$K$31:$K$54,MATCH(B2417&amp;"|"&amp;J2417,Market!$A$31:$A$54,0))</f>
        <v/>
      </c>
      <c r="L2417" s="6">
        <f>INDEX(Settings!$E$13:$E$19,MATCH(I2417,Settings!$B$13:$B$19,0))</f>
        <v/>
      </c>
      <c r="M2417" s="25">
        <f>INDEX(Structure!$K$6:$K$12,MATCH(I2417,Structure!$A$6:$A$12,0))</f>
        <v/>
      </c>
      <c r="N2417" s="26">
        <f>INDEX(Structure!$G$25:$G$52,MATCH(B2417&amp;"|"&amp;I2417,Structure!$A$25:$A$52,0))</f>
        <v/>
      </c>
      <c r="O2417" s="26">
        <f>INDEX(Structure!$H$25:$H$52,MATCH(B2417&amp;"|"&amp;I2417,Structure!$A$25:$A$52,0))</f>
        <v/>
      </c>
      <c r="P2417" s="26">
        <f>INDEX(Structure!$I$25:$I$52,MATCH(B2417&amp;"|"&amp;I2417,Structure!$A$25:$A$52,0))</f>
        <v/>
      </c>
      <c r="Q2417" s="20">
        <f>G2417/H2417</f>
        <v/>
      </c>
      <c r="R2417" s="20">
        <f>G2417/O2417</f>
        <v/>
      </c>
      <c r="S2417" s="32">
        <f>(G2417-N2417)/(P2417-N2417)</f>
        <v/>
      </c>
      <c r="T2417" s="4">
        <f>IF(G2417&lt;N2417,"Below",IF(G2417&gt;P2417,"Above","Within"))</f>
        <v/>
      </c>
      <c r="U2417" s="17">
        <f>MAX(0,N2417-G2417)*F2417</f>
        <v/>
      </c>
      <c r="V2417" s="17">
        <f>MAX(0,G2417-P2417)*F2417</f>
        <v/>
      </c>
      <c r="W2417" s="33">
        <f>IF(T2417="Above",LN(G2417/P2417)/LN(1+INDEX(Market!$E$6:$E$9,MATCH(B2417,Market!$A$6:$A$9,0))),0)</f>
        <v/>
      </c>
    </row>
    <row r="2418">
      <c r="A2418" s="5" t="inlineStr">
        <is>
          <t>E02808</t>
        </is>
      </c>
      <c r="B2418" s="5" t="inlineStr">
        <is>
          <t>IT</t>
        </is>
      </c>
      <c r="C2418" s="5" t="inlineStr">
        <is>
          <t>Operations</t>
        </is>
      </c>
      <c r="D2418" s="5" t="inlineStr">
        <is>
          <t>L4</t>
        </is>
      </c>
      <c r="E2418" s="5" t="inlineStr">
        <is>
          <t>M</t>
        </is>
      </c>
      <c r="F2418" s="5" t="n">
        <v>1</v>
      </c>
      <c r="G2418" s="31" t="n">
        <v>50600</v>
      </c>
      <c r="H2418" s="31" t="n">
        <v>51900</v>
      </c>
      <c r="I2418" s="6">
        <f>INDEX(Roles!$J$5:$J$40,MATCH(C2418&amp;"|"&amp;D2418,Roles!$A$5:$A$40,0))</f>
        <v/>
      </c>
      <c r="J2418" s="6">
        <f>INDEX(Roles!$K$5:$K$40,MATCH(C2418&amp;"|"&amp;D2418,Roles!$A$5:$A$40,0))</f>
        <v/>
      </c>
      <c r="K2418" s="26">
        <f>INDEX(Market!$K$31:$K$54,MATCH(B2418&amp;"|"&amp;J2418,Market!$A$31:$A$54,0))</f>
        <v/>
      </c>
      <c r="L2418" s="6">
        <f>INDEX(Settings!$E$13:$E$19,MATCH(I2418,Settings!$B$13:$B$19,0))</f>
        <v/>
      </c>
      <c r="M2418" s="25">
        <f>INDEX(Structure!$K$6:$K$12,MATCH(I2418,Structure!$A$6:$A$12,0))</f>
        <v/>
      </c>
      <c r="N2418" s="26">
        <f>INDEX(Structure!$G$25:$G$52,MATCH(B2418&amp;"|"&amp;I2418,Structure!$A$25:$A$52,0))</f>
        <v/>
      </c>
      <c r="O2418" s="26">
        <f>INDEX(Structure!$H$25:$H$52,MATCH(B2418&amp;"|"&amp;I2418,Structure!$A$25:$A$52,0))</f>
        <v/>
      </c>
      <c r="P2418" s="26">
        <f>INDEX(Structure!$I$25:$I$52,MATCH(B2418&amp;"|"&amp;I2418,Structure!$A$25:$A$52,0))</f>
        <v/>
      </c>
      <c r="Q2418" s="20">
        <f>G2418/H2418</f>
        <v/>
      </c>
      <c r="R2418" s="20">
        <f>G2418/O2418</f>
        <v/>
      </c>
      <c r="S2418" s="32">
        <f>(G2418-N2418)/(P2418-N2418)</f>
        <v/>
      </c>
      <c r="T2418" s="4">
        <f>IF(G2418&lt;N2418,"Below",IF(G2418&gt;P2418,"Above","Within"))</f>
        <v/>
      </c>
      <c r="U2418" s="17">
        <f>MAX(0,N2418-G2418)*F2418</f>
        <v/>
      </c>
      <c r="V2418" s="17">
        <f>MAX(0,G2418-P2418)*F2418</f>
        <v/>
      </c>
      <c r="W2418" s="33">
        <f>IF(T2418="Above",LN(G2418/P2418)/LN(1+INDEX(Market!$E$6:$E$9,MATCH(B2418,Market!$A$6:$A$9,0))),0)</f>
        <v/>
      </c>
    </row>
    <row r="2419">
      <c r="A2419" s="5" t="inlineStr">
        <is>
          <t>E02809</t>
        </is>
      </c>
      <c r="B2419" s="5" t="inlineStr">
        <is>
          <t>PL</t>
        </is>
      </c>
      <c r="C2419" s="5" t="inlineStr">
        <is>
          <t>HR</t>
        </is>
      </c>
      <c r="D2419" s="5" t="inlineStr">
        <is>
          <t>L5</t>
        </is>
      </c>
      <c r="E2419" s="5" t="inlineStr">
        <is>
          <t>F</t>
        </is>
      </c>
      <c r="F2419" s="5" t="n">
        <v>1</v>
      </c>
      <c r="G2419" s="31" t="n">
        <v>53800</v>
      </c>
      <c r="H2419" s="31" t="n">
        <v>60900</v>
      </c>
      <c r="I2419" s="6">
        <f>INDEX(Roles!$J$5:$J$40,MATCH(C2419&amp;"|"&amp;D2419,Roles!$A$5:$A$40,0))</f>
        <v/>
      </c>
      <c r="J2419" s="6">
        <f>INDEX(Roles!$K$5:$K$40,MATCH(C2419&amp;"|"&amp;D2419,Roles!$A$5:$A$40,0))</f>
        <v/>
      </c>
      <c r="K2419" s="26">
        <f>INDEX(Market!$K$31:$K$54,MATCH(B2419&amp;"|"&amp;J2419,Market!$A$31:$A$54,0))</f>
        <v/>
      </c>
      <c r="L2419" s="6">
        <f>INDEX(Settings!$E$13:$E$19,MATCH(I2419,Settings!$B$13:$B$19,0))</f>
        <v/>
      </c>
      <c r="M2419" s="25">
        <f>INDEX(Structure!$K$6:$K$12,MATCH(I2419,Structure!$A$6:$A$12,0))</f>
        <v/>
      </c>
      <c r="N2419" s="26">
        <f>INDEX(Structure!$G$25:$G$52,MATCH(B2419&amp;"|"&amp;I2419,Structure!$A$25:$A$52,0))</f>
        <v/>
      </c>
      <c r="O2419" s="26">
        <f>INDEX(Structure!$H$25:$H$52,MATCH(B2419&amp;"|"&amp;I2419,Structure!$A$25:$A$52,0))</f>
        <v/>
      </c>
      <c r="P2419" s="26">
        <f>INDEX(Structure!$I$25:$I$52,MATCH(B2419&amp;"|"&amp;I2419,Structure!$A$25:$A$52,0))</f>
        <v/>
      </c>
      <c r="Q2419" s="20">
        <f>G2419/H2419</f>
        <v/>
      </c>
      <c r="R2419" s="20">
        <f>G2419/O2419</f>
        <v/>
      </c>
      <c r="S2419" s="32">
        <f>(G2419-N2419)/(P2419-N2419)</f>
        <v/>
      </c>
      <c r="T2419" s="4">
        <f>IF(G2419&lt;N2419,"Below",IF(G2419&gt;P2419,"Above","Within"))</f>
        <v/>
      </c>
      <c r="U2419" s="17">
        <f>MAX(0,N2419-G2419)*F2419</f>
        <v/>
      </c>
      <c r="V2419" s="17">
        <f>MAX(0,G2419-P2419)*F2419</f>
        <v/>
      </c>
      <c r="W2419" s="33">
        <f>IF(T2419="Above",LN(G2419/P2419)/LN(1+INDEX(Market!$E$6:$E$9,MATCH(B2419,Market!$A$6:$A$9,0))),0)</f>
        <v/>
      </c>
    </row>
    <row r="2420">
      <c r="A2420" s="5" t="inlineStr">
        <is>
          <t>E02810</t>
        </is>
      </c>
      <c r="B2420" s="5" t="inlineStr">
        <is>
          <t>IT</t>
        </is>
      </c>
      <c r="C2420" s="5" t="inlineStr">
        <is>
          <t>Customer Service</t>
        </is>
      </c>
      <c r="D2420" s="5" t="inlineStr">
        <is>
          <t>L4</t>
        </is>
      </c>
      <c r="E2420" s="5" t="inlineStr">
        <is>
          <t>M</t>
        </is>
      </c>
      <c r="F2420" s="5" t="n">
        <v>0.8</v>
      </c>
      <c r="G2420" s="31" t="n">
        <v>51950</v>
      </c>
      <c r="H2420" s="31" t="n">
        <v>49100</v>
      </c>
      <c r="I2420" s="6">
        <f>INDEX(Roles!$J$5:$J$40,MATCH(C2420&amp;"|"&amp;D2420,Roles!$A$5:$A$40,0))</f>
        <v/>
      </c>
      <c r="J2420" s="6">
        <f>INDEX(Roles!$K$5:$K$40,MATCH(C2420&amp;"|"&amp;D2420,Roles!$A$5:$A$40,0))</f>
        <v/>
      </c>
      <c r="K2420" s="26">
        <f>INDEX(Market!$K$31:$K$54,MATCH(B2420&amp;"|"&amp;J2420,Market!$A$31:$A$54,0))</f>
        <v/>
      </c>
      <c r="L2420" s="6">
        <f>INDEX(Settings!$E$13:$E$19,MATCH(I2420,Settings!$B$13:$B$19,0))</f>
        <v/>
      </c>
      <c r="M2420" s="25">
        <f>INDEX(Structure!$K$6:$K$12,MATCH(I2420,Structure!$A$6:$A$12,0))</f>
        <v/>
      </c>
      <c r="N2420" s="26">
        <f>INDEX(Structure!$G$25:$G$52,MATCH(B2420&amp;"|"&amp;I2420,Structure!$A$25:$A$52,0))</f>
        <v/>
      </c>
      <c r="O2420" s="26">
        <f>INDEX(Structure!$H$25:$H$52,MATCH(B2420&amp;"|"&amp;I2420,Structure!$A$25:$A$52,0))</f>
        <v/>
      </c>
      <c r="P2420" s="26">
        <f>INDEX(Structure!$I$25:$I$52,MATCH(B2420&amp;"|"&amp;I2420,Structure!$A$25:$A$52,0))</f>
        <v/>
      </c>
      <c r="Q2420" s="20">
        <f>G2420/H2420</f>
        <v/>
      </c>
      <c r="R2420" s="20">
        <f>G2420/O2420</f>
        <v/>
      </c>
      <c r="S2420" s="32">
        <f>(G2420-N2420)/(P2420-N2420)</f>
        <v/>
      </c>
      <c r="T2420" s="4">
        <f>IF(G2420&lt;N2420,"Below",IF(G2420&gt;P2420,"Above","Within"))</f>
        <v/>
      </c>
      <c r="U2420" s="17">
        <f>MAX(0,N2420-G2420)*F2420</f>
        <v/>
      </c>
      <c r="V2420" s="17">
        <f>MAX(0,G2420-P2420)*F2420</f>
        <v/>
      </c>
      <c r="W2420" s="33">
        <f>IF(T2420="Above",LN(G2420/P2420)/LN(1+INDEX(Market!$E$6:$E$9,MATCH(B2420,Market!$A$6:$A$9,0))),0)</f>
        <v/>
      </c>
    </row>
    <row r="2421">
      <c r="A2421" s="5" t="inlineStr">
        <is>
          <t>E02811</t>
        </is>
      </c>
      <c r="B2421" s="5" t="inlineStr">
        <is>
          <t>PL</t>
        </is>
      </c>
      <c r="C2421" s="5" t="inlineStr">
        <is>
          <t>Tech</t>
        </is>
      </c>
      <c r="D2421" s="5" t="inlineStr">
        <is>
          <t>L3</t>
        </is>
      </c>
      <c r="E2421" s="5" t="inlineStr">
        <is>
          <t>M</t>
        </is>
      </c>
      <c r="F2421" s="5" t="n">
        <v>1</v>
      </c>
      <c r="G2421" s="31" t="n">
        <v>37050</v>
      </c>
      <c r="H2421" s="31" t="n">
        <v>42000</v>
      </c>
      <c r="I2421" s="6">
        <f>INDEX(Roles!$J$5:$J$40,MATCH(C2421&amp;"|"&amp;D2421,Roles!$A$5:$A$40,0))</f>
        <v/>
      </c>
      <c r="J2421" s="6">
        <f>INDEX(Roles!$K$5:$K$40,MATCH(C2421&amp;"|"&amp;D2421,Roles!$A$5:$A$40,0))</f>
        <v/>
      </c>
      <c r="K2421" s="26">
        <f>INDEX(Market!$K$31:$K$54,MATCH(B2421&amp;"|"&amp;J2421,Market!$A$31:$A$54,0))</f>
        <v/>
      </c>
      <c r="L2421" s="6">
        <f>INDEX(Settings!$E$13:$E$19,MATCH(I2421,Settings!$B$13:$B$19,0))</f>
        <v/>
      </c>
      <c r="M2421" s="25">
        <f>INDEX(Structure!$K$6:$K$12,MATCH(I2421,Structure!$A$6:$A$12,0))</f>
        <v/>
      </c>
      <c r="N2421" s="26">
        <f>INDEX(Structure!$G$25:$G$52,MATCH(B2421&amp;"|"&amp;I2421,Structure!$A$25:$A$52,0))</f>
        <v/>
      </c>
      <c r="O2421" s="26">
        <f>INDEX(Structure!$H$25:$H$52,MATCH(B2421&amp;"|"&amp;I2421,Structure!$A$25:$A$52,0))</f>
        <v/>
      </c>
      <c r="P2421" s="26">
        <f>INDEX(Structure!$I$25:$I$52,MATCH(B2421&amp;"|"&amp;I2421,Structure!$A$25:$A$52,0))</f>
        <v/>
      </c>
      <c r="Q2421" s="20">
        <f>G2421/H2421</f>
        <v/>
      </c>
      <c r="R2421" s="20">
        <f>G2421/O2421</f>
        <v/>
      </c>
      <c r="S2421" s="32">
        <f>(G2421-N2421)/(P2421-N2421)</f>
        <v/>
      </c>
      <c r="T2421" s="4">
        <f>IF(G2421&lt;N2421,"Below",IF(G2421&gt;P2421,"Above","Within"))</f>
        <v/>
      </c>
      <c r="U2421" s="17">
        <f>MAX(0,N2421-G2421)*F2421</f>
        <v/>
      </c>
      <c r="V2421" s="17">
        <f>MAX(0,G2421-P2421)*F2421</f>
        <v/>
      </c>
      <c r="W2421" s="33">
        <f>IF(T2421="Above",LN(G2421/P2421)/LN(1+INDEX(Market!$E$6:$E$9,MATCH(B2421,Market!$A$6:$A$9,0))),0)</f>
        <v/>
      </c>
    </row>
    <row r="2422">
      <c r="A2422" s="5" t="inlineStr">
        <is>
          <t>E02813</t>
        </is>
      </c>
      <c r="B2422" s="5" t="inlineStr">
        <is>
          <t>DE</t>
        </is>
      </c>
      <c r="C2422" s="5" t="inlineStr">
        <is>
          <t>Customer Service</t>
        </is>
      </c>
      <c r="D2422" s="5" t="inlineStr">
        <is>
          <t>L2</t>
        </is>
      </c>
      <c r="E2422" s="5" t="inlineStr">
        <is>
          <t>F</t>
        </is>
      </c>
      <c r="F2422" s="5" t="n">
        <v>1</v>
      </c>
      <c r="G2422" s="31" t="n">
        <v>39800</v>
      </c>
      <c r="H2422" s="31" t="n">
        <v>42800</v>
      </c>
      <c r="I2422" s="6">
        <f>INDEX(Roles!$J$5:$J$40,MATCH(C2422&amp;"|"&amp;D2422,Roles!$A$5:$A$40,0))</f>
        <v/>
      </c>
      <c r="J2422" s="6">
        <f>INDEX(Roles!$K$5:$K$40,MATCH(C2422&amp;"|"&amp;D2422,Roles!$A$5:$A$40,0))</f>
        <v/>
      </c>
      <c r="K2422" s="26">
        <f>INDEX(Market!$K$31:$K$54,MATCH(B2422&amp;"|"&amp;J2422,Market!$A$31:$A$54,0))</f>
        <v/>
      </c>
      <c r="L2422" s="6">
        <f>INDEX(Settings!$E$13:$E$19,MATCH(I2422,Settings!$B$13:$B$19,0))</f>
        <v/>
      </c>
      <c r="M2422" s="25">
        <f>INDEX(Structure!$K$6:$K$12,MATCH(I2422,Structure!$A$6:$A$12,0))</f>
        <v/>
      </c>
      <c r="N2422" s="26">
        <f>INDEX(Structure!$G$25:$G$52,MATCH(B2422&amp;"|"&amp;I2422,Structure!$A$25:$A$52,0))</f>
        <v/>
      </c>
      <c r="O2422" s="26">
        <f>INDEX(Structure!$H$25:$H$52,MATCH(B2422&amp;"|"&amp;I2422,Structure!$A$25:$A$52,0))</f>
        <v/>
      </c>
      <c r="P2422" s="26">
        <f>INDEX(Structure!$I$25:$I$52,MATCH(B2422&amp;"|"&amp;I2422,Structure!$A$25:$A$52,0))</f>
        <v/>
      </c>
      <c r="Q2422" s="20">
        <f>G2422/H2422</f>
        <v/>
      </c>
      <c r="R2422" s="20">
        <f>G2422/O2422</f>
        <v/>
      </c>
      <c r="S2422" s="32">
        <f>(G2422-N2422)/(P2422-N2422)</f>
        <v/>
      </c>
      <c r="T2422" s="4">
        <f>IF(G2422&lt;N2422,"Below",IF(G2422&gt;P2422,"Above","Within"))</f>
        <v/>
      </c>
      <c r="U2422" s="17">
        <f>MAX(0,N2422-G2422)*F2422</f>
        <v/>
      </c>
      <c r="V2422" s="17">
        <f>MAX(0,G2422-P2422)*F2422</f>
        <v/>
      </c>
      <c r="W2422" s="33">
        <f>IF(T2422="Above",LN(G2422/P2422)/LN(1+INDEX(Market!$E$6:$E$9,MATCH(B2422,Market!$A$6:$A$9,0))),0)</f>
        <v/>
      </c>
    </row>
    <row r="2423">
      <c r="A2423" s="5" t="inlineStr">
        <is>
          <t>E02814</t>
        </is>
      </c>
      <c r="B2423" s="5" t="inlineStr">
        <is>
          <t>PL</t>
        </is>
      </c>
      <c r="C2423" s="5" t="inlineStr">
        <is>
          <t>Customer Service</t>
        </is>
      </c>
      <c r="D2423" s="5" t="inlineStr">
        <is>
          <t>L4</t>
        </is>
      </c>
      <c r="E2423" s="5" t="inlineStr">
        <is>
          <t>M</t>
        </is>
      </c>
      <c r="F2423" s="5" t="n">
        <v>1</v>
      </c>
      <c r="G2423" s="31" t="n">
        <v>38500</v>
      </c>
      <c r="H2423" s="31" t="n">
        <v>39700</v>
      </c>
      <c r="I2423" s="6">
        <f>INDEX(Roles!$J$5:$J$40,MATCH(C2423&amp;"|"&amp;D2423,Roles!$A$5:$A$40,0))</f>
        <v/>
      </c>
      <c r="J2423" s="6">
        <f>INDEX(Roles!$K$5:$K$40,MATCH(C2423&amp;"|"&amp;D2423,Roles!$A$5:$A$40,0))</f>
        <v/>
      </c>
      <c r="K2423" s="26">
        <f>INDEX(Market!$K$31:$K$54,MATCH(B2423&amp;"|"&amp;J2423,Market!$A$31:$A$54,0))</f>
        <v/>
      </c>
      <c r="L2423" s="6">
        <f>INDEX(Settings!$E$13:$E$19,MATCH(I2423,Settings!$B$13:$B$19,0))</f>
        <v/>
      </c>
      <c r="M2423" s="25">
        <f>INDEX(Structure!$K$6:$K$12,MATCH(I2423,Structure!$A$6:$A$12,0))</f>
        <v/>
      </c>
      <c r="N2423" s="26">
        <f>INDEX(Structure!$G$25:$G$52,MATCH(B2423&amp;"|"&amp;I2423,Structure!$A$25:$A$52,0))</f>
        <v/>
      </c>
      <c r="O2423" s="26">
        <f>INDEX(Structure!$H$25:$H$52,MATCH(B2423&amp;"|"&amp;I2423,Structure!$A$25:$A$52,0))</f>
        <v/>
      </c>
      <c r="P2423" s="26">
        <f>INDEX(Structure!$I$25:$I$52,MATCH(B2423&amp;"|"&amp;I2423,Structure!$A$25:$A$52,0))</f>
        <v/>
      </c>
      <c r="Q2423" s="20">
        <f>G2423/H2423</f>
        <v/>
      </c>
      <c r="R2423" s="20">
        <f>G2423/O2423</f>
        <v/>
      </c>
      <c r="S2423" s="32">
        <f>(G2423-N2423)/(P2423-N2423)</f>
        <v/>
      </c>
      <c r="T2423" s="4">
        <f>IF(G2423&lt;N2423,"Below",IF(G2423&gt;P2423,"Above","Within"))</f>
        <v/>
      </c>
      <c r="U2423" s="17">
        <f>MAX(0,N2423-G2423)*F2423</f>
        <v/>
      </c>
      <c r="V2423" s="17">
        <f>MAX(0,G2423-P2423)*F2423</f>
        <v/>
      </c>
      <c r="W2423" s="33">
        <f>IF(T2423="Above",LN(G2423/P2423)/LN(1+INDEX(Market!$E$6:$E$9,MATCH(B2423,Market!$A$6:$A$9,0))),0)</f>
        <v/>
      </c>
    </row>
    <row r="2424">
      <c r="A2424" s="5" t="inlineStr">
        <is>
          <t>E02815</t>
        </is>
      </c>
      <c r="B2424" s="5" t="inlineStr">
        <is>
          <t>DE</t>
        </is>
      </c>
      <c r="C2424" s="5" t="inlineStr">
        <is>
          <t>Customer Service</t>
        </is>
      </c>
      <c r="D2424" s="5" t="inlineStr">
        <is>
          <t>L4</t>
        </is>
      </c>
      <c r="E2424" s="5" t="inlineStr">
        <is>
          <t>M</t>
        </is>
      </c>
      <c r="F2424" s="5" t="n">
        <v>1</v>
      </c>
      <c r="G2424" s="31" t="n">
        <v>85700</v>
      </c>
      <c r="H2424" s="31" t="n">
        <v>71800</v>
      </c>
      <c r="I2424" s="6">
        <f>INDEX(Roles!$J$5:$J$40,MATCH(C2424&amp;"|"&amp;D2424,Roles!$A$5:$A$40,0))</f>
        <v/>
      </c>
      <c r="J2424" s="6">
        <f>INDEX(Roles!$K$5:$K$40,MATCH(C2424&amp;"|"&amp;D2424,Roles!$A$5:$A$40,0))</f>
        <v/>
      </c>
      <c r="K2424" s="26">
        <f>INDEX(Market!$K$31:$K$54,MATCH(B2424&amp;"|"&amp;J2424,Market!$A$31:$A$54,0))</f>
        <v/>
      </c>
      <c r="L2424" s="6">
        <f>INDEX(Settings!$E$13:$E$19,MATCH(I2424,Settings!$B$13:$B$19,0))</f>
        <v/>
      </c>
      <c r="M2424" s="25">
        <f>INDEX(Structure!$K$6:$K$12,MATCH(I2424,Structure!$A$6:$A$12,0))</f>
        <v/>
      </c>
      <c r="N2424" s="26">
        <f>INDEX(Structure!$G$25:$G$52,MATCH(B2424&amp;"|"&amp;I2424,Structure!$A$25:$A$52,0))</f>
        <v/>
      </c>
      <c r="O2424" s="26">
        <f>INDEX(Structure!$H$25:$H$52,MATCH(B2424&amp;"|"&amp;I2424,Structure!$A$25:$A$52,0))</f>
        <v/>
      </c>
      <c r="P2424" s="26">
        <f>INDEX(Structure!$I$25:$I$52,MATCH(B2424&amp;"|"&amp;I2424,Structure!$A$25:$A$52,0))</f>
        <v/>
      </c>
      <c r="Q2424" s="20">
        <f>G2424/H2424</f>
        <v/>
      </c>
      <c r="R2424" s="20">
        <f>G2424/O2424</f>
        <v/>
      </c>
      <c r="S2424" s="32">
        <f>(G2424-N2424)/(P2424-N2424)</f>
        <v/>
      </c>
      <c r="T2424" s="4">
        <f>IF(G2424&lt;N2424,"Below",IF(G2424&gt;P2424,"Above","Within"))</f>
        <v/>
      </c>
      <c r="U2424" s="17">
        <f>MAX(0,N2424-G2424)*F2424</f>
        <v/>
      </c>
      <c r="V2424" s="17">
        <f>MAX(0,G2424-P2424)*F2424</f>
        <v/>
      </c>
      <c r="W2424" s="33">
        <f>IF(T2424="Above",LN(G2424/P2424)/LN(1+INDEX(Market!$E$6:$E$9,MATCH(B2424,Market!$A$6:$A$9,0))),0)</f>
        <v/>
      </c>
    </row>
    <row r="2425">
      <c r="A2425" s="5" t="inlineStr">
        <is>
          <t>E02818</t>
        </is>
      </c>
      <c r="B2425" s="5" t="inlineStr">
        <is>
          <t>IT</t>
        </is>
      </c>
      <c r="C2425" s="5" t="inlineStr">
        <is>
          <t>Operations</t>
        </is>
      </c>
      <c r="D2425" s="5" t="inlineStr">
        <is>
          <t>L2</t>
        </is>
      </c>
      <c r="E2425" s="5" t="inlineStr">
        <is>
          <t>M</t>
        </is>
      </c>
      <c r="F2425" s="5" t="n">
        <v>1</v>
      </c>
      <c r="G2425" s="31" t="n">
        <v>34400</v>
      </c>
      <c r="H2425" s="31" t="n">
        <v>30900</v>
      </c>
      <c r="I2425" s="6">
        <f>INDEX(Roles!$J$5:$J$40,MATCH(C2425&amp;"|"&amp;D2425,Roles!$A$5:$A$40,0))</f>
        <v/>
      </c>
      <c r="J2425" s="6">
        <f>INDEX(Roles!$K$5:$K$40,MATCH(C2425&amp;"|"&amp;D2425,Roles!$A$5:$A$40,0))</f>
        <v/>
      </c>
      <c r="K2425" s="26">
        <f>INDEX(Market!$K$31:$K$54,MATCH(B2425&amp;"|"&amp;J2425,Market!$A$31:$A$54,0))</f>
        <v/>
      </c>
      <c r="L2425" s="6">
        <f>INDEX(Settings!$E$13:$E$19,MATCH(I2425,Settings!$B$13:$B$19,0))</f>
        <v/>
      </c>
      <c r="M2425" s="25">
        <f>INDEX(Structure!$K$6:$K$12,MATCH(I2425,Structure!$A$6:$A$12,0))</f>
        <v/>
      </c>
      <c r="N2425" s="26">
        <f>INDEX(Structure!$G$25:$G$52,MATCH(B2425&amp;"|"&amp;I2425,Structure!$A$25:$A$52,0))</f>
        <v/>
      </c>
      <c r="O2425" s="26">
        <f>INDEX(Structure!$H$25:$H$52,MATCH(B2425&amp;"|"&amp;I2425,Structure!$A$25:$A$52,0))</f>
        <v/>
      </c>
      <c r="P2425" s="26">
        <f>INDEX(Structure!$I$25:$I$52,MATCH(B2425&amp;"|"&amp;I2425,Structure!$A$25:$A$52,0))</f>
        <v/>
      </c>
      <c r="Q2425" s="20">
        <f>G2425/H2425</f>
        <v/>
      </c>
      <c r="R2425" s="20">
        <f>G2425/O2425</f>
        <v/>
      </c>
      <c r="S2425" s="32">
        <f>(G2425-N2425)/(P2425-N2425)</f>
        <v/>
      </c>
      <c r="T2425" s="4">
        <f>IF(G2425&lt;N2425,"Below",IF(G2425&gt;P2425,"Above","Within"))</f>
        <v/>
      </c>
      <c r="U2425" s="17">
        <f>MAX(0,N2425-G2425)*F2425</f>
        <v/>
      </c>
      <c r="V2425" s="17">
        <f>MAX(0,G2425-P2425)*F2425</f>
        <v/>
      </c>
      <c r="W2425" s="33">
        <f>IF(T2425="Above",LN(G2425/P2425)/LN(1+INDEX(Market!$E$6:$E$9,MATCH(B2425,Market!$A$6:$A$9,0))),0)</f>
        <v/>
      </c>
    </row>
    <row r="2426">
      <c r="A2426" s="5" t="inlineStr">
        <is>
          <t>E02819</t>
        </is>
      </c>
      <c r="B2426" s="5" t="inlineStr">
        <is>
          <t>IT</t>
        </is>
      </c>
      <c r="C2426" s="5" t="inlineStr">
        <is>
          <t>Operations</t>
        </is>
      </c>
      <c r="D2426" s="5" t="inlineStr">
        <is>
          <t>L3</t>
        </is>
      </c>
      <c r="E2426" s="5" t="inlineStr">
        <is>
          <t>F</t>
        </is>
      </c>
      <c r="F2426" s="5" t="n">
        <v>0.8</v>
      </c>
      <c r="G2426" s="31" t="n">
        <v>36600</v>
      </c>
      <c r="H2426" s="31" t="n">
        <v>39500</v>
      </c>
      <c r="I2426" s="6">
        <f>INDEX(Roles!$J$5:$J$40,MATCH(C2426&amp;"|"&amp;D2426,Roles!$A$5:$A$40,0))</f>
        <v/>
      </c>
      <c r="J2426" s="6">
        <f>INDEX(Roles!$K$5:$K$40,MATCH(C2426&amp;"|"&amp;D2426,Roles!$A$5:$A$40,0))</f>
        <v/>
      </c>
      <c r="K2426" s="26">
        <f>INDEX(Market!$K$31:$K$54,MATCH(B2426&amp;"|"&amp;J2426,Market!$A$31:$A$54,0))</f>
        <v/>
      </c>
      <c r="L2426" s="6">
        <f>INDEX(Settings!$E$13:$E$19,MATCH(I2426,Settings!$B$13:$B$19,0))</f>
        <v/>
      </c>
      <c r="M2426" s="25">
        <f>INDEX(Structure!$K$6:$K$12,MATCH(I2426,Structure!$A$6:$A$12,0))</f>
        <v/>
      </c>
      <c r="N2426" s="26">
        <f>INDEX(Structure!$G$25:$G$52,MATCH(B2426&amp;"|"&amp;I2426,Structure!$A$25:$A$52,0))</f>
        <v/>
      </c>
      <c r="O2426" s="26">
        <f>INDEX(Structure!$H$25:$H$52,MATCH(B2426&amp;"|"&amp;I2426,Structure!$A$25:$A$52,0))</f>
        <v/>
      </c>
      <c r="P2426" s="26">
        <f>INDEX(Structure!$I$25:$I$52,MATCH(B2426&amp;"|"&amp;I2426,Structure!$A$25:$A$52,0))</f>
        <v/>
      </c>
      <c r="Q2426" s="20">
        <f>G2426/H2426</f>
        <v/>
      </c>
      <c r="R2426" s="20">
        <f>G2426/O2426</f>
        <v/>
      </c>
      <c r="S2426" s="32">
        <f>(G2426-N2426)/(P2426-N2426)</f>
        <v/>
      </c>
      <c r="T2426" s="4">
        <f>IF(G2426&lt;N2426,"Below",IF(G2426&gt;P2426,"Above","Within"))</f>
        <v/>
      </c>
      <c r="U2426" s="17">
        <f>MAX(0,N2426-G2426)*F2426</f>
        <v/>
      </c>
      <c r="V2426" s="17">
        <f>MAX(0,G2426-P2426)*F2426</f>
        <v/>
      </c>
      <c r="W2426" s="33">
        <f>IF(T2426="Above",LN(G2426/P2426)/LN(1+INDEX(Market!$E$6:$E$9,MATCH(B2426,Market!$A$6:$A$9,0))),0)</f>
        <v/>
      </c>
    </row>
    <row r="2427">
      <c r="A2427" s="5" t="inlineStr">
        <is>
          <t>E02820</t>
        </is>
      </c>
      <c r="B2427" s="5" t="inlineStr">
        <is>
          <t>PL</t>
        </is>
      </c>
      <c r="C2427" s="5" t="inlineStr">
        <is>
          <t>Operations</t>
        </is>
      </c>
      <c r="D2427" s="5" t="inlineStr">
        <is>
          <t>L1</t>
        </is>
      </c>
      <c r="E2427" s="5" t="inlineStr">
        <is>
          <t>M</t>
        </is>
      </c>
      <c r="F2427" s="5" t="n">
        <v>0.8</v>
      </c>
      <c r="G2427" s="31" t="n">
        <v>20450</v>
      </c>
      <c r="H2427" s="31" t="n">
        <v>20000</v>
      </c>
      <c r="I2427" s="6">
        <f>INDEX(Roles!$J$5:$J$40,MATCH(C2427&amp;"|"&amp;D2427,Roles!$A$5:$A$40,0))</f>
        <v/>
      </c>
      <c r="J2427" s="6">
        <f>INDEX(Roles!$K$5:$K$40,MATCH(C2427&amp;"|"&amp;D2427,Roles!$A$5:$A$40,0))</f>
        <v/>
      </c>
      <c r="K2427" s="26">
        <f>INDEX(Market!$K$31:$K$54,MATCH(B2427&amp;"|"&amp;J2427,Market!$A$31:$A$54,0))</f>
        <v/>
      </c>
      <c r="L2427" s="6">
        <f>INDEX(Settings!$E$13:$E$19,MATCH(I2427,Settings!$B$13:$B$19,0))</f>
        <v/>
      </c>
      <c r="M2427" s="25">
        <f>INDEX(Structure!$K$6:$K$12,MATCH(I2427,Structure!$A$6:$A$12,0))</f>
        <v/>
      </c>
      <c r="N2427" s="26">
        <f>INDEX(Structure!$G$25:$G$52,MATCH(B2427&amp;"|"&amp;I2427,Structure!$A$25:$A$52,0))</f>
        <v/>
      </c>
      <c r="O2427" s="26">
        <f>INDEX(Structure!$H$25:$H$52,MATCH(B2427&amp;"|"&amp;I2427,Structure!$A$25:$A$52,0))</f>
        <v/>
      </c>
      <c r="P2427" s="26">
        <f>INDEX(Structure!$I$25:$I$52,MATCH(B2427&amp;"|"&amp;I2427,Structure!$A$25:$A$52,0))</f>
        <v/>
      </c>
      <c r="Q2427" s="20">
        <f>G2427/H2427</f>
        <v/>
      </c>
      <c r="R2427" s="20">
        <f>G2427/O2427</f>
        <v/>
      </c>
      <c r="S2427" s="32">
        <f>(G2427-N2427)/(P2427-N2427)</f>
        <v/>
      </c>
      <c r="T2427" s="4">
        <f>IF(G2427&lt;N2427,"Below",IF(G2427&gt;P2427,"Above","Within"))</f>
        <v/>
      </c>
      <c r="U2427" s="17">
        <f>MAX(0,N2427-G2427)*F2427</f>
        <v/>
      </c>
      <c r="V2427" s="17">
        <f>MAX(0,G2427-P2427)*F2427</f>
        <v/>
      </c>
      <c r="W2427" s="33">
        <f>IF(T2427="Above",LN(G2427/P2427)/LN(1+INDEX(Market!$E$6:$E$9,MATCH(B2427,Market!$A$6:$A$9,0))),0)</f>
        <v/>
      </c>
    </row>
    <row r="2428">
      <c r="A2428" s="5" t="inlineStr">
        <is>
          <t>E02821</t>
        </is>
      </c>
      <c r="B2428" s="5" t="inlineStr">
        <is>
          <t>DE</t>
        </is>
      </c>
      <c r="C2428" s="5" t="inlineStr">
        <is>
          <t>Tech</t>
        </is>
      </c>
      <c r="D2428" s="5" t="inlineStr">
        <is>
          <t>L1</t>
        </is>
      </c>
      <c r="E2428" s="5" t="inlineStr">
        <is>
          <t>M</t>
        </is>
      </c>
      <c r="F2428" s="5" t="n">
        <v>1</v>
      </c>
      <c r="G2428" s="31" t="n">
        <v>44250</v>
      </c>
      <c r="H2428" s="31" t="n">
        <v>47500</v>
      </c>
      <c r="I2428" s="6">
        <f>INDEX(Roles!$J$5:$J$40,MATCH(C2428&amp;"|"&amp;D2428,Roles!$A$5:$A$40,0))</f>
        <v/>
      </c>
      <c r="J2428" s="6">
        <f>INDEX(Roles!$K$5:$K$40,MATCH(C2428&amp;"|"&amp;D2428,Roles!$A$5:$A$40,0))</f>
        <v/>
      </c>
      <c r="K2428" s="26">
        <f>INDEX(Market!$K$31:$K$54,MATCH(B2428&amp;"|"&amp;J2428,Market!$A$31:$A$54,0))</f>
        <v/>
      </c>
      <c r="L2428" s="6">
        <f>INDEX(Settings!$E$13:$E$19,MATCH(I2428,Settings!$B$13:$B$19,0))</f>
        <v/>
      </c>
      <c r="M2428" s="25">
        <f>INDEX(Structure!$K$6:$K$12,MATCH(I2428,Structure!$A$6:$A$12,0))</f>
        <v/>
      </c>
      <c r="N2428" s="26">
        <f>INDEX(Structure!$G$25:$G$52,MATCH(B2428&amp;"|"&amp;I2428,Structure!$A$25:$A$52,0))</f>
        <v/>
      </c>
      <c r="O2428" s="26">
        <f>INDEX(Structure!$H$25:$H$52,MATCH(B2428&amp;"|"&amp;I2428,Structure!$A$25:$A$52,0))</f>
        <v/>
      </c>
      <c r="P2428" s="26">
        <f>INDEX(Structure!$I$25:$I$52,MATCH(B2428&amp;"|"&amp;I2428,Structure!$A$25:$A$52,0))</f>
        <v/>
      </c>
      <c r="Q2428" s="20">
        <f>G2428/H2428</f>
        <v/>
      </c>
      <c r="R2428" s="20">
        <f>G2428/O2428</f>
        <v/>
      </c>
      <c r="S2428" s="32">
        <f>(G2428-N2428)/(P2428-N2428)</f>
        <v/>
      </c>
      <c r="T2428" s="4">
        <f>IF(G2428&lt;N2428,"Below",IF(G2428&gt;P2428,"Above","Within"))</f>
        <v/>
      </c>
      <c r="U2428" s="17">
        <f>MAX(0,N2428-G2428)*F2428</f>
        <v/>
      </c>
      <c r="V2428" s="17">
        <f>MAX(0,G2428-P2428)*F2428</f>
        <v/>
      </c>
      <c r="W2428" s="33">
        <f>IF(T2428="Above",LN(G2428/P2428)/LN(1+INDEX(Market!$E$6:$E$9,MATCH(B2428,Market!$A$6:$A$9,0))),0)</f>
        <v/>
      </c>
    </row>
    <row r="2429">
      <c r="A2429" s="5" t="inlineStr">
        <is>
          <t>E02822</t>
        </is>
      </c>
      <c r="B2429" s="5" t="inlineStr">
        <is>
          <t>ES</t>
        </is>
      </c>
      <c r="C2429" s="5" t="inlineStr">
        <is>
          <t>HR</t>
        </is>
      </c>
      <c r="D2429" s="5" t="inlineStr">
        <is>
          <t>L2</t>
        </is>
      </c>
      <c r="E2429" s="5" t="inlineStr">
        <is>
          <t>F</t>
        </is>
      </c>
      <c r="F2429" s="5" t="n">
        <v>1</v>
      </c>
      <c r="G2429" s="31" t="n">
        <v>27700</v>
      </c>
      <c r="H2429" s="31" t="n">
        <v>31200</v>
      </c>
      <c r="I2429" s="6">
        <f>INDEX(Roles!$J$5:$J$40,MATCH(C2429&amp;"|"&amp;D2429,Roles!$A$5:$A$40,0))</f>
        <v/>
      </c>
      <c r="J2429" s="6">
        <f>INDEX(Roles!$K$5:$K$40,MATCH(C2429&amp;"|"&amp;D2429,Roles!$A$5:$A$40,0))</f>
        <v/>
      </c>
      <c r="K2429" s="26">
        <f>INDEX(Market!$K$31:$K$54,MATCH(B2429&amp;"|"&amp;J2429,Market!$A$31:$A$54,0))</f>
        <v/>
      </c>
      <c r="L2429" s="6">
        <f>INDEX(Settings!$E$13:$E$19,MATCH(I2429,Settings!$B$13:$B$19,0))</f>
        <v/>
      </c>
      <c r="M2429" s="25">
        <f>INDEX(Structure!$K$6:$K$12,MATCH(I2429,Structure!$A$6:$A$12,0))</f>
        <v/>
      </c>
      <c r="N2429" s="26">
        <f>INDEX(Structure!$G$25:$G$52,MATCH(B2429&amp;"|"&amp;I2429,Structure!$A$25:$A$52,0))</f>
        <v/>
      </c>
      <c r="O2429" s="26">
        <f>INDEX(Structure!$H$25:$H$52,MATCH(B2429&amp;"|"&amp;I2429,Structure!$A$25:$A$52,0))</f>
        <v/>
      </c>
      <c r="P2429" s="26">
        <f>INDEX(Structure!$I$25:$I$52,MATCH(B2429&amp;"|"&amp;I2429,Structure!$A$25:$A$52,0))</f>
        <v/>
      </c>
      <c r="Q2429" s="20">
        <f>G2429/H2429</f>
        <v/>
      </c>
      <c r="R2429" s="20">
        <f>G2429/O2429</f>
        <v/>
      </c>
      <c r="S2429" s="32">
        <f>(G2429-N2429)/(P2429-N2429)</f>
        <v/>
      </c>
      <c r="T2429" s="4">
        <f>IF(G2429&lt;N2429,"Below",IF(G2429&gt;P2429,"Above","Within"))</f>
        <v/>
      </c>
      <c r="U2429" s="17">
        <f>MAX(0,N2429-G2429)*F2429</f>
        <v/>
      </c>
      <c r="V2429" s="17">
        <f>MAX(0,G2429-P2429)*F2429</f>
        <v/>
      </c>
      <c r="W2429" s="33">
        <f>IF(T2429="Above",LN(G2429/P2429)/LN(1+INDEX(Market!$E$6:$E$9,MATCH(B2429,Market!$A$6:$A$9,0))),0)</f>
        <v/>
      </c>
    </row>
    <row r="2430">
      <c r="A2430" s="5" t="inlineStr">
        <is>
          <t>E02823</t>
        </is>
      </c>
      <c r="B2430" s="5" t="inlineStr">
        <is>
          <t>DE</t>
        </is>
      </c>
      <c r="C2430" s="5" t="inlineStr">
        <is>
          <t>Tech</t>
        </is>
      </c>
      <c r="D2430" s="5" t="inlineStr">
        <is>
          <t>L2</t>
        </is>
      </c>
      <c r="E2430" s="5" t="inlineStr">
        <is>
          <t>F</t>
        </is>
      </c>
      <c r="F2430" s="5" t="n">
        <v>1</v>
      </c>
      <c r="G2430" s="31" t="n">
        <v>52050</v>
      </c>
      <c r="H2430" s="31" t="n">
        <v>59400</v>
      </c>
      <c r="I2430" s="6">
        <f>INDEX(Roles!$J$5:$J$40,MATCH(C2430&amp;"|"&amp;D2430,Roles!$A$5:$A$40,0))</f>
        <v/>
      </c>
      <c r="J2430" s="6">
        <f>INDEX(Roles!$K$5:$K$40,MATCH(C2430&amp;"|"&amp;D2430,Roles!$A$5:$A$40,0))</f>
        <v/>
      </c>
      <c r="K2430" s="26">
        <f>INDEX(Market!$K$31:$K$54,MATCH(B2430&amp;"|"&amp;J2430,Market!$A$31:$A$54,0))</f>
        <v/>
      </c>
      <c r="L2430" s="6">
        <f>INDEX(Settings!$E$13:$E$19,MATCH(I2430,Settings!$B$13:$B$19,0))</f>
        <v/>
      </c>
      <c r="M2430" s="25">
        <f>INDEX(Structure!$K$6:$K$12,MATCH(I2430,Structure!$A$6:$A$12,0))</f>
        <v/>
      </c>
      <c r="N2430" s="26">
        <f>INDEX(Structure!$G$25:$G$52,MATCH(B2430&amp;"|"&amp;I2430,Structure!$A$25:$A$52,0))</f>
        <v/>
      </c>
      <c r="O2430" s="26">
        <f>INDEX(Structure!$H$25:$H$52,MATCH(B2430&amp;"|"&amp;I2430,Structure!$A$25:$A$52,0))</f>
        <v/>
      </c>
      <c r="P2430" s="26">
        <f>INDEX(Structure!$I$25:$I$52,MATCH(B2430&amp;"|"&amp;I2430,Structure!$A$25:$A$52,0))</f>
        <v/>
      </c>
      <c r="Q2430" s="20">
        <f>G2430/H2430</f>
        <v/>
      </c>
      <c r="R2430" s="20">
        <f>G2430/O2430</f>
        <v/>
      </c>
      <c r="S2430" s="32">
        <f>(G2430-N2430)/(P2430-N2430)</f>
        <v/>
      </c>
      <c r="T2430" s="4">
        <f>IF(G2430&lt;N2430,"Below",IF(G2430&gt;P2430,"Above","Within"))</f>
        <v/>
      </c>
      <c r="U2430" s="17">
        <f>MAX(0,N2430-G2430)*F2430</f>
        <v/>
      </c>
      <c r="V2430" s="17">
        <f>MAX(0,G2430-P2430)*F2430</f>
        <v/>
      </c>
      <c r="W2430" s="33">
        <f>IF(T2430="Above",LN(G2430/P2430)/LN(1+INDEX(Market!$E$6:$E$9,MATCH(B2430,Market!$A$6:$A$9,0))),0)</f>
        <v/>
      </c>
    </row>
    <row r="2431">
      <c r="A2431" s="5" t="inlineStr">
        <is>
          <t>E02824</t>
        </is>
      </c>
      <c r="B2431" s="5" t="inlineStr">
        <is>
          <t>PL</t>
        </is>
      </c>
      <c r="C2431" s="5" t="inlineStr">
        <is>
          <t>Customer Service</t>
        </is>
      </c>
      <c r="D2431" s="5" t="inlineStr">
        <is>
          <t>L4</t>
        </is>
      </c>
      <c r="E2431" s="5" t="inlineStr">
        <is>
          <t>F</t>
        </is>
      </c>
      <c r="F2431" s="5" t="n">
        <v>1</v>
      </c>
      <c r="G2431" s="31" t="n">
        <v>40600</v>
      </c>
      <c r="H2431" s="31" t="n">
        <v>39700</v>
      </c>
      <c r="I2431" s="6">
        <f>INDEX(Roles!$J$5:$J$40,MATCH(C2431&amp;"|"&amp;D2431,Roles!$A$5:$A$40,0))</f>
        <v/>
      </c>
      <c r="J2431" s="6">
        <f>INDEX(Roles!$K$5:$K$40,MATCH(C2431&amp;"|"&amp;D2431,Roles!$A$5:$A$40,0))</f>
        <v/>
      </c>
      <c r="K2431" s="26">
        <f>INDEX(Market!$K$31:$K$54,MATCH(B2431&amp;"|"&amp;J2431,Market!$A$31:$A$54,0))</f>
        <v/>
      </c>
      <c r="L2431" s="6">
        <f>INDEX(Settings!$E$13:$E$19,MATCH(I2431,Settings!$B$13:$B$19,0))</f>
        <v/>
      </c>
      <c r="M2431" s="25">
        <f>INDEX(Structure!$K$6:$K$12,MATCH(I2431,Structure!$A$6:$A$12,0))</f>
        <v/>
      </c>
      <c r="N2431" s="26">
        <f>INDEX(Structure!$G$25:$G$52,MATCH(B2431&amp;"|"&amp;I2431,Structure!$A$25:$A$52,0))</f>
        <v/>
      </c>
      <c r="O2431" s="26">
        <f>INDEX(Structure!$H$25:$H$52,MATCH(B2431&amp;"|"&amp;I2431,Structure!$A$25:$A$52,0))</f>
        <v/>
      </c>
      <c r="P2431" s="26">
        <f>INDEX(Structure!$I$25:$I$52,MATCH(B2431&amp;"|"&amp;I2431,Structure!$A$25:$A$52,0))</f>
        <v/>
      </c>
      <c r="Q2431" s="20">
        <f>G2431/H2431</f>
        <v/>
      </c>
      <c r="R2431" s="20">
        <f>G2431/O2431</f>
        <v/>
      </c>
      <c r="S2431" s="32">
        <f>(G2431-N2431)/(P2431-N2431)</f>
        <v/>
      </c>
      <c r="T2431" s="4">
        <f>IF(G2431&lt;N2431,"Below",IF(G2431&gt;P2431,"Above","Within"))</f>
        <v/>
      </c>
      <c r="U2431" s="17">
        <f>MAX(0,N2431-G2431)*F2431</f>
        <v/>
      </c>
      <c r="V2431" s="17">
        <f>MAX(0,G2431-P2431)*F2431</f>
        <v/>
      </c>
      <c r="W2431" s="33">
        <f>IF(T2431="Above",LN(G2431/P2431)/LN(1+INDEX(Market!$E$6:$E$9,MATCH(B2431,Market!$A$6:$A$9,0))),0)</f>
        <v/>
      </c>
    </row>
    <row r="2432">
      <c r="A2432" s="5" t="inlineStr">
        <is>
          <t>E02825</t>
        </is>
      </c>
      <c r="B2432" s="5" t="inlineStr">
        <is>
          <t>DE</t>
        </is>
      </c>
      <c r="C2432" s="5" t="inlineStr">
        <is>
          <t>Sales</t>
        </is>
      </c>
      <c r="D2432" s="5" t="inlineStr">
        <is>
          <t>L2</t>
        </is>
      </c>
      <c r="E2432" s="5" t="inlineStr">
        <is>
          <t>F</t>
        </is>
      </c>
      <c r="F2432" s="5" t="n">
        <v>0.8</v>
      </c>
      <c r="G2432" s="31" t="n">
        <v>43950</v>
      </c>
      <c r="H2432" s="31" t="n">
        <v>49900</v>
      </c>
      <c r="I2432" s="6">
        <f>INDEX(Roles!$J$5:$J$40,MATCH(C2432&amp;"|"&amp;D2432,Roles!$A$5:$A$40,0))</f>
        <v/>
      </c>
      <c r="J2432" s="6">
        <f>INDEX(Roles!$K$5:$K$40,MATCH(C2432&amp;"|"&amp;D2432,Roles!$A$5:$A$40,0))</f>
        <v/>
      </c>
      <c r="K2432" s="26">
        <f>INDEX(Market!$K$31:$K$54,MATCH(B2432&amp;"|"&amp;J2432,Market!$A$31:$A$54,0))</f>
        <v/>
      </c>
      <c r="L2432" s="6">
        <f>INDEX(Settings!$E$13:$E$19,MATCH(I2432,Settings!$B$13:$B$19,0))</f>
        <v/>
      </c>
      <c r="M2432" s="25">
        <f>INDEX(Structure!$K$6:$K$12,MATCH(I2432,Structure!$A$6:$A$12,0))</f>
        <v/>
      </c>
      <c r="N2432" s="26">
        <f>INDEX(Structure!$G$25:$G$52,MATCH(B2432&amp;"|"&amp;I2432,Structure!$A$25:$A$52,0))</f>
        <v/>
      </c>
      <c r="O2432" s="26">
        <f>INDEX(Structure!$H$25:$H$52,MATCH(B2432&amp;"|"&amp;I2432,Structure!$A$25:$A$52,0))</f>
        <v/>
      </c>
      <c r="P2432" s="26">
        <f>INDEX(Structure!$I$25:$I$52,MATCH(B2432&amp;"|"&amp;I2432,Structure!$A$25:$A$52,0))</f>
        <v/>
      </c>
      <c r="Q2432" s="20">
        <f>G2432/H2432</f>
        <v/>
      </c>
      <c r="R2432" s="20">
        <f>G2432/O2432</f>
        <v/>
      </c>
      <c r="S2432" s="32">
        <f>(G2432-N2432)/(P2432-N2432)</f>
        <v/>
      </c>
      <c r="T2432" s="4">
        <f>IF(G2432&lt;N2432,"Below",IF(G2432&gt;P2432,"Above","Within"))</f>
        <v/>
      </c>
      <c r="U2432" s="17">
        <f>MAX(0,N2432-G2432)*F2432</f>
        <v/>
      </c>
      <c r="V2432" s="17">
        <f>MAX(0,G2432-P2432)*F2432</f>
        <v/>
      </c>
      <c r="W2432" s="33">
        <f>IF(T2432="Above",LN(G2432/P2432)/LN(1+INDEX(Market!$E$6:$E$9,MATCH(B2432,Market!$A$6:$A$9,0))),0)</f>
        <v/>
      </c>
    </row>
    <row r="2433">
      <c r="A2433" s="5" t="inlineStr">
        <is>
          <t>E02826</t>
        </is>
      </c>
      <c r="B2433" s="5" t="inlineStr">
        <is>
          <t>PL</t>
        </is>
      </c>
      <c r="C2433" s="5" t="inlineStr">
        <is>
          <t>Finance</t>
        </is>
      </c>
      <c r="D2433" s="5" t="inlineStr">
        <is>
          <t>L1</t>
        </is>
      </c>
      <c r="E2433" s="5" t="inlineStr">
        <is>
          <t>M</t>
        </is>
      </c>
      <c r="F2433" s="5" t="n">
        <v>0.8</v>
      </c>
      <c r="G2433" s="31" t="n">
        <v>23900</v>
      </c>
      <c r="H2433" s="31" t="n">
        <v>23100</v>
      </c>
      <c r="I2433" s="6">
        <f>INDEX(Roles!$J$5:$J$40,MATCH(C2433&amp;"|"&amp;D2433,Roles!$A$5:$A$40,0))</f>
        <v/>
      </c>
      <c r="J2433" s="6">
        <f>INDEX(Roles!$K$5:$K$40,MATCH(C2433&amp;"|"&amp;D2433,Roles!$A$5:$A$40,0))</f>
        <v/>
      </c>
      <c r="K2433" s="26">
        <f>INDEX(Market!$K$31:$K$54,MATCH(B2433&amp;"|"&amp;J2433,Market!$A$31:$A$54,0))</f>
        <v/>
      </c>
      <c r="L2433" s="6">
        <f>INDEX(Settings!$E$13:$E$19,MATCH(I2433,Settings!$B$13:$B$19,0))</f>
        <v/>
      </c>
      <c r="M2433" s="25">
        <f>INDEX(Structure!$K$6:$K$12,MATCH(I2433,Structure!$A$6:$A$12,0))</f>
        <v/>
      </c>
      <c r="N2433" s="26">
        <f>INDEX(Structure!$G$25:$G$52,MATCH(B2433&amp;"|"&amp;I2433,Structure!$A$25:$A$52,0))</f>
        <v/>
      </c>
      <c r="O2433" s="26">
        <f>INDEX(Structure!$H$25:$H$52,MATCH(B2433&amp;"|"&amp;I2433,Structure!$A$25:$A$52,0))</f>
        <v/>
      </c>
      <c r="P2433" s="26">
        <f>INDEX(Structure!$I$25:$I$52,MATCH(B2433&amp;"|"&amp;I2433,Structure!$A$25:$A$52,0))</f>
        <v/>
      </c>
      <c r="Q2433" s="20">
        <f>G2433/H2433</f>
        <v/>
      </c>
      <c r="R2433" s="20">
        <f>G2433/O2433</f>
        <v/>
      </c>
      <c r="S2433" s="32">
        <f>(G2433-N2433)/(P2433-N2433)</f>
        <v/>
      </c>
      <c r="T2433" s="4">
        <f>IF(G2433&lt;N2433,"Below",IF(G2433&gt;P2433,"Above","Within"))</f>
        <v/>
      </c>
      <c r="U2433" s="17">
        <f>MAX(0,N2433-G2433)*F2433</f>
        <v/>
      </c>
      <c r="V2433" s="17">
        <f>MAX(0,G2433-P2433)*F2433</f>
        <v/>
      </c>
      <c r="W2433" s="33">
        <f>IF(T2433="Above",LN(G2433/P2433)/LN(1+INDEX(Market!$E$6:$E$9,MATCH(B2433,Market!$A$6:$A$9,0))),0)</f>
        <v/>
      </c>
    </row>
    <row r="2434">
      <c r="A2434" s="5" t="inlineStr">
        <is>
          <t>E02827</t>
        </is>
      </c>
      <c r="B2434" s="5" t="inlineStr">
        <is>
          <t>PL</t>
        </is>
      </c>
      <c r="C2434" s="5" t="inlineStr">
        <is>
          <t>Customer Service</t>
        </is>
      </c>
      <c r="D2434" s="5" t="inlineStr">
        <is>
          <t>L1</t>
        </is>
      </c>
      <c r="E2434" s="5" t="inlineStr">
        <is>
          <t>F</t>
        </is>
      </c>
      <c r="F2434" s="5" t="n">
        <v>1</v>
      </c>
      <c r="G2434" s="31" t="n">
        <v>18400</v>
      </c>
      <c r="H2434" s="31" t="n">
        <v>18900</v>
      </c>
      <c r="I2434" s="6">
        <f>INDEX(Roles!$J$5:$J$40,MATCH(C2434&amp;"|"&amp;D2434,Roles!$A$5:$A$40,0))</f>
        <v/>
      </c>
      <c r="J2434" s="6">
        <f>INDEX(Roles!$K$5:$K$40,MATCH(C2434&amp;"|"&amp;D2434,Roles!$A$5:$A$40,0))</f>
        <v/>
      </c>
      <c r="K2434" s="26">
        <f>INDEX(Market!$K$31:$K$54,MATCH(B2434&amp;"|"&amp;J2434,Market!$A$31:$A$54,0))</f>
        <v/>
      </c>
      <c r="L2434" s="6">
        <f>INDEX(Settings!$E$13:$E$19,MATCH(I2434,Settings!$B$13:$B$19,0))</f>
        <v/>
      </c>
      <c r="M2434" s="25">
        <f>INDEX(Structure!$K$6:$K$12,MATCH(I2434,Structure!$A$6:$A$12,0))</f>
        <v/>
      </c>
      <c r="N2434" s="26">
        <f>INDEX(Structure!$G$25:$G$52,MATCH(B2434&amp;"|"&amp;I2434,Structure!$A$25:$A$52,0))</f>
        <v/>
      </c>
      <c r="O2434" s="26">
        <f>INDEX(Structure!$H$25:$H$52,MATCH(B2434&amp;"|"&amp;I2434,Structure!$A$25:$A$52,0))</f>
        <v/>
      </c>
      <c r="P2434" s="26">
        <f>INDEX(Structure!$I$25:$I$52,MATCH(B2434&amp;"|"&amp;I2434,Structure!$A$25:$A$52,0))</f>
        <v/>
      </c>
      <c r="Q2434" s="20">
        <f>G2434/H2434</f>
        <v/>
      </c>
      <c r="R2434" s="20">
        <f>G2434/O2434</f>
        <v/>
      </c>
      <c r="S2434" s="32">
        <f>(G2434-N2434)/(P2434-N2434)</f>
        <v/>
      </c>
      <c r="T2434" s="4">
        <f>IF(G2434&lt;N2434,"Below",IF(G2434&gt;P2434,"Above","Within"))</f>
        <v/>
      </c>
      <c r="U2434" s="17">
        <f>MAX(0,N2434-G2434)*F2434</f>
        <v/>
      </c>
      <c r="V2434" s="17">
        <f>MAX(0,G2434-P2434)*F2434</f>
        <v/>
      </c>
      <c r="W2434" s="33">
        <f>IF(T2434="Above",LN(G2434/P2434)/LN(1+INDEX(Market!$E$6:$E$9,MATCH(B2434,Market!$A$6:$A$9,0))),0)</f>
        <v/>
      </c>
    </row>
    <row r="2435">
      <c r="A2435" s="5" t="inlineStr">
        <is>
          <t>E02828</t>
        </is>
      </c>
      <c r="B2435" s="5" t="inlineStr">
        <is>
          <t>PL</t>
        </is>
      </c>
      <c r="C2435" s="5" t="inlineStr">
        <is>
          <t>Operations</t>
        </is>
      </c>
      <c r="D2435" s="5" t="inlineStr">
        <is>
          <t>L1</t>
        </is>
      </c>
      <c r="E2435" s="5" t="inlineStr">
        <is>
          <t>M</t>
        </is>
      </c>
      <c r="F2435" s="5" t="n">
        <v>1</v>
      </c>
      <c r="G2435" s="31" t="n">
        <v>21200</v>
      </c>
      <c r="H2435" s="31" t="n">
        <v>20000</v>
      </c>
      <c r="I2435" s="6">
        <f>INDEX(Roles!$J$5:$J$40,MATCH(C2435&amp;"|"&amp;D2435,Roles!$A$5:$A$40,0))</f>
        <v/>
      </c>
      <c r="J2435" s="6">
        <f>INDEX(Roles!$K$5:$K$40,MATCH(C2435&amp;"|"&amp;D2435,Roles!$A$5:$A$40,0))</f>
        <v/>
      </c>
      <c r="K2435" s="26">
        <f>INDEX(Market!$K$31:$K$54,MATCH(B2435&amp;"|"&amp;J2435,Market!$A$31:$A$54,0))</f>
        <v/>
      </c>
      <c r="L2435" s="6">
        <f>INDEX(Settings!$E$13:$E$19,MATCH(I2435,Settings!$B$13:$B$19,0))</f>
        <v/>
      </c>
      <c r="M2435" s="25">
        <f>INDEX(Structure!$K$6:$K$12,MATCH(I2435,Structure!$A$6:$A$12,0))</f>
        <v/>
      </c>
      <c r="N2435" s="26">
        <f>INDEX(Structure!$G$25:$G$52,MATCH(B2435&amp;"|"&amp;I2435,Structure!$A$25:$A$52,0))</f>
        <v/>
      </c>
      <c r="O2435" s="26">
        <f>INDEX(Structure!$H$25:$H$52,MATCH(B2435&amp;"|"&amp;I2435,Structure!$A$25:$A$52,0))</f>
        <v/>
      </c>
      <c r="P2435" s="26">
        <f>INDEX(Structure!$I$25:$I$52,MATCH(B2435&amp;"|"&amp;I2435,Structure!$A$25:$A$52,0))</f>
        <v/>
      </c>
      <c r="Q2435" s="20">
        <f>G2435/H2435</f>
        <v/>
      </c>
      <c r="R2435" s="20">
        <f>G2435/O2435</f>
        <v/>
      </c>
      <c r="S2435" s="32">
        <f>(G2435-N2435)/(P2435-N2435)</f>
        <v/>
      </c>
      <c r="T2435" s="4">
        <f>IF(G2435&lt;N2435,"Below",IF(G2435&gt;P2435,"Above","Within"))</f>
        <v/>
      </c>
      <c r="U2435" s="17">
        <f>MAX(0,N2435-G2435)*F2435</f>
        <v/>
      </c>
      <c r="V2435" s="17">
        <f>MAX(0,G2435-P2435)*F2435</f>
        <v/>
      </c>
      <c r="W2435" s="33">
        <f>IF(T2435="Above",LN(G2435/P2435)/LN(1+INDEX(Market!$E$6:$E$9,MATCH(B2435,Market!$A$6:$A$9,0))),0)</f>
        <v/>
      </c>
    </row>
    <row r="2436">
      <c r="A2436" s="5" t="inlineStr">
        <is>
          <t>E02829</t>
        </is>
      </c>
      <c r="B2436" s="5" t="inlineStr">
        <is>
          <t>IT</t>
        </is>
      </c>
      <c r="C2436" s="5" t="inlineStr">
        <is>
          <t>Sales</t>
        </is>
      </c>
      <c r="D2436" s="5" t="inlineStr">
        <is>
          <t>L1</t>
        </is>
      </c>
      <c r="E2436" s="5" t="inlineStr">
        <is>
          <t>M</t>
        </is>
      </c>
      <c r="F2436" s="5" t="n">
        <v>1</v>
      </c>
      <c r="G2436" s="31" t="n">
        <v>27600</v>
      </c>
      <c r="H2436" s="31" t="n">
        <v>27300</v>
      </c>
      <c r="I2436" s="6">
        <f>INDEX(Roles!$J$5:$J$40,MATCH(C2436&amp;"|"&amp;D2436,Roles!$A$5:$A$40,0))</f>
        <v/>
      </c>
      <c r="J2436" s="6">
        <f>INDEX(Roles!$K$5:$K$40,MATCH(C2436&amp;"|"&amp;D2436,Roles!$A$5:$A$40,0))</f>
        <v/>
      </c>
      <c r="K2436" s="26">
        <f>INDEX(Market!$K$31:$K$54,MATCH(B2436&amp;"|"&amp;J2436,Market!$A$31:$A$54,0))</f>
        <v/>
      </c>
      <c r="L2436" s="6">
        <f>INDEX(Settings!$E$13:$E$19,MATCH(I2436,Settings!$B$13:$B$19,0))</f>
        <v/>
      </c>
      <c r="M2436" s="25">
        <f>INDEX(Structure!$K$6:$K$12,MATCH(I2436,Structure!$A$6:$A$12,0))</f>
        <v/>
      </c>
      <c r="N2436" s="26">
        <f>INDEX(Structure!$G$25:$G$52,MATCH(B2436&amp;"|"&amp;I2436,Structure!$A$25:$A$52,0))</f>
        <v/>
      </c>
      <c r="O2436" s="26">
        <f>INDEX(Structure!$H$25:$H$52,MATCH(B2436&amp;"|"&amp;I2436,Structure!$A$25:$A$52,0))</f>
        <v/>
      </c>
      <c r="P2436" s="26">
        <f>INDEX(Structure!$I$25:$I$52,MATCH(B2436&amp;"|"&amp;I2436,Structure!$A$25:$A$52,0))</f>
        <v/>
      </c>
      <c r="Q2436" s="20">
        <f>G2436/H2436</f>
        <v/>
      </c>
      <c r="R2436" s="20">
        <f>G2436/O2436</f>
        <v/>
      </c>
      <c r="S2436" s="32">
        <f>(G2436-N2436)/(P2436-N2436)</f>
        <v/>
      </c>
      <c r="T2436" s="4">
        <f>IF(G2436&lt;N2436,"Below",IF(G2436&gt;P2436,"Above","Within"))</f>
        <v/>
      </c>
      <c r="U2436" s="17">
        <f>MAX(0,N2436-G2436)*F2436</f>
        <v/>
      </c>
      <c r="V2436" s="17">
        <f>MAX(0,G2436-P2436)*F2436</f>
        <v/>
      </c>
      <c r="W2436" s="33">
        <f>IF(T2436="Above",LN(G2436/P2436)/LN(1+INDEX(Market!$E$6:$E$9,MATCH(B2436,Market!$A$6:$A$9,0))),0)</f>
        <v/>
      </c>
    </row>
    <row r="2437">
      <c r="A2437" s="5" t="inlineStr">
        <is>
          <t>E02830</t>
        </is>
      </c>
      <c r="B2437" s="5" t="inlineStr">
        <is>
          <t>ES</t>
        </is>
      </c>
      <c r="C2437" s="5" t="inlineStr">
        <is>
          <t>Customer Service</t>
        </is>
      </c>
      <c r="D2437" s="5" t="inlineStr">
        <is>
          <t>L1</t>
        </is>
      </c>
      <c r="E2437" s="5" t="inlineStr">
        <is>
          <t>F</t>
        </is>
      </c>
      <c r="F2437" s="5" t="n">
        <v>1</v>
      </c>
      <c r="G2437" s="31" t="n">
        <v>24100</v>
      </c>
      <c r="H2437" s="31" t="n">
        <v>22500</v>
      </c>
      <c r="I2437" s="6">
        <f>INDEX(Roles!$J$5:$J$40,MATCH(C2437&amp;"|"&amp;D2437,Roles!$A$5:$A$40,0))</f>
        <v/>
      </c>
      <c r="J2437" s="6">
        <f>INDEX(Roles!$K$5:$K$40,MATCH(C2437&amp;"|"&amp;D2437,Roles!$A$5:$A$40,0))</f>
        <v/>
      </c>
      <c r="K2437" s="26">
        <f>INDEX(Market!$K$31:$K$54,MATCH(B2437&amp;"|"&amp;J2437,Market!$A$31:$A$54,0))</f>
        <v/>
      </c>
      <c r="L2437" s="6">
        <f>INDEX(Settings!$E$13:$E$19,MATCH(I2437,Settings!$B$13:$B$19,0))</f>
        <v/>
      </c>
      <c r="M2437" s="25">
        <f>INDEX(Structure!$K$6:$K$12,MATCH(I2437,Structure!$A$6:$A$12,0))</f>
        <v/>
      </c>
      <c r="N2437" s="26">
        <f>INDEX(Structure!$G$25:$G$52,MATCH(B2437&amp;"|"&amp;I2437,Structure!$A$25:$A$52,0))</f>
        <v/>
      </c>
      <c r="O2437" s="26">
        <f>INDEX(Structure!$H$25:$H$52,MATCH(B2437&amp;"|"&amp;I2437,Structure!$A$25:$A$52,0))</f>
        <v/>
      </c>
      <c r="P2437" s="26">
        <f>INDEX(Structure!$I$25:$I$52,MATCH(B2437&amp;"|"&amp;I2437,Structure!$A$25:$A$52,0))</f>
        <v/>
      </c>
      <c r="Q2437" s="20">
        <f>G2437/H2437</f>
        <v/>
      </c>
      <c r="R2437" s="20">
        <f>G2437/O2437</f>
        <v/>
      </c>
      <c r="S2437" s="32">
        <f>(G2437-N2437)/(P2437-N2437)</f>
        <v/>
      </c>
      <c r="T2437" s="4">
        <f>IF(G2437&lt;N2437,"Below",IF(G2437&gt;P2437,"Above","Within"))</f>
        <v/>
      </c>
      <c r="U2437" s="17">
        <f>MAX(0,N2437-G2437)*F2437</f>
        <v/>
      </c>
      <c r="V2437" s="17">
        <f>MAX(0,G2437-P2437)*F2437</f>
        <v/>
      </c>
      <c r="W2437" s="33">
        <f>IF(T2437="Above",LN(G2437/P2437)/LN(1+INDEX(Market!$E$6:$E$9,MATCH(B2437,Market!$A$6:$A$9,0))),0)</f>
        <v/>
      </c>
    </row>
    <row r="2438">
      <c r="A2438" s="5" t="inlineStr">
        <is>
          <t>E02831</t>
        </is>
      </c>
      <c r="B2438" s="5" t="inlineStr">
        <is>
          <t>ES</t>
        </is>
      </c>
      <c r="C2438" s="5" t="inlineStr">
        <is>
          <t>Tech</t>
        </is>
      </c>
      <c r="D2438" s="5" t="inlineStr">
        <is>
          <t>L1</t>
        </is>
      </c>
      <c r="E2438" s="5" t="inlineStr">
        <is>
          <t>F</t>
        </is>
      </c>
      <c r="F2438" s="5" t="n">
        <v>1</v>
      </c>
      <c r="G2438" s="31" t="n">
        <v>34350</v>
      </c>
      <c r="H2438" s="31" t="n">
        <v>31200</v>
      </c>
      <c r="I2438" s="6">
        <f>INDEX(Roles!$J$5:$J$40,MATCH(C2438&amp;"|"&amp;D2438,Roles!$A$5:$A$40,0))</f>
        <v/>
      </c>
      <c r="J2438" s="6">
        <f>INDEX(Roles!$K$5:$K$40,MATCH(C2438&amp;"|"&amp;D2438,Roles!$A$5:$A$40,0))</f>
        <v/>
      </c>
      <c r="K2438" s="26">
        <f>INDEX(Market!$K$31:$K$54,MATCH(B2438&amp;"|"&amp;J2438,Market!$A$31:$A$54,0))</f>
        <v/>
      </c>
      <c r="L2438" s="6">
        <f>INDEX(Settings!$E$13:$E$19,MATCH(I2438,Settings!$B$13:$B$19,0))</f>
        <v/>
      </c>
      <c r="M2438" s="25">
        <f>INDEX(Structure!$K$6:$K$12,MATCH(I2438,Structure!$A$6:$A$12,0))</f>
        <v/>
      </c>
      <c r="N2438" s="26">
        <f>INDEX(Structure!$G$25:$G$52,MATCH(B2438&amp;"|"&amp;I2438,Structure!$A$25:$A$52,0))</f>
        <v/>
      </c>
      <c r="O2438" s="26">
        <f>INDEX(Structure!$H$25:$H$52,MATCH(B2438&amp;"|"&amp;I2438,Structure!$A$25:$A$52,0))</f>
        <v/>
      </c>
      <c r="P2438" s="26">
        <f>INDEX(Structure!$I$25:$I$52,MATCH(B2438&amp;"|"&amp;I2438,Structure!$A$25:$A$52,0))</f>
        <v/>
      </c>
      <c r="Q2438" s="20">
        <f>G2438/H2438</f>
        <v/>
      </c>
      <c r="R2438" s="20">
        <f>G2438/O2438</f>
        <v/>
      </c>
      <c r="S2438" s="32">
        <f>(G2438-N2438)/(P2438-N2438)</f>
        <v/>
      </c>
      <c r="T2438" s="4">
        <f>IF(G2438&lt;N2438,"Below",IF(G2438&gt;P2438,"Above","Within"))</f>
        <v/>
      </c>
      <c r="U2438" s="17">
        <f>MAX(0,N2438-G2438)*F2438</f>
        <v/>
      </c>
      <c r="V2438" s="17">
        <f>MAX(0,G2438-P2438)*F2438</f>
        <v/>
      </c>
      <c r="W2438" s="33">
        <f>IF(T2438="Above",LN(G2438/P2438)/LN(1+INDEX(Market!$E$6:$E$9,MATCH(B2438,Market!$A$6:$A$9,0))),0)</f>
        <v/>
      </c>
    </row>
    <row r="2439">
      <c r="A2439" s="5" t="inlineStr">
        <is>
          <t>E02832</t>
        </is>
      </c>
      <c r="B2439" s="5" t="inlineStr">
        <is>
          <t>DE</t>
        </is>
      </c>
      <c r="C2439" s="5" t="inlineStr">
        <is>
          <t>HR</t>
        </is>
      </c>
      <c r="D2439" s="5" t="inlineStr">
        <is>
          <t>L1</t>
        </is>
      </c>
      <c r="E2439" s="5" t="inlineStr">
        <is>
          <t>F</t>
        </is>
      </c>
      <c r="F2439" s="5" t="n">
        <v>1</v>
      </c>
      <c r="G2439" s="31" t="n">
        <v>43450</v>
      </c>
      <c r="H2439" s="31" t="n">
        <v>38000</v>
      </c>
      <c r="I2439" s="6">
        <f>INDEX(Roles!$J$5:$J$40,MATCH(C2439&amp;"|"&amp;D2439,Roles!$A$5:$A$40,0))</f>
        <v/>
      </c>
      <c r="J2439" s="6">
        <f>INDEX(Roles!$K$5:$K$40,MATCH(C2439&amp;"|"&amp;D2439,Roles!$A$5:$A$40,0))</f>
        <v/>
      </c>
      <c r="K2439" s="26">
        <f>INDEX(Market!$K$31:$K$54,MATCH(B2439&amp;"|"&amp;J2439,Market!$A$31:$A$54,0))</f>
        <v/>
      </c>
      <c r="L2439" s="6">
        <f>INDEX(Settings!$E$13:$E$19,MATCH(I2439,Settings!$B$13:$B$19,0))</f>
        <v/>
      </c>
      <c r="M2439" s="25">
        <f>INDEX(Structure!$K$6:$K$12,MATCH(I2439,Structure!$A$6:$A$12,0))</f>
        <v/>
      </c>
      <c r="N2439" s="26">
        <f>INDEX(Structure!$G$25:$G$52,MATCH(B2439&amp;"|"&amp;I2439,Structure!$A$25:$A$52,0))</f>
        <v/>
      </c>
      <c r="O2439" s="26">
        <f>INDEX(Structure!$H$25:$H$52,MATCH(B2439&amp;"|"&amp;I2439,Structure!$A$25:$A$52,0))</f>
        <v/>
      </c>
      <c r="P2439" s="26">
        <f>INDEX(Structure!$I$25:$I$52,MATCH(B2439&amp;"|"&amp;I2439,Structure!$A$25:$A$52,0))</f>
        <v/>
      </c>
      <c r="Q2439" s="20">
        <f>G2439/H2439</f>
        <v/>
      </c>
      <c r="R2439" s="20">
        <f>G2439/O2439</f>
        <v/>
      </c>
      <c r="S2439" s="32">
        <f>(G2439-N2439)/(P2439-N2439)</f>
        <v/>
      </c>
      <c r="T2439" s="4">
        <f>IF(G2439&lt;N2439,"Below",IF(G2439&gt;P2439,"Above","Within"))</f>
        <v/>
      </c>
      <c r="U2439" s="17">
        <f>MAX(0,N2439-G2439)*F2439</f>
        <v/>
      </c>
      <c r="V2439" s="17">
        <f>MAX(0,G2439-P2439)*F2439</f>
        <v/>
      </c>
      <c r="W2439" s="33">
        <f>IF(T2439="Above",LN(G2439/P2439)/LN(1+INDEX(Market!$E$6:$E$9,MATCH(B2439,Market!$A$6:$A$9,0))),0)</f>
        <v/>
      </c>
    </row>
    <row r="2440">
      <c r="A2440" s="5" t="inlineStr">
        <is>
          <t>E02834</t>
        </is>
      </c>
      <c r="B2440" s="5" t="inlineStr">
        <is>
          <t>ES</t>
        </is>
      </c>
      <c r="C2440" s="5" t="inlineStr">
        <is>
          <t>HR</t>
        </is>
      </c>
      <c r="D2440" s="5" t="inlineStr">
        <is>
          <t>L3</t>
        </is>
      </c>
      <c r="E2440" s="5" t="inlineStr">
        <is>
          <t>F</t>
        </is>
      </c>
      <c r="F2440" s="5" t="n">
        <v>1</v>
      </c>
      <c r="G2440" s="31" t="n">
        <v>30850</v>
      </c>
      <c r="H2440" s="31" t="n">
        <v>40000</v>
      </c>
      <c r="I2440" s="6">
        <f>INDEX(Roles!$J$5:$J$40,MATCH(C2440&amp;"|"&amp;D2440,Roles!$A$5:$A$40,0))</f>
        <v/>
      </c>
      <c r="J2440" s="6">
        <f>INDEX(Roles!$K$5:$K$40,MATCH(C2440&amp;"|"&amp;D2440,Roles!$A$5:$A$40,0))</f>
        <v/>
      </c>
      <c r="K2440" s="26">
        <f>INDEX(Market!$K$31:$K$54,MATCH(B2440&amp;"|"&amp;J2440,Market!$A$31:$A$54,0))</f>
        <v/>
      </c>
      <c r="L2440" s="6">
        <f>INDEX(Settings!$E$13:$E$19,MATCH(I2440,Settings!$B$13:$B$19,0))</f>
        <v/>
      </c>
      <c r="M2440" s="25">
        <f>INDEX(Structure!$K$6:$K$12,MATCH(I2440,Structure!$A$6:$A$12,0))</f>
        <v/>
      </c>
      <c r="N2440" s="26">
        <f>INDEX(Structure!$G$25:$G$52,MATCH(B2440&amp;"|"&amp;I2440,Structure!$A$25:$A$52,0))</f>
        <v/>
      </c>
      <c r="O2440" s="26">
        <f>INDEX(Structure!$H$25:$H$52,MATCH(B2440&amp;"|"&amp;I2440,Structure!$A$25:$A$52,0))</f>
        <v/>
      </c>
      <c r="P2440" s="26">
        <f>INDEX(Structure!$I$25:$I$52,MATCH(B2440&amp;"|"&amp;I2440,Structure!$A$25:$A$52,0))</f>
        <v/>
      </c>
      <c r="Q2440" s="20">
        <f>G2440/H2440</f>
        <v/>
      </c>
      <c r="R2440" s="20">
        <f>G2440/O2440</f>
        <v/>
      </c>
      <c r="S2440" s="32">
        <f>(G2440-N2440)/(P2440-N2440)</f>
        <v/>
      </c>
      <c r="T2440" s="4">
        <f>IF(G2440&lt;N2440,"Below",IF(G2440&gt;P2440,"Above","Within"))</f>
        <v/>
      </c>
      <c r="U2440" s="17">
        <f>MAX(0,N2440-G2440)*F2440</f>
        <v/>
      </c>
      <c r="V2440" s="17">
        <f>MAX(0,G2440-P2440)*F2440</f>
        <v/>
      </c>
      <c r="W2440" s="33">
        <f>IF(T2440="Above",LN(G2440/P2440)/LN(1+INDEX(Market!$E$6:$E$9,MATCH(B2440,Market!$A$6:$A$9,0))),0)</f>
        <v/>
      </c>
    </row>
    <row r="2441">
      <c r="A2441" s="5" t="inlineStr">
        <is>
          <t>E02836</t>
        </is>
      </c>
      <c r="B2441" s="5" t="inlineStr">
        <is>
          <t>PL</t>
        </is>
      </c>
      <c r="C2441" s="5" t="inlineStr">
        <is>
          <t>Tech</t>
        </is>
      </c>
      <c r="D2441" s="5" t="inlineStr">
        <is>
          <t>L1</t>
        </is>
      </c>
      <c r="E2441" s="5" t="inlineStr">
        <is>
          <t>M</t>
        </is>
      </c>
      <c r="F2441" s="5" t="n">
        <v>1</v>
      </c>
      <c r="G2441" s="31" t="n">
        <v>28950</v>
      </c>
      <c r="H2441" s="31" t="n">
        <v>26200</v>
      </c>
      <c r="I2441" s="6">
        <f>INDEX(Roles!$J$5:$J$40,MATCH(C2441&amp;"|"&amp;D2441,Roles!$A$5:$A$40,0))</f>
        <v/>
      </c>
      <c r="J2441" s="6">
        <f>INDEX(Roles!$K$5:$K$40,MATCH(C2441&amp;"|"&amp;D2441,Roles!$A$5:$A$40,0))</f>
        <v/>
      </c>
      <c r="K2441" s="26">
        <f>INDEX(Market!$K$31:$K$54,MATCH(B2441&amp;"|"&amp;J2441,Market!$A$31:$A$54,0))</f>
        <v/>
      </c>
      <c r="L2441" s="6">
        <f>INDEX(Settings!$E$13:$E$19,MATCH(I2441,Settings!$B$13:$B$19,0))</f>
        <v/>
      </c>
      <c r="M2441" s="25">
        <f>INDEX(Structure!$K$6:$K$12,MATCH(I2441,Structure!$A$6:$A$12,0))</f>
        <v/>
      </c>
      <c r="N2441" s="26">
        <f>INDEX(Structure!$G$25:$G$52,MATCH(B2441&amp;"|"&amp;I2441,Structure!$A$25:$A$52,0))</f>
        <v/>
      </c>
      <c r="O2441" s="26">
        <f>INDEX(Structure!$H$25:$H$52,MATCH(B2441&amp;"|"&amp;I2441,Structure!$A$25:$A$52,0))</f>
        <v/>
      </c>
      <c r="P2441" s="26">
        <f>INDEX(Structure!$I$25:$I$52,MATCH(B2441&amp;"|"&amp;I2441,Structure!$A$25:$A$52,0))</f>
        <v/>
      </c>
      <c r="Q2441" s="20">
        <f>G2441/H2441</f>
        <v/>
      </c>
      <c r="R2441" s="20">
        <f>G2441/O2441</f>
        <v/>
      </c>
      <c r="S2441" s="32">
        <f>(G2441-N2441)/(P2441-N2441)</f>
        <v/>
      </c>
      <c r="T2441" s="4">
        <f>IF(G2441&lt;N2441,"Below",IF(G2441&gt;P2441,"Above","Within"))</f>
        <v/>
      </c>
      <c r="U2441" s="17">
        <f>MAX(0,N2441-G2441)*F2441</f>
        <v/>
      </c>
      <c r="V2441" s="17">
        <f>MAX(0,G2441-P2441)*F2441</f>
        <v/>
      </c>
      <c r="W2441" s="33">
        <f>IF(T2441="Above",LN(G2441/P2441)/LN(1+INDEX(Market!$E$6:$E$9,MATCH(B2441,Market!$A$6:$A$9,0))),0)</f>
        <v/>
      </c>
    </row>
    <row r="2442">
      <c r="A2442" s="5" t="inlineStr">
        <is>
          <t>E02837</t>
        </is>
      </c>
      <c r="B2442" s="5" t="inlineStr">
        <is>
          <t>IT</t>
        </is>
      </c>
      <c r="C2442" s="5" t="inlineStr">
        <is>
          <t>Customer Service</t>
        </is>
      </c>
      <c r="D2442" s="5" t="inlineStr">
        <is>
          <t>L1</t>
        </is>
      </c>
      <c r="E2442" s="5" t="inlineStr">
        <is>
          <t>F</t>
        </is>
      </c>
      <c r="F2442" s="5" t="n">
        <v>1</v>
      </c>
      <c r="G2442" s="31" t="n">
        <v>22650</v>
      </c>
      <c r="H2442" s="31" t="n">
        <v>23400</v>
      </c>
      <c r="I2442" s="6">
        <f>INDEX(Roles!$J$5:$J$40,MATCH(C2442&amp;"|"&amp;D2442,Roles!$A$5:$A$40,0))</f>
        <v/>
      </c>
      <c r="J2442" s="6">
        <f>INDEX(Roles!$K$5:$K$40,MATCH(C2442&amp;"|"&amp;D2442,Roles!$A$5:$A$40,0))</f>
        <v/>
      </c>
      <c r="K2442" s="26">
        <f>INDEX(Market!$K$31:$K$54,MATCH(B2442&amp;"|"&amp;J2442,Market!$A$31:$A$54,0))</f>
        <v/>
      </c>
      <c r="L2442" s="6">
        <f>INDEX(Settings!$E$13:$E$19,MATCH(I2442,Settings!$B$13:$B$19,0))</f>
        <v/>
      </c>
      <c r="M2442" s="25">
        <f>INDEX(Structure!$K$6:$K$12,MATCH(I2442,Structure!$A$6:$A$12,0))</f>
        <v/>
      </c>
      <c r="N2442" s="26">
        <f>INDEX(Structure!$G$25:$G$52,MATCH(B2442&amp;"|"&amp;I2442,Structure!$A$25:$A$52,0))</f>
        <v/>
      </c>
      <c r="O2442" s="26">
        <f>INDEX(Structure!$H$25:$H$52,MATCH(B2442&amp;"|"&amp;I2442,Structure!$A$25:$A$52,0))</f>
        <v/>
      </c>
      <c r="P2442" s="26">
        <f>INDEX(Structure!$I$25:$I$52,MATCH(B2442&amp;"|"&amp;I2442,Structure!$A$25:$A$52,0))</f>
        <v/>
      </c>
      <c r="Q2442" s="20">
        <f>G2442/H2442</f>
        <v/>
      </c>
      <c r="R2442" s="20">
        <f>G2442/O2442</f>
        <v/>
      </c>
      <c r="S2442" s="32">
        <f>(G2442-N2442)/(P2442-N2442)</f>
        <v/>
      </c>
      <c r="T2442" s="4">
        <f>IF(G2442&lt;N2442,"Below",IF(G2442&gt;P2442,"Above","Within"))</f>
        <v/>
      </c>
      <c r="U2442" s="17">
        <f>MAX(0,N2442-G2442)*F2442</f>
        <v/>
      </c>
      <c r="V2442" s="17">
        <f>MAX(0,G2442-P2442)*F2442</f>
        <v/>
      </c>
      <c r="W2442" s="33">
        <f>IF(T2442="Above",LN(G2442/P2442)/LN(1+INDEX(Market!$E$6:$E$9,MATCH(B2442,Market!$A$6:$A$9,0))),0)</f>
        <v/>
      </c>
    </row>
    <row r="2443">
      <c r="A2443" s="5" t="inlineStr">
        <is>
          <t>E02838</t>
        </is>
      </c>
      <c r="B2443" s="5" t="inlineStr">
        <is>
          <t>PL</t>
        </is>
      </c>
      <c r="C2443" s="5" t="inlineStr">
        <is>
          <t>Operations</t>
        </is>
      </c>
      <c r="D2443" s="5" t="inlineStr">
        <is>
          <t>L2</t>
        </is>
      </c>
      <c r="E2443" s="5" t="inlineStr">
        <is>
          <t>M</t>
        </is>
      </c>
      <c r="F2443" s="5" t="n">
        <v>1</v>
      </c>
      <c r="G2443" s="31" t="n">
        <v>27950</v>
      </c>
      <c r="H2443" s="31" t="n">
        <v>24900</v>
      </c>
      <c r="I2443" s="6">
        <f>INDEX(Roles!$J$5:$J$40,MATCH(C2443&amp;"|"&amp;D2443,Roles!$A$5:$A$40,0))</f>
        <v/>
      </c>
      <c r="J2443" s="6">
        <f>INDEX(Roles!$K$5:$K$40,MATCH(C2443&amp;"|"&amp;D2443,Roles!$A$5:$A$40,0))</f>
        <v/>
      </c>
      <c r="K2443" s="26">
        <f>INDEX(Market!$K$31:$K$54,MATCH(B2443&amp;"|"&amp;J2443,Market!$A$31:$A$54,0))</f>
        <v/>
      </c>
      <c r="L2443" s="6">
        <f>INDEX(Settings!$E$13:$E$19,MATCH(I2443,Settings!$B$13:$B$19,0))</f>
        <v/>
      </c>
      <c r="M2443" s="25">
        <f>INDEX(Structure!$K$6:$K$12,MATCH(I2443,Structure!$A$6:$A$12,0))</f>
        <v/>
      </c>
      <c r="N2443" s="26">
        <f>INDEX(Structure!$G$25:$G$52,MATCH(B2443&amp;"|"&amp;I2443,Structure!$A$25:$A$52,0))</f>
        <v/>
      </c>
      <c r="O2443" s="26">
        <f>INDEX(Structure!$H$25:$H$52,MATCH(B2443&amp;"|"&amp;I2443,Structure!$A$25:$A$52,0))</f>
        <v/>
      </c>
      <c r="P2443" s="26">
        <f>INDEX(Structure!$I$25:$I$52,MATCH(B2443&amp;"|"&amp;I2443,Structure!$A$25:$A$52,0))</f>
        <v/>
      </c>
      <c r="Q2443" s="20">
        <f>G2443/H2443</f>
        <v/>
      </c>
      <c r="R2443" s="20">
        <f>G2443/O2443</f>
        <v/>
      </c>
      <c r="S2443" s="32">
        <f>(G2443-N2443)/(P2443-N2443)</f>
        <v/>
      </c>
      <c r="T2443" s="4">
        <f>IF(G2443&lt;N2443,"Below",IF(G2443&gt;P2443,"Above","Within"))</f>
        <v/>
      </c>
      <c r="U2443" s="17">
        <f>MAX(0,N2443-G2443)*F2443</f>
        <v/>
      </c>
      <c r="V2443" s="17">
        <f>MAX(0,G2443-P2443)*F2443</f>
        <v/>
      </c>
      <c r="W2443" s="33">
        <f>IF(T2443="Above",LN(G2443/P2443)/LN(1+INDEX(Market!$E$6:$E$9,MATCH(B2443,Market!$A$6:$A$9,0))),0)</f>
        <v/>
      </c>
    </row>
    <row r="2444">
      <c r="A2444" s="5" t="inlineStr">
        <is>
          <t>E02839</t>
        </is>
      </c>
      <c r="B2444" s="5" t="inlineStr">
        <is>
          <t>PL</t>
        </is>
      </c>
      <c r="C2444" s="5" t="inlineStr">
        <is>
          <t>Customer Service</t>
        </is>
      </c>
      <c r="D2444" s="5" t="inlineStr">
        <is>
          <t>L3</t>
        </is>
      </c>
      <c r="E2444" s="5" t="inlineStr">
        <is>
          <t>F</t>
        </is>
      </c>
      <c r="F2444" s="5" t="n">
        <v>1</v>
      </c>
      <c r="G2444" s="31" t="n">
        <v>28550</v>
      </c>
      <c r="H2444" s="31" t="n">
        <v>30200</v>
      </c>
      <c r="I2444" s="6">
        <f>INDEX(Roles!$J$5:$J$40,MATCH(C2444&amp;"|"&amp;D2444,Roles!$A$5:$A$40,0))</f>
        <v/>
      </c>
      <c r="J2444" s="6">
        <f>INDEX(Roles!$K$5:$K$40,MATCH(C2444&amp;"|"&amp;D2444,Roles!$A$5:$A$40,0))</f>
        <v/>
      </c>
      <c r="K2444" s="26">
        <f>INDEX(Market!$K$31:$K$54,MATCH(B2444&amp;"|"&amp;J2444,Market!$A$31:$A$54,0))</f>
        <v/>
      </c>
      <c r="L2444" s="6">
        <f>INDEX(Settings!$E$13:$E$19,MATCH(I2444,Settings!$B$13:$B$19,0))</f>
        <v/>
      </c>
      <c r="M2444" s="25">
        <f>INDEX(Structure!$K$6:$K$12,MATCH(I2444,Structure!$A$6:$A$12,0))</f>
        <v/>
      </c>
      <c r="N2444" s="26">
        <f>INDEX(Structure!$G$25:$G$52,MATCH(B2444&amp;"|"&amp;I2444,Structure!$A$25:$A$52,0))</f>
        <v/>
      </c>
      <c r="O2444" s="26">
        <f>INDEX(Structure!$H$25:$H$52,MATCH(B2444&amp;"|"&amp;I2444,Structure!$A$25:$A$52,0))</f>
        <v/>
      </c>
      <c r="P2444" s="26">
        <f>INDEX(Structure!$I$25:$I$52,MATCH(B2444&amp;"|"&amp;I2444,Structure!$A$25:$A$52,0))</f>
        <v/>
      </c>
      <c r="Q2444" s="20">
        <f>G2444/H2444</f>
        <v/>
      </c>
      <c r="R2444" s="20">
        <f>G2444/O2444</f>
        <v/>
      </c>
      <c r="S2444" s="32">
        <f>(G2444-N2444)/(P2444-N2444)</f>
        <v/>
      </c>
      <c r="T2444" s="4">
        <f>IF(G2444&lt;N2444,"Below",IF(G2444&gt;P2444,"Above","Within"))</f>
        <v/>
      </c>
      <c r="U2444" s="17">
        <f>MAX(0,N2444-G2444)*F2444</f>
        <v/>
      </c>
      <c r="V2444" s="17">
        <f>MAX(0,G2444-P2444)*F2444</f>
        <v/>
      </c>
      <c r="W2444" s="33">
        <f>IF(T2444="Above",LN(G2444/P2444)/LN(1+INDEX(Market!$E$6:$E$9,MATCH(B2444,Market!$A$6:$A$9,0))),0)</f>
        <v/>
      </c>
    </row>
    <row r="2445">
      <c r="A2445" s="5" t="inlineStr">
        <is>
          <t>E02840</t>
        </is>
      </c>
      <c r="B2445" s="5" t="inlineStr">
        <is>
          <t>PL</t>
        </is>
      </c>
      <c r="C2445" s="5" t="inlineStr">
        <is>
          <t>Operations</t>
        </is>
      </c>
      <c r="D2445" s="5" t="inlineStr">
        <is>
          <t>L6</t>
        </is>
      </c>
      <c r="E2445" s="5" t="inlineStr">
        <is>
          <t>M</t>
        </is>
      </c>
      <c r="F2445" s="5" t="n">
        <v>1</v>
      </c>
      <c r="G2445" s="31" t="n">
        <v>82350</v>
      </c>
      <c r="H2445" s="31" t="n">
        <v>79800</v>
      </c>
      <c r="I2445" s="6">
        <f>INDEX(Roles!$J$5:$J$40,MATCH(C2445&amp;"|"&amp;D2445,Roles!$A$5:$A$40,0))</f>
        <v/>
      </c>
      <c r="J2445" s="6">
        <f>INDEX(Roles!$K$5:$K$40,MATCH(C2445&amp;"|"&amp;D2445,Roles!$A$5:$A$40,0))</f>
        <v/>
      </c>
      <c r="K2445" s="26">
        <f>INDEX(Market!$K$31:$K$54,MATCH(B2445&amp;"|"&amp;J2445,Market!$A$31:$A$54,0))</f>
        <v/>
      </c>
      <c r="L2445" s="6">
        <f>INDEX(Settings!$E$13:$E$19,MATCH(I2445,Settings!$B$13:$B$19,0))</f>
        <v/>
      </c>
      <c r="M2445" s="25">
        <f>INDEX(Structure!$K$6:$K$12,MATCH(I2445,Structure!$A$6:$A$12,0))</f>
        <v/>
      </c>
      <c r="N2445" s="26">
        <f>INDEX(Structure!$G$25:$G$52,MATCH(B2445&amp;"|"&amp;I2445,Structure!$A$25:$A$52,0))</f>
        <v/>
      </c>
      <c r="O2445" s="26">
        <f>INDEX(Structure!$H$25:$H$52,MATCH(B2445&amp;"|"&amp;I2445,Structure!$A$25:$A$52,0))</f>
        <v/>
      </c>
      <c r="P2445" s="26">
        <f>INDEX(Structure!$I$25:$I$52,MATCH(B2445&amp;"|"&amp;I2445,Structure!$A$25:$A$52,0))</f>
        <v/>
      </c>
      <c r="Q2445" s="20">
        <f>G2445/H2445</f>
        <v/>
      </c>
      <c r="R2445" s="20">
        <f>G2445/O2445</f>
        <v/>
      </c>
      <c r="S2445" s="32">
        <f>(G2445-N2445)/(P2445-N2445)</f>
        <v/>
      </c>
      <c r="T2445" s="4">
        <f>IF(G2445&lt;N2445,"Below",IF(G2445&gt;P2445,"Above","Within"))</f>
        <v/>
      </c>
      <c r="U2445" s="17">
        <f>MAX(0,N2445-G2445)*F2445</f>
        <v/>
      </c>
      <c r="V2445" s="17">
        <f>MAX(0,G2445-P2445)*F2445</f>
        <v/>
      </c>
      <c r="W2445" s="33">
        <f>IF(T2445="Above",LN(G2445/P2445)/LN(1+INDEX(Market!$E$6:$E$9,MATCH(B2445,Market!$A$6:$A$9,0))),0)</f>
        <v/>
      </c>
    </row>
    <row r="2446">
      <c r="A2446" s="5" t="inlineStr">
        <is>
          <t>E02842</t>
        </is>
      </c>
      <c r="B2446" s="5" t="inlineStr">
        <is>
          <t>ES</t>
        </is>
      </c>
      <c r="C2446" s="5" t="inlineStr">
        <is>
          <t>Tech</t>
        </is>
      </c>
      <c r="D2446" s="5" t="inlineStr">
        <is>
          <t>L2</t>
        </is>
      </c>
      <c r="E2446" s="5" t="inlineStr">
        <is>
          <t>M</t>
        </is>
      </c>
      <c r="F2446" s="5" t="n">
        <v>1</v>
      </c>
      <c r="G2446" s="31" t="n">
        <v>45150</v>
      </c>
      <c r="H2446" s="31" t="n">
        <v>39100</v>
      </c>
      <c r="I2446" s="6">
        <f>INDEX(Roles!$J$5:$J$40,MATCH(C2446&amp;"|"&amp;D2446,Roles!$A$5:$A$40,0))</f>
        <v/>
      </c>
      <c r="J2446" s="6">
        <f>INDEX(Roles!$K$5:$K$40,MATCH(C2446&amp;"|"&amp;D2446,Roles!$A$5:$A$40,0))</f>
        <v/>
      </c>
      <c r="K2446" s="26">
        <f>INDEX(Market!$K$31:$K$54,MATCH(B2446&amp;"|"&amp;J2446,Market!$A$31:$A$54,0))</f>
        <v/>
      </c>
      <c r="L2446" s="6">
        <f>INDEX(Settings!$E$13:$E$19,MATCH(I2446,Settings!$B$13:$B$19,0))</f>
        <v/>
      </c>
      <c r="M2446" s="25">
        <f>INDEX(Structure!$K$6:$K$12,MATCH(I2446,Structure!$A$6:$A$12,0))</f>
        <v/>
      </c>
      <c r="N2446" s="26">
        <f>INDEX(Structure!$G$25:$G$52,MATCH(B2446&amp;"|"&amp;I2446,Structure!$A$25:$A$52,0))</f>
        <v/>
      </c>
      <c r="O2446" s="26">
        <f>INDEX(Structure!$H$25:$H$52,MATCH(B2446&amp;"|"&amp;I2446,Structure!$A$25:$A$52,0))</f>
        <v/>
      </c>
      <c r="P2446" s="26">
        <f>INDEX(Structure!$I$25:$I$52,MATCH(B2446&amp;"|"&amp;I2446,Structure!$A$25:$A$52,0))</f>
        <v/>
      </c>
      <c r="Q2446" s="20">
        <f>G2446/H2446</f>
        <v/>
      </c>
      <c r="R2446" s="20">
        <f>G2446/O2446</f>
        <v/>
      </c>
      <c r="S2446" s="32">
        <f>(G2446-N2446)/(P2446-N2446)</f>
        <v/>
      </c>
      <c r="T2446" s="4">
        <f>IF(G2446&lt;N2446,"Below",IF(G2446&gt;P2446,"Above","Within"))</f>
        <v/>
      </c>
      <c r="U2446" s="17">
        <f>MAX(0,N2446-G2446)*F2446</f>
        <v/>
      </c>
      <c r="V2446" s="17">
        <f>MAX(0,G2446-P2446)*F2446</f>
        <v/>
      </c>
      <c r="W2446" s="33">
        <f>IF(T2446="Above",LN(G2446/P2446)/LN(1+INDEX(Market!$E$6:$E$9,MATCH(B2446,Market!$A$6:$A$9,0))),0)</f>
        <v/>
      </c>
    </row>
    <row r="2447">
      <c r="A2447" s="5" t="inlineStr">
        <is>
          <t>E02843</t>
        </is>
      </c>
      <c r="B2447" s="5" t="inlineStr">
        <is>
          <t>PL</t>
        </is>
      </c>
      <c r="C2447" s="5" t="inlineStr">
        <is>
          <t>Sales</t>
        </is>
      </c>
      <c r="D2447" s="5" t="inlineStr">
        <is>
          <t>L4</t>
        </is>
      </c>
      <c r="E2447" s="5" t="inlineStr">
        <is>
          <t>M</t>
        </is>
      </c>
      <c r="F2447" s="5" t="n">
        <v>1</v>
      </c>
      <c r="G2447" s="31" t="n">
        <v>47000</v>
      </c>
      <c r="H2447" s="31" t="n">
        <v>46300</v>
      </c>
      <c r="I2447" s="6">
        <f>INDEX(Roles!$J$5:$J$40,MATCH(C2447&amp;"|"&amp;D2447,Roles!$A$5:$A$40,0))</f>
        <v/>
      </c>
      <c r="J2447" s="6">
        <f>INDEX(Roles!$K$5:$K$40,MATCH(C2447&amp;"|"&amp;D2447,Roles!$A$5:$A$40,0))</f>
        <v/>
      </c>
      <c r="K2447" s="26">
        <f>INDEX(Market!$K$31:$K$54,MATCH(B2447&amp;"|"&amp;J2447,Market!$A$31:$A$54,0))</f>
        <v/>
      </c>
      <c r="L2447" s="6">
        <f>INDEX(Settings!$E$13:$E$19,MATCH(I2447,Settings!$B$13:$B$19,0))</f>
        <v/>
      </c>
      <c r="M2447" s="25">
        <f>INDEX(Structure!$K$6:$K$12,MATCH(I2447,Structure!$A$6:$A$12,0))</f>
        <v/>
      </c>
      <c r="N2447" s="26">
        <f>INDEX(Structure!$G$25:$G$52,MATCH(B2447&amp;"|"&amp;I2447,Structure!$A$25:$A$52,0))</f>
        <v/>
      </c>
      <c r="O2447" s="26">
        <f>INDEX(Structure!$H$25:$H$52,MATCH(B2447&amp;"|"&amp;I2447,Structure!$A$25:$A$52,0))</f>
        <v/>
      </c>
      <c r="P2447" s="26">
        <f>INDEX(Structure!$I$25:$I$52,MATCH(B2447&amp;"|"&amp;I2447,Structure!$A$25:$A$52,0))</f>
        <v/>
      </c>
      <c r="Q2447" s="20">
        <f>G2447/H2447</f>
        <v/>
      </c>
      <c r="R2447" s="20">
        <f>G2447/O2447</f>
        <v/>
      </c>
      <c r="S2447" s="32">
        <f>(G2447-N2447)/(P2447-N2447)</f>
        <v/>
      </c>
      <c r="T2447" s="4">
        <f>IF(G2447&lt;N2447,"Below",IF(G2447&gt;P2447,"Above","Within"))</f>
        <v/>
      </c>
      <c r="U2447" s="17">
        <f>MAX(0,N2447-G2447)*F2447</f>
        <v/>
      </c>
      <c r="V2447" s="17">
        <f>MAX(0,G2447-P2447)*F2447</f>
        <v/>
      </c>
      <c r="W2447" s="33">
        <f>IF(T2447="Above",LN(G2447/P2447)/LN(1+INDEX(Market!$E$6:$E$9,MATCH(B2447,Market!$A$6:$A$9,0))),0)</f>
        <v/>
      </c>
    </row>
    <row r="2448">
      <c r="A2448" s="5" t="inlineStr">
        <is>
          <t>E02844</t>
        </is>
      </c>
      <c r="B2448" s="5" t="inlineStr">
        <is>
          <t>DE</t>
        </is>
      </c>
      <c r="C2448" s="5" t="inlineStr">
        <is>
          <t>Finance</t>
        </is>
      </c>
      <c r="D2448" s="5" t="inlineStr">
        <is>
          <t>L2</t>
        </is>
      </c>
      <c r="E2448" s="5" t="inlineStr">
        <is>
          <t>F</t>
        </is>
      </c>
      <c r="F2448" s="5" t="n">
        <v>1</v>
      </c>
      <c r="G2448" s="31" t="n">
        <v>47950</v>
      </c>
      <c r="H2448" s="31" t="n">
        <v>52300</v>
      </c>
      <c r="I2448" s="6">
        <f>INDEX(Roles!$J$5:$J$40,MATCH(C2448&amp;"|"&amp;D2448,Roles!$A$5:$A$40,0))</f>
        <v/>
      </c>
      <c r="J2448" s="6">
        <f>INDEX(Roles!$K$5:$K$40,MATCH(C2448&amp;"|"&amp;D2448,Roles!$A$5:$A$40,0))</f>
        <v/>
      </c>
      <c r="K2448" s="26">
        <f>INDEX(Market!$K$31:$K$54,MATCH(B2448&amp;"|"&amp;J2448,Market!$A$31:$A$54,0))</f>
        <v/>
      </c>
      <c r="L2448" s="6">
        <f>INDEX(Settings!$E$13:$E$19,MATCH(I2448,Settings!$B$13:$B$19,0))</f>
        <v/>
      </c>
      <c r="M2448" s="25">
        <f>INDEX(Structure!$K$6:$K$12,MATCH(I2448,Structure!$A$6:$A$12,0))</f>
        <v/>
      </c>
      <c r="N2448" s="26">
        <f>INDEX(Structure!$G$25:$G$52,MATCH(B2448&amp;"|"&amp;I2448,Structure!$A$25:$A$52,0))</f>
        <v/>
      </c>
      <c r="O2448" s="26">
        <f>INDEX(Structure!$H$25:$H$52,MATCH(B2448&amp;"|"&amp;I2448,Structure!$A$25:$A$52,0))</f>
        <v/>
      </c>
      <c r="P2448" s="26">
        <f>INDEX(Structure!$I$25:$I$52,MATCH(B2448&amp;"|"&amp;I2448,Structure!$A$25:$A$52,0))</f>
        <v/>
      </c>
      <c r="Q2448" s="20">
        <f>G2448/H2448</f>
        <v/>
      </c>
      <c r="R2448" s="20">
        <f>G2448/O2448</f>
        <v/>
      </c>
      <c r="S2448" s="32">
        <f>(G2448-N2448)/(P2448-N2448)</f>
        <v/>
      </c>
      <c r="T2448" s="4">
        <f>IF(G2448&lt;N2448,"Below",IF(G2448&gt;P2448,"Above","Within"))</f>
        <v/>
      </c>
      <c r="U2448" s="17">
        <f>MAX(0,N2448-G2448)*F2448</f>
        <v/>
      </c>
      <c r="V2448" s="17">
        <f>MAX(0,G2448-P2448)*F2448</f>
        <v/>
      </c>
      <c r="W2448" s="33">
        <f>IF(T2448="Above",LN(G2448/P2448)/LN(1+INDEX(Market!$E$6:$E$9,MATCH(B2448,Market!$A$6:$A$9,0))),0)</f>
        <v/>
      </c>
    </row>
    <row r="2449">
      <c r="A2449" s="5" t="inlineStr">
        <is>
          <t>E02845</t>
        </is>
      </c>
      <c r="B2449" s="5" t="inlineStr">
        <is>
          <t>DE</t>
        </is>
      </c>
      <c r="C2449" s="5" t="inlineStr">
        <is>
          <t>Customer Service</t>
        </is>
      </c>
      <c r="D2449" s="5" t="inlineStr">
        <is>
          <t>L1</t>
        </is>
      </c>
      <c r="E2449" s="5" t="inlineStr">
        <is>
          <t>F</t>
        </is>
      </c>
      <c r="F2449" s="5" t="n">
        <v>1</v>
      </c>
      <c r="G2449" s="31" t="n">
        <v>34100</v>
      </c>
      <c r="H2449" s="31" t="n">
        <v>34200</v>
      </c>
      <c r="I2449" s="6">
        <f>INDEX(Roles!$J$5:$J$40,MATCH(C2449&amp;"|"&amp;D2449,Roles!$A$5:$A$40,0))</f>
        <v/>
      </c>
      <c r="J2449" s="6">
        <f>INDEX(Roles!$K$5:$K$40,MATCH(C2449&amp;"|"&amp;D2449,Roles!$A$5:$A$40,0))</f>
        <v/>
      </c>
      <c r="K2449" s="26">
        <f>INDEX(Market!$K$31:$K$54,MATCH(B2449&amp;"|"&amp;J2449,Market!$A$31:$A$54,0))</f>
        <v/>
      </c>
      <c r="L2449" s="6">
        <f>INDEX(Settings!$E$13:$E$19,MATCH(I2449,Settings!$B$13:$B$19,0))</f>
        <v/>
      </c>
      <c r="M2449" s="25">
        <f>INDEX(Structure!$K$6:$K$12,MATCH(I2449,Structure!$A$6:$A$12,0))</f>
        <v/>
      </c>
      <c r="N2449" s="26">
        <f>INDEX(Structure!$G$25:$G$52,MATCH(B2449&amp;"|"&amp;I2449,Structure!$A$25:$A$52,0))</f>
        <v/>
      </c>
      <c r="O2449" s="26">
        <f>INDEX(Structure!$H$25:$H$52,MATCH(B2449&amp;"|"&amp;I2449,Structure!$A$25:$A$52,0))</f>
        <v/>
      </c>
      <c r="P2449" s="26">
        <f>INDEX(Structure!$I$25:$I$52,MATCH(B2449&amp;"|"&amp;I2449,Structure!$A$25:$A$52,0))</f>
        <v/>
      </c>
      <c r="Q2449" s="20">
        <f>G2449/H2449</f>
        <v/>
      </c>
      <c r="R2449" s="20">
        <f>G2449/O2449</f>
        <v/>
      </c>
      <c r="S2449" s="32">
        <f>(G2449-N2449)/(P2449-N2449)</f>
        <v/>
      </c>
      <c r="T2449" s="4">
        <f>IF(G2449&lt;N2449,"Below",IF(G2449&gt;P2449,"Above","Within"))</f>
        <v/>
      </c>
      <c r="U2449" s="17">
        <f>MAX(0,N2449-G2449)*F2449</f>
        <v/>
      </c>
      <c r="V2449" s="17">
        <f>MAX(0,G2449-P2449)*F2449</f>
        <v/>
      </c>
      <c r="W2449" s="33">
        <f>IF(T2449="Above",LN(G2449/P2449)/LN(1+INDEX(Market!$E$6:$E$9,MATCH(B2449,Market!$A$6:$A$9,0))),0)</f>
        <v/>
      </c>
    </row>
    <row r="2450">
      <c r="A2450" s="5" t="inlineStr">
        <is>
          <t>E02846</t>
        </is>
      </c>
      <c r="B2450" s="5" t="inlineStr">
        <is>
          <t>DE</t>
        </is>
      </c>
      <c r="C2450" s="5" t="inlineStr">
        <is>
          <t>Tech</t>
        </is>
      </c>
      <c r="D2450" s="5" t="inlineStr">
        <is>
          <t>L3</t>
        </is>
      </c>
      <c r="E2450" s="5" t="inlineStr">
        <is>
          <t>M</t>
        </is>
      </c>
      <c r="F2450" s="5" t="n">
        <v>1</v>
      </c>
      <c r="G2450" s="31" t="n">
        <v>75850</v>
      </c>
      <c r="H2450" s="31" t="n">
        <v>76000</v>
      </c>
      <c r="I2450" s="6">
        <f>INDEX(Roles!$J$5:$J$40,MATCH(C2450&amp;"|"&amp;D2450,Roles!$A$5:$A$40,0))</f>
        <v/>
      </c>
      <c r="J2450" s="6">
        <f>INDEX(Roles!$K$5:$K$40,MATCH(C2450&amp;"|"&amp;D2450,Roles!$A$5:$A$40,0))</f>
        <v/>
      </c>
      <c r="K2450" s="26">
        <f>INDEX(Market!$K$31:$K$54,MATCH(B2450&amp;"|"&amp;J2450,Market!$A$31:$A$54,0))</f>
        <v/>
      </c>
      <c r="L2450" s="6">
        <f>INDEX(Settings!$E$13:$E$19,MATCH(I2450,Settings!$B$13:$B$19,0))</f>
        <v/>
      </c>
      <c r="M2450" s="25">
        <f>INDEX(Structure!$K$6:$K$12,MATCH(I2450,Structure!$A$6:$A$12,0))</f>
        <v/>
      </c>
      <c r="N2450" s="26">
        <f>INDEX(Structure!$G$25:$G$52,MATCH(B2450&amp;"|"&amp;I2450,Structure!$A$25:$A$52,0))</f>
        <v/>
      </c>
      <c r="O2450" s="26">
        <f>INDEX(Structure!$H$25:$H$52,MATCH(B2450&amp;"|"&amp;I2450,Structure!$A$25:$A$52,0))</f>
        <v/>
      </c>
      <c r="P2450" s="26">
        <f>INDEX(Structure!$I$25:$I$52,MATCH(B2450&amp;"|"&amp;I2450,Structure!$A$25:$A$52,0))</f>
        <v/>
      </c>
      <c r="Q2450" s="20">
        <f>G2450/H2450</f>
        <v/>
      </c>
      <c r="R2450" s="20">
        <f>G2450/O2450</f>
        <v/>
      </c>
      <c r="S2450" s="32">
        <f>(G2450-N2450)/(P2450-N2450)</f>
        <v/>
      </c>
      <c r="T2450" s="4">
        <f>IF(G2450&lt;N2450,"Below",IF(G2450&gt;P2450,"Above","Within"))</f>
        <v/>
      </c>
      <c r="U2450" s="17">
        <f>MAX(0,N2450-G2450)*F2450</f>
        <v/>
      </c>
      <c r="V2450" s="17">
        <f>MAX(0,G2450-P2450)*F2450</f>
        <v/>
      </c>
      <c r="W2450" s="33">
        <f>IF(T2450="Above",LN(G2450/P2450)/LN(1+INDEX(Market!$E$6:$E$9,MATCH(B2450,Market!$A$6:$A$9,0))),0)</f>
        <v/>
      </c>
    </row>
    <row r="2451">
      <c r="A2451" s="5" t="inlineStr">
        <is>
          <t>E02847</t>
        </is>
      </c>
      <c r="B2451" s="5" t="inlineStr">
        <is>
          <t>PL</t>
        </is>
      </c>
      <c r="C2451" s="5" t="inlineStr">
        <is>
          <t>Customer Service</t>
        </is>
      </c>
      <c r="D2451" s="5" t="inlineStr">
        <is>
          <t>L1</t>
        </is>
      </c>
      <c r="E2451" s="5" t="inlineStr">
        <is>
          <t>M</t>
        </is>
      </c>
      <c r="F2451" s="5" t="n">
        <v>1</v>
      </c>
      <c r="G2451" s="31" t="n">
        <v>17550</v>
      </c>
      <c r="H2451" s="31" t="n">
        <v>18900</v>
      </c>
      <c r="I2451" s="6">
        <f>INDEX(Roles!$J$5:$J$40,MATCH(C2451&amp;"|"&amp;D2451,Roles!$A$5:$A$40,0))</f>
        <v/>
      </c>
      <c r="J2451" s="6">
        <f>INDEX(Roles!$K$5:$K$40,MATCH(C2451&amp;"|"&amp;D2451,Roles!$A$5:$A$40,0))</f>
        <v/>
      </c>
      <c r="K2451" s="26">
        <f>INDEX(Market!$K$31:$K$54,MATCH(B2451&amp;"|"&amp;J2451,Market!$A$31:$A$54,0))</f>
        <v/>
      </c>
      <c r="L2451" s="6">
        <f>INDEX(Settings!$E$13:$E$19,MATCH(I2451,Settings!$B$13:$B$19,0))</f>
        <v/>
      </c>
      <c r="M2451" s="25">
        <f>INDEX(Structure!$K$6:$K$12,MATCH(I2451,Structure!$A$6:$A$12,0))</f>
        <v/>
      </c>
      <c r="N2451" s="26">
        <f>INDEX(Structure!$G$25:$G$52,MATCH(B2451&amp;"|"&amp;I2451,Structure!$A$25:$A$52,0))</f>
        <v/>
      </c>
      <c r="O2451" s="26">
        <f>INDEX(Structure!$H$25:$H$52,MATCH(B2451&amp;"|"&amp;I2451,Structure!$A$25:$A$52,0))</f>
        <v/>
      </c>
      <c r="P2451" s="26">
        <f>INDEX(Structure!$I$25:$I$52,MATCH(B2451&amp;"|"&amp;I2451,Structure!$A$25:$A$52,0))</f>
        <v/>
      </c>
      <c r="Q2451" s="20">
        <f>G2451/H2451</f>
        <v/>
      </c>
      <c r="R2451" s="20">
        <f>G2451/O2451</f>
        <v/>
      </c>
      <c r="S2451" s="32">
        <f>(G2451-N2451)/(P2451-N2451)</f>
        <v/>
      </c>
      <c r="T2451" s="4">
        <f>IF(G2451&lt;N2451,"Below",IF(G2451&gt;P2451,"Above","Within"))</f>
        <v/>
      </c>
      <c r="U2451" s="17">
        <f>MAX(0,N2451-G2451)*F2451</f>
        <v/>
      </c>
      <c r="V2451" s="17">
        <f>MAX(0,G2451-P2451)*F2451</f>
        <v/>
      </c>
      <c r="W2451" s="33">
        <f>IF(T2451="Above",LN(G2451/P2451)/LN(1+INDEX(Market!$E$6:$E$9,MATCH(B2451,Market!$A$6:$A$9,0))),0)</f>
        <v/>
      </c>
    </row>
    <row r="2452">
      <c r="A2452" s="5" t="inlineStr">
        <is>
          <t>E02848</t>
        </is>
      </c>
      <c r="B2452" s="5" t="inlineStr">
        <is>
          <t>DE</t>
        </is>
      </c>
      <c r="C2452" s="5" t="inlineStr">
        <is>
          <t>Customer Service</t>
        </is>
      </c>
      <c r="D2452" s="5" t="inlineStr">
        <is>
          <t>L2</t>
        </is>
      </c>
      <c r="E2452" s="5" t="inlineStr">
        <is>
          <t>F</t>
        </is>
      </c>
      <c r="F2452" s="5" t="n">
        <v>1</v>
      </c>
      <c r="G2452" s="31" t="n">
        <v>46550</v>
      </c>
      <c r="H2452" s="31" t="n">
        <v>42800</v>
      </c>
      <c r="I2452" s="6">
        <f>INDEX(Roles!$J$5:$J$40,MATCH(C2452&amp;"|"&amp;D2452,Roles!$A$5:$A$40,0))</f>
        <v/>
      </c>
      <c r="J2452" s="6">
        <f>INDEX(Roles!$K$5:$K$40,MATCH(C2452&amp;"|"&amp;D2452,Roles!$A$5:$A$40,0))</f>
        <v/>
      </c>
      <c r="K2452" s="26">
        <f>INDEX(Market!$K$31:$K$54,MATCH(B2452&amp;"|"&amp;J2452,Market!$A$31:$A$54,0))</f>
        <v/>
      </c>
      <c r="L2452" s="6">
        <f>INDEX(Settings!$E$13:$E$19,MATCH(I2452,Settings!$B$13:$B$19,0))</f>
        <v/>
      </c>
      <c r="M2452" s="25">
        <f>INDEX(Structure!$K$6:$K$12,MATCH(I2452,Structure!$A$6:$A$12,0))</f>
        <v/>
      </c>
      <c r="N2452" s="26">
        <f>INDEX(Structure!$G$25:$G$52,MATCH(B2452&amp;"|"&amp;I2452,Structure!$A$25:$A$52,0))</f>
        <v/>
      </c>
      <c r="O2452" s="26">
        <f>INDEX(Structure!$H$25:$H$52,MATCH(B2452&amp;"|"&amp;I2452,Structure!$A$25:$A$52,0))</f>
        <v/>
      </c>
      <c r="P2452" s="26">
        <f>INDEX(Structure!$I$25:$I$52,MATCH(B2452&amp;"|"&amp;I2452,Structure!$A$25:$A$52,0))</f>
        <v/>
      </c>
      <c r="Q2452" s="20">
        <f>G2452/H2452</f>
        <v/>
      </c>
      <c r="R2452" s="20">
        <f>G2452/O2452</f>
        <v/>
      </c>
      <c r="S2452" s="32">
        <f>(G2452-N2452)/(P2452-N2452)</f>
        <v/>
      </c>
      <c r="T2452" s="4">
        <f>IF(G2452&lt;N2452,"Below",IF(G2452&gt;P2452,"Above","Within"))</f>
        <v/>
      </c>
      <c r="U2452" s="17">
        <f>MAX(0,N2452-G2452)*F2452</f>
        <v/>
      </c>
      <c r="V2452" s="17">
        <f>MAX(0,G2452-P2452)*F2452</f>
        <v/>
      </c>
      <c r="W2452" s="33">
        <f>IF(T2452="Above",LN(G2452/P2452)/LN(1+INDEX(Market!$E$6:$E$9,MATCH(B2452,Market!$A$6:$A$9,0))),0)</f>
        <v/>
      </c>
    </row>
    <row r="2453">
      <c r="A2453" s="5" t="inlineStr">
        <is>
          <t>E02849</t>
        </is>
      </c>
      <c r="B2453" s="5" t="inlineStr">
        <is>
          <t>PL</t>
        </is>
      </c>
      <c r="C2453" s="5" t="inlineStr">
        <is>
          <t>Operations</t>
        </is>
      </c>
      <c r="D2453" s="5" t="inlineStr">
        <is>
          <t>L2</t>
        </is>
      </c>
      <c r="E2453" s="5" t="inlineStr">
        <is>
          <t>F</t>
        </is>
      </c>
      <c r="F2453" s="5" t="n">
        <v>1</v>
      </c>
      <c r="G2453" s="31" t="n">
        <v>25650</v>
      </c>
      <c r="H2453" s="31" t="n">
        <v>24900</v>
      </c>
      <c r="I2453" s="6">
        <f>INDEX(Roles!$J$5:$J$40,MATCH(C2453&amp;"|"&amp;D2453,Roles!$A$5:$A$40,0))</f>
        <v/>
      </c>
      <c r="J2453" s="6">
        <f>INDEX(Roles!$K$5:$K$40,MATCH(C2453&amp;"|"&amp;D2453,Roles!$A$5:$A$40,0))</f>
        <v/>
      </c>
      <c r="K2453" s="26">
        <f>INDEX(Market!$K$31:$K$54,MATCH(B2453&amp;"|"&amp;J2453,Market!$A$31:$A$54,0))</f>
        <v/>
      </c>
      <c r="L2453" s="6">
        <f>INDEX(Settings!$E$13:$E$19,MATCH(I2453,Settings!$B$13:$B$19,0))</f>
        <v/>
      </c>
      <c r="M2453" s="25">
        <f>INDEX(Structure!$K$6:$K$12,MATCH(I2453,Structure!$A$6:$A$12,0))</f>
        <v/>
      </c>
      <c r="N2453" s="26">
        <f>INDEX(Structure!$G$25:$G$52,MATCH(B2453&amp;"|"&amp;I2453,Structure!$A$25:$A$52,0))</f>
        <v/>
      </c>
      <c r="O2453" s="26">
        <f>INDEX(Structure!$H$25:$H$52,MATCH(B2453&amp;"|"&amp;I2453,Structure!$A$25:$A$52,0))</f>
        <v/>
      </c>
      <c r="P2453" s="26">
        <f>INDEX(Structure!$I$25:$I$52,MATCH(B2453&amp;"|"&amp;I2453,Structure!$A$25:$A$52,0))</f>
        <v/>
      </c>
      <c r="Q2453" s="20">
        <f>G2453/H2453</f>
        <v/>
      </c>
      <c r="R2453" s="20">
        <f>G2453/O2453</f>
        <v/>
      </c>
      <c r="S2453" s="32">
        <f>(G2453-N2453)/(P2453-N2453)</f>
        <v/>
      </c>
      <c r="T2453" s="4">
        <f>IF(G2453&lt;N2453,"Below",IF(G2453&gt;P2453,"Above","Within"))</f>
        <v/>
      </c>
      <c r="U2453" s="17">
        <f>MAX(0,N2453-G2453)*F2453</f>
        <v/>
      </c>
      <c r="V2453" s="17">
        <f>MAX(0,G2453-P2453)*F2453</f>
        <v/>
      </c>
      <c r="W2453" s="33">
        <f>IF(T2453="Above",LN(G2453/P2453)/LN(1+INDEX(Market!$E$6:$E$9,MATCH(B2453,Market!$A$6:$A$9,0))),0)</f>
        <v/>
      </c>
    </row>
    <row r="2454">
      <c r="A2454" s="5" t="inlineStr">
        <is>
          <t>E02850</t>
        </is>
      </c>
      <c r="B2454" s="5" t="inlineStr">
        <is>
          <t>IT</t>
        </is>
      </c>
      <c r="C2454" s="5" t="inlineStr">
        <is>
          <t>Tech</t>
        </is>
      </c>
      <c r="D2454" s="5" t="inlineStr">
        <is>
          <t>L5</t>
        </is>
      </c>
      <c r="E2454" s="5" t="inlineStr">
        <is>
          <t>M</t>
        </is>
      </c>
      <c r="F2454" s="5" t="n">
        <v>1</v>
      </c>
      <c r="G2454" s="31" t="n">
        <v>106600</v>
      </c>
      <c r="H2454" s="31" t="n">
        <v>94200</v>
      </c>
      <c r="I2454" s="6">
        <f>INDEX(Roles!$J$5:$J$40,MATCH(C2454&amp;"|"&amp;D2454,Roles!$A$5:$A$40,0))</f>
        <v/>
      </c>
      <c r="J2454" s="6">
        <f>INDEX(Roles!$K$5:$K$40,MATCH(C2454&amp;"|"&amp;D2454,Roles!$A$5:$A$40,0))</f>
        <v/>
      </c>
      <c r="K2454" s="26">
        <f>INDEX(Market!$K$31:$K$54,MATCH(B2454&amp;"|"&amp;J2454,Market!$A$31:$A$54,0))</f>
        <v/>
      </c>
      <c r="L2454" s="6">
        <f>INDEX(Settings!$E$13:$E$19,MATCH(I2454,Settings!$B$13:$B$19,0))</f>
        <v/>
      </c>
      <c r="M2454" s="25">
        <f>INDEX(Structure!$K$6:$K$12,MATCH(I2454,Structure!$A$6:$A$12,0))</f>
        <v/>
      </c>
      <c r="N2454" s="26">
        <f>INDEX(Structure!$G$25:$G$52,MATCH(B2454&amp;"|"&amp;I2454,Structure!$A$25:$A$52,0))</f>
        <v/>
      </c>
      <c r="O2454" s="26">
        <f>INDEX(Structure!$H$25:$H$52,MATCH(B2454&amp;"|"&amp;I2454,Structure!$A$25:$A$52,0))</f>
        <v/>
      </c>
      <c r="P2454" s="26">
        <f>INDEX(Structure!$I$25:$I$52,MATCH(B2454&amp;"|"&amp;I2454,Structure!$A$25:$A$52,0))</f>
        <v/>
      </c>
      <c r="Q2454" s="20">
        <f>G2454/H2454</f>
        <v/>
      </c>
      <c r="R2454" s="20">
        <f>G2454/O2454</f>
        <v/>
      </c>
      <c r="S2454" s="32">
        <f>(G2454-N2454)/(P2454-N2454)</f>
        <v/>
      </c>
      <c r="T2454" s="4">
        <f>IF(G2454&lt;N2454,"Below",IF(G2454&gt;P2454,"Above","Within"))</f>
        <v/>
      </c>
      <c r="U2454" s="17">
        <f>MAX(0,N2454-G2454)*F2454</f>
        <v/>
      </c>
      <c r="V2454" s="17">
        <f>MAX(0,G2454-P2454)*F2454</f>
        <v/>
      </c>
      <c r="W2454" s="33">
        <f>IF(T2454="Above",LN(G2454/P2454)/LN(1+INDEX(Market!$E$6:$E$9,MATCH(B2454,Market!$A$6:$A$9,0))),0)</f>
        <v/>
      </c>
    </row>
    <row r="2455">
      <c r="A2455" s="5" t="inlineStr">
        <is>
          <t>E02851</t>
        </is>
      </c>
      <c r="B2455" s="5" t="inlineStr">
        <is>
          <t>IT</t>
        </is>
      </c>
      <c r="C2455" s="5" t="inlineStr">
        <is>
          <t>Operations</t>
        </is>
      </c>
      <c r="D2455" s="5" t="inlineStr">
        <is>
          <t>L5</t>
        </is>
      </c>
      <c r="E2455" s="5" t="inlineStr">
        <is>
          <t>M</t>
        </is>
      </c>
      <c r="F2455" s="5" t="n">
        <v>1</v>
      </c>
      <c r="G2455" s="31" t="n">
        <v>64450</v>
      </c>
      <c r="H2455" s="31" t="n">
        <v>71600</v>
      </c>
      <c r="I2455" s="6">
        <f>INDEX(Roles!$J$5:$J$40,MATCH(C2455&amp;"|"&amp;D2455,Roles!$A$5:$A$40,0))</f>
        <v/>
      </c>
      <c r="J2455" s="6">
        <f>INDEX(Roles!$K$5:$K$40,MATCH(C2455&amp;"|"&amp;D2455,Roles!$A$5:$A$40,0))</f>
        <v/>
      </c>
      <c r="K2455" s="26">
        <f>INDEX(Market!$K$31:$K$54,MATCH(B2455&amp;"|"&amp;J2455,Market!$A$31:$A$54,0))</f>
        <v/>
      </c>
      <c r="L2455" s="6">
        <f>INDEX(Settings!$E$13:$E$19,MATCH(I2455,Settings!$B$13:$B$19,0))</f>
        <v/>
      </c>
      <c r="M2455" s="25">
        <f>INDEX(Structure!$K$6:$K$12,MATCH(I2455,Structure!$A$6:$A$12,0))</f>
        <v/>
      </c>
      <c r="N2455" s="26">
        <f>INDEX(Structure!$G$25:$G$52,MATCH(B2455&amp;"|"&amp;I2455,Structure!$A$25:$A$52,0))</f>
        <v/>
      </c>
      <c r="O2455" s="26">
        <f>INDEX(Structure!$H$25:$H$52,MATCH(B2455&amp;"|"&amp;I2455,Structure!$A$25:$A$52,0))</f>
        <v/>
      </c>
      <c r="P2455" s="26">
        <f>INDEX(Structure!$I$25:$I$52,MATCH(B2455&amp;"|"&amp;I2455,Structure!$A$25:$A$52,0))</f>
        <v/>
      </c>
      <c r="Q2455" s="20">
        <f>G2455/H2455</f>
        <v/>
      </c>
      <c r="R2455" s="20">
        <f>G2455/O2455</f>
        <v/>
      </c>
      <c r="S2455" s="32">
        <f>(G2455-N2455)/(P2455-N2455)</f>
        <v/>
      </c>
      <c r="T2455" s="4">
        <f>IF(G2455&lt;N2455,"Below",IF(G2455&gt;P2455,"Above","Within"))</f>
        <v/>
      </c>
      <c r="U2455" s="17">
        <f>MAX(0,N2455-G2455)*F2455</f>
        <v/>
      </c>
      <c r="V2455" s="17">
        <f>MAX(0,G2455-P2455)*F2455</f>
        <v/>
      </c>
      <c r="W2455" s="33">
        <f>IF(T2455="Above",LN(G2455/P2455)/LN(1+INDEX(Market!$E$6:$E$9,MATCH(B2455,Market!$A$6:$A$9,0))),0)</f>
        <v/>
      </c>
    </row>
    <row r="2456">
      <c r="A2456" s="5" t="inlineStr">
        <is>
          <t>E02852</t>
        </is>
      </c>
      <c r="B2456" s="5" t="inlineStr">
        <is>
          <t>ES</t>
        </is>
      </c>
      <c r="C2456" s="5" t="inlineStr">
        <is>
          <t>Customer Service</t>
        </is>
      </c>
      <c r="D2456" s="5" t="inlineStr">
        <is>
          <t>L4</t>
        </is>
      </c>
      <c r="E2456" s="5" t="inlineStr">
        <is>
          <t>F</t>
        </is>
      </c>
      <c r="F2456" s="5" t="n">
        <v>1</v>
      </c>
      <c r="G2456" s="31" t="n">
        <v>43450</v>
      </c>
      <c r="H2456" s="31" t="n">
        <v>47200</v>
      </c>
      <c r="I2456" s="6">
        <f>INDEX(Roles!$J$5:$J$40,MATCH(C2456&amp;"|"&amp;D2456,Roles!$A$5:$A$40,0))</f>
        <v/>
      </c>
      <c r="J2456" s="6">
        <f>INDEX(Roles!$K$5:$K$40,MATCH(C2456&amp;"|"&amp;D2456,Roles!$A$5:$A$40,0))</f>
        <v/>
      </c>
      <c r="K2456" s="26">
        <f>INDEX(Market!$K$31:$K$54,MATCH(B2456&amp;"|"&amp;J2456,Market!$A$31:$A$54,0))</f>
        <v/>
      </c>
      <c r="L2456" s="6">
        <f>INDEX(Settings!$E$13:$E$19,MATCH(I2456,Settings!$B$13:$B$19,0))</f>
        <v/>
      </c>
      <c r="M2456" s="25">
        <f>INDEX(Structure!$K$6:$K$12,MATCH(I2456,Structure!$A$6:$A$12,0))</f>
        <v/>
      </c>
      <c r="N2456" s="26">
        <f>INDEX(Structure!$G$25:$G$52,MATCH(B2456&amp;"|"&amp;I2456,Structure!$A$25:$A$52,0))</f>
        <v/>
      </c>
      <c r="O2456" s="26">
        <f>INDEX(Structure!$H$25:$H$52,MATCH(B2456&amp;"|"&amp;I2456,Structure!$A$25:$A$52,0))</f>
        <v/>
      </c>
      <c r="P2456" s="26">
        <f>INDEX(Structure!$I$25:$I$52,MATCH(B2456&amp;"|"&amp;I2456,Structure!$A$25:$A$52,0))</f>
        <v/>
      </c>
      <c r="Q2456" s="20">
        <f>G2456/H2456</f>
        <v/>
      </c>
      <c r="R2456" s="20">
        <f>G2456/O2456</f>
        <v/>
      </c>
      <c r="S2456" s="32">
        <f>(G2456-N2456)/(P2456-N2456)</f>
        <v/>
      </c>
      <c r="T2456" s="4">
        <f>IF(G2456&lt;N2456,"Below",IF(G2456&gt;P2456,"Above","Within"))</f>
        <v/>
      </c>
      <c r="U2456" s="17">
        <f>MAX(0,N2456-G2456)*F2456</f>
        <v/>
      </c>
      <c r="V2456" s="17">
        <f>MAX(0,G2456-P2456)*F2456</f>
        <v/>
      </c>
      <c r="W2456" s="33">
        <f>IF(T2456="Above",LN(G2456/P2456)/LN(1+INDEX(Market!$E$6:$E$9,MATCH(B2456,Market!$A$6:$A$9,0))),0)</f>
        <v/>
      </c>
    </row>
    <row r="2457">
      <c r="A2457" s="5" t="inlineStr">
        <is>
          <t>E02853</t>
        </is>
      </c>
      <c r="B2457" s="5" t="inlineStr">
        <is>
          <t>IT</t>
        </is>
      </c>
      <c r="C2457" s="5" t="inlineStr">
        <is>
          <t>Sales</t>
        </is>
      </c>
      <c r="D2457" s="5" t="inlineStr">
        <is>
          <t>L5</t>
        </is>
      </c>
      <c r="E2457" s="5" t="inlineStr">
        <is>
          <t>M</t>
        </is>
      </c>
      <c r="F2457" s="5" t="n">
        <v>1</v>
      </c>
      <c r="G2457" s="31" t="n">
        <v>82300</v>
      </c>
      <c r="H2457" s="31" t="n">
        <v>79200</v>
      </c>
      <c r="I2457" s="6">
        <f>INDEX(Roles!$J$5:$J$40,MATCH(C2457&amp;"|"&amp;D2457,Roles!$A$5:$A$40,0))</f>
        <v/>
      </c>
      <c r="J2457" s="6">
        <f>INDEX(Roles!$K$5:$K$40,MATCH(C2457&amp;"|"&amp;D2457,Roles!$A$5:$A$40,0))</f>
        <v/>
      </c>
      <c r="K2457" s="26">
        <f>INDEX(Market!$K$31:$K$54,MATCH(B2457&amp;"|"&amp;J2457,Market!$A$31:$A$54,0))</f>
        <v/>
      </c>
      <c r="L2457" s="6">
        <f>INDEX(Settings!$E$13:$E$19,MATCH(I2457,Settings!$B$13:$B$19,0))</f>
        <v/>
      </c>
      <c r="M2457" s="25">
        <f>INDEX(Structure!$K$6:$K$12,MATCH(I2457,Structure!$A$6:$A$12,0))</f>
        <v/>
      </c>
      <c r="N2457" s="26">
        <f>INDEX(Structure!$G$25:$G$52,MATCH(B2457&amp;"|"&amp;I2457,Structure!$A$25:$A$52,0))</f>
        <v/>
      </c>
      <c r="O2457" s="26">
        <f>INDEX(Structure!$H$25:$H$52,MATCH(B2457&amp;"|"&amp;I2457,Structure!$A$25:$A$52,0))</f>
        <v/>
      </c>
      <c r="P2457" s="26">
        <f>INDEX(Structure!$I$25:$I$52,MATCH(B2457&amp;"|"&amp;I2457,Structure!$A$25:$A$52,0))</f>
        <v/>
      </c>
      <c r="Q2457" s="20">
        <f>G2457/H2457</f>
        <v/>
      </c>
      <c r="R2457" s="20">
        <f>G2457/O2457</f>
        <v/>
      </c>
      <c r="S2457" s="32">
        <f>(G2457-N2457)/(P2457-N2457)</f>
        <v/>
      </c>
      <c r="T2457" s="4">
        <f>IF(G2457&lt;N2457,"Below",IF(G2457&gt;P2457,"Above","Within"))</f>
        <v/>
      </c>
      <c r="U2457" s="17">
        <f>MAX(0,N2457-G2457)*F2457</f>
        <v/>
      </c>
      <c r="V2457" s="17">
        <f>MAX(0,G2457-P2457)*F2457</f>
        <v/>
      </c>
      <c r="W2457" s="33">
        <f>IF(T2457="Above",LN(G2457/P2457)/LN(1+INDEX(Market!$E$6:$E$9,MATCH(B2457,Market!$A$6:$A$9,0))),0)</f>
        <v/>
      </c>
    </row>
    <row r="2458">
      <c r="A2458" s="5" t="inlineStr">
        <is>
          <t>E02854</t>
        </is>
      </c>
      <c r="B2458" s="5" t="inlineStr">
        <is>
          <t>PL</t>
        </is>
      </c>
      <c r="C2458" s="5" t="inlineStr">
        <is>
          <t>Operations</t>
        </is>
      </c>
      <c r="D2458" s="5" t="inlineStr">
        <is>
          <t>L1</t>
        </is>
      </c>
      <c r="E2458" s="5" t="inlineStr">
        <is>
          <t>M</t>
        </is>
      </c>
      <c r="F2458" s="5" t="n">
        <v>1</v>
      </c>
      <c r="G2458" s="31" t="n">
        <v>20950</v>
      </c>
      <c r="H2458" s="31" t="n">
        <v>20000</v>
      </c>
      <c r="I2458" s="6">
        <f>INDEX(Roles!$J$5:$J$40,MATCH(C2458&amp;"|"&amp;D2458,Roles!$A$5:$A$40,0))</f>
        <v/>
      </c>
      <c r="J2458" s="6">
        <f>INDEX(Roles!$K$5:$K$40,MATCH(C2458&amp;"|"&amp;D2458,Roles!$A$5:$A$40,0))</f>
        <v/>
      </c>
      <c r="K2458" s="26">
        <f>INDEX(Market!$K$31:$K$54,MATCH(B2458&amp;"|"&amp;J2458,Market!$A$31:$A$54,0))</f>
        <v/>
      </c>
      <c r="L2458" s="6">
        <f>INDEX(Settings!$E$13:$E$19,MATCH(I2458,Settings!$B$13:$B$19,0))</f>
        <v/>
      </c>
      <c r="M2458" s="25">
        <f>INDEX(Structure!$K$6:$K$12,MATCH(I2458,Structure!$A$6:$A$12,0))</f>
        <v/>
      </c>
      <c r="N2458" s="26">
        <f>INDEX(Structure!$G$25:$G$52,MATCH(B2458&amp;"|"&amp;I2458,Structure!$A$25:$A$52,0))</f>
        <v/>
      </c>
      <c r="O2458" s="26">
        <f>INDEX(Structure!$H$25:$H$52,MATCH(B2458&amp;"|"&amp;I2458,Structure!$A$25:$A$52,0))</f>
        <v/>
      </c>
      <c r="P2458" s="26">
        <f>INDEX(Structure!$I$25:$I$52,MATCH(B2458&amp;"|"&amp;I2458,Structure!$A$25:$A$52,0))</f>
        <v/>
      </c>
      <c r="Q2458" s="20">
        <f>G2458/H2458</f>
        <v/>
      </c>
      <c r="R2458" s="20">
        <f>G2458/O2458</f>
        <v/>
      </c>
      <c r="S2458" s="32">
        <f>(G2458-N2458)/(P2458-N2458)</f>
        <v/>
      </c>
      <c r="T2458" s="4">
        <f>IF(G2458&lt;N2458,"Below",IF(G2458&gt;P2458,"Above","Within"))</f>
        <v/>
      </c>
      <c r="U2458" s="17">
        <f>MAX(0,N2458-G2458)*F2458</f>
        <v/>
      </c>
      <c r="V2458" s="17">
        <f>MAX(0,G2458-P2458)*F2458</f>
        <v/>
      </c>
      <c r="W2458" s="33">
        <f>IF(T2458="Above",LN(G2458/P2458)/LN(1+INDEX(Market!$E$6:$E$9,MATCH(B2458,Market!$A$6:$A$9,0))),0)</f>
        <v/>
      </c>
    </row>
    <row r="2459">
      <c r="A2459" s="5" t="inlineStr">
        <is>
          <t>E02855</t>
        </is>
      </c>
      <c r="B2459" s="5" t="inlineStr">
        <is>
          <t>IT</t>
        </is>
      </c>
      <c r="C2459" s="5" t="inlineStr">
        <is>
          <t>Operations</t>
        </is>
      </c>
      <c r="D2459" s="5" t="inlineStr">
        <is>
          <t>L1</t>
        </is>
      </c>
      <c r="E2459" s="5" t="inlineStr">
        <is>
          <t>M</t>
        </is>
      </c>
      <c r="F2459" s="5" t="n">
        <v>1</v>
      </c>
      <c r="G2459" s="31" t="n">
        <v>23950</v>
      </c>
      <c r="H2459" s="31" t="n">
        <v>24700</v>
      </c>
      <c r="I2459" s="6">
        <f>INDEX(Roles!$J$5:$J$40,MATCH(C2459&amp;"|"&amp;D2459,Roles!$A$5:$A$40,0))</f>
        <v/>
      </c>
      <c r="J2459" s="6">
        <f>INDEX(Roles!$K$5:$K$40,MATCH(C2459&amp;"|"&amp;D2459,Roles!$A$5:$A$40,0))</f>
        <v/>
      </c>
      <c r="K2459" s="26">
        <f>INDEX(Market!$K$31:$K$54,MATCH(B2459&amp;"|"&amp;J2459,Market!$A$31:$A$54,0))</f>
        <v/>
      </c>
      <c r="L2459" s="6">
        <f>INDEX(Settings!$E$13:$E$19,MATCH(I2459,Settings!$B$13:$B$19,0))</f>
        <v/>
      </c>
      <c r="M2459" s="25">
        <f>INDEX(Structure!$K$6:$K$12,MATCH(I2459,Structure!$A$6:$A$12,0))</f>
        <v/>
      </c>
      <c r="N2459" s="26">
        <f>INDEX(Structure!$G$25:$G$52,MATCH(B2459&amp;"|"&amp;I2459,Structure!$A$25:$A$52,0))</f>
        <v/>
      </c>
      <c r="O2459" s="26">
        <f>INDEX(Structure!$H$25:$H$52,MATCH(B2459&amp;"|"&amp;I2459,Structure!$A$25:$A$52,0))</f>
        <v/>
      </c>
      <c r="P2459" s="26">
        <f>INDEX(Structure!$I$25:$I$52,MATCH(B2459&amp;"|"&amp;I2459,Structure!$A$25:$A$52,0))</f>
        <v/>
      </c>
      <c r="Q2459" s="20">
        <f>G2459/H2459</f>
        <v/>
      </c>
      <c r="R2459" s="20">
        <f>G2459/O2459</f>
        <v/>
      </c>
      <c r="S2459" s="32">
        <f>(G2459-N2459)/(P2459-N2459)</f>
        <v/>
      </c>
      <c r="T2459" s="4">
        <f>IF(G2459&lt;N2459,"Below",IF(G2459&gt;P2459,"Above","Within"))</f>
        <v/>
      </c>
      <c r="U2459" s="17">
        <f>MAX(0,N2459-G2459)*F2459</f>
        <v/>
      </c>
      <c r="V2459" s="17">
        <f>MAX(0,G2459-P2459)*F2459</f>
        <v/>
      </c>
      <c r="W2459" s="33">
        <f>IF(T2459="Above",LN(G2459/P2459)/LN(1+INDEX(Market!$E$6:$E$9,MATCH(B2459,Market!$A$6:$A$9,0))),0)</f>
        <v/>
      </c>
    </row>
    <row r="2460">
      <c r="A2460" s="5" t="inlineStr">
        <is>
          <t>E02856</t>
        </is>
      </c>
      <c r="B2460" s="5" t="inlineStr">
        <is>
          <t>PL</t>
        </is>
      </c>
      <c r="C2460" s="5" t="inlineStr">
        <is>
          <t>Customer Service</t>
        </is>
      </c>
      <c r="D2460" s="5" t="inlineStr">
        <is>
          <t>L2</t>
        </is>
      </c>
      <c r="E2460" s="5" t="inlineStr">
        <is>
          <t>F</t>
        </is>
      </c>
      <c r="F2460" s="5" t="n">
        <v>1</v>
      </c>
      <c r="G2460" s="31" t="n">
        <v>24950</v>
      </c>
      <c r="H2460" s="31" t="n">
        <v>23600</v>
      </c>
      <c r="I2460" s="6">
        <f>INDEX(Roles!$J$5:$J$40,MATCH(C2460&amp;"|"&amp;D2460,Roles!$A$5:$A$40,0))</f>
        <v/>
      </c>
      <c r="J2460" s="6">
        <f>INDEX(Roles!$K$5:$K$40,MATCH(C2460&amp;"|"&amp;D2460,Roles!$A$5:$A$40,0))</f>
        <v/>
      </c>
      <c r="K2460" s="26">
        <f>INDEX(Market!$K$31:$K$54,MATCH(B2460&amp;"|"&amp;J2460,Market!$A$31:$A$54,0))</f>
        <v/>
      </c>
      <c r="L2460" s="6">
        <f>INDEX(Settings!$E$13:$E$19,MATCH(I2460,Settings!$B$13:$B$19,0))</f>
        <v/>
      </c>
      <c r="M2460" s="25">
        <f>INDEX(Structure!$K$6:$K$12,MATCH(I2460,Structure!$A$6:$A$12,0))</f>
        <v/>
      </c>
      <c r="N2460" s="26">
        <f>INDEX(Structure!$G$25:$G$52,MATCH(B2460&amp;"|"&amp;I2460,Structure!$A$25:$A$52,0))</f>
        <v/>
      </c>
      <c r="O2460" s="26">
        <f>INDEX(Structure!$H$25:$H$52,MATCH(B2460&amp;"|"&amp;I2460,Structure!$A$25:$A$52,0))</f>
        <v/>
      </c>
      <c r="P2460" s="26">
        <f>INDEX(Structure!$I$25:$I$52,MATCH(B2460&amp;"|"&amp;I2460,Structure!$A$25:$A$52,0))</f>
        <v/>
      </c>
      <c r="Q2460" s="20">
        <f>G2460/H2460</f>
        <v/>
      </c>
      <c r="R2460" s="20">
        <f>G2460/O2460</f>
        <v/>
      </c>
      <c r="S2460" s="32">
        <f>(G2460-N2460)/(P2460-N2460)</f>
        <v/>
      </c>
      <c r="T2460" s="4">
        <f>IF(G2460&lt;N2460,"Below",IF(G2460&gt;P2460,"Above","Within"))</f>
        <v/>
      </c>
      <c r="U2460" s="17">
        <f>MAX(0,N2460-G2460)*F2460</f>
        <v/>
      </c>
      <c r="V2460" s="17">
        <f>MAX(0,G2460-P2460)*F2460</f>
        <v/>
      </c>
      <c r="W2460" s="33">
        <f>IF(T2460="Above",LN(G2460/P2460)/LN(1+INDEX(Market!$E$6:$E$9,MATCH(B2460,Market!$A$6:$A$9,0))),0)</f>
        <v/>
      </c>
    </row>
    <row r="2461">
      <c r="A2461" s="5" t="inlineStr">
        <is>
          <t>E02857</t>
        </is>
      </c>
      <c r="B2461" s="5" t="inlineStr">
        <is>
          <t>PL</t>
        </is>
      </c>
      <c r="C2461" s="5" t="inlineStr">
        <is>
          <t>Customer Service</t>
        </is>
      </c>
      <c r="D2461" s="5" t="inlineStr">
        <is>
          <t>L3</t>
        </is>
      </c>
      <c r="E2461" s="5" t="inlineStr">
        <is>
          <t>F</t>
        </is>
      </c>
      <c r="F2461" s="5" t="n">
        <v>1</v>
      </c>
      <c r="G2461" s="31" t="n">
        <v>34300</v>
      </c>
      <c r="H2461" s="31" t="n">
        <v>30200</v>
      </c>
      <c r="I2461" s="6">
        <f>INDEX(Roles!$J$5:$J$40,MATCH(C2461&amp;"|"&amp;D2461,Roles!$A$5:$A$40,0))</f>
        <v/>
      </c>
      <c r="J2461" s="6">
        <f>INDEX(Roles!$K$5:$K$40,MATCH(C2461&amp;"|"&amp;D2461,Roles!$A$5:$A$40,0))</f>
        <v/>
      </c>
      <c r="K2461" s="26">
        <f>INDEX(Market!$K$31:$K$54,MATCH(B2461&amp;"|"&amp;J2461,Market!$A$31:$A$54,0))</f>
        <v/>
      </c>
      <c r="L2461" s="6">
        <f>INDEX(Settings!$E$13:$E$19,MATCH(I2461,Settings!$B$13:$B$19,0))</f>
        <v/>
      </c>
      <c r="M2461" s="25">
        <f>INDEX(Structure!$K$6:$K$12,MATCH(I2461,Structure!$A$6:$A$12,0))</f>
        <v/>
      </c>
      <c r="N2461" s="26">
        <f>INDEX(Structure!$G$25:$G$52,MATCH(B2461&amp;"|"&amp;I2461,Structure!$A$25:$A$52,0))</f>
        <v/>
      </c>
      <c r="O2461" s="26">
        <f>INDEX(Structure!$H$25:$H$52,MATCH(B2461&amp;"|"&amp;I2461,Structure!$A$25:$A$52,0))</f>
        <v/>
      </c>
      <c r="P2461" s="26">
        <f>INDEX(Structure!$I$25:$I$52,MATCH(B2461&amp;"|"&amp;I2461,Structure!$A$25:$A$52,0))</f>
        <v/>
      </c>
      <c r="Q2461" s="20">
        <f>G2461/H2461</f>
        <v/>
      </c>
      <c r="R2461" s="20">
        <f>G2461/O2461</f>
        <v/>
      </c>
      <c r="S2461" s="32">
        <f>(G2461-N2461)/(P2461-N2461)</f>
        <v/>
      </c>
      <c r="T2461" s="4">
        <f>IF(G2461&lt;N2461,"Below",IF(G2461&gt;P2461,"Above","Within"))</f>
        <v/>
      </c>
      <c r="U2461" s="17">
        <f>MAX(0,N2461-G2461)*F2461</f>
        <v/>
      </c>
      <c r="V2461" s="17">
        <f>MAX(0,G2461-P2461)*F2461</f>
        <v/>
      </c>
      <c r="W2461" s="33">
        <f>IF(T2461="Above",LN(G2461/P2461)/LN(1+INDEX(Market!$E$6:$E$9,MATCH(B2461,Market!$A$6:$A$9,0))),0)</f>
        <v/>
      </c>
    </row>
    <row r="2462">
      <c r="A2462" s="5" t="inlineStr">
        <is>
          <t>E02858</t>
        </is>
      </c>
      <c r="B2462" s="5" t="inlineStr">
        <is>
          <t>PL</t>
        </is>
      </c>
      <c r="C2462" s="5" t="inlineStr">
        <is>
          <t>Customer Service</t>
        </is>
      </c>
      <c r="D2462" s="5" t="inlineStr">
        <is>
          <t>L2</t>
        </is>
      </c>
      <c r="E2462" s="5" t="inlineStr">
        <is>
          <t>F</t>
        </is>
      </c>
      <c r="F2462" s="5" t="n">
        <v>1</v>
      </c>
      <c r="G2462" s="31" t="n">
        <v>22750</v>
      </c>
      <c r="H2462" s="31" t="n">
        <v>23600</v>
      </c>
      <c r="I2462" s="6">
        <f>INDEX(Roles!$J$5:$J$40,MATCH(C2462&amp;"|"&amp;D2462,Roles!$A$5:$A$40,0))</f>
        <v/>
      </c>
      <c r="J2462" s="6">
        <f>INDEX(Roles!$K$5:$K$40,MATCH(C2462&amp;"|"&amp;D2462,Roles!$A$5:$A$40,0))</f>
        <v/>
      </c>
      <c r="K2462" s="26">
        <f>INDEX(Market!$K$31:$K$54,MATCH(B2462&amp;"|"&amp;J2462,Market!$A$31:$A$54,0))</f>
        <v/>
      </c>
      <c r="L2462" s="6">
        <f>INDEX(Settings!$E$13:$E$19,MATCH(I2462,Settings!$B$13:$B$19,0))</f>
        <v/>
      </c>
      <c r="M2462" s="25">
        <f>INDEX(Structure!$K$6:$K$12,MATCH(I2462,Structure!$A$6:$A$12,0))</f>
        <v/>
      </c>
      <c r="N2462" s="26">
        <f>INDEX(Structure!$G$25:$G$52,MATCH(B2462&amp;"|"&amp;I2462,Structure!$A$25:$A$52,0))</f>
        <v/>
      </c>
      <c r="O2462" s="26">
        <f>INDEX(Structure!$H$25:$H$52,MATCH(B2462&amp;"|"&amp;I2462,Structure!$A$25:$A$52,0))</f>
        <v/>
      </c>
      <c r="P2462" s="26">
        <f>INDEX(Structure!$I$25:$I$52,MATCH(B2462&amp;"|"&amp;I2462,Structure!$A$25:$A$52,0))</f>
        <v/>
      </c>
      <c r="Q2462" s="20">
        <f>G2462/H2462</f>
        <v/>
      </c>
      <c r="R2462" s="20">
        <f>G2462/O2462</f>
        <v/>
      </c>
      <c r="S2462" s="32">
        <f>(G2462-N2462)/(P2462-N2462)</f>
        <v/>
      </c>
      <c r="T2462" s="4">
        <f>IF(G2462&lt;N2462,"Below",IF(G2462&gt;P2462,"Above","Within"))</f>
        <v/>
      </c>
      <c r="U2462" s="17">
        <f>MAX(0,N2462-G2462)*F2462</f>
        <v/>
      </c>
      <c r="V2462" s="17">
        <f>MAX(0,G2462-P2462)*F2462</f>
        <v/>
      </c>
      <c r="W2462" s="33">
        <f>IF(T2462="Above",LN(G2462/P2462)/LN(1+INDEX(Market!$E$6:$E$9,MATCH(B2462,Market!$A$6:$A$9,0))),0)</f>
        <v/>
      </c>
    </row>
    <row r="2463">
      <c r="A2463" s="5" t="inlineStr">
        <is>
          <t>E02860</t>
        </is>
      </c>
      <c r="B2463" s="5" t="inlineStr">
        <is>
          <t>ES</t>
        </is>
      </c>
      <c r="C2463" s="5" t="inlineStr">
        <is>
          <t>Sales</t>
        </is>
      </c>
      <c r="D2463" s="5" t="inlineStr">
        <is>
          <t>L1</t>
        </is>
      </c>
      <c r="E2463" s="5" t="inlineStr">
        <is>
          <t>M</t>
        </is>
      </c>
      <c r="F2463" s="5" t="n">
        <v>1</v>
      </c>
      <c r="G2463" s="31" t="n">
        <v>29450</v>
      </c>
      <c r="H2463" s="31" t="n">
        <v>26200</v>
      </c>
      <c r="I2463" s="6">
        <f>INDEX(Roles!$J$5:$J$40,MATCH(C2463&amp;"|"&amp;D2463,Roles!$A$5:$A$40,0))</f>
        <v/>
      </c>
      <c r="J2463" s="6">
        <f>INDEX(Roles!$K$5:$K$40,MATCH(C2463&amp;"|"&amp;D2463,Roles!$A$5:$A$40,0))</f>
        <v/>
      </c>
      <c r="K2463" s="26">
        <f>INDEX(Market!$K$31:$K$54,MATCH(B2463&amp;"|"&amp;J2463,Market!$A$31:$A$54,0))</f>
        <v/>
      </c>
      <c r="L2463" s="6">
        <f>INDEX(Settings!$E$13:$E$19,MATCH(I2463,Settings!$B$13:$B$19,0))</f>
        <v/>
      </c>
      <c r="M2463" s="25">
        <f>INDEX(Structure!$K$6:$K$12,MATCH(I2463,Structure!$A$6:$A$12,0))</f>
        <v/>
      </c>
      <c r="N2463" s="26">
        <f>INDEX(Structure!$G$25:$G$52,MATCH(B2463&amp;"|"&amp;I2463,Structure!$A$25:$A$52,0))</f>
        <v/>
      </c>
      <c r="O2463" s="26">
        <f>INDEX(Structure!$H$25:$H$52,MATCH(B2463&amp;"|"&amp;I2463,Structure!$A$25:$A$52,0))</f>
        <v/>
      </c>
      <c r="P2463" s="26">
        <f>INDEX(Structure!$I$25:$I$52,MATCH(B2463&amp;"|"&amp;I2463,Structure!$A$25:$A$52,0))</f>
        <v/>
      </c>
      <c r="Q2463" s="20">
        <f>G2463/H2463</f>
        <v/>
      </c>
      <c r="R2463" s="20">
        <f>G2463/O2463</f>
        <v/>
      </c>
      <c r="S2463" s="32">
        <f>(G2463-N2463)/(P2463-N2463)</f>
        <v/>
      </c>
      <c r="T2463" s="4">
        <f>IF(G2463&lt;N2463,"Below",IF(G2463&gt;P2463,"Above","Within"))</f>
        <v/>
      </c>
      <c r="U2463" s="17">
        <f>MAX(0,N2463-G2463)*F2463</f>
        <v/>
      </c>
      <c r="V2463" s="17">
        <f>MAX(0,G2463-P2463)*F2463</f>
        <v/>
      </c>
      <c r="W2463" s="33">
        <f>IF(T2463="Above",LN(G2463/P2463)/LN(1+INDEX(Market!$E$6:$E$9,MATCH(B2463,Market!$A$6:$A$9,0))),0)</f>
        <v/>
      </c>
    </row>
    <row r="2464">
      <c r="A2464" s="5" t="inlineStr">
        <is>
          <t>E02863</t>
        </is>
      </c>
      <c r="B2464" s="5" t="inlineStr">
        <is>
          <t>IT</t>
        </is>
      </c>
      <c r="C2464" s="5" t="inlineStr">
        <is>
          <t>HR</t>
        </is>
      </c>
      <c r="D2464" s="5" t="inlineStr">
        <is>
          <t>L5</t>
        </is>
      </c>
      <c r="E2464" s="5" t="inlineStr">
        <is>
          <t>F</t>
        </is>
      </c>
      <c r="F2464" s="5" t="n">
        <v>1</v>
      </c>
      <c r="G2464" s="31" t="n">
        <v>65650</v>
      </c>
      <c r="H2464" s="31" t="n">
        <v>75400</v>
      </c>
      <c r="I2464" s="6">
        <f>INDEX(Roles!$J$5:$J$40,MATCH(C2464&amp;"|"&amp;D2464,Roles!$A$5:$A$40,0))</f>
        <v/>
      </c>
      <c r="J2464" s="6">
        <f>INDEX(Roles!$K$5:$K$40,MATCH(C2464&amp;"|"&amp;D2464,Roles!$A$5:$A$40,0))</f>
        <v/>
      </c>
      <c r="K2464" s="26">
        <f>INDEX(Market!$K$31:$K$54,MATCH(B2464&amp;"|"&amp;J2464,Market!$A$31:$A$54,0))</f>
        <v/>
      </c>
      <c r="L2464" s="6">
        <f>INDEX(Settings!$E$13:$E$19,MATCH(I2464,Settings!$B$13:$B$19,0))</f>
        <v/>
      </c>
      <c r="M2464" s="25">
        <f>INDEX(Structure!$K$6:$K$12,MATCH(I2464,Structure!$A$6:$A$12,0))</f>
        <v/>
      </c>
      <c r="N2464" s="26">
        <f>INDEX(Structure!$G$25:$G$52,MATCH(B2464&amp;"|"&amp;I2464,Structure!$A$25:$A$52,0))</f>
        <v/>
      </c>
      <c r="O2464" s="26">
        <f>INDEX(Structure!$H$25:$H$52,MATCH(B2464&amp;"|"&amp;I2464,Structure!$A$25:$A$52,0))</f>
        <v/>
      </c>
      <c r="P2464" s="26">
        <f>INDEX(Structure!$I$25:$I$52,MATCH(B2464&amp;"|"&amp;I2464,Structure!$A$25:$A$52,0))</f>
        <v/>
      </c>
      <c r="Q2464" s="20">
        <f>G2464/H2464</f>
        <v/>
      </c>
      <c r="R2464" s="20">
        <f>G2464/O2464</f>
        <v/>
      </c>
      <c r="S2464" s="32">
        <f>(G2464-N2464)/(P2464-N2464)</f>
        <v/>
      </c>
      <c r="T2464" s="4">
        <f>IF(G2464&lt;N2464,"Below",IF(G2464&gt;P2464,"Above","Within"))</f>
        <v/>
      </c>
      <c r="U2464" s="17">
        <f>MAX(0,N2464-G2464)*F2464</f>
        <v/>
      </c>
      <c r="V2464" s="17">
        <f>MAX(0,G2464-P2464)*F2464</f>
        <v/>
      </c>
      <c r="W2464" s="33">
        <f>IF(T2464="Above",LN(G2464/P2464)/LN(1+INDEX(Market!$E$6:$E$9,MATCH(B2464,Market!$A$6:$A$9,0))),0)</f>
        <v/>
      </c>
    </row>
    <row r="2465">
      <c r="A2465" s="5" t="inlineStr">
        <is>
          <t>E02864</t>
        </is>
      </c>
      <c r="B2465" s="5" t="inlineStr">
        <is>
          <t>DE</t>
        </is>
      </c>
      <c r="C2465" s="5" t="inlineStr">
        <is>
          <t>Operations</t>
        </is>
      </c>
      <c r="D2465" s="5" t="inlineStr">
        <is>
          <t>L1</t>
        </is>
      </c>
      <c r="E2465" s="5" t="inlineStr">
        <is>
          <t>M</t>
        </is>
      </c>
      <c r="F2465" s="5" t="n">
        <v>1</v>
      </c>
      <c r="G2465" s="31" t="n">
        <v>34900</v>
      </c>
      <c r="H2465" s="31" t="n">
        <v>36100</v>
      </c>
      <c r="I2465" s="6">
        <f>INDEX(Roles!$J$5:$J$40,MATCH(C2465&amp;"|"&amp;D2465,Roles!$A$5:$A$40,0))</f>
        <v/>
      </c>
      <c r="J2465" s="6">
        <f>INDEX(Roles!$K$5:$K$40,MATCH(C2465&amp;"|"&amp;D2465,Roles!$A$5:$A$40,0))</f>
        <v/>
      </c>
      <c r="K2465" s="26">
        <f>INDEX(Market!$K$31:$K$54,MATCH(B2465&amp;"|"&amp;J2465,Market!$A$31:$A$54,0))</f>
        <v/>
      </c>
      <c r="L2465" s="6">
        <f>INDEX(Settings!$E$13:$E$19,MATCH(I2465,Settings!$B$13:$B$19,0))</f>
        <v/>
      </c>
      <c r="M2465" s="25">
        <f>INDEX(Structure!$K$6:$K$12,MATCH(I2465,Structure!$A$6:$A$12,0))</f>
        <v/>
      </c>
      <c r="N2465" s="26">
        <f>INDEX(Structure!$G$25:$G$52,MATCH(B2465&amp;"|"&amp;I2465,Structure!$A$25:$A$52,0))</f>
        <v/>
      </c>
      <c r="O2465" s="26">
        <f>INDEX(Structure!$H$25:$H$52,MATCH(B2465&amp;"|"&amp;I2465,Structure!$A$25:$A$52,0))</f>
        <v/>
      </c>
      <c r="P2465" s="26">
        <f>INDEX(Structure!$I$25:$I$52,MATCH(B2465&amp;"|"&amp;I2465,Structure!$A$25:$A$52,0))</f>
        <v/>
      </c>
      <c r="Q2465" s="20">
        <f>G2465/H2465</f>
        <v/>
      </c>
      <c r="R2465" s="20">
        <f>G2465/O2465</f>
        <v/>
      </c>
      <c r="S2465" s="32">
        <f>(G2465-N2465)/(P2465-N2465)</f>
        <v/>
      </c>
      <c r="T2465" s="4">
        <f>IF(G2465&lt;N2465,"Below",IF(G2465&gt;P2465,"Above","Within"))</f>
        <v/>
      </c>
      <c r="U2465" s="17">
        <f>MAX(0,N2465-G2465)*F2465</f>
        <v/>
      </c>
      <c r="V2465" s="17">
        <f>MAX(0,G2465-P2465)*F2465</f>
        <v/>
      </c>
      <c r="W2465" s="33">
        <f>IF(T2465="Above",LN(G2465/P2465)/LN(1+INDEX(Market!$E$6:$E$9,MATCH(B2465,Market!$A$6:$A$9,0))),0)</f>
        <v/>
      </c>
    </row>
    <row r="2466">
      <c r="A2466" s="5" t="inlineStr">
        <is>
          <t>E02865</t>
        </is>
      </c>
      <c r="B2466" s="5" t="inlineStr">
        <is>
          <t>DE</t>
        </is>
      </c>
      <c r="C2466" s="5" t="inlineStr">
        <is>
          <t>Operations</t>
        </is>
      </c>
      <c r="D2466" s="5" t="inlineStr">
        <is>
          <t>L4</t>
        </is>
      </c>
      <c r="E2466" s="5" t="inlineStr">
        <is>
          <t>M</t>
        </is>
      </c>
      <c r="F2466" s="5" t="n">
        <v>1</v>
      </c>
      <c r="G2466" s="31" t="n">
        <v>78350</v>
      </c>
      <c r="H2466" s="31" t="n">
        <v>75800</v>
      </c>
      <c r="I2466" s="6">
        <f>INDEX(Roles!$J$5:$J$40,MATCH(C2466&amp;"|"&amp;D2466,Roles!$A$5:$A$40,0))</f>
        <v/>
      </c>
      <c r="J2466" s="6">
        <f>INDEX(Roles!$K$5:$K$40,MATCH(C2466&amp;"|"&amp;D2466,Roles!$A$5:$A$40,0))</f>
        <v/>
      </c>
      <c r="K2466" s="26">
        <f>INDEX(Market!$K$31:$K$54,MATCH(B2466&amp;"|"&amp;J2466,Market!$A$31:$A$54,0))</f>
        <v/>
      </c>
      <c r="L2466" s="6">
        <f>INDEX(Settings!$E$13:$E$19,MATCH(I2466,Settings!$B$13:$B$19,0))</f>
        <v/>
      </c>
      <c r="M2466" s="25">
        <f>INDEX(Structure!$K$6:$K$12,MATCH(I2466,Structure!$A$6:$A$12,0))</f>
        <v/>
      </c>
      <c r="N2466" s="26">
        <f>INDEX(Structure!$G$25:$G$52,MATCH(B2466&amp;"|"&amp;I2466,Structure!$A$25:$A$52,0))</f>
        <v/>
      </c>
      <c r="O2466" s="26">
        <f>INDEX(Structure!$H$25:$H$52,MATCH(B2466&amp;"|"&amp;I2466,Structure!$A$25:$A$52,0))</f>
        <v/>
      </c>
      <c r="P2466" s="26">
        <f>INDEX(Structure!$I$25:$I$52,MATCH(B2466&amp;"|"&amp;I2466,Structure!$A$25:$A$52,0))</f>
        <v/>
      </c>
      <c r="Q2466" s="20">
        <f>G2466/H2466</f>
        <v/>
      </c>
      <c r="R2466" s="20">
        <f>G2466/O2466</f>
        <v/>
      </c>
      <c r="S2466" s="32">
        <f>(G2466-N2466)/(P2466-N2466)</f>
        <v/>
      </c>
      <c r="T2466" s="4">
        <f>IF(G2466&lt;N2466,"Below",IF(G2466&gt;P2466,"Above","Within"))</f>
        <v/>
      </c>
      <c r="U2466" s="17">
        <f>MAX(0,N2466-G2466)*F2466</f>
        <v/>
      </c>
      <c r="V2466" s="17">
        <f>MAX(0,G2466-P2466)*F2466</f>
        <v/>
      </c>
      <c r="W2466" s="33">
        <f>IF(T2466="Above",LN(G2466/P2466)/LN(1+INDEX(Market!$E$6:$E$9,MATCH(B2466,Market!$A$6:$A$9,0))),0)</f>
        <v/>
      </c>
    </row>
    <row r="2467">
      <c r="A2467" s="5" t="inlineStr">
        <is>
          <t>E02866</t>
        </is>
      </c>
      <c r="B2467" s="5" t="inlineStr">
        <is>
          <t>PL</t>
        </is>
      </c>
      <c r="C2467" s="5" t="inlineStr">
        <is>
          <t>Finance</t>
        </is>
      </c>
      <c r="D2467" s="5" t="inlineStr">
        <is>
          <t>L1</t>
        </is>
      </c>
      <c r="E2467" s="5" t="inlineStr">
        <is>
          <t>M</t>
        </is>
      </c>
      <c r="F2467" s="5" t="n">
        <v>1</v>
      </c>
      <c r="G2467" s="31" t="n">
        <v>24250</v>
      </c>
      <c r="H2467" s="31" t="n">
        <v>23100</v>
      </c>
      <c r="I2467" s="6">
        <f>INDEX(Roles!$J$5:$J$40,MATCH(C2467&amp;"|"&amp;D2467,Roles!$A$5:$A$40,0))</f>
        <v/>
      </c>
      <c r="J2467" s="6">
        <f>INDEX(Roles!$K$5:$K$40,MATCH(C2467&amp;"|"&amp;D2467,Roles!$A$5:$A$40,0))</f>
        <v/>
      </c>
      <c r="K2467" s="26">
        <f>INDEX(Market!$K$31:$K$54,MATCH(B2467&amp;"|"&amp;J2467,Market!$A$31:$A$54,0))</f>
        <v/>
      </c>
      <c r="L2467" s="6">
        <f>INDEX(Settings!$E$13:$E$19,MATCH(I2467,Settings!$B$13:$B$19,0))</f>
        <v/>
      </c>
      <c r="M2467" s="25">
        <f>INDEX(Structure!$K$6:$K$12,MATCH(I2467,Structure!$A$6:$A$12,0))</f>
        <v/>
      </c>
      <c r="N2467" s="26">
        <f>INDEX(Structure!$G$25:$G$52,MATCH(B2467&amp;"|"&amp;I2467,Structure!$A$25:$A$52,0))</f>
        <v/>
      </c>
      <c r="O2467" s="26">
        <f>INDEX(Structure!$H$25:$H$52,MATCH(B2467&amp;"|"&amp;I2467,Structure!$A$25:$A$52,0))</f>
        <v/>
      </c>
      <c r="P2467" s="26">
        <f>INDEX(Structure!$I$25:$I$52,MATCH(B2467&amp;"|"&amp;I2467,Structure!$A$25:$A$52,0))</f>
        <v/>
      </c>
      <c r="Q2467" s="20">
        <f>G2467/H2467</f>
        <v/>
      </c>
      <c r="R2467" s="20">
        <f>G2467/O2467</f>
        <v/>
      </c>
      <c r="S2467" s="32">
        <f>(G2467-N2467)/(P2467-N2467)</f>
        <v/>
      </c>
      <c r="T2467" s="4">
        <f>IF(G2467&lt;N2467,"Below",IF(G2467&gt;P2467,"Above","Within"))</f>
        <v/>
      </c>
      <c r="U2467" s="17">
        <f>MAX(0,N2467-G2467)*F2467</f>
        <v/>
      </c>
      <c r="V2467" s="17">
        <f>MAX(0,G2467-P2467)*F2467</f>
        <v/>
      </c>
      <c r="W2467" s="33">
        <f>IF(T2467="Above",LN(G2467/P2467)/LN(1+INDEX(Market!$E$6:$E$9,MATCH(B2467,Market!$A$6:$A$9,0))),0)</f>
        <v/>
      </c>
    </row>
    <row r="2468">
      <c r="A2468" s="5" t="inlineStr">
        <is>
          <t>E02867</t>
        </is>
      </c>
      <c r="B2468" s="5" t="inlineStr">
        <is>
          <t>IT</t>
        </is>
      </c>
      <c r="C2468" s="5" t="inlineStr">
        <is>
          <t>Customer Service</t>
        </is>
      </c>
      <c r="D2468" s="5" t="inlineStr">
        <is>
          <t>L3</t>
        </is>
      </c>
      <c r="E2468" s="5" t="inlineStr">
        <is>
          <t>M</t>
        </is>
      </c>
      <c r="F2468" s="5" t="n">
        <v>0.8</v>
      </c>
      <c r="G2468" s="31" t="n">
        <v>35400</v>
      </c>
      <c r="H2468" s="31" t="n">
        <v>37400</v>
      </c>
      <c r="I2468" s="6">
        <f>INDEX(Roles!$J$5:$J$40,MATCH(C2468&amp;"|"&amp;D2468,Roles!$A$5:$A$40,0))</f>
        <v/>
      </c>
      <c r="J2468" s="6">
        <f>INDEX(Roles!$K$5:$K$40,MATCH(C2468&amp;"|"&amp;D2468,Roles!$A$5:$A$40,0))</f>
        <v/>
      </c>
      <c r="K2468" s="26">
        <f>INDEX(Market!$K$31:$K$54,MATCH(B2468&amp;"|"&amp;J2468,Market!$A$31:$A$54,0))</f>
        <v/>
      </c>
      <c r="L2468" s="6">
        <f>INDEX(Settings!$E$13:$E$19,MATCH(I2468,Settings!$B$13:$B$19,0))</f>
        <v/>
      </c>
      <c r="M2468" s="25">
        <f>INDEX(Structure!$K$6:$K$12,MATCH(I2468,Structure!$A$6:$A$12,0))</f>
        <v/>
      </c>
      <c r="N2468" s="26">
        <f>INDEX(Structure!$G$25:$G$52,MATCH(B2468&amp;"|"&amp;I2468,Structure!$A$25:$A$52,0))</f>
        <v/>
      </c>
      <c r="O2468" s="26">
        <f>INDEX(Structure!$H$25:$H$52,MATCH(B2468&amp;"|"&amp;I2468,Structure!$A$25:$A$52,0))</f>
        <v/>
      </c>
      <c r="P2468" s="26">
        <f>INDEX(Structure!$I$25:$I$52,MATCH(B2468&amp;"|"&amp;I2468,Structure!$A$25:$A$52,0))</f>
        <v/>
      </c>
      <c r="Q2468" s="20">
        <f>G2468/H2468</f>
        <v/>
      </c>
      <c r="R2468" s="20">
        <f>G2468/O2468</f>
        <v/>
      </c>
      <c r="S2468" s="32">
        <f>(G2468-N2468)/(P2468-N2468)</f>
        <v/>
      </c>
      <c r="T2468" s="4">
        <f>IF(G2468&lt;N2468,"Below",IF(G2468&gt;P2468,"Above","Within"))</f>
        <v/>
      </c>
      <c r="U2468" s="17">
        <f>MAX(0,N2468-G2468)*F2468</f>
        <v/>
      </c>
      <c r="V2468" s="17">
        <f>MAX(0,G2468-P2468)*F2468</f>
        <v/>
      </c>
      <c r="W2468" s="33">
        <f>IF(T2468="Above",LN(G2468/P2468)/LN(1+INDEX(Market!$E$6:$E$9,MATCH(B2468,Market!$A$6:$A$9,0))),0)</f>
        <v/>
      </c>
    </row>
    <row r="2469">
      <c r="A2469" s="5" t="inlineStr">
        <is>
          <t>E02869</t>
        </is>
      </c>
      <c r="B2469" s="5" t="inlineStr">
        <is>
          <t>PL</t>
        </is>
      </c>
      <c r="C2469" s="5" t="inlineStr">
        <is>
          <t>Customer Service</t>
        </is>
      </c>
      <c r="D2469" s="5" t="inlineStr">
        <is>
          <t>L3</t>
        </is>
      </c>
      <c r="E2469" s="5" t="inlineStr">
        <is>
          <t>M</t>
        </is>
      </c>
      <c r="F2469" s="5" t="n">
        <v>1</v>
      </c>
      <c r="G2469" s="31" t="n">
        <v>33250</v>
      </c>
      <c r="H2469" s="31" t="n">
        <v>30200</v>
      </c>
      <c r="I2469" s="6">
        <f>INDEX(Roles!$J$5:$J$40,MATCH(C2469&amp;"|"&amp;D2469,Roles!$A$5:$A$40,0))</f>
        <v/>
      </c>
      <c r="J2469" s="6">
        <f>INDEX(Roles!$K$5:$K$40,MATCH(C2469&amp;"|"&amp;D2469,Roles!$A$5:$A$40,0))</f>
        <v/>
      </c>
      <c r="K2469" s="26">
        <f>INDEX(Market!$K$31:$K$54,MATCH(B2469&amp;"|"&amp;J2469,Market!$A$31:$A$54,0))</f>
        <v/>
      </c>
      <c r="L2469" s="6">
        <f>INDEX(Settings!$E$13:$E$19,MATCH(I2469,Settings!$B$13:$B$19,0))</f>
        <v/>
      </c>
      <c r="M2469" s="25">
        <f>INDEX(Structure!$K$6:$K$12,MATCH(I2469,Structure!$A$6:$A$12,0))</f>
        <v/>
      </c>
      <c r="N2469" s="26">
        <f>INDEX(Structure!$G$25:$G$52,MATCH(B2469&amp;"|"&amp;I2469,Structure!$A$25:$A$52,0))</f>
        <v/>
      </c>
      <c r="O2469" s="26">
        <f>INDEX(Structure!$H$25:$H$52,MATCH(B2469&amp;"|"&amp;I2469,Structure!$A$25:$A$52,0))</f>
        <v/>
      </c>
      <c r="P2469" s="26">
        <f>INDEX(Structure!$I$25:$I$52,MATCH(B2469&amp;"|"&amp;I2469,Structure!$A$25:$A$52,0))</f>
        <v/>
      </c>
      <c r="Q2469" s="20">
        <f>G2469/H2469</f>
        <v/>
      </c>
      <c r="R2469" s="20">
        <f>G2469/O2469</f>
        <v/>
      </c>
      <c r="S2469" s="32">
        <f>(G2469-N2469)/(P2469-N2469)</f>
        <v/>
      </c>
      <c r="T2469" s="4">
        <f>IF(G2469&lt;N2469,"Below",IF(G2469&gt;P2469,"Above","Within"))</f>
        <v/>
      </c>
      <c r="U2469" s="17">
        <f>MAX(0,N2469-G2469)*F2469</f>
        <v/>
      </c>
      <c r="V2469" s="17">
        <f>MAX(0,G2469-P2469)*F2469</f>
        <v/>
      </c>
      <c r="W2469" s="33">
        <f>IF(T2469="Above",LN(G2469/P2469)/LN(1+INDEX(Market!$E$6:$E$9,MATCH(B2469,Market!$A$6:$A$9,0))),0)</f>
        <v/>
      </c>
    </row>
    <row r="2470">
      <c r="A2470" s="5" t="inlineStr">
        <is>
          <t>E02870</t>
        </is>
      </c>
      <c r="B2470" s="5" t="inlineStr">
        <is>
          <t>ES</t>
        </is>
      </c>
      <c r="C2470" s="5" t="inlineStr">
        <is>
          <t>Customer Service</t>
        </is>
      </c>
      <c r="D2470" s="5" t="inlineStr">
        <is>
          <t>L1</t>
        </is>
      </c>
      <c r="E2470" s="5" t="inlineStr">
        <is>
          <t>F</t>
        </is>
      </c>
      <c r="F2470" s="5" t="n">
        <v>1</v>
      </c>
      <c r="G2470" s="31" t="n">
        <v>22600</v>
      </c>
      <c r="H2470" s="31" t="n">
        <v>22500</v>
      </c>
      <c r="I2470" s="6">
        <f>INDEX(Roles!$J$5:$J$40,MATCH(C2470&amp;"|"&amp;D2470,Roles!$A$5:$A$40,0))</f>
        <v/>
      </c>
      <c r="J2470" s="6">
        <f>INDEX(Roles!$K$5:$K$40,MATCH(C2470&amp;"|"&amp;D2470,Roles!$A$5:$A$40,0))</f>
        <v/>
      </c>
      <c r="K2470" s="26">
        <f>INDEX(Market!$K$31:$K$54,MATCH(B2470&amp;"|"&amp;J2470,Market!$A$31:$A$54,0))</f>
        <v/>
      </c>
      <c r="L2470" s="6">
        <f>INDEX(Settings!$E$13:$E$19,MATCH(I2470,Settings!$B$13:$B$19,0))</f>
        <v/>
      </c>
      <c r="M2470" s="25">
        <f>INDEX(Structure!$K$6:$K$12,MATCH(I2470,Structure!$A$6:$A$12,0))</f>
        <v/>
      </c>
      <c r="N2470" s="26">
        <f>INDEX(Structure!$G$25:$G$52,MATCH(B2470&amp;"|"&amp;I2470,Structure!$A$25:$A$52,0))</f>
        <v/>
      </c>
      <c r="O2470" s="26">
        <f>INDEX(Structure!$H$25:$H$52,MATCH(B2470&amp;"|"&amp;I2470,Structure!$A$25:$A$52,0))</f>
        <v/>
      </c>
      <c r="P2470" s="26">
        <f>INDEX(Structure!$I$25:$I$52,MATCH(B2470&amp;"|"&amp;I2470,Structure!$A$25:$A$52,0))</f>
        <v/>
      </c>
      <c r="Q2470" s="20">
        <f>G2470/H2470</f>
        <v/>
      </c>
      <c r="R2470" s="20">
        <f>G2470/O2470</f>
        <v/>
      </c>
      <c r="S2470" s="32">
        <f>(G2470-N2470)/(P2470-N2470)</f>
        <v/>
      </c>
      <c r="T2470" s="4">
        <f>IF(G2470&lt;N2470,"Below",IF(G2470&gt;P2470,"Above","Within"))</f>
        <v/>
      </c>
      <c r="U2470" s="17">
        <f>MAX(0,N2470-G2470)*F2470</f>
        <v/>
      </c>
      <c r="V2470" s="17">
        <f>MAX(0,G2470-P2470)*F2470</f>
        <v/>
      </c>
      <c r="W2470" s="33">
        <f>IF(T2470="Above",LN(G2470/P2470)/LN(1+INDEX(Market!$E$6:$E$9,MATCH(B2470,Market!$A$6:$A$9,0))),0)</f>
        <v/>
      </c>
    </row>
    <row r="2471">
      <c r="A2471" s="5" t="inlineStr">
        <is>
          <t>E02871</t>
        </is>
      </c>
      <c r="B2471" s="5" t="inlineStr">
        <is>
          <t>PL</t>
        </is>
      </c>
      <c r="C2471" s="5" t="inlineStr">
        <is>
          <t>Operations</t>
        </is>
      </c>
      <c r="D2471" s="5" t="inlineStr">
        <is>
          <t>L4</t>
        </is>
      </c>
      <c r="E2471" s="5" t="inlineStr">
        <is>
          <t>F</t>
        </is>
      </c>
      <c r="F2471" s="5" t="n">
        <v>1</v>
      </c>
      <c r="G2471" s="31" t="n">
        <v>39800</v>
      </c>
      <c r="H2471" s="31" t="n">
        <v>41900</v>
      </c>
      <c r="I2471" s="6">
        <f>INDEX(Roles!$J$5:$J$40,MATCH(C2471&amp;"|"&amp;D2471,Roles!$A$5:$A$40,0))</f>
        <v/>
      </c>
      <c r="J2471" s="6">
        <f>INDEX(Roles!$K$5:$K$40,MATCH(C2471&amp;"|"&amp;D2471,Roles!$A$5:$A$40,0))</f>
        <v/>
      </c>
      <c r="K2471" s="26">
        <f>INDEX(Market!$K$31:$K$54,MATCH(B2471&amp;"|"&amp;J2471,Market!$A$31:$A$54,0))</f>
        <v/>
      </c>
      <c r="L2471" s="6">
        <f>INDEX(Settings!$E$13:$E$19,MATCH(I2471,Settings!$B$13:$B$19,0))</f>
        <v/>
      </c>
      <c r="M2471" s="25">
        <f>INDEX(Structure!$K$6:$K$12,MATCH(I2471,Structure!$A$6:$A$12,0))</f>
        <v/>
      </c>
      <c r="N2471" s="26">
        <f>INDEX(Structure!$G$25:$G$52,MATCH(B2471&amp;"|"&amp;I2471,Structure!$A$25:$A$52,0))</f>
        <v/>
      </c>
      <c r="O2471" s="26">
        <f>INDEX(Structure!$H$25:$H$52,MATCH(B2471&amp;"|"&amp;I2471,Structure!$A$25:$A$52,0))</f>
        <v/>
      </c>
      <c r="P2471" s="26">
        <f>INDEX(Structure!$I$25:$I$52,MATCH(B2471&amp;"|"&amp;I2471,Structure!$A$25:$A$52,0))</f>
        <v/>
      </c>
      <c r="Q2471" s="20">
        <f>G2471/H2471</f>
        <v/>
      </c>
      <c r="R2471" s="20">
        <f>G2471/O2471</f>
        <v/>
      </c>
      <c r="S2471" s="32">
        <f>(G2471-N2471)/(P2471-N2471)</f>
        <v/>
      </c>
      <c r="T2471" s="4">
        <f>IF(G2471&lt;N2471,"Below",IF(G2471&gt;P2471,"Above","Within"))</f>
        <v/>
      </c>
      <c r="U2471" s="17">
        <f>MAX(0,N2471-G2471)*F2471</f>
        <v/>
      </c>
      <c r="V2471" s="17">
        <f>MAX(0,G2471-P2471)*F2471</f>
        <v/>
      </c>
      <c r="W2471" s="33">
        <f>IF(T2471="Above",LN(G2471/P2471)/LN(1+INDEX(Market!$E$6:$E$9,MATCH(B2471,Market!$A$6:$A$9,0))),0)</f>
        <v/>
      </c>
    </row>
    <row r="2472">
      <c r="A2472" s="5" t="inlineStr">
        <is>
          <t>E02872</t>
        </is>
      </c>
      <c r="B2472" s="5" t="inlineStr">
        <is>
          <t>IT</t>
        </is>
      </c>
      <c r="C2472" s="5" t="inlineStr">
        <is>
          <t>Sales</t>
        </is>
      </c>
      <c r="D2472" s="5" t="inlineStr">
        <is>
          <t>L1</t>
        </is>
      </c>
      <c r="E2472" s="5" t="inlineStr">
        <is>
          <t>F</t>
        </is>
      </c>
      <c r="F2472" s="5" t="n">
        <v>1</v>
      </c>
      <c r="G2472" s="31" t="n">
        <v>26400</v>
      </c>
      <c r="H2472" s="31" t="n">
        <v>27300</v>
      </c>
      <c r="I2472" s="6">
        <f>INDEX(Roles!$J$5:$J$40,MATCH(C2472&amp;"|"&amp;D2472,Roles!$A$5:$A$40,0))</f>
        <v/>
      </c>
      <c r="J2472" s="6">
        <f>INDEX(Roles!$K$5:$K$40,MATCH(C2472&amp;"|"&amp;D2472,Roles!$A$5:$A$40,0))</f>
        <v/>
      </c>
      <c r="K2472" s="26">
        <f>INDEX(Market!$K$31:$K$54,MATCH(B2472&amp;"|"&amp;J2472,Market!$A$31:$A$54,0))</f>
        <v/>
      </c>
      <c r="L2472" s="6">
        <f>INDEX(Settings!$E$13:$E$19,MATCH(I2472,Settings!$B$13:$B$19,0))</f>
        <v/>
      </c>
      <c r="M2472" s="25">
        <f>INDEX(Structure!$K$6:$K$12,MATCH(I2472,Structure!$A$6:$A$12,0))</f>
        <v/>
      </c>
      <c r="N2472" s="26">
        <f>INDEX(Structure!$G$25:$G$52,MATCH(B2472&amp;"|"&amp;I2472,Structure!$A$25:$A$52,0))</f>
        <v/>
      </c>
      <c r="O2472" s="26">
        <f>INDEX(Structure!$H$25:$H$52,MATCH(B2472&amp;"|"&amp;I2472,Structure!$A$25:$A$52,0))</f>
        <v/>
      </c>
      <c r="P2472" s="26">
        <f>INDEX(Structure!$I$25:$I$52,MATCH(B2472&amp;"|"&amp;I2472,Structure!$A$25:$A$52,0))</f>
        <v/>
      </c>
      <c r="Q2472" s="20">
        <f>G2472/H2472</f>
        <v/>
      </c>
      <c r="R2472" s="20">
        <f>G2472/O2472</f>
        <v/>
      </c>
      <c r="S2472" s="32">
        <f>(G2472-N2472)/(P2472-N2472)</f>
        <v/>
      </c>
      <c r="T2472" s="4">
        <f>IF(G2472&lt;N2472,"Below",IF(G2472&gt;P2472,"Above","Within"))</f>
        <v/>
      </c>
      <c r="U2472" s="17">
        <f>MAX(0,N2472-G2472)*F2472</f>
        <v/>
      </c>
      <c r="V2472" s="17">
        <f>MAX(0,G2472-P2472)*F2472</f>
        <v/>
      </c>
      <c r="W2472" s="33">
        <f>IF(T2472="Above",LN(G2472/P2472)/LN(1+INDEX(Market!$E$6:$E$9,MATCH(B2472,Market!$A$6:$A$9,0))),0)</f>
        <v/>
      </c>
    </row>
    <row r="2473">
      <c r="A2473" s="5" t="inlineStr">
        <is>
          <t>E02873</t>
        </is>
      </c>
      <c r="B2473" s="5" t="inlineStr">
        <is>
          <t>IT</t>
        </is>
      </c>
      <c r="C2473" s="5" t="inlineStr">
        <is>
          <t>Operations</t>
        </is>
      </c>
      <c r="D2473" s="5" t="inlineStr">
        <is>
          <t>L5</t>
        </is>
      </c>
      <c r="E2473" s="5" t="inlineStr">
        <is>
          <t>M</t>
        </is>
      </c>
      <c r="F2473" s="5" t="n">
        <v>1</v>
      </c>
      <c r="G2473" s="31" t="n">
        <v>75850</v>
      </c>
      <c r="H2473" s="31" t="n">
        <v>71600</v>
      </c>
      <c r="I2473" s="6">
        <f>INDEX(Roles!$J$5:$J$40,MATCH(C2473&amp;"|"&amp;D2473,Roles!$A$5:$A$40,0))</f>
        <v/>
      </c>
      <c r="J2473" s="6">
        <f>INDEX(Roles!$K$5:$K$40,MATCH(C2473&amp;"|"&amp;D2473,Roles!$A$5:$A$40,0))</f>
        <v/>
      </c>
      <c r="K2473" s="26">
        <f>INDEX(Market!$K$31:$K$54,MATCH(B2473&amp;"|"&amp;J2473,Market!$A$31:$A$54,0))</f>
        <v/>
      </c>
      <c r="L2473" s="6">
        <f>INDEX(Settings!$E$13:$E$19,MATCH(I2473,Settings!$B$13:$B$19,0))</f>
        <v/>
      </c>
      <c r="M2473" s="25">
        <f>INDEX(Structure!$K$6:$K$12,MATCH(I2473,Structure!$A$6:$A$12,0))</f>
        <v/>
      </c>
      <c r="N2473" s="26">
        <f>INDEX(Structure!$G$25:$G$52,MATCH(B2473&amp;"|"&amp;I2473,Structure!$A$25:$A$52,0))</f>
        <v/>
      </c>
      <c r="O2473" s="26">
        <f>INDEX(Structure!$H$25:$H$52,MATCH(B2473&amp;"|"&amp;I2473,Structure!$A$25:$A$52,0))</f>
        <v/>
      </c>
      <c r="P2473" s="26">
        <f>INDEX(Structure!$I$25:$I$52,MATCH(B2473&amp;"|"&amp;I2473,Structure!$A$25:$A$52,0))</f>
        <v/>
      </c>
      <c r="Q2473" s="20">
        <f>G2473/H2473</f>
        <v/>
      </c>
      <c r="R2473" s="20">
        <f>G2473/O2473</f>
        <v/>
      </c>
      <c r="S2473" s="32">
        <f>(G2473-N2473)/(P2473-N2473)</f>
        <v/>
      </c>
      <c r="T2473" s="4">
        <f>IF(G2473&lt;N2473,"Below",IF(G2473&gt;P2473,"Above","Within"))</f>
        <v/>
      </c>
      <c r="U2473" s="17">
        <f>MAX(0,N2473-G2473)*F2473</f>
        <v/>
      </c>
      <c r="V2473" s="17">
        <f>MAX(0,G2473-P2473)*F2473</f>
        <v/>
      </c>
      <c r="W2473" s="33">
        <f>IF(T2473="Above",LN(G2473/P2473)/LN(1+INDEX(Market!$E$6:$E$9,MATCH(B2473,Market!$A$6:$A$9,0))),0)</f>
        <v/>
      </c>
    </row>
    <row r="2474">
      <c r="A2474" s="5" t="inlineStr">
        <is>
          <t>E02874</t>
        </is>
      </c>
      <c r="B2474" s="5" t="inlineStr">
        <is>
          <t>DE</t>
        </is>
      </c>
      <c r="C2474" s="5" t="inlineStr">
        <is>
          <t>Customer Service</t>
        </is>
      </c>
      <c r="D2474" s="5" t="inlineStr">
        <is>
          <t>L2</t>
        </is>
      </c>
      <c r="E2474" s="5" t="inlineStr">
        <is>
          <t>M</t>
        </is>
      </c>
      <c r="F2474" s="5" t="n">
        <v>1</v>
      </c>
      <c r="G2474" s="31" t="n">
        <v>43050</v>
      </c>
      <c r="H2474" s="31" t="n">
        <v>42800</v>
      </c>
      <c r="I2474" s="6">
        <f>INDEX(Roles!$J$5:$J$40,MATCH(C2474&amp;"|"&amp;D2474,Roles!$A$5:$A$40,0))</f>
        <v/>
      </c>
      <c r="J2474" s="6">
        <f>INDEX(Roles!$K$5:$K$40,MATCH(C2474&amp;"|"&amp;D2474,Roles!$A$5:$A$40,0))</f>
        <v/>
      </c>
      <c r="K2474" s="26">
        <f>INDEX(Market!$K$31:$K$54,MATCH(B2474&amp;"|"&amp;J2474,Market!$A$31:$A$54,0))</f>
        <v/>
      </c>
      <c r="L2474" s="6">
        <f>INDEX(Settings!$E$13:$E$19,MATCH(I2474,Settings!$B$13:$B$19,0))</f>
        <v/>
      </c>
      <c r="M2474" s="25">
        <f>INDEX(Structure!$K$6:$K$12,MATCH(I2474,Structure!$A$6:$A$12,0))</f>
        <v/>
      </c>
      <c r="N2474" s="26">
        <f>INDEX(Structure!$G$25:$G$52,MATCH(B2474&amp;"|"&amp;I2474,Structure!$A$25:$A$52,0))</f>
        <v/>
      </c>
      <c r="O2474" s="26">
        <f>INDEX(Structure!$H$25:$H$52,MATCH(B2474&amp;"|"&amp;I2474,Structure!$A$25:$A$52,0))</f>
        <v/>
      </c>
      <c r="P2474" s="26">
        <f>INDEX(Structure!$I$25:$I$52,MATCH(B2474&amp;"|"&amp;I2474,Structure!$A$25:$A$52,0))</f>
        <v/>
      </c>
      <c r="Q2474" s="20">
        <f>G2474/H2474</f>
        <v/>
      </c>
      <c r="R2474" s="20">
        <f>G2474/O2474</f>
        <v/>
      </c>
      <c r="S2474" s="32">
        <f>(G2474-N2474)/(P2474-N2474)</f>
        <v/>
      </c>
      <c r="T2474" s="4">
        <f>IF(G2474&lt;N2474,"Below",IF(G2474&gt;P2474,"Above","Within"))</f>
        <v/>
      </c>
      <c r="U2474" s="17">
        <f>MAX(0,N2474-G2474)*F2474</f>
        <v/>
      </c>
      <c r="V2474" s="17">
        <f>MAX(0,G2474-P2474)*F2474</f>
        <v/>
      </c>
      <c r="W2474" s="33">
        <f>IF(T2474="Above",LN(G2474/P2474)/LN(1+INDEX(Market!$E$6:$E$9,MATCH(B2474,Market!$A$6:$A$9,0))),0)</f>
        <v/>
      </c>
    </row>
    <row r="2475">
      <c r="A2475" s="5" t="inlineStr">
        <is>
          <t>E02875</t>
        </is>
      </c>
      <c r="B2475" s="5" t="inlineStr">
        <is>
          <t>PL</t>
        </is>
      </c>
      <c r="C2475" s="5" t="inlineStr">
        <is>
          <t>Sales</t>
        </is>
      </c>
      <c r="D2475" s="5" t="inlineStr">
        <is>
          <t>L1</t>
        </is>
      </c>
      <c r="E2475" s="5" t="inlineStr">
        <is>
          <t>F</t>
        </is>
      </c>
      <c r="F2475" s="5" t="n">
        <v>1</v>
      </c>
      <c r="G2475" s="31" t="n">
        <v>19850</v>
      </c>
      <c r="H2475" s="31" t="n">
        <v>22000</v>
      </c>
      <c r="I2475" s="6">
        <f>INDEX(Roles!$J$5:$J$40,MATCH(C2475&amp;"|"&amp;D2475,Roles!$A$5:$A$40,0))</f>
        <v/>
      </c>
      <c r="J2475" s="6">
        <f>INDEX(Roles!$K$5:$K$40,MATCH(C2475&amp;"|"&amp;D2475,Roles!$A$5:$A$40,0))</f>
        <v/>
      </c>
      <c r="K2475" s="26">
        <f>INDEX(Market!$K$31:$K$54,MATCH(B2475&amp;"|"&amp;J2475,Market!$A$31:$A$54,0))</f>
        <v/>
      </c>
      <c r="L2475" s="6">
        <f>INDEX(Settings!$E$13:$E$19,MATCH(I2475,Settings!$B$13:$B$19,0))</f>
        <v/>
      </c>
      <c r="M2475" s="25">
        <f>INDEX(Structure!$K$6:$K$12,MATCH(I2475,Structure!$A$6:$A$12,0))</f>
        <v/>
      </c>
      <c r="N2475" s="26">
        <f>INDEX(Structure!$G$25:$G$52,MATCH(B2475&amp;"|"&amp;I2475,Structure!$A$25:$A$52,0))</f>
        <v/>
      </c>
      <c r="O2475" s="26">
        <f>INDEX(Structure!$H$25:$H$52,MATCH(B2475&amp;"|"&amp;I2475,Structure!$A$25:$A$52,0))</f>
        <v/>
      </c>
      <c r="P2475" s="26">
        <f>INDEX(Structure!$I$25:$I$52,MATCH(B2475&amp;"|"&amp;I2475,Structure!$A$25:$A$52,0))</f>
        <v/>
      </c>
      <c r="Q2475" s="20">
        <f>G2475/H2475</f>
        <v/>
      </c>
      <c r="R2475" s="20">
        <f>G2475/O2475</f>
        <v/>
      </c>
      <c r="S2475" s="32">
        <f>(G2475-N2475)/(P2475-N2475)</f>
        <v/>
      </c>
      <c r="T2475" s="4">
        <f>IF(G2475&lt;N2475,"Below",IF(G2475&gt;P2475,"Above","Within"))</f>
        <v/>
      </c>
      <c r="U2475" s="17">
        <f>MAX(0,N2475-G2475)*F2475</f>
        <v/>
      </c>
      <c r="V2475" s="17">
        <f>MAX(0,G2475-P2475)*F2475</f>
        <v/>
      </c>
      <c r="W2475" s="33">
        <f>IF(T2475="Above",LN(G2475/P2475)/LN(1+INDEX(Market!$E$6:$E$9,MATCH(B2475,Market!$A$6:$A$9,0))),0)</f>
        <v/>
      </c>
    </row>
    <row r="2476">
      <c r="A2476" s="5" t="inlineStr">
        <is>
          <t>E02876</t>
        </is>
      </c>
      <c r="B2476" s="5" t="inlineStr">
        <is>
          <t>IT</t>
        </is>
      </c>
      <c r="C2476" s="5" t="inlineStr">
        <is>
          <t>Customer Service</t>
        </is>
      </c>
      <c r="D2476" s="5" t="inlineStr">
        <is>
          <t>L1</t>
        </is>
      </c>
      <c r="E2476" s="5" t="inlineStr">
        <is>
          <t>F</t>
        </is>
      </c>
      <c r="F2476" s="5" t="n">
        <v>1</v>
      </c>
      <c r="G2476" s="31" t="n">
        <v>22500</v>
      </c>
      <c r="H2476" s="31" t="n">
        <v>23400</v>
      </c>
      <c r="I2476" s="6">
        <f>INDEX(Roles!$J$5:$J$40,MATCH(C2476&amp;"|"&amp;D2476,Roles!$A$5:$A$40,0))</f>
        <v/>
      </c>
      <c r="J2476" s="6">
        <f>INDEX(Roles!$K$5:$K$40,MATCH(C2476&amp;"|"&amp;D2476,Roles!$A$5:$A$40,0))</f>
        <v/>
      </c>
      <c r="K2476" s="26">
        <f>INDEX(Market!$K$31:$K$54,MATCH(B2476&amp;"|"&amp;J2476,Market!$A$31:$A$54,0))</f>
        <v/>
      </c>
      <c r="L2476" s="6">
        <f>INDEX(Settings!$E$13:$E$19,MATCH(I2476,Settings!$B$13:$B$19,0))</f>
        <v/>
      </c>
      <c r="M2476" s="25">
        <f>INDEX(Structure!$K$6:$K$12,MATCH(I2476,Structure!$A$6:$A$12,0))</f>
        <v/>
      </c>
      <c r="N2476" s="26">
        <f>INDEX(Structure!$G$25:$G$52,MATCH(B2476&amp;"|"&amp;I2476,Structure!$A$25:$A$52,0))</f>
        <v/>
      </c>
      <c r="O2476" s="26">
        <f>INDEX(Structure!$H$25:$H$52,MATCH(B2476&amp;"|"&amp;I2476,Structure!$A$25:$A$52,0))</f>
        <v/>
      </c>
      <c r="P2476" s="26">
        <f>INDEX(Structure!$I$25:$I$52,MATCH(B2476&amp;"|"&amp;I2476,Structure!$A$25:$A$52,0))</f>
        <v/>
      </c>
      <c r="Q2476" s="20">
        <f>G2476/H2476</f>
        <v/>
      </c>
      <c r="R2476" s="20">
        <f>G2476/O2476</f>
        <v/>
      </c>
      <c r="S2476" s="32">
        <f>(G2476-N2476)/(P2476-N2476)</f>
        <v/>
      </c>
      <c r="T2476" s="4">
        <f>IF(G2476&lt;N2476,"Below",IF(G2476&gt;P2476,"Above","Within"))</f>
        <v/>
      </c>
      <c r="U2476" s="17">
        <f>MAX(0,N2476-G2476)*F2476</f>
        <v/>
      </c>
      <c r="V2476" s="17">
        <f>MAX(0,G2476-P2476)*F2476</f>
        <v/>
      </c>
      <c r="W2476" s="33">
        <f>IF(T2476="Above",LN(G2476/P2476)/LN(1+INDEX(Market!$E$6:$E$9,MATCH(B2476,Market!$A$6:$A$9,0))),0)</f>
        <v/>
      </c>
    </row>
    <row r="2477">
      <c r="A2477" s="5" t="inlineStr">
        <is>
          <t>E02877</t>
        </is>
      </c>
      <c r="B2477" s="5" t="inlineStr">
        <is>
          <t>IT</t>
        </is>
      </c>
      <c r="C2477" s="5" t="inlineStr">
        <is>
          <t>Operations</t>
        </is>
      </c>
      <c r="D2477" s="5" t="inlineStr">
        <is>
          <t>L4</t>
        </is>
      </c>
      <c r="E2477" s="5" t="inlineStr">
        <is>
          <t>M</t>
        </is>
      </c>
      <c r="F2477" s="5" t="n">
        <v>1</v>
      </c>
      <c r="G2477" s="31" t="n">
        <v>56950</v>
      </c>
      <c r="H2477" s="31" t="n">
        <v>51900</v>
      </c>
      <c r="I2477" s="6">
        <f>INDEX(Roles!$J$5:$J$40,MATCH(C2477&amp;"|"&amp;D2477,Roles!$A$5:$A$40,0))</f>
        <v/>
      </c>
      <c r="J2477" s="6">
        <f>INDEX(Roles!$K$5:$K$40,MATCH(C2477&amp;"|"&amp;D2477,Roles!$A$5:$A$40,0))</f>
        <v/>
      </c>
      <c r="K2477" s="26">
        <f>INDEX(Market!$K$31:$K$54,MATCH(B2477&amp;"|"&amp;J2477,Market!$A$31:$A$54,0))</f>
        <v/>
      </c>
      <c r="L2477" s="6">
        <f>INDEX(Settings!$E$13:$E$19,MATCH(I2477,Settings!$B$13:$B$19,0))</f>
        <v/>
      </c>
      <c r="M2477" s="25">
        <f>INDEX(Structure!$K$6:$K$12,MATCH(I2477,Structure!$A$6:$A$12,0))</f>
        <v/>
      </c>
      <c r="N2477" s="26">
        <f>INDEX(Structure!$G$25:$G$52,MATCH(B2477&amp;"|"&amp;I2477,Structure!$A$25:$A$52,0))</f>
        <v/>
      </c>
      <c r="O2477" s="26">
        <f>INDEX(Structure!$H$25:$H$52,MATCH(B2477&amp;"|"&amp;I2477,Structure!$A$25:$A$52,0))</f>
        <v/>
      </c>
      <c r="P2477" s="26">
        <f>INDEX(Structure!$I$25:$I$52,MATCH(B2477&amp;"|"&amp;I2477,Structure!$A$25:$A$52,0))</f>
        <v/>
      </c>
      <c r="Q2477" s="20">
        <f>G2477/H2477</f>
        <v/>
      </c>
      <c r="R2477" s="20">
        <f>G2477/O2477</f>
        <v/>
      </c>
      <c r="S2477" s="32">
        <f>(G2477-N2477)/(P2477-N2477)</f>
        <v/>
      </c>
      <c r="T2477" s="4">
        <f>IF(G2477&lt;N2477,"Below",IF(G2477&gt;P2477,"Above","Within"))</f>
        <v/>
      </c>
      <c r="U2477" s="17">
        <f>MAX(0,N2477-G2477)*F2477</f>
        <v/>
      </c>
      <c r="V2477" s="17">
        <f>MAX(0,G2477-P2477)*F2477</f>
        <v/>
      </c>
      <c r="W2477" s="33">
        <f>IF(T2477="Above",LN(G2477/P2477)/LN(1+INDEX(Market!$E$6:$E$9,MATCH(B2477,Market!$A$6:$A$9,0))),0)</f>
        <v/>
      </c>
    </row>
    <row r="2478">
      <c r="A2478" s="5" t="inlineStr">
        <is>
          <t>E02878</t>
        </is>
      </c>
      <c r="B2478" s="5" t="inlineStr">
        <is>
          <t>PL</t>
        </is>
      </c>
      <c r="C2478" s="5" t="inlineStr">
        <is>
          <t>Finance</t>
        </is>
      </c>
      <c r="D2478" s="5" t="inlineStr">
        <is>
          <t>L1</t>
        </is>
      </c>
      <c r="E2478" s="5" t="inlineStr">
        <is>
          <t>M</t>
        </is>
      </c>
      <c r="F2478" s="5" t="n">
        <v>1</v>
      </c>
      <c r="G2478" s="31" t="n">
        <v>22750</v>
      </c>
      <c r="H2478" s="31" t="n">
        <v>23100</v>
      </c>
      <c r="I2478" s="6">
        <f>INDEX(Roles!$J$5:$J$40,MATCH(C2478&amp;"|"&amp;D2478,Roles!$A$5:$A$40,0))</f>
        <v/>
      </c>
      <c r="J2478" s="6">
        <f>INDEX(Roles!$K$5:$K$40,MATCH(C2478&amp;"|"&amp;D2478,Roles!$A$5:$A$40,0))</f>
        <v/>
      </c>
      <c r="K2478" s="26">
        <f>INDEX(Market!$K$31:$K$54,MATCH(B2478&amp;"|"&amp;J2478,Market!$A$31:$A$54,0))</f>
        <v/>
      </c>
      <c r="L2478" s="6">
        <f>INDEX(Settings!$E$13:$E$19,MATCH(I2478,Settings!$B$13:$B$19,0))</f>
        <v/>
      </c>
      <c r="M2478" s="25">
        <f>INDEX(Structure!$K$6:$K$12,MATCH(I2478,Structure!$A$6:$A$12,0))</f>
        <v/>
      </c>
      <c r="N2478" s="26">
        <f>INDEX(Structure!$G$25:$G$52,MATCH(B2478&amp;"|"&amp;I2478,Structure!$A$25:$A$52,0))</f>
        <v/>
      </c>
      <c r="O2478" s="26">
        <f>INDEX(Structure!$H$25:$H$52,MATCH(B2478&amp;"|"&amp;I2478,Structure!$A$25:$A$52,0))</f>
        <v/>
      </c>
      <c r="P2478" s="26">
        <f>INDEX(Structure!$I$25:$I$52,MATCH(B2478&amp;"|"&amp;I2478,Structure!$A$25:$A$52,0))</f>
        <v/>
      </c>
      <c r="Q2478" s="20">
        <f>G2478/H2478</f>
        <v/>
      </c>
      <c r="R2478" s="20">
        <f>G2478/O2478</f>
        <v/>
      </c>
      <c r="S2478" s="32">
        <f>(G2478-N2478)/(P2478-N2478)</f>
        <v/>
      </c>
      <c r="T2478" s="4">
        <f>IF(G2478&lt;N2478,"Below",IF(G2478&gt;P2478,"Above","Within"))</f>
        <v/>
      </c>
      <c r="U2478" s="17">
        <f>MAX(0,N2478-G2478)*F2478</f>
        <v/>
      </c>
      <c r="V2478" s="17">
        <f>MAX(0,G2478-P2478)*F2478</f>
        <v/>
      </c>
      <c r="W2478" s="33">
        <f>IF(T2478="Above",LN(G2478/P2478)/LN(1+INDEX(Market!$E$6:$E$9,MATCH(B2478,Market!$A$6:$A$9,0))),0)</f>
        <v/>
      </c>
    </row>
    <row r="2479">
      <c r="A2479" s="5" t="inlineStr">
        <is>
          <t>E02879</t>
        </is>
      </c>
      <c r="B2479" s="5" t="inlineStr">
        <is>
          <t>PL</t>
        </is>
      </c>
      <c r="C2479" s="5" t="inlineStr">
        <is>
          <t>HR</t>
        </is>
      </c>
      <c r="D2479" s="5" t="inlineStr">
        <is>
          <t>L1</t>
        </is>
      </c>
      <c r="E2479" s="5" t="inlineStr">
        <is>
          <t>M</t>
        </is>
      </c>
      <c r="F2479" s="5" t="n">
        <v>1</v>
      </c>
      <c r="G2479" s="31" t="n">
        <v>21100</v>
      </c>
      <c r="H2479" s="31" t="n">
        <v>21000</v>
      </c>
      <c r="I2479" s="6">
        <f>INDEX(Roles!$J$5:$J$40,MATCH(C2479&amp;"|"&amp;D2479,Roles!$A$5:$A$40,0))</f>
        <v/>
      </c>
      <c r="J2479" s="6">
        <f>INDEX(Roles!$K$5:$K$40,MATCH(C2479&amp;"|"&amp;D2479,Roles!$A$5:$A$40,0))</f>
        <v/>
      </c>
      <c r="K2479" s="26">
        <f>INDEX(Market!$K$31:$K$54,MATCH(B2479&amp;"|"&amp;J2479,Market!$A$31:$A$54,0))</f>
        <v/>
      </c>
      <c r="L2479" s="6">
        <f>INDEX(Settings!$E$13:$E$19,MATCH(I2479,Settings!$B$13:$B$19,0))</f>
        <v/>
      </c>
      <c r="M2479" s="25">
        <f>INDEX(Structure!$K$6:$K$12,MATCH(I2479,Structure!$A$6:$A$12,0))</f>
        <v/>
      </c>
      <c r="N2479" s="26">
        <f>INDEX(Structure!$G$25:$G$52,MATCH(B2479&amp;"|"&amp;I2479,Structure!$A$25:$A$52,0))</f>
        <v/>
      </c>
      <c r="O2479" s="26">
        <f>INDEX(Structure!$H$25:$H$52,MATCH(B2479&amp;"|"&amp;I2479,Structure!$A$25:$A$52,0))</f>
        <v/>
      </c>
      <c r="P2479" s="26">
        <f>INDEX(Structure!$I$25:$I$52,MATCH(B2479&amp;"|"&amp;I2479,Structure!$A$25:$A$52,0))</f>
        <v/>
      </c>
      <c r="Q2479" s="20">
        <f>G2479/H2479</f>
        <v/>
      </c>
      <c r="R2479" s="20">
        <f>G2479/O2479</f>
        <v/>
      </c>
      <c r="S2479" s="32">
        <f>(G2479-N2479)/(P2479-N2479)</f>
        <v/>
      </c>
      <c r="T2479" s="4">
        <f>IF(G2479&lt;N2479,"Below",IF(G2479&gt;P2479,"Above","Within"))</f>
        <v/>
      </c>
      <c r="U2479" s="17">
        <f>MAX(0,N2479-G2479)*F2479</f>
        <v/>
      </c>
      <c r="V2479" s="17">
        <f>MAX(0,G2479-P2479)*F2479</f>
        <v/>
      </c>
      <c r="W2479" s="33">
        <f>IF(T2479="Above",LN(G2479/P2479)/LN(1+INDEX(Market!$E$6:$E$9,MATCH(B2479,Market!$A$6:$A$9,0))),0)</f>
        <v/>
      </c>
    </row>
    <row r="2480">
      <c r="A2480" s="5" t="inlineStr">
        <is>
          <t>E02880</t>
        </is>
      </c>
      <c r="B2480" s="5" t="inlineStr">
        <is>
          <t>PL</t>
        </is>
      </c>
      <c r="C2480" s="5" t="inlineStr">
        <is>
          <t>Customer Service</t>
        </is>
      </c>
      <c r="D2480" s="5" t="inlineStr">
        <is>
          <t>L2</t>
        </is>
      </c>
      <c r="E2480" s="5" t="inlineStr">
        <is>
          <t>F</t>
        </is>
      </c>
      <c r="F2480" s="5" t="n">
        <v>1</v>
      </c>
      <c r="G2480" s="31" t="n">
        <v>22900</v>
      </c>
      <c r="H2480" s="31" t="n">
        <v>23600</v>
      </c>
      <c r="I2480" s="6">
        <f>INDEX(Roles!$J$5:$J$40,MATCH(C2480&amp;"|"&amp;D2480,Roles!$A$5:$A$40,0))</f>
        <v/>
      </c>
      <c r="J2480" s="6">
        <f>INDEX(Roles!$K$5:$K$40,MATCH(C2480&amp;"|"&amp;D2480,Roles!$A$5:$A$40,0))</f>
        <v/>
      </c>
      <c r="K2480" s="26">
        <f>INDEX(Market!$K$31:$K$54,MATCH(B2480&amp;"|"&amp;J2480,Market!$A$31:$A$54,0))</f>
        <v/>
      </c>
      <c r="L2480" s="6">
        <f>INDEX(Settings!$E$13:$E$19,MATCH(I2480,Settings!$B$13:$B$19,0))</f>
        <v/>
      </c>
      <c r="M2480" s="25">
        <f>INDEX(Structure!$K$6:$K$12,MATCH(I2480,Structure!$A$6:$A$12,0))</f>
        <v/>
      </c>
      <c r="N2480" s="26">
        <f>INDEX(Structure!$G$25:$G$52,MATCH(B2480&amp;"|"&amp;I2480,Structure!$A$25:$A$52,0))</f>
        <v/>
      </c>
      <c r="O2480" s="26">
        <f>INDEX(Structure!$H$25:$H$52,MATCH(B2480&amp;"|"&amp;I2480,Structure!$A$25:$A$52,0))</f>
        <v/>
      </c>
      <c r="P2480" s="26">
        <f>INDEX(Structure!$I$25:$I$52,MATCH(B2480&amp;"|"&amp;I2480,Structure!$A$25:$A$52,0))</f>
        <v/>
      </c>
      <c r="Q2480" s="20">
        <f>G2480/H2480</f>
        <v/>
      </c>
      <c r="R2480" s="20">
        <f>G2480/O2480</f>
        <v/>
      </c>
      <c r="S2480" s="32">
        <f>(G2480-N2480)/(P2480-N2480)</f>
        <v/>
      </c>
      <c r="T2480" s="4">
        <f>IF(G2480&lt;N2480,"Below",IF(G2480&gt;P2480,"Above","Within"))</f>
        <v/>
      </c>
      <c r="U2480" s="17">
        <f>MAX(0,N2480-G2480)*F2480</f>
        <v/>
      </c>
      <c r="V2480" s="17">
        <f>MAX(0,G2480-P2480)*F2480</f>
        <v/>
      </c>
      <c r="W2480" s="33">
        <f>IF(T2480="Above",LN(G2480/P2480)/LN(1+INDEX(Market!$E$6:$E$9,MATCH(B2480,Market!$A$6:$A$9,0))),0)</f>
        <v/>
      </c>
    </row>
    <row r="2481">
      <c r="A2481" s="5" t="inlineStr">
        <is>
          <t>E02881</t>
        </is>
      </c>
      <c r="B2481" s="5" t="inlineStr">
        <is>
          <t>IT</t>
        </is>
      </c>
      <c r="C2481" s="5" t="inlineStr">
        <is>
          <t>Customer Service</t>
        </is>
      </c>
      <c r="D2481" s="5" t="inlineStr">
        <is>
          <t>L3</t>
        </is>
      </c>
      <c r="E2481" s="5" t="inlineStr">
        <is>
          <t>F</t>
        </is>
      </c>
      <c r="F2481" s="5" t="n">
        <v>1</v>
      </c>
      <c r="G2481" s="31" t="n">
        <v>37200</v>
      </c>
      <c r="H2481" s="31" t="n">
        <v>37400</v>
      </c>
      <c r="I2481" s="6">
        <f>INDEX(Roles!$J$5:$J$40,MATCH(C2481&amp;"|"&amp;D2481,Roles!$A$5:$A$40,0))</f>
        <v/>
      </c>
      <c r="J2481" s="6">
        <f>INDEX(Roles!$K$5:$K$40,MATCH(C2481&amp;"|"&amp;D2481,Roles!$A$5:$A$40,0))</f>
        <v/>
      </c>
      <c r="K2481" s="26">
        <f>INDEX(Market!$K$31:$K$54,MATCH(B2481&amp;"|"&amp;J2481,Market!$A$31:$A$54,0))</f>
        <v/>
      </c>
      <c r="L2481" s="6">
        <f>INDEX(Settings!$E$13:$E$19,MATCH(I2481,Settings!$B$13:$B$19,0))</f>
        <v/>
      </c>
      <c r="M2481" s="25">
        <f>INDEX(Structure!$K$6:$K$12,MATCH(I2481,Structure!$A$6:$A$12,0))</f>
        <v/>
      </c>
      <c r="N2481" s="26">
        <f>INDEX(Structure!$G$25:$G$52,MATCH(B2481&amp;"|"&amp;I2481,Structure!$A$25:$A$52,0))</f>
        <v/>
      </c>
      <c r="O2481" s="26">
        <f>INDEX(Structure!$H$25:$H$52,MATCH(B2481&amp;"|"&amp;I2481,Structure!$A$25:$A$52,0))</f>
        <v/>
      </c>
      <c r="P2481" s="26">
        <f>INDEX(Structure!$I$25:$I$52,MATCH(B2481&amp;"|"&amp;I2481,Structure!$A$25:$A$52,0))</f>
        <v/>
      </c>
      <c r="Q2481" s="20">
        <f>G2481/H2481</f>
        <v/>
      </c>
      <c r="R2481" s="20">
        <f>G2481/O2481</f>
        <v/>
      </c>
      <c r="S2481" s="32">
        <f>(G2481-N2481)/(P2481-N2481)</f>
        <v/>
      </c>
      <c r="T2481" s="4">
        <f>IF(G2481&lt;N2481,"Below",IF(G2481&gt;P2481,"Above","Within"))</f>
        <v/>
      </c>
      <c r="U2481" s="17">
        <f>MAX(0,N2481-G2481)*F2481</f>
        <v/>
      </c>
      <c r="V2481" s="17">
        <f>MAX(0,G2481-P2481)*F2481</f>
        <v/>
      </c>
      <c r="W2481" s="33">
        <f>IF(T2481="Above",LN(G2481/P2481)/LN(1+INDEX(Market!$E$6:$E$9,MATCH(B2481,Market!$A$6:$A$9,0))),0)</f>
        <v/>
      </c>
    </row>
    <row r="2482">
      <c r="A2482" s="5" t="inlineStr">
        <is>
          <t>E02882</t>
        </is>
      </c>
      <c r="B2482" s="5" t="inlineStr">
        <is>
          <t>DE</t>
        </is>
      </c>
      <c r="C2482" s="5" t="inlineStr">
        <is>
          <t>Customer Service</t>
        </is>
      </c>
      <c r="D2482" s="5" t="inlineStr">
        <is>
          <t>L3</t>
        </is>
      </c>
      <c r="E2482" s="5" t="inlineStr">
        <is>
          <t>F</t>
        </is>
      </c>
      <c r="F2482" s="5" t="n">
        <v>1</v>
      </c>
      <c r="G2482" s="31" t="n">
        <v>53900</v>
      </c>
      <c r="H2482" s="31" t="n">
        <v>54700</v>
      </c>
      <c r="I2482" s="6">
        <f>INDEX(Roles!$J$5:$J$40,MATCH(C2482&amp;"|"&amp;D2482,Roles!$A$5:$A$40,0))</f>
        <v/>
      </c>
      <c r="J2482" s="6">
        <f>INDEX(Roles!$K$5:$K$40,MATCH(C2482&amp;"|"&amp;D2482,Roles!$A$5:$A$40,0))</f>
        <v/>
      </c>
      <c r="K2482" s="26">
        <f>INDEX(Market!$K$31:$K$54,MATCH(B2482&amp;"|"&amp;J2482,Market!$A$31:$A$54,0))</f>
        <v/>
      </c>
      <c r="L2482" s="6">
        <f>INDEX(Settings!$E$13:$E$19,MATCH(I2482,Settings!$B$13:$B$19,0))</f>
        <v/>
      </c>
      <c r="M2482" s="25">
        <f>INDEX(Structure!$K$6:$K$12,MATCH(I2482,Structure!$A$6:$A$12,0))</f>
        <v/>
      </c>
      <c r="N2482" s="26">
        <f>INDEX(Structure!$G$25:$G$52,MATCH(B2482&amp;"|"&amp;I2482,Structure!$A$25:$A$52,0))</f>
        <v/>
      </c>
      <c r="O2482" s="26">
        <f>INDEX(Structure!$H$25:$H$52,MATCH(B2482&amp;"|"&amp;I2482,Structure!$A$25:$A$52,0))</f>
        <v/>
      </c>
      <c r="P2482" s="26">
        <f>INDEX(Structure!$I$25:$I$52,MATCH(B2482&amp;"|"&amp;I2482,Structure!$A$25:$A$52,0))</f>
        <v/>
      </c>
      <c r="Q2482" s="20">
        <f>G2482/H2482</f>
        <v/>
      </c>
      <c r="R2482" s="20">
        <f>G2482/O2482</f>
        <v/>
      </c>
      <c r="S2482" s="32">
        <f>(G2482-N2482)/(P2482-N2482)</f>
        <v/>
      </c>
      <c r="T2482" s="4">
        <f>IF(G2482&lt;N2482,"Below",IF(G2482&gt;P2482,"Above","Within"))</f>
        <v/>
      </c>
      <c r="U2482" s="17">
        <f>MAX(0,N2482-G2482)*F2482</f>
        <v/>
      </c>
      <c r="V2482" s="17">
        <f>MAX(0,G2482-P2482)*F2482</f>
        <v/>
      </c>
      <c r="W2482" s="33">
        <f>IF(T2482="Above",LN(G2482/P2482)/LN(1+INDEX(Market!$E$6:$E$9,MATCH(B2482,Market!$A$6:$A$9,0))),0)</f>
        <v/>
      </c>
    </row>
    <row r="2483">
      <c r="A2483" s="5" t="inlineStr">
        <is>
          <t>E02884</t>
        </is>
      </c>
      <c r="B2483" s="5" t="inlineStr">
        <is>
          <t>DE</t>
        </is>
      </c>
      <c r="C2483" s="5" t="inlineStr">
        <is>
          <t>Customer Service</t>
        </is>
      </c>
      <c r="D2483" s="5" t="inlineStr">
        <is>
          <t>L3</t>
        </is>
      </c>
      <c r="E2483" s="5" t="inlineStr">
        <is>
          <t>F</t>
        </is>
      </c>
      <c r="F2483" s="5" t="n">
        <v>1</v>
      </c>
      <c r="G2483" s="31" t="n">
        <v>52750</v>
      </c>
      <c r="H2483" s="31" t="n">
        <v>54700</v>
      </c>
      <c r="I2483" s="6">
        <f>INDEX(Roles!$J$5:$J$40,MATCH(C2483&amp;"|"&amp;D2483,Roles!$A$5:$A$40,0))</f>
        <v/>
      </c>
      <c r="J2483" s="6">
        <f>INDEX(Roles!$K$5:$K$40,MATCH(C2483&amp;"|"&amp;D2483,Roles!$A$5:$A$40,0))</f>
        <v/>
      </c>
      <c r="K2483" s="26">
        <f>INDEX(Market!$K$31:$K$54,MATCH(B2483&amp;"|"&amp;J2483,Market!$A$31:$A$54,0))</f>
        <v/>
      </c>
      <c r="L2483" s="6">
        <f>INDEX(Settings!$E$13:$E$19,MATCH(I2483,Settings!$B$13:$B$19,0))</f>
        <v/>
      </c>
      <c r="M2483" s="25">
        <f>INDEX(Structure!$K$6:$K$12,MATCH(I2483,Structure!$A$6:$A$12,0))</f>
        <v/>
      </c>
      <c r="N2483" s="26">
        <f>INDEX(Structure!$G$25:$G$52,MATCH(B2483&amp;"|"&amp;I2483,Structure!$A$25:$A$52,0))</f>
        <v/>
      </c>
      <c r="O2483" s="26">
        <f>INDEX(Structure!$H$25:$H$52,MATCH(B2483&amp;"|"&amp;I2483,Structure!$A$25:$A$52,0))</f>
        <v/>
      </c>
      <c r="P2483" s="26">
        <f>INDEX(Structure!$I$25:$I$52,MATCH(B2483&amp;"|"&amp;I2483,Structure!$A$25:$A$52,0))</f>
        <v/>
      </c>
      <c r="Q2483" s="20">
        <f>G2483/H2483</f>
        <v/>
      </c>
      <c r="R2483" s="20">
        <f>G2483/O2483</f>
        <v/>
      </c>
      <c r="S2483" s="32">
        <f>(G2483-N2483)/(P2483-N2483)</f>
        <v/>
      </c>
      <c r="T2483" s="4">
        <f>IF(G2483&lt;N2483,"Below",IF(G2483&gt;P2483,"Above","Within"))</f>
        <v/>
      </c>
      <c r="U2483" s="17">
        <f>MAX(0,N2483-G2483)*F2483</f>
        <v/>
      </c>
      <c r="V2483" s="17">
        <f>MAX(0,G2483-P2483)*F2483</f>
        <v/>
      </c>
      <c r="W2483" s="33">
        <f>IF(T2483="Above",LN(G2483/P2483)/LN(1+INDEX(Market!$E$6:$E$9,MATCH(B2483,Market!$A$6:$A$9,0))),0)</f>
        <v/>
      </c>
    </row>
    <row r="2484">
      <c r="A2484" s="5" t="inlineStr">
        <is>
          <t>E02885</t>
        </is>
      </c>
      <c r="B2484" s="5" t="inlineStr">
        <is>
          <t>PL</t>
        </is>
      </c>
      <c r="C2484" s="5" t="inlineStr">
        <is>
          <t>Customer Service</t>
        </is>
      </c>
      <c r="D2484" s="5" t="inlineStr">
        <is>
          <t>L2</t>
        </is>
      </c>
      <c r="E2484" s="5" t="inlineStr">
        <is>
          <t>F</t>
        </is>
      </c>
      <c r="F2484" s="5" t="n">
        <v>1</v>
      </c>
      <c r="G2484" s="31" t="n">
        <v>27000</v>
      </c>
      <c r="H2484" s="31" t="n">
        <v>23600</v>
      </c>
      <c r="I2484" s="6">
        <f>INDEX(Roles!$J$5:$J$40,MATCH(C2484&amp;"|"&amp;D2484,Roles!$A$5:$A$40,0))</f>
        <v/>
      </c>
      <c r="J2484" s="6">
        <f>INDEX(Roles!$K$5:$K$40,MATCH(C2484&amp;"|"&amp;D2484,Roles!$A$5:$A$40,0))</f>
        <v/>
      </c>
      <c r="K2484" s="26">
        <f>INDEX(Market!$K$31:$K$54,MATCH(B2484&amp;"|"&amp;J2484,Market!$A$31:$A$54,0))</f>
        <v/>
      </c>
      <c r="L2484" s="6">
        <f>INDEX(Settings!$E$13:$E$19,MATCH(I2484,Settings!$B$13:$B$19,0))</f>
        <v/>
      </c>
      <c r="M2484" s="25">
        <f>INDEX(Structure!$K$6:$K$12,MATCH(I2484,Structure!$A$6:$A$12,0))</f>
        <v/>
      </c>
      <c r="N2484" s="26">
        <f>INDEX(Structure!$G$25:$G$52,MATCH(B2484&amp;"|"&amp;I2484,Structure!$A$25:$A$52,0))</f>
        <v/>
      </c>
      <c r="O2484" s="26">
        <f>INDEX(Structure!$H$25:$H$52,MATCH(B2484&amp;"|"&amp;I2484,Structure!$A$25:$A$52,0))</f>
        <v/>
      </c>
      <c r="P2484" s="26">
        <f>INDEX(Structure!$I$25:$I$52,MATCH(B2484&amp;"|"&amp;I2484,Structure!$A$25:$A$52,0))</f>
        <v/>
      </c>
      <c r="Q2484" s="20">
        <f>G2484/H2484</f>
        <v/>
      </c>
      <c r="R2484" s="20">
        <f>G2484/O2484</f>
        <v/>
      </c>
      <c r="S2484" s="32">
        <f>(G2484-N2484)/(P2484-N2484)</f>
        <v/>
      </c>
      <c r="T2484" s="4">
        <f>IF(G2484&lt;N2484,"Below",IF(G2484&gt;P2484,"Above","Within"))</f>
        <v/>
      </c>
      <c r="U2484" s="17">
        <f>MAX(0,N2484-G2484)*F2484</f>
        <v/>
      </c>
      <c r="V2484" s="17">
        <f>MAX(0,G2484-P2484)*F2484</f>
        <v/>
      </c>
      <c r="W2484" s="33">
        <f>IF(T2484="Above",LN(G2484/P2484)/LN(1+INDEX(Market!$E$6:$E$9,MATCH(B2484,Market!$A$6:$A$9,0))),0)</f>
        <v/>
      </c>
    </row>
    <row r="2485">
      <c r="A2485" s="5" t="inlineStr">
        <is>
          <t>E02886</t>
        </is>
      </c>
      <c r="B2485" s="5" t="inlineStr">
        <is>
          <t>ES</t>
        </is>
      </c>
      <c r="C2485" s="5" t="inlineStr">
        <is>
          <t>Customer Service</t>
        </is>
      </c>
      <c r="D2485" s="5" t="inlineStr">
        <is>
          <t>L2</t>
        </is>
      </c>
      <c r="E2485" s="5" t="inlineStr">
        <is>
          <t>F</t>
        </is>
      </c>
      <c r="F2485" s="5" t="n">
        <v>1</v>
      </c>
      <c r="G2485" s="31" t="n">
        <v>25600</v>
      </c>
      <c r="H2485" s="31" t="n">
        <v>28100</v>
      </c>
      <c r="I2485" s="6">
        <f>INDEX(Roles!$J$5:$J$40,MATCH(C2485&amp;"|"&amp;D2485,Roles!$A$5:$A$40,0))</f>
        <v/>
      </c>
      <c r="J2485" s="6">
        <f>INDEX(Roles!$K$5:$K$40,MATCH(C2485&amp;"|"&amp;D2485,Roles!$A$5:$A$40,0))</f>
        <v/>
      </c>
      <c r="K2485" s="26">
        <f>INDEX(Market!$K$31:$K$54,MATCH(B2485&amp;"|"&amp;J2485,Market!$A$31:$A$54,0))</f>
        <v/>
      </c>
      <c r="L2485" s="6">
        <f>INDEX(Settings!$E$13:$E$19,MATCH(I2485,Settings!$B$13:$B$19,0))</f>
        <v/>
      </c>
      <c r="M2485" s="25">
        <f>INDEX(Structure!$K$6:$K$12,MATCH(I2485,Structure!$A$6:$A$12,0))</f>
        <v/>
      </c>
      <c r="N2485" s="26">
        <f>INDEX(Structure!$G$25:$G$52,MATCH(B2485&amp;"|"&amp;I2485,Structure!$A$25:$A$52,0))</f>
        <v/>
      </c>
      <c r="O2485" s="26">
        <f>INDEX(Structure!$H$25:$H$52,MATCH(B2485&amp;"|"&amp;I2485,Structure!$A$25:$A$52,0))</f>
        <v/>
      </c>
      <c r="P2485" s="26">
        <f>INDEX(Structure!$I$25:$I$52,MATCH(B2485&amp;"|"&amp;I2485,Structure!$A$25:$A$52,0))</f>
        <v/>
      </c>
      <c r="Q2485" s="20">
        <f>G2485/H2485</f>
        <v/>
      </c>
      <c r="R2485" s="20">
        <f>G2485/O2485</f>
        <v/>
      </c>
      <c r="S2485" s="32">
        <f>(G2485-N2485)/(P2485-N2485)</f>
        <v/>
      </c>
      <c r="T2485" s="4">
        <f>IF(G2485&lt;N2485,"Below",IF(G2485&gt;P2485,"Above","Within"))</f>
        <v/>
      </c>
      <c r="U2485" s="17">
        <f>MAX(0,N2485-G2485)*F2485</f>
        <v/>
      </c>
      <c r="V2485" s="17">
        <f>MAX(0,G2485-P2485)*F2485</f>
        <v/>
      </c>
      <c r="W2485" s="33">
        <f>IF(T2485="Above",LN(G2485/P2485)/LN(1+INDEX(Market!$E$6:$E$9,MATCH(B2485,Market!$A$6:$A$9,0))),0)</f>
        <v/>
      </c>
    </row>
    <row r="2486">
      <c r="A2486" s="5" t="inlineStr">
        <is>
          <t>E02887</t>
        </is>
      </c>
      <c r="B2486" s="5" t="inlineStr">
        <is>
          <t>IT</t>
        </is>
      </c>
      <c r="C2486" s="5" t="inlineStr">
        <is>
          <t>HR</t>
        </is>
      </c>
      <c r="D2486" s="5" t="inlineStr">
        <is>
          <t>L1</t>
        </is>
      </c>
      <c r="E2486" s="5" t="inlineStr">
        <is>
          <t>F</t>
        </is>
      </c>
      <c r="F2486" s="5" t="n">
        <v>1</v>
      </c>
      <c r="G2486" s="31" t="n">
        <v>24700</v>
      </c>
      <c r="H2486" s="31" t="n">
        <v>26000</v>
      </c>
      <c r="I2486" s="6">
        <f>INDEX(Roles!$J$5:$J$40,MATCH(C2486&amp;"|"&amp;D2486,Roles!$A$5:$A$40,0))</f>
        <v/>
      </c>
      <c r="J2486" s="6">
        <f>INDEX(Roles!$K$5:$K$40,MATCH(C2486&amp;"|"&amp;D2486,Roles!$A$5:$A$40,0))</f>
        <v/>
      </c>
      <c r="K2486" s="26">
        <f>INDEX(Market!$K$31:$K$54,MATCH(B2486&amp;"|"&amp;J2486,Market!$A$31:$A$54,0))</f>
        <v/>
      </c>
      <c r="L2486" s="6">
        <f>INDEX(Settings!$E$13:$E$19,MATCH(I2486,Settings!$B$13:$B$19,0))</f>
        <v/>
      </c>
      <c r="M2486" s="25">
        <f>INDEX(Structure!$K$6:$K$12,MATCH(I2486,Structure!$A$6:$A$12,0))</f>
        <v/>
      </c>
      <c r="N2486" s="26">
        <f>INDEX(Structure!$G$25:$G$52,MATCH(B2486&amp;"|"&amp;I2486,Structure!$A$25:$A$52,0))</f>
        <v/>
      </c>
      <c r="O2486" s="26">
        <f>INDEX(Structure!$H$25:$H$52,MATCH(B2486&amp;"|"&amp;I2486,Structure!$A$25:$A$52,0))</f>
        <v/>
      </c>
      <c r="P2486" s="26">
        <f>INDEX(Structure!$I$25:$I$52,MATCH(B2486&amp;"|"&amp;I2486,Structure!$A$25:$A$52,0))</f>
        <v/>
      </c>
      <c r="Q2486" s="20">
        <f>G2486/H2486</f>
        <v/>
      </c>
      <c r="R2486" s="20">
        <f>G2486/O2486</f>
        <v/>
      </c>
      <c r="S2486" s="32">
        <f>(G2486-N2486)/(P2486-N2486)</f>
        <v/>
      </c>
      <c r="T2486" s="4">
        <f>IF(G2486&lt;N2486,"Below",IF(G2486&gt;P2486,"Above","Within"))</f>
        <v/>
      </c>
      <c r="U2486" s="17">
        <f>MAX(0,N2486-G2486)*F2486</f>
        <v/>
      </c>
      <c r="V2486" s="17">
        <f>MAX(0,G2486-P2486)*F2486</f>
        <v/>
      </c>
      <c r="W2486" s="33">
        <f>IF(T2486="Above",LN(G2486/P2486)/LN(1+INDEX(Market!$E$6:$E$9,MATCH(B2486,Market!$A$6:$A$9,0))),0)</f>
        <v/>
      </c>
    </row>
    <row r="2487">
      <c r="A2487" s="5" t="inlineStr">
        <is>
          <t>E02888</t>
        </is>
      </c>
      <c r="B2487" s="5" t="inlineStr">
        <is>
          <t>IT</t>
        </is>
      </c>
      <c r="C2487" s="5" t="inlineStr">
        <is>
          <t>Operations</t>
        </is>
      </c>
      <c r="D2487" s="5" t="inlineStr">
        <is>
          <t>L1</t>
        </is>
      </c>
      <c r="E2487" s="5" t="inlineStr">
        <is>
          <t>F</t>
        </is>
      </c>
      <c r="F2487" s="5" t="n">
        <v>1</v>
      </c>
      <c r="G2487" s="31" t="n">
        <v>22850</v>
      </c>
      <c r="H2487" s="31" t="n">
        <v>24700</v>
      </c>
      <c r="I2487" s="6">
        <f>INDEX(Roles!$J$5:$J$40,MATCH(C2487&amp;"|"&amp;D2487,Roles!$A$5:$A$40,0))</f>
        <v/>
      </c>
      <c r="J2487" s="6">
        <f>INDEX(Roles!$K$5:$K$40,MATCH(C2487&amp;"|"&amp;D2487,Roles!$A$5:$A$40,0))</f>
        <v/>
      </c>
      <c r="K2487" s="26">
        <f>INDEX(Market!$K$31:$K$54,MATCH(B2487&amp;"|"&amp;J2487,Market!$A$31:$A$54,0))</f>
        <v/>
      </c>
      <c r="L2487" s="6">
        <f>INDEX(Settings!$E$13:$E$19,MATCH(I2487,Settings!$B$13:$B$19,0))</f>
        <v/>
      </c>
      <c r="M2487" s="25">
        <f>INDEX(Structure!$K$6:$K$12,MATCH(I2487,Structure!$A$6:$A$12,0))</f>
        <v/>
      </c>
      <c r="N2487" s="26">
        <f>INDEX(Structure!$G$25:$G$52,MATCH(B2487&amp;"|"&amp;I2487,Structure!$A$25:$A$52,0))</f>
        <v/>
      </c>
      <c r="O2487" s="26">
        <f>INDEX(Structure!$H$25:$H$52,MATCH(B2487&amp;"|"&amp;I2487,Structure!$A$25:$A$52,0))</f>
        <v/>
      </c>
      <c r="P2487" s="26">
        <f>INDEX(Structure!$I$25:$I$52,MATCH(B2487&amp;"|"&amp;I2487,Structure!$A$25:$A$52,0))</f>
        <v/>
      </c>
      <c r="Q2487" s="20">
        <f>G2487/H2487</f>
        <v/>
      </c>
      <c r="R2487" s="20">
        <f>G2487/O2487</f>
        <v/>
      </c>
      <c r="S2487" s="32">
        <f>(G2487-N2487)/(P2487-N2487)</f>
        <v/>
      </c>
      <c r="T2487" s="4">
        <f>IF(G2487&lt;N2487,"Below",IF(G2487&gt;P2487,"Above","Within"))</f>
        <v/>
      </c>
      <c r="U2487" s="17">
        <f>MAX(0,N2487-G2487)*F2487</f>
        <v/>
      </c>
      <c r="V2487" s="17">
        <f>MAX(0,G2487-P2487)*F2487</f>
        <v/>
      </c>
      <c r="W2487" s="33">
        <f>IF(T2487="Above",LN(G2487/P2487)/LN(1+INDEX(Market!$E$6:$E$9,MATCH(B2487,Market!$A$6:$A$9,0))),0)</f>
        <v/>
      </c>
    </row>
    <row r="2488">
      <c r="A2488" s="5" t="inlineStr">
        <is>
          <t>E02889</t>
        </is>
      </c>
      <c r="B2488" s="5" t="inlineStr">
        <is>
          <t>PL</t>
        </is>
      </c>
      <c r="C2488" s="5" t="inlineStr">
        <is>
          <t>Sales</t>
        </is>
      </c>
      <c r="D2488" s="5" t="inlineStr">
        <is>
          <t>L1</t>
        </is>
      </c>
      <c r="E2488" s="5" t="inlineStr">
        <is>
          <t>F</t>
        </is>
      </c>
      <c r="F2488" s="5" t="n">
        <v>1</v>
      </c>
      <c r="G2488" s="31" t="n">
        <v>18850</v>
      </c>
      <c r="H2488" s="31" t="n">
        <v>22000</v>
      </c>
      <c r="I2488" s="6">
        <f>INDEX(Roles!$J$5:$J$40,MATCH(C2488&amp;"|"&amp;D2488,Roles!$A$5:$A$40,0))</f>
        <v/>
      </c>
      <c r="J2488" s="6">
        <f>INDEX(Roles!$K$5:$K$40,MATCH(C2488&amp;"|"&amp;D2488,Roles!$A$5:$A$40,0))</f>
        <v/>
      </c>
      <c r="K2488" s="26">
        <f>INDEX(Market!$K$31:$K$54,MATCH(B2488&amp;"|"&amp;J2488,Market!$A$31:$A$54,0))</f>
        <v/>
      </c>
      <c r="L2488" s="6">
        <f>INDEX(Settings!$E$13:$E$19,MATCH(I2488,Settings!$B$13:$B$19,0))</f>
        <v/>
      </c>
      <c r="M2488" s="25">
        <f>INDEX(Structure!$K$6:$K$12,MATCH(I2488,Structure!$A$6:$A$12,0))</f>
        <v/>
      </c>
      <c r="N2488" s="26">
        <f>INDEX(Structure!$G$25:$G$52,MATCH(B2488&amp;"|"&amp;I2488,Structure!$A$25:$A$52,0))</f>
        <v/>
      </c>
      <c r="O2488" s="26">
        <f>INDEX(Structure!$H$25:$H$52,MATCH(B2488&amp;"|"&amp;I2488,Structure!$A$25:$A$52,0))</f>
        <v/>
      </c>
      <c r="P2488" s="26">
        <f>INDEX(Structure!$I$25:$I$52,MATCH(B2488&amp;"|"&amp;I2488,Structure!$A$25:$A$52,0))</f>
        <v/>
      </c>
      <c r="Q2488" s="20">
        <f>G2488/H2488</f>
        <v/>
      </c>
      <c r="R2488" s="20">
        <f>G2488/O2488</f>
        <v/>
      </c>
      <c r="S2488" s="32">
        <f>(G2488-N2488)/(P2488-N2488)</f>
        <v/>
      </c>
      <c r="T2488" s="4">
        <f>IF(G2488&lt;N2488,"Below",IF(G2488&gt;P2488,"Above","Within"))</f>
        <v/>
      </c>
      <c r="U2488" s="17">
        <f>MAX(0,N2488-G2488)*F2488</f>
        <v/>
      </c>
      <c r="V2488" s="17">
        <f>MAX(0,G2488-P2488)*F2488</f>
        <v/>
      </c>
      <c r="W2488" s="33">
        <f>IF(T2488="Above",LN(G2488/P2488)/LN(1+INDEX(Market!$E$6:$E$9,MATCH(B2488,Market!$A$6:$A$9,0))),0)</f>
        <v/>
      </c>
    </row>
    <row r="2489">
      <c r="A2489" s="5" t="inlineStr">
        <is>
          <t>E02891</t>
        </is>
      </c>
      <c r="B2489" s="5" t="inlineStr">
        <is>
          <t>ES</t>
        </is>
      </c>
      <c r="C2489" s="5" t="inlineStr">
        <is>
          <t>Operations</t>
        </is>
      </c>
      <c r="D2489" s="5" t="inlineStr">
        <is>
          <t>L3</t>
        </is>
      </c>
      <c r="E2489" s="5" t="inlineStr">
        <is>
          <t>F</t>
        </is>
      </c>
      <c r="F2489" s="5" t="n">
        <v>1</v>
      </c>
      <c r="G2489" s="31" t="n">
        <v>32850</v>
      </c>
      <c r="H2489" s="31" t="n">
        <v>38000</v>
      </c>
      <c r="I2489" s="6">
        <f>INDEX(Roles!$J$5:$J$40,MATCH(C2489&amp;"|"&amp;D2489,Roles!$A$5:$A$40,0))</f>
        <v/>
      </c>
      <c r="J2489" s="6">
        <f>INDEX(Roles!$K$5:$K$40,MATCH(C2489&amp;"|"&amp;D2489,Roles!$A$5:$A$40,0))</f>
        <v/>
      </c>
      <c r="K2489" s="26">
        <f>INDEX(Market!$K$31:$K$54,MATCH(B2489&amp;"|"&amp;J2489,Market!$A$31:$A$54,0))</f>
        <v/>
      </c>
      <c r="L2489" s="6">
        <f>INDEX(Settings!$E$13:$E$19,MATCH(I2489,Settings!$B$13:$B$19,0))</f>
        <v/>
      </c>
      <c r="M2489" s="25">
        <f>INDEX(Structure!$K$6:$K$12,MATCH(I2489,Structure!$A$6:$A$12,0))</f>
        <v/>
      </c>
      <c r="N2489" s="26">
        <f>INDEX(Structure!$G$25:$G$52,MATCH(B2489&amp;"|"&amp;I2489,Structure!$A$25:$A$52,0))</f>
        <v/>
      </c>
      <c r="O2489" s="26">
        <f>INDEX(Structure!$H$25:$H$52,MATCH(B2489&amp;"|"&amp;I2489,Structure!$A$25:$A$52,0))</f>
        <v/>
      </c>
      <c r="P2489" s="26">
        <f>INDEX(Structure!$I$25:$I$52,MATCH(B2489&amp;"|"&amp;I2489,Structure!$A$25:$A$52,0))</f>
        <v/>
      </c>
      <c r="Q2489" s="20">
        <f>G2489/H2489</f>
        <v/>
      </c>
      <c r="R2489" s="20">
        <f>G2489/O2489</f>
        <v/>
      </c>
      <c r="S2489" s="32">
        <f>(G2489-N2489)/(P2489-N2489)</f>
        <v/>
      </c>
      <c r="T2489" s="4">
        <f>IF(G2489&lt;N2489,"Below",IF(G2489&gt;P2489,"Above","Within"))</f>
        <v/>
      </c>
      <c r="U2489" s="17">
        <f>MAX(0,N2489-G2489)*F2489</f>
        <v/>
      </c>
      <c r="V2489" s="17">
        <f>MAX(0,G2489-P2489)*F2489</f>
        <v/>
      </c>
      <c r="W2489" s="33">
        <f>IF(T2489="Above",LN(G2489/P2489)/LN(1+INDEX(Market!$E$6:$E$9,MATCH(B2489,Market!$A$6:$A$9,0))),0)</f>
        <v/>
      </c>
    </row>
    <row r="2490">
      <c r="A2490" s="5" t="inlineStr">
        <is>
          <t>E02893</t>
        </is>
      </c>
      <c r="B2490" s="5" t="inlineStr">
        <is>
          <t>IT</t>
        </is>
      </c>
      <c r="C2490" s="5" t="inlineStr">
        <is>
          <t>HR</t>
        </is>
      </c>
      <c r="D2490" s="5" t="inlineStr">
        <is>
          <t>L3</t>
        </is>
      </c>
      <c r="E2490" s="5" t="inlineStr">
        <is>
          <t>F</t>
        </is>
      </c>
      <c r="F2490" s="5" t="n">
        <v>1</v>
      </c>
      <c r="G2490" s="31" t="n">
        <v>34650</v>
      </c>
      <c r="H2490" s="31" t="n">
        <v>41600</v>
      </c>
      <c r="I2490" s="6">
        <f>INDEX(Roles!$J$5:$J$40,MATCH(C2490&amp;"|"&amp;D2490,Roles!$A$5:$A$40,0))</f>
        <v/>
      </c>
      <c r="J2490" s="6">
        <f>INDEX(Roles!$K$5:$K$40,MATCH(C2490&amp;"|"&amp;D2490,Roles!$A$5:$A$40,0))</f>
        <v/>
      </c>
      <c r="K2490" s="26">
        <f>INDEX(Market!$K$31:$K$54,MATCH(B2490&amp;"|"&amp;J2490,Market!$A$31:$A$54,0))</f>
        <v/>
      </c>
      <c r="L2490" s="6">
        <f>INDEX(Settings!$E$13:$E$19,MATCH(I2490,Settings!$B$13:$B$19,0))</f>
        <v/>
      </c>
      <c r="M2490" s="25">
        <f>INDEX(Structure!$K$6:$K$12,MATCH(I2490,Structure!$A$6:$A$12,0))</f>
        <v/>
      </c>
      <c r="N2490" s="26">
        <f>INDEX(Structure!$G$25:$G$52,MATCH(B2490&amp;"|"&amp;I2490,Structure!$A$25:$A$52,0))</f>
        <v/>
      </c>
      <c r="O2490" s="26">
        <f>INDEX(Structure!$H$25:$H$52,MATCH(B2490&amp;"|"&amp;I2490,Structure!$A$25:$A$52,0))</f>
        <v/>
      </c>
      <c r="P2490" s="26">
        <f>INDEX(Structure!$I$25:$I$52,MATCH(B2490&amp;"|"&amp;I2490,Structure!$A$25:$A$52,0))</f>
        <v/>
      </c>
      <c r="Q2490" s="20">
        <f>G2490/H2490</f>
        <v/>
      </c>
      <c r="R2490" s="20">
        <f>G2490/O2490</f>
        <v/>
      </c>
      <c r="S2490" s="32">
        <f>(G2490-N2490)/(P2490-N2490)</f>
        <v/>
      </c>
      <c r="T2490" s="4">
        <f>IF(G2490&lt;N2490,"Below",IF(G2490&gt;P2490,"Above","Within"))</f>
        <v/>
      </c>
      <c r="U2490" s="17">
        <f>MAX(0,N2490-G2490)*F2490</f>
        <v/>
      </c>
      <c r="V2490" s="17">
        <f>MAX(0,G2490-P2490)*F2490</f>
        <v/>
      </c>
      <c r="W2490" s="33">
        <f>IF(T2490="Above",LN(G2490/P2490)/LN(1+INDEX(Market!$E$6:$E$9,MATCH(B2490,Market!$A$6:$A$9,0))),0)</f>
        <v/>
      </c>
    </row>
    <row r="2491">
      <c r="A2491" s="5" t="inlineStr">
        <is>
          <t>E02894</t>
        </is>
      </c>
      <c r="B2491" s="5" t="inlineStr">
        <is>
          <t>PL</t>
        </is>
      </c>
      <c r="C2491" s="5" t="inlineStr">
        <is>
          <t>Tech</t>
        </is>
      </c>
      <c r="D2491" s="5" t="inlineStr">
        <is>
          <t>L5</t>
        </is>
      </c>
      <c r="E2491" s="5" t="inlineStr">
        <is>
          <t>M</t>
        </is>
      </c>
      <c r="F2491" s="5" t="n">
        <v>1</v>
      </c>
      <c r="G2491" s="31" t="n">
        <v>82750</v>
      </c>
      <c r="H2491" s="31" t="n">
        <v>76100</v>
      </c>
      <c r="I2491" s="6">
        <f>INDEX(Roles!$J$5:$J$40,MATCH(C2491&amp;"|"&amp;D2491,Roles!$A$5:$A$40,0))</f>
        <v/>
      </c>
      <c r="J2491" s="6">
        <f>INDEX(Roles!$K$5:$K$40,MATCH(C2491&amp;"|"&amp;D2491,Roles!$A$5:$A$40,0))</f>
        <v/>
      </c>
      <c r="K2491" s="26">
        <f>INDEX(Market!$K$31:$K$54,MATCH(B2491&amp;"|"&amp;J2491,Market!$A$31:$A$54,0))</f>
        <v/>
      </c>
      <c r="L2491" s="6">
        <f>INDEX(Settings!$E$13:$E$19,MATCH(I2491,Settings!$B$13:$B$19,0))</f>
        <v/>
      </c>
      <c r="M2491" s="25">
        <f>INDEX(Structure!$K$6:$K$12,MATCH(I2491,Structure!$A$6:$A$12,0))</f>
        <v/>
      </c>
      <c r="N2491" s="26">
        <f>INDEX(Structure!$G$25:$G$52,MATCH(B2491&amp;"|"&amp;I2491,Structure!$A$25:$A$52,0))</f>
        <v/>
      </c>
      <c r="O2491" s="26">
        <f>INDEX(Structure!$H$25:$H$52,MATCH(B2491&amp;"|"&amp;I2491,Structure!$A$25:$A$52,0))</f>
        <v/>
      </c>
      <c r="P2491" s="26">
        <f>INDEX(Structure!$I$25:$I$52,MATCH(B2491&amp;"|"&amp;I2491,Structure!$A$25:$A$52,0))</f>
        <v/>
      </c>
      <c r="Q2491" s="20">
        <f>G2491/H2491</f>
        <v/>
      </c>
      <c r="R2491" s="20">
        <f>G2491/O2491</f>
        <v/>
      </c>
      <c r="S2491" s="32">
        <f>(G2491-N2491)/(P2491-N2491)</f>
        <v/>
      </c>
      <c r="T2491" s="4">
        <f>IF(G2491&lt;N2491,"Below",IF(G2491&gt;P2491,"Above","Within"))</f>
        <v/>
      </c>
      <c r="U2491" s="17">
        <f>MAX(0,N2491-G2491)*F2491</f>
        <v/>
      </c>
      <c r="V2491" s="17">
        <f>MAX(0,G2491-P2491)*F2491</f>
        <v/>
      </c>
      <c r="W2491" s="33">
        <f>IF(T2491="Above",LN(G2491/P2491)/LN(1+INDEX(Market!$E$6:$E$9,MATCH(B2491,Market!$A$6:$A$9,0))),0)</f>
        <v/>
      </c>
    </row>
    <row r="2492">
      <c r="A2492" s="5" t="inlineStr">
        <is>
          <t>E02896</t>
        </is>
      </c>
      <c r="B2492" s="5" t="inlineStr">
        <is>
          <t>IT</t>
        </is>
      </c>
      <c r="C2492" s="5" t="inlineStr">
        <is>
          <t>Tech</t>
        </is>
      </c>
      <c r="D2492" s="5" t="inlineStr">
        <is>
          <t>L5</t>
        </is>
      </c>
      <c r="E2492" s="5" t="inlineStr">
        <is>
          <t>F</t>
        </is>
      </c>
      <c r="F2492" s="5" t="n">
        <v>1</v>
      </c>
      <c r="G2492" s="31" t="n">
        <v>102200</v>
      </c>
      <c r="H2492" s="31" t="n">
        <v>94200</v>
      </c>
      <c r="I2492" s="6">
        <f>INDEX(Roles!$J$5:$J$40,MATCH(C2492&amp;"|"&amp;D2492,Roles!$A$5:$A$40,0))</f>
        <v/>
      </c>
      <c r="J2492" s="6">
        <f>INDEX(Roles!$K$5:$K$40,MATCH(C2492&amp;"|"&amp;D2492,Roles!$A$5:$A$40,0))</f>
        <v/>
      </c>
      <c r="K2492" s="26">
        <f>INDEX(Market!$K$31:$K$54,MATCH(B2492&amp;"|"&amp;J2492,Market!$A$31:$A$54,0))</f>
        <v/>
      </c>
      <c r="L2492" s="6">
        <f>INDEX(Settings!$E$13:$E$19,MATCH(I2492,Settings!$B$13:$B$19,0))</f>
        <v/>
      </c>
      <c r="M2492" s="25">
        <f>INDEX(Structure!$K$6:$K$12,MATCH(I2492,Structure!$A$6:$A$12,0))</f>
        <v/>
      </c>
      <c r="N2492" s="26">
        <f>INDEX(Structure!$G$25:$G$52,MATCH(B2492&amp;"|"&amp;I2492,Structure!$A$25:$A$52,0))</f>
        <v/>
      </c>
      <c r="O2492" s="26">
        <f>INDEX(Structure!$H$25:$H$52,MATCH(B2492&amp;"|"&amp;I2492,Structure!$A$25:$A$52,0))</f>
        <v/>
      </c>
      <c r="P2492" s="26">
        <f>INDEX(Structure!$I$25:$I$52,MATCH(B2492&amp;"|"&amp;I2492,Structure!$A$25:$A$52,0))</f>
        <v/>
      </c>
      <c r="Q2492" s="20">
        <f>G2492/H2492</f>
        <v/>
      </c>
      <c r="R2492" s="20">
        <f>G2492/O2492</f>
        <v/>
      </c>
      <c r="S2492" s="32">
        <f>(G2492-N2492)/(P2492-N2492)</f>
        <v/>
      </c>
      <c r="T2492" s="4">
        <f>IF(G2492&lt;N2492,"Below",IF(G2492&gt;P2492,"Above","Within"))</f>
        <v/>
      </c>
      <c r="U2492" s="17">
        <f>MAX(0,N2492-G2492)*F2492</f>
        <v/>
      </c>
      <c r="V2492" s="17">
        <f>MAX(0,G2492-P2492)*F2492</f>
        <v/>
      </c>
      <c r="W2492" s="33">
        <f>IF(T2492="Above",LN(G2492/P2492)/LN(1+INDEX(Market!$E$6:$E$9,MATCH(B2492,Market!$A$6:$A$9,0))),0)</f>
        <v/>
      </c>
    </row>
    <row r="2493">
      <c r="A2493" s="5" t="inlineStr">
        <is>
          <t>E02897</t>
        </is>
      </c>
      <c r="B2493" s="5" t="inlineStr">
        <is>
          <t>DE</t>
        </is>
      </c>
      <c r="C2493" s="5" t="inlineStr">
        <is>
          <t>Tech</t>
        </is>
      </c>
      <c r="D2493" s="5" t="inlineStr">
        <is>
          <t>L3</t>
        </is>
      </c>
      <c r="E2493" s="5" t="inlineStr">
        <is>
          <t>F</t>
        </is>
      </c>
      <c r="F2493" s="5" t="n">
        <v>1</v>
      </c>
      <c r="G2493" s="31" t="n">
        <v>77800</v>
      </c>
      <c r="H2493" s="31" t="n">
        <v>76000</v>
      </c>
      <c r="I2493" s="6">
        <f>INDEX(Roles!$J$5:$J$40,MATCH(C2493&amp;"|"&amp;D2493,Roles!$A$5:$A$40,0))</f>
        <v/>
      </c>
      <c r="J2493" s="6">
        <f>INDEX(Roles!$K$5:$K$40,MATCH(C2493&amp;"|"&amp;D2493,Roles!$A$5:$A$40,0))</f>
        <v/>
      </c>
      <c r="K2493" s="26">
        <f>INDEX(Market!$K$31:$K$54,MATCH(B2493&amp;"|"&amp;J2493,Market!$A$31:$A$54,0))</f>
        <v/>
      </c>
      <c r="L2493" s="6">
        <f>INDEX(Settings!$E$13:$E$19,MATCH(I2493,Settings!$B$13:$B$19,0))</f>
        <v/>
      </c>
      <c r="M2493" s="25">
        <f>INDEX(Structure!$K$6:$K$12,MATCH(I2493,Structure!$A$6:$A$12,0))</f>
        <v/>
      </c>
      <c r="N2493" s="26">
        <f>INDEX(Structure!$G$25:$G$52,MATCH(B2493&amp;"|"&amp;I2493,Structure!$A$25:$A$52,0))</f>
        <v/>
      </c>
      <c r="O2493" s="26">
        <f>INDEX(Structure!$H$25:$H$52,MATCH(B2493&amp;"|"&amp;I2493,Structure!$A$25:$A$52,0))</f>
        <v/>
      </c>
      <c r="P2493" s="26">
        <f>INDEX(Structure!$I$25:$I$52,MATCH(B2493&amp;"|"&amp;I2493,Structure!$A$25:$A$52,0))</f>
        <v/>
      </c>
      <c r="Q2493" s="20">
        <f>G2493/H2493</f>
        <v/>
      </c>
      <c r="R2493" s="20">
        <f>G2493/O2493</f>
        <v/>
      </c>
      <c r="S2493" s="32">
        <f>(G2493-N2493)/(P2493-N2493)</f>
        <v/>
      </c>
      <c r="T2493" s="4">
        <f>IF(G2493&lt;N2493,"Below",IF(G2493&gt;P2493,"Above","Within"))</f>
        <v/>
      </c>
      <c r="U2493" s="17">
        <f>MAX(0,N2493-G2493)*F2493</f>
        <v/>
      </c>
      <c r="V2493" s="17">
        <f>MAX(0,G2493-P2493)*F2493</f>
        <v/>
      </c>
      <c r="W2493" s="33">
        <f>IF(T2493="Above",LN(G2493/P2493)/LN(1+INDEX(Market!$E$6:$E$9,MATCH(B2493,Market!$A$6:$A$9,0))),0)</f>
        <v/>
      </c>
    </row>
    <row r="2494">
      <c r="A2494" s="5" t="inlineStr">
        <is>
          <t>E02898</t>
        </is>
      </c>
      <c r="B2494" s="5" t="inlineStr">
        <is>
          <t>IT</t>
        </is>
      </c>
      <c r="C2494" s="5" t="inlineStr">
        <is>
          <t>Operations</t>
        </is>
      </c>
      <c r="D2494" s="5" t="inlineStr">
        <is>
          <t>L3</t>
        </is>
      </c>
      <c r="E2494" s="5" t="inlineStr">
        <is>
          <t>F</t>
        </is>
      </c>
      <c r="F2494" s="5" t="n">
        <v>1</v>
      </c>
      <c r="G2494" s="31" t="n">
        <v>44650</v>
      </c>
      <c r="H2494" s="31" t="n">
        <v>39500</v>
      </c>
      <c r="I2494" s="6">
        <f>INDEX(Roles!$J$5:$J$40,MATCH(C2494&amp;"|"&amp;D2494,Roles!$A$5:$A$40,0))</f>
        <v/>
      </c>
      <c r="J2494" s="6">
        <f>INDEX(Roles!$K$5:$K$40,MATCH(C2494&amp;"|"&amp;D2494,Roles!$A$5:$A$40,0))</f>
        <v/>
      </c>
      <c r="K2494" s="26">
        <f>INDEX(Market!$K$31:$K$54,MATCH(B2494&amp;"|"&amp;J2494,Market!$A$31:$A$54,0))</f>
        <v/>
      </c>
      <c r="L2494" s="6">
        <f>INDEX(Settings!$E$13:$E$19,MATCH(I2494,Settings!$B$13:$B$19,0))</f>
        <v/>
      </c>
      <c r="M2494" s="25">
        <f>INDEX(Structure!$K$6:$K$12,MATCH(I2494,Structure!$A$6:$A$12,0))</f>
        <v/>
      </c>
      <c r="N2494" s="26">
        <f>INDEX(Structure!$G$25:$G$52,MATCH(B2494&amp;"|"&amp;I2494,Structure!$A$25:$A$52,0))</f>
        <v/>
      </c>
      <c r="O2494" s="26">
        <f>INDEX(Structure!$H$25:$H$52,MATCH(B2494&amp;"|"&amp;I2494,Structure!$A$25:$A$52,0))</f>
        <v/>
      </c>
      <c r="P2494" s="26">
        <f>INDEX(Structure!$I$25:$I$52,MATCH(B2494&amp;"|"&amp;I2494,Structure!$A$25:$A$52,0))</f>
        <v/>
      </c>
      <c r="Q2494" s="20">
        <f>G2494/H2494</f>
        <v/>
      </c>
      <c r="R2494" s="20">
        <f>G2494/O2494</f>
        <v/>
      </c>
      <c r="S2494" s="32">
        <f>(G2494-N2494)/(P2494-N2494)</f>
        <v/>
      </c>
      <c r="T2494" s="4">
        <f>IF(G2494&lt;N2494,"Below",IF(G2494&gt;P2494,"Above","Within"))</f>
        <v/>
      </c>
      <c r="U2494" s="17">
        <f>MAX(0,N2494-G2494)*F2494</f>
        <v/>
      </c>
      <c r="V2494" s="17">
        <f>MAX(0,G2494-P2494)*F2494</f>
        <v/>
      </c>
      <c r="W2494" s="33">
        <f>IF(T2494="Above",LN(G2494/P2494)/LN(1+INDEX(Market!$E$6:$E$9,MATCH(B2494,Market!$A$6:$A$9,0))),0)</f>
        <v/>
      </c>
    </row>
    <row r="2495">
      <c r="A2495" s="5" t="inlineStr">
        <is>
          <t>E02899</t>
        </is>
      </c>
      <c r="B2495" s="5" t="inlineStr">
        <is>
          <t>PL</t>
        </is>
      </c>
      <c r="C2495" s="5" t="inlineStr">
        <is>
          <t>Customer Service</t>
        </is>
      </c>
      <c r="D2495" s="5" t="inlineStr">
        <is>
          <t>L2</t>
        </is>
      </c>
      <c r="E2495" s="5" t="inlineStr">
        <is>
          <t>M</t>
        </is>
      </c>
      <c r="F2495" s="5" t="n">
        <v>1</v>
      </c>
      <c r="G2495" s="31" t="n">
        <v>22550</v>
      </c>
      <c r="H2495" s="31" t="n">
        <v>23600</v>
      </c>
      <c r="I2495" s="6">
        <f>INDEX(Roles!$J$5:$J$40,MATCH(C2495&amp;"|"&amp;D2495,Roles!$A$5:$A$40,0))</f>
        <v/>
      </c>
      <c r="J2495" s="6">
        <f>INDEX(Roles!$K$5:$K$40,MATCH(C2495&amp;"|"&amp;D2495,Roles!$A$5:$A$40,0))</f>
        <v/>
      </c>
      <c r="K2495" s="26">
        <f>INDEX(Market!$K$31:$K$54,MATCH(B2495&amp;"|"&amp;J2495,Market!$A$31:$A$54,0))</f>
        <v/>
      </c>
      <c r="L2495" s="6">
        <f>INDEX(Settings!$E$13:$E$19,MATCH(I2495,Settings!$B$13:$B$19,0))</f>
        <v/>
      </c>
      <c r="M2495" s="25">
        <f>INDEX(Structure!$K$6:$K$12,MATCH(I2495,Structure!$A$6:$A$12,0))</f>
        <v/>
      </c>
      <c r="N2495" s="26">
        <f>INDEX(Structure!$G$25:$G$52,MATCH(B2495&amp;"|"&amp;I2495,Structure!$A$25:$A$52,0))</f>
        <v/>
      </c>
      <c r="O2495" s="26">
        <f>INDEX(Structure!$H$25:$H$52,MATCH(B2495&amp;"|"&amp;I2495,Structure!$A$25:$A$52,0))</f>
        <v/>
      </c>
      <c r="P2495" s="26">
        <f>INDEX(Structure!$I$25:$I$52,MATCH(B2495&amp;"|"&amp;I2495,Structure!$A$25:$A$52,0))</f>
        <v/>
      </c>
      <c r="Q2495" s="20">
        <f>G2495/H2495</f>
        <v/>
      </c>
      <c r="R2495" s="20">
        <f>G2495/O2495</f>
        <v/>
      </c>
      <c r="S2495" s="32">
        <f>(G2495-N2495)/(P2495-N2495)</f>
        <v/>
      </c>
      <c r="T2495" s="4">
        <f>IF(G2495&lt;N2495,"Below",IF(G2495&gt;P2495,"Above","Within"))</f>
        <v/>
      </c>
      <c r="U2495" s="17">
        <f>MAX(0,N2495-G2495)*F2495</f>
        <v/>
      </c>
      <c r="V2495" s="17">
        <f>MAX(0,G2495-P2495)*F2495</f>
        <v/>
      </c>
      <c r="W2495" s="33">
        <f>IF(T2495="Above",LN(G2495/P2495)/LN(1+INDEX(Market!$E$6:$E$9,MATCH(B2495,Market!$A$6:$A$9,0))),0)</f>
        <v/>
      </c>
    </row>
    <row r="2496">
      <c r="A2496" s="5" t="inlineStr">
        <is>
          <t>E02900</t>
        </is>
      </c>
      <c r="B2496" s="5" t="inlineStr">
        <is>
          <t>DE</t>
        </is>
      </c>
      <c r="C2496" s="5" t="inlineStr">
        <is>
          <t>Finance</t>
        </is>
      </c>
      <c r="D2496" s="5" t="inlineStr">
        <is>
          <t>L2</t>
        </is>
      </c>
      <c r="E2496" s="5" t="inlineStr">
        <is>
          <t>F</t>
        </is>
      </c>
      <c r="F2496" s="5" t="n">
        <v>1</v>
      </c>
      <c r="G2496" s="31" t="n">
        <v>49450</v>
      </c>
      <c r="H2496" s="31" t="n">
        <v>52300</v>
      </c>
      <c r="I2496" s="6">
        <f>INDEX(Roles!$J$5:$J$40,MATCH(C2496&amp;"|"&amp;D2496,Roles!$A$5:$A$40,0))</f>
        <v/>
      </c>
      <c r="J2496" s="6">
        <f>INDEX(Roles!$K$5:$K$40,MATCH(C2496&amp;"|"&amp;D2496,Roles!$A$5:$A$40,0))</f>
        <v/>
      </c>
      <c r="K2496" s="26">
        <f>INDEX(Market!$K$31:$K$54,MATCH(B2496&amp;"|"&amp;J2496,Market!$A$31:$A$54,0))</f>
        <v/>
      </c>
      <c r="L2496" s="6">
        <f>INDEX(Settings!$E$13:$E$19,MATCH(I2496,Settings!$B$13:$B$19,0))</f>
        <v/>
      </c>
      <c r="M2496" s="25">
        <f>INDEX(Structure!$K$6:$K$12,MATCH(I2496,Structure!$A$6:$A$12,0))</f>
        <v/>
      </c>
      <c r="N2496" s="26">
        <f>INDEX(Structure!$G$25:$G$52,MATCH(B2496&amp;"|"&amp;I2496,Structure!$A$25:$A$52,0))</f>
        <v/>
      </c>
      <c r="O2496" s="26">
        <f>INDEX(Structure!$H$25:$H$52,MATCH(B2496&amp;"|"&amp;I2496,Structure!$A$25:$A$52,0))</f>
        <v/>
      </c>
      <c r="P2496" s="26">
        <f>INDEX(Structure!$I$25:$I$52,MATCH(B2496&amp;"|"&amp;I2496,Structure!$A$25:$A$52,0))</f>
        <v/>
      </c>
      <c r="Q2496" s="20">
        <f>G2496/H2496</f>
        <v/>
      </c>
      <c r="R2496" s="20">
        <f>G2496/O2496</f>
        <v/>
      </c>
      <c r="S2496" s="32">
        <f>(G2496-N2496)/(P2496-N2496)</f>
        <v/>
      </c>
      <c r="T2496" s="4">
        <f>IF(G2496&lt;N2496,"Below",IF(G2496&gt;P2496,"Above","Within"))</f>
        <v/>
      </c>
      <c r="U2496" s="17">
        <f>MAX(0,N2496-G2496)*F2496</f>
        <v/>
      </c>
      <c r="V2496" s="17">
        <f>MAX(0,G2496-P2496)*F2496</f>
        <v/>
      </c>
      <c r="W2496" s="33">
        <f>IF(T2496="Above",LN(G2496/P2496)/LN(1+INDEX(Market!$E$6:$E$9,MATCH(B2496,Market!$A$6:$A$9,0))),0)</f>
        <v/>
      </c>
    </row>
    <row r="2497">
      <c r="A2497" s="5" t="inlineStr">
        <is>
          <t>E02902</t>
        </is>
      </c>
      <c r="B2497" s="5" t="inlineStr">
        <is>
          <t>IT</t>
        </is>
      </c>
      <c r="C2497" s="5" t="inlineStr">
        <is>
          <t>Finance</t>
        </is>
      </c>
      <c r="D2497" s="5" t="inlineStr">
        <is>
          <t>L3</t>
        </is>
      </c>
      <c r="E2497" s="5" t="inlineStr">
        <is>
          <t>M</t>
        </is>
      </c>
      <c r="F2497" s="5" t="n">
        <v>1</v>
      </c>
      <c r="G2497" s="31" t="n">
        <v>46600</v>
      </c>
      <c r="H2497" s="31" t="n">
        <v>45800</v>
      </c>
      <c r="I2497" s="6">
        <f>INDEX(Roles!$J$5:$J$40,MATCH(C2497&amp;"|"&amp;D2497,Roles!$A$5:$A$40,0))</f>
        <v/>
      </c>
      <c r="J2497" s="6">
        <f>INDEX(Roles!$K$5:$K$40,MATCH(C2497&amp;"|"&amp;D2497,Roles!$A$5:$A$40,0))</f>
        <v/>
      </c>
      <c r="K2497" s="26">
        <f>INDEX(Market!$K$31:$K$54,MATCH(B2497&amp;"|"&amp;J2497,Market!$A$31:$A$54,0))</f>
        <v/>
      </c>
      <c r="L2497" s="6">
        <f>INDEX(Settings!$E$13:$E$19,MATCH(I2497,Settings!$B$13:$B$19,0))</f>
        <v/>
      </c>
      <c r="M2497" s="25">
        <f>INDEX(Structure!$K$6:$K$12,MATCH(I2497,Structure!$A$6:$A$12,0))</f>
        <v/>
      </c>
      <c r="N2497" s="26">
        <f>INDEX(Structure!$G$25:$G$52,MATCH(B2497&amp;"|"&amp;I2497,Structure!$A$25:$A$52,0))</f>
        <v/>
      </c>
      <c r="O2497" s="26">
        <f>INDEX(Structure!$H$25:$H$52,MATCH(B2497&amp;"|"&amp;I2497,Structure!$A$25:$A$52,0))</f>
        <v/>
      </c>
      <c r="P2497" s="26">
        <f>INDEX(Structure!$I$25:$I$52,MATCH(B2497&amp;"|"&amp;I2497,Structure!$A$25:$A$52,0))</f>
        <v/>
      </c>
      <c r="Q2497" s="20">
        <f>G2497/H2497</f>
        <v/>
      </c>
      <c r="R2497" s="20">
        <f>G2497/O2497</f>
        <v/>
      </c>
      <c r="S2497" s="32">
        <f>(G2497-N2497)/(P2497-N2497)</f>
        <v/>
      </c>
      <c r="T2497" s="4">
        <f>IF(G2497&lt;N2497,"Below",IF(G2497&gt;P2497,"Above","Within"))</f>
        <v/>
      </c>
      <c r="U2497" s="17">
        <f>MAX(0,N2497-G2497)*F2497</f>
        <v/>
      </c>
      <c r="V2497" s="17">
        <f>MAX(0,G2497-P2497)*F2497</f>
        <v/>
      </c>
      <c r="W2497" s="33">
        <f>IF(T2497="Above",LN(G2497/P2497)/LN(1+INDEX(Market!$E$6:$E$9,MATCH(B2497,Market!$A$6:$A$9,0))),0)</f>
        <v/>
      </c>
    </row>
    <row r="2498">
      <c r="A2498" s="5" t="inlineStr">
        <is>
          <t>E02903</t>
        </is>
      </c>
      <c r="B2498" s="5" t="inlineStr">
        <is>
          <t>IT</t>
        </is>
      </c>
      <c r="C2498" s="5" t="inlineStr">
        <is>
          <t>Sales</t>
        </is>
      </c>
      <c r="D2498" s="5" t="inlineStr">
        <is>
          <t>L3</t>
        </is>
      </c>
      <c r="E2498" s="5" t="inlineStr">
        <is>
          <t>M</t>
        </is>
      </c>
      <c r="F2498" s="5" t="n">
        <v>1</v>
      </c>
      <c r="G2498" s="31" t="n">
        <v>45200</v>
      </c>
      <c r="H2498" s="31" t="n">
        <v>43700</v>
      </c>
      <c r="I2498" s="6">
        <f>INDEX(Roles!$J$5:$J$40,MATCH(C2498&amp;"|"&amp;D2498,Roles!$A$5:$A$40,0))</f>
        <v/>
      </c>
      <c r="J2498" s="6">
        <f>INDEX(Roles!$K$5:$K$40,MATCH(C2498&amp;"|"&amp;D2498,Roles!$A$5:$A$40,0))</f>
        <v/>
      </c>
      <c r="K2498" s="26">
        <f>INDEX(Market!$K$31:$K$54,MATCH(B2498&amp;"|"&amp;J2498,Market!$A$31:$A$54,0))</f>
        <v/>
      </c>
      <c r="L2498" s="6">
        <f>INDEX(Settings!$E$13:$E$19,MATCH(I2498,Settings!$B$13:$B$19,0))</f>
        <v/>
      </c>
      <c r="M2498" s="25">
        <f>INDEX(Structure!$K$6:$K$12,MATCH(I2498,Structure!$A$6:$A$12,0))</f>
        <v/>
      </c>
      <c r="N2498" s="26">
        <f>INDEX(Structure!$G$25:$G$52,MATCH(B2498&amp;"|"&amp;I2498,Structure!$A$25:$A$52,0))</f>
        <v/>
      </c>
      <c r="O2498" s="26">
        <f>INDEX(Structure!$H$25:$H$52,MATCH(B2498&amp;"|"&amp;I2498,Structure!$A$25:$A$52,0))</f>
        <v/>
      </c>
      <c r="P2498" s="26">
        <f>INDEX(Structure!$I$25:$I$52,MATCH(B2498&amp;"|"&amp;I2498,Structure!$A$25:$A$52,0))</f>
        <v/>
      </c>
      <c r="Q2498" s="20">
        <f>G2498/H2498</f>
        <v/>
      </c>
      <c r="R2498" s="20">
        <f>G2498/O2498</f>
        <v/>
      </c>
      <c r="S2498" s="32">
        <f>(G2498-N2498)/(P2498-N2498)</f>
        <v/>
      </c>
      <c r="T2498" s="4">
        <f>IF(G2498&lt;N2498,"Below",IF(G2498&gt;P2498,"Above","Within"))</f>
        <v/>
      </c>
      <c r="U2498" s="17">
        <f>MAX(0,N2498-G2498)*F2498</f>
        <v/>
      </c>
      <c r="V2498" s="17">
        <f>MAX(0,G2498-P2498)*F2498</f>
        <v/>
      </c>
      <c r="W2498" s="33">
        <f>IF(T2498="Above",LN(G2498/P2498)/LN(1+INDEX(Market!$E$6:$E$9,MATCH(B2498,Market!$A$6:$A$9,0))),0)</f>
        <v/>
      </c>
    </row>
    <row r="2499">
      <c r="A2499" s="5" t="inlineStr">
        <is>
          <t>E02904</t>
        </is>
      </c>
      <c r="B2499" s="5" t="inlineStr">
        <is>
          <t>PL</t>
        </is>
      </c>
      <c r="C2499" s="5" t="inlineStr">
        <is>
          <t>Operations</t>
        </is>
      </c>
      <c r="D2499" s="5" t="inlineStr">
        <is>
          <t>L2</t>
        </is>
      </c>
      <c r="E2499" s="5" t="inlineStr">
        <is>
          <t>M</t>
        </is>
      </c>
      <c r="F2499" s="5" t="n">
        <v>1</v>
      </c>
      <c r="G2499" s="31" t="n">
        <v>25300</v>
      </c>
      <c r="H2499" s="31" t="n">
        <v>24900</v>
      </c>
      <c r="I2499" s="6">
        <f>INDEX(Roles!$J$5:$J$40,MATCH(C2499&amp;"|"&amp;D2499,Roles!$A$5:$A$40,0))</f>
        <v/>
      </c>
      <c r="J2499" s="6">
        <f>INDEX(Roles!$K$5:$K$40,MATCH(C2499&amp;"|"&amp;D2499,Roles!$A$5:$A$40,0))</f>
        <v/>
      </c>
      <c r="K2499" s="26">
        <f>INDEX(Market!$K$31:$K$54,MATCH(B2499&amp;"|"&amp;J2499,Market!$A$31:$A$54,0))</f>
        <v/>
      </c>
      <c r="L2499" s="6">
        <f>INDEX(Settings!$E$13:$E$19,MATCH(I2499,Settings!$B$13:$B$19,0))</f>
        <v/>
      </c>
      <c r="M2499" s="25">
        <f>INDEX(Structure!$K$6:$K$12,MATCH(I2499,Structure!$A$6:$A$12,0))</f>
        <v/>
      </c>
      <c r="N2499" s="26">
        <f>INDEX(Structure!$G$25:$G$52,MATCH(B2499&amp;"|"&amp;I2499,Structure!$A$25:$A$52,0))</f>
        <v/>
      </c>
      <c r="O2499" s="26">
        <f>INDEX(Structure!$H$25:$H$52,MATCH(B2499&amp;"|"&amp;I2499,Structure!$A$25:$A$52,0))</f>
        <v/>
      </c>
      <c r="P2499" s="26">
        <f>INDEX(Structure!$I$25:$I$52,MATCH(B2499&amp;"|"&amp;I2499,Structure!$A$25:$A$52,0))</f>
        <v/>
      </c>
      <c r="Q2499" s="20">
        <f>G2499/H2499</f>
        <v/>
      </c>
      <c r="R2499" s="20">
        <f>G2499/O2499</f>
        <v/>
      </c>
      <c r="S2499" s="32">
        <f>(G2499-N2499)/(P2499-N2499)</f>
        <v/>
      </c>
      <c r="T2499" s="4">
        <f>IF(G2499&lt;N2499,"Below",IF(G2499&gt;P2499,"Above","Within"))</f>
        <v/>
      </c>
      <c r="U2499" s="17">
        <f>MAX(0,N2499-G2499)*F2499</f>
        <v/>
      </c>
      <c r="V2499" s="17">
        <f>MAX(0,G2499-P2499)*F2499</f>
        <v/>
      </c>
      <c r="W2499" s="33">
        <f>IF(T2499="Above",LN(G2499/P2499)/LN(1+INDEX(Market!$E$6:$E$9,MATCH(B2499,Market!$A$6:$A$9,0))),0)</f>
        <v/>
      </c>
    </row>
    <row r="2500">
      <c r="A2500" s="5" t="inlineStr">
        <is>
          <t>E02905</t>
        </is>
      </c>
      <c r="B2500" s="5" t="inlineStr">
        <is>
          <t>IT</t>
        </is>
      </c>
      <c r="C2500" s="5" t="inlineStr">
        <is>
          <t>Operations</t>
        </is>
      </c>
      <c r="D2500" s="5" t="inlineStr">
        <is>
          <t>L2</t>
        </is>
      </c>
      <c r="E2500" s="5" t="inlineStr">
        <is>
          <t>M</t>
        </is>
      </c>
      <c r="F2500" s="5" t="n">
        <v>1</v>
      </c>
      <c r="G2500" s="31" t="n">
        <v>29300</v>
      </c>
      <c r="H2500" s="31" t="n">
        <v>30900</v>
      </c>
      <c r="I2500" s="6">
        <f>INDEX(Roles!$J$5:$J$40,MATCH(C2500&amp;"|"&amp;D2500,Roles!$A$5:$A$40,0))</f>
        <v/>
      </c>
      <c r="J2500" s="6">
        <f>INDEX(Roles!$K$5:$K$40,MATCH(C2500&amp;"|"&amp;D2500,Roles!$A$5:$A$40,0))</f>
        <v/>
      </c>
      <c r="K2500" s="26">
        <f>INDEX(Market!$K$31:$K$54,MATCH(B2500&amp;"|"&amp;J2500,Market!$A$31:$A$54,0))</f>
        <v/>
      </c>
      <c r="L2500" s="6">
        <f>INDEX(Settings!$E$13:$E$19,MATCH(I2500,Settings!$B$13:$B$19,0))</f>
        <v/>
      </c>
      <c r="M2500" s="25">
        <f>INDEX(Structure!$K$6:$K$12,MATCH(I2500,Structure!$A$6:$A$12,0))</f>
        <v/>
      </c>
      <c r="N2500" s="26">
        <f>INDEX(Structure!$G$25:$G$52,MATCH(B2500&amp;"|"&amp;I2500,Structure!$A$25:$A$52,0))</f>
        <v/>
      </c>
      <c r="O2500" s="26">
        <f>INDEX(Structure!$H$25:$H$52,MATCH(B2500&amp;"|"&amp;I2500,Structure!$A$25:$A$52,0))</f>
        <v/>
      </c>
      <c r="P2500" s="26">
        <f>INDEX(Structure!$I$25:$I$52,MATCH(B2500&amp;"|"&amp;I2500,Structure!$A$25:$A$52,0))</f>
        <v/>
      </c>
      <c r="Q2500" s="20">
        <f>G2500/H2500</f>
        <v/>
      </c>
      <c r="R2500" s="20">
        <f>G2500/O2500</f>
        <v/>
      </c>
      <c r="S2500" s="32">
        <f>(G2500-N2500)/(P2500-N2500)</f>
        <v/>
      </c>
      <c r="T2500" s="4">
        <f>IF(G2500&lt;N2500,"Below",IF(G2500&gt;P2500,"Above","Within"))</f>
        <v/>
      </c>
      <c r="U2500" s="17">
        <f>MAX(0,N2500-G2500)*F2500</f>
        <v/>
      </c>
      <c r="V2500" s="17">
        <f>MAX(0,G2500-P2500)*F2500</f>
        <v/>
      </c>
      <c r="W2500" s="33">
        <f>IF(T2500="Above",LN(G2500/P2500)/LN(1+INDEX(Market!$E$6:$E$9,MATCH(B2500,Market!$A$6:$A$9,0))),0)</f>
        <v/>
      </c>
    </row>
    <row r="2501">
      <c r="A2501" s="5" t="inlineStr">
        <is>
          <t>E02906</t>
        </is>
      </c>
      <c r="B2501" s="5" t="inlineStr">
        <is>
          <t>IT</t>
        </is>
      </c>
      <c r="C2501" s="5" t="inlineStr">
        <is>
          <t>Operations</t>
        </is>
      </c>
      <c r="D2501" s="5" t="inlineStr">
        <is>
          <t>L3</t>
        </is>
      </c>
      <c r="E2501" s="5" t="inlineStr">
        <is>
          <t>M</t>
        </is>
      </c>
      <c r="F2501" s="5" t="n">
        <v>1</v>
      </c>
      <c r="G2501" s="31" t="n">
        <v>42450</v>
      </c>
      <c r="H2501" s="31" t="n">
        <v>39500</v>
      </c>
      <c r="I2501" s="6">
        <f>INDEX(Roles!$J$5:$J$40,MATCH(C2501&amp;"|"&amp;D2501,Roles!$A$5:$A$40,0))</f>
        <v/>
      </c>
      <c r="J2501" s="6">
        <f>INDEX(Roles!$K$5:$K$40,MATCH(C2501&amp;"|"&amp;D2501,Roles!$A$5:$A$40,0))</f>
        <v/>
      </c>
      <c r="K2501" s="26">
        <f>INDEX(Market!$K$31:$K$54,MATCH(B2501&amp;"|"&amp;J2501,Market!$A$31:$A$54,0))</f>
        <v/>
      </c>
      <c r="L2501" s="6">
        <f>INDEX(Settings!$E$13:$E$19,MATCH(I2501,Settings!$B$13:$B$19,0))</f>
        <v/>
      </c>
      <c r="M2501" s="25">
        <f>INDEX(Structure!$K$6:$K$12,MATCH(I2501,Structure!$A$6:$A$12,0))</f>
        <v/>
      </c>
      <c r="N2501" s="26">
        <f>INDEX(Structure!$G$25:$G$52,MATCH(B2501&amp;"|"&amp;I2501,Structure!$A$25:$A$52,0))</f>
        <v/>
      </c>
      <c r="O2501" s="26">
        <f>INDEX(Structure!$H$25:$H$52,MATCH(B2501&amp;"|"&amp;I2501,Structure!$A$25:$A$52,0))</f>
        <v/>
      </c>
      <c r="P2501" s="26">
        <f>INDEX(Structure!$I$25:$I$52,MATCH(B2501&amp;"|"&amp;I2501,Structure!$A$25:$A$52,0))</f>
        <v/>
      </c>
      <c r="Q2501" s="20">
        <f>G2501/H2501</f>
        <v/>
      </c>
      <c r="R2501" s="20">
        <f>G2501/O2501</f>
        <v/>
      </c>
      <c r="S2501" s="32">
        <f>(G2501-N2501)/(P2501-N2501)</f>
        <v/>
      </c>
      <c r="T2501" s="4">
        <f>IF(G2501&lt;N2501,"Below",IF(G2501&gt;P2501,"Above","Within"))</f>
        <v/>
      </c>
      <c r="U2501" s="17">
        <f>MAX(0,N2501-G2501)*F2501</f>
        <v/>
      </c>
      <c r="V2501" s="17">
        <f>MAX(0,G2501-P2501)*F2501</f>
        <v/>
      </c>
      <c r="W2501" s="33">
        <f>IF(T2501="Above",LN(G2501/P2501)/LN(1+INDEX(Market!$E$6:$E$9,MATCH(B2501,Market!$A$6:$A$9,0))),0)</f>
        <v/>
      </c>
    </row>
    <row r="2502">
      <c r="A2502" s="5" t="inlineStr">
        <is>
          <t>E02907</t>
        </is>
      </c>
      <c r="B2502" s="5" t="inlineStr">
        <is>
          <t>IT</t>
        </is>
      </c>
      <c r="C2502" s="5" t="inlineStr">
        <is>
          <t>Tech</t>
        </is>
      </c>
      <c r="D2502" s="5" t="inlineStr">
        <is>
          <t>L2</t>
        </is>
      </c>
      <c r="E2502" s="5" t="inlineStr">
        <is>
          <t>M</t>
        </is>
      </c>
      <c r="F2502" s="5" t="n">
        <v>1</v>
      </c>
      <c r="G2502" s="31" t="n">
        <v>43050</v>
      </c>
      <c r="H2502" s="31" t="n">
        <v>40600</v>
      </c>
      <c r="I2502" s="6">
        <f>INDEX(Roles!$J$5:$J$40,MATCH(C2502&amp;"|"&amp;D2502,Roles!$A$5:$A$40,0))</f>
        <v/>
      </c>
      <c r="J2502" s="6">
        <f>INDEX(Roles!$K$5:$K$40,MATCH(C2502&amp;"|"&amp;D2502,Roles!$A$5:$A$40,0))</f>
        <v/>
      </c>
      <c r="K2502" s="26">
        <f>INDEX(Market!$K$31:$K$54,MATCH(B2502&amp;"|"&amp;J2502,Market!$A$31:$A$54,0))</f>
        <v/>
      </c>
      <c r="L2502" s="6">
        <f>INDEX(Settings!$E$13:$E$19,MATCH(I2502,Settings!$B$13:$B$19,0))</f>
        <v/>
      </c>
      <c r="M2502" s="25">
        <f>INDEX(Structure!$K$6:$K$12,MATCH(I2502,Structure!$A$6:$A$12,0))</f>
        <v/>
      </c>
      <c r="N2502" s="26">
        <f>INDEX(Structure!$G$25:$G$52,MATCH(B2502&amp;"|"&amp;I2502,Structure!$A$25:$A$52,0))</f>
        <v/>
      </c>
      <c r="O2502" s="26">
        <f>INDEX(Structure!$H$25:$H$52,MATCH(B2502&amp;"|"&amp;I2502,Structure!$A$25:$A$52,0))</f>
        <v/>
      </c>
      <c r="P2502" s="26">
        <f>INDEX(Structure!$I$25:$I$52,MATCH(B2502&amp;"|"&amp;I2502,Structure!$A$25:$A$52,0))</f>
        <v/>
      </c>
      <c r="Q2502" s="20">
        <f>G2502/H2502</f>
        <v/>
      </c>
      <c r="R2502" s="20">
        <f>G2502/O2502</f>
        <v/>
      </c>
      <c r="S2502" s="32">
        <f>(G2502-N2502)/(P2502-N2502)</f>
        <v/>
      </c>
      <c r="T2502" s="4">
        <f>IF(G2502&lt;N2502,"Below",IF(G2502&gt;P2502,"Above","Within"))</f>
        <v/>
      </c>
      <c r="U2502" s="17">
        <f>MAX(0,N2502-G2502)*F2502</f>
        <v/>
      </c>
      <c r="V2502" s="17">
        <f>MAX(0,G2502-P2502)*F2502</f>
        <v/>
      </c>
      <c r="W2502" s="33">
        <f>IF(T2502="Above",LN(G2502/P2502)/LN(1+INDEX(Market!$E$6:$E$9,MATCH(B2502,Market!$A$6:$A$9,0))),0)</f>
        <v/>
      </c>
    </row>
    <row r="2503">
      <c r="A2503" s="5" t="inlineStr">
        <is>
          <t>E02908</t>
        </is>
      </c>
      <c r="B2503" s="5" t="inlineStr">
        <is>
          <t>ES</t>
        </is>
      </c>
      <c r="C2503" s="5" t="inlineStr">
        <is>
          <t>Finance</t>
        </is>
      </c>
      <c r="D2503" s="5" t="inlineStr">
        <is>
          <t>L2</t>
        </is>
      </c>
      <c r="E2503" s="5" t="inlineStr">
        <is>
          <t>M</t>
        </is>
      </c>
      <c r="F2503" s="5" t="n">
        <v>1</v>
      </c>
      <c r="G2503" s="31" t="n">
        <v>34150</v>
      </c>
      <c r="H2503" s="31" t="n">
        <v>34400</v>
      </c>
      <c r="I2503" s="6">
        <f>INDEX(Roles!$J$5:$J$40,MATCH(C2503&amp;"|"&amp;D2503,Roles!$A$5:$A$40,0))</f>
        <v/>
      </c>
      <c r="J2503" s="6">
        <f>INDEX(Roles!$K$5:$K$40,MATCH(C2503&amp;"|"&amp;D2503,Roles!$A$5:$A$40,0))</f>
        <v/>
      </c>
      <c r="K2503" s="26">
        <f>INDEX(Market!$K$31:$K$54,MATCH(B2503&amp;"|"&amp;J2503,Market!$A$31:$A$54,0))</f>
        <v/>
      </c>
      <c r="L2503" s="6">
        <f>INDEX(Settings!$E$13:$E$19,MATCH(I2503,Settings!$B$13:$B$19,0))</f>
        <v/>
      </c>
      <c r="M2503" s="25">
        <f>INDEX(Structure!$K$6:$K$12,MATCH(I2503,Structure!$A$6:$A$12,0))</f>
        <v/>
      </c>
      <c r="N2503" s="26">
        <f>INDEX(Structure!$G$25:$G$52,MATCH(B2503&amp;"|"&amp;I2503,Structure!$A$25:$A$52,0))</f>
        <v/>
      </c>
      <c r="O2503" s="26">
        <f>INDEX(Structure!$H$25:$H$52,MATCH(B2503&amp;"|"&amp;I2503,Structure!$A$25:$A$52,0))</f>
        <v/>
      </c>
      <c r="P2503" s="26">
        <f>INDEX(Structure!$I$25:$I$52,MATCH(B2503&amp;"|"&amp;I2503,Structure!$A$25:$A$52,0))</f>
        <v/>
      </c>
      <c r="Q2503" s="20">
        <f>G2503/H2503</f>
        <v/>
      </c>
      <c r="R2503" s="20">
        <f>G2503/O2503</f>
        <v/>
      </c>
      <c r="S2503" s="32">
        <f>(G2503-N2503)/(P2503-N2503)</f>
        <v/>
      </c>
      <c r="T2503" s="4">
        <f>IF(G2503&lt;N2503,"Below",IF(G2503&gt;P2503,"Above","Within"))</f>
        <v/>
      </c>
      <c r="U2503" s="17">
        <f>MAX(0,N2503-G2503)*F2503</f>
        <v/>
      </c>
      <c r="V2503" s="17">
        <f>MAX(0,G2503-P2503)*F2503</f>
        <v/>
      </c>
      <c r="W2503" s="33">
        <f>IF(T2503="Above",LN(G2503/P2503)/LN(1+INDEX(Market!$E$6:$E$9,MATCH(B2503,Market!$A$6:$A$9,0))),0)</f>
        <v/>
      </c>
    </row>
    <row r="2504">
      <c r="A2504" s="5" t="inlineStr">
        <is>
          <t>E02909</t>
        </is>
      </c>
      <c r="B2504" s="5" t="inlineStr">
        <is>
          <t>DE</t>
        </is>
      </c>
      <c r="C2504" s="5" t="inlineStr">
        <is>
          <t>Finance</t>
        </is>
      </c>
      <c r="D2504" s="5" t="inlineStr">
        <is>
          <t>L2</t>
        </is>
      </c>
      <c r="E2504" s="5" t="inlineStr">
        <is>
          <t>M</t>
        </is>
      </c>
      <c r="F2504" s="5" t="n">
        <v>1</v>
      </c>
      <c r="G2504" s="31" t="n">
        <v>56550</v>
      </c>
      <c r="H2504" s="31" t="n">
        <v>52300</v>
      </c>
      <c r="I2504" s="6">
        <f>INDEX(Roles!$J$5:$J$40,MATCH(C2504&amp;"|"&amp;D2504,Roles!$A$5:$A$40,0))</f>
        <v/>
      </c>
      <c r="J2504" s="6">
        <f>INDEX(Roles!$K$5:$K$40,MATCH(C2504&amp;"|"&amp;D2504,Roles!$A$5:$A$40,0))</f>
        <v/>
      </c>
      <c r="K2504" s="26">
        <f>INDEX(Market!$K$31:$K$54,MATCH(B2504&amp;"|"&amp;J2504,Market!$A$31:$A$54,0))</f>
        <v/>
      </c>
      <c r="L2504" s="6">
        <f>INDEX(Settings!$E$13:$E$19,MATCH(I2504,Settings!$B$13:$B$19,0))</f>
        <v/>
      </c>
      <c r="M2504" s="25">
        <f>INDEX(Structure!$K$6:$K$12,MATCH(I2504,Structure!$A$6:$A$12,0))</f>
        <v/>
      </c>
      <c r="N2504" s="26">
        <f>INDEX(Structure!$G$25:$G$52,MATCH(B2504&amp;"|"&amp;I2504,Structure!$A$25:$A$52,0))</f>
        <v/>
      </c>
      <c r="O2504" s="26">
        <f>INDEX(Structure!$H$25:$H$52,MATCH(B2504&amp;"|"&amp;I2504,Structure!$A$25:$A$52,0))</f>
        <v/>
      </c>
      <c r="P2504" s="26">
        <f>INDEX(Structure!$I$25:$I$52,MATCH(B2504&amp;"|"&amp;I2504,Structure!$A$25:$A$52,0))</f>
        <v/>
      </c>
      <c r="Q2504" s="20">
        <f>G2504/H2504</f>
        <v/>
      </c>
      <c r="R2504" s="20">
        <f>G2504/O2504</f>
        <v/>
      </c>
      <c r="S2504" s="32">
        <f>(G2504-N2504)/(P2504-N2504)</f>
        <v/>
      </c>
      <c r="T2504" s="4">
        <f>IF(G2504&lt;N2504,"Below",IF(G2504&gt;P2504,"Above","Within"))</f>
        <v/>
      </c>
      <c r="U2504" s="17">
        <f>MAX(0,N2504-G2504)*F2504</f>
        <v/>
      </c>
      <c r="V2504" s="17">
        <f>MAX(0,G2504-P2504)*F2504</f>
        <v/>
      </c>
      <c r="W2504" s="33">
        <f>IF(T2504="Above",LN(G2504/P2504)/LN(1+INDEX(Market!$E$6:$E$9,MATCH(B2504,Market!$A$6:$A$9,0))),0)</f>
        <v/>
      </c>
    </row>
    <row r="2505">
      <c r="A2505" s="5" t="inlineStr">
        <is>
          <t>E02912</t>
        </is>
      </c>
      <c r="B2505" s="5" t="inlineStr">
        <is>
          <t>PL</t>
        </is>
      </c>
      <c r="C2505" s="5" t="inlineStr">
        <is>
          <t>Tech</t>
        </is>
      </c>
      <c r="D2505" s="5" t="inlineStr">
        <is>
          <t>L5</t>
        </is>
      </c>
      <c r="E2505" s="5" t="inlineStr">
        <is>
          <t>M</t>
        </is>
      </c>
      <c r="F2505" s="5" t="n">
        <v>1</v>
      </c>
      <c r="G2505" s="31" t="n">
        <v>83700</v>
      </c>
      <c r="H2505" s="31" t="n">
        <v>76100</v>
      </c>
      <c r="I2505" s="6">
        <f>INDEX(Roles!$J$5:$J$40,MATCH(C2505&amp;"|"&amp;D2505,Roles!$A$5:$A$40,0))</f>
        <v/>
      </c>
      <c r="J2505" s="6">
        <f>INDEX(Roles!$K$5:$K$40,MATCH(C2505&amp;"|"&amp;D2505,Roles!$A$5:$A$40,0))</f>
        <v/>
      </c>
      <c r="K2505" s="26">
        <f>INDEX(Market!$K$31:$K$54,MATCH(B2505&amp;"|"&amp;J2505,Market!$A$31:$A$54,0))</f>
        <v/>
      </c>
      <c r="L2505" s="6">
        <f>INDEX(Settings!$E$13:$E$19,MATCH(I2505,Settings!$B$13:$B$19,0))</f>
        <v/>
      </c>
      <c r="M2505" s="25">
        <f>INDEX(Structure!$K$6:$K$12,MATCH(I2505,Structure!$A$6:$A$12,0))</f>
        <v/>
      </c>
      <c r="N2505" s="26">
        <f>INDEX(Structure!$G$25:$G$52,MATCH(B2505&amp;"|"&amp;I2505,Structure!$A$25:$A$52,0))</f>
        <v/>
      </c>
      <c r="O2505" s="26">
        <f>INDEX(Structure!$H$25:$H$52,MATCH(B2505&amp;"|"&amp;I2505,Structure!$A$25:$A$52,0))</f>
        <v/>
      </c>
      <c r="P2505" s="26">
        <f>INDEX(Structure!$I$25:$I$52,MATCH(B2505&amp;"|"&amp;I2505,Structure!$A$25:$A$52,0))</f>
        <v/>
      </c>
      <c r="Q2505" s="20">
        <f>G2505/H2505</f>
        <v/>
      </c>
      <c r="R2505" s="20">
        <f>G2505/O2505</f>
        <v/>
      </c>
      <c r="S2505" s="32">
        <f>(G2505-N2505)/(P2505-N2505)</f>
        <v/>
      </c>
      <c r="T2505" s="4">
        <f>IF(G2505&lt;N2505,"Below",IF(G2505&gt;P2505,"Above","Within"))</f>
        <v/>
      </c>
      <c r="U2505" s="17">
        <f>MAX(0,N2505-G2505)*F2505</f>
        <v/>
      </c>
      <c r="V2505" s="17">
        <f>MAX(0,G2505-P2505)*F2505</f>
        <v/>
      </c>
      <c r="W2505" s="33">
        <f>IF(T2505="Above",LN(G2505/P2505)/LN(1+INDEX(Market!$E$6:$E$9,MATCH(B2505,Market!$A$6:$A$9,0))),0)</f>
        <v/>
      </c>
    </row>
    <row r="2506">
      <c r="A2506" s="5" t="inlineStr">
        <is>
          <t>E02913</t>
        </is>
      </c>
      <c r="B2506" s="5" t="inlineStr">
        <is>
          <t>IT</t>
        </is>
      </c>
      <c r="C2506" s="5" t="inlineStr">
        <is>
          <t>Tech</t>
        </is>
      </c>
      <c r="D2506" s="5" t="inlineStr">
        <is>
          <t>L2</t>
        </is>
      </c>
      <c r="E2506" s="5" t="inlineStr">
        <is>
          <t>F</t>
        </is>
      </c>
      <c r="F2506" s="5" t="n">
        <v>1</v>
      </c>
      <c r="G2506" s="31" t="n">
        <v>27200</v>
      </c>
      <c r="H2506" s="31" t="n">
        <v>40600</v>
      </c>
      <c r="I2506" s="6">
        <f>INDEX(Roles!$J$5:$J$40,MATCH(C2506&amp;"|"&amp;D2506,Roles!$A$5:$A$40,0))</f>
        <v/>
      </c>
      <c r="J2506" s="6">
        <f>INDEX(Roles!$K$5:$K$40,MATCH(C2506&amp;"|"&amp;D2506,Roles!$A$5:$A$40,0))</f>
        <v/>
      </c>
      <c r="K2506" s="26">
        <f>INDEX(Market!$K$31:$K$54,MATCH(B2506&amp;"|"&amp;J2506,Market!$A$31:$A$54,0))</f>
        <v/>
      </c>
      <c r="L2506" s="6">
        <f>INDEX(Settings!$E$13:$E$19,MATCH(I2506,Settings!$B$13:$B$19,0))</f>
        <v/>
      </c>
      <c r="M2506" s="25">
        <f>INDEX(Structure!$K$6:$K$12,MATCH(I2506,Structure!$A$6:$A$12,0))</f>
        <v/>
      </c>
      <c r="N2506" s="26">
        <f>INDEX(Structure!$G$25:$G$52,MATCH(B2506&amp;"|"&amp;I2506,Structure!$A$25:$A$52,0))</f>
        <v/>
      </c>
      <c r="O2506" s="26">
        <f>INDEX(Structure!$H$25:$H$52,MATCH(B2506&amp;"|"&amp;I2506,Structure!$A$25:$A$52,0))</f>
        <v/>
      </c>
      <c r="P2506" s="26">
        <f>INDEX(Structure!$I$25:$I$52,MATCH(B2506&amp;"|"&amp;I2506,Structure!$A$25:$A$52,0))</f>
        <v/>
      </c>
      <c r="Q2506" s="20">
        <f>G2506/H2506</f>
        <v/>
      </c>
      <c r="R2506" s="20">
        <f>G2506/O2506</f>
        <v/>
      </c>
      <c r="S2506" s="32">
        <f>(G2506-N2506)/(P2506-N2506)</f>
        <v/>
      </c>
      <c r="T2506" s="4">
        <f>IF(G2506&lt;N2506,"Below",IF(G2506&gt;P2506,"Above","Within"))</f>
        <v/>
      </c>
      <c r="U2506" s="17">
        <f>MAX(0,N2506-G2506)*F2506</f>
        <v/>
      </c>
      <c r="V2506" s="17">
        <f>MAX(0,G2506-P2506)*F2506</f>
        <v/>
      </c>
      <c r="W2506" s="33">
        <f>IF(T2506="Above",LN(G2506/P2506)/LN(1+INDEX(Market!$E$6:$E$9,MATCH(B2506,Market!$A$6:$A$9,0))),0)</f>
        <v/>
      </c>
    </row>
    <row r="2507">
      <c r="A2507" s="5" t="inlineStr">
        <is>
          <t>E02914</t>
        </is>
      </c>
      <c r="B2507" s="5" t="inlineStr">
        <is>
          <t>DE</t>
        </is>
      </c>
      <c r="C2507" s="5" t="inlineStr">
        <is>
          <t>Customer Service</t>
        </is>
      </c>
      <c r="D2507" s="5" t="inlineStr">
        <is>
          <t>L3</t>
        </is>
      </c>
      <c r="E2507" s="5" t="inlineStr">
        <is>
          <t>F</t>
        </is>
      </c>
      <c r="F2507" s="5" t="n">
        <v>1</v>
      </c>
      <c r="G2507" s="31" t="n">
        <v>58550</v>
      </c>
      <c r="H2507" s="31" t="n">
        <v>54700</v>
      </c>
      <c r="I2507" s="6">
        <f>INDEX(Roles!$J$5:$J$40,MATCH(C2507&amp;"|"&amp;D2507,Roles!$A$5:$A$40,0))</f>
        <v/>
      </c>
      <c r="J2507" s="6">
        <f>INDEX(Roles!$K$5:$K$40,MATCH(C2507&amp;"|"&amp;D2507,Roles!$A$5:$A$40,0))</f>
        <v/>
      </c>
      <c r="K2507" s="26">
        <f>INDEX(Market!$K$31:$K$54,MATCH(B2507&amp;"|"&amp;J2507,Market!$A$31:$A$54,0))</f>
        <v/>
      </c>
      <c r="L2507" s="6">
        <f>INDEX(Settings!$E$13:$E$19,MATCH(I2507,Settings!$B$13:$B$19,0))</f>
        <v/>
      </c>
      <c r="M2507" s="25">
        <f>INDEX(Structure!$K$6:$K$12,MATCH(I2507,Structure!$A$6:$A$12,0))</f>
        <v/>
      </c>
      <c r="N2507" s="26">
        <f>INDEX(Structure!$G$25:$G$52,MATCH(B2507&amp;"|"&amp;I2507,Structure!$A$25:$A$52,0))</f>
        <v/>
      </c>
      <c r="O2507" s="26">
        <f>INDEX(Structure!$H$25:$H$52,MATCH(B2507&amp;"|"&amp;I2507,Structure!$A$25:$A$52,0))</f>
        <v/>
      </c>
      <c r="P2507" s="26">
        <f>INDEX(Structure!$I$25:$I$52,MATCH(B2507&amp;"|"&amp;I2507,Structure!$A$25:$A$52,0))</f>
        <v/>
      </c>
      <c r="Q2507" s="20">
        <f>G2507/H2507</f>
        <v/>
      </c>
      <c r="R2507" s="20">
        <f>G2507/O2507</f>
        <v/>
      </c>
      <c r="S2507" s="32">
        <f>(G2507-N2507)/(P2507-N2507)</f>
        <v/>
      </c>
      <c r="T2507" s="4">
        <f>IF(G2507&lt;N2507,"Below",IF(G2507&gt;P2507,"Above","Within"))</f>
        <v/>
      </c>
      <c r="U2507" s="17">
        <f>MAX(0,N2507-G2507)*F2507</f>
        <v/>
      </c>
      <c r="V2507" s="17">
        <f>MAX(0,G2507-P2507)*F2507</f>
        <v/>
      </c>
      <c r="W2507" s="33">
        <f>IF(T2507="Above",LN(G2507/P2507)/LN(1+INDEX(Market!$E$6:$E$9,MATCH(B2507,Market!$A$6:$A$9,0))),0)</f>
        <v/>
      </c>
    </row>
    <row r="2508">
      <c r="A2508" s="5" t="inlineStr">
        <is>
          <t>E02915</t>
        </is>
      </c>
      <c r="B2508" s="5" t="inlineStr">
        <is>
          <t>IT</t>
        </is>
      </c>
      <c r="C2508" s="5" t="inlineStr">
        <is>
          <t>Customer Service</t>
        </is>
      </c>
      <c r="D2508" s="5" t="inlineStr">
        <is>
          <t>L3</t>
        </is>
      </c>
      <c r="E2508" s="5" t="inlineStr">
        <is>
          <t>M</t>
        </is>
      </c>
      <c r="F2508" s="5" t="n">
        <v>1</v>
      </c>
      <c r="G2508" s="31" t="n">
        <v>40700</v>
      </c>
      <c r="H2508" s="31" t="n">
        <v>37400</v>
      </c>
      <c r="I2508" s="6">
        <f>INDEX(Roles!$J$5:$J$40,MATCH(C2508&amp;"|"&amp;D2508,Roles!$A$5:$A$40,0))</f>
        <v/>
      </c>
      <c r="J2508" s="6">
        <f>INDEX(Roles!$K$5:$K$40,MATCH(C2508&amp;"|"&amp;D2508,Roles!$A$5:$A$40,0))</f>
        <v/>
      </c>
      <c r="K2508" s="26">
        <f>INDEX(Market!$K$31:$K$54,MATCH(B2508&amp;"|"&amp;J2508,Market!$A$31:$A$54,0))</f>
        <v/>
      </c>
      <c r="L2508" s="6">
        <f>INDEX(Settings!$E$13:$E$19,MATCH(I2508,Settings!$B$13:$B$19,0))</f>
        <v/>
      </c>
      <c r="M2508" s="25">
        <f>INDEX(Structure!$K$6:$K$12,MATCH(I2508,Structure!$A$6:$A$12,0))</f>
        <v/>
      </c>
      <c r="N2508" s="26">
        <f>INDEX(Structure!$G$25:$G$52,MATCH(B2508&amp;"|"&amp;I2508,Structure!$A$25:$A$52,0))</f>
        <v/>
      </c>
      <c r="O2508" s="26">
        <f>INDEX(Structure!$H$25:$H$52,MATCH(B2508&amp;"|"&amp;I2508,Structure!$A$25:$A$52,0))</f>
        <v/>
      </c>
      <c r="P2508" s="26">
        <f>INDEX(Structure!$I$25:$I$52,MATCH(B2508&amp;"|"&amp;I2508,Structure!$A$25:$A$52,0))</f>
        <v/>
      </c>
      <c r="Q2508" s="20">
        <f>G2508/H2508</f>
        <v/>
      </c>
      <c r="R2508" s="20">
        <f>G2508/O2508</f>
        <v/>
      </c>
      <c r="S2508" s="32">
        <f>(G2508-N2508)/(P2508-N2508)</f>
        <v/>
      </c>
      <c r="T2508" s="4">
        <f>IF(G2508&lt;N2508,"Below",IF(G2508&gt;P2508,"Above","Within"))</f>
        <v/>
      </c>
      <c r="U2508" s="17">
        <f>MAX(0,N2508-G2508)*F2508</f>
        <v/>
      </c>
      <c r="V2508" s="17">
        <f>MAX(0,G2508-P2508)*F2508</f>
        <v/>
      </c>
      <c r="W2508" s="33">
        <f>IF(T2508="Above",LN(G2508/P2508)/LN(1+INDEX(Market!$E$6:$E$9,MATCH(B2508,Market!$A$6:$A$9,0))),0)</f>
        <v/>
      </c>
    </row>
    <row r="2509">
      <c r="A2509" s="5" t="inlineStr">
        <is>
          <t>E02916</t>
        </is>
      </c>
      <c r="B2509" s="5" t="inlineStr">
        <is>
          <t>IT</t>
        </is>
      </c>
      <c r="C2509" s="5" t="inlineStr">
        <is>
          <t>Finance</t>
        </is>
      </c>
      <c r="D2509" s="5" t="inlineStr">
        <is>
          <t>L2</t>
        </is>
      </c>
      <c r="E2509" s="5" t="inlineStr">
        <is>
          <t>F</t>
        </is>
      </c>
      <c r="F2509" s="5" t="n">
        <v>1</v>
      </c>
      <c r="G2509" s="31" t="n">
        <v>40950</v>
      </c>
      <c r="H2509" s="31" t="n">
        <v>35800</v>
      </c>
      <c r="I2509" s="6">
        <f>INDEX(Roles!$J$5:$J$40,MATCH(C2509&amp;"|"&amp;D2509,Roles!$A$5:$A$40,0))</f>
        <v/>
      </c>
      <c r="J2509" s="6">
        <f>INDEX(Roles!$K$5:$K$40,MATCH(C2509&amp;"|"&amp;D2509,Roles!$A$5:$A$40,0))</f>
        <v/>
      </c>
      <c r="K2509" s="26">
        <f>INDEX(Market!$K$31:$K$54,MATCH(B2509&amp;"|"&amp;J2509,Market!$A$31:$A$54,0))</f>
        <v/>
      </c>
      <c r="L2509" s="6">
        <f>INDEX(Settings!$E$13:$E$19,MATCH(I2509,Settings!$B$13:$B$19,0))</f>
        <v/>
      </c>
      <c r="M2509" s="25">
        <f>INDEX(Structure!$K$6:$K$12,MATCH(I2509,Structure!$A$6:$A$12,0))</f>
        <v/>
      </c>
      <c r="N2509" s="26">
        <f>INDEX(Structure!$G$25:$G$52,MATCH(B2509&amp;"|"&amp;I2509,Structure!$A$25:$A$52,0))</f>
        <v/>
      </c>
      <c r="O2509" s="26">
        <f>INDEX(Structure!$H$25:$H$52,MATCH(B2509&amp;"|"&amp;I2509,Structure!$A$25:$A$52,0))</f>
        <v/>
      </c>
      <c r="P2509" s="26">
        <f>INDEX(Structure!$I$25:$I$52,MATCH(B2509&amp;"|"&amp;I2509,Structure!$A$25:$A$52,0))</f>
        <v/>
      </c>
      <c r="Q2509" s="20">
        <f>G2509/H2509</f>
        <v/>
      </c>
      <c r="R2509" s="20">
        <f>G2509/O2509</f>
        <v/>
      </c>
      <c r="S2509" s="32">
        <f>(G2509-N2509)/(P2509-N2509)</f>
        <v/>
      </c>
      <c r="T2509" s="4">
        <f>IF(G2509&lt;N2509,"Below",IF(G2509&gt;P2509,"Above","Within"))</f>
        <v/>
      </c>
      <c r="U2509" s="17">
        <f>MAX(0,N2509-G2509)*F2509</f>
        <v/>
      </c>
      <c r="V2509" s="17">
        <f>MAX(0,G2509-P2509)*F2509</f>
        <v/>
      </c>
      <c r="W2509" s="33">
        <f>IF(T2509="Above",LN(G2509/P2509)/LN(1+INDEX(Market!$E$6:$E$9,MATCH(B2509,Market!$A$6:$A$9,0))),0)</f>
        <v/>
      </c>
    </row>
    <row r="2510">
      <c r="A2510" s="5" t="inlineStr">
        <is>
          <t>E02917</t>
        </is>
      </c>
      <c r="B2510" s="5" t="inlineStr">
        <is>
          <t>DE</t>
        </is>
      </c>
      <c r="C2510" s="5" t="inlineStr">
        <is>
          <t>Operations</t>
        </is>
      </c>
      <c r="D2510" s="5" t="inlineStr">
        <is>
          <t>L4</t>
        </is>
      </c>
      <c r="E2510" s="5" t="inlineStr">
        <is>
          <t>M</t>
        </is>
      </c>
      <c r="F2510" s="5" t="n">
        <v>1</v>
      </c>
      <c r="G2510" s="31" t="n">
        <v>91450</v>
      </c>
      <c r="H2510" s="31" t="n">
        <v>75800</v>
      </c>
      <c r="I2510" s="6">
        <f>INDEX(Roles!$J$5:$J$40,MATCH(C2510&amp;"|"&amp;D2510,Roles!$A$5:$A$40,0))</f>
        <v/>
      </c>
      <c r="J2510" s="6">
        <f>INDEX(Roles!$K$5:$K$40,MATCH(C2510&amp;"|"&amp;D2510,Roles!$A$5:$A$40,0))</f>
        <v/>
      </c>
      <c r="K2510" s="26">
        <f>INDEX(Market!$K$31:$K$54,MATCH(B2510&amp;"|"&amp;J2510,Market!$A$31:$A$54,0))</f>
        <v/>
      </c>
      <c r="L2510" s="6">
        <f>INDEX(Settings!$E$13:$E$19,MATCH(I2510,Settings!$B$13:$B$19,0))</f>
        <v/>
      </c>
      <c r="M2510" s="25">
        <f>INDEX(Structure!$K$6:$K$12,MATCH(I2510,Structure!$A$6:$A$12,0))</f>
        <v/>
      </c>
      <c r="N2510" s="26">
        <f>INDEX(Structure!$G$25:$G$52,MATCH(B2510&amp;"|"&amp;I2510,Structure!$A$25:$A$52,0))</f>
        <v/>
      </c>
      <c r="O2510" s="26">
        <f>INDEX(Structure!$H$25:$H$52,MATCH(B2510&amp;"|"&amp;I2510,Structure!$A$25:$A$52,0))</f>
        <v/>
      </c>
      <c r="P2510" s="26">
        <f>INDEX(Structure!$I$25:$I$52,MATCH(B2510&amp;"|"&amp;I2510,Structure!$A$25:$A$52,0))</f>
        <v/>
      </c>
      <c r="Q2510" s="20">
        <f>G2510/H2510</f>
        <v/>
      </c>
      <c r="R2510" s="20">
        <f>G2510/O2510</f>
        <v/>
      </c>
      <c r="S2510" s="32">
        <f>(G2510-N2510)/(P2510-N2510)</f>
        <v/>
      </c>
      <c r="T2510" s="4">
        <f>IF(G2510&lt;N2510,"Below",IF(G2510&gt;P2510,"Above","Within"))</f>
        <v/>
      </c>
      <c r="U2510" s="17">
        <f>MAX(0,N2510-G2510)*F2510</f>
        <v/>
      </c>
      <c r="V2510" s="17">
        <f>MAX(0,G2510-P2510)*F2510</f>
        <v/>
      </c>
      <c r="W2510" s="33">
        <f>IF(T2510="Above",LN(G2510/P2510)/LN(1+INDEX(Market!$E$6:$E$9,MATCH(B2510,Market!$A$6:$A$9,0))),0)</f>
        <v/>
      </c>
    </row>
    <row r="2511">
      <c r="A2511" s="5" t="inlineStr">
        <is>
          <t>E02918</t>
        </is>
      </c>
      <c r="B2511" s="5" t="inlineStr">
        <is>
          <t>PL</t>
        </is>
      </c>
      <c r="C2511" s="5" t="inlineStr">
        <is>
          <t>Tech</t>
        </is>
      </c>
      <c r="D2511" s="5" t="inlineStr">
        <is>
          <t>L3</t>
        </is>
      </c>
      <c r="E2511" s="5" t="inlineStr">
        <is>
          <t>M</t>
        </is>
      </c>
      <c r="F2511" s="5" t="n">
        <v>1</v>
      </c>
      <c r="G2511" s="31" t="n">
        <v>45400</v>
      </c>
      <c r="H2511" s="31" t="n">
        <v>42000</v>
      </c>
      <c r="I2511" s="6">
        <f>INDEX(Roles!$J$5:$J$40,MATCH(C2511&amp;"|"&amp;D2511,Roles!$A$5:$A$40,0))</f>
        <v/>
      </c>
      <c r="J2511" s="6">
        <f>INDEX(Roles!$K$5:$K$40,MATCH(C2511&amp;"|"&amp;D2511,Roles!$A$5:$A$40,0))</f>
        <v/>
      </c>
      <c r="K2511" s="26">
        <f>INDEX(Market!$K$31:$K$54,MATCH(B2511&amp;"|"&amp;J2511,Market!$A$31:$A$54,0))</f>
        <v/>
      </c>
      <c r="L2511" s="6">
        <f>INDEX(Settings!$E$13:$E$19,MATCH(I2511,Settings!$B$13:$B$19,0))</f>
        <v/>
      </c>
      <c r="M2511" s="25">
        <f>INDEX(Structure!$K$6:$K$12,MATCH(I2511,Structure!$A$6:$A$12,0))</f>
        <v/>
      </c>
      <c r="N2511" s="26">
        <f>INDEX(Structure!$G$25:$G$52,MATCH(B2511&amp;"|"&amp;I2511,Structure!$A$25:$A$52,0))</f>
        <v/>
      </c>
      <c r="O2511" s="26">
        <f>INDEX(Structure!$H$25:$H$52,MATCH(B2511&amp;"|"&amp;I2511,Structure!$A$25:$A$52,0))</f>
        <v/>
      </c>
      <c r="P2511" s="26">
        <f>INDEX(Structure!$I$25:$I$52,MATCH(B2511&amp;"|"&amp;I2511,Structure!$A$25:$A$52,0))</f>
        <v/>
      </c>
      <c r="Q2511" s="20">
        <f>G2511/H2511</f>
        <v/>
      </c>
      <c r="R2511" s="20">
        <f>G2511/O2511</f>
        <v/>
      </c>
      <c r="S2511" s="32">
        <f>(G2511-N2511)/(P2511-N2511)</f>
        <v/>
      </c>
      <c r="T2511" s="4">
        <f>IF(G2511&lt;N2511,"Below",IF(G2511&gt;P2511,"Above","Within"))</f>
        <v/>
      </c>
      <c r="U2511" s="17">
        <f>MAX(0,N2511-G2511)*F2511</f>
        <v/>
      </c>
      <c r="V2511" s="17">
        <f>MAX(0,G2511-P2511)*F2511</f>
        <v/>
      </c>
      <c r="W2511" s="33">
        <f>IF(T2511="Above",LN(G2511/P2511)/LN(1+INDEX(Market!$E$6:$E$9,MATCH(B2511,Market!$A$6:$A$9,0))),0)</f>
        <v/>
      </c>
    </row>
    <row r="2512">
      <c r="A2512" s="5" t="inlineStr">
        <is>
          <t>E02919</t>
        </is>
      </c>
      <c r="B2512" s="5" t="inlineStr">
        <is>
          <t>PL</t>
        </is>
      </c>
      <c r="C2512" s="5" t="inlineStr">
        <is>
          <t>Finance</t>
        </is>
      </c>
      <c r="D2512" s="5" t="inlineStr">
        <is>
          <t>L3</t>
        </is>
      </c>
      <c r="E2512" s="5" t="inlineStr">
        <is>
          <t>M</t>
        </is>
      </c>
      <c r="F2512" s="5" t="n">
        <v>0.8</v>
      </c>
      <c r="G2512" s="31" t="n">
        <v>33050</v>
      </c>
      <c r="H2512" s="31" t="n">
        <v>37000</v>
      </c>
      <c r="I2512" s="6">
        <f>INDEX(Roles!$J$5:$J$40,MATCH(C2512&amp;"|"&amp;D2512,Roles!$A$5:$A$40,0))</f>
        <v/>
      </c>
      <c r="J2512" s="6">
        <f>INDEX(Roles!$K$5:$K$40,MATCH(C2512&amp;"|"&amp;D2512,Roles!$A$5:$A$40,0))</f>
        <v/>
      </c>
      <c r="K2512" s="26">
        <f>INDEX(Market!$K$31:$K$54,MATCH(B2512&amp;"|"&amp;J2512,Market!$A$31:$A$54,0))</f>
        <v/>
      </c>
      <c r="L2512" s="6">
        <f>INDEX(Settings!$E$13:$E$19,MATCH(I2512,Settings!$B$13:$B$19,0))</f>
        <v/>
      </c>
      <c r="M2512" s="25">
        <f>INDEX(Structure!$K$6:$K$12,MATCH(I2512,Structure!$A$6:$A$12,0))</f>
        <v/>
      </c>
      <c r="N2512" s="26">
        <f>INDEX(Structure!$G$25:$G$52,MATCH(B2512&amp;"|"&amp;I2512,Structure!$A$25:$A$52,0))</f>
        <v/>
      </c>
      <c r="O2512" s="26">
        <f>INDEX(Structure!$H$25:$H$52,MATCH(B2512&amp;"|"&amp;I2512,Structure!$A$25:$A$52,0))</f>
        <v/>
      </c>
      <c r="P2512" s="26">
        <f>INDEX(Structure!$I$25:$I$52,MATCH(B2512&amp;"|"&amp;I2512,Structure!$A$25:$A$52,0))</f>
        <v/>
      </c>
      <c r="Q2512" s="20">
        <f>G2512/H2512</f>
        <v/>
      </c>
      <c r="R2512" s="20">
        <f>G2512/O2512</f>
        <v/>
      </c>
      <c r="S2512" s="32">
        <f>(G2512-N2512)/(P2512-N2512)</f>
        <v/>
      </c>
      <c r="T2512" s="4">
        <f>IF(G2512&lt;N2512,"Below",IF(G2512&gt;P2512,"Above","Within"))</f>
        <v/>
      </c>
      <c r="U2512" s="17">
        <f>MAX(0,N2512-G2512)*F2512</f>
        <v/>
      </c>
      <c r="V2512" s="17">
        <f>MAX(0,G2512-P2512)*F2512</f>
        <v/>
      </c>
      <c r="W2512" s="33">
        <f>IF(T2512="Above",LN(G2512/P2512)/LN(1+INDEX(Market!$E$6:$E$9,MATCH(B2512,Market!$A$6:$A$9,0))),0)</f>
        <v/>
      </c>
    </row>
    <row r="2513">
      <c r="A2513" s="5" t="inlineStr">
        <is>
          <t>E02920</t>
        </is>
      </c>
      <c r="B2513" s="5" t="inlineStr">
        <is>
          <t>IT</t>
        </is>
      </c>
      <c r="C2513" s="5" t="inlineStr">
        <is>
          <t>Sales</t>
        </is>
      </c>
      <c r="D2513" s="5" t="inlineStr">
        <is>
          <t>L2</t>
        </is>
      </c>
      <c r="E2513" s="5" t="inlineStr">
        <is>
          <t>M</t>
        </is>
      </c>
      <c r="F2513" s="5" t="n">
        <v>1</v>
      </c>
      <c r="G2513" s="31" t="n">
        <v>34850</v>
      </c>
      <c r="H2513" s="31" t="n">
        <v>34100</v>
      </c>
      <c r="I2513" s="6">
        <f>INDEX(Roles!$J$5:$J$40,MATCH(C2513&amp;"|"&amp;D2513,Roles!$A$5:$A$40,0))</f>
        <v/>
      </c>
      <c r="J2513" s="6">
        <f>INDEX(Roles!$K$5:$K$40,MATCH(C2513&amp;"|"&amp;D2513,Roles!$A$5:$A$40,0))</f>
        <v/>
      </c>
      <c r="K2513" s="26">
        <f>INDEX(Market!$K$31:$K$54,MATCH(B2513&amp;"|"&amp;J2513,Market!$A$31:$A$54,0))</f>
        <v/>
      </c>
      <c r="L2513" s="6">
        <f>INDEX(Settings!$E$13:$E$19,MATCH(I2513,Settings!$B$13:$B$19,0))</f>
        <v/>
      </c>
      <c r="M2513" s="25">
        <f>INDEX(Structure!$K$6:$K$12,MATCH(I2513,Structure!$A$6:$A$12,0))</f>
        <v/>
      </c>
      <c r="N2513" s="26">
        <f>INDEX(Structure!$G$25:$G$52,MATCH(B2513&amp;"|"&amp;I2513,Structure!$A$25:$A$52,0))</f>
        <v/>
      </c>
      <c r="O2513" s="26">
        <f>INDEX(Structure!$H$25:$H$52,MATCH(B2513&amp;"|"&amp;I2513,Structure!$A$25:$A$52,0))</f>
        <v/>
      </c>
      <c r="P2513" s="26">
        <f>INDEX(Structure!$I$25:$I$52,MATCH(B2513&amp;"|"&amp;I2513,Structure!$A$25:$A$52,0))</f>
        <v/>
      </c>
      <c r="Q2513" s="20">
        <f>G2513/H2513</f>
        <v/>
      </c>
      <c r="R2513" s="20">
        <f>G2513/O2513</f>
        <v/>
      </c>
      <c r="S2513" s="32">
        <f>(G2513-N2513)/(P2513-N2513)</f>
        <v/>
      </c>
      <c r="T2513" s="4">
        <f>IF(G2513&lt;N2513,"Below",IF(G2513&gt;P2513,"Above","Within"))</f>
        <v/>
      </c>
      <c r="U2513" s="17">
        <f>MAX(0,N2513-G2513)*F2513</f>
        <v/>
      </c>
      <c r="V2513" s="17">
        <f>MAX(0,G2513-P2513)*F2513</f>
        <v/>
      </c>
      <c r="W2513" s="33">
        <f>IF(T2513="Above",LN(G2513/P2513)/LN(1+INDEX(Market!$E$6:$E$9,MATCH(B2513,Market!$A$6:$A$9,0))),0)</f>
        <v/>
      </c>
    </row>
    <row r="2514">
      <c r="A2514" s="5" t="inlineStr">
        <is>
          <t>E02921</t>
        </is>
      </c>
      <c r="B2514" s="5" t="inlineStr">
        <is>
          <t>DE</t>
        </is>
      </c>
      <c r="C2514" s="5" t="inlineStr">
        <is>
          <t>Sales</t>
        </is>
      </c>
      <c r="D2514" s="5" t="inlineStr">
        <is>
          <t>L1</t>
        </is>
      </c>
      <c r="E2514" s="5" t="inlineStr">
        <is>
          <t>M</t>
        </is>
      </c>
      <c r="F2514" s="5" t="n">
        <v>1</v>
      </c>
      <c r="G2514" s="31" t="n">
        <v>39850</v>
      </c>
      <c r="H2514" s="31" t="n">
        <v>39900</v>
      </c>
      <c r="I2514" s="6">
        <f>INDEX(Roles!$J$5:$J$40,MATCH(C2514&amp;"|"&amp;D2514,Roles!$A$5:$A$40,0))</f>
        <v/>
      </c>
      <c r="J2514" s="6">
        <f>INDEX(Roles!$K$5:$K$40,MATCH(C2514&amp;"|"&amp;D2514,Roles!$A$5:$A$40,0))</f>
        <v/>
      </c>
      <c r="K2514" s="26">
        <f>INDEX(Market!$K$31:$K$54,MATCH(B2514&amp;"|"&amp;J2514,Market!$A$31:$A$54,0))</f>
        <v/>
      </c>
      <c r="L2514" s="6">
        <f>INDEX(Settings!$E$13:$E$19,MATCH(I2514,Settings!$B$13:$B$19,0))</f>
        <v/>
      </c>
      <c r="M2514" s="25">
        <f>INDEX(Structure!$K$6:$K$12,MATCH(I2514,Structure!$A$6:$A$12,0))</f>
        <v/>
      </c>
      <c r="N2514" s="26">
        <f>INDEX(Structure!$G$25:$G$52,MATCH(B2514&amp;"|"&amp;I2514,Structure!$A$25:$A$52,0))</f>
        <v/>
      </c>
      <c r="O2514" s="26">
        <f>INDEX(Structure!$H$25:$H$52,MATCH(B2514&amp;"|"&amp;I2514,Structure!$A$25:$A$52,0))</f>
        <v/>
      </c>
      <c r="P2514" s="26">
        <f>INDEX(Structure!$I$25:$I$52,MATCH(B2514&amp;"|"&amp;I2514,Structure!$A$25:$A$52,0))</f>
        <v/>
      </c>
      <c r="Q2514" s="20">
        <f>G2514/H2514</f>
        <v/>
      </c>
      <c r="R2514" s="20">
        <f>G2514/O2514</f>
        <v/>
      </c>
      <c r="S2514" s="32">
        <f>(G2514-N2514)/(P2514-N2514)</f>
        <v/>
      </c>
      <c r="T2514" s="4">
        <f>IF(G2514&lt;N2514,"Below",IF(G2514&gt;P2514,"Above","Within"))</f>
        <v/>
      </c>
      <c r="U2514" s="17">
        <f>MAX(0,N2514-G2514)*F2514</f>
        <v/>
      </c>
      <c r="V2514" s="17">
        <f>MAX(0,G2514-P2514)*F2514</f>
        <v/>
      </c>
      <c r="W2514" s="33">
        <f>IF(T2514="Above",LN(G2514/P2514)/LN(1+INDEX(Market!$E$6:$E$9,MATCH(B2514,Market!$A$6:$A$9,0))),0)</f>
        <v/>
      </c>
    </row>
    <row r="2515">
      <c r="A2515" s="5" t="inlineStr">
        <is>
          <t>E02923</t>
        </is>
      </c>
      <c r="B2515" s="5" t="inlineStr">
        <is>
          <t>PL</t>
        </is>
      </c>
      <c r="C2515" s="5" t="inlineStr">
        <is>
          <t>Tech</t>
        </is>
      </c>
      <c r="D2515" s="5" t="inlineStr">
        <is>
          <t>L2</t>
        </is>
      </c>
      <c r="E2515" s="5" t="inlineStr">
        <is>
          <t>F</t>
        </is>
      </c>
      <c r="F2515" s="5" t="n">
        <v>1</v>
      </c>
      <c r="G2515" s="31" t="n">
        <v>28050</v>
      </c>
      <c r="H2515" s="31" t="n">
        <v>32800</v>
      </c>
      <c r="I2515" s="6">
        <f>INDEX(Roles!$J$5:$J$40,MATCH(C2515&amp;"|"&amp;D2515,Roles!$A$5:$A$40,0))</f>
        <v/>
      </c>
      <c r="J2515" s="6">
        <f>INDEX(Roles!$K$5:$K$40,MATCH(C2515&amp;"|"&amp;D2515,Roles!$A$5:$A$40,0))</f>
        <v/>
      </c>
      <c r="K2515" s="26">
        <f>INDEX(Market!$K$31:$K$54,MATCH(B2515&amp;"|"&amp;J2515,Market!$A$31:$A$54,0))</f>
        <v/>
      </c>
      <c r="L2515" s="6">
        <f>INDEX(Settings!$E$13:$E$19,MATCH(I2515,Settings!$B$13:$B$19,0))</f>
        <v/>
      </c>
      <c r="M2515" s="25">
        <f>INDEX(Structure!$K$6:$K$12,MATCH(I2515,Structure!$A$6:$A$12,0))</f>
        <v/>
      </c>
      <c r="N2515" s="26">
        <f>INDEX(Structure!$G$25:$G$52,MATCH(B2515&amp;"|"&amp;I2515,Structure!$A$25:$A$52,0))</f>
        <v/>
      </c>
      <c r="O2515" s="26">
        <f>INDEX(Structure!$H$25:$H$52,MATCH(B2515&amp;"|"&amp;I2515,Structure!$A$25:$A$52,0))</f>
        <v/>
      </c>
      <c r="P2515" s="26">
        <f>INDEX(Structure!$I$25:$I$52,MATCH(B2515&amp;"|"&amp;I2515,Structure!$A$25:$A$52,0))</f>
        <v/>
      </c>
      <c r="Q2515" s="20">
        <f>G2515/H2515</f>
        <v/>
      </c>
      <c r="R2515" s="20">
        <f>G2515/O2515</f>
        <v/>
      </c>
      <c r="S2515" s="32">
        <f>(G2515-N2515)/(P2515-N2515)</f>
        <v/>
      </c>
      <c r="T2515" s="4">
        <f>IF(G2515&lt;N2515,"Below",IF(G2515&gt;P2515,"Above","Within"))</f>
        <v/>
      </c>
      <c r="U2515" s="17">
        <f>MAX(0,N2515-G2515)*F2515</f>
        <v/>
      </c>
      <c r="V2515" s="17">
        <f>MAX(0,G2515-P2515)*F2515</f>
        <v/>
      </c>
      <c r="W2515" s="33">
        <f>IF(T2515="Above",LN(G2515/P2515)/LN(1+INDEX(Market!$E$6:$E$9,MATCH(B2515,Market!$A$6:$A$9,0))),0)</f>
        <v/>
      </c>
    </row>
    <row r="2516">
      <c r="A2516" s="5" t="inlineStr">
        <is>
          <t>E02924</t>
        </is>
      </c>
      <c r="B2516" s="5" t="inlineStr">
        <is>
          <t>PL</t>
        </is>
      </c>
      <c r="C2516" s="5" t="inlineStr">
        <is>
          <t>Tech</t>
        </is>
      </c>
      <c r="D2516" s="5" t="inlineStr">
        <is>
          <t>L2</t>
        </is>
      </c>
      <c r="E2516" s="5" t="inlineStr">
        <is>
          <t>F</t>
        </is>
      </c>
      <c r="F2516" s="5" t="n">
        <v>1</v>
      </c>
      <c r="G2516" s="31" t="n">
        <v>34850</v>
      </c>
      <c r="H2516" s="31" t="n">
        <v>32800</v>
      </c>
      <c r="I2516" s="6">
        <f>INDEX(Roles!$J$5:$J$40,MATCH(C2516&amp;"|"&amp;D2516,Roles!$A$5:$A$40,0))</f>
        <v/>
      </c>
      <c r="J2516" s="6">
        <f>INDEX(Roles!$K$5:$K$40,MATCH(C2516&amp;"|"&amp;D2516,Roles!$A$5:$A$40,0))</f>
        <v/>
      </c>
      <c r="K2516" s="26">
        <f>INDEX(Market!$K$31:$K$54,MATCH(B2516&amp;"|"&amp;J2516,Market!$A$31:$A$54,0))</f>
        <v/>
      </c>
      <c r="L2516" s="6">
        <f>INDEX(Settings!$E$13:$E$19,MATCH(I2516,Settings!$B$13:$B$19,0))</f>
        <v/>
      </c>
      <c r="M2516" s="25">
        <f>INDEX(Structure!$K$6:$K$12,MATCH(I2516,Structure!$A$6:$A$12,0))</f>
        <v/>
      </c>
      <c r="N2516" s="26">
        <f>INDEX(Structure!$G$25:$G$52,MATCH(B2516&amp;"|"&amp;I2516,Structure!$A$25:$A$52,0))</f>
        <v/>
      </c>
      <c r="O2516" s="26">
        <f>INDEX(Structure!$H$25:$H$52,MATCH(B2516&amp;"|"&amp;I2516,Structure!$A$25:$A$52,0))</f>
        <v/>
      </c>
      <c r="P2516" s="26">
        <f>INDEX(Structure!$I$25:$I$52,MATCH(B2516&amp;"|"&amp;I2516,Structure!$A$25:$A$52,0))</f>
        <v/>
      </c>
      <c r="Q2516" s="20">
        <f>G2516/H2516</f>
        <v/>
      </c>
      <c r="R2516" s="20">
        <f>G2516/O2516</f>
        <v/>
      </c>
      <c r="S2516" s="32">
        <f>(G2516-N2516)/(P2516-N2516)</f>
        <v/>
      </c>
      <c r="T2516" s="4">
        <f>IF(G2516&lt;N2516,"Below",IF(G2516&gt;P2516,"Above","Within"))</f>
        <v/>
      </c>
      <c r="U2516" s="17">
        <f>MAX(0,N2516-G2516)*F2516</f>
        <v/>
      </c>
      <c r="V2516" s="17">
        <f>MAX(0,G2516-P2516)*F2516</f>
        <v/>
      </c>
      <c r="W2516" s="33">
        <f>IF(T2516="Above",LN(G2516/P2516)/LN(1+INDEX(Market!$E$6:$E$9,MATCH(B2516,Market!$A$6:$A$9,0))),0)</f>
        <v/>
      </c>
    </row>
    <row r="2517">
      <c r="A2517" s="5" t="inlineStr">
        <is>
          <t>E02925</t>
        </is>
      </c>
      <c r="B2517" s="5" t="inlineStr">
        <is>
          <t>DE</t>
        </is>
      </c>
      <c r="C2517" s="5" t="inlineStr">
        <is>
          <t>Finance</t>
        </is>
      </c>
      <c r="D2517" s="5" t="inlineStr">
        <is>
          <t>L3</t>
        </is>
      </c>
      <c r="E2517" s="5" t="inlineStr">
        <is>
          <t>F</t>
        </is>
      </c>
      <c r="F2517" s="5" t="n">
        <v>1</v>
      </c>
      <c r="G2517" s="31" t="n">
        <v>66550</v>
      </c>
      <c r="H2517" s="31" t="n">
        <v>66900</v>
      </c>
      <c r="I2517" s="6">
        <f>INDEX(Roles!$J$5:$J$40,MATCH(C2517&amp;"|"&amp;D2517,Roles!$A$5:$A$40,0))</f>
        <v/>
      </c>
      <c r="J2517" s="6">
        <f>INDEX(Roles!$K$5:$K$40,MATCH(C2517&amp;"|"&amp;D2517,Roles!$A$5:$A$40,0))</f>
        <v/>
      </c>
      <c r="K2517" s="26">
        <f>INDEX(Market!$K$31:$K$54,MATCH(B2517&amp;"|"&amp;J2517,Market!$A$31:$A$54,0))</f>
        <v/>
      </c>
      <c r="L2517" s="6">
        <f>INDEX(Settings!$E$13:$E$19,MATCH(I2517,Settings!$B$13:$B$19,0))</f>
        <v/>
      </c>
      <c r="M2517" s="25">
        <f>INDEX(Structure!$K$6:$K$12,MATCH(I2517,Structure!$A$6:$A$12,0))</f>
        <v/>
      </c>
      <c r="N2517" s="26">
        <f>INDEX(Structure!$G$25:$G$52,MATCH(B2517&amp;"|"&amp;I2517,Structure!$A$25:$A$52,0))</f>
        <v/>
      </c>
      <c r="O2517" s="26">
        <f>INDEX(Structure!$H$25:$H$52,MATCH(B2517&amp;"|"&amp;I2517,Structure!$A$25:$A$52,0))</f>
        <v/>
      </c>
      <c r="P2517" s="26">
        <f>INDEX(Structure!$I$25:$I$52,MATCH(B2517&amp;"|"&amp;I2517,Structure!$A$25:$A$52,0))</f>
        <v/>
      </c>
      <c r="Q2517" s="20">
        <f>G2517/H2517</f>
        <v/>
      </c>
      <c r="R2517" s="20">
        <f>G2517/O2517</f>
        <v/>
      </c>
      <c r="S2517" s="32">
        <f>(G2517-N2517)/(P2517-N2517)</f>
        <v/>
      </c>
      <c r="T2517" s="4">
        <f>IF(G2517&lt;N2517,"Below",IF(G2517&gt;P2517,"Above","Within"))</f>
        <v/>
      </c>
      <c r="U2517" s="17">
        <f>MAX(0,N2517-G2517)*F2517</f>
        <v/>
      </c>
      <c r="V2517" s="17">
        <f>MAX(0,G2517-P2517)*F2517</f>
        <v/>
      </c>
      <c r="W2517" s="33">
        <f>IF(T2517="Above",LN(G2517/P2517)/LN(1+INDEX(Market!$E$6:$E$9,MATCH(B2517,Market!$A$6:$A$9,0))),0)</f>
        <v/>
      </c>
    </row>
    <row r="2518">
      <c r="A2518" s="5" t="inlineStr">
        <is>
          <t>E02926</t>
        </is>
      </c>
      <c r="B2518" s="5" t="inlineStr">
        <is>
          <t>DE</t>
        </is>
      </c>
      <c r="C2518" s="5" t="inlineStr">
        <is>
          <t>Sales</t>
        </is>
      </c>
      <c r="D2518" s="5" t="inlineStr">
        <is>
          <t>L2</t>
        </is>
      </c>
      <c r="E2518" s="5" t="inlineStr">
        <is>
          <t>F</t>
        </is>
      </c>
      <c r="F2518" s="5" t="n">
        <v>1</v>
      </c>
      <c r="G2518" s="31" t="n">
        <v>48250</v>
      </c>
      <c r="H2518" s="31" t="n">
        <v>49900</v>
      </c>
      <c r="I2518" s="6">
        <f>INDEX(Roles!$J$5:$J$40,MATCH(C2518&amp;"|"&amp;D2518,Roles!$A$5:$A$40,0))</f>
        <v/>
      </c>
      <c r="J2518" s="6">
        <f>INDEX(Roles!$K$5:$K$40,MATCH(C2518&amp;"|"&amp;D2518,Roles!$A$5:$A$40,0))</f>
        <v/>
      </c>
      <c r="K2518" s="26">
        <f>INDEX(Market!$K$31:$K$54,MATCH(B2518&amp;"|"&amp;J2518,Market!$A$31:$A$54,0))</f>
        <v/>
      </c>
      <c r="L2518" s="6">
        <f>INDEX(Settings!$E$13:$E$19,MATCH(I2518,Settings!$B$13:$B$19,0))</f>
        <v/>
      </c>
      <c r="M2518" s="25">
        <f>INDEX(Structure!$K$6:$K$12,MATCH(I2518,Structure!$A$6:$A$12,0))</f>
        <v/>
      </c>
      <c r="N2518" s="26">
        <f>INDEX(Structure!$G$25:$G$52,MATCH(B2518&amp;"|"&amp;I2518,Structure!$A$25:$A$52,0))</f>
        <v/>
      </c>
      <c r="O2518" s="26">
        <f>INDEX(Structure!$H$25:$H$52,MATCH(B2518&amp;"|"&amp;I2518,Structure!$A$25:$A$52,0))</f>
        <v/>
      </c>
      <c r="P2518" s="26">
        <f>INDEX(Structure!$I$25:$I$52,MATCH(B2518&amp;"|"&amp;I2518,Structure!$A$25:$A$52,0))</f>
        <v/>
      </c>
      <c r="Q2518" s="20">
        <f>G2518/H2518</f>
        <v/>
      </c>
      <c r="R2518" s="20">
        <f>G2518/O2518</f>
        <v/>
      </c>
      <c r="S2518" s="32">
        <f>(G2518-N2518)/(P2518-N2518)</f>
        <v/>
      </c>
      <c r="T2518" s="4">
        <f>IF(G2518&lt;N2518,"Below",IF(G2518&gt;P2518,"Above","Within"))</f>
        <v/>
      </c>
      <c r="U2518" s="17">
        <f>MAX(0,N2518-G2518)*F2518</f>
        <v/>
      </c>
      <c r="V2518" s="17">
        <f>MAX(0,G2518-P2518)*F2518</f>
        <v/>
      </c>
      <c r="W2518" s="33">
        <f>IF(T2518="Above",LN(G2518/P2518)/LN(1+INDEX(Market!$E$6:$E$9,MATCH(B2518,Market!$A$6:$A$9,0))),0)</f>
        <v/>
      </c>
    </row>
    <row r="2519">
      <c r="A2519" s="5" t="inlineStr">
        <is>
          <t>E02927</t>
        </is>
      </c>
      <c r="B2519" s="5" t="inlineStr">
        <is>
          <t>IT</t>
        </is>
      </c>
      <c r="C2519" s="5" t="inlineStr">
        <is>
          <t>Customer Service</t>
        </is>
      </c>
      <c r="D2519" s="5" t="inlineStr">
        <is>
          <t>L5</t>
        </is>
      </c>
      <c r="E2519" s="5" t="inlineStr">
        <is>
          <t>M</t>
        </is>
      </c>
      <c r="F2519" s="5" t="n">
        <v>1</v>
      </c>
      <c r="G2519" s="31" t="n">
        <v>70150</v>
      </c>
      <c r="H2519" s="31" t="n">
        <v>67900</v>
      </c>
      <c r="I2519" s="6">
        <f>INDEX(Roles!$J$5:$J$40,MATCH(C2519&amp;"|"&amp;D2519,Roles!$A$5:$A$40,0))</f>
        <v/>
      </c>
      <c r="J2519" s="6">
        <f>INDEX(Roles!$K$5:$K$40,MATCH(C2519&amp;"|"&amp;D2519,Roles!$A$5:$A$40,0))</f>
        <v/>
      </c>
      <c r="K2519" s="26">
        <f>INDEX(Market!$K$31:$K$54,MATCH(B2519&amp;"|"&amp;J2519,Market!$A$31:$A$54,0))</f>
        <v/>
      </c>
      <c r="L2519" s="6">
        <f>INDEX(Settings!$E$13:$E$19,MATCH(I2519,Settings!$B$13:$B$19,0))</f>
        <v/>
      </c>
      <c r="M2519" s="25">
        <f>INDEX(Structure!$K$6:$K$12,MATCH(I2519,Structure!$A$6:$A$12,0))</f>
        <v/>
      </c>
      <c r="N2519" s="26">
        <f>INDEX(Structure!$G$25:$G$52,MATCH(B2519&amp;"|"&amp;I2519,Structure!$A$25:$A$52,0))</f>
        <v/>
      </c>
      <c r="O2519" s="26">
        <f>INDEX(Structure!$H$25:$H$52,MATCH(B2519&amp;"|"&amp;I2519,Structure!$A$25:$A$52,0))</f>
        <v/>
      </c>
      <c r="P2519" s="26">
        <f>INDEX(Structure!$I$25:$I$52,MATCH(B2519&amp;"|"&amp;I2519,Structure!$A$25:$A$52,0))</f>
        <v/>
      </c>
      <c r="Q2519" s="20">
        <f>G2519/H2519</f>
        <v/>
      </c>
      <c r="R2519" s="20">
        <f>G2519/O2519</f>
        <v/>
      </c>
      <c r="S2519" s="32">
        <f>(G2519-N2519)/(P2519-N2519)</f>
        <v/>
      </c>
      <c r="T2519" s="4">
        <f>IF(G2519&lt;N2519,"Below",IF(G2519&gt;P2519,"Above","Within"))</f>
        <v/>
      </c>
      <c r="U2519" s="17">
        <f>MAX(0,N2519-G2519)*F2519</f>
        <v/>
      </c>
      <c r="V2519" s="17">
        <f>MAX(0,G2519-P2519)*F2519</f>
        <v/>
      </c>
      <c r="W2519" s="33">
        <f>IF(T2519="Above",LN(G2519/P2519)/LN(1+INDEX(Market!$E$6:$E$9,MATCH(B2519,Market!$A$6:$A$9,0))),0)</f>
        <v/>
      </c>
    </row>
    <row r="2520">
      <c r="A2520" s="5" t="inlineStr">
        <is>
          <t>E02929</t>
        </is>
      </c>
      <c r="B2520" s="5" t="inlineStr">
        <is>
          <t>ES</t>
        </is>
      </c>
      <c r="C2520" s="5" t="inlineStr">
        <is>
          <t>Customer Service</t>
        </is>
      </c>
      <c r="D2520" s="5" t="inlineStr">
        <is>
          <t>L6</t>
        </is>
      </c>
      <c r="E2520" s="5" t="inlineStr">
        <is>
          <t>M</t>
        </is>
      </c>
      <c r="F2520" s="5" t="n">
        <v>1</v>
      </c>
      <c r="G2520" s="31" t="n">
        <v>79700</v>
      </c>
      <c r="H2520" s="31" t="n">
        <v>90000</v>
      </c>
      <c r="I2520" s="6">
        <f>INDEX(Roles!$J$5:$J$40,MATCH(C2520&amp;"|"&amp;D2520,Roles!$A$5:$A$40,0))</f>
        <v/>
      </c>
      <c r="J2520" s="6">
        <f>INDEX(Roles!$K$5:$K$40,MATCH(C2520&amp;"|"&amp;D2520,Roles!$A$5:$A$40,0))</f>
        <v/>
      </c>
      <c r="K2520" s="26">
        <f>INDEX(Market!$K$31:$K$54,MATCH(B2520&amp;"|"&amp;J2520,Market!$A$31:$A$54,0))</f>
        <v/>
      </c>
      <c r="L2520" s="6">
        <f>INDEX(Settings!$E$13:$E$19,MATCH(I2520,Settings!$B$13:$B$19,0))</f>
        <v/>
      </c>
      <c r="M2520" s="25">
        <f>INDEX(Structure!$K$6:$K$12,MATCH(I2520,Structure!$A$6:$A$12,0))</f>
        <v/>
      </c>
      <c r="N2520" s="26">
        <f>INDEX(Structure!$G$25:$G$52,MATCH(B2520&amp;"|"&amp;I2520,Structure!$A$25:$A$52,0))</f>
        <v/>
      </c>
      <c r="O2520" s="26">
        <f>INDEX(Structure!$H$25:$H$52,MATCH(B2520&amp;"|"&amp;I2520,Structure!$A$25:$A$52,0))</f>
        <v/>
      </c>
      <c r="P2520" s="26">
        <f>INDEX(Structure!$I$25:$I$52,MATCH(B2520&amp;"|"&amp;I2520,Structure!$A$25:$A$52,0))</f>
        <v/>
      </c>
      <c r="Q2520" s="20">
        <f>G2520/H2520</f>
        <v/>
      </c>
      <c r="R2520" s="20">
        <f>G2520/O2520</f>
        <v/>
      </c>
      <c r="S2520" s="32">
        <f>(G2520-N2520)/(P2520-N2520)</f>
        <v/>
      </c>
      <c r="T2520" s="4">
        <f>IF(G2520&lt;N2520,"Below",IF(G2520&gt;P2520,"Above","Within"))</f>
        <v/>
      </c>
      <c r="U2520" s="17">
        <f>MAX(0,N2520-G2520)*F2520</f>
        <v/>
      </c>
      <c r="V2520" s="17">
        <f>MAX(0,G2520-P2520)*F2520</f>
        <v/>
      </c>
      <c r="W2520" s="33">
        <f>IF(T2520="Above",LN(G2520/P2520)/LN(1+INDEX(Market!$E$6:$E$9,MATCH(B2520,Market!$A$6:$A$9,0))),0)</f>
        <v/>
      </c>
    </row>
    <row r="2521">
      <c r="A2521" s="5" t="inlineStr">
        <is>
          <t>E02931</t>
        </is>
      </c>
      <c r="B2521" s="5" t="inlineStr">
        <is>
          <t>DE</t>
        </is>
      </c>
      <c r="C2521" s="5" t="inlineStr">
        <is>
          <t>Operations</t>
        </is>
      </c>
      <c r="D2521" s="5" t="inlineStr">
        <is>
          <t>L3</t>
        </is>
      </c>
      <c r="E2521" s="5" t="inlineStr">
        <is>
          <t>M</t>
        </is>
      </c>
      <c r="F2521" s="5" t="n">
        <v>1</v>
      </c>
      <c r="G2521" s="31" t="n">
        <v>56550</v>
      </c>
      <c r="H2521" s="31" t="n">
        <v>57800</v>
      </c>
      <c r="I2521" s="6">
        <f>INDEX(Roles!$J$5:$J$40,MATCH(C2521&amp;"|"&amp;D2521,Roles!$A$5:$A$40,0))</f>
        <v/>
      </c>
      <c r="J2521" s="6">
        <f>INDEX(Roles!$K$5:$K$40,MATCH(C2521&amp;"|"&amp;D2521,Roles!$A$5:$A$40,0))</f>
        <v/>
      </c>
      <c r="K2521" s="26">
        <f>INDEX(Market!$K$31:$K$54,MATCH(B2521&amp;"|"&amp;J2521,Market!$A$31:$A$54,0))</f>
        <v/>
      </c>
      <c r="L2521" s="6">
        <f>INDEX(Settings!$E$13:$E$19,MATCH(I2521,Settings!$B$13:$B$19,0))</f>
        <v/>
      </c>
      <c r="M2521" s="25">
        <f>INDEX(Structure!$K$6:$K$12,MATCH(I2521,Structure!$A$6:$A$12,0))</f>
        <v/>
      </c>
      <c r="N2521" s="26">
        <f>INDEX(Structure!$G$25:$G$52,MATCH(B2521&amp;"|"&amp;I2521,Structure!$A$25:$A$52,0))</f>
        <v/>
      </c>
      <c r="O2521" s="26">
        <f>INDEX(Structure!$H$25:$H$52,MATCH(B2521&amp;"|"&amp;I2521,Structure!$A$25:$A$52,0))</f>
        <v/>
      </c>
      <c r="P2521" s="26">
        <f>INDEX(Structure!$I$25:$I$52,MATCH(B2521&amp;"|"&amp;I2521,Structure!$A$25:$A$52,0))</f>
        <v/>
      </c>
      <c r="Q2521" s="20">
        <f>G2521/H2521</f>
        <v/>
      </c>
      <c r="R2521" s="20">
        <f>G2521/O2521</f>
        <v/>
      </c>
      <c r="S2521" s="32">
        <f>(G2521-N2521)/(P2521-N2521)</f>
        <v/>
      </c>
      <c r="T2521" s="4">
        <f>IF(G2521&lt;N2521,"Below",IF(G2521&gt;P2521,"Above","Within"))</f>
        <v/>
      </c>
      <c r="U2521" s="17">
        <f>MAX(0,N2521-G2521)*F2521</f>
        <v/>
      </c>
      <c r="V2521" s="17">
        <f>MAX(0,G2521-P2521)*F2521</f>
        <v/>
      </c>
      <c r="W2521" s="33">
        <f>IF(T2521="Above",LN(G2521/P2521)/LN(1+INDEX(Market!$E$6:$E$9,MATCH(B2521,Market!$A$6:$A$9,0))),0)</f>
        <v/>
      </c>
    </row>
    <row r="2522">
      <c r="A2522" s="5" t="inlineStr">
        <is>
          <t>E02932</t>
        </is>
      </c>
      <c r="B2522" s="5" t="inlineStr">
        <is>
          <t>PL</t>
        </is>
      </c>
      <c r="C2522" s="5" t="inlineStr">
        <is>
          <t>Finance</t>
        </is>
      </c>
      <c r="D2522" s="5" t="inlineStr">
        <is>
          <t>L1</t>
        </is>
      </c>
      <c r="E2522" s="5" t="inlineStr">
        <is>
          <t>M</t>
        </is>
      </c>
      <c r="F2522" s="5" t="n">
        <v>1</v>
      </c>
      <c r="G2522" s="31" t="n">
        <v>19800</v>
      </c>
      <c r="H2522" s="31" t="n">
        <v>23100</v>
      </c>
      <c r="I2522" s="6">
        <f>INDEX(Roles!$J$5:$J$40,MATCH(C2522&amp;"|"&amp;D2522,Roles!$A$5:$A$40,0))</f>
        <v/>
      </c>
      <c r="J2522" s="6">
        <f>INDEX(Roles!$K$5:$K$40,MATCH(C2522&amp;"|"&amp;D2522,Roles!$A$5:$A$40,0))</f>
        <v/>
      </c>
      <c r="K2522" s="26">
        <f>INDEX(Market!$K$31:$K$54,MATCH(B2522&amp;"|"&amp;J2522,Market!$A$31:$A$54,0))</f>
        <v/>
      </c>
      <c r="L2522" s="6">
        <f>INDEX(Settings!$E$13:$E$19,MATCH(I2522,Settings!$B$13:$B$19,0))</f>
        <v/>
      </c>
      <c r="M2522" s="25">
        <f>INDEX(Structure!$K$6:$K$12,MATCH(I2522,Structure!$A$6:$A$12,0))</f>
        <v/>
      </c>
      <c r="N2522" s="26">
        <f>INDEX(Structure!$G$25:$G$52,MATCH(B2522&amp;"|"&amp;I2522,Structure!$A$25:$A$52,0))</f>
        <v/>
      </c>
      <c r="O2522" s="26">
        <f>INDEX(Structure!$H$25:$H$52,MATCH(B2522&amp;"|"&amp;I2522,Structure!$A$25:$A$52,0))</f>
        <v/>
      </c>
      <c r="P2522" s="26">
        <f>INDEX(Structure!$I$25:$I$52,MATCH(B2522&amp;"|"&amp;I2522,Structure!$A$25:$A$52,0))</f>
        <v/>
      </c>
      <c r="Q2522" s="20">
        <f>G2522/H2522</f>
        <v/>
      </c>
      <c r="R2522" s="20">
        <f>G2522/O2522</f>
        <v/>
      </c>
      <c r="S2522" s="32">
        <f>(G2522-N2522)/(P2522-N2522)</f>
        <v/>
      </c>
      <c r="T2522" s="4">
        <f>IF(G2522&lt;N2522,"Below",IF(G2522&gt;P2522,"Above","Within"))</f>
        <v/>
      </c>
      <c r="U2522" s="17">
        <f>MAX(0,N2522-G2522)*F2522</f>
        <v/>
      </c>
      <c r="V2522" s="17">
        <f>MAX(0,G2522-P2522)*F2522</f>
        <v/>
      </c>
      <c r="W2522" s="33">
        <f>IF(T2522="Above",LN(G2522/P2522)/LN(1+INDEX(Market!$E$6:$E$9,MATCH(B2522,Market!$A$6:$A$9,0))),0)</f>
        <v/>
      </c>
    </row>
    <row r="2523">
      <c r="A2523" s="5" t="inlineStr">
        <is>
          <t>E02933</t>
        </is>
      </c>
      <c r="B2523" s="5" t="inlineStr">
        <is>
          <t>PL</t>
        </is>
      </c>
      <c r="C2523" s="5" t="inlineStr">
        <is>
          <t>Tech</t>
        </is>
      </c>
      <c r="D2523" s="5" t="inlineStr">
        <is>
          <t>L3</t>
        </is>
      </c>
      <c r="E2523" s="5" t="inlineStr">
        <is>
          <t>M</t>
        </is>
      </c>
      <c r="F2523" s="5" t="n">
        <v>1</v>
      </c>
      <c r="G2523" s="31" t="n">
        <v>39750</v>
      </c>
      <c r="H2523" s="31" t="n">
        <v>42000</v>
      </c>
      <c r="I2523" s="6">
        <f>INDEX(Roles!$J$5:$J$40,MATCH(C2523&amp;"|"&amp;D2523,Roles!$A$5:$A$40,0))</f>
        <v/>
      </c>
      <c r="J2523" s="6">
        <f>INDEX(Roles!$K$5:$K$40,MATCH(C2523&amp;"|"&amp;D2523,Roles!$A$5:$A$40,0))</f>
        <v/>
      </c>
      <c r="K2523" s="26">
        <f>INDEX(Market!$K$31:$K$54,MATCH(B2523&amp;"|"&amp;J2523,Market!$A$31:$A$54,0))</f>
        <v/>
      </c>
      <c r="L2523" s="6">
        <f>INDEX(Settings!$E$13:$E$19,MATCH(I2523,Settings!$B$13:$B$19,0))</f>
        <v/>
      </c>
      <c r="M2523" s="25">
        <f>INDEX(Structure!$K$6:$K$12,MATCH(I2523,Structure!$A$6:$A$12,0))</f>
        <v/>
      </c>
      <c r="N2523" s="26">
        <f>INDEX(Structure!$G$25:$G$52,MATCH(B2523&amp;"|"&amp;I2523,Structure!$A$25:$A$52,0))</f>
        <v/>
      </c>
      <c r="O2523" s="26">
        <f>INDEX(Structure!$H$25:$H$52,MATCH(B2523&amp;"|"&amp;I2523,Structure!$A$25:$A$52,0))</f>
        <v/>
      </c>
      <c r="P2523" s="26">
        <f>INDEX(Structure!$I$25:$I$52,MATCH(B2523&amp;"|"&amp;I2523,Structure!$A$25:$A$52,0))</f>
        <v/>
      </c>
      <c r="Q2523" s="20">
        <f>G2523/H2523</f>
        <v/>
      </c>
      <c r="R2523" s="20">
        <f>G2523/O2523</f>
        <v/>
      </c>
      <c r="S2523" s="32">
        <f>(G2523-N2523)/(P2523-N2523)</f>
        <v/>
      </c>
      <c r="T2523" s="4">
        <f>IF(G2523&lt;N2523,"Below",IF(G2523&gt;P2523,"Above","Within"))</f>
        <v/>
      </c>
      <c r="U2523" s="17">
        <f>MAX(0,N2523-G2523)*F2523</f>
        <v/>
      </c>
      <c r="V2523" s="17">
        <f>MAX(0,G2523-P2523)*F2523</f>
        <v/>
      </c>
      <c r="W2523" s="33">
        <f>IF(T2523="Above",LN(G2523/P2523)/LN(1+INDEX(Market!$E$6:$E$9,MATCH(B2523,Market!$A$6:$A$9,0))),0)</f>
        <v/>
      </c>
    </row>
    <row r="2524">
      <c r="A2524" s="5" t="inlineStr">
        <is>
          <t>E02934</t>
        </is>
      </c>
      <c r="B2524" s="5" t="inlineStr">
        <is>
          <t>PL</t>
        </is>
      </c>
      <c r="C2524" s="5" t="inlineStr">
        <is>
          <t>Customer Service</t>
        </is>
      </c>
      <c r="D2524" s="5" t="inlineStr">
        <is>
          <t>L3</t>
        </is>
      </c>
      <c r="E2524" s="5" t="inlineStr">
        <is>
          <t>F</t>
        </is>
      </c>
      <c r="F2524" s="5" t="n">
        <v>1</v>
      </c>
      <c r="G2524" s="31" t="n">
        <v>32550</v>
      </c>
      <c r="H2524" s="31" t="n">
        <v>30200</v>
      </c>
      <c r="I2524" s="6">
        <f>INDEX(Roles!$J$5:$J$40,MATCH(C2524&amp;"|"&amp;D2524,Roles!$A$5:$A$40,0))</f>
        <v/>
      </c>
      <c r="J2524" s="6">
        <f>INDEX(Roles!$K$5:$K$40,MATCH(C2524&amp;"|"&amp;D2524,Roles!$A$5:$A$40,0))</f>
        <v/>
      </c>
      <c r="K2524" s="26">
        <f>INDEX(Market!$K$31:$K$54,MATCH(B2524&amp;"|"&amp;J2524,Market!$A$31:$A$54,0))</f>
        <v/>
      </c>
      <c r="L2524" s="6">
        <f>INDEX(Settings!$E$13:$E$19,MATCH(I2524,Settings!$B$13:$B$19,0))</f>
        <v/>
      </c>
      <c r="M2524" s="25">
        <f>INDEX(Structure!$K$6:$K$12,MATCH(I2524,Structure!$A$6:$A$12,0))</f>
        <v/>
      </c>
      <c r="N2524" s="26">
        <f>INDEX(Structure!$G$25:$G$52,MATCH(B2524&amp;"|"&amp;I2524,Structure!$A$25:$A$52,0))</f>
        <v/>
      </c>
      <c r="O2524" s="26">
        <f>INDEX(Structure!$H$25:$H$52,MATCH(B2524&amp;"|"&amp;I2524,Structure!$A$25:$A$52,0))</f>
        <v/>
      </c>
      <c r="P2524" s="26">
        <f>INDEX(Structure!$I$25:$I$52,MATCH(B2524&amp;"|"&amp;I2524,Structure!$A$25:$A$52,0))</f>
        <v/>
      </c>
      <c r="Q2524" s="20">
        <f>G2524/H2524</f>
        <v/>
      </c>
      <c r="R2524" s="20">
        <f>G2524/O2524</f>
        <v/>
      </c>
      <c r="S2524" s="32">
        <f>(G2524-N2524)/(P2524-N2524)</f>
        <v/>
      </c>
      <c r="T2524" s="4">
        <f>IF(G2524&lt;N2524,"Below",IF(G2524&gt;P2524,"Above","Within"))</f>
        <v/>
      </c>
      <c r="U2524" s="17">
        <f>MAX(0,N2524-G2524)*F2524</f>
        <v/>
      </c>
      <c r="V2524" s="17">
        <f>MAX(0,G2524-P2524)*F2524</f>
        <v/>
      </c>
      <c r="W2524" s="33">
        <f>IF(T2524="Above",LN(G2524/P2524)/LN(1+INDEX(Market!$E$6:$E$9,MATCH(B2524,Market!$A$6:$A$9,0))),0)</f>
        <v/>
      </c>
    </row>
    <row r="2525">
      <c r="A2525" s="5" t="inlineStr">
        <is>
          <t>E02935</t>
        </is>
      </c>
      <c r="B2525" s="5" t="inlineStr">
        <is>
          <t>IT</t>
        </is>
      </c>
      <c r="C2525" s="5" t="inlineStr">
        <is>
          <t>HR</t>
        </is>
      </c>
      <c r="D2525" s="5" t="inlineStr">
        <is>
          <t>L3</t>
        </is>
      </c>
      <c r="E2525" s="5" t="inlineStr">
        <is>
          <t>F</t>
        </is>
      </c>
      <c r="F2525" s="5" t="n">
        <v>1</v>
      </c>
      <c r="G2525" s="31" t="n">
        <v>39150</v>
      </c>
      <c r="H2525" s="31" t="n">
        <v>41600</v>
      </c>
      <c r="I2525" s="6">
        <f>INDEX(Roles!$J$5:$J$40,MATCH(C2525&amp;"|"&amp;D2525,Roles!$A$5:$A$40,0))</f>
        <v/>
      </c>
      <c r="J2525" s="6">
        <f>INDEX(Roles!$K$5:$K$40,MATCH(C2525&amp;"|"&amp;D2525,Roles!$A$5:$A$40,0))</f>
        <v/>
      </c>
      <c r="K2525" s="26">
        <f>INDEX(Market!$K$31:$K$54,MATCH(B2525&amp;"|"&amp;J2525,Market!$A$31:$A$54,0))</f>
        <v/>
      </c>
      <c r="L2525" s="6">
        <f>INDEX(Settings!$E$13:$E$19,MATCH(I2525,Settings!$B$13:$B$19,0))</f>
        <v/>
      </c>
      <c r="M2525" s="25">
        <f>INDEX(Structure!$K$6:$K$12,MATCH(I2525,Structure!$A$6:$A$12,0))</f>
        <v/>
      </c>
      <c r="N2525" s="26">
        <f>INDEX(Structure!$G$25:$G$52,MATCH(B2525&amp;"|"&amp;I2525,Structure!$A$25:$A$52,0))</f>
        <v/>
      </c>
      <c r="O2525" s="26">
        <f>INDEX(Structure!$H$25:$H$52,MATCH(B2525&amp;"|"&amp;I2525,Structure!$A$25:$A$52,0))</f>
        <v/>
      </c>
      <c r="P2525" s="26">
        <f>INDEX(Structure!$I$25:$I$52,MATCH(B2525&amp;"|"&amp;I2525,Structure!$A$25:$A$52,0))</f>
        <v/>
      </c>
      <c r="Q2525" s="20">
        <f>G2525/H2525</f>
        <v/>
      </c>
      <c r="R2525" s="20">
        <f>G2525/O2525</f>
        <v/>
      </c>
      <c r="S2525" s="32">
        <f>(G2525-N2525)/(P2525-N2525)</f>
        <v/>
      </c>
      <c r="T2525" s="4">
        <f>IF(G2525&lt;N2525,"Below",IF(G2525&gt;P2525,"Above","Within"))</f>
        <v/>
      </c>
      <c r="U2525" s="17">
        <f>MAX(0,N2525-G2525)*F2525</f>
        <v/>
      </c>
      <c r="V2525" s="17">
        <f>MAX(0,G2525-P2525)*F2525</f>
        <v/>
      </c>
      <c r="W2525" s="33">
        <f>IF(T2525="Above",LN(G2525/P2525)/LN(1+INDEX(Market!$E$6:$E$9,MATCH(B2525,Market!$A$6:$A$9,0))),0)</f>
        <v/>
      </c>
    </row>
    <row r="2526">
      <c r="A2526" s="5" t="inlineStr">
        <is>
          <t>E02936</t>
        </is>
      </c>
      <c r="B2526" s="5" t="inlineStr">
        <is>
          <t>ES</t>
        </is>
      </c>
      <c r="C2526" s="5" t="inlineStr">
        <is>
          <t>Customer Service</t>
        </is>
      </c>
      <c r="D2526" s="5" t="inlineStr">
        <is>
          <t>L4</t>
        </is>
      </c>
      <c r="E2526" s="5" t="inlineStr">
        <is>
          <t>F</t>
        </is>
      </c>
      <c r="F2526" s="5" t="n">
        <v>1</v>
      </c>
      <c r="G2526" s="31" t="n">
        <v>57350</v>
      </c>
      <c r="H2526" s="31" t="n">
        <v>47200</v>
      </c>
      <c r="I2526" s="6">
        <f>INDEX(Roles!$J$5:$J$40,MATCH(C2526&amp;"|"&amp;D2526,Roles!$A$5:$A$40,0))</f>
        <v/>
      </c>
      <c r="J2526" s="6">
        <f>INDEX(Roles!$K$5:$K$40,MATCH(C2526&amp;"|"&amp;D2526,Roles!$A$5:$A$40,0))</f>
        <v/>
      </c>
      <c r="K2526" s="26">
        <f>INDEX(Market!$K$31:$K$54,MATCH(B2526&amp;"|"&amp;J2526,Market!$A$31:$A$54,0))</f>
        <v/>
      </c>
      <c r="L2526" s="6">
        <f>INDEX(Settings!$E$13:$E$19,MATCH(I2526,Settings!$B$13:$B$19,0))</f>
        <v/>
      </c>
      <c r="M2526" s="25">
        <f>INDEX(Structure!$K$6:$K$12,MATCH(I2526,Structure!$A$6:$A$12,0))</f>
        <v/>
      </c>
      <c r="N2526" s="26">
        <f>INDEX(Structure!$G$25:$G$52,MATCH(B2526&amp;"|"&amp;I2526,Structure!$A$25:$A$52,0))</f>
        <v/>
      </c>
      <c r="O2526" s="26">
        <f>INDEX(Structure!$H$25:$H$52,MATCH(B2526&amp;"|"&amp;I2526,Structure!$A$25:$A$52,0))</f>
        <v/>
      </c>
      <c r="P2526" s="26">
        <f>INDEX(Structure!$I$25:$I$52,MATCH(B2526&amp;"|"&amp;I2526,Structure!$A$25:$A$52,0))</f>
        <v/>
      </c>
      <c r="Q2526" s="20">
        <f>G2526/H2526</f>
        <v/>
      </c>
      <c r="R2526" s="20">
        <f>G2526/O2526</f>
        <v/>
      </c>
      <c r="S2526" s="32">
        <f>(G2526-N2526)/(P2526-N2526)</f>
        <v/>
      </c>
      <c r="T2526" s="4">
        <f>IF(G2526&lt;N2526,"Below",IF(G2526&gt;P2526,"Above","Within"))</f>
        <v/>
      </c>
      <c r="U2526" s="17">
        <f>MAX(0,N2526-G2526)*F2526</f>
        <v/>
      </c>
      <c r="V2526" s="17">
        <f>MAX(0,G2526-P2526)*F2526</f>
        <v/>
      </c>
      <c r="W2526" s="33">
        <f>IF(T2526="Above",LN(G2526/P2526)/LN(1+INDEX(Market!$E$6:$E$9,MATCH(B2526,Market!$A$6:$A$9,0))),0)</f>
        <v/>
      </c>
    </row>
    <row r="2527">
      <c r="A2527" s="5" t="inlineStr">
        <is>
          <t>E02937</t>
        </is>
      </c>
      <c r="B2527" s="5" t="inlineStr">
        <is>
          <t>ES</t>
        </is>
      </c>
      <c r="C2527" s="5" t="inlineStr">
        <is>
          <t>Customer Service</t>
        </is>
      </c>
      <c r="D2527" s="5" t="inlineStr">
        <is>
          <t>L5</t>
        </is>
      </c>
      <c r="E2527" s="5" t="inlineStr">
        <is>
          <t>M</t>
        </is>
      </c>
      <c r="F2527" s="5" t="n">
        <v>1</v>
      </c>
      <c r="G2527" s="31" t="n">
        <v>65000</v>
      </c>
      <c r="H2527" s="31" t="n">
        <v>65200</v>
      </c>
      <c r="I2527" s="6">
        <f>INDEX(Roles!$J$5:$J$40,MATCH(C2527&amp;"|"&amp;D2527,Roles!$A$5:$A$40,0))</f>
        <v/>
      </c>
      <c r="J2527" s="6">
        <f>INDEX(Roles!$K$5:$K$40,MATCH(C2527&amp;"|"&amp;D2527,Roles!$A$5:$A$40,0))</f>
        <v/>
      </c>
      <c r="K2527" s="26">
        <f>INDEX(Market!$K$31:$K$54,MATCH(B2527&amp;"|"&amp;J2527,Market!$A$31:$A$54,0))</f>
        <v/>
      </c>
      <c r="L2527" s="6">
        <f>INDEX(Settings!$E$13:$E$19,MATCH(I2527,Settings!$B$13:$B$19,0))</f>
        <v/>
      </c>
      <c r="M2527" s="25">
        <f>INDEX(Structure!$K$6:$K$12,MATCH(I2527,Structure!$A$6:$A$12,0))</f>
        <v/>
      </c>
      <c r="N2527" s="26">
        <f>INDEX(Structure!$G$25:$G$52,MATCH(B2527&amp;"|"&amp;I2527,Structure!$A$25:$A$52,0))</f>
        <v/>
      </c>
      <c r="O2527" s="26">
        <f>INDEX(Structure!$H$25:$H$52,MATCH(B2527&amp;"|"&amp;I2527,Structure!$A$25:$A$52,0))</f>
        <v/>
      </c>
      <c r="P2527" s="26">
        <f>INDEX(Structure!$I$25:$I$52,MATCH(B2527&amp;"|"&amp;I2527,Structure!$A$25:$A$52,0))</f>
        <v/>
      </c>
      <c r="Q2527" s="20">
        <f>G2527/H2527</f>
        <v/>
      </c>
      <c r="R2527" s="20">
        <f>G2527/O2527</f>
        <v/>
      </c>
      <c r="S2527" s="32">
        <f>(G2527-N2527)/(P2527-N2527)</f>
        <v/>
      </c>
      <c r="T2527" s="4">
        <f>IF(G2527&lt;N2527,"Below",IF(G2527&gt;P2527,"Above","Within"))</f>
        <v/>
      </c>
      <c r="U2527" s="17">
        <f>MAX(0,N2527-G2527)*F2527</f>
        <v/>
      </c>
      <c r="V2527" s="17">
        <f>MAX(0,G2527-P2527)*F2527</f>
        <v/>
      </c>
      <c r="W2527" s="33">
        <f>IF(T2527="Above",LN(G2527/P2527)/LN(1+INDEX(Market!$E$6:$E$9,MATCH(B2527,Market!$A$6:$A$9,0))),0)</f>
        <v/>
      </c>
    </row>
    <row r="2528">
      <c r="A2528" s="5" t="inlineStr">
        <is>
          <t>E02938</t>
        </is>
      </c>
      <c r="B2528" s="5" t="inlineStr">
        <is>
          <t>DE</t>
        </is>
      </c>
      <c r="C2528" s="5" t="inlineStr">
        <is>
          <t>Tech</t>
        </is>
      </c>
      <c r="D2528" s="5" t="inlineStr">
        <is>
          <t>L5</t>
        </is>
      </c>
      <c r="E2528" s="5" t="inlineStr">
        <is>
          <t>M</t>
        </is>
      </c>
      <c r="F2528" s="5" t="n">
        <v>1</v>
      </c>
      <c r="G2528" s="31" t="n">
        <v>138200</v>
      </c>
      <c r="H2528" s="31" t="n">
        <v>137800</v>
      </c>
      <c r="I2528" s="6">
        <f>INDEX(Roles!$J$5:$J$40,MATCH(C2528&amp;"|"&amp;D2528,Roles!$A$5:$A$40,0))</f>
        <v/>
      </c>
      <c r="J2528" s="6">
        <f>INDEX(Roles!$K$5:$K$40,MATCH(C2528&amp;"|"&amp;D2528,Roles!$A$5:$A$40,0))</f>
        <v/>
      </c>
      <c r="K2528" s="26">
        <f>INDEX(Market!$K$31:$K$54,MATCH(B2528&amp;"|"&amp;J2528,Market!$A$31:$A$54,0))</f>
        <v/>
      </c>
      <c r="L2528" s="6">
        <f>INDEX(Settings!$E$13:$E$19,MATCH(I2528,Settings!$B$13:$B$19,0))</f>
        <v/>
      </c>
      <c r="M2528" s="25">
        <f>INDEX(Structure!$K$6:$K$12,MATCH(I2528,Structure!$A$6:$A$12,0))</f>
        <v/>
      </c>
      <c r="N2528" s="26">
        <f>INDEX(Structure!$G$25:$G$52,MATCH(B2528&amp;"|"&amp;I2528,Structure!$A$25:$A$52,0))</f>
        <v/>
      </c>
      <c r="O2528" s="26">
        <f>INDEX(Structure!$H$25:$H$52,MATCH(B2528&amp;"|"&amp;I2528,Structure!$A$25:$A$52,0))</f>
        <v/>
      </c>
      <c r="P2528" s="26">
        <f>INDEX(Structure!$I$25:$I$52,MATCH(B2528&amp;"|"&amp;I2528,Structure!$A$25:$A$52,0))</f>
        <v/>
      </c>
      <c r="Q2528" s="20">
        <f>G2528/H2528</f>
        <v/>
      </c>
      <c r="R2528" s="20">
        <f>G2528/O2528</f>
        <v/>
      </c>
      <c r="S2528" s="32">
        <f>(G2528-N2528)/(P2528-N2528)</f>
        <v/>
      </c>
      <c r="T2528" s="4">
        <f>IF(G2528&lt;N2528,"Below",IF(G2528&gt;P2528,"Above","Within"))</f>
        <v/>
      </c>
      <c r="U2528" s="17">
        <f>MAX(0,N2528-G2528)*F2528</f>
        <v/>
      </c>
      <c r="V2528" s="17">
        <f>MAX(0,G2528-P2528)*F2528</f>
        <v/>
      </c>
      <c r="W2528" s="33">
        <f>IF(T2528="Above",LN(G2528/P2528)/LN(1+INDEX(Market!$E$6:$E$9,MATCH(B2528,Market!$A$6:$A$9,0))),0)</f>
        <v/>
      </c>
    </row>
    <row r="2529">
      <c r="A2529" s="5" t="inlineStr">
        <is>
          <t>E02939</t>
        </is>
      </c>
      <c r="B2529" s="5" t="inlineStr">
        <is>
          <t>IT</t>
        </is>
      </c>
      <c r="C2529" s="5" t="inlineStr">
        <is>
          <t>HR</t>
        </is>
      </c>
      <c r="D2529" s="5" t="inlineStr">
        <is>
          <t>L1</t>
        </is>
      </c>
      <c r="E2529" s="5" t="inlineStr">
        <is>
          <t>F</t>
        </is>
      </c>
      <c r="F2529" s="5" t="n">
        <v>0.8</v>
      </c>
      <c r="G2529" s="31" t="n">
        <v>28000</v>
      </c>
      <c r="H2529" s="31" t="n">
        <v>26000</v>
      </c>
      <c r="I2529" s="6">
        <f>INDEX(Roles!$J$5:$J$40,MATCH(C2529&amp;"|"&amp;D2529,Roles!$A$5:$A$40,0))</f>
        <v/>
      </c>
      <c r="J2529" s="6">
        <f>INDEX(Roles!$K$5:$K$40,MATCH(C2529&amp;"|"&amp;D2529,Roles!$A$5:$A$40,0))</f>
        <v/>
      </c>
      <c r="K2529" s="26">
        <f>INDEX(Market!$K$31:$K$54,MATCH(B2529&amp;"|"&amp;J2529,Market!$A$31:$A$54,0))</f>
        <v/>
      </c>
      <c r="L2529" s="6">
        <f>INDEX(Settings!$E$13:$E$19,MATCH(I2529,Settings!$B$13:$B$19,0))</f>
        <v/>
      </c>
      <c r="M2529" s="25">
        <f>INDEX(Structure!$K$6:$K$12,MATCH(I2529,Structure!$A$6:$A$12,0))</f>
        <v/>
      </c>
      <c r="N2529" s="26">
        <f>INDEX(Structure!$G$25:$G$52,MATCH(B2529&amp;"|"&amp;I2529,Structure!$A$25:$A$52,0))</f>
        <v/>
      </c>
      <c r="O2529" s="26">
        <f>INDEX(Structure!$H$25:$H$52,MATCH(B2529&amp;"|"&amp;I2529,Structure!$A$25:$A$52,0))</f>
        <v/>
      </c>
      <c r="P2529" s="26">
        <f>INDEX(Structure!$I$25:$I$52,MATCH(B2529&amp;"|"&amp;I2529,Structure!$A$25:$A$52,0))</f>
        <v/>
      </c>
      <c r="Q2529" s="20">
        <f>G2529/H2529</f>
        <v/>
      </c>
      <c r="R2529" s="20">
        <f>G2529/O2529</f>
        <v/>
      </c>
      <c r="S2529" s="32">
        <f>(G2529-N2529)/(P2529-N2529)</f>
        <v/>
      </c>
      <c r="T2529" s="4">
        <f>IF(G2529&lt;N2529,"Below",IF(G2529&gt;P2529,"Above","Within"))</f>
        <v/>
      </c>
      <c r="U2529" s="17">
        <f>MAX(0,N2529-G2529)*F2529</f>
        <v/>
      </c>
      <c r="V2529" s="17">
        <f>MAX(0,G2529-P2529)*F2529</f>
        <v/>
      </c>
      <c r="W2529" s="33">
        <f>IF(T2529="Above",LN(G2529/P2529)/LN(1+INDEX(Market!$E$6:$E$9,MATCH(B2529,Market!$A$6:$A$9,0))),0)</f>
        <v/>
      </c>
    </row>
    <row r="2530">
      <c r="A2530" s="5" t="inlineStr">
        <is>
          <t>E02940</t>
        </is>
      </c>
      <c r="B2530" s="5" t="inlineStr">
        <is>
          <t>PL</t>
        </is>
      </c>
      <c r="C2530" s="5" t="inlineStr">
        <is>
          <t>Operations</t>
        </is>
      </c>
      <c r="D2530" s="5" t="inlineStr">
        <is>
          <t>L2</t>
        </is>
      </c>
      <c r="E2530" s="5" t="inlineStr">
        <is>
          <t>M</t>
        </is>
      </c>
      <c r="F2530" s="5" t="n">
        <v>1</v>
      </c>
      <c r="G2530" s="31" t="n">
        <v>28600</v>
      </c>
      <c r="H2530" s="31" t="n">
        <v>24900</v>
      </c>
      <c r="I2530" s="6">
        <f>INDEX(Roles!$J$5:$J$40,MATCH(C2530&amp;"|"&amp;D2530,Roles!$A$5:$A$40,0))</f>
        <v/>
      </c>
      <c r="J2530" s="6">
        <f>INDEX(Roles!$K$5:$K$40,MATCH(C2530&amp;"|"&amp;D2530,Roles!$A$5:$A$40,0))</f>
        <v/>
      </c>
      <c r="K2530" s="26">
        <f>INDEX(Market!$K$31:$K$54,MATCH(B2530&amp;"|"&amp;J2530,Market!$A$31:$A$54,0))</f>
        <v/>
      </c>
      <c r="L2530" s="6">
        <f>INDEX(Settings!$E$13:$E$19,MATCH(I2530,Settings!$B$13:$B$19,0))</f>
        <v/>
      </c>
      <c r="M2530" s="25">
        <f>INDEX(Structure!$K$6:$K$12,MATCH(I2530,Structure!$A$6:$A$12,0))</f>
        <v/>
      </c>
      <c r="N2530" s="26">
        <f>INDEX(Structure!$G$25:$G$52,MATCH(B2530&amp;"|"&amp;I2530,Structure!$A$25:$A$52,0))</f>
        <v/>
      </c>
      <c r="O2530" s="26">
        <f>INDEX(Structure!$H$25:$H$52,MATCH(B2530&amp;"|"&amp;I2530,Structure!$A$25:$A$52,0))</f>
        <v/>
      </c>
      <c r="P2530" s="26">
        <f>INDEX(Structure!$I$25:$I$52,MATCH(B2530&amp;"|"&amp;I2530,Structure!$A$25:$A$52,0))</f>
        <v/>
      </c>
      <c r="Q2530" s="20">
        <f>G2530/H2530</f>
        <v/>
      </c>
      <c r="R2530" s="20">
        <f>G2530/O2530</f>
        <v/>
      </c>
      <c r="S2530" s="32">
        <f>(G2530-N2530)/(P2530-N2530)</f>
        <v/>
      </c>
      <c r="T2530" s="4">
        <f>IF(G2530&lt;N2530,"Below",IF(G2530&gt;P2530,"Above","Within"))</f>
        <v/>
      </c>
      <c r="U2530" s="17">
        <f>MAX(0,N2530-G2530)*F2530</f>
        <v/>
      </c>
      <c r="V2530" s="17">
        <f>MAX(0,G2530-P2530)*F2530</f>
        <v/>
      </c>
      <c r="W2530" s="33">
        <f>IF(T2530="Above",LN(G2530/P2530)/LN(1+INDEX(Market!$E$6:$E$9,MATCH(B2530,Market!$A$6:$A$9,0))),0)</f>
        <v/>
      </c>
    </row>
    <row r="2531">
      <c r="A2531" s="5" t="inlineStr">
        <is>
          <t>E02941</t>
        </is>
      </c>
      <c r="B2531" s="5" t="inlineStr">
        <is>
          <t>DE</t>
        </is>
      </c>
      <c r="C2531" s="5" t="inlineStr">
        <is>
          <t>Tech</t>
        </is>
      </c>
      <c r="D2531" s="5" t="inlineStr">
        <is>
          <t>L3</t>
        </is>
      </c>
      <c r="E2531" s="5" t="inlineStr">
        <is>
          <t>F</t>
        </is>
      </c>
      <c r="F2531" s="5" t="n">
        <v>1</v>
      </c>
      <c r="G2531" s="31" t="n">
        <v>75850</v>
      </c>
      <c r="H2531" s="31" t="n">
        <v>76000</v>
      </c>
      <c r="I2531" s="6">
        <f>INDEX(Roles!$J$5:$J$40,MATCH(C2531&amp;"|"&amp;D2531,Roles!$A$5:$A$40,0))</f>
        <v/>
      </c>
      <c r="J2531" s="6">
        <f>INDEX(Roles!$K$5:$K$40,MATCH(C2531&amp;"|"&amp;D2531,Roles!$A$5:$A$40,0))</f>
        <v/>
      </c>
      <c r="K2531" s="26">
        <f>INDEX(Market!$K$31:$K$54,MATCH(B2531&amp;"|"&amp;J2531,Market!$A$31:$A$54,0))</f>
        <v/>
      </c>
      <c r="L2531" s="6">
        <f>INDEX(Settings!$E$13:$E$19,MATCH(I2531,Settings!$B$13:$B$19,0))</f>
        <v/>
      </c>
      <c r="M2531" s="25">
        <f>INDEX(Structure!$K$6:$K$12,MATCH(I2531,Structure!$A$6:$A$12,0))</f>
        <v/>
      </c>
      <c r="N2531" s="26">
        <f>INDEX(Structure!$G$25:$G$52,MATCH(B2531&amp;"|"&amp;I2531,Structure!$A$25:$A$52,0))</f>
        <v/>
      </c>
      <c r="O2531" s="26">
        <f>INDEX(Structure!$H$25:$H$52,MATCH(B2531&amp;"|"&amp;I2531,Structure!$A$25:$A$52,0))</f>
        <v/>
      </c>
      <c r="P2531" s="26">
        <f>INDEX(Structure!$I$25:$I$52,MATCH(B2531&amp;"|"&amp;I2531,Structure!$A$25:$A$52,0))</f>
        <v/>
      </c>
      <c r="Q2531" s="20">
        <f>G2531/H2531</f>
        <v/>
      </c>
      <c r="R2531" s="20">
        <f>G2531/O2531</f>
        <v/>
      </c>
      <c r="S2531" s="32">
        <f>(G2531-N2531)/(P2531-N2531)</f>
        <v/>
      </c>
      <c r="T2531" s="4">
        <f>IF(G2531&lt;N2531,"Below",IF(G2531&gt;P2531,"Above","Within"))</f>
        <v/>
      </c>
      <c r="U2531" s="17">
        <f>MAX(0,N2531-G2531)*F2531</f>
        <v/>
      </c>
      <c r="V2531" s="17">
        <f>MAX(0,G2531-P2531)*F2531</f>
        <v/>
      </c>
      <c r="W2531" s="33">
        <f>IF(T2531="Above",LN(G2531/P2531)/LN(1+INDEX(Market!$E$6:$E$9,MATCH(B2531,Market!$A$6:$A$9,0))),0)</f>
        <v/>
      </c>
    </row>
    <row r="2532">
      <c r="A2532" s="5" t="inlineStr">
        <is>
          <t>E02942</t>
        </is>
      </c>
      <c r="B2532" s="5" t="inlineStr">
        <is>
          <t>ES</t>
        </is>
      </c>
      <c r="C2532" s="5" t="inlineStr">
        <is>
          <t>Sales</t>
        </is>
      </c>
      <c r="D2532" s="5" t="inlineStr">
        <is>
          <t>L6</t>
        </is>
      </c>
      <c r="E2532" s="5" t="inlineStr">
        <is>
          <t>M</t>
        </is>
      </c>
      <c r="F2532" s="5" t="n">
        <v>1</v>
      </c>
      <c r="G2532" s="31" t="n">
        <v>106800</v>
      </c>
      <c r="H2532" s="31" t="n">
        <v>105000</v>
      </c>
      <c r="I2532" s="6">
        <f>INDEX(Roles!$J$5:$J$40,MATCH(C2532&amp;"|"&amp;D2532,Roles!$A$5:$A$40,0))</f>
        <v/>
      </c>
      <c r="J2532" s="6">
        <f>INDEX(Roles!$K$5:$K$40,MATCH(C2532&amp;"|"&amp;D2532,Roles!$A$5:$A$40,0))</f>
        <v/>
      </c>
      <c r="K2532" s="26">
        <f>INDEX(Market!$K$31:$K$54,MATCH(B2532&amp;"|"&amp;J2532,Market!$A$31:$A$54,0))</f>
        <v/>
      </c>
      <c r="L2532" s="6">
        <f>INDEX(Settings!$E$13:$E$19,MATCH(I2532,Settings!$B$13:$B$19,0))</f>
        <v/>
      </c>
      <c r="M2532" s="25">
        <f>INDEX(Structure!$K$6:$K$12,MATCH(I2532,Structure!$A$6:$A$12,0))</f>
        <v/>
      </c>
      <c r="N2532" s="26">
        <f>INDEX(Structure!$G$25:$G$52,MATCH(B2532&amp;"|"&amp;I2532,Structure!$A$25:$A$52,0))</f>
        <v/>
      </c>
      <c r="O2532" s="26">
        <f>INDEX(Structure!$H$25:$H$52,MATCH(B2532&amp;"|"&amp;I2532,Structure!$A$25:$A$52,0))</f>
        <v/>
      </c>
      <c r="P2532" s="26">
        <f>INDEX(Structure!$I$25:$I$52,MATCH(B2532&amp;"|"&amp;I2532,Structure!$A$25:$A$52,0))</f>
        <v/>
      </c>
      <c r="Q2532" s="20">
        <f>G2532/H2532</f>
        <v/>
      </c>
      <c r="R2532" s="20">
        <f>G2532/O2532</f>
        <v/>
      </c>
      <c r="S2532" s="32">
        <f>(G2532-N2532)/(P2532-N2532)</f>
        <v/>
      </c>
      <c r="T2532" s="4">
        <f>IF(G2532&lt;N2532,"Below",IF(G2532&gt;P2532,"Above","Within"))</f>
        <v/>
      </c>
      <c r="U2532" s="17">
        <f>MAX(0,N2532-G2532)*F2532</f>
        <v/>
      </c>
      <c r="V2532" s="17">
        <f>MAX(0,G2532-P2532)*F2532</f>
        <v/>
      </c>
      <c r="W2532" s="33">
        <f>IF(T2532="Above",LN(G2532/P2532)/LN(1+INDEX(Market!$E$6:$E$9,MATCH(B2532,Market!$A$6:$A$9,0))),0)</f>
        <v/>
      </c>
    </row>
    <row r="2533">
      <c r="A2533" s="5" t="inlineStr">
        <is>
          <t>E02943</t>
        </is>
      </c>
      <c r="B2533" s="5" t="inlineStr">
        <is>
          <t>PL</t>
        </is>
      </c>
      <c r="C2533" s="5" t="inlineStr">
        <is>
          <t>Tech</t>
        </is>
      </c>
      <c r="D2533" s="5" t="inlineStr">
        <is>
          <t>L6</t>
        </is>
      </c>
      <c r="E2533" s="5" t="inlineStr">
        <is>
          <t>F</t>
        </is>
      </c>
      <c r="F2533" s="5" t="n">
        <v>1</v>
      </c>
      <c r="G2533" s="31" t="n">
        <v>111800</v>
      </c>
      <c r="H2533" s="31" t="n">
        <v>105000</v>
      </c>
      <c r="I2533" s="6">
        <f>INDEX(Roles!$J$5:$J$40,MATCH(C2533&amp;"|"&amp;D2533,Roles!$A$5:$A$40,0))</f>
        <v/>
      </c>
      <c r="J2533" s="6">
        <f>INDEX(Roles!$K$5:$K$40,MATCH(C2533&amp;"|"&amp;D2533,Roles!$A$5:$A$40,0))</f>
        <v/>
      </c>
      <c r="K2533" s="26">
        <f>INDEX(Market!$K$31:$K$54,MATCH(B2533&amp;"|"&amp;J2533,Market!$A$31:$A$54,0))</f>
        <v/>
      </c>
      <c r="L2533" s="6">
        <f>INDEX(Settings!$E$13:$E$19,MATCH(I2533,Settings!$B$13:$B$19,0))</f>
        <v/>
      </c>
      <c r="M2533" s="25">
        <f>INDEX(Structure!$K$6:$K$12,MATCH(I2533,Structure!$A$6:$A$12,0))</f>
        <v/>
      </c>
      <c r="N2533" s="26">
        <f>INDEX(Structure!$G$25:$G$52,MATCH(B2533&amp;"|"&amp;I2533,Structure!$A$25:$A$52,0))</f>
        <v/>
      </c>
      <c r="O2533" s="26">
        <f>INDEX(Structure!$H$25:$H$52,MATCH(B2533&amp;"|"&amp;I2533,Structure!$A$25:$A$52,0))</f>
        <v/>
      </c>
      <c r="P2533" s="26">
        <f>INDEX(Structure!$I$25:$I$52,MATCH(B2533&amp;"|"&amp;I2533,Structure!$A$25:$A$52,0))</f>
        <v/>
      </c>
      <c r="Q2533" s="20">
        <f>G2533/H2533</f>
        <v/>
      </c>
      <c r="R2533" s="20">
        <f>G2533/O2533</f>
        <v/>
      </c>
      <c r="S2533" s="32">
        <f>(G2533-N2533)/(P2533-N2533)</f>
        <v/>
      </c>
      <c r="T2533" s="4">
        <f>IF(G2533&lt;N2533,"Below",IF(G2533&gt;P2533,"Above","Within"))</f>
        <v/>
      </c>
      <c r="U2533" s="17">
        <f>MAX(0,N2533-G2533)*F2533</f>
        <v/>
      </c>
      <c r="V2533" s="17">
        <f>MAX(0,G2533-P2533)*F2533</f>
        <v/>
      </c>
      <c r="W2533" s="33">
        <f>IF(T2533="Above",LN(G2533/P2533)/LN(1+INDEX(Market!$E$6:$E$9,MATCH(B2533,Market!$A$6:$A$9,0))),0)</f>
        <v/>
      </c>
    </row>
    <row r="2534">
      <c r="A2534" s="5" t="inlineStr">
        <is>
          <t>E02944</t>
        </is>
      </c>
      <c r="B2534" s="5" t="inlineStr">
        <is>
          <t>IT</t>
        </is>
      </c>
      <c r="C2534" s="5" t="inlineStr">
        <is>
          <t>Operations</t>
        </is>
      </c>
      <c r="D2534" s="5" t="inlineStr">
        <is>
          <t>L4</t>
        </is>
      </c>
      <c r="E2534" s="5" t="inlineStr">
        <is>
          <t>M</t>
        </is>
      </c>
      <c r="F2534" s="5" t="n">
        <v>1</v>
      </c>
      <c r="G2534" s="31" t="n">
        <v>52850</v>
      </c>
      <c r="H2534" s="31" t="n">
        <v>51900</v>
      </c>
      <c r="I2534" s="6">
        <f>INDEX(Roles!$J$5:$J$40,MATCH(C2534&amp;"|"&amp;D2534,Roles!$A$5:$A$40,0))</f>
        <v/>
      </c>
      <c r="J2534" s="6">
        <f>INDEX(Roles!$K$5:$K$40,MATCH(C2534&amp;"|"&amp;D2534,Roles!$A$5:$A$40,0))</f>
        <v/>
      </c>
      <c r="K2534" s="26">
        <f>INDEX(Market!$K$31:$K$54,MATCH(B2534&amp;"|"&amp;J2534,Market!$A$31:$A$54,0))</f>
        <v/>
      </c>
      <c r="L2534" s="6">
        <f>INDEX(Settings!$E$13:$E$19,MATCH(I2534,Settings!$B$13:$B$19,0))</f>
        <v/>
      </c>
      <c r="M2534" s="25">
        <f>INDEX(Structure!$K$6:$K$12,MATCH(I2534,Structure!$A$6:$A$12,0))</f>
        <v/>
      </c>
      <c r="N2534" s="26">
        <f>INDEX(Structure!$G$25:$G$52,MATCH(B2534&amp;"|"&amp;I2534,Structure!$A$25:$A$52,0))</f>
        <v/>
      </c>
      <c r="O2534" s="26">
        <f>INDEX(Structure!$H$25:$H$52,MATCH(B2534&amp;"|"&amp;I2534,Structure!$A$25:$A$52,0))</f>
        <v/>
      </c>
      <c r="P2534" s="26">
        <f>INDEX(Structure!$I$25:$I$52,MATCH(B2534&amp;"|"&amp;I2534,Structure!$A$25:$A$52,0))</f>
        <v/>
      </c>
      <c r="Q2534" s="20">
        <f>G2534/H2534</f>
        <v/>
      </c>
      <c r="R2534" s="20">
        <f>G2534/O2534</f>
        <v/>
      </c>
      <c r="S2534" s="32">
        <f>(G2534-N2534)/(P2534-N2534)</f>
        <v/>
      </c>
      <c r="T2534" s="4">
        <f>IF(G2534&lt;N2534,"Below",IF(G2534&gt;P2534,"Above","Within"))</f>
        <v/>
      </c>
      <c r="U2534" s="17">
        <f>MAX(0,N2534-G2534)*F2534</f>
        <v/>
      </c>
      <c r="V2534" s="17">
        <f>MAX(0,G2534-P2534)*F2534</f>
        <v/>
      </c>
      <c r="W2534" s="33">
        <f>IF(T2534="Above",LN(G2534/P2534)/LN(1+INDEX(Market!$E$6:$E$9,MATCH(B2534,Market!$A$6:$A$9,0))),0)</f>
        <v/>
      </c>
    </row>
    <row r="2535">
      <c r="A2535" s="5" t="inlineStr">
        <is>
          <t>E02945</t>
        </is>
      </c>
      <c r="B2535" s="5" t="inlineStr">
        <is>
          <t>PL</t>
        </is>
      </c>
      <c r="C2535" s="5" t="inlineStr">
        <is>
          <t>HR</t>
        </is>
      </c>
      <c r="D2535" s="5" t="inlineStr">
        <is>
          <t>L1</t>
        </is>
      </c>
      <c r="E2535" s="5" t="inlineStr">
        <is>
          <t>M</t>
        </is>
      </c>
      <c r="F2535" s="5" t="n">
        <v>1</v>
      </c>
      <c r="G2535" s="31" t="n">
        <v>21250</v>
      </c>
      <c r="H2535" s="31" t="n">
        <v>21000</v>
      </c>
      <c r="I2535" s="6">
        <f>INDEX(Roles!$J$5:$J$40,MATCH(C2535&amp;"|"&amp;D2535,Roles!$A$5:$A$40,0))</f>
        <v/>
      </c>
      <c r="J2535" s="6">
        <f>INDEX(Roles!$K$5:$K$40,MATCH(C2535&amp;"|"&amp;D2535,Roles!$A$5:$A$40,0))</f>
        <v/>
      </c>
      <c r="K2535" s="26">
        <f>INDEX(Market!$K$31:$K$54,MATCH(B2535&amp;"|"&amp;J2535,Market!$A$31:$A$54,0))</f>
        <v/>
      </c>
      <c r="L2535" s="6">
        <f>INDEX(Settings!$E$13:$E$19,MATCH(I2535,Settings!$B$13:$B$19,0))</f>
        <v/>
      </c>
      <c r="M2535" s="25">
        <f>INDEX(Structure!$K$6:$K$12,MATCH(I2535,Structure!$A$6:$A$12,0))</f>
        <v/>
      </c>
      <c r="N2535" s="26">
        <f>INDEX(Structure!$G$25:$G$52,MATCH(B2535&amp;"|"&amp;I2535,Structure!$A$25:$A$52,0))</f>
        <v/>
      </c>
      <c r="O2535" s="26">
        <f>INDEX(Structure!$H$25:$H$52,MATCH(B2535&amp;"|"&amp;I2535,Structure!$A$25:$A$52,0))</f>
        <v/>
      </c>
      <c r="P2535" s="26">
        <f>INDEX(Structure!$I$25:$I$52,MATCH(B2535&amp;"|"&amp;I2535,Structure!$A$25:$A$52,0))</f>
        <v/>
      </c>
      <c r="Q2535" s="20">
        <f>G2535/H2535</f>
        <v/>
      </c>
      <c r="R2535" s="20">
        <f>G2535/O2535</f>
        <v/>
      </c>
      <c r="S2535" s="32">
        <f>(G2535-N2535)/(P2535-N2535)</f>
        <v/>
      </c>
      <c r="T2535" s="4">
        <f>IF(G2535&lt;N2535,"Below",IF(G2535&gt;P2535,"Above","Within"))</f>
        <v/>
      </c>
      <c r="U2535" s="17">
        <f>MAX(0,N2535-G2535)*F2535</f>
        <v/>
      </c>
      <c r="V2535" s="17">
        <f>MAX(0,G2535-P2535)*F2535</f>
        <v/>
      </c>
      <c r="W2535" s="33">
        <f>IF(T2535="Above",LN(G2535/P2535)/LN(1+INDEX(Market!$E$6:$E$9,MATCH(B2535,Market!$A$6:$A$9,0))),0)</f>
        <v/>
      </c>
    </row>
    <row r="2536">
      <c r="A2536" s="5" t="inlineStr">
        <is>
          <t>E02946</t>
        </is>
      </c>
      <c r="B2536" s="5" t="inlineStr">
        <is>
          <t>ES</t>
        </is>
      </c>
      <c r="C2536" s="5" t="inlineStr">
        <is>
          <t>HR</t>
        </is>
      </c>
      <c r="D2536" s="5" t="inlineStr">
        <is>
          <t>L4</t>
        </is>
      </c>
      <c r="E2536" s="5" t="inlineStr">
        <is>
          <t>M</t>
        </is>
      </c>
      <c r="F2536" s="5" t="n">
        <v>1</v>
      </c>
      <c r="G2536" s="31" t="n">
        <v>50500</v>
      </c>
      <c r="H2536" s="31" t="n">
        <v>52500</v>
      </c>
      <c r="I2536" s="6">
        <f>INDEX(Roles!$J$5:$J$40,MATCH(C2536&amp;"|"&amp;D2536,Roles!$A$5:$A$40,0))</f>
        <v/>
      </c>
      <c r="J2536" s="6">
        <f>INDEX(Roles!$K$5:$K$40,MATCH(C2536&amp;"|"&amp;D2536,Roles!$A$5:$A$40,0))</f>
        <v/>
      </c>
      <c r="K2536" s="26">
        <f>INDEX(Market!$K$31:$K$54,MATCH(B2536&amp;"|"&amp;J2536,Market!$A$31:$A$54,0))</f>
        <v/>
      </c>
      <c r="L2536" s="6">
        <f>INDEX(Settings!$E$13:$E$19,MATCH(I2536,Settings!$B$13:$B$19,0))</f>
        <v/>
      </c>
      <c r="M2536" s="25">
        <f>INDEX(Structure!$K$6:$K$12,MATCH(I2536,Structure!$A$6:$A$12,0))</f>
        <v/>
      </c>
      <c r="N2536" s="26">
        <f>INDEX(Structure!$G$25:$G$52,MATCH(B2536&amp;"|"&amp;I2536,Structure!$A$25:$A$52,0))</f>
        <v/>
      </c>
      <c r="O2536" s="26">
        <f>INDEX(Structure!$H$25:$H$52,MATCH(B2536&amp;"|"&amp;I2536,Structure!$A$25:$A$52,0))</f>
        <v/>
      </c>
      <c r="P2536" s="26">
        <f>INDEX(Structure!$I$25:$I$52,MATCH(B2536&amp;"|"&amp;I2536,Structure!$A$25:$A$52,0))</f>
        <v/>
      </c>
      <c r="Q2536" s="20">
        <f>G2536/H2536</f>
        <v/>
      </c>
      <c r="R2536" s="20">
        <f>G2536/O2536</f>
        <v/>
      </c>
      <c r="S2536" s="32">
        <f>(G2536-N2536)/(P2536-N2536)</f>
        <v/>
      </c>
      <c r="T2536" s="4">
        <f>IF(G2536&lt;N2536,"Below",IF(G2536&gt;P2536,"Above","Within"))</f>
        <v/>
      </c>
      <c r="U2536" s="17">
        <f>MAX(0,N2536-G2536)*F2536</f>
        <v/>
      </c>
      <c r="V2536" s="17">
        <f>MAX(0,G2536-P2536)*F2536</f>
        <v/>
      </c>
      <c r="W2536" s="33">
        <f>IF(T2536="Above",LN(G2536/P2536)/LN(1+INDEX(Market!$E$6:$E$9,MATCH(B2536,Market!$A$6:$A$9,0))),0)</f>
        <v/>
      </c>
    </row>
    <row r="2537">
      <c r="A2537" s="5" t="inlineStr">
        <is>
          <t>E02947</t>
        </is>
      </c>
      <c r="B2537" s="5" t="inlineStr">
        <is>
          <t>PL</t>
        </is>
      </c>
      <c r="C2537" s="5" t="inlineStr">
        <is>
          <t>Tech</t>
        </is>
      </c>
      <c r="D2537" s="5" t="inlineStr">
        <is>
          <t>L1</t>
        </is>
      </c>
      <c r="E2537" s="5" t="inlineStr">
        <is>
          <t>F</t>
        </is>
      </c>
      <c r="F2537" s="5" t="n">
        <v>1</v>
      </c>
      <c r="G2537" s="31" t="n">
        <v>24150</v>
      </c>
      <c r="H2537" s="31" t="n">
        <v>26200</v>
      </c>
      <c r="I2537" s="6">
        <f>INDEX(Roles!$J$5:$J$40,MATCH(C2537&amp;"|"&amp;D2537,Roles!$A$5:$A$40,0))</f>
        <v/>
      </c>
      <c r="J2537" s="6">
        <f>INDEX(Roles!$K$5:$K$40,MATCH(C2537&amp;"|"&amp;D2537,Roles!$A$5:$A$40,0))</f>
        <v/>
      </c>
      <c r="K2537" s="26">
        <f>INDEX(Market!$K$31:$K$54,MATCH(B2537&amp;"|"&amp;J2537,Market!$A$31:$A$54,0))</f>
        <v/>
      </c>
      <c r="L2537" s="6">
        <f>INDEX(Settings!$E$13:$E$19,MATCH(I2537,Settings!$B$13:$B$19,0))</f>
        <v/>
      </c>
      <c r="M2537" s="25">
        <f>INDEX(Structure!$K$6:$K$12,MATCH(I2537,Structure!$A$6:$A$12,0))</f>
        <v/>
      </c>
      <c r="N2537" s="26">
        <f>INDEX(Structure!$G$25:$G$52,MATCH(B2537&amp;"|"&amp;I2537,Structure!$A$25:$A$52,0))</f>
        <v/>
      </c>
      <c r="O2537" s="26">
        <f>INDEX(Structure!$H$25:$H$52,MATCH(B2537&amp;"|"&amp;I2537,Structure!$A$25:$A$52,0))</f>
        <v/>
      </c>
      <c r="P2537" s="26">
        <f>INDEX(Structure!$I$25:$I$52,MATCH(B2537&amp;"|"&amp;I2537,Structure!$A$25:$A$52,0))</f>
        <v/>
      </c>
      <c r="Q2537" s="20">
        <f>G2537/H2537</f>
        <v/>
      </c>
      <c r="R2537" s="20">
        <f>G2537/O2537</f>
        <v/>
      </c>
      <c r="S2537" s="32">
        <f>(G2537-N2537)/(P2537-N2537)</f>
        <v/>
      </c>
      <c r="T2537" s="4">
        <f>IF(G2537&lt;N2537,"Below",IF(G2537&gt;P2537,"Above","Within"))</f>
        <v/>
      </c>
      <c r="U2537" s="17">
        <f>MAX(0,N2537-G2537)*F2537</f>
        <v/>
      </c>
      <c r="V2537" s="17">
        <f>MAX(0,G2537-P2537)*F2537</f>
        <v/>
      </c>
      <c r="W2537" s="33">
        <f>IF(T2537="Above",LN(G2537/P2537)/LN(1+INDEX(Market!$E$6:$E$9,MATCH(B2537,Market!$A$6:$A$9,0))),0)</f>
        <v/>
      </c>
    </row>
    <row r="2538">
      <c r="A2538" s="5" t="inlineStr">
        <is>
          <t>E02948</t>
        </is>
      </c>
      <c r="B2538" s="5" t="inlineStr">
        <is>
          <t>IT</t>
        </is>
      </c>
      <c r="C2538" s="5" t="inlineStr">
        <is>
          <t>Sales</t>
        </is>
      </c>
      <c r="D2538" s="5" t="inlineStr">
        <is>
          <t>L1</t>
        </is>
      </c>
      <c r="E2538" s="5" t="inlineStr">
        <is>
          <t>F</t>
        </is>
      </c>
      <c r="F2538" s="5" t="n">
        <v>1</v>
      </c>
      <c r="G2538" s="31" t="n">
        <v>26250</v>
      </c>
      <c r="H2538" s="31" t="n">
        <v>27300</v>
      </c>
      <c r="I2538" s="6">
        <f>INDEX(Roles!$J$5:$J$40,MATCH(C2538&amp;"|"&amp;D2538,Roles!$A$5:$A$40,0))</f>
        <v/>
      </c>
      <c r="J2538" s="6">
        <f>INDEX(Roles!$K$5:$K$40,MATCH(C2538&amp;"|"&amp;D2538,Roles!$A$5:$A$40,0))</f>
        <v/>
      </c>
      <c r="K2538" s="26">
        <f>INDEX(Market!$K$31:$K$54,MATCH(B2538&amp;"|"&amp;J2538,Market!$A$31:$A$54,0))</f>
        <v/>
      </c>
      <c r="L2538" s="6">
        <f>INDEX(Settings!$E$13:$E$19,MATCH(I2538,Settings!$B$13:$B$19,0))</f>
        <v/>
      </c>
      <c r="M2538" s="25">
        <f>INDEX(Structure!$K$6:$K$12,MATCH(I2538,Structure!$A$6:$A$12,0))</f>
        <v/>
      </c>
      <c r="N2538" s="26">
        <f>INDEX(Structure!$G$25:$G$52,MATCH(B2538&amp;"|"&amp;I2538,Structure!$A$25:$A$52,0))</f>
        <v/>
      </c>
      <c r="O2538" s="26">
        <f>INDEX(Structure!$H$25:$H$52,MATCH(B2538&amp;"|"&amp;I2538,Structure!$A$25:$A$52,0))</f>
        <v/>
      </c>
      <c r="P2538" s="26">
        <f>INDEX(Structure!$I$25:$I$52,MATCH(B2538&amp;"|"&amp;I2538,Structure!$A$25:$A$52,0))</f>
        <v/>
      </c>
      <c r="Q2538" s="20">
        <f>G2538/H2538</f>
        <v/>
      </c>
      <c r="R2538" s="20">
        <f>G2538/O2538</f>
        <v/>
      </c>
      <c r="S2538" s="32">
        <f>(G2538-N2538)/(P2538-N2538)</f>
        <v/>
      </c>
      <c r="T2538" s="4">
        <f>IF(G2538&lt;N2538,"Below",IF(G2538&gt;P2538,"Above","Within"))</f>
        <v/>
      </c>
      <c r="U2538" s="17">
        <f>MAX(0,N2538-G2538)*F2538</f>
        <v/>
      </c>
      <c r="V2538" s="17">
        <f>MAX(0,G2538-P2538)*F2538</f>
        <v/>
      </c>
      <c r="W2538" s="33">
        <f>IF(T2538="Above",LN(G2538/P2538)/LN(1+INDEX(Market!$E$6:$E$9,MATCH(B2538,Market!$A$6:$A$9,0))),0)</f>
        <v/>
      </c>
    </row>
    <row r="2539">
      <c r="A2539" s="5" t="inlineStr">
        <is>
          <t>E02949</t>
        </is>
      </c>
      <c r="B2539" s="5" t="inlineStr">
        <is>
          <t>DE</t>
        </is>
      </c>
      <c r="C2539" s="5" t="inlineStr">
        <is>
          <t>Tech</t>
        </is>
      </c>
      <c r="D2539" s="5" t="inlineStr">
        <is>
          <t>L1</t>
        </is>
      </c>
      <c r="E2539" s="5" t="inlineStr">
        <is>
          <t>F</t>
        </is>
      </c>
      <c r="F2539" s="5" t="n">
        <v>1</v>
      </c>
      <c r="G2539" s="31" t="n">
        <v>48900</v>
      </c>
      <c r="H2539" s="31" t="n">
        <v>47500</v>
      </c>
      <c r="I2539" s="6">
        <f>INDEX(Roles!$J$5:$J$40,MATCH(C2539&amp;"|"&amp;D2539,Roles!$A$5:$A$40,0))</f>
        <v/>
      </c>
      <c r="J2539" s="6">
        <f>INDEX(Roles!$K$5:$K$40,MATCH(C2539&amp;"|"&amp;D2539,Roles!$A$5:$A$40,0))</f>
        <v/>
      </c>
      <c r="K2539" s="26">
        <f>INDEX(Market!$K$31:$K$54,MATCH(B2539&amp;"|"&amp;J2539,Market!$A$31:$A$54,0))</f>
        <v/>
      </c>
      <c r="L2539" s="6">
        <f>INDEX(Settings!$E$13:$E$19,MATCH(I2539,Settings!$B$13:$B$19,0))</f>
        <v/>
      </c>
      <c r="M2539" s="25">
        <f>INDEX(Structure!$K$6:$K$12,MATCH(I2539,Structure!$A$6:$A$12,0))</f>
        <v/>
      </c>
      <c r="N2539" s="26">
        <f>INDEX(Structure!$G$25:$G$52,MATCH(B2539&amp;"|"&amp;I2539,Structure!$A$25:$A$52,0))</f>
        <v/>
      </c>
      <c r="O2539" s="26">
        <f>INDEX(Structure!$H$25:$H$52,MATCH(B2539&amp;"|"&amp;I2539,Structure!$A$25:$A$52,0))</f>
        <v/>
      </c>
      <c r="P2539" s="26">
        <f>INDEX(Structure!$I$25:$I$52,MATCH(B2539&amp;"|"&amp;I2539,Structure!$A$25:$A$52,0))</f>
        <v/>
      </c>
      <c r="Q2539" s="20">
        <f>G2539/H2539</f>
        <v/>
      </c>
      <c r="R2539" s="20">
        <f>G2539/O2539</f>
        <v/>
      </c>
      <c r="S2539" s="32">
        <f>(G2539-N2539)/(P2539-N2539)</f>
        <v/>
      </c>
      <c r="T2539" s="4">
        <f>IF(G2539&lt;N2539,"Below",IF(G2539&gt;P2539,"Above","Within"))</f>
        <v/>
      </c>
      <c r="U2539" s="17">
        <f>MAX(0,N2539-G2539)*F2539</f>
        <v/>
      </c>
      <c r="V2539" s="17">
        <f>MAX(0,G2539-P2539)*F2539</f>
        <v/>
      </c>
      <c r="W2539" s="33">
        <f>IF(T2539="Above",LN(G2539/P2539)/LN(1+INDEX(Market!$E$6:$E$9,MATCH(B2539,Market!$A$6:$A$9,0))),0)</f>
        <v/>
      </c>
    </row>
    <row r="2540">
      <c r="A2540" s="5" t="inlineStr">
        <is>
          <t>E02950</t>
        </is>
      </c>
      <c r="B2540" s="5" t="inlineStr">
        <is>
          <t>DE</t>
        </is>
      </c>
      <c r="C2540" s="5" t="inlineStr">
        <is>
          <t>Finance</t>
        </is>
      </c>
      <c r="D2540" s="5" t="inlineStr">
        <is>
          <t>L2</t>
        </is>
      </c>
      <c r="E2540" s="5" t="inlineStr">
        <is>
          <t>M</t>
        </is>
      </c>
      <c r="F2540" s="5" t="n">
        <v>1</v>
      </c>
      <c r="G2540" s="31" t="n">
        <v>46300</v>
      </c>
      <c r="H2540" s="31" t="n">
        <v>52300</v>
      </c>
      <c r="I2540" s="6">
        <f>INDEX(Roles!$J$5:$J$40,MATCH(C2540&amp;"|"&amp;D2540,Roles!$A$5:$A$40,0))</f>
        <v/>
      </c>
      <c r="J2540" s="6">
        <f>INDEX(Roles!$K$5:$K$40,MATCH(C2540&amp;"|"&amp;D2540,Roles!$A$5:$A$40,0))</f>
        <v/>
      </c>
      <c r="K2540" s="26">
        <f>INDEX(Market!$K$31:$K$54,MATCH(B2540&amp;"|"&amp;J2540,Market!$A$31:$A$54,0))</f>
        <v/>
      </c>
      <c r="L2540" s="6">
        <f>INDEX(Settings!$E$13:$E$19,MATCH(I2540,Settings!$B$13:$B$19,0))</f>
        <v/>
      </c>
      <c r="M2540" s="25">
        <f>INDEX(Structure!$K$6:$K$12,MATCH(I2540,Structure!$A$6:$A$12,0))</f>
        <v/>
      </c>
      <c r="N2540" s="26">
        <f>INDEX(Structure!$G$25:$G$52,MATCH(B2540&amp;"|"&amp;I2540,Structure!$A$25:$A$52,0))</f>
        <v/>
      </c>
      <c r="O2540" s="26">
        <f>INDEX(Structure!$H$25:$H$52,MATCH(B2540&amp;"|"&amp;I2540,Structure!$A$25:$A$52,0))</f>
        <v/>
      </c>
      <c r="P2540" s="26">
        <f>INDEX(Structure!$I$25:$I$52,MATCH(B2540&amp;"|"&amp;I2540,Structure!$A$25:$A$52,0))</f>
        <v/>
      </c>
      <c r="Q2540" s="20">
        <f>G2540/H2540</f>
        <v/>
      </c>
      <c r="R2540" s="20">
        <f>G2540/O2540</f>
        <v/>
      </c>
      <c r="S2540" s="32">
        <f>(G2540-N2540)/(P2540-N2540)</f>
        <v/>
      </c>
      <c r="T2540" s="4">
        <f>IF(G2540&lt;N2540,"Below",IF(G2540&gt;P2540,"Above","Within"))</f>
        <v/>
      </c>
      <c r="U2540" s="17">
        <f>MAX(0,N2540-G2540)*F2540</f>
        <v/>
      </c>
      <c r="V2540" s="17">
        <f>MAX(0,G2540-P2540)*F2540</f>
        <v/>
      </c>
      <c r="W2540" s="33">
        <f>IF(T2540="Above",LN(G2540/P2540)/LN(1+INDEX(Market!$E$6:$E$9,MATCH(B2540,Market!$A$6:$A$9,0))),0)</f>
        <v/>
      </c>
    </row>
    <row r="2541">
      <c r="A2541" s="5" t="inlineStr">
        <is>
          <t>E02951</t>
        </is>
      </c>
      <c r="B2541" s="5" t="inlineStr">
        <is>
          <t>IT</t>
        </is>
      </c>
      <c r="C2541" s="5" t="inlineStr">
        <is>
          <t>Operations</t>
        </is>
      </c>
      <c r="D2541" s="5" t="inlineStr">
        <is>
          <t>L6</t>
        </is>
      </c>
      <c r="E2541" s="5" t="inlineStr">
        <is>
          <t>F</t>
        </is>
      </c>
      <c r="F2541" s="5" t="n">
        <v>1</v>
      </c>
      <c r="G2541" s="31" t="n">
        <v>91350</v>
      </c>
      <c r="H2541" s="31" t="n">
        <v>98800</v>
      </c>
      <c r="I2541" s="6">
        <f>INDEX(Roles!$J$5:$J$40,MATCH(C2541&amp;"|"&amp;D2541,Roles!$A$5:$A$40,0))</f>
        <v/>
      </c>
      <c r="J2541" s="6">
        <f>INDEX(Roles!$K$5:$K$40,MATCH(C2541&amp;"|"&amp;D2541,Roles!$A$5:$A$40,0))</f>
        <v/>
      </c>
      <c r="K2541" s="26">
        <f>INDEX(Market!$K$31:$K$54,MATCH(B2541&amp;"|"&amp;J2541,Market!$A$31:$A$54,0))</f>
        <v/>
      </c>
      <c r="L2541" s="6">
        <f>INDEX(Settings!$E$13:$E$19,MATCH(I2541,Settings!$B$13:$B$19,0))</f>
        <v/>
      </c>
      <c r="M2541" s="25">
        <f>INDEX(Structure!$K$6:$K$12,MATCH(I2541,Structure!$A$6:$A$12,0))</f>
        <v/>
      </c>
      <c r="N2541" s="26">
        <f>INDEX(Structure!$G$25:$G$52,MATCH(B2541&amp;"|"&amp;I2541,Structure!$A$25:$A$52,0))</f>
        <v/>
      </c>
      <c r="O2541" s="26">
        <f>INDEX(Structure!$H$25:$H$52,MATCH(B2541&amp;"|"&amp;I2541,Structure!$A$25:$A$52,0))</f>
        <v/>
      </c>
      <c r="P2541" s="26">
        <f>INDEX(Structure!$I$25:$I$52,MATCH(B2541&amp;"|"&amp;I2541,Structure!$A$25:$A$52,0))</f>
        <v/>
      </c>
      <c r="Q2541" s="20">
        <f>G2541/H2541</f>
        <v/>
      </c>
      <c r="R2541" s="20">
        <f>G2541/O2541</f>
        <v/>
      </c>
      <c r="S2541" s="32">
        <f>(G2541-N2541)/(P2541-N2541)</f>
        <v/>
      </c>
      <c r="T2541" s="4">
        <f>IF(G2541&lt;N2541,"Below",IF(G2541&gt;P2541,"Above","Within"))</f>
        <v/>
      </c>
      <c r="U2541" s="17">
        <f>MAX(0,N2541-G2541)*F2541</f>
        <v/>
      </c>
      <c r="V2541" s="17">
        <f>MAX(0,G2541-P2541)*F2541</f>
        <v/>
      </c>
      <c r="W2541" s="33">
        <f>IF(T2541="Above",LN(G2541/P2541)/LN(1+INDEX(Market!$E$6:$E$9,MATCH(B2541,Market!$A$6:$A$9,0))),0)</f>
        <v/>
      </c>
    </row>
    <row r="2542">
      <c r="A2542" s="5" t="inlineStr">
        <is>
          <t>E02953</t>
        </is>
      </c>
      <c r="B2542" s="5" t="inlineStr">
        <is>
          <t>DE</t>
        </is>
      </c>
      <c r="C2542" s="5" t="inlineStr">
        <is>
          <t>Operations</t>
        </is>
      </c>
      <c r="D2542" s="5" t="inlineStr">
        <is>
          <t>L2</t>
        </is>
      </c>
      <c r="E2542" s="5" t="inlineStr">
        <is>
          <t>M</t>
        </is>
      </c>
      <c r="F2542" s="5" t="n">
        <v>0.8</v>
      </c>
      <c r="G2542" s="31" t="n">
        <v>41650</v>
      </c>
      <c r="H2542" s="31" t="n">
        <v>45100</v>
      </c>
      <c r="I2542" s="6">
        <f>INDEX(Roles!$J$5:$J$40,MATCH(C2542&amp;"|"&amp;D2542,Roles!$A$5:$A$40,0))</f>
        <v/>
      </c>
      <c r="J2542" s="6">
        <f>INDEX(Roles!$K$5:$K$40,MATCH(C2542&amp;"|"&amp;D2542,Roles!$A$5:$A$40,0))</f>
        <v/>
      </c>
      <c r="K2542" s="26">
        <f>INDEX(Market!$K$31:$K$54,MATCH(B2542&amp;"|"&amp;J2542,Market!$A$31:$A$54,0))</f>
        <v/>
      </c>
      <c r="L2542" s="6">
        <f>INDEX(Settings!$E$13:$E$19,MATCH(I2542,Settings!$B$13:$B$19,0))</f>
        <v/>
      </c>
      <c r="M2542" s="25">
        <f>INDEX(Structure!$K$6:$K$12,MATCH(I2542,Structure!$A$6:$A$12,0))</f>
        <v/>
      </c>
      <c r="N2542" s="26">
        <f>INDEX(Structure!$G$25:$G$52,MATCH(B2542&amp;"|"&amp;I2542,Structure!$A$25:$A$52,0))</f>
        <v/>
      </c>
      <c r="O2542" s="26">
        <f>INDEX(Structure!$H$25:$H$52,MATCH(B2542&amp;"|"&amp;I2542,Structure!$A$25:$A$52,0))</f>
        <v/>
      </c>
      <c r="P2542" s="26">
        <f>INDEX(Structure!$I$25:$I$52,MATCH(B2542&amp;"|"&amp;I2542,Structure!$A$25:$A$52,0))</f>
        <v/>
      </c>
      <c r="Q2542" s="20">
        <f>G2542/H2542</f>
        <v/>
      </c>
      <c r="R2542" s="20">
        <f>G2542/O2542</f>
        <v/>
      </c>
      <c r="S2542" s="32">
        <f>(G2542-N2542)/(P2542-N2542)</f>
        <v/>
      </c>
      <c r="T2542" s="4">
        <f>IF(G2542&lt;N2542,"Below",IF(G2542&gt;P2542,"Above","Within"))</f>
        <v/>
      </c>
      <c r="U2542" s="17">
        <f>MAX(0,N2542-G2542)*F2542</f>
        <v/>
      </c>
      <c r="V2542" s="17">
        <f>MAX(0,G2542-P2542)*F2542</f>
        <v/>
      </c>
      <c r="W2542" s="33">
        <f>IF(T2542="Above",LN(G2542/P2542)/LN(1+INDEX(Market!$E$6:$E$9,MATCH(B2542,Market!$A$6:$A$9,0))),0)</f>
        <v/>
      </c>
    </row>
    <row r="2543">
      <c r="A2543" s="5" t="inlineStr">
        <is>
          <t>E02954</t>
        </is>
      </c>
      <c r="B2543" s="5" t="inlineStr">
        <is>
          <t>ES</t>
        </is>
      </c>
      <c r="C2543" s="5" t="inlineStr">
        <is>
          <t>Operations</t>
        </is>
      </c>
      <c r="D2543" s="5" t="inlineStr">
        <is>
          <t>L3</t>
        </is>
      </c>
      <c r="E2543" s="5" t="inlineStr">
        <is>
          <t>F</t>
        </is>
      </c>
      <c r="F2543" s="5" t="n">
        <v>1</v>
      </c>
      <c r="G2543" s="31" t="n">
        <v>41700</v>
      </c>
      <c r="H2543" s="31" t="n">
        <v>38000</v>
      </c>
      <c r="I2543" s="6">
        <f>INDEX(Roles!$J$5:$J$40,MATCH(C2543&amp;"|"&amp;D2543,Roles!$A$5:$A$40,0))</f>
        <v/>
      </c>
      <c r="J2543" s="6">
        <f>INDEX(Roles!$K$5:$K$40,MATCH(C2543&amp;"|"&amp;D2543,Roles!$A$5:$A$40,0))</f>
        <v/>
      </c>
      <c r="K2543" s="26">
        <f>INDEX(Market!$K$31:$K$54,MATCH(B2543&amp;"|"&amp;J2543,Market!$A$31:$A$54,0))</f>
        <v/>
      </c>
      <c r="L2543" s="6">
        <f>INDEX(Settings!$E$13:$E$19,MATCH(I2543,Settings!$B$13:$B$19,0))</f>
        <v/>
      </c>
      <c r="M2543" s="25">
        <f>INDEX(Structure!$K$6:$K$12,MATCH(I2543,Structure!$A$6:$A$12,0))</f>
        <v/>
      </c>
      <c r="N2543" s="26">
        <f>INDEX(Structure!$G$25:$G$52,MATCH(B2543&amp;"|"&amp;I2543,Structure!$A$25:$A$52,0))</f>
        <v/>
      </c>
      <c r="O2543" s="26">
        <f>INDEX(Structure!$H$25:$H$52,MATCH(B2543&amp;"|"&amp;I2543,Structure!$A$25:$A$52,0))</f>
        <v/>
      </c>
      <c r="P2543" s="26">
        <f>INDEX(Structure!$I$25:$I$52,MATCH(B2543&amp;"|"&amp;I2543,Structure!$A$25:$A$52,0))</f>
        <v/>
      </c>
      <c r="Q2543" s="20">
        <f>G2543/H2543</f>
        <v/>
      </c>
      <c r="R2543" s="20">
        <f>G2543/O2543</f>
        <v/>
      </c>
      <c r="S2543" s="32">
        <f>(G2543-N2543)/(P2543-N2543)</f>
        <v/>
      </c>
      <c r="T2543" s="4">
        <f>IF(G2543&lt;N2543,"Below",IF(G2543&gt;P2543,"Above","Within"))</f>
        <v/>
      </c>
      <c r="U2543" s="17">
        <f>MAX(0,N2543-G2543)*F2543</f>
        <v/>
      </c>
      <c r="V2543" s="17">
        <f>MAX(0,G2543-P2543)*F2543</f>
        <v/>
      </c>
      <c r="W2543" s="33">
        <f>IF(T2543="Above",LN(G2543/P2543)/LN(1+INDEX(Market!$E$6:$E$9,MATCH(B2543,Market!$A$6:$A$9,0))),0)</f>
        <v/>
      </c>
    </row>
    <row r="2544">
      <c r="A2544" s="5" t="inlineStr">
        <is>
          <t>E02955</t>
        </is>
      </c>
      <c r="B2544" s="5" t="inlineStr">
        <is>
          <t>PL</t>
        </is>
      </c>
      <c r="C2544" s="5" t="inlineStr">
        <is>
          <t>Operations</t>
        </is>
      </c>
      <c r="D2544" s="5" t="inlineStr">
        <is>
          <t>L1</t>
        </is>
      </c>
      <c r="E2544" s="5" t="inlineStr">
        <is>
          <t>F</t>
        </is>
      </c>
      <c r="F2544" s="5" t="n">
        <v>0.8</v>
      </c>
      <c r="G2544" s="31" t="n">
        <v>21800</v>
      </c>
      <c r="H2544" s="31" t="n">
        <v>20000</v>
      </c>
      <c r="I2544" s="6">
        <f>INDEX(Roles!$J$5:$J$40,MATCH(C2544&amp;"|"&amp;D2544,Roles!$A$5:$A$40,0))</f>
        <v/>
      </c>
      <c r="J2544" s="6">
        <f>INDEX(Roles!$K$5:$K$40,MATCH(C2544&amp;"|"&amp;D2544,Roles!$A$5:$A$40,0))</f>
        <v/>
      </c>
      <c r="K2544" s="26">
        <f>INDEX(Market!$K$31:$K$54,MATCH(B2544&amp;"|"&amp;J2544,Market!$A$31:$A$54,0))</f>
        <v/>
      </c>
      <c r="L2544" s="6">
        <f>INDEX(Settings!$E$13:$E$19,MATCH(I2544,Settings!$B$13:$B$19,0))</f>
        <v/>
      </c>
      <c r="M2544" s="25">
        <f>INDEX(Structure!$K$6:$K$12,MATCH(I2544,Structure!$A$6:$A$12,0))</f>
        <v/>
      </c>
      <c r="N2544" s="26">
        <f>INDEX(Structure!$G$25:$G$52,MATCH(B2544&amp;"|"&amp;I2544,Structure!$A$25:$A$52,0))</f>
        <v/>
      </c>
      <c r="O2544" s="26">
        <f>INDEX(Structure!$H$25:$H$52,MATCH(B2544&amp;"|"&amp;I2544,Structure!$A$25:$A$52,0))</f>
        <v/>
      </c>
      <c r="P2544" s="26">
        <f>INDEX(Structure!$I$25:$I$52,MATCH(B2544&amp;"|"&amp;I2544,Structure!$A$25:$A$52,0))</f>
        <v/>
      </c>
      <c r="Q2544" s="20">
        <f>G2544/H2544</f>
        <v/>
      </c>
      <c r="R2544" s="20">
        <f>G2544/O2544</f>
        <v/>
      </c>
      <c r="S2544" s="32">
        <f>(G2544-N2544)/(P2544-N2544)</f>
        <v/>
      </c>
      <c r="T2544" s="4">
        <f>IF(G2544&lt;N2544,"Below",IF(G2544&gt;P2544,"Above","Within"))</f>
        <v/>
      </c>
      <c r="U2544" s="17">
        <f>MAX(0,N2544-G2544)*F2544</f>
        <v/>
      </c>
      <c r="V2544" s="17">
        <f>MAX(0,G2544-P2544)*F2544</f>
        <v/>
      </c>
      <c r="W2544" s="33">
        <f>IF(T2544="Above",LN(G2544/P2544)/LN(1+INDEX(Market!$E$6:$E$9,MATCH(B2544,Market!$A$6:$A$9,0))),0)</f>
        <v/>
      </c>
    </row>
    <row r="2545">
      <c r="A2545" s="5" t="inlineStr">
        <is>
          <t>E02956</t>
        </is>
      </c>
      <c r="B2545" s="5" t="inlineStr">
        <is>
          <t>PL</t>
        </is>
      </c>
      <c r="C2545" s="5" t="inlineStr">
        <is>
          <t>Sales</t>
        </is>
      </c>
      <c r="D2545" s="5" t="inlineStr">
        <is>
          <t>L3</t>
        </is>
      </c>
      <c r="E2545" s="5" t="inlineStr">
        <is>
          <t>M</t>
        </is>
      </c>
      <c r="F2545" s="5" t="n">
        <v>1</v>
      </c>
      <c r="G2545" s="31" t="n">
        <v>35800</v>
      </c>
      <c r="H2545" s="31" t="n">
        <v>35300</v>
      </c>
      <c r="I2545" s="6">
        <f>INDEX(Roles!$J$5:$J$40,MATCH(C2545&amp;"|"&amp;D2545,Roles!$A$5:$A$40,0))</f>
        <v/>
      </c>
      <c r="J2545" s="6">
        <f>INDEX(Roles!$K$5:$K$40,MATCH(C2545&amp;"|"&amp;D2545,Roles!$A$5:$A$40,0))</f>
        <v/>
      </c>
      <c r="K2545" s="26">
        <f>INDEX(Market!$K$31:$K$54,MATCH(B2545&amp;"|"&amp;J2545,Market!$A$31:$A$54,0))</f>
        <v/>
      </c>
      <c r="L2545" s="6">
        <f>INDEX(Settings!$E$13:$E$19,MATCH(I2545,Settings!$B$13:$B$19,0))</f>
        <v/>
      </c>
      <c r="M2545" s="25">
        <f>INDEX(Structure!$K$6:$K$12,MATCH(I2545,Structure!$A$6:$A$12,0))</f>
        <v/>
      </c>
      <c r="N2545" s="26">
        <f>INDEX(Structure!$G$25:$G$52,MATCH(B2545&amp;"|"&amp;I2545,Structure!$A$25:$A$52,0))</f>
        <v/>
      </c>
      <c r="O2545" s="26">
        <f>INDEX(Structure!$H$25:$H$52,MATCH(B2545&amp;"|"&amp;I2545,Structure!$A$25:$A$52,0))</f>
        <v/>
      </c>
      <c r="P2545" s="26">
        <f>INDEX(Structure!$I$25:$I$52,MATCH(B2545&amp;"|"&amp;I2545,Structure!$A$25:$A$52,0))</f>
        <v/>
      </c>
      <c r="Q2545" s="20">
        <f>G2545/H2545</f>
        <v/>
      </c>
      <c r="R2545" s="20">
        <f>G2545/O2545</f>
        <v/>
      </c>
      <c r="S2545" s="32">
        <f>(G2545-N2545)/(P2545-N2545)</f>
        <v/>
      </c>
      <c r="T2545" s="4">
        <f>IF(G2545&lt;N2545,"Below",IF(G2545&gt;P2545,"Above","Within"))</f>
        <v/>
      </c>
      <c r="U2545" s="17">
        <f>MAX(0,N2545-G2545)*F2545</f>
        <v/>
      </c>
      <c r="V2545" s="17">
        <f>MAX(0,G2545-P2545)*F2545</f>
        <v/>
      </c>
      <c r="W2545" s="33">
        <f>IF(T2545="Above",LN(G2545/P2545)/LN(1+INDEX(Market!$E$6:$E$9,MATCH(B2545,Market!$A$6:$A$9,0))),0)</f>
        <v/>
      </c>
    </row>
    <row r="2546">
      <c r="A2546" s="5" t="inlineStr">
        <is>
          <t>E02957</t>
        </is>
      </c>
      <c r="B2546" s="5" t="inlineStr">
        <is>
          <t>IT</t>
        </is>
      </c>
      <c r="C2546" s="5" t="inlineStr">
        <is>
          <t>Operations</t>
        </is>
      </c>
      <c r="D2546" s="5" t="inlineStr">
        <is>
          <t>L1</t>
        </is>
      </c>
      <c r="E2546" s="5" t="inlineStr">
        <is>
          <t>M</t>
        </is>
      </c>
      <c r="F2546" s="5" t="n">
        <v>1</v>
      </c>
      <c r="G2546" s="31" t="n">
        <v>19850</v>
      </c>
      <c r="H2546" s="31" t="n">
        <v>24700</v>
      </c>
      <c r="I2546" s="6">
        <f>INDEX(Roles!$J$5:$J$40,MATCH(C2546&amp;"|"&amp;D2546,Roles!$A$5:$A$40,0))</f>
        <v/>
      </c>
      <c r="J2546" s="6">
        <f>INDEX(Roles!$K$5:$K$40,MATCH(C2546&amp;"|"&amp;D2546,Roles!$A$5:$A$40,0))</f>
        <v/>
      </c>
      <c r="K2546" s="26">
        <f>INDEX(Market!$K$31:$K$54,MATCH(B2546&amp;"|"&amp;J2546,Market!$A$31:$A$54,0))</f>
        <v/>
      </c>
      <c r="L2546" s="6">
        <f>INDEX(Settings!$E$13:$E$19,MATCH(I2546,Settings!$B$13:$B$19,0))</f>
        <v/>
      </c>
      <c r="M2546" s="25">
        <f>INDEX(Structure!$K$6:$K$12,MATCH(I2546,Structure!$A$6:$A$12,0))</f>
        <v/>
      </c>
      <c r="N2546" s="26">
        <f>INDEX(Structure!$G$25:$G$52,MATCH(B2546&amp;"|"&amp;I2546,Structure!$A$25:$A$52,0))</f>
        <v/>
      </c>
      <c r="O2546" s="26">
        <f>INDEX(Structure!$H$25:$H$52,MATCH(B2546&amp;"|"&amp;I2546,Structure!$A$25:$A$52,0))</f>
        <v/>
      </c>
      <c r="P2546" s="26">
        <f>INDEX(Structure!$I$25:$I$52,MATCH(B2546&amp;"|"&amp;I2546,Structure!$A$25:$A$52,0))</f>
        <v/>
      </c>
      <c r="Q2546" s="20">
        <f>G2546/H2546</f>
        <v/>
      </c>
      <c r="R2546" s="20">
        <f>G2546/O2546</f>
        <v/>
      </c>
      <c r="S2546" s="32">
        <f>(G2546-N2546)/(P2546-N2546)</f>
        <v/>
      </c>
      <c r="T2546" s="4">
        <f>IF(G2546&lt;N2546,"Below",IF(G2546&gt;P2546,"Above","Within"))</f>
        <v/>
      </c>
      <c r="U2546" s="17">
        <f>MAX(0,N2546-G2546)*F2546</f>
        <v/>
      </c>
      <c r="V2546" s="17">
        <f>MAX(0,G2546-P2546)*F2546</f>
        <v/>
      </c>
      <c r="W2546" s="33">
        <f>IF(T2546="Above",LN(G2546/P2546)/LN(1+INDEX(Market!$E$6:$E$9,MATCH(B2546,Market!$A$6:$A$9,0))),0)</f>
        <v/>
      </c>
    </row>
    <row r="2547">
      <c r="A2547" s="5" t="inlineStr">
        <is>
          <t>E02958</t>
        </is>
      </c>
      <c r="B2547" s="5" t="inlineStr">
        <is>
          <t>IT</t>
        </is>
      </c>
      <c r="C2547" s="5" t="inlineStr">
        <is>
          <t>Customer Service</t>
        </is>
      </c>
      <c r="D2547" s="5" t="inlineStr">
        <is>
          <t>L4</t>
        </is>
      </c>
      <c r="E2547" s="5" t="inlineStr">
        <is>
          <t>F</t>
        </is>
      </c>
      <c r="F2547" s="5" t="n">
        <v>1</v>
      </c>
      <c r="G2547" s="31" t="n">
        <v>56250</v>
      </c>
      <c r="H2547" s="31" t="n">
        <v>49100</v>
      </c>
      <c r="I2547" s="6">
        <f>INDEX(Roles!$J$5:$J$40,MATCH(C2547&amp;"|"&amp;D2547,Roles!$A$5:$A$40,0))</f>
        <v/>
      </c>
      <c r="J2547" s="6">
        <f>INDEX(Roles!$K$5:$K$40,MATCH(C2547&amp;"|"&amp;D2547,Roles!$A$5:$A$40,0))</f>
        <v/>
      </c>
      <c r="K2547" s="26">
        <f>INDEX(Market!$K$31:$K$54,MATCH(B2547&amp;"|"&amp;J2547,Market!$A$31:$A$54,0))</f>
        <v/>
      </c>
      <c r="L2547" s="6">
        <f>INDEX(Settings!$E$13:$E$19,MATCH(I2547,Settings!$B$13:$B$19,0))</f>
        <v/>
      </c>
      <c r="M2547" s="25">
        <f>INDEX(Structure!$K$6:$K$12,MATCH(I2547,Structure!$A$6:$A$12,0))</f>
        <v/>
      </c>
      <c r="N2547" s="26">
        <f>INDEX(Structure!$G$25:$G$52,MATCH(B2547&amp;"|"&amp;I2547,Structure!$A$25:$A$52,0))</f>
        <v/>
      </c>
      <c r="O2547" s="26">
        <f>INDEX(Structure!$H$25:$H$52,MATCH(B2547&amp;"|"&amp;I2547,Structure!$A$25:$A$52,0))</f>
        <v/>
      </c>
      <c r="P2547" s="26">
        <f>INDEX(Structure!$I$25:$I$52,MATCH(B2547&amp;"|"&amp;I2547,Structure!$A$25:$A$52,0))</f>
        <v/>
      </c>
      <c r="Q2547" s="20">
        <f>G2547/H2547</f>
        <v/>
      </c>
      <c r="R2547" s="20">
        <f>G2547/O2547</f>
        <v/>
      </c>
      <c r="S2547" s="32">
        <f>(G2547-N2547)/(P2547-N2547)</f>
        <v/>
      </c>
      <c r="T2547" s="4">
        <f>IF(G2547&lt;N2547,"Below",IF(G2547&gt;P2547,"Above","Within"))</f>
        <v/>
      </c>
      <c r="U2547" s="17">
        <f>MAX(0,N2547-G2547)*F2547</f>
        <v/>
      </c>
      <c r="V2547" s="17">
        <f>MAX(0,G2547-P2547)*F2547</f>
        <v/>
      </c>
      <c r="W2547" s="33">
        <f>IF(T2547="Above",LN(G2547/P2547)/LN(1+INDEX(Market!$E$6:$E$9,MATCH(B2547,Market!$A$6:$A$9,0))),0)</f>
        <v/>
      </c>
    </row>
    <row r="2548">
      <c r="A2548" s="5" t="inlineStr">
        <is>
          <t>E02959</t>
        </is>
      </c>
      <c r="B2548" s="5" t="inlineStr">
        <is>
          <t>IT</t>
        </is>
      </c>
      <c r="C2548" s="5" t="inlineStr">
        <is>
          <t>Customer Service</t>
        </is>
      </c>
      <c r="D2548" s="5" t="inlineStr">
        <is>
          <t>L2</t>
        </is>
      </c>
      <c r="E2548" s="5" t="inlineStr">
        <is>
          <t>M</t>
        </is>
      </c>
      <c r="F2548" s="5" t="n">
        <v>1</v>
      </c>
      <c r="G2548" s="31" t="n">
        <v>30750</v>
      </c>
      <c r="H2548" s="31" t="n">
        <v>29200</v>
      </c>
      <c r="I2548" s="6">
        <f>INDEX(Roles!$J$5:$J$40,MATCH(C2548&amp;"|"&amp;D2548,Roles!$A$5:$A$40,0))</f>
        <v/>
      </c>
      <c r="J2548" s="6">
        <f>INDEX(Roles!$K$5:$K$40,MATCH(C2548&amp;"|"&amp;D2548,Roles!$A$5:$A$40,0))</f>
        <v/>
      </c>
      <c r="K2548" s="26">
        <f>INDEX(Market!$K$31:$K$54,MATCH(B2548&amp;"|"&amp;J2548,Market!$A$31:$A$54,0))</f>
        <v/>
      </c>
      <c r="L2548" s="6">
        <f>INDEX(Settings!$E$13:$E$19,MATCH(I2548,Settings!$B$13:$B$19,0))</f>
        <v/>
      </c>
      <c r="M2548" s="25">
        <f>INDEX(Structure!$K$6:$K$12,MATCH(I2548,Structure!$A$6:$A$12,0))</f>
        <v/>
      </c>
      <c r="N2548" s="26">
        <f>INDEX(Structure!$G$25:$G$52,MATCH(B2548&amp;"|"&amp;I2548,Structure!$A$25:$A$52,0))</f>
        <v/>
      </c>
      <c r="O2548" s="26">
        <f>INDEX(Structure!$H$25:$H$52,MATCH(B2548&amp;"|"&amp;I2548,Structure!$A$25:$A$52,0))</f>
        <v/>
      </c>
      <c r="P2548" s="26">
        <f>INDEX(Structure!$I$25:$I$52,MATCH(B2548&amp;"|"&amp;I2548,Structure!$A$25:$A$52,0))</f>
        <v/>
      </c>
      <c r="Q2548" s="20">
        <f>G2548/H2548</f>
        <v/>
      </c>
      <c r="R2548" s="20">
        <f>G2548/O2548</f>
        <v/>
      </c>
      <c r="S2548" s="32">
        <f>(G2548-N2548)/(P2548-N2548)</f>
        <v/>
      </c>
      <c r="T2548" s="4">
        <f>IF(G2548&lt;N2548,"Below",IF(G2548&gt;P2548,"Above","Within"))</f>
        <v/>
      </c>
      <c r="U2548" s="17">
        <f>MAX(0,N2548-G2548)*F2548</f>
        <v/>
      </c>
      <c r="V2548" s="17">
        <f>MAX(0,G2548-P2548)*F2548</f>
        <v/>
      </c>
      <c r="W2548" s="33">
        <f>IF(T2548="Above",LN(G2548/P2548)/LN(1+INDEX(Market!$E$6:$E$9,MATCH(B2548,Market!$A$6:$A$9,0))),0)</f>
        <v/>
      </c>
    </row>
    <row r="2549">
      <c r="A2549" s="5" t="inlineStr">
        <is>
          <t>E02960</t>
        </is>
      </c>
      <c r="B2549" s="5" t="inlineStr">
        <is>
          <t>PL</t>
        </is>
      </c>
      <c r="C2549" s="5" t="inlineStr">
        <is>
          <t>Operations</t>
        </is>
      </c>
      <c r="D2549" s="5" t="inlineStr">
        <is>
          <t>L1</t>
        </is>
      </c>
      <c r="E2549" s="5" t="inlineStr">
        <is>
          <t>M</t>
        </is>
      </c>
      <c r="F2549" s="5" t="n">
        <v>1</v>
      </c>
      <c r="G2549" s="31" t="n">
        <v>18800</v>
      </c>
      <c r="H2549" s="31" t="n">
        <v>20000</v>
      </c>
      <c r="I2549" s="6">
        <f>INDEX(Roles!$J$5:$J$40,MATCH(C2549&amp;"|"&amp;D2549,Roles!$A$5:$A$40,0))</f>
        <v/>
      </c>
      <c r="J2549" s="6">
        <f>INDEX(Roles!$K$5:$K$40,MATCH(C2549&amp;"|"&amp;D2549,Roles!$A$5:$A$40,0))</f>
        <v/>
      </c>
      <c r="K2549" s="26">
        <f>INDEX(Market!$K$31:$K$54,MATCH(B2549&amp;"|"&amp;J2549,Market!$A$31:$A$54,0))</f>
        <v/>
      </c>
      <c r="L2549" s="6">
        <f>INDEX(Settings!$E$13:$E$19,MATCH(I2549,Settings!$B$13:$B$19,0))</f>
        <v/>
      </c>
      <c r="M2549" s="25">
        <f>INDEX(Structure!$K$6:$K$12,MATCH(I2549,Structure!$A$6:$A$12,0))</f>
        <v/>
      </c>
      <c r="N2549" s="26">
        <f>INDEX(Structure!$G$25:$G$52,MATCH(B2549&amp;"|"&amp;I2549,Structure!$A$25:$A$52,0))</f>
        <v/>
      </c>
      <c r="O2549" s="26">
        <f>INDEX(Structure!$H$25:$H$52,MATCH(B2549&amp;"|"&amp;I2549,Structure!$A$25:$A$52,0))</f>
        <v/>
      </c>
      <c r="P2549" s="26">
        <f>INDEX(Structure!$I$25:$I$52,MATCH(B2549&amp;"|"&amp;I2549,Structure!$A$25:$A$52,0))</f>
        <v/>
      </c>
      <c r="Q2549" s="20">
        <f>G2549/H2549</f>
        <v/>
      </c>
      <c r="R2549" s="20">
        <f>G2549/O2549</f>
        <v/>
      </c>
      <c r="S2549" s="32">
        <f>(G2549-N2549)/(P2549-N2549)</f>
        <v/>
      </c>
      <c r="T2549" s="4">
        <f>IF(G2549&lt;N2549,"Below",IF(G2549&gt;P2549,"Above","Within"))</f>
        <v/>
      </c>
      <c r="U2549" s="17">
        <f>MAX(0,N2549-G2549)*F2549</f>
        <v/>
      </c>
      <c r="V2549" s="17">
        <f>MAX(0,G2549-P2549)*F2549</f>
        <v/>
      </c>
      <c r="W2549" s="33">
        <f>IF(T2549="Above",LN(G2549/P2549)/LN(1+INDEX(Market!$E$6:$E$9,MATCH(B2549,Market!$A$6:$A$9,0))),0)</f>
        <v/>
      </c>
    </row>
    <row r="2550">
      <c r="A2550" s="5" t="inlineStr">
        <is>
          <t>E02961</t>
        </is>
      </c>
      <c r="B2550" s="5" t="inlineStr">
        <is>
          <t>DE</t>
        </is>
      </c>
      <c r="C2550" s="5" t="inlineStr">
        <is>
          <t>Customer Service</t>
        </is>
      </c>
      <c r="D2550" s="5" t="inlineStr">
        <is>
          <t>L4</t>
        </is>
      </c>
      <c r="E2550" s="5" t="inlineStr">
        <is>
          <t>M</t>
        </is>
      </c>
      <c r="F2550" s="5" t="n">
        <v>1</v>
      </c>
      <c r="G2550" s="31" t="n">
        <v>65100</v>
      </c>
      <c r="H2550" s="31" t="n">
        <v>71800</v>
      </c>
      <c r="I2550" s="6">
        <f>INDEX(Roles!$J$5:$J$40,MATCH(C2550&amp;"|"&amp;D2550,Roles!$A$5:$A$40,0))</f>
        <v/>
      </c>
      <c r="J2550" s="6">
        <f>INDEX(Roles!$K$5:$K$40,MATCH(C2550&amp;"|"&amp;D2550,Roles!$A$5:$A$40,0))</f>
        <v/>
      </c>
      <c r="K2550" s="26">
        <f>INDEX(Market!$K$31:$K$54,MATCH(B2550&amp;"|"&amp;J2550,Market!$A$31:$A$54,0))</f>
        <v/>
      </c>
      <c r="L2550" s="6">
        <f>INDEX(Settings!$E$13:$E$19,MATCH(I2550,Settings!$B$13:$B$19,0))</f>
        <v/>
      </c>
      <c r="M2550" s="25">
        <f>INDEX(Structure!$K$6:$K$12,MATCH(I2550,Structure!$A$6:$A$12,0))</f>
        <v/>
      </c>
      <c r="N2550" s="26">
        <f>INDEX(Structure!$G$25:$G$52,MATCH(B2550&amp;"|"&amp;I2550,Structure!$A$25:$A$52,0))</f>
        <v/>
      </c>
      <c r="O2550" s="26">
        <f>INDEX(Structure!$H$25:$H$52,MATCH(B2550&amp;"|"&amp;I2550,Structure!$A$25:$A$52,0))</f>
        <v/>
      </c>
      <c r="P2550" s="26">
        <f>INDEX(Structure!$I$25:$I$52,MATCH(B2550&amp;"|"&amp;I2550,Structure!$A$25:$A$52,0))</f>
        <v/>
      </c>
      <c r="Q2550" s="20">
        <f>G2550/H2550</f>
        <v/>
      </c>
      <c r="R2550" s="20">
        <f>G2550/O2550</f>
        <v/>
      </c>
      <c r="S2550" s="32">
        <f>(G2550-N2550)/(P2550-N2550)</f>
        <v/>
      </c>
      <c r="T2550" s="4">
        <f>IF(G2550&lt;N2550,"Below",IF(G2550&gt;P2550,"Above","Within"))</f>
        <v/>
      </c>
      <c r="U2550" s="17">
        <f>MAX(0,N2550-G2550)*F2550</f>
        <v/>
      </c>
      <c r="V2550" s="17">
        <f>MAX(0,G2550-P2550)*F2550</f>
        <v/>
      </c>
      <c r="W2550" s="33">
        <f>IF(T2550="Above",LN(G2550/P2550)/LN(1+INDEX(Market!$E$6:$E$9,MATCH(B2550,Market!$A$6:$A$9,0))),0)</f>
        <v/>
      </c>
    </row>
    <row r="2551">
      <c r="A2551" s="5" t="inlineStr">
        <is>
          <t>E02962</t>
        </is>
      </c>
      <c r="B2551" s="5" t="inlineStr">
        <is>
          <t>PL</t>
        </is>
      </c>
      <c r="C2551" s="5" t="inlineStr">
        <is>
          <t>Customer Service</t>
        </is>
      </c>
      <c r="D2551" s="5" t="inlineStr">
        <is>
          <t>L5</t>
        </is>
      </c>
      <c r="E2551" s="5" t="inlineStr">
        <is>
          <t>F</t>
        </is>
      </c>
      <c r="F2551" s="5" t="n">
        <v>1</v>
      </c>
      <c r="G2551" s="31" t="n">
        <v>52650</v>
      </c>
      <c r="H2551" s="31" t="n">
        <v>54800</v>
      </c>
      <c r="I2551" s="6">
        <f>INDEX(Roles!$J$5:$J$40,MATCH(C2551&amp;"|"&amp;D2551,Roles!$A$5:$A$40,0))</f>
        <v/>
      </c>
      <c r="J2551" s="6">
        <f>INDEX(Roles!$K$5:$K$40,MATCH(C2551&amp;"|"&amp;D2551,Roles!$A$5:$A$40,0))</f>
        <v/>
      </c>
      <c r="K2551" s="26">
        <f>INDEX(Market!$K$31:$K$54,MATCH(B2551&amp;"|"&amp;J2551,Market!$A$31:$A$54,0))</f>
        <v/>
      </c>
      <c r="L2551" s="6">
        <f>INDEX(Settings!$E$13:$E$19,MATCH(I2551,Settings!$B$13:$B$19,0))</f>
        <v/>
      </c>
      <c r="M2551" s="25">
        <f>INDEX(Structure!$K$6:$K$12,MATCH(I2551,Structure!$A$6:$A$12,0))</f>
        <v/>
      </c>
      <c r="N2551" s="26">
        <f>INDEX(Structure!$G$25:$G$52,MATCH(B2551&amp;"|"&amp;I2551,Structure!$A$25:$A$52,0))</f>
        <v/>
      </c>
      <c r="O2551" s="26">
        <f>INDEX(Structure!$H$25:$H$52,MATCH(B2551&amp;"|"&amp;I2551,Structure!$A$25:$A$52,0))</f>
        <v/>
      </c>
      <c r="P2551" s="26">
        <f>INDEX(Structure!$I$25:$I$52,MATCH(B2551&amp;"|"&amp;I2551,Structure!$A$25:$A$52,0))</f>
        <v/>
      </c>
      <c r="Q2551" s="20">
        <f>G2551/H2551</f>
        <v/>
      </c>
      <c r="R2551" s="20">
        <f>G2551/O2551</f>
        <v/>
      </c>
      <c r="S2551" s="32">
        <f>(G2551-N2551)/(P2551-N2551)</f>
        <v/>
      </c>
      <c r="T2551" s="4">
        <f>IF(G2551&lt;N2551,"Below",IF(G2551&gt;P2551,"Above","Within"))</f>
        <v/>
      </c>
      <c r="U2551" s="17">
        <f>MAX(0,N2551-G2551)*F2551</f>
        <v/>
      </c>
      <c r="V2551" s="17">
        <f>MAX(0,G2551-P2551)*F2551</f>
        <v/>
      </c>
      <c r="W2551" s="33">
        <f>IF(T2551="Above",LN(G2551/P2551)/LN(1+INDEX(Market!$E$6:$E$9,MATCH(B2551,Market!$A$6:$A$9,0))),0)</f>
        <v/>
      </c>
    </row>
    <row r="2552">
      <c r="A2552" s="5" t="inlineStr">
        <is>
          <t>E02963</t>
        </is>
      </c>
      <c r="B2552" s="5" t="inlineStr">
        <is>
          <t>ES</t>
        </is>
      </c>
      <c r="C2552" s="5" t="inlineStr">
        <is>
          <t>Operations</t>
        </is>
      </c>
      <c r="D2552" s="5" t="inlineStr">
        <is>
          <t>L1</t>
        </is>
      </c>
      <c r="E2552" s="5" t="inlineStr">
        <is>
          <t>M</t>
        </is>
      </c>
      <c r="F2552" s="5" t="n">
        <v>0.8</v>
      </c>
      <c r="G2552" s="31" t="n">
        <v>25200</v>
      </c>
      <c r="H2552" s="31" t="n">
        <v>23800</v>
      </c>
      <c r="I2552" s="6">
        <f>INDEX(Roles!$J$5:$J$40,MATCH(C2552&amp;"|"&amp;D2552,Roles!$A$5:$A$40,0))</f>
        <v/>
      </c>
      <c r="J2552" s="6">
        <f>INDEX(Roles!$K$5:$K$40,MATCH(C2552&amp;"|"&amp;D2552,Roles!$A$5:$A$40,0))</f>
        <v/>
      </c>
      <c r="K2552" s="26">
        <f>INDEX(Market!$K$31:$K$54,MATCH(B2552&amp;"|"&amp;J2552,Market!$A$31:$A$54,0))</f>
        <v/>
      </c>
      <c r="L2552" s="6">
        <f>INDEX(Settings!$E$13:$E$19,MATCH(I2552,Settings!$B$13:$B$19,0))</f>
        <v/>
      </c>
      <c r="M2552" s="25">
        <f>INDEX(Structure!$K$6:$K$12,MATCH(I2552,Structure!$A$6:$A$12,0))</f>
        <v/>
      </c>
      <c r="N2552" s="26">
        <f>INDEX(Structure!$G$25:$G$52,MATCH(B2552&amp;"|"&amp;I2552,Structure!$A$25:$A$52,0))</f>
        <v/>
      </c>
      <c r="O2552" s="26">
        <f>INDEX(Structure!$H$25:$H$52,MATCH(B2552&amp;"|"&amp;I2552,Structure!$A$25:$A$52,0))</f>
        <v/>
      </c>
      <c r="P2552" s="26">
        <f>INDEX(Structure!$I$25:$I$52,MATCH(B2552&amp;"|"&amp;I2552,Structure!$A$25:$A$52,0))</f>
        <v/>
      </c>
      <c r="Q2552" s="20">
        <f>G2552/H2552</f>
        <v/>
      </c>
      <c r="R2552" s="20">
        <f>G2552/O2552</f>
        <v/>
      </c>
      <c r="S2552" s="32">
        <f>(G2552-N2552)/(P2552-N2552)</f>
        <v/>
      </c>
      <c r="T2552" s="4">
        <f>IF(G2552&lt;N2552,"Below",IF(G2552&gt;P2552,"Above","Within"))</f>
        <v/>
      </c>
      <c r="U2552" s="17">
        <f>MAX(0,N2552-G2552)*F2552</f>
        <v/>
      </c>
      <c r="V2552" s="17">
        <f>MAX(0,G2552-P2552)*F2552</f>
        <v/>
      </c>
      <c r="W2552" s="33">
        <f>IF(T2552="Above",LN(G2552/P2552)/LN(1+INDEX(Market!$E$6:$E$9,MATCH(B2552,Market!$A$6:$A$9,0))),0)</f>
        <v/>
      </c>
    </row>
    <row r="2553">
      <c r="A2553" s="5" t="inlineStr">
        <is>
          <t>E02964</t>
        </is>
      </c>
      <c r="B2553" s="5" t="inlineStr">
        <is>
          <t>PL</t>
        </is>
      </c>
      <c r="C2553" s="5" t="inlineStr">
        <is>
          <t>Customer Service</t>
        </is>
      </c>
      <c r="D2553" s="5" t="inlineStr">
        <is>
          <t>L1</t>
        </is>
      </c>
      <c r="E2553" s="5" t="inlineStr">
        <is>
          <t>F</t>
        </is>
      </c>
      <c r="F2553" s="5" t="n">
        <v>1</v>
      </c>
      <c r="G2553" s="31" t="n">
        <v>18400</v>
      </c>
      <c r="H2553" s="31" t="n">
        <v>18900</v>
      </c>
      <c r="I2553" s="6">
        <f>INDEX(Roles!$J$5:$J$40,MATCH(C2553&amp;"|"&amp;D2553,Roles!$A$5:$A$40,0))</f>
        <v/>
      </c>
      <c r="J2553" s="6">
        <f>INDEX(Roles!$K$5:$K$40,MATCH(C2553&amp;"|"&amp;D2553,Roles!$A$5:$A$40,0))</f>
        <v/>
      </c>
      <c r="K2553" s="26">
        <f>INDEX(Market!$K$31:$K$54,MATCH(B2553&amp;"|"&amp;J2553,Market!$A$31:$A$54,0))</f>
        <v/>
      </c>
      <c r="L2553" s="6">
        <f>INDEX(Settings!$E$13:$E$19,MATCH(I2553,Settings!$B$13:$B$19,0))</f>
        <v/>
      </c>
      <c r="M2553" s="25">
        <f>INDEX(Structure!$K$6:$K$12,MATCH(I2553,Structure!$A$6:$A$12,0))</f>
        <v/>
      </c>
      <c r="N2553" s="26">
        <f>INDEX(Structure!$G$25:$G$52,MATCH(B2553&amp;"|"&amp;I2553,Structure!$A$25:$A$52,0))</f>
        <v/>
      </c>
      <c r="O2553" s="26">
        <f>INDEX(Structure!$H$25:$H$52,MATCH(B2553&amp;"|"&amp;I2553,Structure!$A$25:$A$52,0))</f>
        <v/>
      </c>
      <c r="P2553" s="26">
        <f>INDEX(Structure!$I$25:$I$52,MATCH(B2553&amp;"|"&amp;I2553,Structure!$A$25:$A$52,0))</f>
        <v/>
      </c>
      <c r="Q2553" s="20">
        <f>G2553/H2553</f>
        <v/>
      </c>
      <c r="R2553" s="20">
        <f>G2553/O2553</f>
        <v/>
      </c>
      <c r="S2553" s="32">
        <f>(G2553-N2553)/(P2553-N2553)</f>
        <v/>
      </c>
      <c r="T2553" s="4">
        <f>IF(G2553&lt;N2553,"Below",IF(G2553&gt;P2553,"Above","Within"))</f>
        <v/>
      </c>
      <c r="U2553" s="17">
        <f>MAX(0,N2553-G2553)*F2553</f>
        <v/>
      </c>
      <c r="V2553" s="17">
        <f>MAX(0,G2553-P2553)*F2553</f>
        <v/>
      </c>
      <c r="W2553" s="33">
        <f>IF(T2553="Above",LN(G2553/P2553)/LN(1+INDEX(Market!$E$6:$E$9,MATCH(B2553,Market!$A$6:$A$9,0))),0)</f>
        <v/>
      </c>
    </row>
    <row r="2554">
      <c r="A2554" s="5" t="inlineStr">
        <is>
          <t>E02965</t>
        </is>
      </c>
      <c r="B2554" s="5" t="inlineStr">
        <is>
          <t>DE</t>
        </is>
      </c>
      <c r="C2554" s="5" t="inlineStr">
        <is>
          <t>Operations</t>
        </is>
      </c>
      <c r="D2554" s="5" t="inlineStr">
        <is>
          <t>L2</t>
        </is>
      </c>
      <c r="E2554" s="5" t="inlineStr">
        <is>
          <t>F</t>
        </is>
      </c>
      <c r="F2554" s="5" t="n">
        <v>1</v>
      </c>
      <c r="G2554" s="31" t="n">
        <v>53050</v>
      </c>
      <c r="H2554" s="31" t="n">
        <v>45100</v>
      </c>
      <c r="I2554" s="6">
        <f>INDEX(Roles!$J$5:$J$40,MATCH(C2554&amp;"|"&amp;D2554,Roles!$A$5:$A$40,0))</f>
        <v/>
      </c>
      <c r="J2554" s="6">
        <f>INDEX(Roles!$K$5:$K$40,MATCH(C2554&amp;"|"&amp;D2554,Roles!$A$5:$A$40,0))</f>
        <v/>
      </c>
      <c r="K2554" s="26">
        <f>INDEX(Market!$K$31:$K$54,MATCH(B2554&amp;"|"&amp;J2554,Market!$A$31:$A$54,0))</f>
        <v/>
      </c>
      <c r="L2554" s="6">
        <f>INDEX(Settings!$E$13:$E$19,MATCH(I2554,Settings!$B$13:$B$19,0))</f>
        <v/>
      </c>
      <c r="M2554" s="25">
        <f>INDEX(Structure!$K$6:$K$12,MATCH(I2554,Structure!$A$6:$A$12,0))</f>
        <v/>
      </c>
      <c r="N2554" s="26">
        <f>INDEX(Structure!$G$25:$G$52,MATCH(B2554&amp;"|"&amp;I2554,Structure!$A$25:$A$52,0))</f>
        <v/>
      </c>
      <c r="O2554" s="26">
        <f>INDEX(Structure!$H$25:$H$52,MATCH(B2554&amp;"|"&amp;I2554,Structure!$A$25:$A$52,0))</f>
        <v/>
      </c>
      <c r="P2554" s="26">
        <f>INDEX(Structure!$I$25:$I$52,MATCH(B2554&amp;"|"&amp;I2554,Structure!$A$25:$A$52,0))</f>
        <v/>
      </c>
      <c r="Q2554" s="20">
        <f>G2554/H2554</f>
        <v/>
      </c>
      <c r="R2554" s="20">
        <f>G2554/O2554</f>
        <v/>
      </c>
      <c r="S2554" s="32">
        <f>(G2554-N2554)/(P2554-N2554)</f>
        <v/>
      </c>
      <c r="T2554" s="4">
        <f>IF(G2554&lt;N2554,"Below",IF(G2554&gt;P2554,"Above","Within"))</f>
        <v/>
      </c>
      <c r="U2554" s="17">
        <f>MAX(0,N2554-G2554)*F2554</f>
        <v/>
      </c>
      <c r="V2554" s="17">
        <f>MAX(0,G2554-P2554)*F2554</f>
        <v/>
      </c>
      <c r="W2554" s="33">
        <f>IF(T2554="Above",LN(G2554/P2554)/LN(1+INDEX(Market!$E$6:$E$9,MATCH(B2554,Market!$A$6:$A$9,0))),0)</f>
        <v/>
      </c>
    </row>
    <row r="2555">
      <c r="A2555" s="5" t="inlineStr">
        <is>
          <t>E02966</t>
        </is>
      </c>
      <c r="B2555" s="5" t="inlineStr">
        <is>
          <t>IT</t>
        </is>
      </c>
      <c r="C2555" s="5" t="inlineStr">
        <is>
          <t>Customer Service</t>
        </is>
      </c>
      <c r="D2555" s="5" t="inlineStr">
        <is>
          <t>L2</t>
        </is>
      </c>
      <c r="E2555" s="5" t="inlineStr">
        <is>
          <t>M</t>
        </is>
      </c>
      <c r="F2555" s="5" t="n">
        <v>1</v>
      </c>
      <c r="G2555" s="31" t="n">
        <v>29300</v>
      </c>
      <c r="H2555" s="31" t="n">
        <v>29200</v>
      </c>
      <c r="I2555" s="6">
        <f>INDEX(Roles!$J$5:$J$40,MATCH(C2555&amp;"|"&amp;D2555,Roles!$A$5:$A$40,0))</f>
        <v/>
      </c>
      <c r="J2555" s="6">
        <f>INDEX(Roles!$K$5:$K$40,MATCH(C2555&amp;"|"&amp;D2555,Roles!$A$5:$A$40,0))</f>
        <v/>
      </c>
      <c r="K2555" s="26">
        <f>INDEX(Market!$K$31:$K$54,MATCH(B2555&amp;"|"&amp;J2555,Market!$A$31:$A$54,0))</f>
        <v/>
      </c>
      <c r="L2555" s="6">
        <f>INDEX(Settings!$E$13:$E$19,MATCH(I2555,Settings!$B$13:$B$19,0))</f>
        <v/>
      </c>
      <c r="M2555" s="25">
        <f>INDEX(Structure!$K$6:$K$12,MATCH(I2555,Structure!$A$6:$A$12,0))</f>
        <v/>
      </c>
      <c r="N2555" s="26">
        <f>INDEX(Structure!$G$25:$G$52,MATCH(B2555&amp;"|"&amp;I2555,Structure!$A$25:$A$52,0))</f>
        <v/>
      </c>
      <c r="O2555" s="26">
        <f>INDEX(Structure!$H$25:$H$52,MATCH(B2555&amp;"|"&amp;I2555,Structure!$A$25:$A$52,0))</f>
        <v/>
      </c>
      <c r="P2555" s="26">
        <f>INDEX(Structure!$I$25:$I$52,MATCH(B2555&amp;"|"&amp;I2555,Structure!$A$25:$A$52,0))</f>
        <v/>
      </c>
      <c r="Q2555" s="20">
        <f>G2555/H2555</f>
        <v/>
      </c>
      <c r="R2555" s="20">
        <f>G2555/O2555</f>
        <v/>
      </c>
      <c r="S2555" s="32">
        <f>(G2555-N2555)/(P2555-N2555)</f>
        <v/>
      </c>
      <c r="T2555" s="4">
        <f>IF(G2555&lt;N2555,"Below",IF(G2555&gt;P2555,"Above","Within"))</f>
        <v/>
      </c>
      <c r="U2555" s="17">
        <f>MAX(0,N2555-G2555)*F2555</f>
        <v/>
      </c>
      <c r="V2555" s="17">
        <f>MAX(0,G2555-P2555)*F2555</f>
        <v/>
      </c>
      <c r="W2555" s="33">
        <f>IF(T2555="Above",LN(G2555/P2555)/LN(1+INDEX(Market!$E$6:$E$9,MATCH(B2555,Market!$A$6:$A$9,0))),0)</f>
        <v/>
      </c>
    </row>
    <row r="2556">
      <c r="A2556" s="5" t="inlineStr">
        <is>
          <t>E02967</t>
        </is>
      </c>
      <c r="B2556" s="5" t="inlineStr">
        <is>
          <t>PL</t>
        </is>
      </c>
      <c r="C2556" s="5" t="inlineStr">
        <is>
          <t>Customer Service</t>
        </is>
      </c>
      <c r="D2556" s="5" t="inlineStr">
        <is>
          <t>L2</t>
        </is>
      </c>
      <c r="E2556" s="5" t="inlineStr">
        <is>
          <t>M</t>
        </is>
      </c>
      <c r="F2556" s="5" t="n">
        <v>1</v>
      </c>
      <c r="G2556" s="31" t="n">
        <v>20750</v>
      </c>
      <c r="H2556" s="31" t="n">
        <v>23600</v>
      </c>
      <c r="I2556" s="6">
        <f>INDEX(Roles!$J$5:$J$40,MATCH(C2556&amp;"|"&amp;D2556,Roles!$A$5:$A$40,0))</f>
        <v/>
      </c>
      <c r="J2556" s="6">
        <f>INDEX(Roles!$K$5:$K$40,MATCH(C2556&amp;"|"&amp;D2556,Roles!$A$5:$A$40,0))</f>
        <v/>
      </c>
      <c r="K2556" s="26">
        <f>INDEX(Market!$K$31:$K$54,MATCH(B2556&amp;"|"&amp;J2556,Market!$A$31:$A$54,0))</f>
        <v/>
      </c>
      <c r="L2556" s="6">
        <f>INDEX(Settings!$E$13:$E$19,MATCH(I2556,Settings!$B$13:$B$19,0))</f>
        <v/>
      </c>
      <c r="M2556" s="25">
        <f>INDEX(Structure!$K$6:$K$12,MATCH(I2556,Structure!$A$6:$A$12,0))</f>
        <v/>
      </c>
      <c r="N2556" s="26">
        <f>INDEX(Structure!$G$25:$G$52,MATCH(B2556&amp;"|"&amp;I2556,Structure!$A$25:$A$52,0))</f>
        <v/>
      </c>
      <c r="O2556" s="26">
        <f>INDEX(Structure!$H$25:$H$52,MATCH(B2556&amp;"|"&amp;I2556,Structure!$A$25:$A$52,0))</f>
        <v/>
      </c>
      <c r="P2556" s="26">
        <f>INDEX(Structure!$I$25:$I$52,MATCH(B2556&amp;"|"&amp;I2556,Structure!$A$25:$A$52,0))</f>
        <v/>
      </c>
      <c r="Q2556" s="20">
        <f>G2556/H2556</f>
        <v/>
      </c>
      <c r="R2556" s="20">
        <f>G2556/O2556</f>
        <v/>
      </c>
      <c r="S2556" s="32">
        <f>(G2556-N2556)/(P2556-N2556)</f>
        <v/>
      </c>
      <c r="T2556" s="4">
        <f>IF(G2556&lt;N2556,"Below",IF(G2556&gt;P2556,"Above","Within"))</f>
        <v/>
      </c>
      <c r="U2556" s="17">
        <f>MAX(0,N2556-G2556)*F2556</f>
        <v/>
      </c>
      <c r="V2556" s="17">
        <f>MAX(0,G2556-P2556)*F2556</f>
        <v/>
      </c>
      <c r="W2556" s="33">
        <f>IF(T2556="Above",LN(G2556/P2556)/LN(1+INDEX(Market!$E$6:$E$9,MATCH(B2556,Market!$A$6:$A$9,0))),0)</f>
        <v/>
      </c>
    </row>
    <row r="2557">
      <c r="A2557" s="5" t="inlineStr">
        <is>
          <t>E02968</t>
        </is>
      </c>
      <c r="B2557" s="5" t="inlineStr">
        <is>
          <t>DE</t>
        </is>
      </c>
      <c r="C2557" s="5" t="inlineStr">
        <is>
          <t>Operations</t>
        </is>
      </c>
      <c r="D2557" s="5" t="inlineStr">
        <is>
          <t>L5</t>
        </is>
      </c>
      <c r="E2557" s="5" t="inlineStr">
        <is>
          <t>F</t>
        </is>
      </c>
      <c r="F2557" s="5" t="n">
        <v>1</v>
      </c>
      <c r="G2557" s="31" t="n">
        <v>96800</v>
      </c>
      <c r="H2557" s="31" t="n">
        <v>104700</v>
      </c>
      <c r="I2557" s="6">
        <f>INDEX(Roles!$J$5:$J$40,MATCH(C2557&amp;"|"&amp;D2557,Roles!$A$5:$A$40,0))</f>
        <v/>
      </c>
      <c r="J2557" s="6">
        <f>INDEX(Roles!$K$5:$K$40,MATCH(C2557&amp;"|"&amp;D2557,Roles!$A$5:$A$40,0))</f>
        <v/>
      </c>
      <c r="K2557" s="26">
        <f>INDEX(Market!$K$31:$K$54,MATCH(B2557&amp;"|"&amp;J2557,Market!$A$31:$A$54,0))</f>
        <v/>
      </c>
      <c r="L2557" s="6">
        <f>INDEX(Settings!$E$13:$E$19,MATCH(I2557,Settings!$B$13:$B$19,0))</f>
        <v/>
      </c>
      <c r="M2557" s="25">
        <f>INDEX(Structure!$K$6:$K$12,MATCH(I2557,Structure!$A$6:$A$12,0))</f>
        <v/>
      </c>
      <c r="N2557" s="26">
        <f>INDEX(Structure!$G$25:$G$52,MATCH(B2557&amp;"|"&amp;I2557,Structure!$A$25:$A$52,0))</f>
        <v/>
      </c>
      <c r="O2557" s="26">
        <f>INDEX(Structure!$H$25:$H$52,MATCH(B2557&amp;"|"&amp;I2557,Structure!$A$25:$A$52,0))</f>
        <v/>
      </c>
      <c r="P2557" s="26">
        <f>INDEX(Structure!$I$25:$I$52,MATCH(B2557&amp;"|"&amp;I2557,Structure!$A$25:$A$52,0))</f>
        <v/>
      </c>
      <c r="Q2557" s="20">
        <f>G2557/H2557</f>
        <v/>
      </c>
      <c r="R2557" s="20">
        <f>G2557/O2557</f>
        <v/>
      </c>
      <c r="S2557" s="32">
        <f>(G2557-N2557)/(P2557-N2557)</f>
        <v/>
      </c>
      <c r="T2557" s="4">
        <f>IF(G2557&lt;N2557,"Below",IF(G2557&gt;P2557,"Above","Within"))</f>
        <v/>
      </c>
      <c r="U2557" s="17">
        <f>MAX(0,N2557-G2557)*F2557</f>
        <v/>
      </c>
      <c r="V2557" s="17">
        <f>MAX(0,G2557-P2557)*F2557</f>
        <v/>
      </c>
      <c r="W2557" s="33">
        <f>IF(T2557="Above",LN(G2557/P2557)/LN(1+INDEX(Market!$E$6:$E$9,MATCH(B2557,Market!$A$6:$A$9,0))),0)</f>
        <v/>
      </c>
    </row>
    <row r="2558">
      <c r="A2558" s="5" t="inlineStr">
        <is>
          <t>E02969</t>
        </is>
      </c>
      <c r="B2558" s="5" t="inlineStr">
        <is>
          <t>PL</t>
        </is>
      </c>
      <c r="C2558" s="5" t="inlineStr">
        <is>
          <t>Sales</t>
        </is>
      </c>
      <c r="D2558" s="5" t="inlineStr">
        <is>
          <t>L1</t>
        </is>
      </c>
      <c r="E2558" s="5" t="inlineStr">
        <is>
          <t>M</t>
        </is>
      </c>
      <c r="F2558" s="5" t="n">
        <v>1</v>
      </c>
      <c r="G2558" s="31" t="n">
        <v>21650</v>
      </c>
      <c r="H2558" s="31" t="n">
        <v>22000</v>
      </c>
      <c r="I2558" s="6">
        <f>INDEX(Roles!$J$5:$J$40,MATCH(C2558&amp;"|"&amp;D2558,Roles!$A$5:$A$40,0))</f>
        <v/>
      </c>
      <c r="J2558" s="6">
        <f>INDEX(Roles!$K$5:$K$40,MATCH(C2558&amp;"|"&amp;D2558,Roles!$A$5:$A$40,0))</f>
        <v/>
      </c>
      <c r="K2558" s="26">
        <f>INDEX(Market!$K$31:$K$54,MATCH(B2558&amp;"|"&amp;J2558,Market!$A$31:$A$54,0))</f>
        <v/>
      </c>
      <c r="L2558" s="6">
        <f>INDEX(Settings!$E$13:$E$19,MATCH(I2558,Settings!$B$13:$B$19,0))</f>
        <v/>
      </c>
      <c r="M2558" s="25">
        <f>INDEX(Structure!$K$6:$K$12,MATCH(I2558,Structure!$A$6:$A$12,0))</f>
        <v/>
      </c>
      <c r="N2558" s="26">
        <f>INDEX(Structure!$G$25:$G$52,MATCH(B2558&amp;"|"&amp;I2558,Structure!$A$25:$A$52,0))</f>
        <v/>
      </c>
      <c r="O2558" s="26">
        <f>INDEX(Structure!$H$25:$H$52,MATCH(B2558&amp;"|"&amp;I2558,Structure!$A$25:$A$52,0))</f>
        <v/>
      </c>
      <c r="P2558" s="26">
        <f>INDEX(Structure!$I$25:$I$52,MATCH(B2558&amp;"|"&amp;I2558,Structure!$A$25:$A$52,0))</f>
        <v/>
      </c>
      <c r="Q2558" s="20">
        <f>G2558/H2558</f>
        <v/>
      </c>
      <c r="R2558" s="20">
        <f>G2558/O2558</f>
        <v/>
      </c>
      <c r="S2558" s="32">
        <f>(G2558-N2558)/(P2558-N2558)</f>
        <v/>
      </c>
      <c r="T2558" s="4">
        <f>IF(G2558&lt;N2558,"Below",IF(G2558&gt;P2558,"Above","Within"))</f>
        <v/>
      </c>
      <c r="U2558" s="17">
        <f>MAX(0,N2558-G2558)*F2558</f>
        <v/>
      </c>
      <c r="V2558" s="17">
        <f>MAX(0,G2558-P2558)*F2558</f>
        <v/>
      </c>
      <c r="W2558" s="33">
        <f>IF(T2558="Above",LN(G2558/P2558)/LN(1+INDEX(Market!$E$6:$E$9,MATCH(B2558,Market!$A$6:$A$9,0))),0)</f>
        <v/>
      </c>
    </row>
    <row r="2559">
      <c r="A2559" s="5" t="inlineStr">
        <is>
          <t>E02970</t>
        </is>
      </c>
      <c r="B2559" s="5" t="inlineStr">
        <is>
          <t>IT</t>
        </is>
      </c>
      <c r="C2559" s="5" t="inlineStr">
        <is>
          <t>Customer Service</t>
        </is>
      </c>
      <c r="D2559" s="5" t="inlineStr">
        <is>
          <t>L5</t>
        </is>
      </c>
      <c r="E2559" s="5" t="inlineStr">
        <is>
          <t>M</t>
        </is>
      </c>
      <c r="F2559" s="5" t="n">
        <v>1</v>
      </c>
      <c r="G2559" s="31" t="n">
        <v>67200</v>
      </c>
      <c r="H2559" s="31" t="n">
        <v>67900</v>
      </c>
      <c r="I2559" s="6">
        <f>INDEX(Roles!$J$5:$J$40,MATCH(C2559&amp;"|"&amp;D2559,Roles!$A$5:$A$40,0))</f>
        <v/>
      </c>
      <c r="J2559" s="6">
        <f>INDEX(Roles!$K$5:$K$40,MATCH(C2559&amp;"|"&amp;D2559,Roles!$A$5:$A$40,0))</f>
        <v/>
      </c>
      <c r="K2559" s="26">
        <f>INDEX(Market!$K$31:$K$54,MATCH(B2559&amp;"|"&amp;J2559,Market!$A$31:$A$54,0))</f>
        <v/>
      </c>
      <c r="L2559" s="6">
        <f>INDEX(Settings!$E$13:$E$19,MATCH(I2559,Settings!$B$13:$B$19,0))</f>
        <v/>
      </c>
      <c r="M2559" s="25">
        <f>INDEX(Structure!$K$6:$K$12,MATCH(I2559,Structure!$A$6:$A$12,0))</f>
        <v/>
      </c>
      <c r="N2559" s="26">
        <f>INDEX(Structure!$G$25:$G$52,MATCH(B2559&amp;"|"&amp;I2559,Structure!$A$25:$A$52,0))</f>
        <v/>
      </c>
      <c r="O2559" s="26">
        <f>INDEX(Structure!$H$25:$H$52,MATCH(B2559&amp;"|"&amp;I2559,Structure!$A$25:$A$52,0))</f>
        <v/>
      </c>
      <c r="P2559" s="26">
        <f>INDEX(Structure!$I$25:$I$52,MATCH(B2559&amp;"|"&amp;I2559,Structure!$A$25:$A$52,0))</f>
        <v/>
      </c>
      <c r="Q2559" s="20">
        <f>G2559/H2559</f>
        <v/>
      </c>
      <c r="R2559" s="20">
        <f>G2559/O2559</f>
        <v/>
      </c>
      <c r="S2559" s="32">
        <f>(G2559-N2559)/(P2559-N2559)</f>
        <v/>
      </c>
      <c r="T2559" s="4">
        <f>IF(G2559&lt;N2559,"Below",IF(G2559&gt;P2559,"Above","Within"))</f>
        <v/>
      </c>
      <c r="U2559" s="17">
        <f>MAX(0,N2559-G2559)*F2559</f>
        <v/>
      </c>
      <c r="V2559" s="17">
        <f>MAX(0,G2559-P2559)*F2559</f>
        <v/>
      </c>
      <c r="W2559" s="33">
        <f>IF(T2559="Above",LN(G2559/P2559)/LN(1+INDEX(Market!$E$6:$E$9,MATCH(B2559,Market!$A$6:$A$9,0))),0)</f>
        <v/>
      </c>
    </row>
    <row r="2560">
      <c r="A2560" s="5" t="inlineStr">
        <is>
          <t>E02971</t>
        </is>
      </c>
      <c r="B2560" s="5" t="inlineStr">
        <is>
          <t>ES</t>
        </is>
      </c>
      <c r="C2560" s="5" t="inlineStr">
        <is>
          <t>Finance</t>
        </is>
      </c>
      <c r="D2560" s="5" t="inlineStr">
        <is>
          <t>L1</t>
        </is>
      </c>
      <c r="E2560" s="5" t="inlineStr">
        <is>
          <t>M</t>
        </is>
      </c>
      <c r="F2560" s="5" t="n">
        <v>1</v>
      </c>
      <c r="G2560" s="31" t="n">
        <v>29050</v>
      </c>
      <c r="H2560" s="31" t="n">
        <v>27500</v>
      </c>
      <c r="I2560" s="6">
        <f>INDEX(Roles!$J$5:$J$40,MATCH(C2560&amp;"|"&amp;D2560,Roles!$A$5:$A$40,0))</f>
        <v/>
      </c>
      <c r="J2560" s="6">
        <f>INDEX(Roles!$K$5:$K$40,MATCH(C2560&amp;"|"&amp;D2560,Roles!$A$5:$A$40,0))</f>
        <v/>
      </c>
      <c r="K2560" s="26">
        <f>INDEX(Market!$K$31:$K$54,MATCH(B2560&amp;"|"&amp;J2560,Market!$A$31:$A$54,0))</f>
        <v/>
      </c>
      <c r="L2560" s="6">
        <f>INDEX(Settings!$E$13:$E$19,MATCH(I2560,Settings!$B$13:$B$19,0))</f>
        <v/>
      </c>
      <c r="M2560" s="25">
        <f>INDEX(Structure!$K$6:$K$12,MATCH(I2560,Structure!$A$6:$A$12,0))</f>
        <v/>
      </c>
      <c r="N2560" s="26">
        <f>INDEX(Structure!$G$25:$G$52,MATCH(B2560&amp;"|"&amp;I2560,Structure!$A$25:$A$52,0))</f>
        <v/>
      </c>
      <c r="O2560" s="26">
        <f>INDEX(Structure!$H$25:$H$52,MATCH(B2560&amp;"|"&amp;I2560,Structure!$A$25:$A$52,0))</f>
        <v/>
      </c>
      <c r="P2560" s="26">
        <f>INDEX(Structure!$I$25:$I$52,MATCH(B2560&amp;"|"&amp;I2560,Structure!$A$25:$A$52,0))</f>
        <v/>
      </c>
      <c r="Q2560" s="20">
        <f>G2560/H2560</f>
        <v/>
      </c>
      <c r="R2560" s="20">
        <f>G2560/O2560</f>
        <v/>
      </c>
      <c r="S2560" s="32">
        <f>(G2560-N2560)/(P2560-N2560)</f>
        <v/>
      </c>
      <c r="T2560" s="4">
        <f>IF(G2560&lt;N2560,"Below",IF(G2560&gt;P2560,"Above","Within"))</f>
        <v/>
      </c>
      <c r="U2560" s="17">
        <f>MAX(0,N2560-G2560)*F2560</f>
        <v/>
      </c>
      <c r="V2560" s="17">
        <f>MAX(0,G2560-P2560)*F2560</f>
        <v/>
      </c>
      <c r="W2560" s="33">
        <f>IF(T2560="Above",LN(G2560/P2560)/LN(1+INDEX(Market!$E$6:$E$9,MATCH(B2560,Market!$A$6:$A$9,0))),0)</f>
        <v/>
      </c>
    </row>
    <row r="2561">
      <c r="A2561" s="5" t="inlineStr">
        <is>
          <t>E02972</t>
        </is>
      </c>
      <c r="B2561" s="5" t="inlineStr">
        <is>
          <t>ES</t>
        </is>
      </c>
      <c r="C2561" s="5" t="inlineStr">
        <is>
          <t>Sales</t>
        </is>
      </c>
      <c r="D2561" s="5" t="inlineStr">
        <is>
          <t>L3</t>
        </is>
      </c>
      <c r="E2561" s="5" t="inlineStr">
        <is>
          <t>M</t>
        </is>
      </c>
      <c r="F2561" s="5" t="n">
        <v>1</v>
      </c>
      <c r="G2561" s="31" t="n">
        <v>46050</v>
      </c>
      <c r="H2561" s="31" t="n">
        <v>42000</v>
      </c>
      <c r="I2561" s="6">
        <f>INDEX(Roles!$J$5:$J$40,MATCH(C2561&amp;"|"&amp;D2561,Roles!$A$5:$A$40,0))</f>
        <v/>
      </c>
      <c r="J2561" s="6">
        <f>INDEX(Roles!$K$5:$K$40,MATCH(C2561&amp;"|"&amp;D2561,Roles!$A$5:$A$40,0))</f>
        <v/>
      </c>
      <c r="K2561" s="26">
        <f>INDEX(Market!$K$31:$K$54,MATCH(B2561&amp;"|"&amp;J2561,Market!$A$31:$A$54,0))</f>
        <v/>
      </c>
      <c r="L2561" s="6">
        <f>INDEX(Settings!$E$13:$E$19,MATCH(I2561,Settings!$B$13:$B$19,0))</f>
        <v/>
      </c>
      <c r="M2561" s="25">
        <f>INDEX(Structure!$K$6:$K$12,MATCH(I2561,Structure!$A$6:$A$12,0))</f>
        <v/>
      </c>
      <c r="N2561" s="26">
        <f>INDEX(Structure!$G$25:$G$52,MATCH(B2561&amp;"|"&amp;I2561,Structure!$A$25:$A$52,0))</f>
        <v/>
      </c>
      <c r="O2561" s="26">
        <f>INDEX(Structure!$H$25:$H$52,MATCH(B2561&amp;"|"&amp;I2561,Structure!$A$25:$A$52,0))</f>
        <v/>
      </c>
      <c r="P2561" s="26">
        <f>INDEX(Structure!$I$25:$I$52,MATCH(B2561&amp;"|"&amp;I2561,Structure!$A$25:$A$52,0))</f>
        <v/>
      </c>
      <c r="Q2561" s="20">
        <f>G2561/H2561</f>
        <v/>
      </c>
      <c r="R2561" s="20">
        <f>G2561/O2561</f>
        <v/>
      </c>
      <c r="S2561" s="32">
        <f>(G2561-N2561)/(P2561-N2561)</f>
        <v/>
      </c>
      <c r="T2561" s="4">
        <f>IF(G2561&lt;N2561,"Below",IF(G2561&gt;P2561,"Above","Within"))</f>
        <v/>
      </c>
      <c r="U2561" s="17">
        <f>MAX(0,N2561-G2561)*F2561</f>
        <v/>
      </c>
      <c r="V2561" s="17">
        <f>MAX(0,G2561-P2561)*F2561</f>
        <v/>
      </c>
      <c r="W2561" s="33">
        <f>IF(T2561="Above",LN(G2561/P2561)/LN(1+INDEX(Market!$E$6:$E$9,MATCH(B2561,Market!$A$6:$A$9,0))),0)</f>
        <v/>
      </c>
    </row>
    <row r="2562">
      <c r="A2562" s="5" t="inlineStr">
        <is>
          <t>E02973</t>
        </is>
      </c>
      <c r="B2562" s="5" t="inlineStr">
        <is>
          <t>DE</t>
        </is>
      </c>
      <c r="C2562" s="5" t="inlineStr">
        <is>
          <t>Customer Service</t>
        </is>
      </c>
      <c r="D2562" s="5" t="inlineStr">
        <is>
          <t>L2</t>
        </is>
      </c>
      <c r="E2562" s="5" t="inlineStr">
        <is>
          <t>F</t>
        </is>
      </c>
      <c r="F2562" s="5" t="n">
        <v>1</v>
      </c>
      <c r="G2562" s="31" t="n">
        <v>43350</v>
      </c>
      <c r="H2562" s="31" t="n">
        <v>42800</v>
      </c>
      <c r="I2562" s="6">
        <f>INDEX(Roles!$J$5:$J$40,MATCH(C2562&amp;"|"&amp;D2562,Roles!$A$5:$A$40,0))</f>
        <v/>
      </c>
      <c r="J2562" s="6">
        <f>INDEX(Roles!$K$5:$K$40,MATCH(C2562&amp;"|"&amp;D2562,Roles!$A$5:$A$40,0))</f>
        <v/>
      </c>
      <c r="K2562" s="26">
        <f>INDEX(Market!$K$31:$K$54,MATCH(B2562&amp;"|"&amp;J2562,Market!$A$31:$A$54,0))</f>
        <v/>
      </c>
      <c r="L2562" s="6">
        <f>INDEX(Settings!$E$13:$E$19,MATCH(I2562,Settings!$B$13:$B$19,0))</f>
        <v/>
      </c>
      <c r="M2562" s="25">
        <f>INDEX(Structure!$K$6:$K$12,MATCH(I2562,Structure!$A$6:$A$12,0))</f>
        <v/>
      </c>
      <c r="N2562" s="26">
        <f>INDEX(Structure!$G$25:$G$52,MATCH(B2562&amp;"|"&amp;I2562,Structure!$A$25:$A$52,0))</f>
        <v/>
      </c>
      <c r="O2562" s="26">
        <f>INDEX(Structure!$H$25:$H$52,MATCH(B2562&amp;"|"&amp;I2562,Structure!$A$25:$A$52,0))</f>
        <v/>
      </c>
      <c r="P2562" s="26">
        <f>INDEX(Structure!$I$25:$I$52,MATCH(B2562&amp;"|"&amp;I2562,Structure!$A$25:$A$52,0))</f>
        <v/>
      </c>
      <c r="Q2562" s="20">
        <f>G2562/H2562</f>
        <v/>
      </c>
      <c r="R2562" s="20">
        <f>G2562/O2562</f>
        <v/>
      </c>
      <c r="S2562" s="32">
        <f>(G2562-N2562)/(P2562-N2562)</f>
        <v/>
      </c>
      <c r="T2562" s="4">
        <f>IF(G2562&lt;N2562,"Below",IF(G2562&gt;P2562,"Above","Within"))</f>
        <v/>
      </c>
      <c r="U2562" s="17">
        <f>MAX(0,N2562-G2562)*F2562</f>
        <v/>
      </c>
      <c r="V2562" s="17">
        <f>MAX(0,G2562-P2562)*F2562</f>
        <v/>
      </c>
      <c r="W2562" s="33">
        <f>IF(T2562="Above",LN(G2562/P2562)/LN(1+INDEX(Market!$E$6:$E$9,MATCH(B2562,Market!$A$6:$A$9,0))),0)</f>
        <v/>
      </c>
    </row>
    <row r="2563">
      <c r="A2563" s="5" t="inlineStr">
        <is>
          <t>E02974</t>
        </is>
      </c>
      <c r="B2563" s="5" t="inlineStr">
        <is>
          <t>IT</t>
        </is>
      </c>
      <c r="C2563" s="5" t="inlineStr">
        <is>
          <t>Sales</t>
        </is>
      </c>
      <c r="D2563" s="5" t="inlineStr">
        <is>
          <t>L1</t>
        </is>
      </c>
      <c r="E2563" s="5" t="inlineStr">
        <is>
          <t>F</t>
        </is>
      </c>
      <c r="F2563" s="5" t="n">
        <v>1</v>
      </c>
      <c r="G2563" s="31" t="n">
        <v>24450</v>
      </c>
      <c r="H2563" s="31" t="n">
        <v>27300</v>
      </c>
      <c r="I2563" s="6">
        <f>INDEX(Roles!$J$5:$J$40,MATCH(C2563&amp;"|"&amp;D2563,Roles!$A$5:$A$40,0))</f>
        <v/>
      </c>
      <c r="J2563" s="6">
        <f>INDEX(Roles!$K$5:$K$40,MATCH(C2563&amp;"|"&amp;D2563,Roles!$A$5:$A$40,0))</f>
        <v/>
      </c>
      <c r="K2563" s="26">
        <f>INDEX(Market!$K$31:$K$54,MATCH(B2563&amp;"|"&amp;J2563,Market!$A$31:$A$54,0))</f>
        <v/>
      </c>
      <c r="L2563" s="6">
        <f>INDEX(Settings!$E$13:$E$19,MATCH(I2563,Settings!$B$13:$B$19,0))</f>
        <v/>
      </c>
      <c r="M2563" s="25">
        <f>INDEX(Structure!$K$6:$K$12,MATCH(I2563,Structure!$A$6:$A$12,0))</f>
        <v/>
      </c>
      <c r="N2563" s="26">
        <f>INDEX(Structure!$G$25:$G$52,MATCH(B2563&amp;"|"&amp;I2563,Structure!$A$25:$A$52,0))</f>
        <v/>
      </c>
      <c r="O2563" s="26">
        <f>INDEX(Structure!$H$25:$H$52,MATCH(B2563&amp;"|"&amp;I2563,Structure!$A$25:$A$52,0))</f>
        <v/>
      </c>
      <c r="P2563" s="26">
        <f>INDEX(Structure!$I$25:$I$52,MATCH(B2563&amp;"|"&amp;I2563,Structure!$A$25:$A$52,0))</f>
        <v/>
      </c>
      <c r="Q2563" s="20">
        <f>G2563/H2563</f>
        <v/>
      </c>
      <c r="R2563" s="20">
        <f>G2563/O2563</f>
        <v/>
      </c>
      <c r="S2563" s="32">
        <f>(G2563-N2563)/(P2563-N2563)</f>
        <v/>
      </c>
      <c r="T2563" s="4">
        <f>IF(G2563&lt;N2563,"Below",IF(G2563&gt;P2563,"Above","Within"))</f>
        <v/>
      </c>
      <c r="U2563" s="17">
        <f>MAX(0,N2563-G2563)*F2563</f>
        <v/>
      </c>
      <c r="V2563" s="17">
        <f>MAX(0,G2563-P2563)*F2563</f>
        <v/>
      </c>
      <c r="W2563" s="33">
        <f>IF(T2563="Above",LN(G2563/P2563)/LN(1+INDEX(Market!$E$6:$E$9,MATCH(B2563,Market!$A$6:$A$9,0))),0)</f>
        <v/>
      </c>
    </row>
    <row r="2564">
      <c r="A2564" s="5" t="inlineStr">
        <is>
          <t>E02975</t>
        </is>
      </c>
      <c r="B2564" s="5" t="inlineStr">
        <is>
          <t>PL</t>
        </is>
      </c>
      <c r="C2564" s="5" t="inlineStr">
        <is>
          <t>Operations</t>
        </is>
      </c>
      <c r="D2564" s="5" t="inlineStr">
        <is>
          <t>L4</t>
        </is>
      </c>
      <c r="E2564" s="5" t="inlineStr">
        <is>
          <t>F</t>
        </is>
      </c>
      <c r="F2564" s="5" t="n">
        <v>0.8</v>
      </c>
      <c r="G2564" s="31" t="n">
        <v>36200</v>
      </c>
      <c r="H2564" s="31" t="n">
        <v>41900</v>
      </c>
      <c r="I2564" s="6">
        <f>INDEX(Roles!$J$5:$J$40,MATCH(C2564&amp;"|"&amp;D2564,Roles!$A$5:$A$40,0))</f>
        <v/>
      </c>
      <c r="J2564" s="6">
        <f>INDEX(Roles!$K$5:$K$40,MATCH(C2564&amp;"|"&amp;D2564,Roles!$A$5:$A$40,0))</f>
        <v/>
      </c>
      <c r="K2564" s="26">
        <f>INDEX(Market!$K$31:$K$54,MATCH(B2564&amp;"|"&amp;J2564,Market!$A$31:$A$54,0))</f>
        <v/>
      </c>
      <c r="L2564" s="6">
        <f>INDEX(Settings!$E$13:$E$19,MATCH(I2564,Settings!$B$13:$B$19,0))</f>
        <v/>
      </c>
      <c r="M2564" s="25">
        <f>INDEX(Structure!$K$6:$K$12,MATCH(I2564,Structure!$A$6:$A$12,0))</f>
        <v/>
      </c>
      <c r="N2564" s="26">
        <f>INDEX(Structure!$G$25:$G$52,MATCH(B2564&amp;"|"&amp;I2564,Structure!$A$25:$A$52,0))</f>
        <v/>
      </c>
      <c r="O2564" s="26">
        <f>INDEX(Structure!$H$25:$H$52,MATCH(B2564&amp;"|"&amp;I2564,Structure!$A$25:$A$52,0))</f>
        <v/>
      </c>
      <c r="P2564" s="26">
        <f>INDEX(Structure!$I$25:$I$52,MATCH(B2564&amp;"|"&amp;I2564,Structure!$A$25:$A$52,0))</f>
        <v/>
      </c>
      <c r="Q2564" s="20">
        <f>G2564/H2564</f>
        <v/>
      </c>
      <c r="R2564" s="20">
        <f>G2564/O2564</f>
        <v/>
      </c>
      <c r="S2564" s="32">
        <f>(G2564-N2564)/(P2564-N2564)</f>
        <v/>
      </c>
      <c r="T2564" s="4">
        <f>IF(G2564&lt;N2564,"Below",IF(G2564&gt;P2564,"Above","Within"))</f>
        <v/>
      </c>
      <c r="U2564" s="17">
        <f>MAX(0,N2564-G2564)*F2564</f>
        <v/>
      </c>
      <c r="V2564" s="17">
        <f>MAX(0,G2564-P2564)*F2564</f>
        <v/>
      </c>
      <c r="W2564" s="33">
        <f>IF(T2564="Above",LN(G2564/P2564)/LN(1+INDEX(Market!$E$6:$E$9,MATCH(B2564,Market!$A$6:$A$9,0))),0)</f>
        <v/>
      </c>
    </row>
    <row r="2565">
      <c r="A2565" s="5" t="inlineStr">
        <is>
          <t>E02977</t>
        </is>
      </c>
      <c r="B2565" s="5" t="inlineStr">
        <is>
          <t>DE</t>
        </is>
      </c>
      <c r="C2565" s="5" t="inlineStr">
        <is>
          <t>Operations</t>
        </is>
      </c>
      <c r="D2565" s="5" t="inlineStr">
        <is>
          <t>L2</t>
        </is>
      </c>
      <c r="E2565" s="5" t="inlineStr">
        <is>
          <t>M</t>
        </is>
      </c>
      <c r="F2565" s="5" t="n">
        <v>1</v>
      </c>
      <c r="G2565" s="31" t="n">
        <v>50200</v>
      </c>
      <c r="H2565" s="31" t="n">
        <v>45100</v>
      </c>
      <c r="I2565" s="6">
        <f>INDEX(Roles!$J$5:$J$40,MATCH(C2565&amp;"|"&amp;D2565,Roles!$A$5:$A$40,0))</f>
        <v/>
      </c>
      <c r="J2565" s="6">
        <f>INDEX(Roles!$K$5:$K$40,MATCH(C2565&amp;"|"&amp;D2565,Roles!$A$5:$A$40,0))</f>
        <v/>
      </c>
      <c r="K2565" s="26">
        <f>INDEX(Market!$K$31:$K$54,MATCH(B2565&amp;"|"&amp;J2565,Market!$A$31:$A$54,0))</f>
        <v/>
      </c>
      <c r="L2565" s="6">
        <f>INDEX(Settings!$E$13:$E$19,MATCH(I2565,Settings!$B$13:$B$19,0))</f>
        <v/>
      </c>
      <c r="M2565" s="25">
        <f>INDEX(Structure!$K$6:$K$12,MATCH(I2565,Structure!$A$6:$A$12,0))</f>
        <v/>
      </c>
      <c r="N2565" s="26">
        <f>INDEX(Structure!$G$25:$G$52,MATCH(B2565&amp;"|"&amp;I2565,Structure!$A$25:$A$52,0))</f>
        <v/>
      </c>
      <c r="O2565" s="26">
        <f>INDEX(Structure!$H$25:$H$52,MATCH(B2565&amp;"|"&amp;I2565,Structure!$A$25:$A$52,0))</f>
        <v/>
      </c>
      <c r="P2565" s="26">
        <f>INDEX(Structure!$I$25:$I$52,MATCH(B2565&amp;"|"&amp;I2565,Structure!$A$25:$A$52,0))</f>
        <v/>
      </c>
      <c r="Q2565" s="20">
        <f>G2565/H2565</f>
        <v/>
      </c>
      <c r="R2565" s="20">
        <f>G2565/O2565</f>
        <v/>
      </c>
      <c r="S2565" s="32">
        <f>(G2565-N2565)/(P2565-N2565)</f>
        <v/>
      </c>
      <c r="T2565" s="4">
        <f>IF(G2565&lt;N2565,"Below",IF(G2565&gt;P2565,"Above","Within"))</f>
        <v/>
      </c>
      <c r="U2565" s="17">
        <f>MAX(0,N2565-G2565)*F2565</f>
        <v/>
      </c>
      <c r="V2565" s="17">
        <f>MAX(0,G2565-P2565)*F2565</f>
        <v/>
      </c>
      <c r="W2565" s="33">
        <f>IF(T2565="Above",LN(G2565/P2565)/LN(1+INDEX(Market!$E$6:$E$9,MATCH(B2565,Market!$A$6:$A$9,0))),0)</f>
        <v/>
      </c>
    </row>
    <row r="2566">
      <c r="A2566" s="5" t="inlineStr">
        <is>
          <t>E02978</t>
        </is>
      </c>
      <c r="B2566" s="5" t="inlineStr">
        <is>
          <t>IT</t>
        </is>
      </c>
      <c r="C2566" s="5" t="inlineStr">
        <is>
          <t>Customer Service</t>
        </is>
      </c>
      <c r="D2566" s="5" t="inlineStr">
        <is>
          <t>L4</t>
        </is>
      </c>
      <c r="E2566" s="5" t="inlineStr">
        <is>
          <t>M</t>
        </is>
      </c>
      <c r="F2566" s="5" t="n">
        <v>1</v>
      </c>
      <c r="G2566" s="31" t="n">
        <v>46450</v>
      </c>
      <c r="H2566" s="31" t="n">
        <v>49100</v>
      </c>
      <c r="I2566" s="6">
        <f>INDEX(Roles!$J$5:$J$40,MATCH(C2566&amp;"|"&amp;D2566,Roles!$A$5:$A$40,0))</f>
        <v/>
      </c>
      <c r="J2566" s="6">
        <f>INDEX(Roles!$K$5:$K$40,MATCH(C2566&amp;"|"&amp;D2566,Roles!$A$5:$A$40,0))</f>
        <v/>
      </c>
      <c r="K2566" s="26">
        <f>INDEX(Market!$K$31:$K$54,MATCH(B2566&amp;"|"&amp;J2566,Market!$A$31:$A$54,0))</f>
        <v/>
      </c>
      <c r="L2566" s="6">
        <f>INDEX(Settings!$E$13:$E$19,MATCH(I2566,Settings!$B$13:$B$19,0))</f>
        <v/>
      </c>
      <c r="M2566" s="25">
        <f>INDEX(Structure!$K$6:$K$12,MATCH(I2566,Structure!$A$6:$A$12,0))</f>
        <v/>
      </c>
      <c r="N2566" s="26">
        <f>INDEX(Structure!$G$25:$G$52,MATCH(B2566&amp;"|"&amp;I2566,Structure!$A$25:$A$52,0))</f>
        <v/>
      </c>
      <c r="O2566" s="26">
        <f>INDEX(Structure!$H$25:$H$52,MATCH(B2566&amp;"|"&amp;I2566,Structure!$A$25:$A$52,0))</f>
        <v/>
      </c>
      <c r="P2566" s="26">
        <f>INDEX(Structure!$I$25:$I$52,MATCH(B2566&amp;"|"&amp;I2566,Structure!$A$25:$A$52,0))</f>
        <v/>
      </c>
      <c r="Q2566" s="20">
        <f>G2566/H2566</f>
        <v/>
      </c>
      <c r="R2566" s="20">
        <f>G2566/O2566</f>
        <v/>
      </c>
      <c r="S2566" s="32">
        <f>(G2566-N2566)/(P2566-N2566)</f>
        <v/>
      </c>
      <c r="T2566" s="4">
        <f>IF(G2566&lt;N2566,"Below",IF(G2566&gt;P2566,"Above","Within"))</f>
        <v/>
      </c>
      <c r="U2566" s="17">
        <f>MAX(0,N2566-G2566)*F2566</f>
        <v/>
      </c>
      <c r="V2566" s="17">
        <f>MAX(0,G2566-P2566)*F2566</f>
        <v/>
      </c>
      <c r="W2566" s="33">
        <f>IF(T2566="Above",LN(G2566/P2566)/LN(1+INDEX(Market!$E$6:$E$9,MATCH(B2566,Market!$A$6:$A$9,0))),0)</f>
        <v/>
      </c>
    </row>
    <row r="2567">
      <c r="A2567" s="5" t="inlineStr">
        <is>
          <t>E02979</t>
        </is>
      </c>
      <c r="B2567" s="5" t="inlineStr">
        <is>
          <t>DE</t>
        </is>
      </c>
      <c r="C2567" s="5" t="inlineStr">
        <is>
          <t>Customer Service</t>
        </is>
      </c>
      <c r="D2567" s="5" t="inlineStr">
        <is>
          <t>L3</t>
        </is>
      </c>
      <c r="E2567" s="5" t="inlineStr">
        <is>
          <t>M</t>
        </is>
      </c>
      <c r="F2567" s="5" t="n">
        <v>0.8</v>
      </c>
      <c r="G2567" s="31" t="n">
        <v>56300</v>
      </c>
      <c r="H2567" s="31" t="n">
        <v>54700</v>
      </c>
      <c r="I2567" s="6">
        <f>INDEX(Roles!$J$5:$J$40,MATCH(C2567&amp;"|"&amp;D2567,Roles!$A$5:$A$40,0))</f>
        <v/>
      </c>
      <c r="J2567" s="6">
        <f>INDEX(Roles!$K$5:$K$40,MATCH(C2567&amp;"|"&amp;D2567,Roles!$A$5:$A$40,0))</f>
        <v/>
      </c>
      <c r="K2567" s="26">
        <f>INDEX(Market!$K$31:$K$54,MATCH(B2567&amp;"|"&amp;J2567,Market!$A$31:$A$54,0))</f>
        <v/>
      </c>
      <c r="L2567" s="6">
        <f>INDEX(Settings!$E$13:$E$19,MATCH(I2567,Settings!$B$13:$B$19,0))</f>
        <v/>
      </c>
      <c r="M2567" s="25">
        <f>INDEX(Structure!$K$6:$K$12,MATCH(I2567,Structure!$A$6:$A$12,0))</f>
        <v/>
      </c>
      <c r="N2567" s="26">
        <f>INDEX(Structure!$G$25:$G$52,MATCH(B2567&amp;"|"&amp;I2567,Structure!$A$25:$A$52,0))</f>
        <v/>
      </c>
      <c r="O2567" s="26">
        <f>INDEX(Structure!$H$25:$H$52,MATCH(B2567&amp;"|"&amp;I2567,Structure!$A$25:$A$52,0))</f>
        <v/>
      </c>
      <c r="P2567" s="26">
        <f>INDEX(Structure!$I$25:$I$52,MATCH(B2567&amp;"|"&amp;I2567,Structure!$A$25:$A$52,0))</f>
        <v/>
      </c>
      <c r="Q2567" s="20">
        <f>G2567/H2567</f>
        <v/>
      </c>
      <c r="R2567" s="20">
        <f>G2567/O2567</f>
        <v/>
      </c>
      <c r="S2567" s="32">
        <f>(G2567-N2567)/(P2567-N2567)</f>
        <v/>
      </c>
      <c r="T2567" s="4">
        <f>IF(G2567&lt;N2567,"Below",IF(G2567&gt;P2567,"Above","Within"))</f>
        <v/>
      </c>
      <c r="U2567" s="17">
        <f>MAX(0,N2567-G2567)*F2567</f>
        <v/>
      </c>
      <c r="V2567" s="17">
        <f>MAX(0,G2567-P2567)*F2567</f>
        <v/>
      </c>
      <c r="W2567" s="33">
        <f>IF(T2567="Above",LN(G2567/P2567)/LN(1+INDEX(Market!$E$6:$E$9,MATCH(B2567,Market!$A$6:$A$9,0))),0)</f>
        <v/>
      </c>
    </row>
    <row r="2568">
      <c r="A2568" s="5" t="inlineStr">
        <is>
          <t>E02981</t>
        </is>
      </c>
      <c r="B2568" s="5" t="inlineStr">
        <is>
          <t>ES</t>
        </is>
      </c>
      <c r="C2568" s="5" t="inlineStr">
        <is>
          <t>Customer Service</t>
        </is>
      </c>
      <c r="D2568" s="5" t="inlineStr">
        <is>
          <t>L2</t>
        </is>
      </c>
      <c r="E2568" s="5" t="inlineStr">
        <is>
          <t>F</t>
        </is>
      </c>
      <c r="F2568" s="5" t="n">
        <v>1</v>
      </c>
      <c r="G2568" s="31" t="n">
        <v>26750</v>
      </c>
      <c r="H2568" s="31" t="n">
        <v>28100</v>
      </c>
      <c r="I2568" s="6">
        <f>INDEX(Roles!$J$5:$J$40,MATCH(C2568&amp;"|"&amp;D2568,Roles!$A$5:$A$40,0))</f>
        <v/>
      </c>
      <c r="J2568" s="6">
        <f>INDEX(Roles!$K$5:$K$40,MATCH(C2568&amp;"|"&amp;D2568,Roles!$A$5:$A$40,0))</f>
        <v/>
      </c>
      <c r="K2568" s="26">
        <f>INDEX(Market!$K$31:$K$54,MATCH(B2568&amp;"|"&amp;J2568,Market!$A$31:$A$54,0))</f>
        <v/>
      </c>
      <c r="L2568" s="6">
        <f>INDEX(Settings!$E$13:$E$19,MATCH(I2568,Settings!$B$13:$B$19,0))</f>
        <v/>
      </c>
      <c r="M2568" s="25">
        <f>INDEX(Structure!$K$6:$K$12,MATCH(I2568,Structure!$A$6:$A$12,0))</f>
        <v/>
      </c>
      <c r="N2568" s="26">
        <f>INDEX(Structure!$G$25:$G$52,MATCH(B2568&amp;"|"&amp;I2568,Structure!$A$25:$A$52,0))</f>
        <v/>
      </c>
      <c r="O2568" s="26">
        <f>INDEX(Structure!$H$25:$H$52,MATCH(B2568&amp;"|"&amp;I2568,Structure!$A$25:$A$52,0))</f>
        <v/>
      </c>
      <c r="P2568" s="26">
        <f>INDEX(Structure!$I$25:$I$52,MATCH(B2568&amp;"|"&amp;I2568,Structure!$A$25:$A$52,0))</f>
        <v/>
      </c>
      <c r="Q2568" s="20">
        <f>G2568/H2568</f>
        <v/>
      </c>
      <c r="R2568" s="20">
        <f>G2568/O2568</f>
        <v/>
      </c>
      <c r="S2568" s="32">
        <f>(G2568-N2568)/(P2568-N2568)</f>
        <v/>
      </c>
      <c r="T2568" s="4">
        <f>IF(G2568&lt;N2568,"Below",IF(G2568&gt;P2568,"Above","Within"))</f>
        <v/>
      </c>
      <c r="U2568" s="17">
        <f>MAX(0,N2568-G2568)*F2568</f>
        <v/>
      </c>
      <c r="V2568" s="17">
        <f>MAX(0,G2568-P2568)*F2568</f>
        <v/>
      </c>
      <c r="W2568" s="33">
        <f>IF(T2568="Above",LN(G2568/P2568)/LN(1+INDEX(Market!$E$6:$E$9,MATCH(B2568,Market!$A$6:$A$9,0))),0)</f>
        <v/>
      </c>
    </row>
    <row r="2569">
      <c r="A2569" s="5" t="inlineStr">
        <is>
          <t>E02982</t>
        </is>
      </c>
      <c r="B2569" s="5" t="inlineStr">
        <is>
          <t>DE</t>
        </is>
      </c>
      <c r="C2569" s="5" t="inlineStr">
        <is>
          <t>Sales</t>
        </is>
      </c>
      <c r="D2569" s="5" t="inlineStr">
        <is>
          <t>L1</t>
        </is>
      </c>
      <c r="E2569" s="5" t="inlineStr">
        <is>
          <t>F</t>
        </is>
      </c>
      <c r="F2569" s="5" t="n">
        <v>1</v>
      </c>
      <c r="G2569" s="31" t="n">
        <v>43100</v>
      </c>
      <c r="H2569" s="31" t="n">
        <v>39900</v>
      </c>
      <c r="I2569" s="6">
        <f>INDEX(Roles!$J$5:$J$40,MATCH(C2569&amp;"|"&amp;D2569,Roles!$A$5:$A$40,0))</f>
        <v/>
      </c>
      <c r="J2569" s="6">
        <f>INDEX(Roles!$K$5:$K$40,MATCH(C2569&amp;"|"&amp;D2569,Roles!$A$5:$A$40,0))</f>
        <v/>
      </c>
      <c r="K2569" s="26">
        <f>INDEX(Market!$K$31:$K$54,MATCH(B2569&amp;"|"&amp;J2569,Market!$A$31:$A$54,0))</f>
        <v/>
      </c>
      <c r="L2569" s="6">
        <f>INDEX(Settings!$E$13:$E$19,MATCH(I2569,Settings!$B$13:$B$19,0))</f>
        <v/>
      </c>
      <c r="M2569" s="25">
        <f>INDEX(Structure!$K$6:$K$12,MATCH(I2569,Structure!$A$6:$A$12,0))</f>
        <v/>
      </c>
      <c r="N2569" s="26">
        <f>INDEX(Structure!$G$25:$G$52,MATCH(B2569&amp;"|"&amp;I2569,Structure!$A$25:$A$52,0))</f>
        <v/>
      </c>
      <c r="O2569" s="26">
        <f>INDEX(Structure!$H$25:$H$52,MATCH(B2569&amp;"|"&amp;I2569,Structure!$A$25:$A$52,0))</f>
        <v/>
      </c>
      <c r="P2569" s="26">
        <f>INDEX(Structure!$I$25:$I$52,MATCH(B2569&amp;"|"&amp;I2569,Structure!$A$25:$A$52,0))</f>
        <v/>
      </c>
      <c r="Q2569" s="20">
        <f>G2569/H2569</f>
        <v/>
      </c>
      <c r="R2569" s="20">
        <f>G2569/O2569</f>
        <v/>
      </c>
      <c r="S2569" s="32">
        <f>(G2569-N2569)/(P2569-N2569)</f>
        <v/>
      </c>
      <c r="T2569" s="4">
        <f>IF(G2569&lt;N2569,"Below",IF(G2569&gt;P2569,"Above","Within"))</f>
        <v/>
      </c>
      <c r="U2569" s="17">
        <f>MAX(0,N2569-G2569)*F2569</f>
        <v/>
      </c>
      <c r="V2569" s="17">
        <f>MAX(0,G2569-P2569)*F2569</f>
        <v/>
      </c>
      <c r="W2569" s="33">
        <f>IF(T2569="Above",LN(G2569/P2569)/LN(1+INDEX(Market!$E$6:$E$9,MATCH(B2569,Market!$A$6:$A$9,0))),0)</f>
        <v/>
      </c>
    </row>
    <row r="2570">
      <c r="A2570" s="5" t="inlineStr">
        <is>
          <t>E02983</t>
        </is>
      </c>
      <c r="B2570" s="5" t="inlineStr">
        <is>
          <t>IT</t>
        </is>
      </c>
      <c r="C2570" s="5" t="inlineStr">
        <is>
          <t>Operations</t>
        </is>
      </c>
      <c r="D2570" s="5" t="inlineStr">
        <is>
          <t>L2</t>
        </is>
      </c>
      <c r="E2570" s="5" t="inlineStr">
        <is>
          <t>F</t>
        </is>
      </c>
      <c r="F2570" s="5" t="n">
        <v>1</v>
      </c>
      <c r="G2570" s="31" t="n">
        <v>29950</v>
      </c>
      <c r="H2570" s="31" t="n">
        <v>30900</v>
      </c>
      <c r="I2570" s="6">
        <f>INDEX(Roles!$J$5:$J$40,MATCH(C2570&amp;"|"&amp;D2570,Roles!$A$5:$A$40,0))</f>
        <v/>
      </c>
      <c r="J2570" s="6">
        <f>INDEX(Roles!$K$5:$K$40,MATCH(C2570&amp;"|"&amp;D2570,Roles!$A$5:$A$40,0))</f>
        <v/>
      </c>
      <c r="K2570" s="26">
        <f>INDEX(Market!$K$31:$K$54,MATCH(B2570&amp;"|"&amp;J2570,Market!$A$31:$A$54,0))</f>
        <v/>
      </c>
      <c r="L2570" s="6">
        <f>INDEX(Settings!$E$13:$E$19,MATCH(I2570,Settings!$B$13:$B$19,0))</f>
        <v/>
      </c>
      <c r="M2570" s="25">
        <f>INDEX(Structure!$K$6:$K$12,MATCH(I2570,Structure!$A$6:$A$12,0))</f>
        <v/>
      </c>
      <c r="N2570" s="26">
        <f>INDEX(Structure!$G$25:$G$52,MATCH(B2570&amp;"|"&amp;I2570,Structure!$A$25:$A$52,0))</f>
        <v/>
      </c>
      <c r="O2570" s="26">
        <f>INDEX(Structure!$H$25:$H$52,MATCH(B2570&amp;"|"&amp;I2570,Structure!$A$25:$A$52,0))</f>
        <v/>
      </c>
      <c r="P2570" s="26">
        <f>INDEX(Structure!$I$25:$I$52,MATCH(B2570&amp;"|"&amp;I2570,Structure!$A$25:$A$52,0))</f>
        <v/>
      </c>
      <c r="Q2570" s="20">
        <f>G2570/H2570</f>
        <v/>
      </c>
      <c r="R2570" s="20">
        <f>G2570/O2570</f>
        <v/>
      </c>
      <c r="S2570" s="32">
        <f>(G2570-N2570)/(P2570-N2570)</f>
        <v/>
      </c>
      <c r="T2570" s="4">
        <f>IF(G2570&lt;N2570,"Below",IF(G2570&gt;P2570,"Above","Within"))</f>
        <v/>
      </c>
      <c r="U2570" s="17">
        <f>MAX(0,N2570-G2570)*F2570</f>
        <v/>
      </c>
      <c r="V2570" s="17">
        <f>MAX(0,G2570-P2570)*F2570</f>
        <v/>
      </c>
      <c r="W2570" s="33">
        <f>IF(T2570="Above",LN(G2570/P2570)/LN(1+INDEX(Market!$E$6:$E$9,MATCH(B2570,Market!$A$6:$A$9,0))),0)</f>
        <v/>
      </c>
    </row>
    <row r="2571">
      <c r="A2571" s="5" t="inlineStr">
        <is>
          <t>E02984</t>
        </is>
      </c>
      <c r="B2571" s="5" t="inlineStr">
        <is>
          <t>ES</t>
        </is>
      </c>
      <c r="C2571" s="5" t="inlineStr">
        <is>
          <t>HR</t>
        </is>
      </c>
      <c r="D2571" s="5" t="inlineStr">
        <is>
          <t>L1</t>
        </is>
      </c>
      <c r="E2571" s="5" t="inlineStr">
        <is>
          <t>F</t>
        </is>
      </c>
      <c r="F2571" s="5" t="n">
        <v>1</v>
      </c>
      <c r="G2571" s="31" t="n">
        <v>26250</v>
      </c>
      <c r="H2571" s="31" t="n">
        <v>25000</v>
      </c>
      <c r="I2571" s="6">
        <f>INDEX(Roles!$J$5:$J$40,MATCH(C2571&amp;"|"&amp;D2571,Roles!$A$5:$A$40,0))</f>
        <v/>
      </c>
      <c r="J2571" s="6">
        <f>INDEX(Roles!$K$5:$K$40,MATCH(C2571&amp;"|"&amp;D2571,Roles!$A$5:$A$40,0))</f>
        <v/>
      </c>
      <c r="K2571" s="26">
        <f>INDEX(Market!$K$31:$K$54,MATCH(B2571&amp;"|"&amp;J2571,Market!$A$31:$A$54,0))</f>
        <v/>
      </c>
      <c r="L2571" s="6">
        <f>INDEX(Settings!$E$13:$E$19,MATCH(I2571,Settings!$B$13:$B$19,0))</f>
        <v/>
      </c>
      <c r="M2571" s="25">
        <f>INDEX(Structure!$K$6:$K$12,MATCH(I2571,Structure!$A$6:$A$12,0))</f>
        <v/>
      </c>
      <c r="N2571" s="26">
        <f>INDEX(Structure!$G$25:$G$52,MATCH(B2571&amp;"|"&amp;I2571,Structure!$A$25:$A$52,0))</f>
        <v/>
      </c>
      <c r="O2571" s="26">
        <f>INDEX(Structure!$H$25:$H$52,MATCH(B2571&amp;"|"&amp;I2571,Structure!$A$25:$A$52,0))</f>
        <v/>
      </c>
      <c r="P2571" s="26">
        <f>INDEX(Structure!$I$25:$I$52,MATCH(B2571&amp;"|"&amp;I2571,Structure!$A$25:$A$52,0))</f>
        <v/>
      </c>
      <c r="Q2571" s="20">
        <f>G2571/H2571</f>
        <v/>
      </c>
      <c r="R2571" s="20">
        <f>G2571/O2571</f>
        <v/>
      </c>
      <c r="S2571" s="32">
        <f>(G2571-N2571)/(P2571-N2571)</f>
        <v/>
      </c>
      <c r="T2571" s="4">
        <f>IF(G2571&lt;N2571,"Below",IF(G2571&gt;P2571,"Above","Within"))</f>
        <v/>
      </c>
      <c r="U2571" s="17">
        <f>MAX(0,N2571-G2571)*F2571</f>
        <v/>
      </c>
      <c r="V2571" s="17">
        <f>MAX(0,G2571-P2571)*F2571</f>
        <v/>
      </c>
      <c r="W2571" s="33">
        <f>IF(T2571="Above",LN(G2571/P2571)/LN(1+INDEX(Market!$E$6:$E$9,MATCH(B2571,Market!$A$6:$A$9,0))),0)</f>
        <v/>
      </c>
    </row>
    <row r="2572">
      <c r="A2572" s="5" t="inlineStr">
        <is>
          <t>E02985</t>
        </is>
      </c>
      <c r="B2572" s="5" t="inlineStr">
        <is>
          <t>IT</t>
        </is>
      </c>
      <c r="C2572" s="5" t="inlineStr">
        <is>
          <t>Customer Service</t>
        </is>
      </c>
      <c r="D2572" s="5" t="inlineStr">
        <is>
          <t>L2</t>
        </is>
      </c>
      <c r="E2572" s="5" t="inlineStr">
        <is>
          <t>M</t>
        </is>
      </c>
      <c r="F2572" s="5" t="n">
        <v>1</v>
      </c>
      <c r="G2572" s="31" t="n">
        <v>28500</v>
      </c>
      <c r="H2572" s="31" t="n">
        <v>29200</v>
      </c>
      <c r="I2572" s="6">
        <f>INDEX(Roles!$J$5:$J$40,MATCH(C2572&amp;"|"&amp;D2572,Roles!$A$5:$A$40,0))</f>
        <v/>
      </c>
      <c r="J2572" s="6">
        <f>INDEX(Roles!$K$5:$K$40,MATCH(C2572&amp;"|"&amp;D2572,Roles!$A$5:$A$40,0))</f>
        <v/>
      </c>
      <c r="K2572" s="26">
        <f>INDEX(Market!$K$31:$K$54,MATCH(B2572&amp;"|"&amp;J2572,Market!$A$31:$A$54,0))</f>
        <v/>
      </c>
      <c r="L2572" s="6">
        <f>INDEX(Settings!$E$13:$E$19,MATCH(I2572,Settings!$B$13:$B$19,0))</f>
        <v/>
      </c>
      <c r="M2572" s="25">
        <f>INDEX(Structure!$K$6:$K$12,MATCH(I2572,Structure!$A$6:$A$12,0))</f>
        <v/>
      </c>
      <c r="N2572" s="26">
        <f>INDEX(Structure!$G$25:$G$52,MATCH(B2572&amp;"|"&amp;I2572,Structure!$A$25:$A$52,0))</f>
        <v/>
      </c>
      <c r="O2572" s="26">
        <f>INDEX(Structure!$H$25:$H$52,MATCH(B2572&amp;"|"&amp;I2572,Structure!$A$25:$A$52,0))</f>
        <v/>
      </c>
      <c r="P2572" s="26">
        <f>INDEX(Structure!$I$25:$I$52,MATCH(B2572&amp;"|"&amp;I2572,Structure!$A$25:$A$52,0))</f>
        <v/>
      </c>
      <c r="Q2572" s="20">
        <f>G2572/H2572</f>
        <v/>
      </c>
      <c r="R2572" s="20">
        <f>G2572/O2572</f>
        <v/>
      </c>
      <c r="S2572" s="32">
        <f>(G2572-N2572)/(P2572-N2572)</f>
        <v/>
      </c>
      <c r="T2572" s="4">
        <f>IF(G2572&lt;N2572,"Below",IF(G2572&gt;P2572,"Above","Within"))</f>
        <v/>
      </c>
      <c r="U2572" s="17">
        <f>MAX(0,N2572-G2572)*F2572</f>
        <v/>
      </c>
      <c r="V2572" s="17">
        <f>MAX(0,G2572-P2572)*F2572</f>
        <v/>
      </c>
      <c r="W2572" s="33">
        <f>IF(T2572="Above",LN(G2572/P2572)/LN(1+INDEX(Market!$E$6:$E$9,MATCH(B2572,Market!$A$6:$A$9,0))),0)</f>
        <v/>
      </c>
    </row>
    <row r="2573">
      <c r="A2573" s="5" t="inlineStr">
        <is>
          <t>E02986</t>
        </is>
      </c>
      <c r="B2573" s="5" t="inlineStr">
        <is>
          <t>PL</t>
        </is>
      </c>
      <c r="C2573" s="5" t="inlineStr">
        <is>
          <t>HR</t>
        </is>
      </c>
      <c r="D2573" s="5" t="inlineStr">
        <is>
          <t>L2</t>
        </is>
      </c>
      <c r="E2573" s="5" t="inlineStr">
        <is>
          <t>F</t>
        </is>
      </c>
      <c r="F2573" s="5" t="n">
        <v>1</v>
      </c>
      <c r="G2573" s="31" t="n">
        <v>22250</v>
      </c>
      <c r="H2573" s="31" t="n">
        <v>26200</v>
      </c>
      <c r="I2573" s="6">
        <f>INDEX(Roles!$J$5:$J$40,MATCH(C2573&amp;"|"&amp;D2573,Roles!$A$5:$A$40,0))</f>
        <v/>
      </c>
      <c r="J2573" s="6">
        <f>INDEX(Roles!$K$5:$K$40,MATCH(C2573&amp;"|"&amp;D2573,Roles!$A$5:$A$40,0))</f>
        <v/>
      </c>
      <c r="K2573" s="26">
        <f>INDEX(Market!$K$31:$K$54,MATCH(B2573&amp;"|"&amp;J2573,Market!$A$31:$A$54,0))</f>
        <v/>
      </c>
      <c r="L2573" s="6">
        <f>INDEX(Settings!$E$13:$E$19,MATCH(I2573,Settings!$B$13:$B$19,0))</f>
        <v/>
      </c>
      <c r="M2573" s="25">
        <f>INDEX(Structure!$K$6:$K$12,MATCH(I2573,Structure!$A$6:$A$12,0))</f>
        <v/>
      </c>
      <c r="N2573" s="26">
        <f>INDEX(Structure!$G$25:$G$52,MATCH(B2573&amp;"|"&amp;I2573,Structure!$A$25:$A$52,0))</f>
        <v/>
      </c>
      <c r="O2573" s="26">
        <f>INDEX(Structure!$H$25:$H$52,MATCH(B2573&amp;"|"&amp;I2573,Structure!$A$25:$A$52,0))</f>
        <v/>
      </c>
      <c r="P2573" s="26">
        <f>INDEX(Structure!$I$25:$I$52,MATCH(B2573&amp;"|"&amp;I2573,Structure!$A$25:$A$52,0))</f>
        <v/>
      </c>
      <c r="Q2573" s="20">
        <f>G2573/H2573</f>
        <v/>
      </c>
      <c r="R2573" s="20">
        <f>G2573/O2573</f>
        <v/>
      </c>
      <c r="S2573" s="32">
        <f>(G2573-N2573)/(P2573-N2573)</f>
        <v/>
      </c>
      <c r="T2573" s="4">
        <f>IF(G2573&lt;N2573,"Below",IF(G2573&gt;P2573,"Above","Within"))</f>
        <v/>
      </c>
      <c r="U2573" s="17">
        <f>MAX(0,N2573-G2573)*F2573</f>
        <v/>
      </c>
      <c r="V2573" s="17">
        <f>MAX(0,G2573-P2573)*F2573</f>
        <v/>
      </c>
      <c r="W2573" s="33">
        <f>IF(T2573="Above",LN(G2573/P2573)/LN(1+INDEX(Market!$E$6:$E$9,MATCH(B2573,Market!$A$6:$A$9,0))),0)</f>
        <v/>
      </c>
    </row>
    <row r="2574">
      <c r="A2574" s="5" t="inlineStr">
        <is>
          <t>E02987</t>
        </is>
      </c>
      <c r="B2574" s="5" t="inlineStr">
        <is>
          <t>PL</t>
        </is>
      </c>
      <c r="C2574" s="5" t="inlineStr">
        <is>
          <t>Sales</t>
        </is>
      </c>
      <c r="D2574" s="5" t="inlineStr">
        <is>
          <t>L2</t>
        </is>
      </c>
      <c r="E2574" s="5" t="inlineStr">
        <is>
          <t>M</t>
        </is>
      </c>
      <c r="F2574" s="5" t="n">
        <v>1</v>
      </c>
      <c r="G2574" s="31" t="n">
        <v>27850</v>
      </c>
      <c r="H2574" s="31" t="n">
        <v>27600</v>
      </c>
      <c r="I2574" s="6">
        <f>INDEX(Roles!$J$5:$J$40,MATCH(C2574&amp;"|"&amp;D2574,Roles!$A$5:$A$40,0))</f>
        <v/>
      </c>
      <c r="J2574" s="6">
        <f>INDEX(Roles!$K$5:$K$40,MATCH(C2574&amp;"|"&amp;D2574,Roles!$A$5:$A$40,0))</f>
        <v/>
      </c>
      <c r="K2574" s="26">
        <f>INDEX(Market!$K$31:$K$54,MATCH(B2574&amp;"|"&amp;J2574,Market!$A$31:$A$54,0))</f>
        <v/>
      </c>
      <c r="L2574" s="6">
        <f>INDEX(Settings!$E$13:$E$19,MATCH(I2574,Settings!$B$13:$B$19,0))</f>
        <v/>
      </c>
      <c r="M2574" s="25">
        <f>INDEX(Structure!$K$6:$K$12,MATCH(I2574,Structure!$A$6:$A$12,0))</f>
        <v/>
      </c>
      <c r="N2574" s="26">
        <f>INDEX(Structure!$G$25:$G$52,MATCH(B2574&amp;"|"&amp;I2574,Structure!$A$25:$A$52,0))</f>
        <v/>
      </c>
      <c r="O2574" s="26">
        <f>INDEX(Structure!$H$25:$H$52,MATCH(B2574&amp;"|"&amp;I2574,Structure!$A$25:$A$52,0))</f>
        <v/>
      </c>
      <c r="P2574" s="26">
        <f>INDEX(Structure!$I$25:$I$52,MATCH(B2574&amp;"|"&amp;I2574,Structure!$A$25:$A$52,0))</f>
        <v/>
      </c>
      <c r="Q2574" s="20">
        <f>G2574/H2574</f>
        <v/>
      </c>
      <c r="R2574" s="20">
        <f>G2574/O2574</f>
        <v/>
      </c>
      <c r="S2574" s="32">
        <f>(G2574-N2574)/(P2574-N2574)</f>
        <v/>
      </c>
      <c r="T2574" s="4">
        <f>IF(G2574&lt;N2574,"Below",IF(G2574&gt;P2574,"Above","Within"))</f>
        <v/>
      </c>
      <c r="U2574" s="17">
        <f>MAX(0,N2574-G2574)*F2574</f>
        <v/>
      </c>
      <c r="V2574" s="17">
        <f>MAX(0,G2574-P2574)*F2574</f>
        <v/>
      </c>
      <c r="W2574" s="33">
        <f>IF(T2574="Above",LN(G2574/P2574)/LN(1+INDEX(Market!$E$6:$E$9,MATCH(B2574,Market!$A$6:$A$9,0))),0)</f>
        <v/>
      </c>
    </row>
    <row r="2575">
      <c r="A2575" s="5" t="inlineStr">
        <is>
          <t>E02988</t>
        </is>
      </c>
      <c r="B2575" s="5" t="inlineStr">
        <is>
          <t>PL</t>
        </is>
      </c>
      <c r="C2575" s="5" t="inlineStr">
        <is>
          <t>Customer Service</t>
        </is>
      </c>
      <c r="D2575" s="5" t="inlineStr">
        <is>
          <t>L5</t>
        </is>
      </c>
      <c r="E2575" s="5" t="inlineStr">
        <is>
          <t>F</t>
        </is>
      </c>
      <c r="F2575" s="5" t="n">
        <v>1</v>
      </c>
      <c r="G2575" s="31" t="n">
        <v>56500</v>
      </c>
      <c r="H2575" s="31" t="n">
        <v>54800</v>
      </c>
      <c r="I2575" s="6">
        <f>INDEX(Roles!$J$5:$J$40,MATCH(C2575&amp;"|"&amp;D2575,Roles!$A$5:$A$40,0))</f>
        <v/>
      </c>
      <c r="J2575" s="6">
        <f>INDEX(Roles!$K$5:$K$40,MATCH(C2575&amp;"|"&amp;D2575,Roles!$A$5:$A$40,0))</f>
        <v/>
      </c>
      <c r="K2575" s="26">
        <f>INDEX(Market!$K$31:$K$54,MATCH(B2575&amp;"|"&amp;J2575,Market!$A$31:$A$54,0))</f>
        <v/>
      </c>
      <c r="L2575" s="6">
        <f>INDEX(Settings!$E$13:$E$19,MATCH(I2575,Settings!$B$13:$B$19,0))</f>
        <v/>
      </c>
      <c r="M2575" s="25">
        <f>INDEX(Structure!$K$6:$K$12,MATCH(I2575,Structure!$A$6:$A$12,0))</f>
        <v/>
      </c>
      <c r="N2575" s="26">
        <f>INDEX(Structure!$G$25:$G$52,MATCH(B2575&amp;"|"&amp;I2575,Structure!$A$25:$A$52,0))</f>
        <v/>
      </c>
      <c r="O2575" s="26">
        <f>INDEX(Structure!$H$25:$H$52,MATCH(B2575&amp;"|"&amp;I2575,Structure!$A$25:$A$52,0))</f>
        <v/>
      </c>
      <c r="P2575" s="26">
        <f>INDEX(Structure!$I$25:$I$52,MATCH(B2575&amp;"|"&amp;I2575,Structure!$A$25:$A$52,0))</f>
        <v/>
      </c>
      <c r="Q2575" s="20">
        <f>G2575/H2575</f>
        <v/>
      </c>
      <c r="R2575" s="20">
        <f>G2575/O2575</f>
        <v/>
      </c>
      <c r="S2575" s="32">
        <f>(G2575-N2575)/(P2575-N2575)</f>
        <v/>
      </c>
      <c r="T2575" s="4">
        <f>IF(G2575&lt;N2575,"Below",IF(G2575&gt;P2575,"Above","Within"))</f>
        <v/>
      </c>
      <c r="U2575" s="17">
        <f>MAX(0,N2575-G2575)*F2575</f>
        <v/>
      </c>
      <c r="V2575" s="17">
        <f>MAX(0,G2575-P2575)*F2575</f>
        <v/>
      </c>
      <c r="W2575" s="33">
        <f>IF(T2575="Above",LN(G2575/P2575)/LN(1+INDEX(Market!$E$6:$E$9,MATCH(B2575,Market!$A$6:$A$9,0))),0)</f>
        <v/>
      </c>
    </row>
    <row r="2576">
      <c r="A2576" s="5" t="inlineStr">
        <is>
          <t>E02989</t>
        </is>
      </c>
      <c r="B2576" s="5" t="inlineStr">
        <is>
          <t>PL</t>
        </is>
      </c>
      <c r="C2576" s="5" t="inlineStr">
        <is>
          <t>Operations</t>
        </is>
      </c>
      <c r="D2576" s="5" t="inlineStr">
        <is>
          <t>L1</t>
        </is>
      </c>
      <c r="E2576" s="5" t="inlineStr">
        <is>
          <t>F</t>
        </is>
      </c>
      <c r="F2576" s="5" t="n">
        <v>1</v>
      </c>
      <c r="G2576" s="31" t="n">
        <v>17450</v>
      </c>
      <c r="H2576" s="31" t="n">
        <v>20000</v>
      </c>
      <c r="I2576" s="6">
        <f>INDEX(Roles!$J$5:$J$40,MATCH(C2576&amp;"|"&amp;D2576,Roles!$A$5:$A$40,0))</f>
        <v/>
      </c>
      <c r="J2576" s="6">
        <f>INDEX(Roles!$K$5:$K$40,MATCH(C2576&amp;"|"&amp;D2576,Roles!$A$5:$A$40,0))</f>
        <v/>
      </c>
      <c r="K2576" s="26">
        <f>INDEX(Market!$K$31:$K$54,MATCH(B2576&amp;"|"&amp;J2576,Market!$A$31:$A$54,0))</f>
        <v/>
      </c>
      <c r="L2576" s="6">
        <f>INDEX(Settings!$E$13:$E$19,MATCH(I2576,Settings!$B$13:$B$19,0))</f>
        <v/>
      </c>
      <c r="M2576" s="25">
        <f>INDEX(Structure!$K$6:$K$12,MATCH(I2576,Structure!$A$6:$A$12,0))</f>
        <v/>
      </c>
      <c r="N2576" s="26">
        <f>INDEX(Structure!$G$25:$G$52,MATCH(B2576&amp;"|"&amp;I2576,Structure!$A$25:$A$52,0))</f>
        <v/>
      </c>
      <c r="O2576" s="26">
        <f>INDEX(Structure!$H$25:$H$52,MATCH(B2576&amp;"|"&amp;I2576,Structure!$A$25:$A$52,0))</f>
        <v/>
      </c>
      <c r="P2576" s="26">
        <f>INDEX(Structure!$I$25:$I$52,MATCH(B2576&amp;"|"&amp;I2576,Structure!$A$25:$A$52,0))</f>
        <v/>
      </c>
      <c r="Q2576" s="20">
        <f>G2576/H2576</f>
        <v/>
      </c>
      <c r="R2576" s="20">
        <f>G2576/O2576</f>
        <v/>
      </c>
      <c r="S2576" s="32">
        <f>(G2576-N2576)/(P2576-N2576)</f>
        <v/>
      </c>
      <c r="T2576" s="4">
        <f>IF(G2576&lt;N2576,"Below",IF(G2576&gt;P2576,"Above","Within"))</f>
        <v/>
      </c>
      <c r="U2576" s="17">
        <f>MAX(0,N2576-G2576)*F2576</f>
        <v/>
      </c>
      <c r="V2576" s="17">
        <f>MAX(0,G2576-P2576)*F2576</f>
        <v/>
      </c>
      <c r="W2576" s="33">
        <f>IF(T2576="Above",LN(G2576/P2576)/LN(1+INDEX(Market!$E$6:$E$9,MATCH(B2576,Market!$A$6:$A$9,0))),0)</f>
        <v/>
      </c>
    </row>
    <row r="2577">
      <c r="A2577" s="5" t="inlineStr">
        <is>
          <t>E02990</t>
        </is>
      </c>
      <c r="B2577" s="5" t="inlineStr">
        <is>
          <t>PL</t>
        </is>
      </c>
      <c r="C2577" s="5" t="inlineStr">
        <is>
          <t>Tech</t>
        </is>
      </c>
      <c r="D2577" s="5" t="inlineStr">
        <is>
          <t>L1</t>
        </is>
      </c>
      <c r="E2577" s="5" t="inlineStr">
        <is>
          <t>F</t>
        </is>
      </c>
      <c r="F2577" s="5" t="n">
        <v>1</v>
      </c>
      <c r="G2577" s="31" t="n">
        <v>26550</v>
      </c>
      <c r="H2577" s="31" t="n">
        <v>26200</v>
      </c>
      <c r="I2577" s="6">
        <f>INDEX(Roles!$J$5:$J$40,MATCH(C2577&amp;"|"&amp;D2577,Roles!$A$5:$A$40,0))</f>
        <v/>
      </c>
      <c r="J2577" s="6">
        <f>INDEX(Roles!$K$5:$K$40,MATCH(C2577&amp;"|"&amp;D2577,Roles!$A$5:$A$40,0))</f>
        <v/>
      </c>
      <c r="K2577" s="26">
        <f>INDEX(Market!$K$31:$K$54,MATCH(B2577&amp;"|"&amp;J2577,Market!$A$31:$A$54,0))</f>
        <v/>
      </c>
      <c r="L2577" s="6">
        <f>INDEX(Settings!$E$13:$E$19,MATCH(I2577,Settings!$B$13:$B$19,0))</f>
        <v/>
      </c>
      <c r="M2577" s="25">
        <f>INDEX(Structure!$K$6:$K$12,MATCH(I2577,Structure!$A$6:$A$12,0))</f>
        <v/>
      </c>
      <c r="N2577" s="26">
        <f>INDEX(Structure!$G$25:$G$52,MATCH(B2577&amp;"|"&amp;I2577,Structure!$A$25:$A$52,0))</f>
        <v/>
      </c>
      <c r="O2577" s="26">
        <f>INDEX(Structure!$H$25:$H$52,MATCH(B2577&amp;"|"&amp;I2577,Structure!$A$25:$A$52,0))</f>
        <v/>
      </c>
      <c r="P2577" s="26">
        <f>INDEX(Structure!$I$25:$I$52,MATCH(B2577&amp;"|"&amp;I2577,Structure!$A$25:$A$52,0))</f>
        <v/>
      </c>
      <c r="Q2577" s="20">
        <f>G2577/H2577</f>
        <v/>
      </c>
      <c r="R2577" s="20">
        <f>G2577/O2577</f>
        <v/>
      </c>
      <c r="S2577" s="32">
        <f>(G2577-N2577)/(P2577-N2577)</f>
        <v/>
      </c>
      <c r="T2577" s="4">
        <f>IF(G2577&lt;N2577,"Below",IF(G2577&gt;P2577,"Above","Within"))</f>
        <v/>
      </c>
      <c r="U2577" s="17">
        <f>MAX(0,N2577-G2577)*F2577</f>
        <v/>
      </c>
      <c r="V2577" s="17">
        <f>MAX(0,G2577-P2577)*F2577</f>
        <v/>
      </c>
      <c r="W2577" s="33">
        <f>IF(T2577="Above",LN(G2577/P2577)/LN(1+INDEX(Market!$E$6:$E$9,MATCH(B2577,Market!$A$6:$A$9,0))),0)</f>
        <v/>
      </c>
    </row>
    <row r="2578">
      <c r="A2578" s="5" t="inlineStr">
        <is>
          <t>E02991</t>
        </is>
      </c>
      <c r="B2578" s="5" t="inlineStr">
        <is>
          <t>ES</t>
        </is>
      </c>
      <c r="C2578" s="5" t="inlineStr">
        <is>
          <t>Finance</t>
        </is>
      </c>
      <c r="D2578" s="5" t="inlineStr">
        <is>
          <t>L1</t>
        </is>
      </c>
      <c r="E2578" s="5" t="inlineStr">
        <is>
          <t>F</t>
        </is>
      </c>
      <c r="F2578" s="5" t="n">
        <v>1</v>
      </c>
      <c r="G2578" s="31" t="n">
        <v>29550</v>
      </c>
      <c r="H2578" s="31" t="n">
        <v>27500</v>
      </c>
      <c r="I2578" s="6">
        <f>INDEX(Roles!$J$5:$J$40,MATCH(C2578&amp;"|"&amp;D2578,Roles!$A$5:$A$40,0))</f>
        <v/>
      </c>
      <c r="J2578" s="6">
        <f>INDEX(Roles!$K$5:$K$40,MATCH(C2578&amp;"|"&amp;D2578,Roles!$A$5:$A$40,0))</f>
        <v/>
      </c>
      <c r="K2578" s="26">
        <f>INDEX(Market!$K$31:$K$54,MATCH(B2578&amp;"|"&amp;J2578,Market!$A$31:$A$54,0))</f>
        <v/>
      </c>
      <c r="L2578" s="6">
        <f>INDEX(Settings!$E$13:$E$19,MATCH(I2578,Settings!$B$13:$B$19,0))</f>
        <v/>
      </c>
      <c r="M2578" s="25">
        <f>INDEX(Structure!$K$6:$K$12,MATCH(I2578,Structure!$A$6:$A$12,0))</f>
        <v/>
      </c>
      <c r="N2578" s="26">
        <f>INDEX(Structure!$G$25:$G$52,MATCH(B2578&amp;"|"&amp;I2578,Structure!$A$25:$A$52,0))</f>
        <v/>
      </c>
      <c r="O2578" s="26">
        <f>INDEX(Structure!$H$25:$H$52,MATCH(B2578&amp;"|"&amp;I2578,Structure!$A$25:$A$52,0))</f>
        <v/>
      </c>
      <c r="P2578" s="26">
        <f>INDEX(Structure!$I$25:$I$52,MATCH(B2578&amp;"|"&amp;I2578,Structure!$A$25:$A$52,0))</f>
        <v/>
      </c>
      <c r="Q2578" s="20">
        <f>G2578/H2578</f>
        <v/>
      </c>
      <c r="R2578" s="20">
        <f>G2578/O2578</f>
        <v/>
      </c>
      <c r="S2578" s="32">
        <f>(G2578-N2578)/(P2578-N2578)</f>
        <v/>
      </c>
      <c r="T2578" s="4">
        <f>IF(G2578&lt;N2578,"Below",IF(G2578&gt;P2578,"Above","Within"))</f>
        <v/>
      </c>
      <c r="U2578" s="17">
        <f>MAX(0,N2578-G2578)*F2578</f>
        <v/>
      </c>
      <c r="V2578" s="17">
        <f>MAX(0,G2578-P2578)*F2578</f>
        <v/>
      </c>
      <c r="W2578" s="33">
        <f>IF(T2578="Above",LN(G2578/P2578)/LN(1+INDEX(Market!$E$6:$E$9,MATCH(B2578,Market!$A$6:$A$9,0))),0)</f>
        <v/>
      </c>
    </row>
    <row r="2579">
      <c r="A2579" s="5" t="inlineStr">
        <is>
          <t>E02992</t>
        </is>
      </c>
      <c r="B2579" s="5" t="inlineStr">
        <is>
          <t>PL</t>
        </is>
      </c>
      <c r="C2579" s="5" t="inlineStr">
        <is>
          <t>Operations</t>
        </is>
      </c>
      <c r="D2579" s="5" t="inlineStr">
        <is>
          <t>L3</t>
        </is>
      </c>
      <c r="E2579" s="5" t="inlineStr">
        <is>
          <t>M</t>
        </is>
      </c>
      <c r="F2579" s="5" t="n">
        <v>1</v>
      </c>
      <c r="G2579" s="31" t="n">
        <v>27300</v>
      </c>
      <c r="H2579" s="31" t="n">
        <v>31900</v>
      </c>
      <c r="I2579" s="6">
        <f>INDEX(Roles!$J$5:$J$40,MATCH(C2579&amp;"|"&amp;D2579,Roles!$A$5:$A$40,0))</f>
        <v/>
      </c>
      <c r="J2579" s="6">
        <f>INDEX(Roles!$K$5:$K$40,MATCH(C2579&amp;"|"&amp;D2579,Roles!$A$5:$A$40,0))</f>
        <v/>
      </c>
      <c r="K2579" s="26">
        <f>INDEX(Market!$K$31:$K$54,MATCH(B2579&amp;"|"&amp;J2579,Market!$A$31:$A$54,0))</f>
        <v/>
      </c>
      <c r="L2579" s="6">
        <f>INDEX(Settings!$E$13:$E$19,MATCH(I2579,Settings!$B$13:$B$19,0))</f>
        <v/>
      </c>
      <c r="M2579" s="25">
        <f>INDEX(Structure!$K$6:$K$12,MATCH(I2579,Structure!$A$6:$A$12,0))</f>
        <v/>
      </c>
      <c r="N2579" s="26">
        <f>INDEX(Structure!$G$25:$G$52,MATCH(B2579&amp;"|"&amp;I2579,Structure!$A$25:$A$52,0))</f>
        <v/>
      </c>
      <c r="O2579" s="26">
        <f>INDEX(Structure!$H$25:$H$52,MATCH(B2579&amp;"|"&amp;I2579,Structure!$A$25:$A$52,0))</f>
        <v/>
      </c>
      <c r="P2579" s="26">
        <f>INDEX(Structure!$I$25:$I$52,MATCH(B2579&amp;"|"&amp;I2579,Structure!$A$25:$A$52,0))</f>
        <v/>
      </c>
      <c r="Q2579" s="20">
        <f>G2579/H2579</f>
        <v/>
      </c>
      <c r="R2579" s="20">
        <f>G2579/O2579</f>
        <v/>
      </c>
      <c r="S2579" s="32">
        <f>(G2579-N2579)/(P2579-N2579)</f>
        <v/>
      </c>
      <c r="T2579" s="4">
        <f>IF(G2579&lt;N2579,"Below",IF(G2579&gt;P2579,"Above","Within"))</f>
        <v/>
      </c>
      <c r="U2579" s="17">
        <f>MAX(0,N2579-G2579)*F2579</f>
        <v/>
      </c>
      <c r="V2579" s="17">
        <f>MAX(0,G2579-P2579)*F2579</f>
        <v/>
      </c>
      <c r="W2579" s="33">
        <f>IF(T2579="Above",LN(G2579/P2579)/LN(1+INDEX(Market!$E$6:$E$9,MATCH(B2579,Market!$A$6:$A$9,0))),0)</f>
        <v/>
      </c>
    </row>
    <row r="2580">
      <c r="A2580" s="5" t="inlineStr">
        <is>
          <t>E02993</t>
        </is>
      </c>
      <c r="B2580" s="5" t="inlineStr">
        <is>
          <t>IT</t>
        </is>
      </c>
      <c r="C2580" s="5" t="inlineStr">
        <is>
          <t>HR</t>
        </is>
      </c>
      <c r="D2580" s="5" t="inlineStr">
        <is>
          <t>L2</t>
        </is>
      </c>
      <c r="E2580" s="5" t="inlineStr">
        <is>
          <t>F</t>
        </is>
      </c>
      <c r="F2580" s="5" t="n">
        <v>1</v>
      </c>
      <c r="G2580" s="31" t="n">
        <v>32900</v>
      </c>
      <c r="H2580" s="31" t="n">
        <v>32500</v>
      </c>
      <c r="I2580" s="6">
        <f>INDEX(Roles!$J$5:$J$40,MATCH(C2580&amp;"|"&amp;D2580,Roles!$A$5:$A$40,0))</f>
        <v/>
      </c>
      <c r="J2580" s="6">
        <f>INDEX(Roles!$K$5:$K$40,MATCH(C2580&amp;"|"&amp;D2580,Roles!$A$5:$A$40,0))</f>
        <v/>
      </c>
      <c r="K2580" s="26">
        <f>INDEX(Market!$K$31:$K$54,MATCH(B2580&amp;"|"&amp;J2580,Market!$A$31:$A$54,0))</f>
        <v/>
      </c>
      <c r="L2580" s="6">
        <f>INDEX(Settings!$E$13:$E$19,MATCH(I2580,Settings!$B$13:$B$19,0))</f>
        <v/>
      </c>
      <c r="M2580" s="25">
        <f>INDEX(Structure!$K$6:$K$12,MATCH(I2580,Structure!$A$6:$A$12,0))</f>
        <v/>
      </c>
      <c r="N2580" s="26">
        <f>INDEX(Structure!$G$25:$G$52,MATCH(B2580&amp;"|"&amp;I2580,Structure!$A$25:$A$52,0))</f>
        <v/>
      </c>
      <c r="O2580" s="26">
        <f>INDEX(Structure!$H$25:$H$52,MATCH(B2580&amp;"|"&amp;I2580,Structure!$A$25:$A$52,0))</f>
        <v/>
      </c>
      <c r="P2580" s="26">
        <f>INDEX(Structure!$I$25:$I$52,MATCH(B2580&amp;"|"&amp;I2580,Structure!$A$25:$A$52,0))</f>
        <v/>
      </c>
      <c r="Q2580" s="20">
        <f>G2580/H2580</f>
        <v/>
      </c>
      <c r="R2580" s="20">
        <f>G2580/O2580</f>
        <v/>
      </c>
      <c r="S2580" s="32">
        <f>(G2580-N2580)/(P2580-N2580)</f>
        <v/>
      </c>
      <c r="T2580" s="4">
        <f>IF(G2580&lt;N2580,"Below",IF(G2580&gt;P2580,"Above","Within"))</f>
        <v/>
      </c>
      <c r="U2580" s="17">
        <f>MAX(0,N2580-G2580)*F2580</f>
        <v/>
      </c>
      <c r="V2580" s="17">
        <f>MAX(0,G2580-P2580)*F2580</f>
        <v/>
      </c>
      <c r="W2580" s="33">
        <f>IF(T2580="Above",LN(G2580/P2580)/LN(1+INDEX(Market!$E$6:$E$9,MATCH(B2580,Market!$A$6:$A$9,0))),0)</f>
        <v/>
      </c>
    </row>
    <row r="2581">
      <c r="A2581" s="5" t="inlineStr">
        <is>
          <t>E02994</t>
        </is>
      </c>
      <c r="B2581" s="5" t="inlineStr">
        <is>
          <t>PL</t>
        </is>
      </c>
      <c r="C2581" s="5" t="inlineStr">
        <is>
          <t>HR</t>
        </is>
      </c>
      <c r="D2581" s="5" t="inlineStr">
        <is>
          <t>L1</t>
        </is>
      </c>
      <c r="E2581" s="5" t="inlineStr">
        <is>
          <t>M</t>
        </is>
      </c>
      <c r="F2581" s="5" t="n">
        <v>0.8</v>
      </c>
      <c r="G2581" s="31" t="n">
        <v>18650</v>
      </c>
      <c r="H2581" s="31" t="n">
        <v>21000</v>
      </c>
      <c r="I2581" s="6">
        <f>INDEX(Roles!$J$5:$J$40,MATCH(C2581&amp;"|"&amp;D2581,Roles!$A$5:$A$40,0))</f>
        <v/>
      </c>
      <c r="J2581" s="6">
        <f>INDEX(Roles!$K$5:$K$40,MATCH(C2581&amp;"|"&amp;D2581,Roles!$A$5:$A$40,0))</f>
        <v/>
      </c>
      <c r="K2581" s="26">
        <f>INDEX(Market!$K$31:$K$54,MATCH(B2581&amp;"|"&amp;J2581,Market!$A$31:$A$54,0))</f>
        <v/>
      </c>
      <c r="L2581" s="6">
        <f>INDEX(Settings!$E$13:$E$19,MATCH(I2581,Settings!$B$13:$B$19,0))</f>
        <v/>
      </c>
      <c r="M2581" s="25">
        <f>INDEX(Structure!$K$6:$K$12,MATCH(I2581,Structure!$A$6:$A$12,0))</f>
        <v/>
      </c>
      <c r="N2581" s="26">
        <f>INDEX(Structure!$G$25:$G$52,MATCH(B2581&amp;"|"&amp;I2581,Structure!$A$25:$A$52,0))</f>
        <v/>
      </c>
      <c r="O2581" s="26">
        <f>INDEX(Structure!$H$25:$H$52,MATCH(B2581&amp;"|"&amp;I2581,Structure!$A$25:$A$52,0))</f>
        <v/>
      </c>
      <c r="P2581" s="26">
        <f>INDEX(Structure!$I$25:$I$52,MATCH(B2581&amp;"|"&amp;I2581,Structure!$A$25:$A$52,0))</f>
        <v/>
      </c>
      <c r="Q2581" s="20">
        <f>G2581/H2581</f>
        <v/>
      </c>
      <c r="R2581" s="20">
        <f>G2581/O2581</f>
        <v/>
      </c>
      <c r="S2581" s="32">
        <f>(G2581-N2581)/(P2581-N2581)</f>
        <v/>
      </c>
      <c r="T2581" s="4">
        <f>IF(G2581&lt;N2581,"Below",IF(G2581&gt;P2581,"Above","Within"))</f>
        <v/>
      </c>
      <c r="U2581" s="17">
        <f>MAX(0,N2581-G2581)*F2581</f>
        <v/>
      </c>
      <c r="V2581" s="17">
        <f>MAX(0,G2581-P2581)*F2581</f>
        <v/>
      </c>
      <c r="W2581" s="33">
        <f>IF(T2581="Above",LN(G2581/P2581)/LN(1+INDEX(Market!$E$6:$E$9,MATCH(B2581,Market!$A$6:$A$9,0))),0)</f>
        <v/>
      </c>
    </row>
    <row r="2582">
      <c r="A2582" s="5" t="inlineStr">
        <is>
          <t>E02995</t>
        </is>
      </c>
      <c r="B2582" s="5" t="inlineStr">
        <is>
          <t>PL</t>
        </is>
      </c>
      <c r="C2582" s="5" t="inlineStr">
        <is>
          <t>Customer Service</t>
        </is>
      </c>
      <c r="D2582" s="5" t="inlineStr">
        <is>
          <t>L1</t>
        </is>
      </c>
      <c r="E2582" s="5" t="inlineStr">
        <is>
          <t>M</t>
        </is>
      </c>
      <c r="F2582" s="5" t="n">
        <v>1</v>
      </c>
      <c r="G2582" s="31" t="n">
        <v>16700</v>
      </c>
      <c r="H2582" s="31" t="n">
        <v>18900</v>
      </c>
      <c r="I2582" s="6">
        <f>INDEX(Roles!$J$5:$J$40,MATCH(C2582&amp;"|"&amp;D2582,Roles!$A$5:$A$40,0))</f>
        <v/>
      </c>
      <c r="J2582" s="6">
        <f>INDEX(Roles!$K$5:$K$40,MATCH(C2582&amp;"|"&amp;D2582,Roles!$A$5:$A$40,0))</f>
        <v/>
      </c>
      <c r="K2582" s="26">
        <f>INDEX(Market!$K$31:$K$54,MATCH(B2582&amp;"|"&amp;J2582,Market!$A$31:$A$54,0))</f>
        <v/>
      </c>
      <c r="L2582" s="6">
        <f>INDEX(Settings!$E$13:$E$19,MATCH(I2582,Settings!$B$13:$B$19,0))</f>
        <v/>
      </c>
      <c r="M2582" s="25">
        <f>INDEX(Structure!$K$6:$K$12,MATCH(I2582,Structure!$A$6:$A$12,0))</f>
        <v/>
      </c>
      <c r="N2582" s="26">
        <f>INDEX(Structure!$G$25:$G$52,MATCH(B2582&amp;"|"&amp;I2582,Structure!$A$25:$A$52,0))</f>
        <v/>
      </c>
      <c r="O2582" s="26">
        <f>INDEX(Structure!$H$25:$H$52,MATCH(B2582&amp;"|"&amp;I2582,Structure!$A$25:$A$52,0))</f>
        <v/>
      </c>
      <c r="P2582" s="26">
        <f>INDEX(Structure!$I$25:$I$52,MATCH(B2582&amp;"|"&amp;I2582,Structure!$A$25:$A$52,0))</f>
        <v/>
      </c>
      <c r="Q2582" s="20">
        <f>G2582/H2582</f>
        <v/>
      </c>
      <c r="R2582" s="20">
        <f>G2582/O2582</f>
        <v/>
      </c>
      <c r="S2582" s="32">
        <f>(G2582-N2582)/(P2582-N2582)</f>
        <v/>
      </c>
      <c r="T2582" s="4">
        <f>IF(G2582&lt;N2582,"Below",IF(G2582&gt;P2582,"Above","Within"))</f>
        <v/>
      </c>
      <c r="U2582" s="17">
        <f>MAX(0,N2582-G2582)*F2582</f>
        <v/>
      </c>
      <c r="V2582" s="17">
        <f>MAX(0,G2582-P2582)*F2582</f>
        <v/>
      </c>
      <c r="W2582" s="33">
        <f>IF(T2582="Above",LN(G2582/P2582)/LN(1+INDEX(Market!$E$6:$E$9,MATCH(B2582,Market!$A$6:$A$9,0))),0)</f>
        <v/>
      </c>
    </row>
    <row r="2583">
      <c r="A2583" s="5" t="inlineStr">
        <is>
          <t>E02996</t>
        </is>
      </c>
      <c r="B2583" s="5" t="inlineStr">
        <is>
          <t>PL</t>
        </is>
      </c>
      <c r="C2583" s="5" t="inlineStr">
        <is>
          <t>Tech</t>
        </is>
      </c>
      <c r="D2583" s="5" t="inlineStr">
        <is>
          <t>L1</t>
        </is>
      </c>
      <c r="E2583" s="5" t="inlineStr">
        <is>
          <t>F</t>
        </is>
      </c>
      <c r="F2583" s="5" t="n">
        <v>1</v>
      </c>
      <c r="G2583" s="31" t="n">
        <v>29300</v>
      </c>
      <c r="H2583" s="31" t="n">
        <v>26200</v>
      </c>
      <c r="I2583" s="6">
        <f>INDEX(Roles!$J$5:$J$40,MATCH(C2583&amp;"|"&amp;D2583,Roles!$A$5:$A$40,0))</f>
        <v/>
      </c>
      <c r="J2583" s="6">
        <f>INDEX(Roles!$K$5:$K$40,MATCH(C2583&amp;"|"&amp;D2583,Roles!$A$5:$A$40,0))</f>
        <v/>
      </c>
      <c r="K2583" s="26">
        <f>INDEX(Market!$K$31:$K$54,MATCH(B2583&amp;"|"&amp;J2583,Market!$A$31:$A$54,0))</f>
        <v/>
      </c>
      <c r="L2583" s="6">
        <f>INDEX(Settings!$E$13:$E$19,MATCH(I2583,Settings!$B$13:$B$19,0))</f>
        <v/>
      </c>
      <c r="M2583" s="25">
        <f>INDEX(Structure!$K$6:$K$12,MATCH(I2583,Structure!$A$6:$A$12,0))</f>
        <v/>
      </c>
      <c r="N2583" s="26">
        <f>INDEX(Structure!$G$25:$G$52,MATCH(B2583&amp;"|"&amp;I2583,Structure!$A$25:$A$52,0))</f>
        <v/>
      </c>
      <c r="O2583" s="26">
        <f>INDEX(Structure!$H$25:$H$52,MATCH(B2583&amp;"|"&amp;I2583,Structure!$A$25:$A$52,0))</f>
        <v/>
      </c>
      <c r="P2583" s="26">
        <f>INDEX(Structure!$I$25:$I$52,MATCH(B2583&amp;"|"&amp;I2583,Structure!$A$25:$A$52,0))</f>
        <v/>
      </c>
      <c r="Q2583" s="20">
        <f>G2583/H2583</f>
        <v/>
      </c>
      <c r="R2583" s="20">
        <f>G2583/O2583</f>
        <v/>
      </c>
      <c r="S2583" s="32">
        <f>(G2583-N2583)/(P2583-N2583)</f>
        <v/>
      </c>
      <c r="T2583" s="4">
        <f>IF(G2583&lt;N2583,"Below",IF(G2583&gt;P2583,"Above","Within"))</f>
        <v/>
      </c>
      <c r="U2583" s="17">
        <f>MAX(0,N2583-G2583)*F2583</f>
        <v/>
      </c>
      <c r="V2583" s="17">
        <f>MAX(0,G2583-P2583)*F2583</f>
        <v/>
      </c>
      <c r="W2583" s="33">
        <f>IF(T2583="Above",LN(G2583/P2583)/LN(1+INDEX(Market!$E$6:$E$9,MATCH(B2583,Market!$A$6:$A$9,0))),0)</f>
        <v/>
      </c>
    </row>
    <row r="2584">
      <c r="A2584" s="5" t="inlineStr">
        <is>
          <t>E02997</t>
        </is>
      </c>
      <c r="B2584" s="5" t="inlineStr">
        <is>
          <t>IT</t>
        </is>
      </c>
      <c r="C2584" s="5" t="inlineStr">
        <is>
          <t>Operations</t>
        </is>
      </c>
      <c r="D2584" s="5" t="inlineStr">
        <is>
          <t>L5</t>
        </is>
      </c>
      <c r="E2584" s="5" t="inlineStr">
        <is>
          <t>M</t>
        </is>
      </c>
      <c r="F2584" s="5" t="n">
        <v>1</v>
      </c>
      <c r="G2584" s="31" t="n">
        <v>75850</v>
      </c>
      <c r="H2584" s="31" t="n">
        <v>71600</v>
      </c>
      <c r="I2584" s="6">
        <f>INDEX(Roles!$J$5:$J$40,MATCH(C2584&amp;"|"&amp;D2584,Roles!$A$5:$A$40,0))</f>
        <v/>
      </c>
      <c r="J2584" s="6">
        <f>INDEX(Roles!$K$5:$K$40,MATCH(C2584&amp;"|"&amp;D2584,Roles!$A$5:$A$40,0))</f>
        <v/>
      </c>
      <c r="K2584" s="26">
        <f>INDEX(Market!$K$31:$K$54,MATCH(B2584&amp;"|"&amp;J2584,Market!$A$31:$A$54,0))</f>
        <v/>
      </c>
      <c r="L2584" s="6">
        <f>INDEX(Settings!$E$13:$E$19,MATCH(I2584,Settings!$B$13:$B$19,0))</f>
        <v/>
      </c>
      <c r="M2584" s="25">
        <f>INDEX(Structure!$K$6:$K$12,MATCH(I2584,Structure!$A$6:$A$12,0))</f>
        <v/>
      </c>
      <c r="N2584" s="26">
        <f>INDEX(Structure!$G$25:$G$52,MATCH(B2584&amp;"|"&amp;I2584,Structure!$A$25:$A$52,0))</f>
        <v/>
      </c>
      <c r="O2584" s="26">
        <f>INDEX(Structure!$H$25:$H$52,MATCH(B2584&amp;"|"&amp;I2584,Structure!$A$25:$A$52,0))</f>
        <v/>
      </c>
      <c r="P2584" s="26">
        <f>INDEX(Structure!$I$25:$I$52,MATCH(B2584&amp;"|"&amp;I2584,Structure!$A$25:$A$52,0))</f>
        <v/>
      </c>
      <c r="Q2584" s="20">
        <f>G2584/H2584</f>
        <v/>
      </c>
      <c r="R2584" s="20">
        <f>G2584/O2584</f>
        <v/>
      </c>
      <c r="S2584" s="32">
        <f>(G2584-N2584)/(P2584-N2584)</f>
        <v/>
      </c>
      <c r="T2584" s="4">
        <f>IF(G2584&lt;N2584,"Below",IF(G2584&gt;P2584,"Above","Within"))</f>
        <v/>
      </c>
      <c r="U2584" s="17">
        <f>MAX(0,N2584-G2584)*F2584</f>
        <v/>
      </c>
      <c r="V2584" s="17">
        <f>MAX(0,G2584-P2584)*F2584</f>
        <v/>
      </c>
      <c r="W2584" s="33">
        <f>IF(T2584="Above",LN(G2584/P2584)/LN(1+INDEX(Market!$E$6:$E$9,MATCH(B2584,Market!$A$6:$A$9,0))),0)</f>
        <v/>
      </c>
    </row>
    <row r="2585">
      <c r="A2585" s="5" t="inlineStr">
        <is>
          <t>E02998</t>
        </is>
      </c>
      <c r="B2585" s="5" t="inlineStr">
        <is>
          <t>IT</t>
        </is>
      </c>
      <c r="C2585" s="5" t="inlineStr">
        <is>
          <t>Sales</t>
        </is>
      </c>
      <c r="D2585" s="5" t="inlineStr">
        <is>
          <t>L2</t>
        </is>
      </c>
      <c r="E2585" s="5" t="inlineStr">
        <is>
          <t>M</t>
        </is>
      </c>
      <c r="F2585" s="5" t="n">
        <v>1</v>
      </c>
      <c r="G2585" s="31" t="n">
        <v>34100</v>
      </c>
      <c r="H2585" s="31" t="n">
        <v>34100</v>
      </c>
      <c r="I2585" s="6">
        <f>INDEX(Roles!$J$5:$J$40,MATCH(C2585&amp;"|"&amp;D2585,Roles!$A$5:$A$40,0))</f>
        <v/>
      </c>
      <c r="J2585" s="6">
        <f>INDEX(Roles!$K$5:$K$40,MATCH(C2585&amp;"|"&amp;D2585,Roles!$A$5:$A$40,0))</f>
        <v/>
      </c>
      <c r="K2585" s="26">
        <f>INDEX(Market!$K$31:$K$54,MATCH(B2585&amp;"|"&amp;J2585,Market!$A$31:$A$54,0))</f>
        <v/>
      </c>
      <c r="L2585" s="6">
        <f>INDEX(Settings!$E$13:$E$19,MATCH(I2585,Settings!$B$13:$B$19,0))</f>
        <v/>
      </c>
      <c r="M2585" s="25">
        <f>INDEX(Structure!$K$6:$K$12,MATCH(I2585,Structure!$A$6:$A$12,0))</f>
        <v/>
      </c>
      <c r="N2585" s="26">
        <f>INDEX(Structure!$G$25:$G$52,MATCH(B2585&amp;"|"&amp;I2585,Structure!$A$25:$A$52,0))</f>
        <v/>
      </c>
      <c r="O2585" s="26">
        <f>INDEX(Structure!$H$25:$H$52,MATCH(B2585&amp;"|"&amp;I2585,Structure!$A$25:$A$52,0))</f>
        <v/>
      </c>
      <c r="P2585" s="26">
        <f>INDEX(Structure!$I$25:$I$52,MATCH(B2585&amp;"|"&amp;I2585,Structure!$A$25:$A$52,0))</f>
        <v/>
      </c>
      <c r="Q2585" s="20">
        <f>G2585/H2585</f>
        <v/>
      </c>
      <c r="R2585" s="20">
        <f>G2585/O2585</f>
        <v/>
      </c>
      <c r="S2585" s="32">
        <f>(G2585-N2585)/(P2585-N2585)</f>
        <v/>
      </c>
      <c r="T2585" s="4">
        <f>IF(G2585&lt;N2585,"Below",IF(G2585&gt;P2585,"Above","Within"))</f>
        <v/>
      </c>
      <c r="U2585" s="17">
        <f>MAX(0,N2585-G2585)*F2585</f>
        <v/>
      </c>
      <c r="V2585" s="17">
        <f>MAX(0,G2585-P2585)*F2585</f>
        <v/>
      </c>
      <c r="W2585" s="33">
        <f>IF(T2585="Above",LN(G2585/P2585)/LN(1+INDEX(Market!$E$6:$E$9,MATCH(B2585,Market!$A$6:$A$9,0))),0)</f>
        <v/>
      </c>
    </row>
    <row r="2586">
      <c r="A2586" s="5" t="inlineStr">
        <is>
          <t>E03000</t>
        </is>
      </c>
      <c r="B2586" s="5" t="inlineStr">
        <is>
          <t>PL</t>
        </is>
      </c>
      <c r="C2586" s="5" t="inlineStr">
        <is>
          <t>Sales</t>
        </is>
      </c>
      <c r="D2586" s="5" t="inlineStr">
        <is>
          <t>L2</t>
        </is>
      </c>
      <c r="E2586" s="5" t="inlineStr">
        <is>
          <t>M</t>
        </is>
      </c>
      <c r="F2586" s="5" t="n">
        <v>0.8</v>
      </c>
      <c r="G2586" s="31" t="n">
        <v>26150</v>
      </c>
      <c r="H2586" s="31" t="n">
        <v>27600</v>
      </c>
      <c r="I2586" s="6">
        <f>INDEX(Roles!$J$5:$J$40,MATCH(C2586&amp;"|"&amp;D2586,Roles!$A$5:$A$40,0))</f>
        <v/>
      </c>
      <c r="J2586" s="6">
        <f>INDEX(Roles!$K$5:$K$40,MATCH(C2586&amp;"|"&amp;D2586,Roles!$A$5:$A$40,0))</f>
        <v/>
      </c>
      <c r="K2586" s="26">
        <f>INDEX(Market!$K$31:$K$54,MATCH(B2586&amp;"|"&amp;J2586,Market!$A$31:$A$54,0))</f>
        <v/>
      </c>
      <c r="L2586" s="6">
        <f>INDEX(Settings!$E$13:$E$19,MATCH(I2586,Settings!$B$13:$B$19,0))</f>
        <v/>
      </c>
      <c r="M2586" s="25">
        <f>INDEX(Structure!$K$6:$K$12,MATCH(I2586,Structure!$A$6:$A$12,0))</f>
        <v/>
      </c>
      <c r="N2586" s="26">
        <f>INDEX(Structure!$G$25:$G$52,MATCH(B2586&amp;"|"&amp;I2586,Structure!$A$25:$A$52,0))</f>
        <v/>
      </c>
      <c r="O2586" s="26">
        <f>INDEX(Structure!$H$25:$H$52,MATCH(B2586&amp;"|"&amp;I2586,Structure!$A$25:$A$52,0))</f>
        <v/>
      </c>
      <c r="P2586" s="26">
        <f>INDEX(Structure!$I$25:$I$52,MATCH(B2586&amp;"|"&amp;I2586,Structure!$A$25:$A$52,0))</f>
        <v/>
      </c>
      <c r="Q2586" s="20">
        <f>G2586/H2586</f>
        <v/>
      </c>
      <c r="R2586" s="20">
        <f>G2586/O2586</f>
        <v/>
      </c>
      <c r="S2586" s="32">
        <f>(G2586-N2586)/(P2586-N2586)</f>
        <v/>
      </c>
      <c r="T2586" s="4">
        <f>IF(G2586&lt;N2586,"Below",IF(G2586&gt;P2586,"Above","Within"))</f>
        <v/>
      </c>
      <c r="U2586" s="17">
        <f>MAX(0,N2586-G2586)*F2586</f>
        <v/>
      </c>
      <c r="V2586" s="17">
        <f>MAX(0,G2586-P2586)*F2586</f>
        <v/>
      </c>
      <c r="W2586" s="33">
        <f>IF(T2586="Above",LN(G2586/P2586)/LN(1+INDEX(Market!$E$6:$E$9,MATCH(B2586,Market!$A$6:$A$9,0))),0)</f>
        <v/>
      </c>
    </row>
    <row r="2587">
      <c r="A2587" s="5" t="inlineStr">
        <is>
          <t>E03001</t>
        </is>
      </c>
      <c r="B2587" s="5" t="inlineStr">
        <is>
          <t>PL</t>
        </is>
      </c>
      <c r="C2587" s="5" t="inlineStr">
        <is>
          <t>Tech</t>
        </is>
      </c>
      <c r="D2587" s="5" t="inlineStr">
        <is>
          <t>L2</t>
        </is>
      </c>
      <c r="E2587" s="5" t="inlineStr">
        <is>
          <t>M</t>
        </is>
      </c>
      <c r="F2587" s="5" t="n">
        <v>1</v>
      </c>
      <c r="G2587" s="31" t="n">
        <v>32800</v>
      </c>
      <c r="H2587" s="31" t="n">
        <v>32800</v>
      </c>
      <c r="I2587" s="6">
        <f>INDEX(Roles!$J$5:$J$40,MATCH(C2587&amp;"|"&amp;D2587,Roles!$A$5:$A$40,0))</f>
        <v/>
      </c>
      <c r="J2587" s="6">
        <f>INDEX(Roles!$K$5:$K$40,MATCH(C2587&amp;"|"&amp;D2587,Roles!$A$5:$A$40,0))</f>
        <v/>
      </c>
      <c r="K2587" s="26">
        <f>INDEX(Market!$K$31:$K$54,MATCH(B2587&amp;"|"&amp;J2587,Market!$A$31:$A$54,0))</f>
        <v/>
      </c>
      <c r="L2587" s="6">
        <f>INDEX(Settings!$E$13:$E$19,MATCH(I2587,Settings!$B$13:$B$19,0))</f>
        <v/>
      </c>
      <c r="M2587" s="25">
        <f>INDEX(Structure!$K$6:$K$12,MATCH(I2587,Structure!$A$6:$A$12,0))</f>
        <v/>
      </c>
      <c r="N2587" s="26">
        <f>INDEX(Structure!$G$25:$G$52,MATCH(B2587&amp;"|"&amp;I2587,Structure!$A$25:$A$52,0))</f>
        <v/>
      </c>
      <c r="O2587" s="26">
        <f>INDEX(Structure!$H$25:$H$52,MATCH(B2587&amp;"|"&amp;I2587,Structure!$A$25:$A$52,0))</f>
        <v/>
      </c>
      <c r="P2587" s="26">
        <f>INDEX(Structure!$I$25:$I$52,MATCH(B2587&amp;"|"&amp;I2587,Structure!$A$25:$A$52,0))</f>
        <v/>
      </c>
      <c r="Q2587" s="20">
        <f>G2587/H2587</f>
        <v/>
      </c>
      <c r="R2587" s="20">
        <f>G2587/O2587</f>
        <v/>
      </c>
      <c r="S2587" s="32">
        <f>(G2587-N2587)/(P2587-N2587)</f>
        <v/>
      </c>
      <c r="T2587" s="4">
        <f>IF(G2587&lt;N2587,"Below",IF(G2587&gt;P2587,"Above","Within"))</f>
        <v/>
      </c>
      <c r="U2587" s="17">
        <f>MAX(0,N2587-G2587)*F2587</f>
        <v/>
      </c>
      <c r="V2587" s="17">
        <f>MAX(0,G2587-P2587)*F2587</f>
        <v/>
      </c>
      <c r="W2587" s="33">
        <f>IF(T2587="Above",LN(G2587/P2587)/LN(1+INDEX(Market!$E$6:$E$9,MATCH(B2587,Market!$A$6:$A$9,0))),0)</f>
        <v/>
      </c>
    </row>
    <row r="2588">
      <c r="A2588" s="5" t="inlineStr">
        <is>
          <t>E03002</t>
        </is>
      </c>
      <c r="B2588" s="5" t="inlineStr">
        <is>
          <t>ES</t>
        </is>
      </c>
      <c r="C2588" s="5" t="inlineStr">
        <is>
          <t>Customer Service</t>
        </is>
      </c>
      <c r="D2588" s="5" t="inlineStr">
        <is>
          <t>L4</t>
        </is>
      </c>
      <c r="E2588" s="5" t="inlineStr">
        <is>
          <t>F</t>
        </is>
      </c>
      <c r="F2588" s="5" t="n">
        <v>1</v>
      </c>
      <c r="G2588" s="31" t="n">
        <v>44150</v>
      </c>
      <c r="H2588" s="31" t="n">
        <v>47200</v>
      </c>
      <c r="I2588" s="6">
        <f>INDEX(Roles!$J$5:$J$40,MATCH(C2588&amp;"|"&amp;D2588,Roles!$A$5:$A$40,0))</f>
        <v/>
      </c>
      <c r="J2588" s="6">
        <f>INDEX(Roles!$K$5:$K$40,MATCH(C2588&amp;"|"&amp;D2588,Roles!$A$5:$A$40,0))</f>
        <v/>
      </c>
      <c r="K2588" s="26">
        <f>INDEX(Market!$K$31:$K$54,MATCH(B2588&amp;"|"&amp;J2588,Market!$A$31:$A$54,0))</f>
        <v/>
      </c>
      <c r="L2588" s="6">
        <f>INDEX(Settings!$E$13:$E$19,MATCH(I2588,Settings!$B$13:$B$19,0))</f>
        <v/>
      </c>
      <c r="M2588" s="25">
        <f>INDEX(Structure!$K$6:$K$12,MATCH(I2588,Structure!$A$6:$A$12,0))</f>
        <v/>
      </c>
      <c r="N2588" s="26">
        <f>INDEX(Structure!$G$25:$G$52,MATCH(B2588&amp;"|"&amp;I2588,Structure!$A$25:$A$52,0))</f>
        <v/>
      </c>
      <c r="O2588" s="26">
        <f>INDEX(Structure!$H$25:$H$52,MATCH(B2588&amp;"|"&amp;I2588,Structure!$A$25:$A$52,0))</f>
        <v/>
      </c>
      <c r="P2588" s="26">
        <f>INDEX(Structure!$I$25:$I$52,MATCH(B2588&amp;"|"&amp;I2588,Structure!$A$25:$A$52,0))</f>
        <v/>
      </c>
      <c r="Q2588" s="20">
        <f>G2588/H2588</f>
        <v/>
      </c>
      <c r="R2588" s="20">
        <f>G2588/O2588</f>
        <v/>
      </c>
      <c r="S2588" s="32">
        <f>(G2588-N2588)/(P2588-N2588)</f>
        <v/>
      </c>
      <c r="T2588" s="4">
        <f>IF(G2588&lt;N2588,"Below",IF(G2588&gt;P2588,"Above","Within"))</f>
        <v/>
      </c>
      <c r="U2588" s="17">
        <f>MAX(0,N2588-G2588)*F2588</f>
        <v/>
      </c>
      <c r="V2588" s="17">
        <f>MAX(0,G2588-P2588)*F2588</f>
        <v/>
      </c>
      <c r="W2588" s="33">
        <f>IF(T2588="Above",LN(G2588/P2588)/LN(1+INDEX(Market!$E$6:$E$9,MATCH(B2588,Market!$A$6:$A$9,0))),0)</f>
        <v/>
      </c>
    </row>
    <row r="2589">
      <c r="A2589" s="5" t="inlineStr">
        <is>
          <t>E03003</t>
        </is>
      </c>
      <c r="B2589" s="5" t="inlineStr">
        <is>
          <t>PL</t>
        </is>
      </c>
      <c r="C2589" s="5" t="inlineStr">
        <is>
          <t>Tech</t>
        </is>
      </c>
      <c r="D2589" s="5" t="inlineStr">
        <is>
          <t>L1</t>
        </is>
      </c>
      <c r="E2589" s="5" t="inlineStr">
        <is>
          <t>F</t>
        </is>
      </c>
      <c r="F2589" s="5" t="n">
        <v>1</v>
      </c>
      <c r="G2589" s="31" t="n">
        <v>26750</v>
      </c>
      <c r="H2589" s="31" t="n">
        <v>26200</v>
      </c>
      <c r="I2589" s="6">
        <f>INDEX(Roles!$J$5:$J$40,MATCH(C2589&amp;"|"&amp;D2589,Roles!$A$5:$A$40,0))</f>
        <v/>
      </c>
      <c r="J2589" s="6">
        <f>INDEX(Roles!$K$5:$K$40,MATCH(C2589&amp;"|"&amp;D2589,Roles!$A$5:$A$40,0))</f>
        <v/>
      </c>
      <c r="K2589" s="26">
        <f>INDEX(Market!$K$31:$K$54,MATCH(B2589&amp;"|"&amp;J2589,Market!$A$31:$A$54,0))</f>
        <v/>
      </c>
      <c r="L2589" s="6">
        <f>INDEX(Settings!$E$13:$E$19,MATCH(I2589,Settings!$B$13:$B$19,0))</f>
        <v/>
      </c>
      <c r="M2589" s="25">
        <f>INDEX(Structure!$K$6:$K$12,MATCH(I2589,Structure!$A$6:$A$12,0))</f>
        <v/>
      </c>
      <c r="N2589" s="26">
        <f>INDEX(Structure!$G$25:$G$52,MATCH(B2589&amp;"|"&amp;I2589,Structure!$A$25:$A$52,0))</f>
        <v/>
      </c>
      <c r="O2589" s="26">
        <f>INDEX(Structure!$H$25:$H$52,MATCH(B2589&amp;"|"&amp;I2589,Structure!$A$25:$A$52,0))</f>
        <v/>
      </c>
      <c r="P2589" s="26">
        <f>INDEX(Structure!$I$25:$I$52,MATCH(B2589&amp;"|"&amp;I2589,Structure!$A$25:$A$52,0))</f>
        <v/>
      </c>
      <c r="Q2589" s="20">
        <f>G2589/H2589</f>
        <v/>
      </c>
      <c r="R2589" s="20">
        <f>G2589/O2589</f>
        <v/>
      </c>
      <c r="S2589" s="32">
        <f>(G2589-N2589)/(P2589-N2589)</f>
        <v/>
      </c>
      <c r="T2589" s="4">
        <f>IF(G2589&lt;N2589,"Below",IF(G2589&gt;P2589,"Above","Within"))</f>
        <v/>
      </c>
      <c r="U2589" s="17">
        <f>MAX(0,N2589-G2589)*F2589</f>
        <v/>
      </c>
      <c r="V2589" s="17">
        <f>MAX(0,G2589-P2589)*F2589</f>
        <v/>
      </c>
      <c r="W2589" s="33">
        <f>IF(T2589="Above",LN(G2589/P2589)/LN(1+INDEX(Market!$E$6:$E$9,MATCH(B2589,Market!$A$6:$A$9,0))),0)</f>
        <v/>
      </c>
    </row>
    <row r="2590">
      <c r="A2590" s="5" t="inlineStr">
        <is>
          <t>E03004</t>
        </is>
      </c>
      <c r="B2590" s="5" t="inlineStr">
        <is>
          <t>DE</t>
        </is>
      </c>
      <c r="C2590" s="5" t="inlineStr">
        <is>
          <t>Operations</t>
        </is>
      </c>
      <c r="D2590" s="5" t="inlineStr">
        <is>
          <t>L1</t>
        </is>
      </c>
      <c r="E2590" s="5" t="inlineStr">
        <is>
          <t>M</t>
        </is>
      </c>
      <c r="F2590" s="5" t="n">
        <v>1</v>
      </c>
      <c r="G2590" s="31" t="n">
        <v>37200</v>
      </c>
      <c r="H2590" s="31" t="n">
        <v>36100</v>
      </c>
      <c r="I2590" s="6">
        <f>INDEX(Roles!$J$5:$J$40,MATCH(C2590&amp;"|"&amp;D2590,Roles!$A$5:$A$40,0))</f>
        <v/>
      </c>
      <c r="J2590" s="6">
        <f>INDEX(Roles!$K$5:$K$40,MATCH(C2590&amp;"|"&amp;D2590,Roles!$A$5:$A$40,0))</f>
        <v/>
      </c>
      <c r="K2590" s="26">
        <f>INDEX(Market!$K$31:$K$54,MATCH(B2590&amp;"|"&amp;J2590,Market!$A$31:$A$54,0))</f>
        <v/>
      </c>
      <c r="L2590" s="6">
        <f>INDEX(Settings!$E$13:$E$19,MATCH(I2590,Settings!$B$13:$B$19,0))</f>
        <v/>
      </c>
      <c r="M2590" s="25">
        <f>INDEX(Structure!$K$6:$K$12,MATCH(I2590,Structure!$A$6:$A$12,0))</f>
        <v/>
      </c>
      <c r="N2590" s="26">
        <f>INDEX(Structure!$G$25:$G$52,MATCH(B2590&amp;"|"&amp;I2590,Structure!$A$25:$A$52,0))</f>
        <v/>
      </c>
      <c r="O2590" s="26">
        <f>INDEX(Structure!$H$25:$H$52,MATCH(B2590&amp;"|"&amp;I2590,Structure!$A$25:$A$52,0))</f>
        <v/>
      </c>
      <c r="P2590" s="26">
        <f>INDEX(Structure!$I$25:$I$52,MATCH(B2590&amp;"|"&amp;I2590,Structure!$A$25:$A$52,0))</f>
        <v/>
      </c>
      <c r="Q2590" s="20">
        <f>G2590/H2590</f>
        <v/>
      </c>
      <c r="R2590" s="20">
        <f>G2590/O2590</f>
        <v/>
      </c>
      <c r="S2590" s="32">
        <f>(G2590-N2590)/(P2590-N2590)</f>
        <v/>
      </c>
      <c r="T2590" s="4">
        <f>IF(G2590&lt;N2590,"Below",IF(G2590&gt;P2590,"Above","Within"))</f>
        <v/>
      </c>
      <c r="U2590" s="17">
        <f>MAX(0,N2590-G2590)*F2590</f>
        <v/>
      </c>
      <c r="V2590" s="17">
        <f>MAX(0,G2590-P2590)*F2590</f>
        <v/>
      </c>
      <c r="W2590" s="33">
        <f>IF(T2590="Above",LN(G2590/P2590)/LN(1+INDEX(Market!$E$6:$E$9,MATCH(B2590,Market!$A$6:$A$9,0))),0)</f>
        <v/>
      </c>
    </row>
    <row r="2591">
      <c r="A2591" s="5" t="inlineStr">
        <is>
          <t>E03005</t>
        </is>
      </c>
      <c r="B2591" s="5" t="inlineStr">
        <is>
          <t>PL</t>
        </is>
      </c>
      <c r="C2591" s="5" t="inlineStr">
        <is>
          <t>Customer Service</t>
        </is>
      </c>
      <c r="D2591" s="5" t="inlineStr">
        <is>
          <t>L3</t>
        </is>
      </c>
      <c r="E2591" s="5" t="inlineStr">
        <is>
          <t>F</t>
        </is>
      </c>
      <c r="F2591" s="5" t="n">
        <v>0.8</v>
      </c>
      <c r="G2591" s="31" t="n">
        <v>31250</v>
      </c>
      <c r="H2591" s="31" t="n">
        <v>30200</v>
      </c>
      <c r="I2591" s="6">
        <f>INDEX(Roles!$J$5:$J$40,MATCH(C2591&amp;"|"&amp;D2591,Roles!$A$5:$A$40,0))</f>
        <v/>
      </c>
      <c r="J2591" s="6">
        <f>INDEX(Roles!$K$5:$K$40,MATCH(C2591&amp;"|"&amp;D2591,Roles!$A$5:$A$40,0))</f>
        <v/>
      </c>
      <c r="K2591" s="26">
        <f>INDEX(Market!$K$31:$K$54,MATCH(B2591&amp;"|"&amp;J2591,Market!$A$31:$A$54,0))</f>
        <v/>
      </c>
      <c r="L2591" s="6">
        <f>INDEX(Settings!$E$13:$E$19,MATCH(I2591,Settings!$B$13:$B$19,0))</f>
        <v/>
      </c>
      <c r="M2591" s="25">
        <f>INDEX(Structure!$K$6:$K$12,MATCH(I2591,Structure!$A$6:$A$12,0))</f>
        <v/>
      </c>
      <c r="N2591" s="26">
        <f>INDEX(Structure!$G$25:$G$52,MATCH(B2591&amp;"|"&amp;I2591,Structure!$A$25:$A$52,0))</f>
        <v/>
      </c>
      <c r="O2591" s="26">
        <f>INDEX(Structure!$H$25:$H$52,MATCH(B2591&amp;"|"&amp;I2591,Structure!$A$25:$A$52,0))</f>
        <v/>
      </c>
      <c r="P2591" s="26">
        <f>INDEX(Structure!$I$25:$I$52,MATCH(B2591&amp;"|"&amp;I2591,Structure!$A$25:$A$52,0))</f>
        <v/>
      </c>
      <c r="Q2591" s="20">
        <f>G2591/H2591</f>
        <v/>
      </c>
      <c r="R2591" s="20">
        <f>G2591/O2591</f>
        <v/>
      </c>
      <c r="S2591" s="32">
        <f>(G2591-N2591)/(P2591-N2591)</f>
        <v/>
      </c>
      <c r="T2591" s="4">
        <f>IF(G2591&lt;N2591,"Below",IF(G2591&gt;P2591,"Above","Within"))</f>
        <v/>
      </c>
      <c r="U2591" s="17">
        <f>MAX(0,N2591-G2591)*F2591</f>
        <v/>
      </c>
      <c r="V2591" s="17">
        <f>MAX(0,G2591-P2591)*F2591</f>
        <v/>
      </c>
      <c r="W2591" s="33">
        <f>IF(T2591="Above",LN(G2591/P2591)/LN(1+INDEX(Market!$E$6:$E$9,MATCH(B2591,Market!$A$6:$A$9,0))),0)</f>
        <v/>
      </c>
    </row>
    <row r="2592">
      <c r="A2592" s="5" t="inlineStr">
        <is>
          <t>E03006</t>
        </is>
      </c>
      <c r="B2592" s="5" t="inlineStr">
        <is>
          <t>PL</t>
        </is>
      </c>
      <c r="C2592" s="5" t="inlineStr">
        <is>
          <t>Finance</t>
        </is>
      </c>
      <c r="D2592" s="5" t="inlineStr">
        <is>
          <t>L1</t>
        </is>
      </c>
      <c r="E2592" s="5" t="inlineStr">
        <is>
          <t>F</t>
        </is>
      </c>
      <c r="F2592" s="5" t="n">
        <v>1</v>
      </c>
      <c r="G2592" s="31" t="n">
        <v>23550</v>
      </c>
      <c r="H2592" s="31" t="n">
        <v>23100</v>
      </c>
      <c r="I2592" s="6">
        <f>INDEX(Roles!$J$5:$J$40,MATCH(C2592&amp;"|"&amp;D2592,Roles!$A$5:$A$40,0))</f>
        <v/>
      </c>
      <c r="J2592" s="6">
        <f>INDEX(Roles!$K$5:$K$40,MATCH(C2592&amp;"|"&amp;D2592,Roles!$A$5:$A$40,0))</f>
        <v/>
      </c>
      <c r="K2592" s="26">
        <f>INDEX(Market!$K$31:$K$54,MATCH(B2592&amp;"|"&amp;J2592,Market!$A$31:$A$54,0))</f>
        <v/>
      </c>
      <c r="L2592" s="6">
        <f>INDEX(Settings!$E$13:$E$19,MATCH(I2592,Settings!$B$13:$B$19,0))</f>
        <v/>
      </c>
      <c r="M2592" s="25">
        <f>INDEX(Structure!$K$6:$K$12,MATCH(I2592,Structure!$A$6:$A$12,0))</f>
        <v/>
      </c>
      <c r="N2592" s="26">
        <f>INDEX(Structure!$G$25:$G$52,MATCH(B2592&amp;"|"&amp;I2592,Structure!$A$25:$A$52,0))</f>
        <v/>
      </c>
      <c r="O2592" s="26">
        <f>INDEX(Structure!$H$25:$H$52,MATCH(B2592&amp;"|"&amp;I2592,Structure!$A$25:$A$52,0))</f>
        <v/>
      </c>
      <c r="P2592" s="26">
        <f>INDEX(Structure!$I$25:$I$52,MATCH(B2592&amp;"|"&amp;I2592,Structure!$A$25:$A$52,0))</f>
        <v/>
      </c>
      <c r="Q2592" s="20">
        <f>G2592/H2592</f>
        <v/>
      </c>
      <c r="R2592" s="20">
        <f>G2592/O2592</f>
        <v/>
      </c>
      <c r="S2592" s="32">
        <f>(G2592-N2592)/(P2592-N2592)</f>
        <v/>
      </c>
      <c r="T2592" s="4">
        <f>IF(G2592&lt;N2592,"Below",IF(G2592&gt;P2592,"Above","Within"))</f>
        <v/>
      </c>
      <c r="U2592" s="17">
        <f>MAX(0,N2592-G2592)*F2592</f>
        <v/>
      </c>
      <c r="V2592" s="17">
        <f>MAX(0,G2592-P2592)*F2592</f>
        <v/>
      </c>
      <c r="W2592" s="33">
        <f>IF(T2592="Above",LN(G2592/P2592)/LN(1+INDEX(Market!$E$6:$E$9,MATCH(B2592,Market!$A$6:$A$9,0))),0)</f>
        <v/>
      </c>
    </row>
    <row r="2593">
      <c r="A2593" s="5" t="inlineStr">
        <is>
          <t>E03007</t>
        </is>
      </c>
      <c r="B2593" s="5" t="inlineStr">
        <is>
          <t>PL</t>
        </is>
      </c>
      <c r="C2593" s="5" t="inlineStr">
        <is>
          <t>Operations</t>
        </is>
      </c>
      <c r="D2593" s="5" t="inlineStr">
        <is>
          <t>L2</t>
        </is>
      </c>
      <c r="E2593" s="5" t="inlineStr">
        <is>
          <t>M</t>
        </is>
      </c>
      <c r="F2593" s="5" t="n">
        <v>1</v>
      </c>
      <c r="G2593" s="31" t="n">
        <v>22250</v>
      </c>
      <c r="H2593" s="31" t="n">
        <v>24900</v>
      </c>
      <c r="I2593" s="6">
        <f>INDEX(Roles!$J$5:$J$40,MATCH(C2593&amp;"|"&amp;D2593,Roles!$A$5:$A$40,0))</f>
        <v/>
      </c>
      <c r="J2593" s="6">
        <f>INDEX(Roles!$K$5:$K$40,MATCH(C2593&amp;"|"&amp;D2593,Roles!$A$5:$A$40,0))</f>
        <v/>
      </c>
      <c r="K2593" s="26">
        <f>INDEX(Market!$K$31:$K$54,MATCH(B2593&amp;"|"&amp;J2593,Market!$A$31:$A$54,0))</f>
        <v/>
      </c>
      <c r="L2593" s="6">
        <f>INDEX(Settings!$E$13:$E$19,MATCH(I2593,Settings!$B$13:$B$19,0))</f>
        <v/>
      </c>
      <c r="M2593" s="25">
        <f>INDEX(Structure!$K$6:$K$12,MATCH(I2593,Structure!$A$6:$A$12,0))</f>
        <v/>
      </c>
      <c r="N2593" s="26">
        <f>INDEX(Structure!$G$25:$G$52,MATCH(B2593&amp;"|"&amp;I2593,Structure!$A$25:$A$52,0))</f>
        <v/>
      </c>
      <c r="O2593" s="26">
        <f>INDEX(Structure!$H$25:$H$52,MATCH(B2593&amp;"|"&amp;I2593,Structure!$A$25:$A$52,0))</f>
        <v/>
      </c>
      <c r="P2593" s="26">
        <f>INDEX(Structure!$I$25:$I$52,MATCH(B2593&amp;"|"&amp;I2593,Structure!$A$25:$A$52,0))</f>
        <v/>
      </c>
      <c r="Q2593" s="20">
        <f>G2593/H2593</f>
        <v/>
      </c>
      <c r="R2593" s="20">
        <f>G2593/O2593</f>
        <v/>
      </c>
      <c r="S2593" s="32">
        <f>(G2593-N2593)/(P2593-N2593)</f>
        <v/>
      </c>
      <c r="T2593" s="4">
        <f>IF(G2593&lt;N2593,"Below",IF(G2593&gt;P2593,"Above","Within"))</f>
        <v/>
      </c>
      <c r="U2593" s="17">
        <f>MAX(0,N2593-G2593)*F2593</f>
        <v/>
      </c>
      <c r="V2593" s="17">
        <f>MAX(0,G2593-P2593)*F2593</f>
        <v/>
      </c>
      <c r="W2593" s="33">
        <f>IF(T2593="Above",LN(G2593/P2593)/LN(1+INDEX(Market!$E$6:$E$9,MATCH(B2593,Market!$A$6:$A$9,0))),0)</f>
        <v/>
      </c>
    </row>
    <row r="2594">
      <c r="A2594" s="5" t="inlineStr">
        <is>
          <t>E03008</t>
        </is>
      </c>
      <c r="B2594" s="5" t="inlineStr">
        <is>
          <t>ES</t>
        </is>
      </c>
      <c r="C2594" s="5" t="inlineStr">
        <is>
          <t>Tech</t>
        </is>
      </c>
      <c r="D2594" s="5" t="inlineStr">
        <is>
          <t>L1</t>
        </is>
      </c>
      <c r="E2594" s="5" t="inlineStr">
        <is>
          <t>M</t>
        </is>
      </c>
      <c r="F2594" s="5" t="n">
        <v>0.8</v>
      </c>
      <c r="G2594" s="31" t="n">
        <v>28850</v>
      </c>
      <c r="H2594" s="31" t="n">
        <v>31200</v>
      </c>
      <c r="I2594" s="6">
        <f>INDEX(Roles!$J$5:$J$40,MATCH(C2594&amp;"|"&amp;D2594,Roles!$A$5:$A$40,0))</f>
        <v/>
      </c>
      <c r="J2594" s="6">
        <f>INDEX(Roles!$K$5:$K$40,MATCH(C2594&amp;"|"&amp;D2594,Roles!$A$5:$A$40,0))</f>
        <v/>
      </c>
      <c r="K2594" s="26">
        <f>INDEX(Market!$K$31:$K$54,MATCH(B2594&amp;"|"&amp;J2594,Market!$A$31:$A$54,0))</f>
        <v/>
      </c>
      <c r="L2594" s="6">
        <f>INDEX(Settings!$E$13:$E$19,MATCH(I2594,Settings!$B$13:$B$19,0))</f>
        <v/>
      </c>
      <c r="M2594" s="25">
        <f>INDEX(Structure!$K$6:$K$12,MATCH(I2594,Structure!$A$6:$A$12,0))</f>
        <v/>
      </c>
      <c r="N2594" s="26">
        <f>INDEX(Structure!$G$25:$G$52,MATCH(B2594&amp;"|"&amp;I2594,Structure!$A$25:$A$52,0))</f>
        <v/>
      </c>
      <c r="O2594" s="26">
        <f>INDEX(Structure!$H$25:$H$52,MATCH(B2594&amp;"|"&amp;I2594,Structure!$A$25:$A$52,0))</f>
        <v/>
      </c>
      <c r="P2594" s="26">
        <f>INDEX(Structure!$I$25:$I$52,MATCH(B2594&amp;"|"&amp;I2594,Structure!$A$25:$A$52,0))</f>
        <v/>
      </c>
      <c r="Q2594" s="20">
        <f>G2594/H2594</f>
        <v/>
      </c>
      <c r="R2594" s="20">
        <f>G2594/O2594</f>
        <v/>
      </c>
      <c r="S2594" s="32">
        <f>(G2594-N2594)/(P2594-N2594)</f>
        <v/>
      </c>
      <c r="T2594" s="4">
        <f>IF(G2594&lt;N2594,"Below",IF(G2594&gt;P2594,"Above","Within"))</f>
        <v/>
      </c>
      <c r="U2594" s="17">
        <f>MAX(0,N2594-G2594)*F2594</f>
        <v/>
      </c>
      <c r="V2594" s="17">
        <f>MAX(0,G2594-P2594)*F2594</f>
        <v/>
      </c>
      <c r="W2594" s="33">
        <f>IF(T2594="Above",LN(G2594/P2594)/LN(1+INDEX(Market!$E$6:$E$9,MATCH(B2594,Market!$A$6:$A$9,0))),0)</f>
        <v/>
      </c>
    </row>
    <row r="2595">
      <c r="A2595" s="5" t="inlineStr">
        <is>
          <t>E03009</t>
        </is>
      </c>
      <c r="B2595" s="5" t="inlineStr">
        <is>
          <t>IT</t>
        </is>
      </c>
      <c r="C2595" s="5" t="inlineStr">
        <is>
          <t>Operations</t>
        </is>
      </c>
      <c r="D2595" s="5" t="inlineStr">
        <is>
          <t>L4</t>
        </is>
      </c>
      <c r="E2595" s="5" t="inlineStr">
        <is>
          <t>F</t>
        </is>
      </c>
      <c r="F2595" s="5" t="n">
        <v>1</v>
      </c>
      <c r="G2595" s="31" t="n">
        <v>53150</v>
      </c>
      <c r="H2595" s="31" t="n">
        <v>51900</v>
      </c>
      <c r="I2595" s="6">
        <f>INDEX(Roles!$J$5:$J$40,MATCH(C2595&amp;"|"&amp;D2595,Roles!$A$5:$A$40,0))</f>
        <v/>
      </c>
      <c r="J2595" s="6">
        <f>INDEX(Roles!$K$5:$K$40,MATCH(C2595&amp;"|"&amp;D2595,Roles!$A$5:$A$40,0))</f>
        <v/>
      </c>
      <c r="K2595" s="26">
        <f>INDEX(Market!$K$31:$K$54,MATCH(B2595&amp;"|"&amp;J2595,Market!$A$31:$A$54,0))</f>
        <v/>
      </c>
      <c r="L2595" s="6">
        <f>INDEX(Settings!$E$13:$E$19,MATCH(I2595,Settings!$B$13:$B$19,0))</f>
        <v/>
      </c>
      <c r="M2595" s="25">
        <f>INDEX(Structure!$K$6:$K$12,MATCH(I2595,Structure!$A$6:$A$12,0))</f>
        <v/>
      </c>
      <c r="N2595" s="26">
        <f>INDEX(Structure!$G$25:$G$52,MATCH(B2595&amp;"|"&amp;I2595,Structure!$A$25:$A$52,0))</f>
        <v/>
      </c>
      <c r="O2595" s="26">
        <f>INDEX(Structure!$H$25:$H$52,MATCH(B2595&amp;"|"&amp;I2595,Structure!$A$25:$A$52,0))</f>
        <v/>
      </c>
      <c r="P2595" s="26">
        <f>INDEX(Structure!$I$25:$I$52,MATCH(B2595&amp;"|"&amp;I2595,Structure!$A$25:$A$52,0))</f>
        <v/>
      </c>
      <c r="Q2595" s="20">
        <f>G2595/H2595</f>
        <v/>
      </c>
      <c r="R2595" s="20">
        <f>G2595/O2595</f>
        <v/>
      </c>
      <c r="S2595" s="32">
        <f>(G2595-N2595)/(P2595-N2595)</f>
        <v/>
      </c>
      <c r="T2595" s="4">
        <f>IF(G2595&lt;N2595,"Below",IF(G2595&gt;P2595,"Above","Within"))</f>
        <v/>
      </c>
      <c r="U2595" s="17">
        <f>MAX(0,N2595-G2595)*F2595</f>
        <v/>
      </c>
      <c r="V2595" s="17">
        <f>MAX(0,G2595-P2595)*F2595</f>
        <v/>
      </c>
      <c r="W2595" s="33">
        <f>IF(T2595="Above",LN(G2595/P2595)/LN(1+INDEX(Market!$E$6:$E$9,MATCH(B2595,Market!$A$6:$A$9,0))),0)</f>
        <v/>
      </c>
    </row>
    <row r="2596">
      <c r="A2596" s="5" t="inlineStr">
        <is>
          <t>E03010</t>
        </is>
      </c>
      <c r="B2596" s="5" t="inlineStr">
        <is>
          <t>IT</t>
        </is>
      </c>
      <c r="C2596" s="5" t="inlineStr">
        <is>
          <t>Finance</t>
        </is>
      </c>
      <c r="D2596" s="5" t="inlineStr">
        <is>
          <t>L1</t>
        </is>
      </c>
      <c r="E2596" s="5" t="inlineStr">
        <is>
          <t>F</t>
        </is>
      </c>
      <c r="F2596" s="5" t="n">
        <v>1</v>
      </c>
      <c r="G2596" s="31" t="n">
        <v>27750</v>
      </c>
      <c r="H2596" s="31" t="n">
        <v>28600</v>
      </c>
      <c r="I2596" s="6">
        <f>INDEX(Roles!$J$5:$J$40,MATCH(C2596&amp;"|"&amp;D2596,Roles!$A$5:$A$40,0))</f>
        <v/>
      </c>
      <c r="J2596" s="6">
        <f>INDEX(Roles!$K$5:$K$40,MATCH(C2596&amp;"|"&amp;D2596,Roles!$A$5:$A$40,0))</f>
        <v/>
      </c>
      <c r="K2596" s="26">
        <f>INDEX(Market!$K$31:$K$54,MATCH(B2596&amp;"|"&amp;J2596,Market!$A$31:$A$54,0))</f>
        <v/>
      </c>
      <c r="L2596" s="6">
        <f>INDEX(Settings!$E$13:$E$19,MATCH(I2596,Settings!$B$13:$B$19,0))</f>
        <v/>
      </c>
      <c r="M2596" s="25">
        <f>INDEX(Structure!$K$6:$K$12,MATCH(I2596,Structure!$A$6:$A$12,0))</f>
        <v/>
      </c>
      <c r="N2596" s="26">
        <f>INDEX(Structure!$G$25:$G$52,MATCH(B2596&amp;"|"&amp;I2596,Structure!$A$25:$A$52,0))</f>
        <v/>
      </c>
      <c r="O2596" s="26">
        <f>INDEX(Structure!$H$25:$H$52,MATCH(B2596&amp;"|"&amp;I2596,Structure!$A$25:$A$52,0))</f>
        <v/>
      </c>
      <c r="P2596" s="26">
        <f>INDEX(Structure!$I$25:$I$52,MATCH(B2596&amp;"|"&amp;I2596,Structure!$A$25:$A$52,0))</f>
        <v/>
      </c>
      <c r="Q2596" s="20">
        <f>G2596/H2596</f>
        <v/>
      </c>
      <c r="R2596" s="20">
        <f>G2596/O2596</f>
        <v/>
      </c>
      <c r="S2596" s="32">
        <f>(G2596-N2596)/(P2596-N2596)</f>
        <v/>
      </c>
      <c r="T2596" s="4">
        <f>IF(G2596&lt;N2596,"Below",IF(G2596&gt;P2596,"Above","Within"))</f>
        <v/>
      </c>
      <c r="U2596" s="17">
        <f>MAX(0,N2596-G2596)*F2596</f>
        <v/>
      </c>
      <c r="V2596" s="17">
        <f>MAX(0,G2596-P2596)*F2596</f>
        <v/>
      </c>
      <c r="W2596" s="33">
        <f>IF(T2596="Above",LN(G2596/P2596)/LN(1+INDEX(Market!$E$6:$E$9,MATCH(B2596,Market!$A$6:$A$9,0))),0)</f>
        <v/>
      </c>
    </row>
    <row r="2597">
      <c r="A2597" s="5" t="inlineStr">
        <is>
          <t>E03011</t>
        </is>
      </c>
      <c r="B2597" s="5" t="inlineStr">
        <is>
          <t>DE</t>
        </is>
      </c>
      <c r="C2597" s="5" t="inlineStr">
        <is>
          <t>Customer Service</t>
        </is>
      </c>
      <c r="D2597" s="5" t="inlineStr">
        <is>
          <t>L1</t>
        </is>
      </c>
      <c r="E2597" s="5" t="inlineStr">
        <is>
          <t>F</t>
        </is>
      </c>
      <c r="F2597" s="5" t="n">
        <v>1</v>
      </c>
      <c r="G2597" s="31" t="n">
        <v>38800</v>
      </c>
      <c r="H2597" s="31" t="n">
        <v>34200</v>
      </c>
      <c r="I2597" s="6">
        <f>INDEX(Roles!$J$5:$J$40,MATCH(C2597&amp;"|"&amp;D2597,Roles!$A$5:$A$40,0))</f>
        <v/>
      </c>
      <c r="J2597" s="6">
        <f>INDEX(Roles!$K$5:$K$40,MATCH(C2597&amp;"|"&amp;D2597,Roles!$A$5:$A$40,0))</f>
        <v/>
      </c>
      <c r="K2597" s="26">
        <f>INDEX(Market!$K$31:$K$54,MATCH(B2597&amp;"|"&amp;J2597,Market!$A$31:$A$54,0))</f>
        <v/>
      </c>
      <c r="L2597" s="6">
        <f>INDEX(Settings!$E$13:$E$19,MATCH(I2597,Settings!$B$13:$B$19,0))</f>
        <v/>
      </c>
      <c r="M2597" s="25">
        <f>INDEX(Structure!$K$6:$K$12,MATCH(I2597,Structure!$A$6:$A$12,0))</f>
        <v/>
      </c>
      <c r="N2597" s="26">
        <f>INDEX(Structure!$G$25:$G$52,MATCH(B2597&amp;"|"&amp;I2597,Structure!$A$25:$A$52,0))</f>
        <v/>
      </c>
      <c r="O2597" s="26">
        <f>INDEX(Structure!$H$25:$H$52,MATCH(B2597&amp;"|"&amp;I2597,Structure!$A$25:$A$52,0))</f>
        <v/>
      </c>
      <c r="P2597" s="26">
        <f>INDEX(Structure!$I$25:$I$52,MATCH(B2597&amp;"|"&amp;I2597,Structure!$A$25:$A$52,0))</f>
        <v/>
      </c>
      <c r="Q2597" s="20">
        <f>G2597/H2597</f>
        <v/>
      </c>
      <c r="R2597" s="20">
        <f>G2597/O2597</f>
        <v/>
      </c>
      <c r="S2597" s="32">
        <f>(G2597-N2597)/(P2597-N2597)</f>
        <v/>
      </c>
      <c r="T2597" s="4">
        <f>IF(G2597&lt;N2597,"Below",IF(G2597&gt;P2597,"Above","Within"))</f>
        <v/>
      </c>
      <c r="U2597" s="17">
        <f>MAX(0,N2597-G2597)*F2597</f>
        <v/>
      </c>
      <c r="V2597" s="17">
        <f>MAX(0,G2597-P2597)*F2597</f>
        <v/>
      </c>
      <c r="W2597" s="33">
        <f>IF(T2597="Above",LN(G2597/P2597)/LN(1+INDEX(Market!$E$6:$E$9,MATCH(B2597,Market!$A$6:$A$9,0))),0)</f>
        <v/>
      </c>
    </row>
    <row r="2598">
      <c r="A2598" s="5" t="inlineStr">
        <is>
          <t>E03012</t>
        </is>
      </c>
      <c r="B2598" s="5" t="inlineStr">
        <is>
          <t>PL</t>
        </is>
      </c>
      <c r="C2598" s="5" t="inlineStr">
        <is>
          <t>HR</t>
        </is>
      </c>
      <c r="D2598" s="5" t="inlineStr">
        <is>
          <t>L1</t>
        </is>
      </c>
      <c r="E2598" s="5" t="inlineStr">
        <is>
          <t>F</t>
        </is>
      </c>
      <c r="F2598" s="5" t="n">
        <v>1</v>
      </c>
      <c r="G2598" s="31" t="n">
        <v>20800</v>
      </c>
      <c r="H2598" s="31" t="n">
        <v>21000</v>
      </c>
      <c r="I2598" s="6">
        <f>INDEX(Roles!$J$5:$J$40,MATCH(C2598&amp;"|"&amp;D2598,Roles!$A$5:$A$40,0))</f>
        <v/>
      </c>
      <c r="J2598" s="6">
        <f>INDEX(Roles!$K$5:$K$40,MATCH(C2598&amp;"|"&amp;D2598,Roles!$A$5:$A$40,0))</f>
        <v/>
      </c>
      <c r="K2598" s="26">
        <f>INDEX(Market!$K$31:$K$54,MATCH(B2598&amp;"|"&amp;J2598,Market!$A$31:$A$54,0))</f>
        <v/>
      </c>
      <c r="L2598" s="6">
        <f>INDEX(Settings!$E$13:$E$19,MATCH(I2598,Settings!$B$13:$B$19,0))</f>
        <v/>
      </c>
      <c r="M2598" s="25">
        <f>INDEX(Structure!$K$6:$K$12,MATCH(I2598,Structure!$A$6:$A$12,0))</f>
        <v/>
      </c>
      <c r="N2598" s="26">
        <f>INDEX(Structure!$G$25:$G$52,MATCH(B2598&amp;"|"&amp;I2598,Structure!$A$25:$A$52,0))</f>
        <v/>
      </c>
      <c r="O2598" s="26">
        <f>INDEX(Structure!$H$25:$H$52,MATCH(B2598&amp;"|"&amp;I2598,Structure!$A$25:$A$52,0))</f>
        <v/>
      </c>
      <c r="P2598" s="26">
        <f>INDEX(Structure!$I$25:$I$52,MATCH(B2598&amp;"|"&amp;I2598,Structure!$A$25:$A$52,0))</f>
        <v/>
      </c>
      <c r="Q2598" s="20">
        <f>G2598/H2598</f>
        <v/>
      </c>
      <c r="R2598" s="20">
        <f>G2598/O2598</f>
        <v/>
      </c>
      <c r="S2598" s="32">
        <f>(G2598-N2598)/(P2598-N2598)</f>
        <v/>
      </c>
      <c r="T2598" s="4">
        <f>IF(G2598&lt;N2598,"Below",IF(G2598&gt;P2598,"Above","Within"))</f>
        <v/>
      </c>
      <c r="U2598" s="17">
        <f>MAX(0,N2598-G2598)*F2598</f>
        <v/>
      </c>
      <c r="V2598" s="17">
        <f>MAX(0,G2598-P2598)*F2598</f>
        <v/>
      </c>
      <c r="W2598" s="33">
        <f>IF(T2598="Above",LN(G2598/P2598)/LN(1+INDEX(Market!$E$6:$E$9,MATCH(B2598,Market!$A$6:$A$9,0))),0)</f>
        <v/>
      </c>
    </row>
    <row r="2599">
      <c r="A2599" s="5" t="inlineStr">
        <is>
          <t>E03013</t>
        </is>
      </c>
      <c r="B2599" s="5" t="inlineStr">
        <is>
          <t>DE</t>
        </is>
      </c>
      <c r="C2599" s="5" t="inlineStr">
        <is>
          <t>Finance</t>
        </is>
      </c>
      <c r="D2599" s="5" t="inlineStr">
        <is>
          <t>L4</t>
        </is>
      </c>
      <c r="E2599" s="5" t="inlineStr">
        <is>
          <t>M</t>
        </is>
      </c>
      <c r="F2599" s="5" t="n">
        <v>1</v>
      </c>
      <c r="G2599" s="31" t="n">
        <v>107300</v>
      </c>
      <c r="H2599" s="31" t="n">
        <v>87800</v>
      </c>
      <c r="I2599" s="6">
        <f>INDEX(Roles!$J$5:$J$40,MATCH(C2599&amp;"|"&amp;D2599,Roles!$A$5:$A$40,0))</f>
        <v/>
      </c>
      <c r="J2599" s="6">
        <f>INDEX(Roles!$K$5:$K$40,MATCH(C2599&amp;"|"&amp;D2599,Roles!$A$5:$A$40,0))</f>
        <v/>
      </c>
      <c r="K2599" s="26">
        <f>INDEX(Market!$K$31:$K$54,MATCH(B2599&amp;"|"&amp;J2599,Market!$A$31:$A$54,0))</f>
        <v/>
      </c>
      <c r="L2599" s="6">
        <f>INDEX(Settings!$E$13:$E$19,MATCH(I2599,Settings!$B$13:$B$19,0))</f>
        <v/>
      </c>
      <c r="M2599" s="25">
        <f>INDEX(Structure!$K$6:$K$12,MATCH(I2599,Structure!$A$6:$A$12,0))</f>
        <v/>
      </c>
      <c r="N2599" s="26">
        <f>INDEX(Structure!$G$25:$G$52,MATCH(B2599&amp;"|"&amp;I2599,Structure!$A$25:$A$52,0))</f>
        <v/>
      </c>
      <c r="O2599" s="26">
        <f>INDEX(Structure!$H$25:$H$52,MATCH(B2599&amp;"|"&amp;I2599,Structure!$A$25:$A$52,0))</f>
        <v/>
      </c>
      <c r="P2599" s="26">
        <f>INDEX(Structure!$I$25:$I$52,MATCH(B2599&amp;"|"&amp;I2599,Structure!$A$25:$A$52,0))</f>
        <v/>
      </c>
      <c r="Q2599" s="20">
        <f>G2599/H2599</f>
        <v/>
      </c>
      <c r="R2599" s="20">
        <f>G2599/O2599</f>
        <v/>
      </c>
      <c r="S2599" s="32">
        <f>(G2599-N2599)/(P2599-N2599)</f>
        <v/>
      </c>
      <c r="T2599" s="4">
        <f>IF(G2599&lt;N2599,"Below",IF(G2599&gt;P2599,"Above","Within"))</f>
        <v/>
      </c>
      <c r="U2599" s="17">
        <f>MAX(0,N2599-G2599)*F2599</f>
        <v/>
      </c>
      <c r="V2599" s="17">
        <f>MAX(0,G2599-P2599)*F2599</f>
        <v/>
      </c>
      <c r="W2599" s="33">
        <f>IF(T2599="Above",LN(G2599/P2599)/LN(1+INDEX(Market!$E$6:$E$9,MATCH(B2599,Market!$A$6:$A$9,0))),0)</f>
        <v/>
      </c>
    </row>
    <row r="2600">
      <c r="A2600" s="5" t="inlineStr">
        <is>
          <t>E03016</t>
        </is>
      </c>
      <c r="B2600" s="5" t="inlineStr">
        <is>
          <t>PL</t>
        </is>
      </c>
      <c r="C2600" s="5" t="inlineStr">
        <is>
          <t>Customer Service</t>
        </is>
      </c>
      <c r="D2600" s="5" t="inlineStr">
        <is>
          <t>L3</t>
        </is>
      </c>
      <c r="E2600" s="5" t="inlineStr">
        <is>
          <t>M</t>
        </is>
      </c>
      <c r="F2600" s="5" t="n">
        <v>1</v>
      </c>
      <c r="G2600" s="31" t="n">
        <v>29050</v>
      </c>
      <c r="H2600" s="31" t="n">
        <v>30200</v>
      </c>
      <c r="I2600" s="6">
        <f>INDEX(Roles!$J$5:$J$40,MATCH(C2600&amp;"|"&amp;D2600,Roles!$A$5:$A$40,0))</f>
        <v/>
      </c>
      <c r="J2600" s="6">
        <f>INDEX(Roles!$K$5:$K$40,MATCH(C2600&amp;"|"&amp;D2600,Roles!$A$5:$A$40,0))</f>
        <v/>
      </c>
      <c r="K2600" s="26">
        <f>INDEX(Market!$K$31:$K$54,MATCH(B2600&amp;"|"&amp;J2600,Market!$A$31:$A$54,0))</f>
        <v/>
      </c>
      <c r="L2600" s="6">
        <f>INDEX(Settings!$E$13:$E$19,MATCH(I2600,Settings!$B$13:$B$19,0))</f>
        <v/>
      </c>
      <c r="M2600" s="25">
        <f>INDEX(Structure!$K$6:$K$12,MATCH(I2600,Structure!$A$6:$A$12,0))</f>
        <v/>
      </c>
      <c r="N2600" s="26">
        <f>INDEX(Structure!$G$25:$G$52,MATCH(B2600&amp;"|"&amp;I2600,Structure!$A$25:$A$52,0))</f>
        <v/>
      </c>
      <c r="O2600" s="26">
        <f>INDEX(Structure!$H$25:$H$52,MATCH(B2600&amp;"|"&amp;I2600,Structure!$A$25:$A$52,0))</f>
        <v/>
      </c>
      <c r="P2600" s="26">
        <f>INDEX(Structure!$I$25:$I$52,MATCH(B2600&amp;"|"&amp;I2600,Structure!$A$25:$A$52,0))</f>
        <v/>
      </c>
      <c r="Q2600" s="20">
        <f>G2600/H2600</f>
        <v/>
      </c>
      <c r="R2600" s="20">
        <f>G2600/O2600</f>
        <v/>
      </c>
      <c r="S2600" s="32">
        <f>(G2600-N2600)/(P2600-N2600)</f>
        <v/>
      </c>
      <c r="T2600" s="4">
        <f>IF(G2600&lt;N2600,"Below",IF(G2600&gt;P2600,"Above","Within"))</f>
        <v/>
      </c>
      <c r="U2600" s="17">
        <f>MAX(0,N2600-G2600)*F2600</f>
        <v/>
      </c>
      <c r="V2600" s="17">
        <f>MAX(0,G2600-P2600)*F2600</f>
        <v/>
      </c>
      <c r="W2600" s="33">
        <f>IF(T2600="Above",LN(G2600/P2600)/LN(1+INDEX(Market!$E$6:$E$9,MATCH(B2600,Market!$A$6:$A$9,0))),0)</f>
        <v/>
      </c>
    </row>
    <row r="2601">
      <c r="A2601" s="5" t="inlineStr">
        <is>
          <t>E03017</t>
        </is>
      </c>
      <c r="B2601" s="5" t="inlineStr">
        <is>
          <t>PL</t>
        </is>
      </c>
      <c r="C2601" s="5" t="inlineStr">
        <is>
          <t>Sales</t>
        </is>
      </c>
      <c r="D2601" s="5" t="inlineStr">
        <is>
          <t>L2</t>
        </is>
      </c>
      <c r="E2601" s="5" t="inlineStr">
        <is>
          <t>F</t>
        </is>
      </c>
      <c r="F2601" s="5" t="n">
        <v>1</v>
      </c>
      <c r="G2601" s="31" t="n">
        <v>26500</v>
      </c>
      <c r="H2601" s="31" t="n">
        <v>27600</v>
      </c>
      <c r="I2601" s="6">
        <f>INDEX(Roles!$J$5:$J$40,MATCH(C2601&amp;"|"&amp;D2601,Roles!$A$5:$A$40,0))</f>
        <v/>
      </c>
      <c r="J2601" s="6">
        <f>INDEX(Roles!$K$5:$K$40,MATCH(C2601&amp;"|"&amp;D2601,Roles!$A$5:$A$40,0))</f>
        <v/>
      </c>
      <c r="K2601" s="26">
        <f>INDEX(Market!$K$31:$K$54,MATCH(B2601&amp;"|"&amp;J2601,Market!$A$31:$A$54,0))</f>
        <v/>
      </c>
      <c r="L2601" s="6">
        <f>INDEX(Settings!$E$13:$E$19,MATCH(I2601,Settings!$B$13:$B$19,0))</f>
        <v/>
      </c>
      <c r="M2601" s="25">
        <f>INDEX(Structure!$K$6:$K$12,MATCH(I2601,Structure!$A$6:$A$12,0))</f>
        <v/>
      </c>
      <c r="N2601" s="26">
        <f>INDEX(Structure!$G$25:$G$52,MATCH(B2601&amp;"|"&amp;I2601,Structure!$A$25:$A$52,0))</f>
        <v/>
      </c>
      <c r="O2601" s="26">
        <f>INDEX(Structure!$H$25:$H$52,MATCH(B2601&amp;"|"&amp;I2601,Structure!$A$25:$A$52,0))</f>
        <v/>
      </c>
      <c r="P2601" s="26">
        <f>INDEX(Structure!$I$25:$I$52,MATCH(B2601&amp;"|"&amp;I2601,Structure!$A$25:$A$52,0))</f>
        <v/>
      </c>
      <c r="Q2601" s="20">
        <f>G2601/H2601</f>
        <v/>
      </c>
      <c r="R2601" s="20">
        <f>G2601/O2601</f>
        <v/>
      </c>
      <c r="S2601" s="32">
        <f>(G2601-N2601)/(P2601-N2601)</f>
        <v/>
      </c>
      <c r="T2601" s="4">
        <f>IF(G2601&lt;N2601,"Below",IF(G2601&gt;P2601,"Above","Within"))</f>
        <v/>
      </c>
      <c r="U2601" s="17">
        <f>MAX(0,N2601-G2601)*F2601</f>
        <v/>
      </c>
      <c r="V2601" s="17">
        <f>MAX(0,G2601-P2601)*F2601</f>
        <v/>
      </c>
      <c r="W2601" s="33">
        <f>IF(T2601="Above",LN(G2601/P2601)/LN(1+INDEX(Market!$E$6:$E$9,MATCH(B2601,Market!$A$6:$A$9,0))),0)</f>
        <v/>
      </c>
    </row>
    <row r="2602">
      <c r="A2602" s="5" t="inlineStr">
        <is>
          <t>E03018</t>
        </is>
      </c>
      <c r="B2602" s="5" t="inlineStr">
        <is>
          <t>IT</t>
        </is>
      </c>
      <c r="C2602" s="5" t="inlineStr">
        <is>
          <t>Customer Service</t>
        </is>
      </c>
      <c r="D2602" s="5" t="inlineStr">
        <is>
          <t>L3</t>
        </is>
      </c>
      <c r="E2602" s="5" t="inlineStr">
        <is>
          <t>M</t>
        </is>
      </c>
      <c r="F2602" s="5" t="n">
        <v>1</v>
      </c>
      <c r="G2602" s="31" t="n">
        <v>38250</v>
      </c>
      <c r="H2602" s="31" t="n">
        <v>37400</v>
      </c>
      <c r="I2602" s="6">
        <f>INDEX(Roles!$J$5:$J$40,MATCH(C2602&amp;"|"&amp;D2602,Roles!$A$5:$A$40,0))</f>
        <v/>
      </c>
      <c r="J2602" s="6">
        <f>INDEX(Roles!$K$5:$K$40,MATCH(C2602&amp;"|"&amp;D2602,Roles!$A$5:$A$40,0))</f>
        <v/>
      </c>
      <c r="K2602" s="26">
        <f>INDEX(Market!$K$31:$K$54,MATCH(B2602&amp;"|"&amp;J2602,Market!$A$31:$A$54,0))</f>
        <v/>
      </c>
      <c r="L2602" s="6">
        <f>INDEX(Settings!$E$13:$E$19,MATCH(I2602,Settings!$B$13:$B$19,0))</f>
        <v/>
      </c>
      <c r="M2602" s="25">
        <f>INDEX(Structure!$K$6:$K$12,MATCH(I2602,Structure!$A$6:$A$12,0))</f>
        <v/>
      </c>
      <c r="N2602" s="26">
        <f>INDEX(Structure!$G$25:$G$52,MATCH(B2602&amp;"|"&amp;I2602,Structure!$A$25:$A$52,0))</f>
        <v/>
      </c>
      <c r="O2602" s="26">
        <f>INDEX(Structure!$H$25:$H$52,MATCH(B2602&amp;"|"&amp;I2602,Structure!$A$25:$A$52,0))</f>
        <v/>
      </c>
      <c r="P2602" s="26">
        <f>INDEX(Structure!$I$25:$I$52,MATCH(B2602&amp;"|"&amp;I2602,Structure!$A$25:$A$52,0))</f>
        <v/>
      </c>
      <c r="Q2602" s="20">
        <f>G2602/H2602</f>
        <v/>
      </c>
      <c r="R2602" s="20">
        <f>G2602/O2602</f>
        <v/>
      </c>
      <c r="S2602" s="32">
        <f>(G2602-N2602)/(P2602-N2602)</f>
        <v/>
      </c>
      <c r="T2602" s="4">
        <f>IF(G2602&lt;N2602,"Below",IF(G2602&gt;P2602,"Above","Within"))</f>
        <v/>
      </c>
      <c r="U2602" s="17">
        <f>MAX(0,N2602-G2602)*F2602</f>
        <v/>
      </c>
      <c r="V2602" s="17">
        <f>MAX(0,G2602-P2602)*F2602</f>
        <v/>
      </c>
      <c r="W2602" s="33">
        <f>IF(T2602="Above",LN(G2602/P2602)/LN(1+INDEX(Market!$E$6:$E$9,MATCH(B2602,Market!$A$6:$A$9,0))),0)</f>
        <v/>
      </c>
    </row>
    <row r="2603">
      <c r="A2603" s="5" t="inlineStr">
        <is>
          <t>E03019</t>
        </is>
      </c>
      <c r="B2603" s="5" t="inlineStr">
        <is>
          <t>IT</t>
        </is>
      </c>
      <c r="C2603" s="5" t="inlineStr">
        <is>
          <t>Tech</t>
        </is>
      </c>
      <c r="D2603" s="5" t="inlineStr">
        <is>
          <t>L2</t>
        </is>
      </c>
      <c r="E2603" s="5" t="inlineStr">
        <is>
          <t>F</t>
        </is>
      </c>
      <c r="F2603" s="5" t="n">
        <v>1</v>
      </c>
      <c r="G2603" s="31" t="n">
        <v>45000</v>
      </c>
      <c r="H2603" s="31" t="n">
        <v>40600</v>
      </c>
      <c r="I2603" s="6">
        <f>INDEX(Roles!$J$5:$J$40,MATCH(C2603&amp;"|"&amp;D2603,Roles!$A$5:$A$40,0))</f>
        <v/>
      </c>
      <c r="J2603" s="6">
        <f>INDEX(Roles!$K$5:$K$40,MATCH(C2603&amp;"|"&amp;D2603,Roles!$A$5:$A$40,0))</f>
        <v/>
      </c>
      <c r="K2603" s="26">
        <f>INDEX(Market!$K$31:$K$54,MATCH(B2603&amp;"|"&amp;J2603,Market!$A$31:$A$54,0))</f>
        <v/>
      </c>
      <c r="L2603" s="6">
        <f>INDEX(Settings!$E$13:$E$19,MATCH(I2603,Settings!$B$13:$B$19,0))</f>
        <v/>
      </c>
      <c r="M2603" s="25">
        <f>INDEX(Structure!$K$6:$K$12,MATCH(I2603,Structure!$A$6:$A$12,0))</f>
        <v/>
      </c>
      <c r="N2603" s="26">
        <f>INDEX(Structure!$G$25:$G$52,MATCH(B2603&amp;"|"&amp;I2603,Structure!$A$25:$A$52,0))</f>
        <v/>
      </c>
      <c r="O2603" s="26">
        <f>INDEX(Structure!$H$25:$H$52,MATCH(B2603&amp;"|"&amp;I2603,Structure!$A$25:$A$52,0))</f>
        <v/>
      </c>
      <c r="P2603" s="26">
        <f>INDEX(Structure!$I$25:$I$52,MATCH(B2603&amp;"|"&amp;I2603,Structure!$A$25:$A$52,0))</f>
        <v/>
      </c>
      <c r="Q2603" s="20">
        <f>G2603/H2603</f>
        <v/>
      </c>
      <c r="R2603" s="20">
        <f>G2603/O2603</f>
        <v/>
      </c>
      <c r="S2603" s="32">
        <f>(G2603-N2603)/(P2603-N2603)</f>
        <v/>
      </c>
      <c r="T2603" s="4">
        <f>IF(G2603&lt;N2603,"Below",IF(G2603&gt;P2603,"Above","Within"))</f>
        <v/>
      </c>
      <c r="U2603" s="17">
        <f>MAX(0,N2603-G2603)*F2603</f>
        <v/>
      </c>
      <c r="V2603" s="17">
        <f>MAX(0,G2603-P2603)*F2603</f>
        <v/>
      </c>
      <c r="W2603" s="33">
        <f>IF(T2603="Above",LN(G2603/P2603)/LN(1+INDEX(Market!$E$6:$E$9,MATCH(B2603,Market!$A$6:$A$9,0))),0)</f>
        <v/>
      </c>
    </row>
    <row r="2604">
      <c r="A2604" s="5" t="inlineStr">
        <is>
          <t>E03020</t>
        </is>
      </c>
      <c r="B2604" s="5" t="inlineStr">
        <is>
          <t>PL</t>
        </is>
      </c>
      <c r="C2604" s="5" t="inlineStr">
        <is>
          <t>Tech</t>
        </is>
      </c>
      <c r="D2604" s="5" t="inlineStr">
        <is>
          <t>L3</t>
        </is>
      </c>
      <c r="E2604" s="5" t="inlineStr">
        <is>
          <t>F</t>
        </is>
      </c>
      <c r="F2604" s="5" t="n">
        <v>1</v>
      </c>
      <c r="G2604" s="31" t="n">
        <v>39050</v>
      </c>
      <c r="H2604" s="31" t="n">
        <v>42000</v>
      </c>
      <c r="I2604" s="6">
        <f>INDEX(Roles!$J$5:$J$40,MATCH(C2604&amp;"|"&amp;D2604,Roles!$A$5:$A$40,0))</f>
        <v/>
      </c>
      <c r="J2604" s="6">
        <f>INDEX(Roles!$K$5:$K$40,MATCH(C2604&amp;"|"&amp;D2604,Roles!$A$5:$A$40,0))</f>
        <v/>
      </c>
      <c r="K2604" s="26">
        <f>INDEX(Market!$K$31:$K$54,MATCH(B2604&amp;"|"&amp;J2604,Market!$A$31:$A$54,0))</f>
        <v/>
      </c>
      <c r="L2604" s="6">
        <f>INDEX(Settings!$E$13:$E$19,MATCH(I2604,Settings!$B$13:$B$19,0))</f>
        <v/>
      </c>
      <c r="M2604" s="25">
        <f>INDEX(Structure!$K$6:$K$12,MATCH(I2604,Structure!$A$6:$A$12,0))</f>
        <v/>
      </c>
      <c r="N2604" s="26">
        <f>INDEX(Structure!$G$25:$G$52,MATCH(B2604&amp;"|"&amp;I2604,Structure!$A$25:$A$52,0))</f>
        <v/>
      </c>
      <c r="O2604" s="26">
        <f>INDEX(Structure!$H$25:$H$52,MATCH(B2604&amp;"|"&amp;I2604,Structure!$A$25:$A$52,0))</f>
        <v/>
      </c>
      <c r="P2604" s="26">
        <f>INDEX(Structure!$I$25:$I$52,MATCH(B2604&amp;"|"&amp;I2604,Structure!$A$25:$A$52,0))</f>
        <v/>
      </c>
      <c r="Q2604" s="20">
        <f>G2604/H2604</f>
        <v/>
      </c>
      <c r="R2604" s="20">
        <f>G2604/O2604</f>
        <v/>
      </c>
      <c r="S2604" s="32">
        <f>(G2604-N2604)/(P2604-N2604)</f>
        <v/>
      </c>
      <c r="T2604" s="4">
        <f>IF(G2604&lt;N2604,"Below",IF(G2604&gt;P2604,"Above","Within"))</f>
        <v/>
      </c>
      <c r="U2604" s="17">
        <f>MAX(0,N2604-G2604)*F2604</f>
        <v/>
      </c>
      <c r="V2604" s="17">
        <f>MAX(0,G2604-P2604)*F2604</f>
        <v/>
      </c>
      <c r="W2604" s="33">
        <f>IF(T2604="Above",LN(G2604/P2604)/LN(1+INDEX(Market!$E$6:$E$9,MATCH(B2604,Market!$A$6:$A$9,0))),0)</f>
        <v/>
      </c>
    </row>
    <row r="2605">
      <c r="A2605" s="5" t="inlineStr">
        <is>
          <t>E03022</t>
        </is>
      </c>
      <c r="B2605" s="5" t="inlineStr">
        <is>
          <t>IT</t>
        </is>
      </c>
      <c r="C2605" s="5" t="inlineStr">
        <is>
          <t>Tech</t>
        </is>
      </c>
      <c r="D2605" s="5" t="inlineStr">
        <is>
          <t>L3</t>
        </is>
      </c>
      <c r="E2605" s="5" t="inlineStr">
        <is>
          <t>M</t>
        </is>
      </c>
      <c r="F2605" s="5" t="n">
        <v>1</v>
      </c>
      <c r="G2605" s="31" t="n">
        <v>52650</v>
      </c>
      <c r="H2605" s="31" t="n">
        <v>52000</v>
      </c>
      <c r="I2605" s="6">
        <f>INDEX(Roles!$J$5:$J$40,MATCH(C2605&amp;"|"&amp;D2605,Roles!$A$5:$A$40,0))</f>
        <v/>
      </c>
      <c r="J2605" s="6">
        <f>INDEX(Roles!$K$5:$K$40,MATCH(C2605&amp;"|"&amp;D2605,Roles!$A$5:$A$40,0))</f>
        <v/>
      </c>
      <c r="K2605" s="26">
        <f>INDEX(Market!$K$31:$K$54,MATCH(B2605&amp;"|"&amp;J2605,Market!$A$31:$A$54,0))</f>
        <v/>
      </c>
      <c r="L2605" s="6">
        <f>INDEX(Settings!$E$13:$E$19,MATCH(I2605,Settings!$B$13:$B$19,0))</f>
        <v/>
      </c>
      <c r="M2605" s="25">
        <f>INDEX(Structure!$K$6:$K$12,MATCH(I2605,Structure!$A$6:$A$12,0))</f>
        <v/>
      </c>
      <c r="N2605" s="26">
        <f>INDEX(Structure!$G$25:$G$52,MATCH(B2605&amp;"|"&amp;I2605,Structure!$A$25:$A$52,0))</f>
        <v/>
      </c>
      <c r="O2605" s="26">
        <f>INDEX(Structure!$H$25:$H$52,MATCH(B2605&amp;"|"&amp;I2605,Structure!$A$25:$A$52,0))</f>
        <v/>
      </c>
      <c r="P2605" s="26">
        <f>INDEX(Structure!$I$25:$I$52,MATCH(B2605&amp;"|"&amp;I2605,Structure!$A$25:$A$52,0))</f>
        <v/>
      </c>
      <c r="Q2605" s="20">
        <f>G2605/H2605</f>
        <v/>
      </c>
      <c r="R2605" s="20">
        <f>G2605/O2605</f>
        <v/>
      </c>
      <c r="S2605" s="32">
        <f>(G2605-N2605)/(P2605-N2605)</f>
        <v/>
      </c>
      <c r="T2605" s="4">
        <f>IF(G2605&lt;N2605,"Below",IF(G2605&gt;P2605,"Above","Within"))</f>
        <v/>
      </c>
      <c r="U2605" s="17">
        <f>MAX(0,N2605-G2605)*F2605</f>
        <v/>
      </c>
      <c r="V2605" s="17">
        <f>MAX(0,G2605-P2605)*F2605</f>
        <v/>
      </c>
      <c r="W2605" s="33">
        <f>IF(T2605="Above",LN(G2605/P2605)/LN(1+INDEX(Market!$E$6:$E$9,MATCH(B2605,Market!$A$6:$A$9,0))),0)</f>
        <v/>
      </c>
    </row>
    <row r="2606">
      <c r="A2606" s="5" t="inlineStr">
        <is>
          <t>E03024</t>
        </is>
      </c>
      <c r="B2606" s="5" t="inlineStr">
        <is>
          <t>PL</t>
        </is>
      </c>
      <c r="C2606" s="5" t="inlineStr">
        <is>
          <t>Operations</t>
        </is>
      </c>
      <c r="D2606" s="5" t="inlineStr">
        <is>
          <t>L1</t>
        </is>
      </c>
      <c r="E2606" s="5" t="inlineStr">
        <is>
          <t>F</t>
        </is>
      </c>
      <c r="F2606" s="5" t="n">
        <v>1</v>
      </c>
      <c r="G2606" s="31" t="n">
        <v>20550</v>
      </c>
      <c r="H2606" s="31" t="n">
        <v>20000</v>
      </c>
      <c r="I2606" s="6">
        <f>INDEX(Roles!$J$5:$J$40,MATCH(C2606&amp;"|"&amp;D2606,Roles!$A$5:$A$40,0))</f>
        <v/>
      </c>
      <c r="J2606" s="6">
        <f>INDEX(Roles!$K$5:$K$40,MATCH(C2606&amp;"|"&amp;D2606,Roles!$A$5:$A$40,0))</f>
        <v/>
      </c>
      <c r="K2606" s="26">
        <f>INDEX(Market!$K$31:$K$54,MATCH(B2606&amp;"|"&amp;J2606,Market!$A$31:$A$54,0))</f>
        <v/>
      </c>
      <c r="L2606" s="6">
        <f>INDEX(Settings!$E$13:$E$19,MATCH(I2606,Settings!$B$13:$B$19,0))</f>
        <v/>
      </c>
      <c r="M2606" s="25">
        <f>INDEX(Structure!$K$6:$K$12,MATCH(I2606,Structure!$A$6:$A$12,0))</f>
        <v/>
      </c>
      <c r="N2606" s="26">
        <f>INDEX(Structure!$G$25:$G$52,MATCH(B2606&amp;"|"&amp;I2606,Structure!$A$25:$A$52,0))</f>
        <v/>
      </c>
      <c r="O2606" s="26">
        <f>INDEX(Structure!$H$25:$H$52,MATCH(B2606&amp;"|"&amp;I2606,Structure!$A$25:$A$52,0))</f>
        <v/>
      </c>
      <c r="P2606" s="26">
        <f>INDEX(Structure!$I$25:$I$52,MATCH(B2606&amp;"|"&amp;I2606,Structure!$A$25:$A$52,0))</f>
        <v/>
      </c>
      <c r="Q2606" s="20">
        <f>G2606/H2606</f>
        <v/>
      </c>
      <c r="R2606" s="20">
        <f>G2606/O2606</f>
        <v/>
      </c>
      <c r="S2606" s="32">
        <f>(G2606-N2606)/(P2606-N2606)</f>
        <v/>
      </c>
      <c r="T2606" s="4">
        <f>IF(G2606&lt;N2606,"Below",IF(G2606&gt;P2606,"Above","Within"))</f>
        <v/>
      </c>
      <c r="U2606" s="17">
        <f>MAX(0,N2606-G2606)*F2606</f>
        <v/>
      </c>
      <c r="V2606" s="17">
        <f>MAX(0,G2606-P2606)*F2606</f>
        <v/>
      </c>
      <c r="W2606" s="33">
        <f>IF(T2606="Above",LN(G2606/P2606)/LN(1+INDEX(Market!$E$6:$E$9,MATCH(B2606,Market!$A$6:$A$9,0))),0)</f>
        <v/>
      </c>
    </row>
    <row r="2607">
      <c r="A2607" s="5" t="inlineStr">
        <is>
          <t>E03025</t>
        </is>
      </c>
      <c r="B2607" s="5" t="inlineStr">
        <is>
          <t>IT</t>
        </is>
      </c>
      <c r="C2607" s="5" t="inlineStr">
        <is>
          <t>Customer Service</t>
        </is>
      </c>
      <c r="D2607" s="5" t="inlineStr">
        <is>
          <t>L2</t>
        </is>
      </c>
      <c r="E2607" s="5" t="inlineStr">
        <is>
          <t>F</t>
        </is>
      </c>
      <c r="F2607" s="5" t="n">
        <v>1</v>
      </c>
      <c r="G2607" s="31" t="n">
        <v>27400</v>
      </c>
      <c r="H2607" s="31" t="n">
        <v>29200</v>
      </c>
      <c r="I2607" s="6">
        <f>INDEX(Roles!$J$5:$J$40,MATCH(C2607&amp;"|"&amp;D2607,Roles!$A$5:$A$40,0))</f>
        <v/>
      </c>
      <c r="J2607" s="6">
        <f>INDEX(Roles!$K$5:$K$40,MATCH(C2607&amp;"|"&amp;D2607,Roles!$A$5:$A$40,0))</f>
        <v/>
      </c>
      <c r="K2607" s="26">
        <f>INDEX(Market!$K$31:$K$54,MATCH(B2607&amp;"|"&amp;J2607,Market!$A$31:$A$54,0))</f>
        <v/>
      </c>
      <c r="L2607" s="6">
        <f>INDEX(Settings!$E$13:$E$19,MATCH(I2607,Settings!$B$13:$B$19,0))</f>
        <v/>
      </c>
      <c r="M2607" s="25">
        <f>INDEX(Structure!$K$6:$K$12,MATCH(I2607,Structure!$A$6:$A$12,0))</f>
        <v/>
      </c>
      <c r="N2607" s="26">
        <f>INDEX(Structure!$G$25:$G$52,MATCH(B2607&amp;"|"&amp;I2607,Structure!$A$25:$A$52,0))</f>
        <v/>
      </c>
      <c r="O2607" s="26">
        <f>INDEX(Structure!$H$25:$H$52,MATCH(B2607&amp;"|"&amp;I2607,Structure!$A$25:$A$52,0))</f>
        <v/>
      </c>
      <c r="P2607" s="26">
        <f>INDEX(Structure!$I$25:$I$52,MATCH(B2607&amp;"|"&amp;I2607,Structure!$A$25:$A$52,0))</f>
        <v/>
      </c>
      <c r="Q2607" s="20">
        <f>G2607/H2607</f>
        <v/>
      </c>
      <c r="R2607" s="20">
        <f>G2607/O2607</f>
        <v/>
      </c>
      <c r="S2607" s="32">
        <f>(G2607-N2607)/(P2607-N2607)</f>
        <v/>
      </c>
      <c r="T2607" s="4">
        <f>IF(G2607&lt;N2607,"Below",IF(G2607&gt;P2607,"Above","Within"))</f>
        <v/>
      </c>
      <c r="U2607" s="17">
        <f>MAX(0,N2607-G2607)*F2607</f>
        <v/>
      </c>
      <c r="V2607" s="17">
        <f>MAX(0,G2607-P2607)*F2607</f>
        <v/>
      </c>
      <c r="W2607" s="33">
        <f>IF(T2607="Above",LN(G2607/P2607)/LN(1+INDEX(Market!$E$6:$E$9,MATCH(B2607,Market!$A$6:$A$9,0))),0)</f>
        <v/>
      </c>
    </row>
    <row r="2608">
      <c r="A2608" s="5" t="inlineStr">
        <is>
          <t>E03026</t>
        </is>
      </c>
      <c r="B2608" s="5" t="inlineStr">
        <is>
          <t>IT</t>
        </is>
      </c>
      <c r="C2608" s="5" t="inlineStr">
        <is>
          <t>Tech</t>
        </is>
      </c>
      <c r="D2608" s="5" t="inlineStr">
        <is>
          <t>L2</t>
        </is>
      </c>
      <c r="E2608" s="5" t="inlineStr">
        <is>
          <t>F</t>
        </is>
      </c>
      <c r="F2608" s="5" t="n">
        <v>1</v>
      </c>
      <c r="G2608" s="31" t="n">
        <v>43100</v>
      </c>
      <c r="H2608" s="31" t="n">
        <v>40600</v>
      </c>
      <c r="I2608" s="6">
        <f>INDEX(Roles!$J$5:$J$40,MATCH(C2608&amp;"|"&amp;D2608,Roles!$A$5:$A$40,0))</f>
        <v/>
      </c>
      <c r="J2608" s="6">
        <f>INDEX(Roles!$K$5:$K$40,MATCH(C2608&amp;"|"&amp;D2608,Roles!$A$5:$A$40,0))</f>
        <v/>
      </c>
      <c r="K2608" s="26">
        <f>INDEX(Market!$K$31:$K$54,MATCH(B2608&amp;"|"&amp;J2608,Market!$A$31:$A$54,0))</f>
        <v/>
      </c>
      <c r="L2608" s="6">
        <f>INDEX(Settings!$E$13:$E$19,MATCH(I2608,Settings!$B$13:$B$19,0))</f>
        <v/>
      </c>
      <c r="M2608" s="25">
        <f>INDEX(Structure!$K$6:$K$12,MATCH(I2608,Structure!$A$6:$A$12,0))</f>
        <v/>
      </c>
      <c r="N2608" s="26">
        <f>INDEX(Structure!$G$25:$G$52,MATCH(B2608&amp;"|"&amp;I2608,Structure!$A$25:$A$52,0))</f>
        <v/>
      </c>
      <c r="O2608" s="26">
        <f>INDEX(Structure!$H$25:$H$52,MATCH(B2608&amp;"|"&amp;I2608,Structure!$A$25:$A$52,0))</f>
        <v/>
      </c>
      <c r="P2608" s="26">
        <f>INDEX(Structure!$I$25:$I$52,MATCH(B2608&amp;"|"&amp;I2608,Structure!$A$25:$A$52,0))</f>
        <v/>
      </c>
      <c r="Q2608" s="20">
        <f>G2608/H2608</f>
        <v/>
      </c>
      <c r="R2608" s="20">
        <f>G2608/O2608</f>
        <v/>
      </c>
      <c r="S2608" s="32">
        <f>(G2608-N2608)/(P2608-N2608)</f>
        <v/>
      </c>
      <c r="T2608" s="4">
        <f>IF(G2608&lt;N2608,"Below",IF(G2608&gt;P2608,"Above","Within"))</f>
        <v/>
      </c>
      <c r="U2608" s="17">
        <f>MAX(0,N2608-G2608)*F2608</f>
        <v/>
      </c>
      <c r="V2608" s="17">
        <f>MAX(0,G2608-P2608)*F2608</f>
        <v/>
      </c>
      <c r="W2608" s="33">
        <f>IF(T2608="Above",LN(G2608/P2608)/LN(1+INDEX(Market!$E$6:$E$9,MATCH(B2608,Market!$A$6:$A$9,0))),0)</f>
        <v/>
      </c>
    </row>
    <row r="2609">
      <c r="A2609" s="5" t="inlineStr">
        <is>
          <t>E03027</t>
        </is>
      </c>
      <c r="B2609" s="5" t="inlineStr">
        <is>
          <t>ES</t>
        </is>
      </c>
      <c r="C2609" s="5" t="inlineStr">
        <is>
          <t>Customer Service</t>
        </is>
      </c>
      <c r="D2609" s="5" t="inlineStr">
        <is>
          <t>L2</t>
        </is>
      </c>
      <c r="E2609" s="5" t="inlineStr">
        <is>
          <t>F</t>
        </is>
      </c>
      <c r="F2609" s="5" t="n">
        <v>1</v>
      </c>
      <c r="G2609" s="31" t="n">
        <v>27100</v>
      </c>
      <c r="H2609" s="31" t="n">
        <v>28100</v>
      </c>
      <c r="I2609" s="6">
        <f>INDEX(Roles!$J$5:$J$40,MATCH(C2609&amp;"|"&amp;D2609,Roles!$A$5:$A$40,0))</f>
        <v/>
      </c>
      <c r="J2609" s="6">
        <f>INDEX(Roles!$K$5:$K$40,MATCH(C2609&amp;"|"&amp;D2609,Roles!$A$5:$A$40,0))</f>
        <v/>
      </c>
      <c r="K2609" s="26">
        <f>INDEX(Market!$K$31:$K$54,MATCH(B2609&amp;"|"&amp;J2609,Market!$A$31:$A$54,0))</f>
        <v/>
      </c>
      <c r="L2609" s="6">
        <f>INDEX(Settings!$E$13:$E$19,MATCH(I2609,Settings!$B$13:$B$19,0))</f>
        <v/>
      </c>
      <c r="M2609" s="25">
        <f>INDEX(Structure!$K$6:$K$12,MATCH(I2609,Structure!$A$6:$A$12,0))</f>
        <v/>
      </c>
      <c r="N2609" s="26">
        <f>INDEX(Structure!$G$25:$G$52,MATCH(B2609&amp;"|"&amp;I2609,Structure!$A$25:$A$52,0))</f>
        <v/>
      </c>
      <c r="O2609" s="26">
        <f>INDEX(Structure!$H$25:$H$52,MATCH(B2609&amp;"|"&amp;I2609,Structure!$A$25:$A$52,0))</f>
        <v/>
      </c>
      <c r="P2609" s="26">
        <f>INDEX(Structure!$I$25:$I$52,MATCH(B2609&amp;"|"&amp;I2609,Structure!$A$25:$A$52,0))</f>
        <v/>
      </c>
      <c r="Q2609" s="20">
        <f>G2609/H2609</f>
        <v/>
      </c>
      <c r="R2609" s="20">
        <f>G2609/O2609</f>
        <v/>
      </c>
      <c r="S2609" s="32">
        <f>(G2609-N2609)/(P2609-N2609)</f>
        <v/>
      </c>
      <c r="T2609" s="4">
        <f>IF(G2609&lt;N2609,"Below",IF(G2609&gt;P2609,"Above","Within"))</f>
        <v/>
      </c>
      <c r="U2609" s="17">
        <f>MAX(0,N2609-G2609)*F2609</f>
        <v/>
      </c>
      <c r="V2609" s="17">
        <f>MAX(0,G2609-P2609)*F2609</f>
        <v/>
      </c>
      <c r="W2609" s="33">
        <f>IF(T2609="Above",LN(G2609/P2609)/LN(1+INDEX(Market!$E$6:$E$9,MATCH(B2609,Market!$A$6:$A$9,0))),0)</f>
        <v/>
      </c>
    </row>
    <row r="2610">
      <c r="A2610" s="5" t="inlineStr">
        <is>
          <t>E03028</t>
        </is>
      </c>
      <c r="B2610" s="5" t="inlineStr">
        <is>
          <t>PL</t>
        </is>
      </c>
      <c r="C2610" s="5" t="inlineStr">
        <is>
          <t>Finance</t>
        </is>
      </c>
      <c r="D2610" s="5" t="inlineStr">
        <is>
          <t>L5</t>
        </is>
      </c>
      <c r="E2610" s="5" t="inlineStr">
        <is>
          <t>M</t>
        </is>
      </c>
      <c r="F2610" s="5" t="n">
        <v>1</v>
      </c>
      <c r="G2610" s="31" t="n">
        <v>76700</v>
      </c>
      <c r="H2610" s="31" t="n">
        <v>67000</v>
      </c>
      <c r="I2610" s="6">
        <f>INDEX(Roles!$J$5:$J$40,MATCH(C2610&amp;"|"&amp;D2610,Roles!$A$5:$A$40,0))</f>
        <v/>
      </c>
      <c r="J2610" s="6">
        <f>INDEX(Roles!$K$5:$K$40,MATCH(C2610&amp;"|"&amp;D2610,Roles!$A$5:$A$40,0))</f>
        <v/>
      </c>
      <c r="K2610" s="26">
        <f>INDEX(Market!$K$31:$K$54,MATCH(B2610&amp;"|"&amp;J2610,Market!$A$31:$A$54,0))</f>
        <v/>
      </c>
      <c r="L2610" s="6">
        <f>INDEX(Settings!$E$13:$E$19,MATCH(I2610,Settings!$B$13:$B$19,0))</f>
        <v/>
      </c>
      <c r="M2610" s="25">
        <f>INDEX(Structure!$K$6:$K$12,MATCH(I2610,Structure!$A$6:$A$12,0))</f>
        <v/>
      </c>
      <c r="N2610" s="26">
        <f>INDEX(Structure!$G$25:$G$52,MATCH(B2610&amp;"|"&amp;I2610,Structure!$A$25:$A$52,0))</f>
        <v/>
      </c>
      <c r="O2610" s="26">
        <f>INDEX(Structure!$H$25:$H$52,MATCH(B2610&amp;"|"&amp;I2610,Structure!$A$25:$A$52,0))</f>
        <v/>
      </c>
      <c r="P2610" s="26">
        <f>INDEX(Structure!$I$25:$I$52,MATCH(B2610&amp;"|"&amp;I2610,Structure!$A$25:$A$52,0))</f>
        <v/>
      </c>
      <c r="Q2610" s="20">
        <f>G2610/H2610</f>
        <v/>
      </c>
      <c r="R2610" s="20">
        <f>G2610/O2610</f>
        <v/>
      </c>
      <c r="S2610" s="32">
        <f>(G2610-N2610)/(P2610-N2610)</f>
        <v/>
      </c>
      <c r="T2610" s="4">
        <f>IF(G2610&lt;N2610,"Below",IF(G2610&gt;P2610,"Above","Within"))</f>
        <v/>
      </c>
      <c r="U2610" s="17">
        <f>MAX(0,N2610-G2610)*F2610</f>
        <v/>
      </c>
      <c r="V2610" s="17">
        <f>MAX(0,G2610-P2610)*F2610</f>
        <v/>
      </c>
      <c r="W2610" s="33">
        <f>IF(T2610="Above",LN(G2610/P2610)/LN(1+INDEX(Market!$E$6:$E$9,MATCH(B2610,Market!$A$6:$A$9,0))),0)</f>
        <v/>
      </c>
    </row>
    <row r="2611">
      <c r="A2611" s="5" t="inlineStr">
        <is>
          <t>E03029</t>
        </is>
      </c>
      <c r="B2611" s="5" t="inlineStr">
        <is>
          <t>DE</t>
        </is>
      </c>
      <c r="C2611" s="5" t="inlineStr">
        <is>
          <t>Customer Service</t>
        </is>
      </c>
      <c r="D2611" s="5" t="inlineStr">
        <is>
          <t>L3</t>
        </is>
      </c>
      <c r="E2611" s="5" t="inlineStr">
        <is>
          <t>F</t>
        </is>
      </c>
      <c r="F2611" s="5" t="n">
        <v>1</v>
      </c>
      <c r="G2611" s="31" t="n">
        <v>56550</v>
      </c>
      <c r="H2611" s="31" t="n">
        <v>54700</v>
      </c>
      <c r="I2611" s="6">
        <f>INDEX(Roles!$J$5:$J$40,MATCH(C2611&amp;"|"&amp;D2611,Roles!$A$5:$A$40,0))</f>
        <v/>
      </c>
      <c r="J2611" s="6">
        <f>INDEX(Roles!$K$5:$K$40,MATCH(C2611&amp;"|"&amp;D2611,Roles!$A$5:$A$40,0))</f>
        <v/>
      </c>
      <c r="K2611" s="26">
        <f>INDEX(Market!$K$31:$K$54,MATCH(B2611&amp;"|"&amp;J2611,Market!$A$31:$A$54,0))</f>
        <v/>
      </c>
      <c r="L2611" s="6">
        <f>INDEX(Settings!$E$13:$E$19,MATCH(I2611,Settings!$B$13:$B$19,0))</f>
        <v/>
      </c>
      <c r="M2611" s="25">
        <f>INDEX(Structure!$K$6:$K$12,MATCH(I2611,Structure!$A$6:$A$12,0))</f>
        <v/>
      </c>
      <c r="N2611" s="26">
        <f>INDEX(Structure!$G$25:$G$52,MATCH(B2611&amp;"|"&amp;I2611,Structure!$A$25:$A$52,0))</f>
        <v/>
      </c>
      <c r="O2611" s="26">
        <f>INDEX(Structure!$H$25:$H$52,MATCH(B2611&amp;"|"&amp;I2611,Structure!$A$25:$A$52,0))</f>
        <v/>
      </c>
      <c r="P2611" s="26">
        <f>INDEX(Structure!$I$25:$I$52,MATCH(B2611&amp;"|"&amp;I2611,Structure!$A$25:$A$52,0))</f>
        <v/>
      </c>
      <c r="Q2611" s="20">
        <f>G2611/H2611</f>
        <v/>
      </c>
      <c r="R2611" s="20">
        <f>G2611/O2611</f>
        <v/>
      </c>
      <c r="S2611" s="32">
        <f>(G2611-N2611)/(P2611-N2611)</f>
        <v/>
      </c>
      <c r="T2611" s="4">
        <f>IF(G2611&lt;N2611,"Below",IF(G2611&gt;P2611,"Above","Within"))</f>
        <v/>
      </c>
      <c r="U2611" s="17">
        <f>MAX(0,N2611-G2611)*F2611</f>
        <v/>
      </c>
      <c r="V2611" s="17">
        <f>MAX(0,G2611-P2611)*F2611</f>
        <v/>
      </c>
      <c r="W2611" s="33">
        <f>IF(T2611="Above",LN(G2611/P2611)/LN(1+INDEX(Market!$E$6:$E$9,MATCH(B2611,Market!$A$6:$A$9,0))),0)</f>
        <v/>
      </c>
    </row>
    <row r="2612">
      <c r="A2612" s="5" t="inlineStr">
        <is>
          <t>E03031</t>
        </is>
      </c>
      <c r="B2612" s="5" t="inlineStr">
        <is>
          <t>DE</t>
        </is>
      </c>
      <c r="C2612" s="5" t="inlineStr">
        <is>
          <t>Operations</t>
        </is>
      </c>
      <c r="D2612" s="5" t="inlineStr">
        <is>
          <t>L1</t>
        </is>
      </c>
      <c r="E2612" s="5" t="inlineStr">
        <is>
          <t>M</t>
        </is>
      </c>
      <c r="F2612" s="5" t="n">
        <v>1</v>
      </c>
      <c r="G2612" s="31" t="n">
        <v>29700</v>
      </c>
      <c r="H2612" s="31" t="n">
        <v>36100</v>
      </c>
      <c r="I2612" s="6">
        <f>INDEX(Roles!$J$5:$J$40,MATCH(C2612&amp;"|"&amp;D2612,Roles!$A$5:$A$40,0))</f>
        <v/>
      </c>
      <c r="J2612" s="6">
        <f>INDEX(Roles!$K$5:$K$40,MATCH(C2612&amp;"|"&amp;D2612,Roles!$A$5:$A$40,0))</f>
        <v/>
      </c>
      <c r="K2612" s="26">
        <f>INDEX(Market!$K$31:$K$54,MATCH(B2612&amp;"|"&amp;J2612,Market!$A$31:$A$54,0))</f>
        <v/>
      </c>
      <c r="L2612" s="6">
        <f>INDEX(Settings!$E$13:$E$19,MATCH(I2612,Settings!$B$13:$B$19,0))</f>
        <v/>
      </c>
      <c r="M2612" s="25">
        <f>INDEX(Structure!$K$6:$K$12,MATCH(I2612,Structure!$A$6:$A$12,0))</f>
        <v/>
      </c>
      <c r="N2612" s="26">
        <f>INDEX(Structure!$G$25:$G$52,MATCH(B2612&amp;"|"&amp;I2612,Structure!$A$25:$A$52,0))</f>
        <v/>
      </c>
      <c r="O2612" s="26">
        <f>INDEX(Structure!$H$25:$H$52,MATCH(B2612&amp;"|"&amp;I2612,Structure!$A$25:$A$52,0))</f>
        <v/>
      </c>
      <c r="P2612" s="26">
        <f>INDEX(Structure!$I$25:$I$52,MATCH(B2612&amp;"|"&amp;I2612,Structure!$A$25:$A$52,0))</f>
        <v/>
      </c>
      <c r="Q2612" s="20">
        <f>G2612/H2612</f>
        <v/>
      </c>
      <c r="R2612" s="20">
        <f>G2612/O2612</f>
        <v/>
      </c>
      <c r="S2612" s="32">
        <f>(G2612-N2612)/(P2612-N2612)</f>
        <v/>
      </c>
      <c r="T2612" s="4">
        <f>IF(G2612&lt;N2612,"Below",IF(G2612&gt;P2612,"Above","Within"))</f>
        <v/>
      </c>
      <c r="U2612" s="17">
        <f>MAX(0,N2612-G2612)*F2612</f>
        <v/>
      </c>
      <c r="V2612" s="17">
        <f>MAX(0,G2612-P2612)*F2612</f>
        <v/>
      </c>
      <c r="W2612" s="33">
        <f>IF(T2612="Above",LN(G2612/P2612)/LN(1+INDEX(Market!$E$6:$E$9,MATCH(B2612,Market!$A$6:$A$9,0))),0)</f>
        <v/>
      </c>
    </row>
    <row r="2613">
      <c r="A2613" s="5" t="inlineStr">
        <is>
          <t>E03032</t>
        </is>
      </c>
      <c r="B2613" s="5" t="inlineStr">
        <is>
          <t>DE</t>
        </is>
      </c>
      <c r="C2613" s="5" t="inlineStr">
        <is>
          <t>Tech</t>
        </is>
      </c>
      <c r="D2613" s="5" t="inlineStr">
        <is>
          <t>L4</t>
        </is>
      </c>
      <c r="E2613" s="5" t="inlineStr">
        <is>
          <t>F</t>
        </is>
      </c>
      <c r="F2613" s="5" t="n">
        <v>1</v>
      </c>
      <c r="G2613" s="31" t="n">
        <v>101800</v>
      </c>
      <c r="H2613" s="31" t="n">
        <v>99800</v>
      </c>
      <c r="I2613" s="6">
        <f>INDEX(Roles!$J$5:$J$40,MATCH(C2613&amp;"|"&amp;D2613,Roles!$A$5:$A$40,0))</f>
        <v/>
      </c>
      <c r="J2613" s="6">
        <f>INDEX(Roles!$K$5:$K$40,MATCH(C2613&amp;"|"&amp;D2613,Roles!$A$5:$A$40,0))</f>
        <v/>
      </c>
      <c r="K2613" s="26">
        <f>INDEX(Market!$K$31:$K$54,MATCH(B2613&amp;"|"&amp;J2613,Market!$A$31:$A$54,0))</f>
        <v/>
      </c>
      <c r="L2613" s="6">
        <f>INDEX(Settings!$E$13:$E$19,MATCH(I2613,Settings!$B$13:$B$19,0))</f>
        <v/>
      </c>
      <c r="M2613" s="25">
        <f>INDEX(Structure!$K$6:$K$12,MATCH(I2613,Structure!$A$6:$A$12,0))</f>
        <v/>
      </c>
      <c r="N2613" s="26">
        <f>INDEX(Structure!$G$25:$G$52,MATCH(B2613&amp;"|"&amp;I2613,Structure!$A$25:$A$52,0))</f>
        <v/>
      </c>
      <c r="O2613" s="26">
        <f>INDEX(Structure!$H$25:$H$52,MATCH(B2613&amp;"|"&amp;I2613,Structure!$A$25:$A$52,0))</f>
        <v/>
      </c>
      <c r="P2613" s="26">
        <f>INDEX(Structure!$I$25:$I$52,MATCH(B2613&amp;"|"&amp;I2613,Structure!$A$25:$A$52,0))</f>
        <v/>
      </c>
      <c r="Q2613" s="20">
        <f>G2613/H2613</f>
        <v/>
      </c>
      <c r="R2613" s="20">
        <f>G2613/O2613</f>
        <v/>
      </c>
      <c r="S2613" s="32">
        <f>(G2613-N2613)/(P2613-N2613)</f>
        <v/>
      </c>
      <c r="T2613" s="4">
        <f>IF(G2613&lt;N2613,"Below",IF(G2613&gt;P2613,"Above","Within"))</f>
        <v/>
      </c>
      <c r="U2613" s="17">
        <f>MAX(0,N2613-G2613)*F2613</f>
        <v/>
      </c>
      <c r="V2613" s="17">
        <f>MAX(0,G2613-P2613)*F2613</f>
        <v/>
      </c>
      <c r="W2613" s="33">
        <f>IF(T2613="Above",LN(G2613/P2613)/LN(1+INDEX(Market!$E$6:$E$9,MATCH(B2613,Market!$A$6:$A$9,0))),0)</f>
        <v/>
      </c>
    </row>
    <row r="2614">
      <c r="A2614" s="5" t="inlineStr">
        <is>
          <t>E03033</t>
        </is>
      </c>
      <c r="B2614" s="5" t="inlineStr">
        <is>
          <t>ES</t>
        </is>
      </c>
      <c r="C2614" s="5" t="inlineStr">
        <is>
          <t>Sales</t>
        </is>
      </c>
      <c r="D2614" s="5" t="inlineStr">
        <is>
          <t>L3</t>
        </is>
      </c>
      <c r="E2614" s="5" t="inlineStr">
        <is>
          <t>M</t>
        </is>
      </c>
      <c r="F2614" s="5" t="n">
        <v>0.8</v>
      </c>
      <c r="G2614" s="31" t="n">
        <v>40850</v>
      </c>
      <c r="H2614" s="31" t="n">
        <v>42000</v>
      </c>
      <c r="I2614" s="6">
        <f>INDEX(Roles!$J$5:$J$40,MATCH(C2614&amp;"|"&amp;D2614,Roles!$A$5:$A$40,0))</f>
        <v/>
      </c>
      <c r="J2614" s="6">
        <f>INDEX(Roles!$K$5:$K$40,MATCH(C2614&amp;"|"&amp;D2614,Roles!$A$5:$A$40,0))</f>
        <v/>
      </c>
      <c r="K2614" s="26">
        <f>INDEX(Market!$K$31:$K$54,MATCH(B2614&amp;"|"&amp;J2614,Market!$A$31:$A$54,0))</f>
        <v/>
      </c>
      <c r="L2614" s="6">
        <f>INDEX(Settings!$E$13:$E$19,MATCH(I2614,Settings!$B$13:$B$19,0))</f>
        <v/>
      </c>
      <c r="M2614" s="25">
        <f>INDEX(Structure!$K$6:$K$12,MATCH(I2614,Structure!$A$6:$A$12,0))</f>
        <v/>
      </c>
      <c r="N2614" s="26">
        <f>INDEX(Structure!$G$25:$G$52,MATCH(B2614&amp;"|"&amp;I2614,Structure!$A$25:$A$52,0))</f>
        <v/>
      </c>
      <c r="O2614" s="26">
        <f>INDEX(Structure!$H$25:$H$52,MATCH(B2614&amp;"|"&amp;I2614,Structure!$A$25:$A$52,0))</f>
        <v/>
      </c>
      <c r="P2614" s="26">
        <f>INDEX(Structure!$I$25:$I$52,MATCH(B2614&amp;"|"&amp;I2614,Structure!$A$25:$A$52,0))</f>
        <v/>
      </c>
      <c r="Q2614" s="20">
        <f>G2614/H2614</f>
        <v/>
      </c>
      <c r="R2614" s="20">
        <f>G2614/O2614</f>
        <v/>
      </c>
      <c r="S2614" s="32">
        <f>(G2614-N2614)/(P2614-N2614)</f>
        <v/>
      </c>
      <c r="T2614" s="4">
        <f>IF(G2614&lt;N2614,"Below",IF(G2614&gt;P2614,"Above","Within"))</f>
        <v/>
      </c>
      <c r="U2614" s="17">
        <f>MAX(0,N2614-G2614)*F2614</f>
        <v/>
      </c>
      <c r="V2614" s="17">
        <f>MAX(0,G2614-P2614)*F2614</f>
        <v/>
      </c>
      <c r="W2614" s="33">
        <f>IF(T2614="Above",LN(G2614/P2614)/LN(1+INDEX(Market!$E$6:$E$9,MATCH(B2614,Market!$A$6:$A$9,0))),0)</f>
        <v/>
      </c>
    </row>
    <row r="2615">
      <c r="A2615" s="5" t="inlineStr">
        <is>
          <t>E03034</t>
        </is>
      </c>
      <c r="B2615" s="5" t="inlineStr">
        <is>
          <t>IT</t>
        </is>
      </c>
      <c r="C2615" s="5" t="inlineStr">
        <is>
          <t>Customer Service</t>
        </is>
      </c>
      <c r="D2615" s="5" t="inlineStr">
        <is>
          <t>L6</t>
        </is>
      </c>
      <c r="E2615" s="5" t="inlineStr">
        <is>
          <t>F</t>
        </is>
      </c>
      <c r="F2615" s="5" t="n">
        <v>1</v>
      </c>
      <c r="G2615" s="31" t="n">
        <v>68950</v>
      </c>
      <c r="H2615" s="31" t="n">
        <v>93600</v>
      </c>
      <c r="I2615" s="6">
        <f>INDEX(Roles!$J$5:$J$40,MATCH(C2615&amp;"|"&amp;D2615,Roles!$A$5:$A$40,0))</f>
        <v/>
      </c>
      <c r="J2615" s="6">
        <f>INDEX(Roles!$K$5:$K$40,MATCH(C2615&amp;"|"&amp;D2615,Roles!$A$5:$A$40,0))</f>
        <v/>
      </c>
      <c r="K2615" s="26">
        <f>INDEX(Market!$K$31:$K$54,MATCH(B2615&amp;"|"&amp;J2615,Market!$A$31:$A$54,0))</f>
        <v/>
      </c>
      <c r="L2615" s="6">
        <f>INDEX(Settings!$E$13:$E$19,MATCH(I2615,Settings!$B$13:$B$19,0))</f>
        <v/>
      </c>
      <c r="M2615" s="25">
        <f>INDEX(Structure!$K$6:$K$12,MATCH(I2615,Structure!$A$6:$A$12,0))</f>
        <v/>
      </c>
      <c r="N2615" s="26">
        <f>INDEX(Structure!$G$25:$G$52,MATCH(B2615&amp;"|"&amp;I2615,Structure!$A$25:$A$52,0))</f>
        <v/>
      </c>
      <c r="O2615" s="26">
        <f>INDEX(Structure!$H$25:$H$52,MATCH(B2615&amp;"|"&amp;I2615,Structure!$A$25:$A$52,0))</f>
        <v/>
      </c>
      <c r="P2615" s="26">
        <f>INDEX(Structure!$I$25:$I$52,MATCH(B2615&amp;"|"&amp;I2615,Structure!$A$25:$A$52,0))</f>
        <v/>
      </c>
      <c r="Q2615" s="20">
        <f>G2615/H2615</f>
        <v/>
      </c>
      <c r="R2615" s="20">
        <f>G2615/O2615</f>
        <v/>
      </c>
      <c r="S2615" s="32">
        <f>(G2615-N2615)/(P2615-N2615)</f>
        <v/>
      </c>
      <c r="T2615" s="4">
        <f>IF(G2615&lt;N2615,"Below",IF(G2615&gt;P2615,"Above","Within"))</f>
        <v/>
      </c>
      <c r="U2615" s="17">
        <f>MAX(0,N2615-G2615)*F2615</f>
        <v/>
      </c>
      <c r="V2615" s="17">
        <f>MAX(0,G2615-P2615)*F2615</f>
        <v/>
      </c>
      <c r="W2615" s="33">
        <f>IF(T2615="Above",LN(G2615/P2615)/LN(1+INDEX(Market!$E$6:$E$9,MATCH(B2615,Market!$A$6:$A$9,0))),0)</f>
        <v/>
      </c>
    </row>
    <row r="2616">
      <c r="A2616" s="5" t="inlineStr">
        <is>
          <t>E03035</t>
        </is>
      </c>
      <c r="B2616" s="5" t="inlineStr">
        <is>
          <t>DE</t>
        </is>
      </c>
      <c r="C2616" s="5" t="inlineStr">
        <is>
          <t>Finance</t>
        </is>
      </c>
      <c r="D2616" s="5" t="inlineStr">
        <is>
          <t>L1</t>
        </is>
      </c>
      <c r="E2616" s="5" t="inlineStr">
        <is>
          <t>M</t>
        </is>
      </c>
      <c r="F2616" s="5" t="n">
        <v>1</v>
      </c>
      <c r="G2616" s="31" t="n">
        <v>40900</v>
      </c>
      <c r="H2616" s="31" t="n">
        <v>41800</v>
      </c>
      <c r="I2616" s="6">
        <f>INDEX(Roles!$J$5:$J$40,MATCH(C2616&amp;"|"&amp;D2616,Roles!$A$5:$A$40,0))</f>
        <v/>
      </c>
      <c r="J2616" s="6">
        <f>INDEX(Roles!$K$5:$K$40,MATCH(C2616&amp;"|"&amp;D2616,Roles!$A$5:$A$40,0))</f>
        <v/>
      </c>
      <c r="K2616" s="26">
        <f>INDEX(Market!$K$31:$K$54,MATCH(B2616&amp;"|"&amp;J2616,Market!$A$31:$A$54,0))</f>
        <v/>
      </c>
      <c r="L2616" s="6">
        <f>INDEX(Settings!$E$13:$E$19,MATCH(I2616,Settings!$B$13:$B$19,0))</f>
        <v/>
      </c>
      <c r="M2616" s="25">
        <f>INDEX(Structure!$K$6:$K$12,MATCH(I2616,Structure!$A$6:$A$12,0))</f>
        <v/>
      </c>
      <c r="N2616" s="26">
        <f>INDEX(Structure!$G$25:$G$52,MATCH(B2616&amp;"|"&amp;I2616,Structure!$A$25:$A$52,0))</f>
        <v/>
      </c>
      <c r="O2616" s="26">
        <f>INDEX(Structure!$H$25:$H$52,MATCH(B2616&amp;"|"&amp;I2616,Structure!$A$25:$A$52,0))</f>
        <v/>
      </c>
      <c r="P2616" s="26">
        <f>INDEX(Structure!$I$25:$I$52,MATCH(B2616&amp;"|"&amp;I2616,Structure!$A$25:$A$52,0))</f>
        <v/>
      </c>
      <c r="Q2616" s="20">
        <f>G2616/H2616</f>
        <v/>
      </c>
      <c r="R2616" s="20">
        <f>G2616/O2616</f>
        <v/>
      </c>
      <c r="S2616" s="32">
        <f>(G2616-N2616)/(P2616-N2616)</f>
        <v/>
      </c>
      <c r="T2616" s="4">
        <f>IF(G2616&lt;N2616,"Below",IF(G2616&gt;P2616,"Above","Within"))</f>
        <v/>
      </c>
      <c r="U2616" s="17">
        <f>MAX(0,N2616-G2616)*F2616</f>
        <v/>
      </c>
      <c r="V2616" s="17">
        <f>MAX(0,G2616-P2616)*F2616</f>
        <v/>
      </c>
      <c r="W2616" s="33">
        <f>IF(T2616="Above",LN(G2616/P2616)/LN(1+INDEX(Market!$E$6:$E$9,MATCH(B2616,Market!$A$6:$A$9,0))),0)</f>
        <v/>
      </c>
    </row>
    <row r="2617">
      <c r="A2617" s="5" t="inlineStr">
        <is>
          <t>E03036</t>
        </is>
      </c>
      <c r="B2617" s="5" t="inlineStr">
        <is>
          <t>DE</t>
        </is>
      </c>
      <c r="C2617" s="5" t="inlineStr">
        <is>
          <t>Customer Service</t>
        </is>
      </c>
      <c r="D2617" s="5" t="inlineStr">
        <is>
          <t>L2</t>
        </is>
      </c>
      <c r="E2617" s="5" t="inlineStr">
        <is>
          <t>F</t>
        </is>
      </c>
      <c r="F2617" s="5" t="n">
        <v>1</v>
      </c>
      <c r="G2617" s="31" t="n">
        <v>44250</v>
      </c>
      <c r="H2617" s="31" t="n">
        <v>42800</v>
      </c>
      <c r="I2617" s="6">
        <f>INDEX(Roles!$J$5:$J$40,MATCH(C2617&amp;"|"&amp;D2617,Roles!$A$5:$A$40,0))</f>
        <v/>
      </c>
      <c r="J2617" s="6">
        <f>INDEX(Roles!$K$5:$K$40,MATCH(C2617&amp;"|"&amp;D2617,Roles!$A$5:$A$40,0))</f>
        <v/>
      </c>
      <c r="K2617" s="26">
        <f>INDEX(Market!$K$31:$K$54,MATCH(B2617&amp;"|"&amp;J2617,Market!$A$31:$A$54,0))</f>
        <v/>
      </c>
      <c r="L2617" s="6">
        <f>INDEX(Settings!$E$13:$E$19,MATCH(I2617,Settings!$B$13:$B$19,0))</f>
        <v/>
      </c>
      <c r="M2617" s="25">
        <f>INDEX(Structure!$K$6:$K$12,MATCH(I2617,Structure!$A$6:$A$12,0))</f>
        <v/>
      </c>
      <c r="N2617" s="26">
        <f>INDEX(Structure!$G$25:$G$52,MATCH(B2617&amp;"|"&amp;I2617,Structure!$A$25:$A$52,0))</f>
        <v/>
      </c>
      <c r="O2617" s="26">
        <f>INDEX(Structure!$H$25:$H$52,MATCH(B2617&amp;"|"&amp;I2617,Structure!$A$25:$A$52,0))</f>
        <v/>
      </c>
      <c r="P2617" s="26">
        <f>INDEX(Structure!$I$25:$I$52,MATCH(B2617&amp;"|"&amp;I2617,Structure!$A$25:$A$52,0))</f>
        <v/>
      </c>
      <c r="Q2617" s="20">
        <f>G2617/H2617</f>
        <v/>
      </c>
      <c r="R2617" s="20">
        <f>G2617/O2617</f>
        <v/>
      </c>
      <c r="S2617" s="32">
        <f>(G2617-N2617)/(P2617-N2617)</f>
        <v/>
      </c>
      <c r="T2617" s="4">
        <f>IF(G2617&lt;N2617,"Below",IF(G2617&gt;P2617,"Above","Within"))</f>
        <v/>
      </c>
      <c r="U2617" s="17">
        <f>MAX(0,N2617-G2617)*F2617</f>
        <v/>
      </c>
      <c r="V2617" s="17">
        <f>MAX(0,G2617-P2617)*F2617</f>
        <v/>
      </c>
      <c r="W2617" s="33">
        <f>IF(T2617="Above",LN(G2617/P2617)/LN(1+INDEX(Market!$E$6:$E$9,MATCH(B2617,Market!$A$6:$A$9,0))),0)</f>
        <v/>
      </c>
    </row>
    <row r="2618">
      <c r="A2618" s="5" t="inlineStr">
        <is>
          <t>E03037</t>
        </is>
      </c>
      <c r="B2618" s="5" t="inlineStr">
        <is>
          <t>PL</t>
        </is>
      </c>
      <c r="C2618" s="5" t="inlineStr">
        <is>
          <t>Tech</t>
        </is>
      </c>
      <c r="D2618" s="5" t="inlineStr">
        <is>
          <t>L2</t>
        </is>
      </c>
      <c r="E2618" s="5" t="inlineStr">
        <is>
          <t>M</t>
        </is>
      </c>
      <c r="F2618" s="5" t="n">
        <v>1</v>
      </c>
      <c r="G2618" s="31" t="n">
        <v>35800</v>
      </c>
      <c r="H2618" s="31" t="n">
        <v>32800</v>
      </c>
      <c r="I2618" s="6">
        <f>INDEX(Roles!$J$5:$J$40,MATCH(C2618&amp;"|"&amp;D2618,Roles!$A$5:$A$40,0))</f>
        <v/>
      </c>
      <c r="J2618" s="6">
        <f>INDEX(Roles!$K$5:$K$40,MATCH(C2618&amp;"|"&amp;D2618,Roles!$A$5:$A$40,0))</f>
        <v/>
      </c>
      <c r="K2618" s="26">
        <f>INDEX(Market!$K$31:$K$54,MATCH(B2618&amp;"|"&amp;J2618,Market!$A$31:$A$54,0))</f>
        <v/>
      </c>
      <c r="L2618" s="6">
        <f>INDEX(Settings!$E$13:$E$19,MATCH(I2618,Settings!$B$13:$B$19,0))</f>
        <v/>
      </c>
      <c r="M2618" s="25">
        <f>INDEX(Structure!$K$6:$K$12,MATCH(I2618,Structure!$A$6:$A$12,0))</f>
        <v/>
      </c>
      <c r="N2618" s="26">
        <f>INDEX(Structure!$G$25:$G$52,MATCH(B2618&amp;"|"&amp;I2618,Structure!$A$25:$A$52,0))</f>
        <v/>
      </c>
      <c r="O2618" s="26">
        <f>INDEX(Structure!$H$25:$H$52,MATCH(B2618&amp;"|"&amp;I2618,Structure!$A$25:$A$52,0))</f>
        <v/>
      </c>
      <c r="P2618" s="26">
        <f>INDEX(Structure!$I$25:$I$52,MATCH(B2618&amp;"|"&amp;I2618,Structure!$A$25:$A$52,0))</f>
        <v/>
      </c>
      <c r="Q2618" s="20">
        <f>G2618/H2618</f>
        <v/>
      </c>
      <c r="R2618" s="20">
        <f>G2618/O2618</f>
        <v/>
      </c>
      <c r="S2618" s="32">
        <f>(G2618-N2618)/(P2618-N2618)</f>
        <v/>
      </c>
      <c r="T2618" s="4">
        <f>IF(G2618&lt;N2618,"Below",IF(G2618&gt;P2618,"Above","Within"))</f>
        <v/>
      </c>
      <c r="U2618" s="17">
        <f>MAX(0,N2618-G2618)*F2618</f>
        <v/>
      </c>
      <c r="V2618" s="17">
        <f>MAX(0,G2618-P2618)*F2618</f>
        <v/>
      </c>
      <c r="W2618" s="33">
        <f>IF(T2618="Above",LN(G2618/P2618)/LN(1+INDEX(Market!$E$6:$E$9,MATCH(B2618,Market!$A$6:$A$9,0))),0)</f>
        <v/>
      </c>
    </row>
    <row r="2619">
      <c r="A2619" s="5" t="inlineStr">
        <is>
          <t>E03038</t>
        </is>
      </c>
      <c r="B2619" s="5" t="inlineStr">
        <is>
          <t>PL</t>
        </is>
      </c>
      <c r="C2619" s="5" t="inlineStr">
        <is>
          <t>Operations</t>
        </is>
      </c>
      <c r="D2619" s="5" t="inlineStr">
        <is>
          <t>L2</t>
        </is>
      </c>
      <c r="E2619" s="5" t="inlineStr">
        <is>
          <t>F</t>
        </is>
      </c>
      <c r="F2619" s="5" t="n">
        <v>1</v>
      </c>
      <c r="G2619" s="31" t="n">
        <v>19400</v>
      </c>
      <c r="H2619" s="31" t="n">
        <v>24900</v>
      </c>
      <c r="I2619" s="6">
        <f>INDEX(Roles!$J$5:$J$40,MATCH(C2619&amp;"|"&amp;D2619,Roles!$A$5:$A$40,0))</f>
        <v/>
      </c>
      <c r="J2619" s="6">
        <f>INDEX(Roles!$K$5:$K$40,MATCH(C2619&amp;"|"&amp;D2619,Roles!$A$5:$A$40,0))</f>
        <v/>
      </c>
      <c r="K2619" s="26">
        <f>INDEX(Market!$K$31:$K$54,MATCH(B2619&amp;"|"&amp;J2619,Market!$A$31:$A$54,0))</f>
        <v/>
      </c>
      <c r="L2619" s="6">
        <f>INDEX(Settings!$E$13:$E$19,MATCH(I2619,Settings!$B$13:$B$19,0))</f>
        <v/>
      </c>
      <c r="M2619" s="25">
        <f>INDEX(Structure!$K$6:$K$12,MATCH(I2619,Structure!$A$6:$A$12,0))</f>
        <v/>
      </c>
      <c r="N2619" s="26">
        <f>INDEX(Structure!$G$25:$G$52,MATCH(B2619&amp;"|"&amp;I2619,Structure!$A$25:$A$52,0))</f>
        <v/>
      </c>
      <c r="O2619" s="26">
        <f>INDEX(Structure!$H$25:$H$52,MATCH(B2619&amp;"|"&amp;I2619,Structure!$A$25:$A$52,0))</f>
        <v/>
      </c>
      <c r="P2619" s="26">
        <f>INDEX(Structure!$I$25:$I$52,MATCH(B2619&amp;"|"&amp;I2619,Structure!$A$25:$A$52,0))</f>
        <v/>
      </c>
      <c r="Q2619" s="20">
        <f>G2619/H2619</f>
        <v/>
      </c>
      <c r="R2619" s="20">
        <f>G2619/O2619</f>
        <v/>
      </c>
      <c r="S2619" s="32">
        <f>(G2619-N2619)/(P2619-N2619)</f>
        <v/>
      </c>
      <c r="T2619" s="4">
        <f>IF(G2619&lt;N2619,"Below",IF(G2619&gt;P2619,"Above","Within"))</f>
        <v/>
      </c>
      <c r="U2619" s="17">
        <f>MAX(0,N2619-G2619)*F2619</f>
        <v/>
      </c>
      <c r="V2619" s="17">
        <f>MAX(0,G2619-P2619)*F2619</f>
        <v/>
      </c>
      <c r="W2619" s="33">
        <f>IF(T2619="Above",LN(G2619/P2619)/LN(1+INDEX(Market!$E$6:$E$9,MATCH(B2619,Market!$A$6:$A$9,0))),0)</f>
        <v/>
      </c>
    </row>
    <row r="2620">
      <c r="A2620" s="5" t="inlineStr">
        <is>
          <t>E03039</t>
        </is>
      </c>
      <c r="B2620" s="5" t="inlineStr">
        <is>
          <t>IT</t>
        </is>
      </c>
      <c r="C2620" s="5" t="inlineStr">
        <is>
          <t>Finance</t>
        </is>
      </c>
      <c r="D2620" s="5" t="inlineStr">
        <is>
          <t>L6</t>
        </is>
      </c>
      <c r="E2620" s="5" t="inlineStr">
        <is>
          <t>M</t>
        </is>
      </c>
      <c r="F2620" s="5" t="n">
        <v>1</v>
      </c>
      <c r="G2620" s="31" t="n">
        <v>110100</v>
      </c>
      <c r="H2620" s="31" t="n">
        <v>114400</v>
      </c>
      <c r="I2620" s="6">
        <f>INDEX(Roles!$J$5:$J$40,MATCH(C2620&amp;"|"&amp;D2620,Roles!$A$5:$A$40,0))</f>
        <v/>
      </c>
      <c r="J2620" s="6">
        <f>INDEX(Roles!$K$5:$K$40,MATCH(C2620&amp;"|"&amp;D2620,Roles!$A$5:$A$40,0))</f>
        <v/>
      </c>
      <c r="K2620" s="26">
        <f>INDEX(Market!$K$31:$K$54,MATCH(B2620&amp;"|"&amp;J2620,Market!$A$31:$A$54,0))</f>
        <v/>
      </c>
      <c r="L2620" s="6">
        <f>INDEX(Settings!$E$13:$E$19,MATCH(I2620,Settings!$B$13:$B$19,0))</f>
        <v/>
      </c>
      <c r="M2620" s="25">
        <f>INDEX(Structure!$K$6:$K$12,MATCH(I2620,Structure!$A$6:$A$12,0))</f>
        <v/>
      </c>
      <c r="N2620" s="26">
        <f>INDEX(Structure!$G$25:$G$52,MATCH(B2620&amp;"|"&amp;I2620,Structure!$A$25:$A$52,0))</f>
        <v/>
      </c>
      <c r="O2620" s="26">
        <f>INDEX(Structure!$H$25:$H$52,MATCH(B2620&amp;"|"&amp;I2620,Structure!$A$25:$A$52,0))</f>
        <v/>
      </c>
      <c r="P2620" s="26">
        <f>INDEX(Structure!$I$25:$I$52,MATCH(B2620&amp;"|"&amp;I2620,Structure!$A$25:$A$52,0))</f>
        <v/>
      </c>
      <c r="Q2620" s="20">
        <f>G2620/H2620</f>
        <v/>
      </c>
      <c r="R2620" s="20">
        <f>G2620/O2620</f>
        <v/>
      </c>
      <c r="S2620" s="32">
        <f>(G2620-N2620)/(P2620-N2620)</f>
        <v/>
      </c>
      <c r="T2620" s="4">
        <f>IF(G2620&lt;N2620,"Below",IF(G2620&gt;P2620,"Above","Within"))</f>
        <v/>
      </c>
      <c r="U2620" s="17">
        <f>MAX(0,N2620-G2620)*F2620</f>
        <v/>
      </c>
      <c r="V2620" s="17">
        <f>MAX(0,G2620-P2620)*F2620</f>
        <v/>
      </c>
      <c r="W2620" s="33">
        <f>IF(T2620="Above",LN(G2620/P2620)/LN(1+INDEX(Market!$E$6:$E$9,MATCH(B2620,Market!$A$6:$A$9,0))),0)</f>
        <v/>
      </c>
    </row>
    <row r="2621">
      <c r="A2621" s="5" t="inlineStr">
        <is>
          <t>E03041</t>
        </is>
      </c>
      <c r="B2621" s="5" t="inlineStr">
        <is>
          <t>PL</t>
        </is>
      </c>
      <c r="C2621" s="5" t="inlineStr">
        <is>
          <t>Customer Service</t>
        </is>
      </c>
      <c r="D2621" s="5" t="inlineStr">
        <is>
          <t>L3</t>
        </is>
      </c>
      <c r="E2621" s="5" t="inlineStr">
        <is>
          <t>F</t>
        </is>
      </c>
      <c r="F2621" s="5" t="n">
        <v>1</v>
      </c>
      <c r="G2621" s="31" t="n">
        <v>23050</v>
      </c>
      <c r="H2621" s="31" t="n">
        <v>30200</v>
      </c>
      <c r="I2621" s="6">
        <f>INDEX(Roles!$J$5:$J$40,MATCH(C2621&amp;"|"&amp;D2621,Roles!$A$5:$A$40,0))</f>
        <v/>
      </c>
      <c r="J2621" s="6">
        <f>INDEX(Roles!$K$5:$K$40,MATCH(C2621&amp;"|"&amp;D2621,Roles!$A$5:$A$40,0))</f>
        <v/>
      </c>
      <c r="K2621" s="26">
        <f>INDEX(Market!$K$31:$K$54,MATCH(B2621&amp;"|"&amp;J2621,Market!$A$31:$A$54,0))</f>
        <v/>
      </c>
      <c r="L2621" s="6">
        <f>INDEX(Settings!$E$13:$E$19,MATCH(I2621,Settings!$B$13:$B$19,0))</f>
        <v/>
      </c>
      <c r="M2621" s="25">
        <f>INDEX(Structure!$K$6:$K$12,MATCH(I2621,Structure!$A$6:$A$12,0))</f>
        <v/>
      </c>
      <c r="N2621" s="26">
        <f>INDEX(Structure!$G$25:$G$52,MATCH(B2621&amp;"|"&amp;I2621,Structure!$A$25:$A$52,0))</f>
        <v/>
      </c>
      <c r="O2621" s="26">
        <f>INDEX(Structure!$H$25:$H$52,MATCH(B2621&amp;"|"&amp;I2621,Structure!$A$25:$A$52,0))</f>
        <v/>
      </c>
      <c r="P2621" s="26">
        <f>INDEX(Structure!$I$25:$I$52,MATCH(B2621&amp;"|"&amp;I2621,Structure!$A$25:$A$52,0))</f>
        <v/>
      </c>
      <c r="Q2621" s="20">
        <f>G2621/H2621</f>
        <v/>
      </c>
      <c r="R2621" s="20">
        <f>G2621/O2621</f>
        <v/>
      </c>
      <c r="S2621" s="32">
        <f>(G2621-N2621)/(P2621-N2621)</f>
        <v/>
      </c>
      <c r="T2621" s="4">
        <f>IF(G2621&lt;N2621,"Below",IF(G2621&gt;P2621,"Above","Within"))</f>
        <v/>
      </c>
      <c r="U2621" s="17">
        <f>MAX(0,N2621-G2621)*F2621</f>
        <v/>
      </c>
      <c r="V2621" s="17">
        <f>MAX(0,G2621-P2621)*F2621</f>
        <v/>
      </c>
      <c r="W2621" s="33">
        <f>IF(T2621="Above",LN(G2621/P2621)/LN(1+INDEX(Market!$E$6:$E$9,MATCH(B2621,Market!$A$6:$A$9,0))),0)</f>
        <v/>
      </c>
    </row>
    <row r="2622">
      <c r="A2622" s="5" t="inlineStr">
        <is>
          <t>E03042</t>
        </is>
      </c>
      <c r="B2622" s="5" t="inlineStr">
        <is>
          <t>DE</t>
        </is>
      </c>
      <c r="C2622" s="5" t="inlineStr">
        <is>
          <t>Customer Service</t>
        </is>
      </c>
      <c r="D2622" s="5" t="inlineStr">
        <is>
          <t>L1</t>
        </is>
      </c>
      <c r="E2622" s="5" t="inlineStr">
        <is>
          <t>F</t>
        </is>
      </c>
      <c r="F2622" s="5" t="n">
        <v>1</v>
      </c>
      <c r="G2622" s="31" t="n">
        <v>35400</v>
      </c>
      <c r="H2622" s="31" t="n">
        <v>34200</v>
      </c>
      <c r="I2622" s="6">
        <f>INDEX(Roles!$J$5:$J$40,MATCH(C2622&amp;"|"&amp;D2622,Roles!$A$5:$A$40,0))</f>
        <v/>
      </c>
      <c r="J2622" s="6">
        <f>INDEX(Roles!$K$5:$K$40,MATCH(C2622&amp;"|"&amp;D2622,Roles!$A$5:$A$40,0))</f>
        <v/>
      </c>
      <c r="K2622" s="26">
        <f>INDEX(Market!$K$31:$K$54,MATCH(B2622&amp;"|"&amp;J2622,Market!$A$31:$A$54,0))</f>
        <v/>
      </c>
      <c r="L2622" s="6">
        <f>INDEX(Settings!$E$13:$E$19,MATCH(I2622,Settings!$B$13:$B$19,0))</f>
        <v/>
      </c>
      <c r="M2622" s="25">
        <f>INDEX(Structure!$K$6:$K$12,MATCH(I2622,Structure!$A$6:$A$12,0))</f>
        <v/>
      </c>
      <c r="N2622" s="26">
        <f>INDEX(Structure!$G$25:$G$52,MATCH(B2622&amp;"|"&amp;I2622,Structure!$A$25:$A$52,0))</f>
        <v/>
      </c>
      <c r="O2622" s="26">
        <f>INDEX(Structure!$H$25:$H$52,MATCH(B2622&amp;"|"&amp;I2622,Structure!$A$25:$A$52,0))</f>
        <v/>
      </c>
      <c r="P2622" s="26">
        <f>INDEX(Structure!$I$25:$I$52,MATCH(B2622&amp;"|"&amp;I2622,Structure!$A$25:$A$52,0))</f>
        <v/>
      </c>
      <c r="Q2622" s="20">
        <f>G2622/H2622</f>
        <v/>
      </c>
      <c r="R2622" s="20">
        <f>G2622/O2622</f>
        <v/>
      </c>
      <c r="S2622" s="32">
        <f>(G2622-N2622)/(P2622-N2622)</f>
        <v/>
      </c>
      <c r="T2622" s="4">
        <f>IF(G2622&lt;N2622,"Below",IF(G2622&gt;P2622,"Above","Within"))</f>
        <v/>
      </c>
      <c r="U2622" s="17">
        <f>MAX(0,N2622-G2622)*F2622</f>
        <v/>
      </c>
      <c r="V2622" s="17">
        <f>MAX(0,G2622-P2622)*F2622</f>
        <v/>
      </c>
      <c r="W2622" s="33">
        <f>IF(T2622="Above",LN(G2622/P2622)/LN(1+INDEX(Market!$E$6:$E$9,MATCH(B2622,Market!$A$6:$A$9,0))),0)</f>
        <v/>
      </c>
    </row>
    <row r="2623">
      <c r="A2623" s="5" t="inlineStr">
        <is>
          <t>E03043</t>
        </is>
      </c>
      <c r="B2623" s="5" t="inlineStr">
        <is>
          <t>IT</t>
        </is>
      </c>
      <c r="C2623" s="5" t="inlineStr">
        <is>
          <t>Operations</t>
        </is>
      </c>
      <c r="D2623" s="5" t="inlineStr">
        <is>
          <t>L3</t>
        </is>
      </c>
      <c r="E2623" s="5" t="inlineStr">
        <is>
          <t>F</t>
        </is>
      </c>
      <c r="F2623" s="5" t="n">
        <v>1</v>
      </c>
      <c r="G2623" s="31" t="n">
        <v>40450</v>
      </c>
      <c r="H2623" s="31" t="n">
        <v>39500</v>
      </c>
      <c r="I2623" s="6">
        <f>INDEX(Roles!$J$5:$J$40,MATCH(C2623&amp;"|"&amp;D2623,Roles!$A$5:$A$40,0))</f>
        <v/>
      </c>
      <c r="J2623" s="6">
        <f>INDEX(Roles!$K$5:$K$40,MATCH(C2623&amp;"|"&amp;D2623,Roles!$A$5:$A$40,0))</f>
        <v/>
      </c>
      <c r="K2623" s="26">
        <f>INDEX(Market!$K$31:$K$54,MATCH(B2623&amp;"|"&amp;J2623,Market!$A$31:$A$54,0))</f>
        <v/>
      </c>
      <c r="L2623" s="6">
        <f>INDEX(Settings!$E$13:$E$19,MATCH(I2623,Settings!$B$13:$B$19,0))</f>
        <v/>
      </c>
      <c r="M2623" s="25">
        <f>INDEX(Structure!$K$6:$K$12,MATCH(I2623,Structure!$A$6:$A$12,0))</f>
        <v/>
      </c>
      <c r="N2623" s="26">
        <f>INDEX(Structure!$G$25:$G$52,MATCH(B2623&amp;"|"&amp;I2623,Structure!$A$25:$A$52,0))</f>
        <v/>
      </c>
      <c r="O2623" s="26">
        <f>INDEX(Structure!$H$25:$H$52,MATCH(B2623&amp;"|"&amp;I2623,Structure!$A$25:$A$52,0))</f>
        <v/>
      </c>
      <c r="P2623" s="26">
        <f>INDEX(Structure!$I$25:$I$52,MATCH(B2623&amp;"|"&amp;I2623,Structure!$A$25:$A$52,0))</f>
        <v/>
      </c>
      <c r="Q2623" s="20">
        <f>G2623/H2623</f>
        <v/>
      </c>
      <c r="R2623" s="20">
        <f>G2623/O2623</f>
        <v/>
      </c>
      <c r="S2623" s="32">
        <f>(G2623-N2623)/(P2623-N2623)</f>
        <v/>
      </c>
      <c r="T2623" s="4">
        <f>IF(G2623&lt;N2623,"Below",IF(G2623&gt;P2623,"Above","Within"))</f>
        <v/>
      </c>
      <c r="U2623" s="17">
        <f>MAX(0,N2623-G2623)*F2623</f>
        <v/>
      </c>
      <c r="V2623" s="17">
        <f>MAX(0,G2623-P2623)*F2623</f>
        <v/>
      </c>
      <c r="W2623" s="33">
        <f>IF(T2623="Above",LN(G2623/P2623)/LN(1+INDEX(Market!$E$6:$E$9,MATCH(B2623,Market!$A$6:$A$9,0))),0)</f>
        <v/>
      </c>
    </row>
    <row r="2624">
      <c r="A2624" s="5" t="inlineStr">
        <is>
          <t>E03046</t>
        </is>
      </c>
      <c r="B2624" s="5" t="inlineStr">
        <is>
          <t>PL</t>
        </is>
      </c>
      <c r="C2624" s="5" t="inlineStr">
        <is>
          <t>Tech</t>
        </is>
      </c>
      <c r="D2624" s="5" t="inlineStr">
        <is>
          <t>L3</t>
        </is>
      </c>
      <c r="E2624" s="5" t="inlineStr">
        <is>
          <t>M</t>
        </is>
      </c>
      <c r="F2624" s="5" t="n">
        <v>1</v>
      </c>
      <c r="G2624" s="31" t="n">
        <v>39950</v>
      </c>
      <c r="H2624" s="31" t="n">
        <v>42000</v>
      </c>
      <c r="I2624" s="6">
        <f>INDEX(Roles!$J$5:$J$40,MATCH(C2624&amp;"|"&amp;D2624,Roles!$A$5:$A$40,0))</f>
        <v/>
      </c>
      <c r="J2624" s="6">
        <f>INDEX(Roles!$K$5:$K$40,MATCH(C2624&amp;"|"&amp;D2624,Roles!$A$5:$A$40,0))</f>
        <v/>
      </c>
      <c r="K2624" s="26">
        <f>INDEX(Market!$K$31:$K$54,MATCH(B2624&amp;"|"&amp;J2624,Market!$A$31:$A$54,0))</f>
        <v/>
      </c>
      <c r="L2624" s="6">
        <f>INDEX(Settings!$E$13:$E$19,MATCH(I2624,Settings!$B$13:$B$19,0))</f>
        <v/>
      </c>
      <c r="M2624" s="25">
        <f>INDEX(Structure!$K$6:$K$12,MATCH(I2624,Structure!$A$6:$A$12,0))</f>
        <v/>
      </c>
      <c r="N2624" s="26">
        <f>INDEX(Structure!$G$25:$G$52,MATCH(B2624&amp;"|"&amp;I2624,Structure!$A$25:$A$52,0))</f>
        <v/>
      </c>
      <c r="O2624" s="26">
        <f>INDEX(Structure!$H$25:$H$52,MATCH(B2624&amp;"|"&amp;I2624,Structure!$A$25:$A$52,0))</f>
        <v/>
      </c>
      <c r="P2624" s="26">
        <f>INDEX(Structure!$I$25:$I$52,MATCH(B2624&amp;"|"&amp;I2624,Structure!$A$25:$A$52,0))</f>
        <v/>
      </c>
      <c r="Q2624" s="20">
        <f>G2624/H2624</f>
        <v/>
      </c>
      <c r="R2624" s="20">
        <f>G2624/O2624</f>
        <v/>
      </c>
      <c r="S2624" s="32">
        <f>(G2624-N2624)/(P2624-N2624)</f>
        <v/>
      </c>
      <c r="T2624" s="4">
        <f>IF(G2624&lt;N2624,"Below",IF(G2624&gt;P2624,"Above","Within"))</f>
        <v/>
      </c>
      <c r="U2624" s="17">
        <f>MAX(0,N2624-G2624)*F2624</f>
        <v/>
      </c>
      <c r="V2624" s="17">
        <f>MAX(0,G2624-P2624)*F2624</f>
        <v/>
      </c>
      <c r="W2624" s="33">
        <f>IF(T2624="Above",LN(G2624/P2624)/LN(1+INDEX(Market!$E$6:$E$9,MATCH(B2624,Market!$A$6:$A$9,0))),0)</f>
        <v/>
      </c>
    </row>
    <row r="2625">
      <c r="A2625" s="5" t="inlineStr">
        <is>
          <t>E03049</t>
        </is>
      </c>
      <c r="B2625" s="5" t="inlineStr">
        <is>
          <t>PL</t>
        </is>
      </c>
      <c r="C2625" s="5" t="inlineStr">
        <is>
          <t>Tech</t>
        </is>
      </c>
      <c r="D2625" s="5" t="inlineStr">
        <is>
          <t>L2</t>
        </is>
      </c>
      <c r="E2625" s="5" t="inlineStr">
        <is>
          <t>M</t>
        </is>
      </c>
      <c r="F2625" s="5" t="n">
        <v>1</v>
      </c>
      <c r="G2625" s="31" t="n">
        <v>32550</v>
      </c>
      <c r="H2625" s="31" t="n">
        <v>32800</v>
      </c>
      <c r="I2625" s="6">
        <f>INDEX(Roles!$J$5:$J$40,MATCH(C2625&amp;"|"&amp;D2625,Roles!$A$5:$A$40,0))</f>
        <v/>
      </c>
      <c r="J2625" s="6">
        <f>INDEX(Roles!$K$5:$K$40,MATCH(C2625&amp;"|"&amp;D2625,Roles!$A$5:$A$40,0))</f>
        <v/>
      </c>
      <c r="K2625" s="26">
        <f>INDEX(Market!$K$31:$K$54,MATCH(B2625&amp;"|"&amp;J2625,Market!$A$31:$A$54,0))</f>
        <v/>
      </c>
      <c r="L2625" s="6">
        <f>INDEX(Settings!$E$13:$E$19,MATCH(I2625,Settings!$B$13:$B$19,0))</f>
        <v/>
      </c>
      <c r="M2625" s="25">
        <f>INDEX(Structure!$K$6:$K$12,MATCH(I2625,Structure!$A$6:$A$12,0))</f>
        <v/>
      </c>
      <c r="N2625" s="26">
        <f>INDEX(Structure!$G$25:$G$52,MATCH(B2625&amp;"|"&amp;I2625,Structure!$A$25:$A$52,0))</f>
        <v/>
      </c>
      <c r="O2625" s="26">
        <f>INDEX(Structure!$H$25:$H$52,MATCH(B2625&amp;"|"&amp;I2625,Structure!$A$25:$A$52,0))</f>
        <v/>
      </c>
      <c r="P2625" s="26">
        <f>INDEX(Structure!$I$25:$I$52,MATCH(B2625&amp;"|"&amp;I2625,Structure!$A$25:$A$52,0))</f>
        <v/>
      </c>
      <c r="Q2625" s="20">
        <f>G2625/H2625</f>
        <v/>
      </c>
      <c r="R2625" s="20">
        <f>G2625/O2625</f>
        <v/>
      </c>
      <c r="S2625" s="32">
        <f>(G2625-N2625)/(P2625-N2625)</f>
        <v/>
      </c>
      <c r="T2625" s="4">
        <f>IF(G2625&lt;N2625,"Below",IF(G2625&gt;P2625,"Above","Within"))</f>
        <v/>
      </c>
      <c r="U2625" s="17">
        <f>MAX(0,N2625-G2625)*F2625</f>
        <v/>
      </c>
      <c r="V2625" s="17">
        <f>MAX(0,G2625-P2625)*F2625</f>
        <v/>
      </c>
      <c r="W2625" s="33">
        <f>IF(T2625="Above",LN(G2625/P2625)/LN(1+INDEX(Market!$E$6:$E$9,MATCH(B2625,Market!$A$6:$A$9,0))),0)</f>
        <v/>
      </c>
    </row>
    <row r="2626">
      <c r="A2626" s="5" t="inlineStr">
        <is>
          <t>E03051</t>
        </is>
      </c>
      <c r="B2626" s="5" t="inlineStr">
        <is>
          <t>PL</t>
        </is>
      </c>
      <c r="C2626" s="5" t="inlineStr">
        <is>
          <t>Tech</t>
        </is>
      </c>
      <c r="D2626" s="5" t="inlineStr">
        <is>
          <t>L3</t>
        </is>
      </c>
      <c r="E2626" s="5" t="inlineStr">
        <is>
          <t>M</t>
        </is>
      </c>
      <c r="F2626" s="5" t="n">
        <v>1</v>
      </c>
      <c r="G2626" s="31" t="n">
        <v>39600</v>
      </c>
      <c r="H2626" s="31" t="n">
        <v>42000</v>
      </c>
      <c r="I2626" s="6">
        <f>INDEX(Roles!$J$5:$J$40,MATCH(C2626&amp;"|"&amp;D2626,Roles!$A$5:$A$40,0))</f>
        <v/>
      </c>
      <c r="J2626" s="6">
        <f>INDEX(Roles!$K$5:$K$40,MATCH(C2626&amp;"|"&amp;D2626,Roles!$A$5:$A$40,0))</f>
        <v/>
      </c>
      <c r="K2626" s="26">
        <f>INDEX(Market!$K$31:$K$54,MATCH(B2626&amp;"|"&amp;J2626,Market!$A$31:$A$54,0))</f>
        <v/>
      </c>
      <c r="L2626" s="6">
        <f>INDEX(Settings!$E$13:$E$19,MATCH(I2626,Settings!$B$13:$B$19,0))</f>
        <v/>
      </c>
      <c r="M2626" s="25">
        <f>INDEX(Structure!$K$6:$K$12,MATCH(I2626,Structure!$A$6:$A$12,0))</f>
        <v/>
      </c>
      <c r="N2626" s="26">
        <f>INDEX(Structure!$G$25:$G$52,MATCH(B2626&amp;"|"&amp;I2626,Structure!$A$25:$A$52,0))</f>
        <v/>
      </c>
      <c r="O2626" s="26">
        <f>INDEX(Structure!$H$25:$H$52,MATCH(B2626&amp;"|"&amp;I2626,Structure!$A$25:$A$52,0))</f>
        <v/>
      </c>
      <c r="P2626" s="26">
        <f>INDEX(Structure!$I$25:$I$52,MATCH(B2626&amp;"|"&amp;I2626,Structure!$A$25:$A$52,0))</f>
        <v/>
      </c>
      <c r="Q2626" s="20">
        <f>G2626/H2626</f>
        <v/>
      </c>
      <c r="R2626" s="20">
        <f>G2626/O2626</f>
        <v/>
      </c>
      <c r="S2626" s="32">
        <f>(G2626-N2626)/(P2626-N2626)</f>
        <v/>
      </c>
      <c r="T2626" s="4">
        <f>IF(G2626&lt;N2626,"Below",IF(G2626&gt;P2626,"Above","Within"))</f>
        <v/>
      </c>
      <c r="U2626" s="17">
        <f>MAX(0,N2626-G2626)*F2626</f>
        <v/>
      </c>
      <c r="V2626" s="17">
        <f>MAX(0,G2626-P2626)*F2626</f>
        <v/>
      </c>
      <c r="W2626" s="33">
        <f>IF(T2626="Above",LN(G2626/P2626)/LN(1+INDEX(Market!$E$6:$E$9,MATCH(B2626,Market!$A$6:$A$9,0))),0)</f>
        <v/>
      </c>
    </row>
    <row r="2627">
      <c r="A2627" s="5" t="inlineStr">
        <is>
          <t>E03053</t>
        </is>
      </c>
      <c r="B2627" s="5" t="inlineStr">
        <is>
          <t>IT</t>
        </is>
      </c>
      <c r="C2627" s="5" t="inlineStr">
        <is>
          <t>Customer Service</t>
        </is>
      </c>
      <c r="D2627" s="5" t="inlineStr">
        <is>
          <t>L2</t>
        </is>
      </c>
      <c r="E2627" s="5" t="inlineStr">
        <is>
          <t>F</t>
        </is>
      </c>
      <c r="F2627" s="5" t="n">
        <v>1</v>
      </c>
      <c r="G2627" s="31" t="n">
        <v>25400</v>
      </c>
      <c r="H2627" s="31" t="n">
        <v>29200</v>
      </c>
      <c r="I2627" s="6">
        <f>INDEX(Roles!$J$5:$J$40,MATCH(C2627&amp;"|"&amp;D2627,Roles!$A$5:$A$40,0))</f>
        <v/>
      </c>
      <c r="J2627" s="6">
        <f>INDEX(Roles!$K$5:$K$40,MATCH(C2627&amp;"|"&amp;D2627,Roles!$A$5:$A$40,0))</f>
        <v/>
      </c>
      <c r="K2627" s="26">
        <f>INDEX(Market!$K$31:$K$54,MATCH(B2627&amp;"|"&amp;J2627,Market!$A$31:$A$54,0))</f>
        <v/>
      </c>
      <c r="L2627" s="6">
        <f>INDEX(Settings!$E$13:$E$19,MATCH(I2627,Settings!$B$13:$B$19,0))</f>
        <v/>
      </c>
      <c r="M2627" s="25">
        <f>INDEX(Structure!$K$6:$K$12,MATCH(I2627,Structure!$A$6:$A$12,0))</f>
        <v/>
      </c>
      <c r="N2627" s="26">
        <f>INDEX(Structure!$G$25:$G$52,MATCH(B2627&amp;"|"&amp;I2627,Structure!$A$25:$A$52,0))</f>
        <v/>
      </c>
      <c r="O2627" s="26">
        <f>INDEX(Structure!$H$25:$H$52,MATCH(B2627&amp;"|"&amp;I2627,Structure!$A$25:$A$52,0))</f>
        <v/>
      </c>
      <c r="P2627" s="26">
        <f>INDEX(Structure!$I$25:$I$52,MATCH(B2627&amp;"|"&amp;I2627,Structure!$A$25:$A$52,0))</f>
        <v/>
      </c>
      <c r="Q2627" s="20">
        <f>G2627/H2627</f>
        <v/>
      </c>
      <c r="R2627" s="20">
        <f>G2627/O2627</f>
        <v/>
      </c>
      <c r="S2627" s="32">
        <f>(G2627-N2627)/(P2627-N2627)</f>
        <v/>
      </c>
      <c r="T2627" s="4">
        <f>IF(G2627&lt;N2627,"Below",IF(G2627&gt;P2627,"Above","Within"))</f>
        <v/>
      </c>
      <c r="U2627" s="17">
        <f>MAX(0,N2627-G2627)*F2627</f>
        <v/>
      </c>
      <c r="V2627" s="17">
        <f>MAX(0,G2627-P2627)*F2627</f>
        <v/>
      </c>
      <c r="W2627" s="33">
        <f>IF(T2627="Above",LN(G2627/P2627)/LN(1+INDEX(Market!$E$6:$E$9,MATCH(B2627,Market!$A$6:$A$9,0))),0)</f>
        <v/>
      </c>
    </row>
    <row r="2628">
      <c r="A2628" s="5" t="inlineStr">
        <is>
          <t>E03054</t>
        </is>
      </c>
      <c r="B2628" s="5" t="inlineStr">
        <is>
          <t>PL</t>
        </is>
      </c>
      <c r="C2628" s="5" t="inlineStr">
        <is>
          <t>Sales</t>
        </is>
      </c>
      <c r="D2628" s="5" t="inlineStr">
        <is>
          <t>L3</t>
        </is>
      </c>
      <c r="E2628" s="5" t="inlineStr">
        <is>
          <t>M</t>
        </is>
      </c>
      <c r="F2628" s="5" t="n">
        <v>1</v>
      </c>
      <c r="G2628" s="31" t="n">
        <v>37100</v>
      </c>
      <c r="H2628" s="31" t="n">
        <v>35300</v>
      </c>
      <c r="I2628" s="6">
        <f>INDEX(Roles!$J$5:$J$40,MATCH(C2628&amp;"|"&amp;D2628,Roles!$A$5:$A$40,0))</f>
        <v/>
      </c>
      <c r="J2628" s="6">
        <f>INDEX(Roles!$K$5:$K$40,MATCH(C2628&amp;"|"&amp;D2628,Roles!$A$5:$A$40,0))</f>
        <v/>
      </c>
      <c r="K2628" s="26">
        <f>INDEX(Market!$K$31:$K$54,MATCH(B2628&amp;"|"&amp;J2628,Market!$A$31:$A$54,0))</f>
        <v/>
      </c>
      <c r="L2628" s="6">
        <f>INDEX(Settings!$E$13:$E$19,MATCH(I2628,Settings!$B$13:$B$19,0))</f>
        <v/>
      </c>
      <c r="M2628" s="25">
        <f>INDEX(Structure!$K$6:$K$12,MATCH(I2628,Structure!$A$6:$A$12,0))</f>
        <v/>
      </c>
      <c r="N2628" s="26">
        <f>INDEX(Structure!$G$25:$G$52,MATCH(B2628&amp;"|"&amp;I2628,Structure!$A$25:$A$52,0))</f>
        <v/>
      </c>
      <c r="O2628" s="26">
        <f>INDEX(Structure!$H$25:$H$52,MATCH(B2628&amp;"|"&amp;I2628,Structure!$A$25:$A$52,0))</f>
        <v/>
      </c>
      <c r="P2628" s="26">
        <f>INDEX(Structure!$I$25:$I$52,MATCH(B2628&amp;"|"&amp;I2628,Structure!$A$25:$A$52,0))</f>
        <v/>
      </c>
      <c r="Q2628" s="20">
        <f>G2628/H2628</f>
        <v/>
      </c>
      <c r="R2628" s="20">
        <f>G2628/O2628</f>
        <v/>
      </c>
      <c r="S2628" s="32">
        <f>(G2628-N2628)/(P2628-N2628)</f>
        <v/>
      </c>
      <c r="T2628" s="4">
        <f>IF(G2628&lt;N2628,"Below",IF(G2628&gt;P2628,"Above","Within"))</f>
        <v/>
      </c>
      <c r="U2628" s="17">
        <f>MAX(0,N2628-G2628)*F2628</f>
        <v/>
      </c>
      <c r="V2628" s="17">
        <f>MAX(0,G2628-P2628)*F2628</f>
        <v/>
      </c>
      <c r="W2628" s="33">
        <f>IF(T2628="Above",LN(G2628/P2628)/LN(1+INDEX(Market!$E$6:$E$9,MATCH(B2628,Market!$A$6:$A$9,0))),0)</f>
        <v/>
      </c>
    </row>
    <row r="2629">
      <c r="A2629" s="5" t="inlineStr">
        <is>
          <t>E03055</t>
        </is>
      </c>
      <c r="B2629" s="5" t="inlineStr">
        <is>
          <t>PL</t>
        </is>
      </c>
      <c r="C2629" s="5" t="inlineStr">
        <is>
          <t>Operations</t>
        </is>
      </c>
      <c r="D2629" s="5" t="inlineStr">
        <is>
          <t>L1</t>
        </is>
      </c>
      <c r="E2629" s="5" t="inlineStr">
        <is>
          <t>F</t>
        </is>
      </c>
      <c r="F2629" s="5" t="n">
        <v>1</v>
      </c>
      <c r="G2629" s="31" t="n">
        <v>21800</v>
      </c>
      <c r="H2629" s="31" t="n">
        <v>20000</v>
      </c>
      <c r="I2629" s="6">
        <f>INDEX(Roles!$J$5:$J$40,MATCH(C2629&amp;"|"&amp;D2629,Roles!$A$5:$A$40,0))</f>
        <v/>
      </c>
      <c r="J2629" s="6">
        <f>INDEX(Roles!$K$5:$K$40,MATCH(C2629&amp;"|"&amp;D2629,Roles!$A$5:$A$40,0))</f>
        <v/>
      </c>
      <c r="K2629" s="26">
        <f>INDEX(Market!$K$31:$K$54,MATCH(B2629&amp;"|"&amp;J2629,Market!$A$31:$A$54,0))</f>
        <v/>
      </c>
      <c r="L2629" s="6">
        <f>INDEX(Settings!$E$13:$E$19,MATCH(I2629,Settings!$B$13:$B$19,0))</f>
        <v/>
      </c>
      <c r="M2629" s="25">
        <f>INDEX(Structure!$K$6:$K$12,MATCH(I2629,Structure!$A$6:$A$12,0))</f>
        <v/>
      </c>
      <c r="N2629" s="26">
        <f>INDEX(Structure!$G$25:$G$52,MATCH(B2629&amp;"|"&amp;I2629,Structure!$A$25:$A$52,0))</f>
        <v/>
      </c>
      <c r="O2629" s="26">
        <f>INDEX(Structure!$H$25:$H$52,MATCH(B2629&amp;"|"&amp;I2629,Structure!$A$25:$A$52,0))</f>
        <v/>
      </c>
      <c r="P2629" s="26">
        <f>INDEX(Structure!$I$25:$I$52,MATCH(B2629&amp;"|"&amp;I2629,Structure!$A$25:$A$52,0))</f>
        <v/>
      </c>
      <c r="Q2629" s="20">
        <f>G2629/H2629</f>
        <v/>
      </c>
      <c r="R2629" s="20">
        <f>G2629/O2629</f>
        <v/>
      </c>
      <c r="S2629" s="32">
        <f>(G2629-N2629)/(P2629-N2629)</f>
        <v/>
      </c>
      <c r="T2629" s="4">
        <f>IF(G2629&lt;N2629,"Below",IF(G2629&gt;P2629,"Above","Within"))</f>
        <v/>
      </c>
      <c r="U2629" s="17">
        <f>MAX(0,N2629-G2629)*F2629</f>
        <v/>
      </c>
      <c r="V2629" s="17">
        <f>MAX(0,G2629-P2629)*F2629</f>
        <v/>
      </c>
      <c r="W2629" s="33">
        <f>IF(T2629="Above",LN(G2629/P2629)/LN(1+INDEX(Market!$E$6:$E$9,MATCH(B2629,Market!$A$6:$A$9,0))),0)</f>
        <v/>
      </c>
    </row>
    <row r="2630">
      <c r="A2630" s="5" t="inlineStr">
        <is>
          <t>E03057</t>
        </is>
      </c>
      <c r="B2630" s="5" t="inlineStr">
        <is>
          <t>IT</t>
        </is>
      </c>
      <c r="C2630" s="5" t="inlineStr">
        <is>
          <t>Tech</t>
        </is>
      </c>
      <c r="D2630" s="5" t="inlineStr">
        <is>
          <t>L2</t>
        </is>
      </c>
      <c r="E2630" s="5" t="inlineStr">
        <is>
          <t>M</t>
        </is>
      </c>
      <c r="F2630" s="5" t="n">
        <v>1</v>
      </c>
      <c r="G2630" s="31" t="n">
        <v>43000</v>
      </c>
      <c r="H2630" s="31" t="n">
        <v>40600</v>
      </c>
      <c r="I2630" s="6">
        <f>INDEX(Roles!$J$5:$J$40,MATCH(C2630&amp;"|"&amp;D2630,Roles!$A$5:$A$40,0))</f>
        <v/>
      </c>
      <c r="J2630" s="6">
        <f>INDEX(Roles!$K$5:$K$40,MATCH(C2630&amp;"|"&amp;D2630,Roles!$A$5:$A$40,0))</f>
        <v/>
      </c>
      <c r="K2630" s="26">
        <f>INDEX(Market!$K$31:$K$54,MATCH(B2630&amp;"|"&amp;J2630,Market!$A$31:$A$54,0))</f>
        <v/>
      </c>
      <c r="L2630" s="6">
        <f>INDEX(Settings!$E$13:$E$19,MATCH(I2630,Settings!$B$13:$B$19,0))</f>
        <v/>
      </c>
      <c r="M2630" s="25">
        <f>INDEX(Structure!$K$6:$K$12,MATCH(I2630,Structure!$A$6:$A$12,0))</f>
        <v/>
      </c>
      <c r="N2630" s="26">
        <f>INDEX(Structure!$G$25:$G$52,MATCH(B2630&amp;"|"&amp;I2630,Structure!$A$25:$A$52,0))</f>
        <v/>
      </c>
      <c r="O2630" s="26">
        <f>INDEX(Structure!$H$25:$H$52,MATCH(B2630&amp;"|"&amp;I2630,Structure!$A$25:$A$52,0))</f>
        <v/>
      </c>
      <c r="P2630" s="26">
        <f>INDEX(Structure!$I$25:$I$52,MATCH(B2630&amp;"|"&amp;I2630,Structure!$A$25:$A$52,0))</f>
        <v/>
      </c>
      <c r="Q2630" s="20">
        <f>G2630/H2630</f>
        <v/>
      </c>
      <c r="R2630" s="20">
        <f>G2630/O2630</f>
        <v/>
      </c>
      <c r="S2630" s="32">
        <f>(G2630-N2630)/(P2630-N2630)</f>
        <v/>
      </c>
      <c r="T2630" s="4">
        <f>IF(G2630&lt;N2630,"Below",IF(G2630&gt;P2630,"Above","Within"))</f>
        <v/>
      </c>
      <c r="U2630" s="17">
        <f>MAX(0,N2630-G2630)*F2630</f>
        <v/>
      </c>
      <c r="V2630" s="17">
        <f>MAX(0,G2630-P2630)*F2630</f>
        <v/>
      </c>
      <c r="W2630" s="33">
        <f>IF(T2630="Above",LN(G2630/P2630)/LN(1+INDEX(Market!$E$6:$E$9,MATCH(B2630,Market!$A$6:$A$9,0))),0)</f>
        <v/>
      </c>
    </row>
    <row r="2631">
      <c r="A2631" s="5" t="inlineStr">
        <is>
          <t>E03058</t>
        </is>
      </c>
      <c r="B2631" s="5" t="inlineStr">
        <is>
          <t>PL</t>
        </is>
      </c>
      <c r="C2631" s="5" t="inlineStr">
        <is>
          <t>Customer Service</t>
        </is>
      </c>
      <c r="D2631" s="5" t="inlineStr">
        <is>
          <t>L2</t>
        </is>
      </c>
      <c r="E2631" s="5" t="inlineStr">
        <is>
          <t>F</t>
        </is>
      </c>
      <c r="F2631" s="5" t="n">
        <v>1</v>
      </c>
      <c r="G2631" s="31" t="n">
        <v>20050</v>
      </c>
      <c r="H2631" s="31" t="n">
        <v>23600</v>
      </c>
      <c r="I2631" s="6">
        <f>INDEX(Roles!$J$5:$J$40,MATCH(C2631&amp;"|"&amp;D2631,Roles!$A$5:$A$40,0))</f>
        <v/>
      </c>
      <c r="J2631" s="6">
        <f>INDEX(Roles!$K$5:$K$40,MATCH(C2631&amp;"|"&amp;D2631,Roles!$A$5:$A$40,0))</f>
        <v/>
      </c>
      <c r="K2631" s="26">
        <f>INDEX(Market!$K$31:$K$54,MATCH(B2631&amp;"|"&amp;J2631,Market!$A$31:$A$54,0))</f>
        <v/>
      </c>
      <c r="L2631" s="6">
        <f>INDEX(Settings!$E$13:$E$19,MATCH(I2631,Settings!$B$13:$B$19,0))</f>
        <v/>
      </c>
      <c r="M2631" s="25">
        <f>INDEX(Structure!$K$6:$K$12,MATCH(I2631,Structure!$A$6:$A$12,0))</f>
        <v/>
      </c>
      <c r="N2631" s="26">
        <f>INDEX(Structure!$G$25:$G$52,MATCH(B2631&amp;"|"&amp;I2631,Structure!$A$25:$A$52,0))</f>
        <v/>
      </c>
      <c r="O2631" s="26">
        <f>INDEX(Structure!$H$25:$H$52,MATCH(B2631&amp;"|"&amp;I2631,Structure!$A$25:$A$52,0))</f>
        <v/>
      </c>
      <c r="P2631" s="26">
        <f>INDEX(Structure!$I$25:$I$52,MATCH(B2631&amp;"|"&amp;I2631,Structure!$A$25:$A$52,0))</f>
        <v/>
      </c>
      <c r="Q2631" s="20">
        <f>G2631/H2631</f>
        <v/>
      </c>
      <c r="R2631" s="20">
        <f>G2631/O2631</f>
        <v/>
      </c>
      <c r="S2631" s="32">
        <f>(G2631-N2631)/(P2631-N2631)</f>
        <v/>
      </c>
      <c r="T2631" s="4">
        <f>IF(G2631&lt;N2631,"Below",IF(G2631&gt;P2631,"Above","Within"))</f>
        <v/>
      </c>
      <c r="U2631" s="17">
        <f>MAX(0,N2631-G2631)*F2631</f>
        <v/>
      </c>
      <c r="V2631" s="17">
        <f>MAX(0,G2631-P2631)*F2631</f>
        <v/>
      </c>
      <c r="W2631" s="33">
        <f>IF(T2631="Above",LN(G2631/P2631)/LN(1+INDEX(Market!$E$6:$E$9,MATCH(B2631,Market!$A$6:$A$9,0))),0)</f>
        <v/>
      </c>
    </row>
    <row r="2632">
      <c r="A2632" s="5" t="inlineStr">
        <is>
          <t>E03059</t>
        </is>
      </c>
      <c r="B2632" s="5" t="inlineStr">
        <is>
          <t>PL</t>
        </is>
      </c>
      <c r="C2632" s="5" t="inlineStr">
        <is>
          <t>Operations</t>
        </is>
      </c>
      <c r="D2632" s="5" t="inlineStr">
        <is>
          <t>L1</t>
        </is>
      </c>
      <c r="E2632" s="5" t="inlineStr">
        <is>
          <t>F</t>
        </is>
      </c>
      <c r="F2632" s="5" t="n">
        <v>1</v>
      </c>
      <c r="G2632" s="31" t="n">
        <v>17250</v>
      </c>
      <c r="H2632" s="31" t="n">
        <v>20000</v>
      </c>
      <c r="I2632" s="6">
        <f>INDEX(Roles!$J$5:$J$40,MATCH(C2632&amp;"|"&amp;D2632,Roles!$A$5:$A$40,0))</f>
        <v/>
      </c>
      <c r="J2632" s="6">
        <f>INDEX(Roles!$K$5:$K$40,MATCH(C2632&amp;"|"&amp;D2632,Roles!$A$5:$A$40,0))</f>
        <v/>
      </c>
      <c r="K2632" s="26">
        <f>INDEX(Market!$K$31:$K$54,MATCH(B2632&amp;"|"&amp;J2632,Market!$A$31:$A$54,0))</f>
        <v/>
      </c>
      <c r="L2632" s="6">
        <f>INDEX(Settings!$E$13:$E$19,MATCH(I2632,Settings!$B$13:$B$19,0))</f>
        <v/>
      </c>
      <c r="M2632" s="25">
        <f>INDEX(Structure!$K$6:$K$12,MATCH(I2632,Structure!$A$6:$A$12,0))</f>
        <v/>
      </c>
      <c r="N2632" s="26">
        <f>INDEX(Structure!$G$25:$G$52,MATCH(B2632&amp;"|"&amp;I2632,Structure!$A$25:$A$52,0))</f>
        <v/>
      </c>
      <c r="O2632" s="26">
        <f>INDEX(Structure!$H$25:$H$52,MATCH(B2632&amp;"|"&amp;I2632,Structure!$A$25:$A$52,0))</f>
        <v/>
      </c>
      <c r="P2632" s="26">
        <f>INDEX(Structure!$I$25:$I$52,MATCH(B2632&amp;"|"&amp;I2632,Structure!$A$25:$A$52,0))</f>
        <v/>
      </c>
      <c r="Q2632" s="20">
        <f>G2632/H2632</f>
        <v/>
      </c>
      <c r="R2632" s="20">
        <f>G2632/O2632</f>
        <v/>
      </c>
      <c r="S2632" s="32">
        <f>(G2632-N2632)/(P2632-N2632)</f>
        <v/>
      </c>
      <c r="T2632" s="4">
        <f>IF(G2632&lt;N2632,"Below",IF(G2632&gt;P2632,"Above","Within"))</f>
        <v/>
      </c>
      <c r="U2632" s="17">
        <f>MAX(0,N2632-G2632)*F2632</f>
        <v/>
      </c>
      <c r="V2632" s="17">
        <f>MAX(0,G2632-P2632)*F2632</f>
        <v/>
      </c>
      <c r="W2632" s="33">
        <f>IF(T2632="Above",LN(G2632/P2632)/LN(1+INDEX(Market!$E$6:$E$9,MATCH(B2632,Market!$A$6:$A$9,0))),0)</f>
        <v/>
      </c>
    </row>
    <row r="2633">
      <c r="A2633" s="5" t="inlineStr">
        <is>
          <t>E03060</t>
        </is>
      </c>
      <c r="B2633" s="5" t="inlineStr">
        <is>
          <t>DE</t>
        </is>
      </c>
      <c r="C2633" s="5" t="inlineStr">
        <is>
          <t>Operations</t>
        </is>
      </c>
      <c r="D2633" s="5" t="inlineStr">
        <is>
          <t>L1</t>
        </is>
      </c>
      <c r="E2633" s="5" t="inlineStr">
        <is>
          <t>M</t>
        </is>
      </c>
      <c r="F2633" s="5" t="n">
        <v>1</v>
      </c>
      <c r="G2633" s="31" t="n">
        <v>41700</v>
      </c>
      <c r="H2633" s="31" t="n">
        <v>36100</v>
      </c>
      <c r="I2633" s="6">
        <f>INDEX(Roles!$J$5:$J$40,MATCH(C2633&amp;"|"&amp;D2633,Roles!$A$5:$A$40,0))</f>
        <v/>
      </c>
      <c r="J2633" s="6">
        <f>INDEX(Roles!$K$5:$K$40,MATCH(C2633&amp;"|"&amp;D2633,Roles!$A$5:$A$40,0))</f>
        <v/>
      </c>
      <c r="K2633" s="26">
        <f>INDEX(Market!$K$31:$K$54,MATCH(B2633&amp;"|"&amp;J2633,Market!$A$31:$A$54,0))</f>
        <v/>
      </c>
      <c r="L2633" s="6">
        <f>INDEX(Settings!$E$13:$E$19,MATCH(I2633,Settings!$B$13:$B$19,0))</f>
        <v/>
      </c>
      <c r="M2633" s="25">
        <f>INDEX(Structure!$K$6:$K$12,MATCH(I2633,Structure!$A$6:$A$12,0))</f>
        <v/>
      </c>
      <c r="N2633" s="26">
        <f>INDEX(Structure!$G$25:$G$52,MATCH(B2633&amp;"|"&amp;I2633,Structure!$A$25:$A$52,0))</f>
        <v/>
      </c>
      <c r="O2633" s="26">
        <f>INDEX(Structure!$H$25:$H$52,MATCH(B2633&amp;"|"&amp;I2633,Structure!$A$25:$A$52,0))</f>
        <v/>
      </c>
      <c r="P2633" s="26">
        <f>INDEX(Structure!$I$25:$I$52,MATCH(B2633&amp;"|"&amp;I2633,Structure!$A$25:$A$52,0))</f>
        <v/>
      </c>
      <c r="Q2633" s="20">
        <f>G2633/H2633</f>
        <v/>
      </c>
      <c r="R2633" s="20">
        <f>G2633/O2633</f>
        <v/>
      </c>
      <c r="S2633" s="32">
        <f>(G2633-N2633)/(P2633-N2633)</f>
        <v/>
      </c>
      <c r="T2633" s="4">
        <f>IF(G2633&lt;N2633,"Below",IF(G2633&gt;P2633,"Above","Within"))</f>
        <v/>
      </c>
      <c r="U2633" s="17">
        <f>MAX(0,N2633-G2633)*F2633</f>
        <v/>
      </c>
      <c r="V2633" s="17">
        <f>MAX(0,G2633-P2633)*F2633</f>
        <v/>
      </c>
      <c r="W2633" s="33">
        <f>IF(T2633="Above",LN(G2633/P2633)/LN(1+INDEX(Market!$E$6:$E$9,MATCH(B2633,Market!$A$6:$A$9,0))),0)</f>
        <v/>
      </c>
    </row>
    <row r="2634">
      <c r="A2634" s="5" t="inlineStr">
        <is>
          <t>E03061</t>
        </is>
      </c>
      <c r="B2634" s="5" t="inlineStr">
        <is>
          <t>PL</t>
        </is>
      </c>
      <c r="C2634" s="5" t="inlineStr">
        <is>
          <t>Operations</t>
        </is>
      </c>
      <c r="D2634" s="5" t="inlineStr">
        <is>
          <t>L3</t>
        </is>
      </c>
      <c r="E2634" s="5" t="inlineStr">
        <is>
          <t>M</t>
        </is>
      </c>
      <c r="F2634" s="5" t="n">
        <v>1</v>
      </c>
      <c r="G2634" s="31" t="n">
        <v>36750</v>
      </c>
      <c r="H2634" s="31" t="n">
        <v>31900</v>
      </c>
      <c r="I2634" s="6">
        <f>INDEX(Roles!$J$5:$J$40,MATCH(C2634&amp;"|"&amp;D2634,Roles!$A$5:$A$40,0))</f>
        <v/>
      </c>
      <c r="J2634" s="6">
        <f>INDEX(Roles!$K$5:$K$40,MATCH(C2634&amp;"|"&amp;D2634,Roles!$A$5:$A$40,0))</f>
        <v/>
      </c>
      <c r="K2634" s="26">
        <f>INDEX(Market!$K$31:$K$54,MATCH(B2634&amp;"|"&amp;J2634,Market!$A$31:$A$54,0))</f>
        <v/>
      </c>
      <c r="L2634" s="6">
        <f>INDEX(Settings!$E$13:$E$19,MATCH(I2634,Settings!$B$13:$B$19,0))</f>
        <v/>
      </c>
      <c r="M2634" s="25">
        <f>INDEX(Structure!$K$6:$K$12,MATCH(I2634,Structure!$A$6:$A$12,0))</f>
        <v/>
      </c>
      <c r="N2634" s="26">
        <f>INDEX(Structure!$G$25:$G$52,MATCH(B2634&amp;"|"&amp;I2634,Structure!$A$25:$A$52,0))</f>
        <v/>
      </c>
      <c r="O2634" s="26">
        <f>INDEX(Structure!$H$25:$H$52,MATCH(B2634&amp;"|"&amp;I2634,Structure!$A$25:$A$52,0))</f>
        <v/>
      </c>
      <c r="P2634" s="26">
        <f>INDEX(Structure!$I$25:$I$52,MATCH(B2634&amp;"|"&amp;I2634,Structure!$A$25:$A$52,0))</f>
        <v/>
      </c>
      <c r="Q2634" s="20">
        <f>G2634/H2634</f>
        <v/>
      </c>
      <c r="R2634" s="20">
        <f>G2634/O2634</f>
        <v/>
      </c>
      <c r="S2634" s="32">
        <f>(G2634-N2634)/(P2634-N2634)</f>
        <v/>
      </c>
      <c r="T2634" s="4">
        <f>IF(G2634&lt;N2634,"Below",IF(G2634&gt;P2634,"Above","Within"))</f>
        <v/>
      </c>
      <c r="U2634" s="17">
        <f>MAX(0,N2634-G2634)*F2634</f>
        <v/>
      </c>
      <c r="V2634" s="17">
        <f>MAX(0,G2634-P2634)*F2634</f>
        <v/>
      </c>
      <c r="W2634" s="33">
        <f>IF(T2634="Above",LN(G2634/P2634)/LN(1+INDEX(Market!$E$6:$E$9,MATCH(B2634,Market!$A$6:$A$9,0))),0)</f>
        <v/>
      </c>
    </row>
    <row r="2635">
      <c r="A2635" s="5" t="inlineStr">
        <is>
          <t>E03062</t>
        </is>
      </c>
      <c r="B2635" s="5" t="inlineStr">
        <is>
          <t>ES</t>
        </is>
      </c>
      <c r="C2635" s="5" t="inlineStr">
        <is>
          <t>Tech</t>
        </is>
      </c>
      <c r="D2635" s="5" t="inlineStr">
        <is>
          <t>L4</t>
        </is>
      </c>
      <c r="E2635" s="5" t="inlineStr">
        <is>
          <t>F</t>
        </is>
      </c>
      <c r="F2635" s="5" t="n">
        <v>1</v>
      </c>
      <c r="G2635" s="31" t="n">
        <v>64750</v>
      </c>
      <c r="H2635" s="31" t="n">
        <v>65600</v>
      </c>
      <c r="I2635" s="6">
        <f>INDEX(Roles!$J$5:$J$40,MATCH(C2635&amp;"|"&amp;D2635,Roles!$A$5:$A$40,0))</f>
        <v/>
      </c>
      <c r="J2635" s="6">
        <f>INDEX(Roles!$K$5:$K$40,MATCH(C2635&amp;"|"&amp;D2635,Roles!$A$5:$A$40,0))</f>
        <v/>
      </c>
      <c r="K2635" s="26">
        <f>INDEX(Market!$K$31:$K$54,MATCH(B2635&amp;"|"&amp;J2635,Market!$A$31:$A$54,0))</f>
        <v/>
      </c>
      <c r="L2635" s="6">
        <f>INDEX(Settings!$E$13:$E$19,MATCH(I2635,Settings!$B$13:$B$19,0))</f>
        <v/>
      </c>
      <c r="M2635" s="25">
        <f>INDEX(Structure!$K$6:$K$12,MATCH(I2635,Structure!$A$6:$A$12,0))</f>
        <v/>
      </c>
      <c r="N2635" s="26">
        <f>INDEX(Structure!$G$25:$G$52,MATCH(B2635&amp;"|"&amp;I2635,Structure!$A$25:$A$52,0))</f>
        <v/>
      </c>
      <c r="O2635" s="26">
        <f>INDEX(Structure!$H$25:$H$52,MATCH(B2635&amp;"|"&amp;I2635,Structure!$A$25:$A$52,0))</f>
        <v/>
      </c>
      <c r="P2635" s="26">
        <f>INDEX(Structure!$I$25:$I$52,MATCH(B2635&amp;"|"&amp;I2635,Structure!$A$25:$A$52,0))</f>
        <v/>
      </c>
      <c r="Q2635" s="20">
        <f>G2635/H2635</f>
        <v/>
      </c>
      <c r="R2635" s="20">
        <f>G2635/O2635</f>
        <v/>
      </c>
      <c r="S2635" s="32">
        <f>(G2635-N2635)/(P2635-N2635)</f>
        <v/>
      </c>
      <c r="T2635" s="4">
        <f>IF(G2635&lt;N2635,"Below",IF(G2635&gt;P2635,"Above","Within"))</f>
        <v/>
      </c>
      <c r="U2635" s="17">
        <f>MAX(0,N2635-G2635)*F2635</f>
        <v/>
      </c>
      <c r="V2635" s="17">
        <f>MAX(0,G2635-P2635)*F2635</f>
        <v/>
      </c>
      <c r="W2635" s="33">
        <f>IF(T2635="Above",LN(G2635/P2635)/LN(1+INDEX(Market!$E$6:$E$9,MATCH(B2635,Market!$A$6:$A$9,0))),0)</f>
        <v/>
      </c>
    </row>
    <row r="2636">
      <c r="A2636" s="5" t="inlineStr">
        <is>
          <t>E03063</t>
        </is>
      </c>
      <c r="B2636" s="5" t="inlineStr">
        <is>
          <t>DE</t>
        </is>
      </c>
      <c r="C2636" s="5" t="inlineStr">
        <is>
          <t>Customer Service</t>
        </is>
      </c>
      <c r="D2636" s="5" t="inlineStr">
        <is>
          <t>L4</t>
        </is>
      </c>
      <c r="E2636" s="5" t="inlineStr">
        <is>
          <t>M</t>
        </is>
      </c>
      <c r="F2636" s="5" t="n">
        <v>1</v>
      </c>
      <c r="G2636" s="31" t="n">
        <v>65400</v>
      </c>
      <c r="H2636" s="31" t="n">
        <v>71800</v>
      </c>
      <c r="I2636" s="6">
        <f>INDEX(Roles!$J$5:$J$40,MATCH(C2636&amp;"|"&amp;D2636,Roles!$A$5:$A$40,0))</f>
        <v/>
      </c>
      <c r="J2636" s="6">
        <f>INDEX(Roles!$K$5:$K$40,MATCH(C2636&amp;"|"&amp;D2636,Roles!$A$5:$A$40,0))</f>
        <v/>
      </c>
      <c r="K2636" s="26">
        <f>INDEX(Market!$K$31:$K$54,MATCH(B2636&amp;"|"&amp;J2636,Market!$A$31:$A$54,0))</f>
        <v/>
      </c>
      <c r="L2636" s="6">
        <f>INDEX(Settings!$E$13:$E$19,MATCH(I2636,Settings!$B$13:$B$19,0))</f>
        <v/>
      </c>
      <c r="M2636" s="25">
        <f>INDEX(Structure!$K$6:$K$12,MATCH(I2636,Structure!$A$6:$A$12,0))</f>
        <v/>
      </c>
      <c r="N2636" s="26">
        <f>INDEX(Structure!$G$25:$G$52,MATCH(B2636&amp;"|"&amp;I2636,Structure!$A$25:$A$52,0))</f>
        <v/>
      </c>
      <c r="O2636" s="26">
        <f>INDEX(Structure!$H$25:$H$52,MATCH(B2636&amp;"|"&amp;I2636,Structure!$A$25:$A$52,0))</f>
        <v/>
      </c>
      <c r="P2636" s="26">
        <f>INDEX(Structure!$I$25:$I$52,MATCH(B2636&amp;"|"&amp;I2636,Structure!$A$25:$A$52,0))</f>
        <v/>
      </c>
      <c r="Q2636" s="20">
        <f>G2636/H2636</f>
        <v/>
      </c>
      <c r="R2636" s="20">
        <f>G2636/O2636</f>
        <v/>
      </c>
      <c r="S2636" s="32">
        <f>(G2636-N2636)/(P2636-N2636)</f>
        <v/>
      </c>
      <c r="T2636" s="4">
        <f>IF(G2636&lt;N2636,"Below",IF(G2636&gt;P2636,"Above","Within"))</f>
        <v/>
      </c>
      <c r="U2636" s="17">
        <f>MAX(0,N2636-G2636)*F2636</f>
        <v/>
      </c>
      <c r="V2636" s="17">
        <f>MAX(0,G2636-P2636)*F2636</f>
        <v/>
      </c>
      <c r="W2636" s="33">
        <f>IF(T2636="Above",LN(G2636/P2636)/LN(1+INDEX(Market!$E$6:$E$9,MATCH(B2636,Market!$A$6:$A$9,0))),0)</f>
        <v/>
      </c>
    </row>
    <row r="2637">
      <c r="A2637" s="5" t="inlineStr">
        <is>
          <t>E03064</t>
        </is>
      </c>
      <c r="B2637" s="5" t="inlineStr">
        <is>
          <t>PL</t>
        </is>
      </c>
      <c r="C2637" s="5" t="inlineStr">
        <is>
          <t>Operations</t>
        </is>
      </c>
      <c r="D2637" s="5" t="inlineStr">
        <is>
          <t>L1</t>
        </is>
      </c>
      <c r="E2637" s="5" t="inlineStr">
        <is>
          <t>F</t>
        </is>
      </c>
      <c r="F2637" s="5" t="n">
        <v>1</v>
      </c>
      <c r="G2637" s="31" t="n">
        <v>16900</v>
      </c>
      <c r="H2637" s="31" t="n">
        <v>20000</v>
      </c>
      <c r="I2637" s="6">
        <f>INDEX(Roles!$J$5:$J$40,MATCH(C2637&amp;"|"&amp;D2637,Roles!$A$5:$A$40,0))</f>
        <v/>
      </c>
      <c r="J2637" s="6">
        <f>INDEX(Roles!$K$5:$K$40,MATCH(C2637&amp;"|"&amp;D2637,Roles!$A$5:$A$40,0))</f>
        <v/>
      </c>
      <c r="K2637" s="26">
        <f>INDEX(Market!$K$31:$K$54,MATCH(B2637&amp;"|"&amp;J2637,Market!$A$31:$A$54,0))</f>
        <v/>
      </c>
      <c r="L2637" s="6">
        <f>INDEX(Settings!$E$13:$E$19,MATCH(I2637,Settings!$B$13:$B$19,0))</f>
        <v/>
      </c>
      <c r="M2637" s="25">
        <f>INDEX(Structure!$K$6:$K$12,MATCH(I2637,Structure!$A$6:$A$12,0))</f>
        <v/>
      </c>
      <c r="N2637" s="26">
        <f>INDEX(Structure!$G$25:$G$52,MATCH(B2637&amp;"|"&amp;I2637,Structure!$A$25:$A$52,0))</f>
        <v/>
      </c>
      <c r="O2637" s="26">
        <f>INDEX(Structure!$H$25:$H$52,MATCH(B2637&amp;"|"&amp;I2637,Structure!$A$25:$A$52,0))</f>
        <v/>
      </c>
      <c r="P2637" s="26">
        <f>INDEX(Structure!$I$25:$I$52,MATCH(B2637&amp;"|"&amp;I2637,Structure!$A$25:$A$52,0))</f>
        <v/>
      </c>
      <c r="Q2637" s="20">
        <f>G2637/H2637</f>
        <v/>
      </c>
      <c r="R2637" s="20">
        <f>G2637/O2637</f>
        <v/>
      </c>
      <c r="S2637" s="32">
        <f>(G2637-N2637)/(P2637-N2637)</f>
        <v/>
      </c>
      <c r="T2637" s="4">
        <f>IF(G2637&lt;N2637,"Below",IF(G2637&gt;P2637,"Above","Within"))</f>
        <v/>
      </c>
      <c r="U2637" s="17">
        <f>MAX(0,N2637-G2637)*F2637</f>
        <v/>
      </c>
      <c r="V2637" s="17">
        <f>MAX(0,G2637-P2637)*F2637</f>
        <v/>
      </c>
      <c r="W2637" s="33">
        <f>IF(T2637="Above",LN(G2637/P2637)/LN(1+INDEX(Market!$E$6:$E$9,MATCH(B2637,Market!$A$6:$A$9,0))),0)</f>
        <v/>
      </c>
    </row>
    <row r="2638">
      <c r="A2638" s="5" t="inlineStr">
        <is>
          <t>E03065</t>
        </is>
      </c>
      <c r="B2638" s="5" t="inlineStr">
        <is>
          <t>IT</t>
        </is>
      </c>
      <c r="C2638" s="5" t="inlineStr">
        <is>
          <t>Finance</t>
        </is>
      </c>
      <c r="D2638" s="5" t="inlineStr">
        <is>
          <t>L3</t>
        </is>
      </c>
      <c r="E2638" s="5" t="inlineStr">
        <is>
          <t>F</t>
        </is>
      </c>
      <c r="F2638" s="5" t="n">
        <v>1</v>
      </c>
      <c r="G2638" s="31" t="n">
        <v>49600</v>
      </c>
      <c r="H2638" s="31" t="n">
        <v>45800</v>
      </c>
      <c r="I2638" s="6">
        <f>INDEX(Roles!$J$5:$J$40,MATCH(C2638&amp;"|"&amp;D2638,Roles!$A$5:$A$40,0))</f>
        <v/>
      </c>
      <c r="J2638" s="6">
        <f>INDEX(Roles!$K$5:$K$40,MATCH(C2638&amp;"|"&amp;D2638,Roles!$A$5:$A$40,0))</f>
        <v/>
      </c>
      <c r="K2638" s="26">
        <f>INDEX(Market!$K$31:$K$54,MATCH(B2638&amp;"|"&amp;J2638,Market!$A$31:$A$54,0))</f>
        <v/>
      </c>
      <c r="L2638" s="6">
        <f>INDEX(Settings!$E$13:$E$19,MATCH(I2638,Settings!$B$13:$B$19,0))</f>
        <v/>
      </c>
      <c r="M2638" s="25">
        <f>INDEX(Structure!$K$6:$K$12,MATCH(I2638,Structure!$A$6:$A$12,0))</f>
        <v/>
      </c>
      <c r="N2638" s="26">
        <f>INDEX(Structure!$G$25:$G$52,MATCH(B2638&amp;"|"&amp;I2638,Structure!$A$25:$A$52,0))</f>
        <v/>
      </c>
      <c r="O2638" s="26">
        <f>INDEX(Structure!$H$25:$H$52,MATCH(B2638&amp;"|"&amp;I2638,Structure!$A$25:$A$52,0))</f>
        <v/>
      </c>
      <c r="P2638" s="26">
        <f>INDEX(Structure!$I$25:$I$52,MATCH(B2638&amp;"|"&amp;I2638,Structure!$A$25:$A$52,0))</f>
        <v/>
      </c>
      <c r="Q2638" s="20">
        <f>G2638/H2638</f>
        <v/>
      </c>
      <c r="R2638" s="20">
        <f>G2638/O2638</f>
        <v/>
      </c>
      <c r="S2638" s="32">
        <f>(G2638-N2638)/(P2638-N2638)</f>
        <v/>
      </c>
      <c r="T2638" s="4">
        <f>IF(G2638&lt;N2638,"Below",IF(G2638&gt;P2638,"Above","Within"))</f>
        <v/>
      </c>
      <c r="U2638" s="17">
        <f>MAX(0,N2638-G2638)*F2638</f>
        <v/>
      </c>
      <c r="V2638" s="17">
        <f>MAX(0,G2638-P2638)*F2638</f>
        <v/>
      </c>
      <c r="W2638" s="33">
        <f>IF(T2638="Above",LN(G2638/P2638)/LN(1+INDEX(Market!$E$6:$E$9,MATCH(B2638,Market!$A$6:$A$9,0))),0)</f>
        <v/>
      </c>
    </row>
    <row r="2639">
      <c r="A2639" s="5" t="inlineStr">
        <is>
          <t>E03069</t>
        </is>
      </c>
      <c r="B2639" s="5" t="inlineStr">
        <is>
          <t>PL</t>
        </is>
      </c>
      <c r="C2639" s="5" t="inlineStr">
        <is>
          <t>Operations</t>
        </is>
      </c>
      <c r="D2639" s="5" t="inlineStr">
        <is>
          <t>L2</t>
        </is>
      </c>
      <c r="E2639" s="5" t="inlineStr">
        <is>
          <t>M</t>
        </is>
      </c>
      <c r="F2639" s="5" t="n">
        <v>1</v>
      </c>
      <c r="G2639" s="31" t="n">
        <v>25700</v>
      </c>
      <c r="H2639" s="31" t="n">
        <v>24900</v>
      </c>
      <c r="I2639" s="6">
        <f>INDEX(Roles!$J$5:$J$40,MATCH(C2639&amp;"|"&amp;D2639,Roles!$A$5:$A$40,0))</f>
        <v/>
      </c>
      <c r="J2639" s="6">
        <f>INDEX(Roles!$K$5:$K$40,MATCH(C2639&amp;"|"&amp;D2639,Roles!$A$5:$A$40,0))</f>
        <v/>
      </c>
      <c r="K2639" s="26">
        <f>INDEX(Market!$K$31:$K$54,MATCH(B2639&amp;"|"&amp;J2639,Market!$A$31:$A$54,0))</f>
        <v/>
      </c>
      <c r="L2639" s="6">
        <f>INDEX(Settings!$E$13:$E$19,MATCH(I2639,Settings!$B$13:$B$19,0))</f>
        <v/>
      </c>
      <c r="M2639" s="25">
        <f>INDEX(Structure!$K$6:$K$12,MATCH(I2639,Structure!$A$6:$A$12,0))</f>
        <v/>
      </c>
      <c r="N2639" s="26">
        <f>INDEX(Structure!$G$25:$G$52,MATCH(B2639&amp;"|"&amp;I2639,Structure!$A$25:$A$52,0))</f>
        <v/>
      </c>
      <c r="O2639" s="26">
        <f>INDEX(Structure!$H$25:$H$52,MATCH(B2639&amp;"|"&amp;I2639,Structure!$A$25:$A$52,0))</f>
        <v/>
      </c>
      <c r="P2639" s="26">
        <f>INDEX(Structure!$I$25:$I$52,MATCH(B2639&amp;"|"&amp;I2639,Structure!$A$25:$A$52,0))</f>
        <v/>
      </c>
      <c r="Q2639" s="20">
        <f>G2639/H2639</f>
        <v/>
      </c>
      <c r="R2639" s="20">
        <f>G2639/O2639</f>
        <v/>
      </c>
      <c r="S2639" s="32">
        <f>(G2639-N2639)/(P2639-N2639)</f>
        <v/>
      </c>
      <c r="T2639" s="4">
        <f>IF(G2639&lt;N2639,"Below",IF(G2639&gt;P2639,"Above","Within"))</f>
        <v/>
      </c>
      <c r="U2639" s="17">
        <f>MAX(0,N2639-G2639)*F2639</f>
        <v/>
      </c>
      <c r="V2639" s="17">
        <f>MAX(0,G2639-P2639)*F2639</f>
        <v/>
      </c>
      <c r="W2639" s="33">
        <f>IF(T2639="Above",LN(G2639/P2639)/LN(1+INDEX(Market!$E$6:$E$9,MATCH(B2639,Market!$A$6:$A$9,0))),0)</f>
        <v/>
      </c>
    </row>
    <row r="2640">
      <c r="A2640" s="5" t="inlineStr">
        <is>
          <t>E03070</t>
        </is>
      </c>
      <c r="B2640" s="5" t="inlineStr">
        <is>
          <t>IT</t>
        </is>
      </c>
      <c r="C2640" s="5" t="inlineStr">
        <is>
          <t>Sales</t>
        </is>
      </c>
      <c r="D2640" s="5" t="inlineStr">
        <is>
          <t>L1</t>
        </is>
      </c>
      <c r="E2640" s="5" t="inlineStr">
        <is>
          <t>F</t>
        </is>
      </c>
      <c r="F2640" s="5" t="n">
        <v>1</v>
      </c>
      <c r="G2640" s="31" t="n">
        <v>26800</v>
      </c>
      <c r="H2640" s="31" t="n">
        <v>27300</v>
      </c>
      <c r="I2640" s="6">
        <f>INDEX(Roles!$J$5:$J$40,MATCH(C2640&amp;"|"&amp;D2640,Roles!$A$5:$A$40,0))</f>
        <v/>
      </c>
      <c r="J2640" s="6">
        <f>INDEX(Roles!$K$5:$K$40,MATCH(C2640&amp;"|"&amp;D2640,Roles!$A$5:$A$40,0))</f>
        <v/>
      </c>
      <c r="K2640" s="26">
        <f>INDEX(Market!$K$31:$K$54,MATCH(B2640&amp;"|"&amp;J2640,Market!$A$31:$A$54,0))</f>
        <v/>
      </c>
      <c r="L2640" s="6">
        <f>INDEX(Settings!$E$13:$E$19,MATCH(I2640,Settings!$B$13:$B$19,0))</f>
        <v/>
      </c>
      <c r="M2640" s="25">
        <f>INDEX(Structure!$K$6:$K$12,MATCH(I2640,Structure!$A$6:$A$12,0))</f>
        <v/>
      </c>
      <c r="N2640" s="26">
        <f>INDEX(Structure!$G$25:$G$52,MATCH(B2640&amp;"|"&amp;I2640,Structure!$A$25:$A$52,0))</f>
        <v/>
      </c>
      <c r="O2640" s="26">
        <f>INDEX(Structure!$H$25:$H$52,MATCH(B2640&amp;"|"&amp;I2640,Structure!$A$25:$A$52,0))</f>
        <v/>
      </c>
      <c r="P2640" s="26">
        <f>INDEX(Structure!$I$25:$I$52,MATCH(B2640&amp;"|"&amp;I2640,Structure!$A$25:$A$52,0))</f>
        <v/>
      </c>
      <c r="Q2640" s="20">
        <f>G2640/H2640</f>
        <v/>
      </c>
      <c r="R2640" s="20">
        <f>G2640/O2640</f>
        <v/>
      </c>
      <c r="S2640" s="32">
        <f>(G2640-N2640)/(P2640-N2640)</f>
        <v/>
      </c>
      <c r="T2640" s="4">
        <f>IF(G2640&lt;N2640,"Below",IF(G2640&gt;P2640,"Above","Within"))</f>
        <v/>
      </c>
      <c r="U2640" s="17">
        <f>MAX(0,N2640-G2640)*F2640</f>
        <v/>
      </c>
      <c r="V2640" s="17">
        <f>MAX(0,G2640-P2640)*F2640</f>
        <v/>
      </c>
      <c r="W2640" s="33">
        <f>IF(T2640="Above",LN(G2640/P2640)/LN(1+INDEX(Market!$E$6:$E$9,MATCH(B2640,Market!$A$6:$A$9,0))),0)</f>
        <v/>
      </c>
    </row>
    <row r="2641">
      <c r="A2641" s="5" t="inlineStr">
        <is>
          <t>E03072</t>
        </is>
      </c>
      <c r="B2641" s="5" t="inlineStr">
        <is>
          <t>PL</t>
        </is>
      </c>
      <c r="C2641" s="5" t="inlineStr">
        <is>
          <t>Tech</t>
        </is>
      </c>
      <c r="D2641" s="5" t="inlineStr">
        <is>
          <t>L1</t>
        </is>
      </c>
      <c r="E2641" s="5" t="inlineStr">
        <is>
          <t>F</t>
        </is>
      </c>
      <c r="F2641" s="5" t="n">
        <v>0.8</v>
      </c>
      <c r="G2641" s="31" t="n">
        <v>23950</v>
      </c>
      <c r="H2641" s="31" t="n">
        <v>26200</v>
      </c>
      <c r="I2641" s="6">
        <f>INDEX(Roles!$J$5:$J$40,MATCH(C2641&amp;"|"&amp;D2641,Roles!$A$5:$A$40,0))</f>
        <v/>
      </c>
      <c r="J2641" s="6">
        <f>INDEX(Roles!$K$5:$K$40,MATCH(C2641&amp;"|"&amp;D2641,Roles!$A$5:$A$40,0))</f>
        <v/>
      </c>
      <c r="K2641" s="26">
        <f>INDEX(Market!$K$31:$K$54,MATCH(B2641&amp;"|"&amp;J2641,Market!$A$31:$A$54,0))</f>
        <v/>
      </c>
      <c r="L2641" s="6">
        <f>INDEX(Settings!$E$13:$E$19,MATCH(I2641,Settings!$B$13:$B$19,0))</f>
        <v/>
      </c>
      <c r="M2641" s="25">
        <f>INDEX(Structure!$K$6:$K$12,MATCH(I2641,Structure!$A$6:$A$12,0))</f>
        <v/>
      </c>
      <c r="N2641" s="26">
        <f>INDEX(Structure!$G$25:$G$52,MATCH(B2641&amp;"|"&amp;I2641,Structure!$A$25:$A$52,0))</f>
        <v/>
      </c>
      <c r="O2641" s="26">
        <f>INDEX(Structure!$H$25:$H$52,MATCH(B2641&amp;"|"&amp;I2641,Structure!$A$25:$A$52,0))</f>
        <v/>
      </c>
      <c r="P2641" s="26">
        <f>INDEX(Structure!$I$25:$I$52,MATCH(B2641&amp;"|"&amp;I2641,Structure!$A$25:$A$52,0))</f>
        <v/>
      </c>
      <c r="Q2641" s="20">
        <f>G2641/H2641</f>
        <v/>
      </c>
      <c r="R2641" s="20">
        <f>G2641/O2641</f>
        <v/>
      </c>
      <c r="S2641" s="32">
        <f>(G2641-N2641)/(P2641-N2641)</f>
        <v/>
      </c>
      <c r="T2641" s="4">
        <f>IF(G2641&lt;N2641,"Below",IF(G2641&gt;P2641,"Above","Within"))</f>
        <v/>
      </c>
      <c r="U2641" s="17">
        <f>MAX(0,N2641-G2641)*F2641</f>
        <v/>
      </c>
      <c r="V2641" s="17">
        <f>MAX(0,G2641-P2641)*F2641</f>
        <v/>
      </c>
      <c r="W2641" s="33">
        <f>IF(T2641="Above",LN(G2641/P2641)/LN(1+INDEX(Market!$E$6:$E$9,MATCH(B2641,Market!$A$6:$A$9,0))),0)</f>
        <v/>
      </c>
    </row>
    <row r="2642">
      <c r="A2642" s="5" t="inlineStr">
        <is>
          <t>E03073</t>
        </is>
      </c>
      <c r="B2642" s="5" t="inlineStr">
        <is>
          <t>DE</t>
        </is>
      </c>
      <c r="C2642" s="5" t="inlineStr">
        <is>
          <t>Customer Service</t>
        </is>
      </c>
      <c r="D2642" s="5" t="inlineStr">
        <is>
          <t>L2</t>
        </is>
      </c>
      <c r="E2642" s="5" t="inlineStr">
        <is>
          <t>M</t>
        </is>
      </c>
      <c r="F2642" s="5" t="n">
        <v>1</v>
      </c>
      <c r="G2642" s="31" t="n">
        <v>42350</v>
      </c>
      <c r="H2642" s="31" t="n">
        <v>42800</v>
      </c>
      <c r="I2642" s="6">
        <f>INDEX(Roles!$J$5:$J$40,MATCH(C2642&amp;"|"&amp;D2642,Roles!$A$5:$A$40,0))</f>
        <v/>
      </c>
      <c r="J2642" s="6">
        <f>INDEX(Roles!$K$5:$K$40,MATCH(C2642&amp;"|"&amp;D2642,Roles!$A$5:$A$40,0))</f>
        <v/>
      </c>
      <c r="K2642" s="26">
        <f>INDEX(Market!$K$31:$K$54,MATCH(B2642&amp;"|"&amp;J2642,Market!$A$31:$A$54,0))</f>
        <v/>
      </c>
      <c r="L2642" s="6">
        <f>INDEX(Settings!$E$13:$E$19,MATCH(I2642,Settings!$B$13:$B$19,0))</f>
        <v/>
      </c>
      <c r="M2642" s="25">
        <f>INDEX(Structure!$K$6:$K$12,MATCH(I2642,Structure!$A$6:$A$12,0))</f>
        <v/>
      </c>
      <c r="N2642" s="26">
        <f>INDEX(Structure!$G$25:$G$52,MATCH(B2642&amp;"|"&amp;I2642,Structure!$A$25:$A$52,0))</f>
        <v/>
      </c>
      <c r="O2642" s="26">
        <f>INDEX(Structure!$H$25:$H$52,MATCH(B2642&amp;"|"&amp;I2642,Structure!$A$25:$A$52,0))</f>
        <v/>
      </c>
      <c r="P2642" s="26">
        <f>INDEX(Structure!$I$25:$I$52,MATCH(B2642&amp;"|"&amp;I2642,Structure!$A$25:$A$52,0))</f>
        <v/>
      </c>
      <c r="Q2642" s="20">
        <f>G2642/H2642</f>
        <v/>
      </c>
      <c r="R2642" s="20">
        <f>G2642/O2642</f>
        <v/>
      </c>
      <c r="S2642" s="32">
        <f>(G2642-N2642)/(P2642-N2642)</f>
        <v/>
      </c>
      <c r="T2642" s="4">
        <f>IF(G2642&lt;N2642,"Below",IF(G2642&gt;P2642,"Above","Within"))</f>
        <v/>
      </c>
      <c r="U2642" s="17">
        <f>MAX(0,N2642-G2642)*F2642</f>
        <v/>
      </c>
      <c r="V2642" s="17">
        <f>MAX(0,G2642-P2642)*F2642</f>
        <v/>
      </c>
      <c r="W2642" s="33">
        <f>IF(T2642="Above",LN(G2642/P2642)/LN(1+INDEX(Market!$E$6:$E$9,MATCH(B2642,Market!$A$6:$A$9,0))),0)</f>
        <v/>
      </c>
    </row>
    <row r="2643">
      <c r="A2643" s="5" t="inlineStr">
        <is>
          <t>E03074</t>
        </is>
      </c>
      <c r="B2643" s="5" t="inlineStr">
        <is>
          <t>PL</t>
        </is>
      </c>
      <c r="C2643" s="5" t="inlineStr">
        <is>
          <t>Tech</t>
        </is>
      </c>
      <c r="D2643" s="5" t="inlineStr">
        <is>
          <t>L1</t>
        </is>
      </c>
      <c r="E2643" s="5" t="inlineStr">
        <is>
          <t>M</t>
        </is>
      </c>
      <c r="F2643" s="5" t="n">
        <v>1</v>
      </c>
      <c r="G2643" s="31" t="n">
        <v>28300</v>
      </c>
      <c r="H2643" s="31" t="n">
        <v>26200</v>
      </c>
      <c r="I2643" s="6">
        <f>INDEX(Roles!$J$5:$J$40,MATCH(C2643&amp;"|"&amp;D2643,Roles!$A$5:$A$40,0))</f>
        <v/>
      </c>
      <c r="J2643" s="6">
        <f>INDEX(Roles!$K$5:$K$40,MATCH(C2643&amp;"|"&amp;D2643,Roles!$A$5:$A$40,0))</f>
        <v/>
      </c>
      <c r="K2643" s="26">
        <f>INDEX(Market!$K$31:$K$54,MATCH(B2643&amp;"|"&amp;J2643,Market!$A$31:$A$54,0))</f>
        <v/>
      </c>
      <c r="L2643" s="6">
        <f>INDEX(Settings!$E$13:$E$19,MATCH(I2643,Settings!$B$13:$B$19,0))</f>
        <v/>
      </c>
      <c r="M2643" s="25">
        <f>INDEX(Structure!$K$6:$K$12,MATCH(I2643,Structure!$A$6:$A$12,0))</f>
        <v/>
      </c>
      <c r="N2643" s="26">
        <f>INDEX(Structure!$G$25:$G$52,MATCH(B2643&amp;"|"&amp;I2643,Structure!$A$25:$A$52,0))</f>
        <v/>
      </c>
      <c r="O2643" s="26">
        <f>INDEX(Structure!$H$25:$H$52,MATCH(B2643&amp;"|"&amp;I2643,Structure!$A$25:$A$52,0))</f>
        <v/>
      </c>
      <c r="P2643" s="26">
        <f>INDEX(Structure!$I$25:$I$52,MATCH(B2643&amp;"|"&amp;I2643,Structure!$A$25:$A$52,0))</f>
        <v/>
      </c>
      <c r="Q2643" s="20">
        <f>G2643/H2643</f>
        <v/>
      </c>
      <c r="R2643" s="20">
        <f>G2643/O2643</f>
        <v/>
      </c>
      <c r="S2643" s="32">
        <f>(G2643-N2643)/(P2643-N2643)</f>
        <v/>
      </c>
      <c r="T2643" s="4">
        <f>IF(G2643&lt;N2643,"Below",IF(G2643&gt;P2643,"Above","Within"))</f>
        <v/>
      </c>
      <c r="U2643" s="17">
        <f>MAX(0,N2643-G2643)*F2643</f>
        <v/>
      </c>
      <c r="V2643" s="17">
        <f>MAX(0,G2643-P2643)*F2643</f>
        <v/>
      </c>
      <c r="W2643" s="33">
        <f>IF(T2643="Above",LN(G2643/P2643)/LN(1+INDEX(Market!$E$6:$E$9,MATCH(B2643,Market!$A$6:$A$9,0))),0)</f>
        <v/>
      </c>
    </row>
    <row r="2644">
      <c r="A2644" s="5" t="inlineStr">
        <is>
          <t>E03075</t>
        </is>
      </c>
      <c r="B2644" s="5" t="inlineStr">
        <is>
          <t>DE</t>
        </is>
      </c>
      <c r="C2644" s="5" t="inlineStr">
        <is>
          <t>Sales</t>
        </is>
      </c>
      <c r="D2644" s="5" t="inlineStr">
        <is>
          <t>L3</t>
        </is>
      </c>
      <c r="E2644" s="5" t="inlineStr">
        <is>
          <t>M</t>
        </is>
      </c>
      <c r="F2644" s="5" t="n">
        <v>1</v>
      </c>
      <c r="G2644" s="31" t="n">
        <v>60100</v>
      </c>
      <c r="H2644" s="31" t="n">
        <v>63800</v>
      </c>
      <c r="I2644" s="6">
        <f>INDEX(Roles!$J$5:$J$40,MATCH(C2644&amp;"|"&amp;D2644,Roles!$A$5:$A$40,0))</f>
        <v/>
      </c>
      <c r="J2644" s="6">
        <f>INDEX(Roles!$K$5:$K$40,MATCH(C2644&amp;"|"&amp;D2644,Roles!$A$5:$A$40,0))</f>
        <v/>
      </c>
      <c r="K2644" s="26">
        <f>INDEX(Market!$K$31:$K$54,MATCH(B2644&amp;"|"&amp;J2644,Market!$A$31:$A$54,0))</f>
        <v/>
      </c>
      <c r="L2644" s="6">
        <f>INDEX(Settings!$E$13:$E$19,MATCH(I2644,Settings!$B$13:$B$19,0))</f>
        <v/>
      </c>
      <c r="M2644" s="25">
        <f>INDEX(Structure!$K$6:$K$12,MATCH(I2644,Structure!$A$6:$A$12,0))</f>
        <v/>
      </c>
      <c r="N2644" s="26">
        <f>INDEX(Structure!$G$25:$G$52,MATCH(B2644&amp;"|"&amp;I2644,Structure!$A$25:$A$52,0))</f>
        <v/>
      </c>
      <c r="O2644" s="26">
        <f>INDEX(Structure!$H$25:$H$52,MATCH(B2644&amp;"|"&amp;I2644,Structure!$A$25:$A$52,0))</f>
        <v/>
      </c>
      <c r="P2644" s="26">
        <f>INDEX(Structure!$I$25:$I$52,MATCH(B2644&amp;"|"&amp;I2644,Structure!$A$25:$A$52,0))</f>
        <v/>
      </c>
      <c r="Q2644" s="20">
        <f>G2644/H2644</f>
        <v/>
      </c>
      <c r="R2644" s="20">
        <f>G2644/O2644</f>
        <v/>
      </c>
      <c r="S2644" s="32">
        <f>(G2644-N2644)/(P2644-N2644)</f>
        <v/>
      </c>
      <c r="T2644" s="4">
        <f>IF(G2644&lt;N2644,"Below",IF(G2644&gt;P2644,"Above","Within"))</f>
        <v/>
      </c>
      <c r="U2644" s="17">
        <f>MAX(0,N2644-G2644)*F2644</f>
        <v/>
      </c>
      <c r="V2644" s="17">
        <f>MAX(0,G2644-P2644)*F2644</f>
        <v/>
      </c>
      <c r="W2644" s="33">
        <f>IF(T2644="Above",LN(G2644/P2644)/LN(1+INDEX(Market!$E$6:$E$9,MATCH(B2644,Market!$A$6:$A$9,0))),0)</f>
        <v/>
      </c>
    </row>
    <row r="2645">
      <c r="A2645" s="5" t="inlineStr">
        <is>
          <t>E03076</t>
        </is>
      </c>
      <c r="B2645" s="5" t="inlineStr">
        <is>
          <t>IT</t>
        </is>
      </c>
      <c r="C2645" s="5" t="inlineStr">
        <is>
          <t>Customer Service</t>
        </is>
      </c>
      <c r="D2645" s="5" t="inlineStr">
        <is>
          <t>L4</t>
        </is>
      </c>
      <c r="E2645" s="5" t="inlineStr">
        <is>
          <t>F</t>
        </is>
      </c>
      <c r="F2645" s="5" t="n">
        <v>1</v>
      </c>
      <c r="G2645" s="31" t="n">
        <v>44850</v>
      </c>
      <c r="H2645" s="31" t="n">
        <v>49100</v>
      </c>
      <c r="I2645" s="6">
        <f>INDEX(Roles!$J$5:$J$40,MATCH(C2645&amp;"|"&amp;D2645,Roles!$A$5:$A$40,0))</f>
        <v/>
      </c>
      <c r="J2645" s="6">
        <f>INDEX(Roles!$K$5:$K$40,MATCH(C2645&amp;"|"&amp;D2645,Roles!$A$5:$A$40,0))</f>
        <v/>
      </c>
      <c r="K2645" s="26">
        <f>INDEX(Market!$K$31:$K$54,MATCH(B2645&amp;"|"&amp;J2645,Market!$A$31:$A$54,0))</f>
        <v/>
      </c>
      <c r="L2645" s="6">
        <f>INDEX(Settings!$E$13:$E$19,MATCH(I2645,Settings!$B$13:$B$19,0))</f>
        <v/>
      </c>
      <c r="M2645" s="25">
        <f>INDEX(Structure!$K$6:$K$12,MATCH(I2645,Structure!$A$6:$A$12,0))</f>
        <v/>
      </c>
      <c r="N2645" s="26">
        <f>INDEX(Structure!$G$25:$G$52,MATCH(B2645&amp;"|"&amp;I2645,Structure!$A$25:$A$52,0))</f>
        <v/>
      </c>
      <c r="O2645" s="26">
        <f>INDEX(Structure!$H$25:$H$52,MATCH(B2645&amp;"|"&amp;I2645,Structure!$A$25:$A$52,0))</f>
        <v/>
      </c>
      <c r="P2645" s="26">
        <f>INDEX(Structure!$I$25:$I$52,MATCH(B2645&amp;"|"&amp;I2645,Structure!$A$25:$A$52,0))</f>
        <v/>
      </c>
      <c r="Q2645" s="20">
        <f>G2645/H2645</f>
        <v/>
      </c>
      <c r="R2645" s="20">
        <f>G2645/O2645</f>
        <v/>
      </c>
      <c r="S2645" s="32">
        <f>(G2645-N2645)/(P2645-N2645)</f>
        <v/>
      </c>
      <c r="T2645" s="4">
        <f>IF(G2645&lt;N2645,"Below",IF(G2645&gt;P2645,"Above","Within"))</f>
        <v/>
      </c>
      <c r="U2645" s="17">
        <f>MAX(0,N2645-G2645)*F2645</f>
        <v/>
      </c>
      <c r="V2645" s="17">
        <f>MAX(0,G2645-P2645)*F2645</f>
        <v/>
      </c>
      <c r="W2645" s="33">
        <f>IF(T2645="Above",LN(G2645/P2645)/LN(1+INDEX(Market!$E$6:$E$9,MATCH(B2645,Market!$A$6:$A$9,0))),0)</f>
        <v/>
      </c>
    </row>
    <row r="2646">
      <c r="A2646" s="5" t="inlineStr">
        <is>
          <t>E03077</t>
        </is>
      </c>
      <c r="B2646" s="5" t="inlineStr">
        <is>
          <t>PL</t>
        </is>
      </c>
      <c r="C2646" s="5" t="inlineStr">
        <is>
          <t>Customer Service</t>
        </is>
      </c>
      <c r="D2646" s="5" t="inlineStr">
        <is>
          <t>L5</t>
        </is>
      </c>
      <c r="E2646" s="5" t="inlineStr">
        <is>
          <t>M</t>
        </is>
      </c>
      <c r="F2646" s="5" t="n">
        <v>1</v>
      </c>
      <c r="G2646" s="31" t="n">
        <v>52700</v>
      </c>
      <c r="H2646" s="31" t="n">
        <v>54800</v>
      </c>
      <c r="I2646" s="6">
        <f>INDEX(Roles!$J$5:$J$40,MATCH(C2646&amp;"|"&amp;D2646,Roles!$A$5:$A$40,0))</f>
        <v/>
      </c>
      <c r="J2646" s="6">
        <f>INDEX(Roles!$K$5:$K$40,MATCH(C2646&amp;"|"&amp;D2646,Roles!$A$5:$A$40,0))</f>
        <v/>
      </c>
      <c r="K2646" s="26">
        <f>INDEX(Market!$K$31:$K$54,MATCH(B2646&amp;"|"&amp;J2646,Market!$A$31:$A$54,0))</f>
        <v/>
      </c>
      <c r="L2646" s="6">
        <f>INDEX(Settings!$E$13:$E$19,MATCH(I2646,Settings!$B$13:$B$19,0))</f>
        <v/>
      </c>
      <c r="M2646" s="25">
        <f>INDEX(Structure!$K$6:$K$12,MATCH(I2646,Structure!$A$6:$A$12,0))</f>
        <v/>
      </c>
      <c r="N2646" s="26">
        <f>INDEX(Structure!$G$25:$G$52,MATCH(B2646&amp;"|"&amp;I2646,Structure!$A$25:$A$52,0))</f>
        <v/>
      </c>
      <c r="O2646" s="26">
        <f>INDEX(Structure!$H$25:$H$52,MATCH(B2646&amp;"|"&amp;I2646,Structure!$A$25:$A$52,0))</f>
        <v/>
      </c>
      <c r="P2646" s="26">
        <f>INDEX(Structure!$I$25:$I$52,MATCH(B2646&amp;"|"&amp;I2646,Structure!$A$25:$A$52,0))</f>
        <v/>
      </c>
      <c r="Q2646" s="20">
        <f>G2646/H2646</f>
        <v/>
      </c>
      <c r="R2646" s="20">
        <f>G2646/O2646</f>
        <v/>
      </c>
      <c r="S2646" s="32">
        <f>(G2646-N2646)/(P2646-N2646)</f>
        <v/>
      </c>
      <c r="T2646" s="4">
        <f>IF(G2646&lt;N2646,"Below",IF(G2646&gt;P2646,"Above","Within"))</f>
        <v/>
      </c>
      <c r="U2646" s="17">
        <f>MAX(0,N2646-G2646)*F2646</f>
        <v/>
      </c>
      <c r="V2646" s="17">
        <f>MAX(0,G2646-P2646)*F2646</f>
        <v/>
      </c>
      <c r="W2646" s="33">
        <f>IF(T2646="Above",LN(G2646/P2646)/LN(1+INDEX(Market!$E$6:$E$9,MATCH(B2646,Market!$A$6:$A$9,0))),0)</f>
        <v/>
      </c>
    </row>
    <row r="2647">
      <c r="A2647" s="5" t="inlineStr">
        <is>
          <t>E03078</t>
        </is>
      </c>
      <c r="B2647" s="5" t="inlineStr">
        <is>
          <t>IT</t>
        </is>
      </c>
      <c r="C2647" s="5" t="inlineStr">
        <is>
          <t>Tech</t>
        </is>
      </c>
      <c r="D2647" s="5" t="inlineStr">
        <is>
          <t>L2</t>
        </is>
      </c>
      <c r="E2647" s="5" t="inlineStr">
        <is>
          <t>M</t>
        </is>
      </c>
      <c r="F2647" s="5" t="n">
        <v>1</v>
      </c>
      <c r="G2647" s="31" t="n">
        <v>46100</v>
      </c>
      <c r="H2647" s="31" t="n">
        <v>40600</v>
      </c>
      <c r="I2647" s="6">
        <f>INDEX(Roles!$J$5:$J$40,MATCH(C2647&amp;"|"&amp;D2647,Roles!$A$5:$A$40,0))</f>
        <v/>
      </c>
      <c r="J2647" s="6">
        <f>INDEX(Roles!$K$5:$K$40,MATCH(C2647&amp;"|"&amp;D2647,Roles!$A$5:$A$40,0))</f>
        <v/>
      </c>
      <c r="K2647" s="26">
        <f>INDEX(Market!$K$31:$K$54,MATCH(B2647&amp;"|"&amp;J2647,Market!$A$31:$A$54,0))</f>
        <v/>
      </c>
      <c r="L2647" s="6">
        <f>INDEX(Settings!$E$13:$E$19,MATCH(I2647,Settings!$B$13:$B$19,0))</f>
        <v/>
      </c>
      <c r="M2647" s="25">
        <f>INDEX(Structure!$K$6:$K$12,MATCH(I2647,Structure!$A$6:$A$12,0))</f>
        <v/>
      </c>
      <c r="N2647" s="26">
        <f>INDEX(Structure!$G$25:$G$52,MATCH(B2647&amp;"|"&amp;I2647,Structure!$A$25:$A$52,0))</f>
        <v/>
      </c>
      <c r="O2647" s="26">
        <f>INDEX(Structure!$H$25:$H$52,MATCH(B2647&amp;"|"&amp;I2647,Structure!$A$25:$A$52,0))</f>
        <v/>
      </c>
      <c r="P2647" s="26">
        <f>INDEX(Structure!$I$25:$I$52,MATCH(B2647&amp;"|"&amp;I2647,Structure!$A$25:$A$52,0))</f>
        <v/>
      </c>
      <c r="Q2647" s="20">
        <f>G2647/H2647</f>
        <v/>
      </c>
      <c r="R2647" s="20">
        <f>G2647/O2647</f>
        <v/>
      </c>
      <c r="S2647" s="32">
        <f>(G2647-N2647)/(P2647-N2647)</f>
        <v/>
      </c>
      <c r="T2647" s="4">
        <f>IF(G2647&lt;N2647,"Below",IF(G2647&gt;P2647,"Above","Within"))</f>
        <v/>
      </c>
      <c r="U2647" s="17">
        <f>MAX(0,N2647-G2647)*F2647</f>
        <v/>
      </c>
      <c r="V2647" s="17">
        <f>MAX(0,G2647-P2647)*F2647</f>
        <v/>
      </c>
      <c r="W2647" s="33">
        <f>IF(T2647="Above",LN(G2647/P2647)/LN(1+INDEX(Market!$E$6:$E$9,MATCH(B2647,Market!$A$6:$A$9,0))),0)</f>
        <v/>
      </c>
    </row>
    <row r="2648">
      <c r="A2648" s="5" t="inlineStr">
        <is>
          <t>E03079</t>
        </is>
      </c>
      <c r="B2648" s="5" t="inlineStr">
        <is>
          <t>IT</t>
        </is>
      </c>
      <c r="C2648" s="5" t="inlineStr">
        <is>
          <t>Tech</t>
        </is>
      </c>
      <c r="D2648" s="5" t="inlineStr">
        <is>
          <t>L1</t>
        </is>
      </c>
      <c r="E2648" s="5" t="inlineStr">
        <is>
          <t>M</t>
        </is>
      </c>
      <c r="F2648" s="5" t="n">
        <v>1</v>
      </c>
      <c r="G2648" s="31" t="n">
        <v>30700</v>
      </c>
      <c r="H2648" s="31" t="n">
        <v>32500</v>
      </c>
      <c r="I2648" s="6">
        <f>INDEX(Roles!$J$5:$J$40,MATCH(C2648&amp;"|"&amp;D2648,Roles!$A$5:$A$40,0))</f>
        <v/>
      </c>
      <c r="J2648" s="6">
        <f>INDEX(Roles!$K$5:$K$40,MATCH(C2648&amp;"|"&amp;D2648,Roles!$A$5:$A$40,0))</f>
        <v/>
      </c>
      <c r="K2648" s="26">
        <f>INDEX(Market!$K$31:$K$54,MATCH(B2648&amp;"|"&amp;J2648,Market!$A$31:$A$54,0))</f>
        <v/>
      </c>
      <c r="L2648" s="6">
        <f>INDEX(Settings!$E$13:$E$19,MATCH(I2648,Settings!$B$13:$B$19,0))</f>
        <v/>
      </c>
      <c r="M2648" s="25">
        <f>INDEX(Structure!$K$6:$K$12,MATCH(I2648,Structure!$A$6:$A$12,0))</f>
        <v/>
      </c>
      <c r="N2648" s="26">
        <f>INDEX(Structure!$G$25:$G$52,MATCH(B2648&amp;"|"&amp;I2648,Structure!$A$25:$A$52,0))</f>
        <v/>
      </c>
      <c r="O2648" s="26">
        <f>INDEX(Structure!$H$25:$H$52,MATCH(B2648&amp;"|"&amp;I2648,Structure!$A$25:$A$52,0))</f>
        <v/>
      </c>
      <c r="P2648" s="26">
        <f>INDEX(Structure!$I$25:$I$52,MATCH(B2648&amp;"|"&amp;I2648,Structure!$A$25:$A$52,0))</f>
        <v/>
      </c>
      <c r="Q2648" s="20">
        <f>G2648/H2648</f>
        <v/>
      </c>
      <c r="R2648" s="20">
        <f>G2648/O2648</f>
        <v/>
      </c>
      <c r="S2648" s="32">
        <f>(G2648-N2648)/(P2648-N2648)</f>
        <v/>
      </c>
      <c r="T2648" s="4">
        <f>IF(G2648&lt;N2648,"Below",IF(G2648&gt;P2648,"Above","Within"))</f>
        <v/>
      </c>
      <c r="U2648" s="17">
        <f>MAX(0,N2648-G2648)*F2648</f>
        <v/>
      </c>
      <c r="V2648" s="17">
        <f>MAX(0,G2648-P2648)*F2648</f>
        <v/>
      </c>
      <c r="W2648" s="33">
        <f>IF(T2648="Above",LN(G2648/P2648)/LN(1+INDEX(Market!$E$6:$E$9,MATCH(B2648,Market!$A$6:$A$9,0))),0)</f>
        <v/>
      </c>
    </row>
    <row r="2649">
      <c r="A2649" s="5" t="inlineStr">
        <is>
          <t>E03080</t>
        </is>
      </c>
      <c r="B2649" s="5" t="inlineStr">
        <is>
          <t>ES</t>
        </is>
      </c>
      <c r="C2649" s="5" t="inlineStr">
        <is>
          <t>Tech</t>
        </is>
      </c>
      <c r="D2649" s="5" t="inlineStr">
        <is>
          <t>L1</t>
        </is>
      </c>
      <c r="E2649" s="5" t="inlineStr">
        <is>
          <t>M</t>
        </is>
      </c>
      <c r="F2649" s="5" t="n">
        <v>1</v>
      </c>
      <c r="G2649" s="31" t="n">
        <v>33400</v>
      </c>
      <c r="H2649" s="31" t="n">
        <v>31200</v>
      </c>
      <c r="I2649" s="6">
        <f>INDEX(Roles!$J$5:$J$40,MATCH(C2649&amp;"|"&amp;D2649,Roles!$A$5:$A$40,0))</f>
        <v/>
      </c>
      <c r="J2649" s="6">
        <f>INDEX(Roles!$K$5:$K$40,MATCH(C2649&amp;"|"&amp;D2649,Roles!$A$5:$A$40,0))</f>
        <v/>
      </c>
      <c r="K2649" s="26">
        <f>INDEX(Market!$K$31:$K$54,MATCH(B2649&amp;"|"&amp;J2649,Market!$A$31:$A$54,0))</f>
        <v/>
      </c>
      <c r="L2649" s="6">
        <f>INDEX(Settings!$E$13:$E$19,MATCH(I2649,Settings!$B$13:$B$19,0))</f>
        <v/>
      </c>
      <c r="M2649" s="25">
        <f>INDEX(Structure!$K$6:$K$12,MATCH(I2649,Structure!$A$6:$A$12,0))</f>
        <v/>
      </c>
      <c r="N2649" s="26">
        <f>INDEX(Structure!$G$25:$G$52,MATCH(B2649&amp;"|"&amp;I2649,Structure!$A$25:$A$52,0))</f>
        <v/>
      </c>
      <c r="O2649" s="26">
        <f>INDEX(Structure!$H$25:$H$52,MATCH(B2649&amp;"|"&amp;I2649,Structure!$A$25:$A$52,0))</f>
        <v/>
      </c>
      <c r="P2649" s="26">
        <f>INDEX(Structure!$I$25:$I$52,MATCH(B2649&amp;"|"&amp;I2649,Structure!$A$25:$A$52,0))</f>
        <v/>
      </c>
      <c r="Q2649" s="20">
        <f>G2649/H2649</f>
        <v/>
      </c>
      <c r="R2649" s="20">
        <f>G2649/O2649</f>
        <v/>
      </c>
      <c r="S2649" s="32">
        <f>(G2649-N2649)/(P2649-N2649)</f>
        <v/>
      </c>
      <c r="T2649" s="4">
        <f>IF(G2649&lt;N2649,"Below",IF(G2649&gt;P2649,"Above","Within"))</f>
        <v/>
      </c>
      <c r="U2649" s="17">
        <f>MAX(0,N2649-G2649)*F2649</f>
        <v/>
      </c>
      <c r="V2649" s="17">
        <f>MAX(0,G2649-P2649)*F2649</f>
        <v/>
      </c>
      <c r="W2649" s="33">
        <f>IF(T2649="Above",LN(G2649/P2649)/LN(1+INDEX(Market!$E$6:$E$9,MATCH(B2649,Market!$A$6:$A$9,0))),0)</f>
        <v/>
      </c>
    </row>
    <row r="2650">
      <c r="A2650" s="5" t="inlineStr">
        <is>
          <t>E03082</t>
        </is>
      </c>
      <c r="B2650" s="5" t="inlineStr">
        <is>
          <t>PL</t>
        </is>
      </c>
      <c r="C2650" s="5" t="inlineStr">
        <is>
          <t>Tech</t>
        </is>
      </c>
      <c r="D2650" s="5" t="inlineStr">
        <is>
          <t>L5</t>
        </is>
      </c>
      <c r="E2650" s="5" t="inlineStr">
        <is>
          <t>M</t>
        </is>
      </c>
      <c r="F2650" s="5" t="n">
        <v>1</v>
      </c>
      <c r="G2650" s="31" t="n">
        <v>79700</v>
      </c>
      <c r="H2650" s="31" t="n">
        <v>76100</v>
      </c>
      <c r="I2650" s="6">
        <f>INDEX(Roles!$J$5:$J$40,MATCH(C2650&amp;"|"&amp;D2650,Roles!$A$5:$A$40,0))</f>
        <v/>
      </c>
      <c r="J2650" s="6">
        <f>INDEX(Roles!$K$5:$K$40,MATCH(C2650&amp;"|"&amp;D2650,Roles!$A$5:$A$40,0))</f>
        <v/>
      </c>
      <c r="K2650" s="26">
        <f>INDEX(Market!$K$31:$K$54,MATCH(B2650&amp;"|"&amp;J2650,Market!$A$31:$A$54,0))</f>
        <v/>
      </c>
      <c r="L2650" s="6">
        <f>INDEX(Settings!$E$13:$E$19,MATCH(I2650,Settings!$B$13:$B$19,0))</f>
        <v/>
      </c>
      <c r="M2650" s="25">
        <f>INDEX(Structure!$K$6:$K$12,MATCH(I2650,Structure!$A$6:$A$12,0))</f>
        <v/>
      </c>
      <c r="N2650" s="26">
        <f>INDEX(Structure!$G$25:$G$52,MATCH(B2650&amp;"|"&amp;I2650,Structure!$A$25:$A$52,0))</f>
        <v/>
      </c>
      <c r="O2650" s="26">
        <f>INDEX(Structure!$H$25:$H$52,MATCH(B2650&amp;"|"&amp;I2650,Structure!$A$25:$A$52,0))</f>
        <v/>
      </c>
      <c r="P2650" s="26">
        <f>INDEX(Structure!$I$25:$I$52,MATCH(B2650&amp;"|"&amp;I2650,Structure!$A$25:$A$52,0))</f>
        <v/>
      </c>
      <c r="Q2650" s="20">
        <f>G2650/H2650</f>
        <v/>
      </c>
      <c r="R2650" s="20">
        <f>G2650/O2650</f>
        <v/>
      </c>
      <c r="S2650" s="32">
        <f>(G2650-N2650)/(P2650-N2650)</f>
        <v/>
      </c>
      <c r="T2650" s="4">
        <f>IF(G2650&lt;N2650,"Below",IF(G2650&gt;P2650,"Above","Within"))</f>
        <v/>
      </c>
      <c r="U2650" s="17">
        <f>MAX(0,N2650-G2650)*F2650</f>
        <v/>
      </c>
      <c r="V2650" s="17">
        <f>MAX(0,G2650-P2650)*F2650</f>
        <v/>
      </c>
      <c r="W2650" s="33">
        <f>IF(T2650="Above",LN(G2650/P2650)/LN(1+INDEX(Market!$E$6:$E$9,MATCH(B2650,Market!$A$6:$A$9,0))),0)</f>
        <v/>
      </c>
    </row>
    <row r="2651">
      <c r="A2651" s="5" t="inlineStr">
        <is>
          <t>E03083</t>
        </is>
      </c>
      <c r="B2651" s="5" t="inlineStr">
        <is>
          <t>IT</t>
        </is>
      </c>
      <c r="C2651" s="5" t="inlineStr">
        <is>
          <t>HR</t>
        </is>
      </c>
      <c r="D2651" s="5" t="inlineStr">
        <is>
          <t>L1</t>
        </is>
      </c>
      <c r="E2651" s="5" t="inlineStr">
        <is>
          <t>F</t>
        </is>
      </c>
      <c r="F2651" s="5" t="n">
        <v>1</v>
      </c>
      <c r="G2651" s="31" t="n">
        <v>24450</v>
      </c>
      <c r="H2651" s="31" t="n">
        <v>26000</v>
      </c>
      <c r="I2651" s="6">
        <f>INDEX(Roles!$J$5:$J$40,MATCH(C2651&amp;"|"&amp;D2651,Roles!$A$5:$A$40,0))</f>
        <v/>
      </c>
      <c r="J2651" s="6">
        <f>INDEX(Roles!$K$5:$K$40,MATCH(C2651&amp;"|"&amp;D2651,Roles!$A$5:$A$40,0))</f>
        <v/>
      </c>
      <c r="K2651" s="26">
        <f>INDEX(Market!$K$31:$K$54,MATCH(B2651&amp;"|"&amp;J2651,Market!$A$31:$A$54,0))</f>
        <v/>
      </c>
      <c r="L2651" s="6">
        <f>INDEX(Settings!$E$13:$E$19,MATCH(I2651,Settings!$B$13:$B$19,0))</f>
        <v/>
      </c>
      <c r="M2651" s="25">
        <f>INDEX(Structure!$K$6:$K$12,MATCH(I2651,Structure!$A$6:$A$12,0))</f>
        <v/>
      </c>
      <c r="N2651" s="26">
        <f>INDEX(Structure!$G$25:$G$52,MATCH(B2651&amp;"|"&amp;I2651,Structure!$A$25:$A$52,0))</f>
        <v/>
      </c>
      <c r="O2651" s="26">
        <f>INDEX(Structure!$H$25:$H$52,MATCH(B2651&amp;"|"&amp;I2651,Structure!$A$25:$A$52,0))</f>
        <v/>
      </c>
      <c r="P2651" s="26">
        <f>INDEX(Structure!$I$25:$I$52,MATCH(B2651&amp;"|"&amp;I2651,Structure!$A$25:$A$52,0))</f>
        <v/>
      </c>
      <c r="Q2651" s="20">
        <f>G2651/H2651</f>
        <v/>
      </c>
      <c r="R2651" s="20">
        <f>G2651/O2651</f>
        <v/>
      </c>
      <c r="S2651" s="32">
        <f>(G2651-N2651)/(P2651-N2651)</f>
        <v/>
      </c>
      <c r="T2651" s="4">
        <f>IF(G2651&lt;N2651,"Below",IF(G2651&gt;P2651,"Above","Within"))</f>
        <v/>
      </c>
      <c r="U2651" s="17">
        <f>MAX(0,N2651-G2651)*F2651</f>
        <v/>
      </c>
      <c r="V2651" s="17">
        <f>MAX(0,G2651-P2651)*F2651</f>
        <v/>
      </c>
      <c r="W2651" s="33">
        <f>IF(T2651="Above",LN(G2651/P2651)/LN(1+INDEX(Market!$E$6:$E$9,MATCH(B2651,Market!$A$6:$A$9,0))),0)</f>
        <v/>
      </c>
    </row>
    <row r="2652">
      <c r="A2652" s="5" t="inlineStr">
        <is>
          <t>E03084</t>
        </is>
      </c>
      <c r="B2652" s="5" t="inlineStr">
        <is>
          <t>DE</t>
        </is>
      </c>
      <c r="C2652" s="5" t="inlineStr">
        <is>
          <t>Operations</t>
        </is>
      </c>
      <c r="D2652" s="5" t="inlineStr">
        <is>
          <t>L2</t>
        </is>
      </c>
      <c r="E2652" s="5" t="inlineStr">
        <is>
          <t>M</t>
        </is>
      </c>
      <c r="F2652" s="5" t="n">
        <v>1</v>
      </c>
      <c r="G2652" s="31" t="n">
        <v>43550</v>
      </c>
      <c r="H2652" s="31" t="n">
        <v>45100</v>
      </c>
      <c r="I2652" s="6">
        <f>INDEX(Roles!$J$5:$J$40,MATCH(C2652&amp;"|"&amp;D2652,Roles!$A$5:$A$40,0))</f>
        <v/>
      </c>
      <c r="J2652" s="6">
        <f>INDEX(Roles!$K$5:$K$40,MATCH(C2652&amp;"|"&amp;D2652,Roles!$A$5:$A$40,0))</f>
        <v/>
      </c>
      <c r="K2652" s="26">
        <f>INDEX(Market!$K$31:$K$54,MATCH(B2652&amp;"|"&amp;J2652,Market!$A$31:$A$54,0))</f>
        <v/>
      </c>
      <c r="L2652" s="6">
        <f>INDEX(Settings!$E$13:$E$19,MATCH(I2652,Settings!$B$13:$B$19,0))</f>
        <v/>
      </c>
      <c r="M2652" s="25">
        <f>INDEX(Structure!$K$6:$K$12,MATCH(I2652,Structure!$A$6:$A$12,0))</f>
        <v/>
      </c>
      <c r="N2652" s="26">
        <f>INDEX(Structure!$G$25:$G$52,MATCH(B2652&amp;"|"&amp;I2652,Structure!$A$25:$A$52,0))</f>
        <v/>
      </c>
      <c r="O2652" s="26">
        <f>INDEX(Structure!$H$25:$H$52,MATCH(B2652&amp;"|"&amp;I2652,Structure!$A$25:$A$52,0))</f>
        <v/>
      </c>
      <c r="P2652" s="26">
        <f>INDEX(Structure!$I$25:$I$52,MATCH(B2652&amp;"|"&amp;I2652,Structure!$A$25:$A$52,0))</f>
        <v/>
      </c>
      <c r="Q2652" s="20">
        <f>G2652/H2652</f>
        <v/>
      </c>
      <c r="R2652" s="20">
        <f>G2652/O2652</f>
        <v/>
      </c>
      <c r="S2652" s="32">
        <f>(G2652-N2652)/(P2652-N2652)</f>
        <v/>
      </c>
      <c r="T2652" s="4">
        <f>IF(G2652&lt;N2652,"Below",IF(G2652&gt;P2652,"Above","Within"))</f>
        <v/>
      </c>
      <c r="U2652" s="17">
        <f>MAX(0,N2652-G2652)*F2652</f>
        <v/>
      </c>
      <c r="V2652" s="17">
        <f>MAX(0,G2652-P2652)*F2652</f>
        <v/>
      </c>
      <c r="W2652" s="33">
        <f>IF(T2652="Above",LN(G2652/P2652)/LN(1+INDEX(Market!$E$6:$E$9,MATCH(B2652,Market!$A$6:$A$9,0))),0)</f>
        <v/>
      </c>
    </row>
    <row r="2653">
      <c r="A2653" s="5" t="inlineStr">
        <is>
          <t>E03085</t>
        </is>
      </c>
      <c r="B2653" s="5" t="inlineStr">
        <is>
          <t>PL</t>
        </is>
      </c>
      <c r="C2653" s="5" t="inlineStr">
        <is>
          <t>Operations</t>
        </is>
      </c>
      <c r="D2653" s="5" t="inlineStr">
        <is>
          <t>L5</t>
        </is>
      </c>
      <c r="E2653" s="5" t="inlineStr">
        <is>
          <t>M</t>
        </is>
      </c>
      <c r="F2653" s="5" t="n">
        <v>1</v>
      </c>
      <c r="G2653" s="31" t="n">
        <v>53550</v>
      </c>
      <c r="H2653" s="31" t="n">
        <v>57900</v>
      </c>
      <c r="I2653" s="6">
        <f>INDEX(Roles!$J$5:$J$40,MATCH(C2653&amp;"|"&amp;D2653,Roles!$A$5:$A$40,0))</f>
        <v/>
      </c>
      <c r="J2653" s="6">
        <f>INDEX(Roles!$K$5:$K$40,MATCH(C2653&amp;"|"&amp;D2653,Roles!$A$5:$A$40,0))</f>
        <v/>
      </c>
      <c r="K2653" s="26">
        <f>INDEX(Market!$K$31:$K$54,MATCH(B2653&amp;"|"&amp;J2653,Market!$A$31:$A$54,0))</f>
        <v/>
      </c>
      <c r="L2653" s="6">
        <f>INDEX(Settings!$E$13:$E$19,MATCH(I2653,Settings!$B$13:$B$19,0))</f>
        <v/>
      </c>
      <c r="M2653" s="25">
        <f>INDEX(Structure!$K$6:$K$12,MATCH(I2653,Structure!$A$6:$A$12,0))</f>
        <v/>
      </c>
      <c r="N2653" s="26">
        <f>INDEX(Structure!$G$25:$G$52,MATCH(B2653&amp;"|"&amp;I2653,Structure!$A$25:$A$52,0))</f>
        <v/>
      </c>
      <c r="O2653" s="26">
        <f>INDEX(Structure!$H$25:$H$52,MATCH(B2653&amp;"|"&amp;I2653,Structure!$A$25:$A$52,0))</f>
        <v/>
      </c>
      <c r="P2653" s="26">
        <f>INDEX(Structure!$I$25:$I$52,MATCH(B2653&amp;"|"&amp;I2653,Structure!$A$25:$A$52,0))</f>
        <v/>
      </c>
      <c r="Q2653" s="20">
        <f>G2653/H2653</f>
        <v/>
      </c>
      <c r="R2653" s="20">
        <f>G2653/O2653</f>
        <v/>
      </c>
      <c r="S2653" s="32">
        <f>(G2653-N2653)/(P2653-N2653)</f>
        <v/>
      </c>
      <c r="T2653" s="4">
        <f>IF(G2653&lt;N2653,"Below",IF(G2653&gt;P2653,"Above","Within"))</f>
        <v/>
      </c>
      <c r="U2653" s="17">
        <f>MAX(0,N2653-G2653)*F2653</f>
        <v/>
      </c>
      <c r="V2653" s="17">
        <f>MAX(0,G2653-P2653)*F2653</f>
        <v/>
      </c>
      <c r="W2653" s="33">
        <f>IF(T2653="Above",LN(G2653/P2653)/LN(1+INDEX(Market!$E$6:$E$9,MATCH(B2653,Market!$A$6:$A$9,0))),0)</f>
        <v/>
      </c>
    </row>
    <row r="2654">
      <c r="A2654" s="5" t="inlineStr">
        <is>
          <t>E03086</t>
        </is>
      </c>
      <c r="B2654" s="5" t="inlineStr">
        <is>
          <t>PL</t>
        </is>
      </c>
      <c r="C2654" s="5" t="inlineStr">
        <is>
          <t>Tech</t>
        </is>
      </c>
      <c r="D2654" s="5" t="inlineStr">
        <is>
          <t>L1</t>
        </is>
      </c>
      <c r="E2654" s="5" t="inlineStr">
        <is>
          <t>F</t>
        </is>
      </c>
      <c r="F2654" s="5" t="n">
        <v>1</v>
      </c>
      <c r="G2654" s="31" t="n">
        <v>24650</v>
      </c>
      <c r="H2654" s="31" t="n">
        <v>26200</v>
      </c>
      <c r="I2654" s="6">
        <f>INDEX(Roles!$J$5:$J$40,MATCH(C2654&amp;"|"&amp;D2654,Roles!$A$5:$A$40,0))</f>
        <v/>
      </c>
      <c r="J2654" s="6">
        <f>INDEX(Roles!$K$5:$K$40,MATCH(C2654&amp;"|"&amp;D2654,Roles!$A$5:$A$40,0))</f>
        <v/>
      </c>
      <c r="K2654" s="26">
        <f>INDEX(Market!$K$31:$K$54,MATCH(B2654&amp;"|"&amp;J2654,Market!$A$31:$A$54,0))</f>
        <v/>
      </c>
      <c r="L2654" s="6">
        <f>INDEX(Settings!$E$13:$E$19,MATCH(I2654,Settings!$B$13:$B$19,0))</f>
        <v/>
      </c>
      <c r="M2654" s="25">
        <f>INDEX(Structure!$K$6:$K$12,MATCH(I2654,Structure!$A$6:$A$12,0))</f>
        <v/>
      </c>
      <c r="N2654" s="26">
        <f>INDEX(Structure!$G$25:$G$52,MATCH(B2654&amp;"|"&amp;I2654,Structure!$A$25:$A$52,0))</f>
        <v/>
      </c>
      <c r="O2654" s="26">
        <f>INDEX(Structure!$H$25:$H$52,MATCH(B2654&amp;"|"&amp;I2654,Structure!$A$25:$A$52,0))</f>
        <v/>
      </c>
      <c r="P2654" s="26">
        <f>INDEX(Structure!$I$25:$I$52,MATCH(B2654&amp;"|"&amp;I2654,Structure!$A$25:$A$52,0))</f>
        <v/>
      </c>
      <c r="Q2654" s="20">
        <f>G2654/H2654</f>
        <v/>
      </c>
      <c r="R2654" s="20">
        <f>G2654/O2654</f>
        <v/>
      </c>
      <c r="S2654" s="32">
        <f>(G2654-N2654)/(P2654-N2654)</f>
        <v/>
      </c>
      <c r="T2654" s="4">
        <f>IF(G2654&lt;N2654,"Below",IF(G2654&gt;P2654,"Above","Within"))</f>
        <v/>
      </c>
      <c r="U2654" s="17">
        <f>MAX(0,N2654-G2654)*F2654</f>
        <v/>
      </c>
      <c r="V2654" s="17">
        <f>MAX(0,G2654-P2654)*F2654</f>
        <v/>
      </c>
      <c r="W2654" s="33">
        <f>IF(T2654="Above",LN(G2654/P2654)/LN(1+INDEX(Market!$E$6:$E$9,MATCH(B2654,Market!$A$6:$A$9,0))),0)</f>
        <v/>
      </c>
    </row>
    <row r="2655">
      <c r="A2655" s="5" t="inlineStr">
        <is>
          <t>E03087</t>
        </is>
      </c>
      <c r="B2655" s="5" t="inlineStr">
        <is>
          <t>PL</t>
        </is>
      </c>
      <c r="C2655" s="5" t="inlineStr">
        <is>
          <t>Operations</t>
        </is>
      </c>
      <c r="D2655" s="5" t="inlineStr">
        <is>
          <t>L3</t>
        </is>
      </c>
      <c r="E2655" s="5" t="inlineStr">
        <is>
          <t>M</t>
        </is>
      </c>
      <c r="F2655" s="5" t="n">
        <v>1</v>
      </c>
      <c r="G2655" s="31" t="n">
        <v>29100</v>
      </c>
      <c r="H2655" s="31" t="n">
        <v>31900</v>
      </c>
      <c r="I2655" s="6">
        <f>INDEX(Roles!$J$5:$J$40,MATCH(C2655&amp;"|"&amp;D2655,Roles!$A$5:$A$40,0))</f>
        <v/>
      </c>
      <c r="J2655" s="6">
        <f>INDEX(Roles!$K$5:$K$40,MATCH(C2655&amp;"|"&amp;D2655,Roles!$A$5:$A$40,0))</f>
        <v/>
      </c>
      <c r="K2655" s="26">
        <f>INDEX(Market!$K$31:$K$54,MATCH(B2655&amp;"|"&amp;J2655,Market!$A$31:$A$54,0))</f>
        <v/>
      </c>
      <c r="L2655" s="6">
        <f>INDEX(Settings!$E$13:$E$19,MATCH(I2655,Settings!$B$13:$B$19,0))</f>
        <v/>
      </c>
      <c r="M2655" s="25">
        <f>INDEX(Structure!$K$6:$K$12,MATCH(I2655,Structure!$A$6:$A$12,0))</f>
        <v/>
      </c>
      <c r="N2655" s="26">
        <f>INDEX(Structure!$G$25:$G$52,MATCH(B2655&amp;"|"&amp;I2655,Structure!$A$25:$A$52,0))</f>
        <v/>
      </c>
      <c r="O2655" s="26">
        <f>INDEX(Structure!$H$25:$H$52,MATCH(B2655&amp;"|"&amp;I2655,Structure!$A$25:$A$52,0))</f>
        <v/>
      </c>
      <c r="P2655" s="26">
        <f>INDEX(Structure!$I$25:$I$52,MATCH(B2655&amp;"|"&amp;I2655,Structure!$A$25:$A$52,0))</f>
        <v/>
      </c>
      <c r="Q2655" s="20">
        <f>G2655/H2655</f>
        <v/>
      </c>
      <c r="R2655" s="20">
        <f>G2655/O2655</f>
        <v/>
      </c>
      <c r="S2655" s="32">
        <f>(G2655-N2655)/(P2655-N2655)</f>
        <v/>
      </c>
      <c r="T2655" s="4">
        <f>IF(G2655&lt;N2655,"Below",IF(G2655&gt;P2655,"Above","Within"))</f>
        <v/>
      </c>
      <c r="U2655" s="17">
        <f>MAX(0,N2655-G2655)*F2655</f>
        <v/>
      </c>
      <c r="V2655" s="17">
        <f>MAX(0,G2655-P2655)*F2655</f>
        <v/>
      </c>
      <c r="W2655" s="33">
        <f>IF(T2655="Above",LN(G2655/P2655)/LN(1+INDEX(Market!$E$6:$E$9,MATCH(B2655,Market!$A$6:$A$9,0))),0)</f>
        <v/>
      </c>
    </row>
    <row r="2656">
      <c r="A2656" s="5" t="inlineStr">
        <is>
          <t>E03088</t>
        </is>
      </c>
      <c r="B2656" s="5" t="inlineStr">
        <is>
          <t>PL</t>
        </is>
      </c>
      <c r="C2656" s="5" t="inlineStr">
        <is>
          <t>Customer Service</t>
        </is>
      </c>
      <c r="D2656" s="5" t="inlineStr">
        <is>
          <t>L2</t>
        </is>
      </c>
      <c r="E2656" s="5" t="inlineStr">
        <is>
          <t>M</t>
        </is>
      </c>
      <c r="F2656" s="5" t="n">
        <v>1</v>
      </c>
      <c r="G2656" s="31" t="n">
        <v>24850</v>
      </c>
      <c r="H2656" s="31" t="n">
        <v>23600</v>
      </c>
      <c r="I2656" s="6">
        <f>INDEX(Roles!$J$5:$J$40,MATCH(C2656&amp;"|"&amp;D2656,Roles!$A$5:$A$40,0))</f>
        <v/>
      </c>
      <c r="J2656" s="6">
        <f>INDEX(Roles!$K$5:$K$40,MATCH(C2656&amp;"|"&amp;D2656,Roles!$A$5:$A$40,0))</f>
        <v/>
      </c>
      <c r="K2656" s="26">
        <f>INDEX(Market!$K$31:$K$54,MATCH(B2656&amp;"|"&amp;J2656,Market!$A$31:$A$54,0))</f>
        <v/>
      </c>
      <c r="L2656" s="6">
        <f>INDEX(Settings!$E$13:$E$19,MATCH(I2656,Settings!$B$13:$B$19,0))</f>
        <v/>
      </c>
      <c r="M2656" s="25">
        <f>INDEX(Structure!$K$6:$K$12,MATCH(I2656,Structure!$A$6:$A$12,0))</f>
        <v/>
      </c>
      <c r="N2656" s="26">
        <f>INDEX(Structure!$G$25:$G$52,MATCH(B2656&amp;"|"&amp;I2656,Structure!$A$25:$A$52,0))</f>
        <v/>
      </c>
      <c r="O2656" s="26">
        <f>INDEX(Structure!$H$25:$H$52,MATCH(B2656&amp;"|"&amp;I2656,Structure!$A$25:$A$52,0))</f>
        <v/>
      </c>
      <c r="P2656" s="26">
        <f>INDEX(Structure!$I$25:$I$52,MATCH(B2656&amp;"|"&amp;I2656,Structure!$A$25:$A$52,0))</f>
        <v/>
      </c>
      <c r="Q2656" s="20">
        <f>G2656/H2656</f>
        <v/>
      </c>
      <c r="R2656" s="20">
        <f>G2656/O2656</f>
        <v/>
      </c>
      <c r="S2656" s="32">
        <f>(G2656-N2656)/(P2656-N2656)</f>
        <v/>
      </c>
      <c r="T2656" s="4">
        <f>IF(G2656&lt;N2656,"Below",IF(G2656&gt;P2656,"Above","Within"))</f>
        <v/>
      </c>
      <c r="U2656" s="17">
        <f>MAX(0,N2656-G2656)*F2656</f>
        <v/>
      </c>
      <c r="V2656" s="17">
        <f>MAX(0,G2656-P2656)*F2656</f>
        <v/>
      </c>
      <c r="W2656" s="33">
        <f>IF(T2656="Above",LN(G2656/P2656)/LN(1+INDEX(Market!$E$6:$E$9,MATCH(B2656,Market!$A$6:$A$9,0))),0)</f>
        <v/>
      </c>
    </row>
    <row r="2657">
      <c r="A2657" s="5" t="inlineStr">
        <is>
          <t>E03089</t>
        </is>
      </c>
      <c r="B2657" s="5" t="inlineStr">
        <is>
          <t>PL</t>
        </is>
      </c>
      <c r="C2657" s="5" t="inlineStr">
        <is>
          <t>Operations</t>
        </is>
      </c>
      <c r="D2657" s="5" t="inlineStr">
        <is>
          <t>L2</t>
        </is>
      </c>
      <c r="E2657" s="5" t="inlineStr">
        <is>
          <t>M</t>
        </is>
      </c>
      <c r="F2657" s="5" t="n">
        <v>1</v>
      </c>
      <c r="G2657" s="31" t="n">
        <v>26900</v>
      </c>
      <c r="H2657" s="31" t="n">
        <v>24900</v>
      </c>
      <c r="I2657" s="6">
        <f>INDEX(Roles!$J$5:$J$40,MATCH(C2657&amp;"|"&amp;D2657,Roles!$A$5:$A$40,0))</f>
        <v/>
      </c>
      <c r="J2657" s="6">
        <f>INDEX(Roles!$K$5:$K$40,MATCH(C2657&amp;"|"&amp;D2657,Roles!$A$5:$A$40,0))</f>
        <v/>
      </c>
      <c r="K2657" s="26">
        <f>INDEX(Market!$K$31:$K$54,MATCH(B2657&amp;"|"&amp;J2657,Market!$A$31:$A$54,0))</f>
        <v/>
      </c>
      <c r="L2657" s="6">
        <f>INDEX(Settings!$E$13:$E$19,MATCH(I2657,Settings!$B$13:$B$19,0))</f>
        <v/>
      </c>
      <c r="M2657" s="25">
        <f>INDEX(Structure!$K$6:$K$12,MATCH(I2657,Structure!$A$6:$A$12,0))</f>
        <v/>
      </c>
      <c r="N2657" s="26">
        <f>INDEX(Structure!$G$25:$G$52,MATCH(B2657&amp;"|"&amp;I2657,Structure!$A$25:$A$52,0))</f>
        <v/>
      </c>
      <c r="O2657" s="26">
        <f>INDEX(Structure!$H$25:$H$52,MATCH(B2657&amp;"|"&amp;I2657,Structure!$A$25:$A$52,0))</f>
        <v/>
      </c>
      <c r="P2657" s="26">
        <f>INDEX(Structure!$I$25:$I$52,MATCH(B2657&amp;"|"&amp;I2657,Structure!$A$25:$A$52,0))</f>
        <v/>
      </c>
      <c r="Q2657" s="20">
        <f>G2657/H2657</f>
        <v/>
      </c>
      <c r="R2657" s="20">
        <f>G2657/O2657</f>
        <v/>
      </c>
      <c r="S2657" s="32">
        <f>(G2657-N2657)/(P2657-N2657)</f>
        <v/>
      </c>
      <c r="T2657" s="4">
        <f>IF(G2657&lt;N2657,"Below",IF(G2657&gt;P2657,"Above","Within"))</f>
        <v/>
      </c>
      <c r="U2657" s="17">
        <f>MAX(0,N2657-G2657)*F2657</f>
        <v/>
      </c>
      <c r="V2657" s="17">
        <f>MAX(0,G2657-P2657)*F2657</f>
        <v/>
      </c>
      <c r="W2657" s="33">
        <f>IF(T2657="Above",LN(G2657/P2657)/LN(1+INDEX(Market!$E$6:$E$9,MATCH(B2657,Market!$A$6:$A$9,0))),0)</f>
        <v/>
      </c>
    </row>
    <row r="2658">
      <c r="A2658" s="5" t="inlineStr">
        <is>
          <t>E03090</t>
        </is>
      </c>
      <c r="B2658" s="5" t="inlineStr">
        <is>
          <t>ES</t>
        </is>
      </c>
      <c r="C2658" s="5" t="inlineStr">
        <is>
          <t>Customer Service</t>
        </is>
      </c>
      <c r="D2658" s="5" t="inlineStr">
        <is>
          <t>L4</t>
        </is>
      </c>
      <c r="E2658" s="5" t="inlineStr">
        <is>
          <t>F</t>
        </is>
      </c>
      <c r="F2658" s="5" t="n">
        <v>1</v>
      </c>
      <c r="G2658" s="31" t="n">
        <v>51200</v>
      </c>
      <c r="H2658" s="31" t="n">
        <v>47200</v>
      </c>
      <c r="I2658" s="6">
        <f>INDEX(Roles!$J$5:$J$40,MATCH(C2658&amp;"|"&amp;D2658,Roles!$A$5:$A$40,0))</f>
        <v/>
      </c>
      <c r="J2658" s="6">
        <f>INDEX(Roles!$K$5:$K$40,MATCH(C2658&amp;"|"&amp;D2658,Roles!$A$5:$A$40,0))</f>
        <v/>
      </c>
      <c r="K2658" s="26">
        <f>INDEX(Market!$K$31:$K$54,MATCH(B2658&amp;"|"&amp;J2658,Market!$A$31:$A$54,0))</f>
        <v/>
      </c>
      <c r="L2658" s="6">
        <f>INDEX(Settings!$E$13:$E$19,MATCH(I2658,Settings!$B$13:$B$19,0))</f>
        <v/>
      </c>
      <c r="M2658" s="25">
        <f>INDEX(Structure!$K$6:$K$12,MATCH(I2658,Structure!$A$6:$A$12,0))</f>
        <v/>
      </c>
      <c r="N2658" s="26">
        <f>INDEX(Structure!$G$25:$G$52,MATCH(B2658&amp;"|"&amp;I2658,Structure!$A$25:$A$52,0))</f>
        <v/>
      </c>
      <c r="O2658" s="26">
        <f>INDEX(Structure!$H$25:$H$52,MATCH(B2658&amp;"|"&amp;I2658,Structure!$A$25:$A$52,0))</f>
        <v/>
      </c>
      <c r="P2658" s="26">
        <f>INDEX(Structure!$I$25:$I$52,MATCH(B2658&amp;"|"&amp;I2658,Structure!$A$25:$A$52,0))</f>
        <v/>
      </c>
      <c r="Q2658" s="20">
        <f>G2658/H2658</f>
        <v/>
      </c>
      <c r="R2658" s="20">
        <f>G2658/O2658</f>
        <v/>
      </c>
      <c r="S2658" s="32">
        <f>(G2658-N2658)/(P2658-N2658)</f>
        <v/>
      </c>
      <c r="T2658" s="4">
        <f>IF(G2658&lt;N2658,"Below",IF(G2658&gt;P2658,"Above","Within"))</f>
        <v/>
      </c>
      <c r="U2658" s="17">
        <f>MAX(0,N2658-G2658)*F2658</f>
        <v/>
      </c>
      <c r="V2658" s="17">
        <f>MAX(0,G2658-P2658)*F2658</f>
        <v/>
      </c>
      <c r="W2658" s="33">
        <f>IF(T2658="Above",LN(G2658/P2658)/LN(1+INDEX(Market!$E$6:$E$9,MATCH(B2658,Market!$A$6:$A$9,0))),0)</f>
        <v/>
      </c>
    </row>
    <row r="2659">
      <c r="A2659" s="5" t="inlineStr">
        <is>
          <t>E03091</t>
        </is>
      </c>
      <c r="B2659" s="5" t="inlineStr">
        <is>
          <t>ES</t>
        </is>
      </c>
      <c r="C2659" s="5" t="inlineStr">
        <is>
          <t>Tech</t>
        </is>
      </c>
      <c r="D2659" s="5" t="inlineStr">
        <is>
          <t>L1</t>
        </is>
      </c>
      <c r="E2659" s="5" t="inlineStr">
        <is>
          <t>M</t>
        </is>
      </c>
      <c r="F2659" s="5" t="n">
        <v>1</v>
      </c>
      <c r="G2659" s="31" t="n">
        <v>27650</v>
      </c>
      <c r="H2659" s="31" t="n">
        <v>31200</v>
      </c>
      <c r="I2659" s="6">
        <f>INDEX(Roles!$J$5:$J$40,MATCH(C2659&amp;"|"&amp;D2659,Roles!$A$5:$A$40,0))</f>
        <v/>
      </c>
      <c r="J2659" s="6">
        <f>INDEX(Roles!$K$5:$K$40,MATCH(C2659&amp;"|"&amp;D2659,Roles!$A$5:$A$40,0))</f>
        <v/>
      </c>
      <c r="K2659" s="26">
        <f>INDEX(Market!$K$31:$K$54,MATCH(B2659&amp;"|"&amp;J2659,Market!$A$31:$A$54,0))</f>
        <v/>
      </c>
      <c r="L2659" s="6">
        <f>INDEX(Settings!$E$13:$E$19,MATCH(I2659,Settings!$B$13:$B$19,0))</f>
        <v/>
      </c>
      <c r="M2659" s="25">
        <f>INDEX(Structure!$K$6:$K$12,MATCH(I2659,Structure!$A$6:$A$12,0))</f>
        <v/>
      </c>
      <c r="N2659" s="26">
        <f>INDEX(Structure!$G$25:$G$52,MATCH(B2659&amp;"|"&amp;I2659,Structure!$A$25:$A$52,0))</f>
        <v/>
      </c>
      <c r="O2659" s="26">
        <f>INDEX(Structure!$H$25:$H$52,MATCH(B2659&amp;"|"&amp;I2659,Structure!$A$25:$A$52,0))</f>
        <v/>
      </c>
      <c r="P2659" s="26">
        <f>INDEX(Structure!$I$25:$I$52,MATCH(B2659&amp;"|"&amp;I2659,Structure!$A$25:$A$52,0))</f>
        <v/>
      </c>
      <c r="Q2659" s="20">
        <f>G2659/H2659</f>
        <v/>
      </c>
      <c r="R2659" s="20">
        <f>G2659/O2659</f>
        <v/>
      </c>
      <c r="S2659" s="32">
        <f>(G2659-N2659)/(P2659-N2659)</f>
        <v/>
      </c>
      <c r="T2659" s="4">
        <f>IF(G2659&lt;N2659,"Below",IF(G2659&gt;P2659,"Above","Within"))</f>
        <v/>
      </c>
      <c r="U2659" s="17">
        <f>MAX(0,N2659-G2659)*F2659</f>
        <v/>
      </c>
      <c r="V2659" s="17">
        <f>MAX(0,G2659-P2659)*F2659</f>
        <v/>
      </c>
      <c r="W2659" s="33">
        <f>IF(T2659="Above",LN(G2659/P2659)/LN(1+INDEX(Market!$E$6:$E$9,MATCH(B2659,Market!$A$6:$A$9,0))),0)</f>
        <v/>
      </c>
    </row>
    <row r="2660">
      <c r="A2660" s="5" t="inlineStr">
        <is>
          <t>E03092</t>
        </is>
      </c>
      <c r="B2660" s="5" t="inlineStr">
        <is>
          <t>PL</t>
        </is>
      </c>
      <c r="C2660" s="5" t="inlineStr">
        <is>
          <t>Operations</t>
        </is>
      </c>
      <c r="D2660" s="5" t="inlineStr">
        <is>
          <t>L4</t>
        </is>
      </c>
      <c r="E2660" s="5" t="inlineStr">
        <is>
          <t>F</t>
        </is>
      </c>
      <c r="F2660" s="5" t="n">
        <v>1</v>
      </c>
      <c r="G2660" s="31" t="n">
        <v>44750</v>
      </c>
      <c r="H2660" s="31" t="n">
        <v>41900</v>
      </c>
      <c r="I2660" s="6">
        <f>INDEX(Roles!$J$5:$J$40,MATCH(C2660&amp;"|"&amp;D2660,Roles!$A$5:$A$40,0))</f>
        <v/>
      </c>
      <c r="J2660" s="6">
        <f>INDEX(Roles!$K$5:$K$40,MATCH(C2660&amp;"|"&amp;D2660,Roles!$A$5:$A$40,0))</f>
        <v/>
      </c>
      <c r="K2660" s="26">
        <f>INDEX(Market!$K$31:$K$54,MATCH(B2660&amp;"|"&amp;J2660,Market!$A$31:$A$54,0))</f>
        <v/>
      </c>
      <c r="L2660" s="6">
        <f>INDEX(Settings!$E$13:$E$19,MATCH(I2660,Settings!$B$13:$B$19,0))</f>
        <v/>
      </c>
      <c r="M2660" s="25">
        <f>INDEX(Structure!$K$6:$K$12,MATCH(I2660,Structure!$A$6:$A$12,0))</f>
        <v/>
      </c>
      <c r="N2660" s="26">
        <f>INDEX(Structure!$G$25:$G$52,MATCH(B2660&amp;"|"&amp;I2660,Structure!$A$25:$A$52,0))</f>
        <v/>
      </c>
      <c r="O2660" s="26">
        <f>INDEX(Structure!$H$25:$H$52,MATCH(B2660&amp;"|"&amp;I2660,Structure!$A$25:$A$52,0))</f>
        <v/>
      </c>
      <c r="P2660" s="26">
        <f>INDEX(Structure!$I$25:$I$52,MATCH(B2660&amp;"|"&amp;I2660,Structure!$A$25:$A$52,0))</f>
        <v/>
      </c>
      <c r="Q2660" s="20">
        <f>G2660/H2660</f>
        <v/>
      </c>
      <c r="R2660" s="20">
        <f>G2660/O2660</f>
        <v/>
      </c>
      <c r="S2660" s="32">
        <f>(G2660-N2660)/(P2660-N2660)</f>
        <v/>
      </c>
      <c r="T2660" s="4">
        <f>IF(G2660&lt;N2660,"Below",IF(G2660&gt;P2660,"Above","Within"))</f>
        <v/>
      </c>
      <c r="U2660" s="17">
        <f>MAX(0,N2660-G2660)*F2660</f>
        <v/>
      </c>
      <c r="V2660" s="17">
        <f>MAX(0,G2660-P2660)*F2660</f>
        <v/>
      </c>
      <c r="W2660" s="33">
        <f>IF(T2660="Above",LN(G2660/P2660)/LN(1+INDEX(Market!$E$6:$E$9,MATCH(B2660,Market!$A$6:$A$9,0))),0)</f>
        <v/>
      </c>
    </row>
    <row r="2661">
      <c r="A2661" s="5" t="inlineStr">
        <is>
          <t>E03093</t>
        </is>
      </c>
      <c r="B2661" s="5" t="inlineStr">
        <is>
          <t>ES</t>
        </is>
      </c>
      <c r="C2661" s="5" t="inlineStr">
        <is>
          <t>Customer Service</t>
        </is>
      </c>
      <c r="D2661" s="5" t="inlineStr">
        <is>
          <t>L1</t>
        </is>
      </c>
      <c r="E2661" s="5" t="inlineStr">
        <is>
          <t>M</t>
        </is>
      </c>
      <c r="F2661" s="5" t="n">
        <v>0.8</v>
      </c>
      <c r="G2661" s="31" t="n">
        <v>19750</v>
      </c>
      <c r="H2661" s="31" t="n">
        <v>22500</v>
      </c>
      <c r="I2661" s="6">
        <f>INDEX(Roles!$J$5:$J$40,MATCH(C2661&amp;"|"&amp;D2661,Roles!$A$5:$A$40,0))</f>
        <v/>
      </c>
      <c r="J2661" s="6">
        <f>INDEX(Roles!$K$5:$K$40,MATCH(C2661&amp;"|"&amp;D2661,Roles!$A$5:$A$40,0))</f>
        <v/>
      </c>
      <c r="K2661" s="26">
        <f>INDEX(Market!$K$31:$K$54,MATCH(B2661&amp;"|"&amp;J2661,Market!$A$31:$A$54,0))</f>
        <v/>
      </c>
      <c r="L2661" s="6">
        <f>INDEX(Settings!$E$13:$E$19,MATCH(I2661,Settings!$B$13:$B$19,0))</f>
        <v/>
      </c>
      <c r="M2661" s="25">
        <f>INDEX(Structure!$K$6:$K$12,MATCH(I2661,Structure!$A$6:$A$12,0))</f>
        <v/>
      </c>
      <c r="N2661" s="26">
        <f>INDEX(Structure!$G$25:$G$52,MATCH(B2661&amp;"|"&amp;I2661,Structure!$A$25:$A$52,0))</f>
        <v/>
      </c>
      <c r="O2661" s="26">
        <f>INDEX(Structure!$H$25:$H$52,MATCH(B2661&amp;"|"&amp;I2661,Structure!$A$25:$A$52,0))</f>
        <v/>
      </c>
      <c r="P2661" s="26">
        <f>INDEX(Structure!$I$25:$I$52,MATCH(B2661&amp;"|"&amp;I2661,Structure!$A$25:$A$52,0))</f>
        <v/>
      </c>
      <c r="Q2661" s="20">
        <f>G2661/H2661</f>
        <v/>
      </c>
      <c r="R2661" s="20">
        <f>G2661/O2661</f>
        <v/>
      </c>
      <c r="S2661" s="32">
        <f>(G2661-N2661)/(P2661-N2661)</f>
        <v/>
      </c>
      <c r="T2661" s="4">
        <f>IF(G2661&lt;N2661,"Below",IF(G2661&gt;P2661,"Above","Within"))</f>
        <v/>
      </c>
      <c r="U2661" s="17">
        <f>MAX(0,N2661-G2661)*F2661</f>
        <v/>
      </c>
      <c r="V2661" s="17">
        <f>MAX(0,G2661-P2661)*F2661</f>
        <v/>
      </c>
      <c r="W2661" s="33">
        <f>IF(T2661="Above",LN(G2661/P2661)/LN(1+INDEX(Market!$E$6:$E$9,MATCH(B2661,Market!$A$6:$A$9,0))),0)</f>
        <v/>
      </c>
    </row>
    <row r="2662">
      <c r="A2662" s="5" t="inlineStr">
        <is>
          <t>E03095</t>
        </is>
      </c>
      <c r="B2662" s="5" t="inlineStr">
        <is>
          <t>DE</t>
        </is>
      </c>
      <c r="C2662" s="5" t="inlineStr">
        <is>
          <t>Sales</t>
        </is>
      </c>
      <c r="D2662" s="5" t="inlineStr">
        <is>
          <t>L2</t>
        </is>
      </c>
      <c r="E2662" s="5" t="inlineStr">
        <is>
          <t>F</t>
        </is>
      </c>
      <c r="F2662" s="5" t="n">
        <v>1</v>
      </c>
      <c r="G2662" s="31" t="n">
        <v>51050</v>
      </c>
      <c r="H2662" s="31" t="n">
        <v>49900</v>
      </c>
      <c r="I2662" s="6">
        <f>INDEX(Roles!$J$5:$J$40,MATCH(C2662&amp;"|"&amp;D2662,Roles!$A$5:$A$40,0))</f>
        <v/>
      </c>
      <c r="J2662" s="6">
        <f>INDEX(Roles!$K$5:$K$40,MATCH(C2662&amp;"|"&amp;D2662,Roles!$A$5:$A$40,0))</f>
        <v/>
      </c>
      <c r="K2662" s="26">
        <f>INDEX(Market!$K$31:$K$54,MATCH(B2662&amp;"|"&amp;J2662,Market!$A$31:$A$54,0))</f>
        <v/>
      </c>
      <c r="L2662" s="6">
        <f>INDEX(Settings!$E$13:$E$19,MATCH(I2662,Settings!$B$13:$B$19,0))</f>
        <v/>
      </c>
      <c r="M2662" s="25">
        <f>INDEX(Structure!$K$6:$K$12,MATCH(I2662,Structure!$A$6:$A$12,0))</f>
        <v/>
      </c>
      <c r="N2662" s="26">
        <f>INDEX(Structure!$G$25:$G$52,MATCH(B2662&amp;"|"&amp;I2662,Structure!$A$25:$A$52,0))</f>
        <v/>
      </c>
      <c r="O2662" s="26">
        <f>INDEX(Structure!$H$25:$H$52,MATCH(B2662&amp;"|"&amp;I2662,Structure!$A$25:$A$52,0))</f>
        <v/>
      </c>
      <c r="P2662" s="26">
        <f>INDEX(Structure!$I$25:$I$52,MATCH(B2662&amp;"|"&amp;I2662,Structure!$A$25:$A$52,0))</f>
        <v/>
      </c>
      <c r="Q2662" s="20">
        <f>G2662/H2662</f>
        <v/>
      </c>
      <c r="R2662" s="20">
        <f>G2662/O2662</f>
        <v/>
      </c>
      <c r="S2662" s="32">
        <f>(G2662-N2662)/(P2662-N2662)</f>
        <v/>
      </c>
      <c r="T2662" s="4">
        <f>IF(G2662&lt;N2662,"Below",IF(G2662&gt;P2662,"Above","Within"))</f>
        <v/>
      </c>
      <c r="U2662" s="17">
        <f>MAX(0,N2662-G2662)*F2662</f>
        <v/>
      </c>
      <c r="V2662" s="17">
        <f>MAX(0,G2662-P2662)*F2662</f>
        <v/>
      </c>
      <c r="W2662" s="33">
        <f>IF(T2662="Above",LN(G2662/P2662)/LN(1+INDEX(Market!$E$6:$E$9,MATCH(B2662,Market!$A$6:$A$9,0))),0)</f>
        <v/>
      </c>
    </row>
    <row r="2663">
      <c r="A2663" s="5" t="inlineStr">
        <is>
          <t>E03096</t>
        </is>
      </c>
      <c r="B2663" s="5" t="inlineStr">
        <is>
          <t>ES</t>
        </is>
      </c>
      <c r="C2663" s="5" t="inlineStr">
        <is>
          <t>Customer Service</t>
        </is>
      </c>
      <c r="D2663" s="5" t="inlineStr">
        <is>
          <t>L2</t>
        </is>
      </c>
      <c r="E2663" s="5" t="inlineStr">
        <is>
          <t>M</t>
        </is>
      </c>
      <c r="F2663" s="5" t="n">
        <v>1</v>
      </c>
      <c r="G2663" s="31" t="n">
        <v>30100</v>
      </c>
      <c r="H2663" s="31" t="n">
        <v>28100</v>
      </c>
      <c r="I2663" s="6">
        <f>INDEX(Roles!$J$5:$J$40,MATCH(C2663&amp;"|"&amp;D2663,Roles!$A$5:$A$40,0))</f>
        <v/>
      </c>
      <c r="J2663" s="6">
        <f>INDEX(Roles!$K$5:$K$40,MATCH(C2663&amp;"|"&amp;D2663,Roles!$A$5:$A$40,0))</f>
        <v/>
      </c>
      <c r="K2663" s="26">
        <f>INDEX(Market!$K$31:$K$54,MATCH(B2663&amp;"|"&amp;J2663,Market!$A$31:$A$54,0))</f>
        <v/>
      </c>
      <c r="L2663" s="6">
        <f>INDEX(Settings!$E$13:$E$19,MATCH(I2663,Settings!$B$13:$B$19,0))</f>
        <v/>
      </c>
      <c r="M2663" s="25">
        <f>INDEX(Structure!$K$6:$K$12,MATCH(I2663,Structure!$A$6:$A$12,0))</f>
        <v/>
      </c>
      <c r="N2663" s="26">
        <f>INDEX(Structure!$G$25:$G$52,MATCH(B2663&amp;"|"&amp;I2663,Structure!$A$25:$A$52,0))</f>
        <v/>
      </c>
      <c r="O2663" s="26">
        <f>INDEX(Structure!$H$25:$H$52,MATCH(B2663&amp;"|"&amp;I2663,Structure!$A$25:$A$52,0))</f>
        <v/>
      </c>
      <c r="P2663" s="26">
        <f>INDEX(Structure!$I$25:$I$52,MATCH(B2663&amp;"|"&amp;I2663,Structure!$A$25:$A$52,0))</f>
        <v/>
      </c>
      <c r="Q2663" s="20">
        <f>G2663/H2663</f>
        <v/>
      </c>
      <c r="R2663" s="20">
        <f>G2663/O2663</f>
        <v/>
      </c>
      <c r="S2663" s="32">
        <f>(G2663-N2663)/(P2663-N2663)</f>
        <v/>
      </c>
      <c r="T2663" s="4">
        <f>IF(G2663&lt;N2663,"Below",IF(G2663&gt;P2663,"Above","Within"))</f>
        <v/>
      </c>
      <c r="U2663" s="17">
        <f>MAX(0,N2663-G2663)*F2663</f>
        <v/>
      </c>
      <c r="V2663" s="17">
        <f>MAX(0,G2663-P2663)*F2663</f>
        <v/>
      </c>
      <c r="W2663" s="33">
        <f>IF(T2663="Above",LN(G2663/P2663)/LN(1+INDEX(Market!$E$6:$E$9,MATCH(B2663,Market!$A$6:$A$9,0))),0)</f>
        <v/>
      </c>
    </row>
    <row r="2664">
      <c r="A2664" s="5" t="inlineStr">
        <is>
          <t>E03097</t>
        </is>
      </c>
      <c r="B2664" s="5" t="inlineStr">
        <is>
          <t>ES</t>
        </is>
      </c>
      <c r="C2664" s="5" t="inlineStr">
        <is>
          <t>Customer Service</t>
        </is>
      </c>
      <c r="D2664" s="5" t="inlineStr">
        <is>
          <t>L2</t>
        </is>
      </c>
      <c r="E2664" s="5" t="inlineStr">
        <is>
          <t>M</t>
        </is>
      </c>
      <c r="F2664" s="5" t="n">
        <v>1</v>
      </c>
      <c r="G2664" s="31" t="n">
        <v>31850</v>
      </c>
      <c r="H2664" s="31" t="n">
        <v>28100</v>
      </c>
      <c r="I2664" s="6">
        <f>INDEX(Roles!$J$5:$J$40,MATCH(C2664&amp;"|"&amp;D2664,Roles!$A$5:$A$40,0))</f>
        <v/>
      </c>
      <c r="J2664" s="6">
        <f>INDEX(Roles!$K$5:$K$40,MATCH(C2664&amp;"|"&amp;D2664,Roles!$A$5:$A$40,0))</f>
        <v/>
      </c>
      <c r="K2664" s="26">
        <f>INDEX(Market!$K$31:$K$54,MATCH(B2664&amp;"|"&amp;J2664,Market!$A$31:$A$54,0))</f>
        <v/>
      </c>
      <c r="L2664" s="6">
        <f>INDEX(Settings!$E$13:$E$19,MATCH(I2664,Settings!$B$13:$B$19,0))</f>
        <v/>
      </c>
      <c r="M2664" s="25">
        <f>INDEX(Structure!$K$6:$K$12,MATCH(I2664,Structure!$A$6:$A$12,0))</f>
        <v/>
      </c>
      <c r="N2664" s="26">
        <f>INDEX(Structure!$G$25:$G$52,MATCH(B2664&amp;"|"&amp;I2664,Structure!$A$25:$A$52,0))</f>
        <v/>
      </c>
      <c r="O2664" s="26">
        <f>INDEX(Structure!$H$25:$H$52,MATCH(B2664&amp;"|"&amp;I2664,Structure!$A$25:$A$52,0))</f>
        <v/>
      </c>
      <c r="P2664" s="26">
        <f>INDEX(Structure!$I$25:$I$52,MATCH(B2664&amp;"|"&amp;I2664,Structure!$A$25:$A$52,0))</f>
        <v/>
      </c>
      <c r="Q2664" s="20">
        <f>G2664/H2664</f>
        <v/>
      </c>
      <c r="R2664" s="20">
        <f>G2664/O2664</f>
        <v/>
      </c>
      <c r="S2664" s="32">
        <f>(G2664-N2664)/(P2664-N2664)</f>
        <v/>
      </c>
      <c r="T2664" s="4">
        <f>IF(G2664&lt;N2664,"Below",IF(G2664&gt;P2664,"Above","Within"))</f>
        <v/>
      </c>
      <c r="U2664" s="17">
        <f>MAX(0,N2664-G2664)*F2664</f>
        <v/>
      </c>
      <c r="V2664" s="17">
        <f>MAX(0,G2664-P2664)*F2664</f>
        <v/>
      </c>
      <c r="W2664" s="33">
        <f>IF(T2664="Above",LN(G2664/P2664)/LN(1+INDEX(Market!$E$6:$E$9,MATCH(B2664,Market!$A$6:$A$9,0))),0)</f>
        <v/>
      </c>
    </row>
    <row r="2665">
      <c r="A2665" s="5" t="inlineStr">
        <is>
          <t>E03098</t>
        </is>
      </c>
      <c r="B2665" s="5" t="inlineStr">
        <is>
          <t>IT</t>
        </is>
      </c>
      <c r="C2665" s="5" t="inlineStr">
        <is>
          <t>Customer Service</t>
        </is>
      </c>
      <c r="D2665" s="5" t="inlineStr">
        <is>
          <t>L1</t>
        </is>
      </c>
      <c r="E2665" s="5" t="inlineStr">
        <is>
          <t>F</t>
        </is>
      </c>
      <c r="F2665" s="5" t="n">
        <v>1</v>
      </c>
      <c r="G2665" s="31" t="n">
        <v>25000</v>
      </c>
      <c r="H2665" s="31" t="n">
        <v>23400</v>
      </c>
      <c r="I2665" s="6">
        <f>INDEX(Roles!$J$5:$J$40,MATCH(C2665&amp;"|"&amp;D2665,Roles!$A$5:$A$40,0))</f>
        <v/>
      </c>
      <c r="J2665" s="6">
        <f>INDEX(Roles!$K$5:$K$40,MATCH(C2665&amp;"|"&amp;D2665,Roles!$A$5:$A$40,0))</f>
        <v/>
      </c>
      <c r="K2665" s="26">
        <f>INDEX(Market!$K$31:$K$54,MATCH(B2665&amp;"|"&amp;J2665,Market!$A$31:$A$54,0))</f>
        <v/>
      </c>
      <c r="L2665" s="6">
        <f>INDEX(Settings!$E$13:$E$19,MATCH(I2665,Settings!$B$13:$B$19,0))</f>
        <v/>
      </c>
      <c r="M2665" s="25">
        <f>INDEX(Structure!$K$6:$K$12,MATCH(I2665,Structure!$A$6:$A$12,0))</f>
        <v/>
      </c>
      <c r="N2665" s="26">
        <f>INDEX(Structure!$G$25:$G$52,MATCH(B2665&amp;"|"&amp;I2665,Structure!$A$25:$A$52,0))</f>
        <v/>
      </c>
      <c r="O2665" s="26">
        <f>INDEX(Structure!$H$25:$H$52,MATCH(B2665&amp;"|"&amp;I2665,Structure!$A$25:$A$52,0))</f>
        <v/>
      </c>
      <c r="P2665" s="26">
        <f>INDEX(Structure!$I$25:$I$52,MATCH(B2665&amp;"|"&amp;I2665,Structure!$A$25:$A$52,0))</f>
        <v/>
      </c>
      <c r="Q2665" s="20">
        <f>G2665/H2665</f>
        <v/>
      </c>
      <c r="R2665" s="20">
        <f>G2665/O2665</f>
        <v/>
      </c>
      <c r="S2665" s="32">
        <f>(G2665-N2665)/(P2665-N2665)</f>
        <v/>
      </c>
      <c r="T2665" s="4">
        <f>IF(G2665&lt;N2665,"Below",IF(G2665&gt;P2665,"Above","Within"))</f>
        <v/>
      </c>
      <c r="U2665" s="17">
        <f>MAX(0,N2665-G2665)*F2665</f>
        <v/>
      </c>
      <c r="V2665" s="17">
        <f>MAX(0,G2665-P2665)*F2665</f>
        <v/>
      </c>
      <c r="W2665" s="33">
        <f>IF(T2665="Above",LN(G2665/P2665)/LN(1+INDEX(Market!$E$6:$E$9,MATCH(B2665,Market!$A$6:$A$9,0))),0)</f>
        <v/>
      </c>
    </row>
    <row r="2666">
      <c r="A2666" s="5" t="inlineStr">
        <is>
          <t>E03099</t>
        </is>
      </c>
      <c r="B2666" s="5" t="inlineStr">
        <is>
          <t>DE</t>
        </is>
      </c>
      <c r="C2666" s="5" t="inlineStr">
        <is>
          <t>Operations</t>
        </is>
      </c>
      <c r="D2666" s="5" t="inlineStr">
        <is>
          <t>L2</t>
        </is>
      </c>
      <c r="E2666" s="5" t="inlineStr">
        <is>
          <t>M</t>
        </is>
      </c>
      <c r="F2666" s="5" t="n">
        <v>1</v>
      </c>
      <c r="G2666" s="31" t="n">
        <v>48700</v>
      </c>
      <c r="H2666" s="31" t="n">
        <v>45100</v>
      </c>
      <c r="I2666" s="6">
        <f>INDEX(Roles!$J$5:$J$40,MATCH(C2666&amp;"|"&amp;D2666,Roles!$A$5:$A$40,0))</f>
        <v/>
      </c>
      <c r="J2666" s="6">
        <f>INDEX(Roles!$K$5:$K$40,MATCH(C2666&amp;"|"&amp;D2666,Roles!$A$5:$A$40,0))</f>
        <v/>
      </c>
      <c r="K2666" s="26">
        <f>INDEX(Market!$K$31:$K$54,MATCH(B2666&amp;"|"&amp;J2666,Market!$A$31:$A$54,0))</f>
        <v/>
      </c>
      <c r="L2666" s="6">
        <f>INDEX(Settings!$E$13:$E$19,MATCH(I2666,Settings!$B$13:$B$19,0))</f>
        <v/>
      </c>
      <c r="M2666" s="25">
        <f>INDEX(Structure!$K$6:$K$12,MATCH(I2666,Structure!$A$6:$A$12,0))</f>
        <v/>
      </c>
      <c r="N2666" s="26">
        <f>INDEX(Structure!$G$25:$G$52,MATCH(B2666&amp;"|"&amp;I2666,Structure!$A$25:$A$52,0))</f>
        <v/>
      </c>
      <c r="O2666" s="26">
        <f>INDEX(Structure!$H$25:$H$52,MATCH(B2666&amp;"|"&amp;I2666,Structure!$A$25:$A$52,0))</f>
        <v/>
      </c>
      <c r="P2666" s="26">
        <f>INDEX(Structure!$I$25:$I$52,MATCH(B2666&amp;"|"&amp;I2666,Structure!$A$25:$A$52,0))</f>
        <v/>
      </c>
      <c r="Q2666" s="20">
        <f>G2666/H2666</f>
        <v/>
      </c>
      <c r="R2666" s="20">
        <f>G2666/O2666</f>
        <v/>
      </c>
      <c r="S2666" s="32">
        <f>(G2666-N2666)/(P2666-N2666)</f>
        <v/>
      </c>
      <c r="T2666" s="4">
        <f>IF(G2666&lt;N2666,"Below",IF(G2666&gt;P2666,"Above","Within"))</f>
        <v/>
      </c>
      <c r="U2666" s="17">
        <f>MAX(0,N2666-G2666)*F2666</f>
        <v/>
      </c>
      <c r="V2666" s="17">
        <f>MAX(0,G2666-P2666)*F2666</f>
        <v/>
      </c>
      <c r="W2666" s="33">
        <f>IF(T2666="Above",LN(G2666/P2666)/LN(1+INDEX(Market!$E$6:$E$9,MATCH(B2666,Market!$A$6:$A$9,0))),0)</f>
        <v/>
      </c>
    </row>
    <row r="2667">
      <c r="A2667" s="5" t="inlineStr">
        <is>
          <t>E03100</t>
        </is>
      </c>
      <c r="B2667" s="5" t="inlineStr">
        <is>
          <t>DE</t>
        </is>
      </c>
      <c r="C2667" s="5" t="inlineStr">
        <is>
          <t>Operations</t>
        </is>
      </c>
      <c r="D2667" s="5" t="inlineStr">
        <is>
          <t>L4</t>
        </is>
      </c>
      <c r="E2667" s="5" t="inlineStr">
        <is>
          <t>F</t>
        </is>
      </c>
      <c r="F2667" s="5" t="n">
        <v>1</v>
      </c>
      <c r="G2667" s="31" t="n">
        <v>77650</v>
      </c>
      <c r="H2667" s="31" t="n">
        <v>75800</v>
      </c>
      <c r="I2667" s="6">
        <f>INDEX(Roles!$J$5:$J$40,MATCH(C2667&amp;"|"&amp;D2667,Roles!$A$5:$A$40,0))</f>
        <v/>
      </c>
      <c r="J2667" s="6">
        <f>INDEX(Roles!$K$5:$K$40,MATCH(C2667&amp;"|"&amp;D2667,Roles!$A$5:$A$40,0))</f>
        <v/>
      </c>
      <c r="K2667" s="26">
        <f>INDEX(Market!$K$31:$K$54,MATCH(B2667&amp;"|"&amp;J2667,Market!$A$31:$A$54,0))</f>
        <v/>
      </c>
      <c r="L2667" s="6">
        <f>INDEX(Settings!$E$13:$E$19,MATCH(I2667,Settings!$B$13:$B$19,0))</f>
        <v/>
      </c>
      <c r="M2667" s="25">
        <f>INDEX(Structure!$K$6:$K$12,MATCH(I2667,Structure!$A$6:$A$12,0))</f>
        <v/>
      </c>
      <c r="N2667" s="26">
        <f>INDEX(Structure!$G$25:$G$52,MATCH(B2667&amp;"|"&amp;I2667,Structure!$A$25:$A$52,0))</f>
        <v/>
      </c>
      <c r="O2667" s="26">
        <f>INDEX(Structure!$H$25:$H$52,MATCH(B2667&amp;"|"&amp;I2667,Structure!$A$25:$A$52,0))</f>
        <v/>
      </c>
      <c r="P2667" s="26">
        <f>INDEX(Structure!$I$25:$I$52,MATCH(B2667&amp;"|"&amp;I2667,Structure!$A$25:$A$52,0))</f>
        <v/>
      </c>
      <c r="Q2667" s="20">
        <f>G2667/H2667</f>
        <v/>
      </c>
      <c r="R2667" s="20">
        <f>G2667/O2667</f>
        <v/>
      </c>
      <c r="S2667" s="32">
        <f>(G2667-N2667)/(P2667-N2667)</f>
        <v/>
      </c>
      <c r="T2667" s="4">
        <f>IF(G2667&lt;N2667,"Below",IF(G2667&gt;P2667,"Above","Within"))</f>
        <v/>
      </c>
      <c r="U2667" s="17">
        <f>MAX(0,N2667-G2667)*F2667</f>
        <v/>
      </c>
      <c r="V2667" s="17">
        <f>MAX(0,G2667-P2667)*F2667</f>
        <v/>
      </c>
      <c r="W2667" s="33">
        <f>IF(T2667="Above",LN(G2667/P2667)/LN(1+INDEX(Market!$E$6:$E$9,MATCH(B2667,Market!$A$6:$A$9,0))),0)</f>
        <v/>
      </c>
    </row>
    <row r="2668">
      <c r="A2668" s="5" t="inlineStr">
        <is>
          <t>E03101</t>
        </is>
      </c>
      <c r="B2668" s="5" t="inlineStr">
        <is>
          <t>ES</t>
        </is>
      </c>
      <c r="C2668" s="5" t="inlineStr">
        <is>
          <t>Operations</t>
        </is>
      </c>
      <c r="D2668" s="5" t="inlineStr">
        <is>
          <t>L2</t>
        </is>
      </c>
      <c r="E2668" s="5" t="inlineStr">
        <is>
          <t>M</t>
        </is>
      </c>
      <c r="F2668" s="5" t="n">
        <v>1</v>
      </c>
      <c r="G2668" s="31" t="n">
        <v>26650</v>
      </c>
      <c r="H2668" s="31" t="n">
        <v>29700</v>
      </c>
      <c r="I2668" s="6">
        <f>INDEX(Roles!$J$5:$J$40,MATCH(C2668&amp;"|"&amp;D2668,Roles!$A$5:$A$40,0))</f>
        <v/>
      </c>
      <c r="J2668" s="6">
        <f>INDEX(Roles!$K$5:$K$40,MATCH(C2668&amp;"|"&amp;D2668,Roles!$A$5:$A$40,0))</f>
        <v/>
      </c>
      <c r="K2668" s="26">
        <f>INDEX(Market!$K$31:$K$54,MATCH(B2668&amp;"|"&amp;J2668,Market!$A$31:$A$54,0))</f>
        <v/>
      </c>
      <c r="L2668" s="6">
        <f>INDEX(Settings!$E$13:$E$19,MATCH(I2668,Settings!$B$13:$B$19,0))</f>
        <v/>
      </c>
      <c r="M2668" s="25">
        <f>INDEX(Structure!$K$6:$K$12,MATCH(I2668,Structure!$A$6:$A$12,0))</f>
        <v/>
      </c>
      <c r="N2668" s="26">
        <f>INDEX(Structure!$G$25:$G$52,MATCH(B2668&amp;"|"&amp;I2668,Structure!$A$25:$A$52,0))</f>
        <v/>
      </c>
      <c r="O2668" s="26">
        <f>INDEX(Structure!$H$25:$H$52,MATCH(B2668&amp;"|"&amp;I2668,Structure!$A$25:$A$52,0))</f>
        <v/>
      </c>
      <c r="P2668" s="26">
        <f>INDEX(Structure!$I$25:$I$52,MATCH(B2668&amp;"|"&amp;I2668,Structure!$A$25:$A$52,0))</f>
        <v/>
      </c>
      <c r="Q2668" s="20">
        <f>G2668/H2668</f>
        <v/>
      </c>
      <c r="R2668" s="20">
        <f>G2668/O2668</f>
        <v/>
      </c>
      <c r="S2668" s="32">
        <f>(G2668-N2668)/(P2668-N2668)</f>
        <v/>
      </c>
      <c r="T2668" s="4">
        <f>IF(G2668&lt;N2668,"Below",IF(G2668&gt;P2668,"Above","Within"))</f>
        <v/>
      </c>
      <c r="U2668" s="17">
        <f>MAX(0,N2668-G2668)*F2668</f>
        <v/>
      </c>
      <c r="V2668" s="17">
        <f>MAX(0,G2668-P2668)*F2668</f>
        <v/>
      </c>
      <c r="W2668" s="33">
        <f>IF(T2668="Above",LN(G2668/P2668)/LN(1+INDEX(Market!$E$6:$E$9,MATCH(B2668,Market!$A$6:$A$9,0))),0)</f>
        <v/>
      </c>
    </row>
    <row r="2669">
      <c r="A2669" s="5" t="inlineStr">
        <is>
          <t>E03102</t>
        </is>
      </c>
      <c r="B2669" s="5" t="inlineStr">
        <is>
          <t>DE</t>
        </is>
      </c>
      <c r="C2669" s="5" t="inlineStr">
        <is>
          <t>Customer Service</t>
        </is>
      </c>
      <c r="D2669" s="5" t="inlineStr">
        <is>
          <t>L1</t>
        </is>
      </c>
      <c r="E2669" s="5" t="inlineStr">
        <is>
          <t>M</t>
        </is>
      </c>
      <c r="F2669" s="5" t="n">
        <v>1</v>
      </c>
      <c r="G2669" s="31" t="n">
        <v>33100</v>
      </c>
      <c r="H2669" s="31" t="n">
        <v>34200</v>
      </c>
      <c r="I2669" s="6">
        <f>INDEX(Roles!$J$5:$J$40,MATCH(C2669&amp;"|"&amp;D2669,Roles!$A$5:$A$40,0))</f>
        <v/>
      </c>
      <c r="J2669" s="6">
        <f>INDEX(Roles!$K$5:$K$40,MATCH(C2669&amp;"|"&amp;D2669,Roles!$A$5:$A$40,0))</f>
        <v/>
      </c>
      <c r="K2669" s="26">
        <f>INDEX(Market!$K$31:$K$54,MATCH(B2669&amp;"|"&amp;J2669,Market!$A$31:$A$54,0))</f>
        <v/>
      </c>
      <c r="L2669" s="6">
        <f>INDEX(Settings!$E$13:$E$19,MATCH(I2669,Settings!$B$13:$B$19,0))</f>
        <v/>
      </c>
      <c r="M2669" s="25">
        <f>INDEX(Structure!$K$6:$K$12,MATCH(I2669,Structure!$A$6:$A$12,0))</f>
        <v/>
      </c>
      <c r="N2669" s="26">
        <f>INDEX(Structure!$G$25:$G$52,MATCH(B2669&amp;"|"&amp;I2669,Structure!$A$25:$A$52,0))</f>
        <v/>
      </c>
      <c r="O2669" s="26">
        <f>INDEX(Structure!$H$25:$H$52,MATCH(B2669&amp;"|"&amp;I2669,Structure!$A$25:$A$52,0))</f>
        <v/>
      </c>
      <c r="P2669" s="26">
        <f>INDEX(Structure!$I$25:$I$52,MATCH(B2669&amp;"|"&amp;I2669,Structure!$A$25:$A$52,0))</f>
        <v/>
      </c>
      <c r="Q2669" s="20">
        <f>G2669/H2669</f>
        <v/>
      </c>
      <c r="R2669" s="20">
        <f>G2669/O2669</f>
        <v/>
      </c>
      <c r="S2669" s="32">
        <f>(G2669-N2669)/(P2669-N2669)</f>
        <v/>
      </c>
      <c r="T2669" s="4">
        <f>IF(G2669&lt;N2669,"Below",IF(G2669&gt;P2669,"Above","Within"))</f>
        <v/>
      </c>
      <c r="U2669" s="17">
        <f>MAX(0,N2669-G2669)*F2669</f>
        <v/>
      </c>
      <c r="V2669" s="17">
        <f>MAX(0,G2669-P2669)*F2669</f>
        <v/>
      </c>
      <c r="W2669" s="33">
        <f>IF(T2669="Above",LN(G2669/P2669)/LN(1+INDEX(Market!$E$6:$E$9,MATCH(B2669,Market!$A$6:$A$9,0))),0)</f>
        <v/>
      </c>
    </row>
    <row r="2670">
      <c r="A2670" s="5" t="inlineStr">
        <is>
          <t>E03104</t>
        </is>
      </c>
      <c r="B2670" s="5" t="inlineStr">
        <is>
          <t>IT</t>
        </is>
      </c>
      <c r="C2670" s="5" t="inlineStr">
        <is>
          <t>Customer Service</t>
        </is>
      </c>
      <c r="D2670" s="5" t="inlineStr">
        <is>
          <t>L3</t>
        </is>
      </c>
      <c r="E2670" s="5" t="inlineStr">
        <is>
          <t>F</t>
        </is>
      </c>
      <c r="F2670" s="5" t="n">
        <v>1</v>
      </c>
      <c r="G2670" s="31" t="n">
        <v>40750</v>
      </c>
      <c r="H2670" s="31" t="n">
        <v>37400</v>
      </c>
      <c r="I2670" s="6">
        <f>INDEX(Roles!$J$5:$J$40,MATCH(C2670&amp;"|"&amp;D2670,Roles!$A$5:$A$40,0))</f>
        <v/>
      </c>
      <c r="J2670" s="6">
        <f>INDEX(Roles!$K$5:$K$40,MATCH(C2670&amp;"|"&amp;D2670,Roles!$A$5:$A$40,0))</f>
        <v/>
      </c>
      <c r="K2670" s="26">
        <f>INDEX(Market!$K$31:$K$54,MATCH(B2670&amp;"|"&amp;J2670,Market!$A$31:$A$54,0))</f>
        <v/>
      </c>
      <c r="L2670" s="6">
        <f>INDEX(Settings!$E$13:$E$19,MATCH(I2670,Settings!$B$13:$B$19,0))</f>
        <v/>
      </c>
      <c r="M2670" s="25">
        <f>INDEX(Structure!$K$6:$K$12,MATCH(I2670,Structure!$A$6:$A$12,0))</f>
        <v/>
      </c>
      <c r="N2670" s="26">
        <f>INDEX(Structure!$G$25:$G$52,MATCH(B2670&amp;"|"&amp;I2670,Structure!$A$25:$A$52,0))</f>
        <v/>
      </c>
      <c r="O2670" s="26">
        <f>INDEX(Structure!$H$25:$H$52,MATCH(B2670&amp;"|"&amp;I2670,Structure!$A$25:$A$52,0))</f>
        <v/>
      </c>
      <c r="P2670" s="26">
        <f>INDEX(Structure!$I$25:$I$52,MATCH(B2670&amp;"|"&amp;I2670,Structure!$A$25:$A$52,0))</f>
        <v/>
      </c>
      <c r="Q2670" s="20">
        <f>G2670/H2670</f>
        <v/>
      </c>
      <c r="R2670" s="20">
        <f>G2670/O2670</f>
        <v/>
      </c>
      <c r="S2670" s="32">
        <f>(G2670-N2670)/(P2670-N2670)</f>
        <v/>
      </c>
      <c r="T2670" s="4">
        <f>IF(G2670&lt;N2670,"Below",IF(G2670&gt;P2670,"Above","Within"))</f>
        <v/>
      </c>
      <c r="U2670" s="17">
        <f>MAX(0,N2670-G2670)*F2670</f>
        <v/>
      </c>
      <c r="V2670" s="17">
        <f>MAX(0,G2670-P2670)*F2670</f>
        <v/>
      </c>
      <c r="W2670" s="33">
        <f>IF(T2670="Above",LN(G2670/P2670)/LN(1+INDEX(Market!$E$6:$E$9,MATCH(B2670,Market!$A$6:$A$9,0))),0)</f>
        <v/>
      </c>
    </row>
    <row r="2671">
      <c r="A2671" s="5" t="inlineStr">
        <is>
          <t>E03105</t>
        </is>
      </c>
      <c r="B2671" s="5" t="inlineStr">
        <is>
          <t>PL</t>
        </is>
      </c>
      <c r="C2671" s="5" t="inlineStr">
        <is>
          <t>Customer Service</t>
        </is>
      </c>
      <c r="D2671" s="5" t="inlineStr">
        <is>
          <t>L2</t>
        </is>
      </c>
      <c r="E2671" s="5" t="inlineStr">
        <is>
          <t>M</t>
        </is>
      </c>
      <c r="F2671" s="5" t="n">
        <v>1</v>
      </c>
      <c r="G2671" s="31" t="n">
        <v>23800</v>
      </c>
      <c r="H2671" s="31" t="n">
        <v>23600</v>
      </c>
      <c r="I2671" s="6">
        <f>INDEX(Roles!$J$5:$J$40,MATCH(C2671&amp;"|"&amp;D2671,Roles!$A$5:$A$40,0))</f>
        <v/>
      </c>
      <c r="J2671" s="6">
        <f>INDEX(Roles!$K$5:$K$40,MATCH(C2671&amp;"|"&amp;D2671,Roles!$A$5:$A$40,0))</f>
        <v/>
      </c>
      <c r="K2671" s="26">
        <f>INDEX(Market!$K$31:$K$54,MATCH(B2671&amp;"|"&amp;J2671,Market!$A$31:$A$54,0))</f>
        <v/>
      </c>
      <c r="L2671" s="6">
        <f>INDEX(Settings!$E$13:$E$19,MATCH(I2671,Settings!$B$13:$B$19,0))</f>
        <v/>
      </c>
      <c r="M2671" s="25">
        <f>INDEX(Structure!$K$6:$K$12,MATCH(I2671,Structure!$A$6:$A$12,0))</f>
        <v/>
      </c>
      <c r="N2671" s="26">
        <f>INDEX(Structure!$G$25:$G$52,MATCH(B2671&amp;"|"&amp;I2671,Structure!$A$25:$A$52,0))</f>
        <v/>
      </c>
      <c r="O2671" s="26">
        <f>INDEX(Structure!$H$25:$H$52,MATCH(B2671&amp;"|"&amp;I2671,Structure!$A$25:$A$52,0))</f>
        <v/>
      </c>
      <c r="P2671" s="26">
        <f>INDEX(Structure!$I$25:$I$52,MATCH(B2671&amp;"|"&amp;I2671,Structure!$A$25:$A$52,0))</f>
        <v/>
      </c>
      <c r="Q2671" s="20">
        <f>G2671/H2671</f>
        <v/>
      </c>
      <c r="R2671" s="20">
        <f>G2671/O2671</f>
        <v/>
      </c>
      <c r="S2671" s="32">
        <f>(G2671-N2671)/(P2671-N2671)</f>
        <v/>
      </c>
      <c r="T2671" s="4">
        <f>IF(G2671&lt;N2671,"Below",IF(G2671&gt;P2671,"Above","Within"))</f>
        <v/>
      </c>
      <c r="U2671" s="17">
        <f>MAX(0,N2671-G2671)*F2671</f>
        <v/>
      </c>
      <c r="V2671" s="17">
        <f>MAX(0,G2671-P2671)*F2671</f>
        <v/>
      </c>
      <c r="W2671" s="33">
        <f>IF(T2671="Above",LN(G2671/P2671)/LN(1+INDEX(Market!$E$6:$E$9,MATCH(B2671,Market!$A$6:$A$9,0))),0)</f>
        <v/>
      </c>
    </row>
    <row r="2672">
      <c r="A2672" s="5" t="inlineStr">
        <is>
          <t>E03106</t>
        </is>
      </c>
      <c r="B2672" s="5" t="inlineStr">
        <is>
          <t>ES</t>
        </is>
      </c>
      <c r="C2672" s="5" t="inlineStr">
        <is>
          <t>Tech</t>
        </is>
      </c>
      <c r="D2672" s="5" t="inlineStr">
        <is>
          <t>L1</t>
        </is>
      </c>
      <c r="E2672" s="5" t="inlineStr">
        <is>
          <t>F</t>
        </is>
      </c>
      <c r="F2672" s="5" t="n">
        <v>1</v>
      </c>
      <c r="G2672" s="31" t="n">
        <v>24900</v>
      </c>
      <c r="H2672" s="31" t="n">
        <v>31200</v>
      </c>
      <c r="I2672" s="6">
        <f>INDEX(Roles!$J$5:$J$40,MATCH(C2672&amp;"|"&amp;D2672,Roles!$A$5:$A$40,0))</f>
        <v/>
      </c>
      <c r="J2672" s="6">
        <f>INDEX(Roles!$K$5:$K$40,MATCH(C2672&amp;"|"&amp;D2672,Roles!$A$5:$A$40,0))</f>
        <v/>
      </c>
      <c r="K2672" s="26">
        <f>INDEX(Market!$K$31:$K$54,MATCH(B2672&amp;"|"&amp;J2672,Market!$A$31:$A$54,0))</f>
        <v/>
      </c>
      <c r="L2672" s="6">
        <f>INDEX(Settings!$E$13:$E$19,MATCH(I2672,Settings!$B$13:$B$19,0))</f>
        <v/>
      </c>
      <c r="M2672" s="25">
        <f>INDEX(Structure!$K$6:$K$12,MATCH(I2672,Structure!$A$6:$A$12,0))</f>
        <v/>
      </c>
      <c r="N2672" s="26">
        <f>INDEX(Structure!$G$25:$G$52,MATCH(B2672&amp;"|"&amp;I2672,Structure!$A$25:$A$52,0))</f>
        <v/>
      </c>
      <c r="O2672" s="26">
        <f>INDEX(Structure!$H$25:$H$52,MATCH(B2672&amp;"|"&amp;I2672,Structure!$A$25:$A$52,0))</f>
        <v/>
      </c>
      <c r="P2672" s="26">
        <f>INDEX(Structure!$I$25:$I$52,MATCH(B2672&amp;"|"&amp;I2672,Structure!$A$25:$A$52,0))</f>
        <v/>
      </c>
      <c r="Q2672" s="20">
        <f>G2672/H2672</f>
        <v/>
      </c>
      <c r="R2672" s="20">
        <f>G2672/O2672</f>
        <v/>
      </c>
      <c r="S2672" s="32">
        <f>(G2672-N2672)/(P2672-N2672)</f>
        <v/>
      </c>
      <c r="T2672" s="4">
        <f>IF(G2672&lt;N2672,"Below",IF(G2672&gt;P2672,"Above","Within"))</f>
        <v/>
      </c>
      <c r="U2672" s="17">
        <f>MAX(0,N2672-G2672)*F2672</f>
        <v/>
      </c>
      <c r="V2672" s="17">
        <f>MAX(0,G2672-P2672)*F2672</f>
        <v/>
      </c>
      <c r="W2672" s="33">
        <f>IF(T2672="Above",LN(G2672/P2672)/LN(1+INDEX(Market!$E$6:$E$9,MATCH(B2672,Market!$A$6:$A$9,0))),0)</f>
        <v/>
      </c>
    </row>
    <row r="2673">
      <c r="A2673" s="5" t="inlineStr">
        <is>
          <t>E03107</t>
        </is>
      </c>
      <c r="B2673" s="5" t="inlineStr">
        <is>
          <t>PL</t>
        </is>
      </c>
      <c r="C2673" s="5" t="inlineStr">
        <is>
          <t>Tech</t>
        </is>
      </c>
      <c r="D2673" s="5" t="inlineStr">
        <is>
          <t>L1</t>
        </is>
      </c>
      <c r="E2673" s="5" t="inlineStr">
        <is>
          <t>M</t>
        </is>
      </c>
      <c r="F2673" s="5" t="n">
        <v>1</v>
      </c>
      <c r="G2673" s="31" t="n">
        <v>28750</v>
      </c>
      <c r="H2673" s="31" t="n">
        <v>26200</v>
      </c>
      <c r="I2673" s="6">
        <f>INDEX(Roles!$J$5:$J$40,MATCH(C2673&amp;"|"&amp;D2673,Roles!$A$5:$A$40,0))</f>
        <v/>
      </c>
      <c r="J2673" s="6">
        <f>INDEX(Roles!$K$5:$K$40,MATCH(C2673&amp;"|"&amp;D2673,Roles!$A$5:$A$40,0))</f>
        <v/>
      </c>
      <c r="K2673" s="26">
        <f>INDEX(Market!$K$31:$K$54,MATCH(B2673&amp;"|"&amp;J2673,Market!$A$31:$A$54,0))</f>
        <v/>
      </c>
      <c r="L2673" s="6">
        <f>INDEX(Settings!$E$13:$E$19,MATCH(I2673,Settings!$B$13:$B$19,0))</f>
        <v/>
      </c>
      <c r="M2673" s="25">
        <f>INDEX(Structure!$K$6:$K$12,MATCH(I2673,Structure!$A$6:$A$12,0))</f>
        <v/>
      </c>
      <c r="N2673" s="26">
        <f>INDEX(Structure!$G$25:$G$52,MATCH(B2673&amp;"|"&amp;I2673,Structure!$A$25:$A$52,0))</f>
        <v/>
      </c>
      <c r="O2673" s="26">
        <f>INDEX(Structure!$H$25:$H$52,MATCH(B2673&amp;"|"&amp;I2673,Structure!$A$25:$A$52,0))</f>
        <v/>
      </c>
      <c r="P2673" s="26">
        <f>INDEX(Structure!$I$25:$I$52,MATCH(B2673&amp;"|"&amp;I2673,Structure!$A$25:$A$52,0))</f>
        <v/>
      </c>
      <c r="Q2673" s="20">
        <f>G2673/H2673</f>
        <v/>
      </c>
      <c r="R2673" s="20">
        <f>G2673/O2673</f>
        <v/>
      </c>
      <c r="S2673" s="32">
        <f>(G2673-N2673)/(P2673-N2673)</f>
        <v/>
      </c>
      <c r="T2673" s="4">
        <f>IF(G2673&lt;N2673,"Below",IF(G2673&gt;P2673,"Above","Within"))</f>
        <v/>
      </c>
      <c r="U2673" s="17">
        <f>MAX(0,N2673-G2673)*F2673</f>
        <v/>
      </c>
      <c r="V2673" s="17">
        <f>MAX(0,G2673-P2673)*F2673</f>
        <v/>
      </c>
      <c r="W2673" s="33">
        <f>IF(T2673="Above",LN(G2673/P2673)/LN(1+INDEX(Market!$E$6:$E$9,MATCH(B2673,Market!$A$6:$A$9,0))),0)</f>
        <v/>
      </c>
    </row>
    <row r="2674">
      <c r="A2674" s="5" t="inlineStr">
        <is>
          <t>E03108</t>
        </is>
      </c>
      <c r="B2674" s="5" t="inlineStr">
        <is>
          <t>IT</t>
        </is>
      </c>
      <c r="C2674" s="5" t="inlineStr">
        <is>
          <t>Customer Service</t>
        </is>
      </c>
      <c r="D2674" s="5" t="inlineStr">
        <is>
          <t>L5</t>
        </is>
      </c>
      <c r="E2674" s="5" t="inlineStr">
        <is>
          <t>F</t>
        </is>
      </c>
      <c r="F2674" s="5" t="n">
        <v>1</v>
      </c>
      <c r="G2674" s="31" t="n">
        <v>71200</v>
      </c>
      <c r="H2674" s="31" t="n">
        <v>67900</v>
      </c>
      <c r="I2674" s="6">
        <f>INDEX(Roles!$J$5:$J$40,MATCH(C2674&amp;"|"&amp;D2674,Roles!$A$5:$A$40,0))</f>
        <v/>
      </c>
      <c r="J2674" s="6">
        <f>INDEX(Roles!$K$5:$K$40,MATCH(C2674&amp;"|"&amp;D2674,Roles!$A$5:$A$40,0))</f>
        <v/>
      </c>
      <c r="K2674" s="26">
        <f>INDEX(Market!$K$31:$K$54,MATCH(B2674&amp;"|"&amp;J2674,Market!$A$31:$A$54,0))</f>
        <v/>
      </c>
      <c r="L2674" s="6">
        <f>INDEX(Settings!$E$13:$E$19,MATCH(I2674,Settings!$B$13:$B$19,0))</f>
        <v/>
      </c>
      <c r="M2674" s="25">
        <f>INDEX(Structure!$K$6:$K$12,MATCH(I2674,Structure!$A$6:$A$12,0))</f>
        <v/>
      </c>
      <c r="N2674" s="26">
        <f>INDEX(Structure!$G$25:$G$52,MATCH(B2674&amp;"|"&amp;I2674,Structure!$A$25:$A$52,0))</f>
        <v/>
      </c>
      <c r="O2674" s="26">
        <f>INDEX(Structure!$H$25:$H$52,MATCH(B2674&amp;"|"&amp;I2674,Structure!$A$25:$A$52,0))</f>
        <v/>
      </c>
      <c r="P2674" s="26">
        <f>INDEX(Structure!$I$25:$I$52,MATCH(B2674&amp;"|"&amp;I2674,Structure!$A$25:$A$52,0))</f>
        <v/>
      </c>
      <c r="Q2674" s="20">
        <f>G2674/H2674</f>
        <v/>
      </c>
      <c r="R2674" s="20">
        <f>G2674/O2674</f>
        <v/>
      </c>
      <c r="S2674" s="32">
        <f>(G2674-N2674)/(P2674-N2674)</f>
        <v/>
      </c>
      <c r="T2674" s="4">
        <f>IF(G2674&lt;N2674,"Below",IF(G2674&gt;P2674,"Above","Within"))</f>
        <v/>
      </c>
      <c r="U2674" s="17">
        <f>MAX(0,N2674-G2674)*F2674</f>
        <v/>
      </c>
      <c r="V2674" s="17">
        <f>MAX(0,G2674-P2674)*F2674</f>
        <v/>
      </c>
      <c r="W2674" s="33">
        <f>IF(T2674="Above",LN(G2674/P2674)/LN(1+INDEX(Market!$E$6:$E$9,MATCH(B2674,Market!$A$6:$A$9,0))),0)</f>
        <v/>
      </c>
    </row>
    <row r="2675">
      <c r="A2675" s="5" t="inlineStr">
        <is>
          <t>E03109</t>
        </is>
      </c>
      <c r="B2675" s="5" t="inlineStr">
        <is>
          <t>IT</t>
        </is>
      </c>
      <c r="C2675" s="5" t="inlineStr">
        <is>
          <t>Finance</t>
        </is>
      </c>
      <c r="D2675" s="5" t="inlineStr">
        <is>
          <t>L3</t>
        </is>
      </c>
      <c r="E2675" s="5" t="inlineStr">
        <is>
          <t>F</t>
        </is>
      </c>
      <c r="F2675" s="5" t="n">
        <v>0.8</v>
      </c>
      <c r="G2675" s="31" t="n">
        <v>47500</v>
      </c>
      <c r="H2675" s="31" t="n">
        <v>45800</v>
      </c>
      <c r="I2675" s="6">
        <f>INDEX(Roles!$J$5:$J$40,MATCH(C2675&amp;"|"&amp;D2675,Roles!$A$5:$A$40,0))</f>
        <v/>
      </c>
      <c r="J2675" s="6">
        <f>INDEX(Roles!$K$5:$K$40,MATCH(C2675&amp;"|"&amp;D2675,Roles!$A$5:$A$40,0))</f>
        <v/>
      </c>
      <c r="K2675" s="26">
        <f>INDEX(Market!$K$31:$K$54,MATCH(B2675&amp;"|"&amp;J2675,Market!$A$31:$A$54,0))</f>
        <v/>
      </c>
      <c r="L2675" s="6">
        <f>INDEX(Settings!$E$13:$E$19,MATCH(I2675,Settings!$B$13:$B$19,0))</f>
        <v/>
      </c>
      <c r="M2675" s="25">
        <f>INDEX(Structure!$K$6:$K$12,MATCH(I2675,Structure!$A$6:$A$12,0))</f>
        <v/>
      </c>
      <c r="N2675" s="26">
        <f>INDEX(Structure!$G$25:$G$52,MATCH(B2675&amp;"|"&amp;I2675,Structure!$A$25:$A$52,0))</f>
        <v/>
      </c>
      <c r="O2675" s="26">
        <f>INDEX(Structure!$H$25:$H$52,MATCH(B2675&amp;"|"&amp;I2675,Structure!$A$25:$A$52,0))</f>
        <v/>
      </c>
      <c r="P2675" s="26">
        <f>INDEX(Structure!$I$25:$I$52,MATCH(B2675&amp;"|"&amp;I2675,Structure!$A$25:$A$52,0))</f>
        <v/>
      </c>
      <c r="Q2675" s="20">
        <f>G2675/H2675</f>
        <v/>
      </c>
      <c r="R2675" s="20">
        <f>G2675/O2675</f>
        <v/>
      </c>
      <c r="S2675" s="32">
        <f>(G2675-N2675)/(P2675-N2675)</f>
        <v/>
      </c>
      <c r="T2675" s="4">
        <f>IF(G2675&lt;N2675,"Below",IF(G2675&gt;P2675,"Above","Within"))</f>
        <v/>
      </c>
      <c r="U2675" s="17">
        <f>MAX(0,N2675-G2675)*F2675</f>
        <v/>
      </c>
      <c r="V2675" s="17">
        <f>MAX(0,G2675-P2675)*F2675</f>
        <v/>
      </c>
      <c r="W2675" s="33">
        <f>IF(T2675="Above",LN(G2675/P2675)/LN(1+INDEX(Market!$E$6:$E$9,MATCH(B2675,Market!$A$6:$A$9,0))),0)</f>
        <v/>
      </c>
    </row>
    <row r="2676">
      <c r="A2676" s="5" t="inlineStr">
        <is>
          <t>E03110</t>
        </is>
      </c>
      <c r="B2676" s="5" t="inlineStr">
        <is>
          <t>DE</t>
        </is>
      </c>
      <c r="C2676" s="5" t="inlineStr">
        <is>
          <t>HR</t>
        </is>
      </c>
      <c r="D2676" s="5" t="inlineStr">
        <is>
          <t>L4</t>
        </is>
      </c>
      <c r="E2676" s="5" t="inlineStr">
        <is>
          <t>F</t>
        </is>
      </c>
      <c r="F2676" s="5" t="n">
        <v>1</v>
      </c>
      <c r="G2676" s="31" t="n">
        <v>72450</v>
      </c>
      <c r="H2676" s="31" t="n">
        <v>79800</v>
      </c>
      <c r="I2676" s="6">
        <f>INDEX(Roles!$J$5:$J$40,MATCH(C2676&amp;"|"&amp;D2676,Roles!$A$5:$A$40,0))</f>
        <v/>
      </c>
      <c r="J2676" s="6">
        <f>INDEX(Roles!$K$5:$K$40,MATCH(C2676&amp;"|"&amp;D2676,Roles!$A$5:$A$40,0))</f>
        <v/>
      </c>
      <c r="K2676" s="26">
        <f>INDEX(Market!$K$31:$K$54,MATCH(B2676&amp;"|"&amp;J2676,Market!$A$31:$A$54,0))</f>
        <v/>
      </c>
      <c r="L2676" s="6">
        <f>INDEX(Settings!$E$13:$E$19,MATCH(I2676,Settings!$B$13:$B$19,0))</f>
        <v/>
      </c>
      <c r="M2676" s="25">
        <f>INDEX(Structure!$K$6:$K$12,MATCH(I2676,Structure!$A$6:$A$12,0))</f>
        <v/>
      </c>
      <c r="N2676" s="26">
        <f>INDEX(Structure!$G$25:$G$52,MATCH(B2676&amp;"|"&amp;I2676,Structure!$A$25:$A$52,0))</f>
        <v/>
      </c>
      <c r="O2676" s="26">
        <f>INDEX(Structure!$H$25:$H$52,MATCH(B2676&amp;"|"&amp;I2676,Structure!$A$25:$A$52,0))</f>
        <v/>
      </c>
      <c r="P2676" s="26">
        <f>INDEX(Structure!$I$25:$I$52,MATCH(B2676&amp;"|"&amp;I2676,Structure!$A$25:$A$52,0))</f>
        <v/>
      </c>
      <c r="Q2676" s="20">
        <f>G2676/H2676</f>
        <v/>
      </c>
      <c r="R2676" s="20">
        <f>G2676/O2676</f>
        <v/>
      </c>
      <c r="S2676" s="32">
        <f>(G2676-N2676)/(P2676-N2676)</f>
        <v/>
      </c>
      <c r="T2676" s="4">
        <f>IF(G2676&lt;N2676,"Below",IF(G2676&gt;P2676,"Above","Within"))</f>
        <v/>
      </c>
      <c r="U2676" s="17">
        <f>MAX(0,N2676-G2676)*F2676</f>
        <v/>
      </c>
      <c r="V2676" s="17">
        <f>MAX(0,G2676-P2676)*F2676</f>
        <v/>
      </c>
      <c r="W2676" s="33">
        <f>IF(T2676="Above",LN(G2676/P2676)/LN(1+INDEX(Market!$E$6:$E$9,MATCH(B2676,Market!$A$6:$A$9,0))),0)</f>
        <v/>
      </c>
    </row>
    <row r="2677">
      <c r="A2677" s="5" t="inlineStr">
        <is>
          <t>E03111</t>
        </is>
      </c>
      <c r="B2677" s="5" t="inlineStr">
        <is>
          <t>ES</t>
        </is>
      </c>
      <c r="C2677" s="5" t="inlineStr">
        <is>
          <t>Tech</t>
        </is>
      </c>
      <c r="D2677" s="5" t="inlineStr">
        <is>
          <t>L2</t>
        </is>
      </c>
      <c r="E2677" s="5" t="inlineStr">
        <is>
          <t>F</t>
        </is>
      </c>
      <c r="F2677" s="5" t="n">
        <v>0.8</v>
      </c>
      <c r="G2677" s="31" t="n">
        <v>29100</v>
      </c>
      <c r="H2677" s="31" t="n">
        <v>39100</v>
      </c>
      <c r="I2677" s="6">
        <f>INDEX(Roles!$J$5:$J$40,MATCH(C2677&amp;"|"&amp;D2677,Roles!$A$5:$A$40,0))</f>
        <v/>
      </c>
      <c r="J2677" s="6">
        <f>INDEX(Roles!$K$5:$K$40,MATCH(C2677&amp;"|"&amp;D2677,Roles!$A$5:$A$40,0))</f>
        <v/>
      </c>
      <c r="K2677" s="26">
        <f>INDEX(Market!$K$31:$K$54,MATCH(B2677&amp;"|"&amp;J2677,Market!$A$31:$A$54,0))</f>
        <v/>
      </c>
      <c r="L2677" s="6">
        <f>INDEX(Settings!$E$13:$E$19,MATCH(I2677,Settings!$B$13:$B$19,0))</f>
        <v/>
      </c>
      <c r="M2677" s="25">
        <f>INDEX(Structure!$K$6:$K$12,MATCH(I2677,Structure!$A$6:$A$12,0))</f>
        <v/>
      </c>
      <c r="N2677" s="26">
        <f>INDEX(Structure!$G$25:$G$52,MATCH(B2677&amp;"|"&amp;I2677,Structure!$A$25:$A$52,0))</f>
        <v/>
      </c>
      <c r="O2677" s="26">
        <f>INDEX(Structure!$H$25:$H$52,MATCH(B2677&amp;"|"&amp;I2677,Structure!$A$25:$A$52,0))</f>
        <v/>
      </c>
      <c r="P2677" s="26">
        <f>INDEX(Structure!$I$25:$I$52,MATCH(B2677&amp;"|"&amp;I2677,Structure!$A$25:$A$52,0))</f>
        <v/>
      </c>
      <c r="Q2677" s="20">
        <f>G2677/H2677</f>
        <v/>
      </c>
      <c r="R2677" s="20">
        <f>G2677/O2677</f>
        <v/>
      </c>
      <c r="S2677" s="32">
        <f>(G2677-N2677)/(P2677-N2677)</f>
        <v/>
      </c>
      <c r="T2677" s="4">
        <f>IF(G2677&lt;N2677,"Below",IF(G2677&gt;P2677,"Above","Within"))</f>
        <v/>
      </c>
      <c r="U2677" s="17">
        <f>MAX(0,N2677-G2677)*F2677</f>
        <v/>
      </c>
      <c r="V2677" s="17">
        <f>MAX(0,G2677-P2677)*F2677</f>
        <v/>
      </c>
      <c r="W2677" s="33">
        <f>IF(T2677="Above",LN(G2677/P2677)/LN(1+INDEX(Market!$E$6:$E$9,MATCH(B2677,Market!$A$6:$A$9,0))),0)</f>
        <v/>
      </c>
    </row>
    <row r="2678">
      <c r="A2678" s="5" t="inlineStr">
        <is>
          <t>E03112</t>
        </is>
      </c>
      <c r="B2678" s="5" t="inlineStr">
        <is>
          <t>ES</t>
        </is>
      </c>
      <c r="C2678" s="5" t="inlineStr">
        <is>
          <t>Operations</t>
        </is>
      </c>
      <c r="D2678" s="5" t="inlineStr">
        <is>
          <t>L1</t>
        </is>
      </c>
      <c r="E2678" s="5" t="inlineStr">
        <is>
          <t>M</t>
        </is>
      </c>
      <c r="F2678" s="5" t="n">
        <v>1</v>
      </c>
      <c r="G2678" s="31" t="n">
        <v>27750</v>
      </c>
      <c r="H2678" s="31" t="n">
        <v>23800</v>
      </c>
      <c r="I2678" s="6">
        <f>INDEX(Roles!$J$5:$J$40,MATCH(C2678&amp;"|"&amp;D2678,Roles!$A$5:$A$40,0))</f>
        <v/>
      </c>
      <c r="J2678" s="6">
        <f>INDEX(Roles!$K$5:$K$40,MATCH(C2678&amp;"|"&amp;D2678,Roles!$A$5:$A$40,0))</f>
        <v/>
      </c>
      <c r="K2678" s="26">
        <f>INDEX(Market!$K$31:$K$54,MATCH(B2678&amp;"|"&amp;J2678,Market!$A$31:$A$54,0))</f>
        <v/>
      </c>
      <c r="L2678" s="6">
        <f>INDEX(Settings!$E$13:$E$19,MATCH(I2678,Settings!$B$13:$B$19,0))</f>
        <v/>
      </c>
      <c r="M2678" s="25">
        <f>INDEX(Structure!$K$6:$K$12,MATCH(I2678,Structure!$A$6:$A$12,0))</f>
        <v/>
      </c>
      <c r="N2678" s="26">
        <f>INDEX(Structure!$G$25:$G$52,MATCH(B2678&amp;"|"&amp;I2678,Structure!$A$25:$A$52,0))</f>
        <v/>
      </c>
      <c r="O2678" s="26">
        <f>INDEX(Structure!$H$25:$H$52,MATCH(B2678&amp;"|"&amp;I2678,Structure!$A$25:$A$52,0))</f>
        <v/>
      </c>
      <c r="P2678" s="26">
        <f>INDEX(Structure!$I$25:$I$52,MATCH(B2678&amp;"|"&amp;I2678,Structure!$A$25:$A$52,0))</f>
        <v/>
      </c>
      <c r="Q2678" s="20">
        <f>G2678/H2678</f>
        <v/>
      </c>
      <c r="R2678" s="20">
        <f>G2678/O2678</f>
        <v/>
      </c>
      <c r="S2678" s="32">
        <f>(G2678-N2678)/(P2678-N2678)</f>
        <v/>
      </c>
      <c r="T2678" s="4">
        <f>IF(G2678&lt;N2678,"Below",IF(G2678&gt;P2678,"Above","Within"))</f>
        <v/>
      </c>
      <c r="U2678" s="17">
        <f>MAX(0,N2678-G2678)*F2678</f>
        <v/>
      </c>
      <c r="V2678" s="17">
        <f>MAX(0,G2678-P2678)*F2678</f>
        <v/>
      </c>
      <c r="W2678" s="33">
        <f>IF(T2678="Above",LN(G2678/P2678)/LN(1+INDEX(Market!$E$6:$E$9,MATCH(B2678,Market!$A$6:$A$9,0))),0)</f>
        <v/>
      </c>
    </row>
    <row r="2679">
      <c r="A2679" s="5" t="inlineStr">
        <is>
          <t>E03113</t>
        </is>
      </c>
      <c r="B2679" s="5" t="inlineStr">
        <is>
          <t>IT</t>
        </is>
      </c>
      <c r="C2679" s="5" t="inlineStr">
        <is>
          <t>Customer Service</t>
        </is>
      </c>
      <c r="D2679" s="5" t="inlineStr">
        <is>
          <t>L2</t>
        </is>
      </c>
      <c r="E2679" s="5" t="inlineStr">
        <is>
          <t>M</t>
        </is>
      </c>
      <c r="F2679" s="5" t="n">
        <v>1</v>
      </c>
      <c r="G2679" s="31" t="n">
        <v>31250</v>
      </c>
      <c r="H2679" s="31" t="n">
        <v>29200</v>
      </c>
      <c r="I2679" s="6">
        <f>INDEX(Roles!$J$5:$J$40,MATCH(C2679&amp;"|"&amp;D2679,Roles!$A$5:$A$40,0))</f>
        <v/>
      </c>
      <c r="J2679" s="6">
        <f>INDEX(Roles!$K$5:$K$40,MATCH(C2679&amp;"|"&amp;D2679,Roles!$A$5:$A$40,0))</f>
        <v/>
      </c>
      <c r="K2679" s="26">
        <f>INDEX(Market!$K$31:$K$54,MATCH(B2679&amp;"|"&amp;J2679,Market!$A$31:$A$54,0))</f>
        <v/>
      </c>
      <c r="L2679" s="6">
        <f>INDEX(Settings!$E$13:$E$19,MATCH(I2679,Settings!$B$13:$B$19,0))</f>
        <v/>
      </c>
      <c r="M2679" s="25">
        <f>INDEX(Structure!$K$6:$K$12,MATCH(I2679,Structure!$A$6:$A$12,0))</f>
        <v/>
      </c>
      <c r="N2679" s="26">
        <f>INDEX(Structure!$G$25:$G$52,MATCH(B2679&amp;"|"&amp;I2679,Structure!$A$25:$A$52,0))</f>
        <v/>
      </c>
      <c r="O2679" s="26">
        <f>INDEX(Structure!$H$25:$H$52,MATCH(B2679&amp;"|"&amp;I2679,Structure!$A$25:$A$52,0))</f>
        <v/>
      </c>
      <c r="P2679" s="26">
        <f>INDEX(Structure!$I$25:$I$52,MATCH(B2679&amp;"|"&amp;I2679,Structure!$A$25:$A$52,0))</f>
        <v/>
      </c>
      <c r="Q2679" s="20">
        <f>G2679/H2679</f>
        <v/>
      </c>
      <c r="R2679" s="20">
        <f>G2679/O2679</f>
        <v/>
      </c>
      <c r="S2679" s="32">
        <f>(G2679-N2679)/(P2679-N2679)</f>
        <v/>
      </c>
      <c r="T2679" s="4">
        <f>IF(G2679&lt;N2679,"Below",IF(G2679&gt;P2679,"Above","Within"))</f>
        <v/>
      </c>
      <c r="U2679" s="17">
        <f>MAX(0,N2679-G2679)*F2679</f>
        <v/>
      </c>
      <c r="V2679" s="17">
        <f>MAX(0,G2679-P2679)*F2679</f>
        <v/>
      </c>
      <c r="W2679" s="33">
        <f>IF(T2679="Above",LN(G2679/P2679)/LN(1+INDEX(Market!$E$6:$E$9,MATCH(B2679,Market!$A$6:$A$9,0))),0)</f>
        <v/>
      </c>
    </row>
    <row r="2680">
      <c r="A2680" s="5" t="inlineStr">
        <is>
          <t>E03114</t>
        </is>
      </c>
      <c r="B2680" s="5" t="inlineStr">
        <is>
          <t>DE</t>
        </is>
      </c>
      <c r="C2680" s="5" t="inlineStr">
        <is>
          <t>Operations</t>
        </is>
      </c>
      <c r="D2680" s="5" t="inlineStr">
        <is>
          <t>L5</t>
        </is>
      </c>
      <c r="E2680" s="5" t="inlineStr">
        <is>
          <t>M</t>
        </is>
      </c>
      <c r="F2680" s="5" t="n">
        <v>1</v>
      </c>
      <c r="G2680" s="31" t="n">
        <v>114400</v>
      </c>
      <c r="H2680" s="31" t="n">
        <v>104700</v>
      </c>
      <c r="I2680" s="6">
        <f>INDEX(Roles!$J$5:$J$40,MATCH(C2680&amp;"|"&amp;D2680,Roles!$A$5:$A$40,0))</f>
        <v/>
      </c>
      <c r="J2680" s="6">
        <f>INDEX(Roles!$K$5:$K$40,MATCH(C2680&amp;"|"&amp;D2680,Roles!$A$5:$A$40,0))</f>
        <v/>
      </c>
      <c r="K2680" s="26">
        <f>INDEX(Market!$K$31:$K$54,MATCH(B2680&amp;"|"&amp;J2680,Market!$A$31:$A$54,0))</f>
        <v/>
      </c>
      <c r="L2680" s="6">
        <f>INDEX(Settings!$E$13:$E$19,MATCH(I2680,Settings!$B$13:$B$19,0))</f>
        <v/>
      </c>
      <c r="M2680" s="25">
        <f>INDEX(Structure!$K$6:$K$12,MATCH(I2680,Structure!$A$6:$A$12,0))</f>
        <v/>
      </c>
      <c r="N2680" s="26">
        <f>INDEX(Structure!$G$25:$G$52,MATCH(B2680&amp;"|"&amp;I2680,Structure!$A$25:$A$52,0))</f>
        <v/>
      </c>
      <c r="O2680" s="26">
        <f>INDEX(Structure!$H$25:$H$52,MATCH(B2680&amp;"|"&amp;I2680,Structure!$A$25:$A$52,0))</f>
        <v/>
      </c>
      <c r="P2680" s="26">
        <f>INDEX(Structure!$I$25:$I$52,MATCH(B2680&amp;"|"&amp;I2680,Structure!$A$25:$A$52,0))</f>
        <v/>
      </c>
      <c r="Q2680" s="20">
        <f>G2680/H2680</f>
        <v/>
      </c>
      <c r="R2680" s="20">
        <f>G2680/O2680</f>
        <v/>
      </c>
      <c r="S2680" s="32">
        <f>(G2680-N2680)/(P2680-N2680)</f>
        <v/>
      </c>
      <c r="T2680" s="4">
        <f>IF(G2680&lt;N2680,"Below",IF(G2680&gt;P2680,"Above","Within"))</f>
        <v/>
      </c>
      <c r="U2680" s="17">
        <f>MAX(0,N2680-G2680)*F2680</f>
        <v/>
      </c>
      <c r="V2680" s="17">
        <f>MAX(0,G2680-P2680)*F2680</f>
        <v/>
      </c>
      <c r="W2680" s="33">
        <f>IF(T2680="Above",LN(G2680/P2680)/LN(1+INDEX(Market!$E$6:$E$9,MATCH(B2680,Market!$A$6:$A$9,0))),0)</f>
        <v/>
      </c>
    </row>
    <row r="2681">
      <c r="A2681" s="5" t="inlineStr">
        <is>
          <t>E03115</t>
        </is>
      </c>
      <c r="B2681" s="5" t="inlineStr">
        <is>
          <t>IT</t>
        </is>
      </c>
      <c r="C2681" s="5" t="inlineStr">
        <is>
          <t>Customer Service</t>
        </is>
      </c>
      <c r="D2681" s="5" t="inlineStr">
        <is>
          <t>L1</t>
        </is>
      </c>
      <c r="E2681" s="5" t="inlineStr">
        <is>
          <t>F</t>
        </is>
      </c>
      <c r="F2681" s="5" t="n">
        <v>1</v>
      </c>
      <c r="G2681" s="31" t="n">
        <v>22200</v>
      </c>
      <c r="H2681" s="31" t="n">
        <v>23400</v>
      </c>
      <c r="I2681" s="6">
        <f>INDEX(Roles!$J$5:$J$40,MATCH(C2681&amp;"|"&amp;D2681,Roles!$A$5:$A$40,0))</f>
        <v/>
      </c>
      <c r="J2681" s="6">
        <f>INDEX(Roles!$K$5:$K$40,MATCH(C2681&amp;"|"&amp;D2681,Roles!$A$5:$A$40,0))</f>
        <v/>
      </c>
      <c r="K2681" s="26">
        <f>INDEX(Market!$K$31:$K$54,MATCH(B2681&amp;"|"&amp;J2681,Market!$A$31:$A$54,0))</f>
        <v/>
      </c>
      <c r="L2681" s="6">
        <f>INDEX(Settings!$E$13:$E$19,MATCH(I2681,Settings!$B$13:$B$19,0))</f>
        <v/>
      </c>
      <c r="M2681" s="25">
        <f>INDEX(Structure!$K$6:$K$12,MATCH(I2681,Structure!$A$6:$A$12,0))</f>
        <v/>
      </c>
      <c r="N2681" s="26">
        <f>INDEX(Structure!$G$25:$G$52,MATCH(B2681&amp;"|"&amp;I2681,Structure!$A$25:$A$52,0))</f>
        <v/>
      </c>
      <c r="O2681" s="26">
        <f>INDEX(Structure!$H$25:$H$52,MATCH(B2681&amp;"|"&amp;I2681,Structure!$A$25:$A$52,0))</f>
        <v/>
      </c>
      <c r="P2681" s="26">
        <f>INDEX(Structure!$I$25:$I$52,MATCH(B2681&amp;"|"&amp;I2681,Structure!$A$25:$A$52,0))</f>
        <v/>
      </c>
      <c r="Q2681" s="20">
        <f>G2681/H2681</f>
        <v/>
      </c>
      <c r="R2681" s="20">
        <f>G2681/O2681</f>
        <v/>
      </c>
      <c r="S2681" s="32">
        <f>(G2681-N2681)/(P2681-N2681)</f>
        <v/>
      </c>
      <c r="T2681" s="4">
        <f>IF(G2681&lt;N2681,"Below",IF(G2681&gt;P2681,"Above","Within"))</f>
        <v/>
      </c>
      <c r="U2681" s="17">
        <f>MAX(0,N2681-G2681)*F2681</f>
        <v/>
      </c>
      <c r="V2681" s="17">
        <f>MAX(0,G2681-P2681)*F2681</f>
        <v/>
      </c>
      <c r="W2681" s="33">
        <f>IF(T2681="Above",LN(G2681/P2681)/LN(1+INDEX(Market!$E$6:$E$9,MATCH(B2681,Market!$A$6:$A$9,0))),0)</f>
        <v/>
      </c>
    </row>
    <row r="2682">
      <c r="A2682" s="5" t="inlineStr">
        <is>
          <t>E03116</t>
        </is>
      </c>
      <c r="B2682" s="5" t="inlineStr">
        <is>
          <t>PL</t>
        </is>
      </c>
      <c r="C2682" s="5" t="inlineStr">
        <is>
          <t>Operations</t>
        </is>
      </c>
      <c r="D2682" s="5" t="inlineStr">
        <is>
          <t>L1</t>
        </is>
      </c>
      <c r="E2682" s="5" t="inlineStr">
        <is>
          <t>F</t>
        </is>
      </c>
      <c r="F2682" s="5" t="n">
        <v>1</v>
      </c>
      <c r="G2682" s="31" t="n">
        <v>15000</v>
      </c>
      <c r="H2682" s="31" t="n">
        <v>20000</v>
      </c>
      <c r="I2682" s="6">
        <f>INDEX(Roles!$J$5:$J$40,MATCH(C2682&amp;"|"&amp;D2682,Roles!$A$5:$A$40,0))</f>
        <v/>
      </c>
      <c r="J2682" s="6">
        <f>INDEX(Roles!$K$5:$K$40,MATCH(C2682&amp;"|"&amp;D2682,Roles!$A$5:$A$40,0))</f>
        <v/>
      </c>
      <c r="K2682" s="26">
        <f>INDEX(Market!$K$31:$K$54,MATCH(B2682&amp;"|"&amp;J2682,Market!$A$31:$A$54,0))</f>
        <v/>
      </c>
      <c r="L2682" s="6">
        <f>INDEX(Settings!$E$13:$E$19,MATCH(I2682,Settings!$B$13:$B$19,0))</f>
        <v/>
      </c>
      <c r="M2682" s="25">
        <f>INDEX(Structure!$K$6:$K$12,MATCH(I2682,Structure!$A$6:$A$12,0))</f>
        <v/>
      </c>
      <c r="N2682" s="26">
        <f>INDEX(Structure!$G$25:$G$52,MATCH(B2682&amp;"|"&amp;I2682,Structure!$A$25:$A$52,0))</f>
        <v/>
      </c>
      <c r="O2682" s="26">
        <f>INDEX(Structure!$H$25:$H$52,MATCH(B2682&amp;"|"&amp;I2682,Structure!$A$25:$A$52,0))</f>
        <v/>
      </c>
      <c r="P2682" s="26">
        <f>INDEX(Structure!$I$25:$I$52,MATCH(B2682&amp;"|"&amp;I2682,Structure!$A$25:$A$52,0))</f>
        <v/>
      </c>
      <c r="Q2682" s="20">
        <f>G2682/H2682</f>
        <v/>
      </c>
      <c r="R2682" s="20">
        <f>G2682/O2682</f>
        <v/>
      </c>
      <c r="S2682" s="32">
        <f>(G2682-N2682)/(P2682-N2682)</f>
        <v/>
      </c>
      <c r="T2682" s="4">
        <f>IF(G2682&lt;N2682,"Below",IF(G2682&gt;P2682,"Above","Within"))</f>
        <v/>
      </c>
      <c r="U2682" s="17">
        <f>MAX(0,N2682-G2682)*F2682</f>
        <v/>
      </c>
      <c r="V2682" s="17">
        <f>MAX(0,G2682-P2682)*F2682</f>
        <v/>
      </c>
      <c r="W2682" s="33">
        <f>IF(T2682="Above",LN(G2682/P2682)/LN(1+INDEX(Market!$E$6:$E$9,MATCH(B2682,Market!$A$6:$A$9,0))),0)</f>
        <v/>
      </c>
    </row>
    <row r="2683">
      <c r="A2683" s="5" t="inlineStr">
        <is>
          <t>E03117</t>
        </is>
      </c>
      <c r="B2683" s="5" t="inlineStr">
        <is>
          <t>PL</t>
        </is>
      </c>
      <c r="C2683" s="5" t="inlineStr">
        <is>
          <t>Operations</t>
        </is>
      </c>
      <c r="D2683" s="5" t="inlineStr">
        <is>
          <t>L1</t>
        </is>
      </c>
      <c r="E2683" s="5" t="inlineStr">
        <is>
          <t>F</t>
        </is>
      </c>
      <c r="F2683" s="5" t="n">
        <v>1</v>
      </c>
      <c r="G2683" s="31" t="n">
        <v>20100</v>
      </c>
      <c r="H2683" s="31" t="n">
        <v>20000</v>
      </c>
      <c r="I2683" s="6">
        <f>INDEX(Roles!$J$5:$J$40,MATCH(C2683&amp;"|"&amp;D2683,Roles!$A$5:$A$40,0))</f>
        <v/>
      </c>
      <c r="J2683" s="6">
        <f>INDEX(Roles!$K$5:$K$40,MATCH(C2683&amp;"|"&amp;D2683,Roles!$A$5:$A$40,0))</f>
        <v/>
      </c>
      <c r="K2683" s="26">
        <f>INDEX(Market!$K$31:$K$54,MATCH(B2683&amp;"|"&amp;J2683,Market!$A$31:$A$54,0))</f>
        <v/>
      </c>
      <c r="L2683" s="6">
        <f>INDEX(Settings!$E$13:$E$19,MATCH(I2683,Settings!$B$13:$B$19,0))</f>
        <v/>
      </c>
      <c r="M2683" s="25">
        <f>INDEX(Structure!$K$6:$K$12,MATCH(I2683,Structure!$A$6:$A$12,0))</f>
        <v/>
      </c>
      <c r="N2683" s="26">
        <f>INDEX(Structure!$G$25:$G$52,MATCH(B2683&amp;"|"&amp;I2683,Structure!$A$25:$A$52,0))</f>
        <v/>
      </c>
      <c r="O2683" s="26">
        <f>INDEX(Structure!$H$25:$H$52,MATCH(B2683&amp;"|"&amp;I2683,Structure!$A$25:$A$52,0))</f>
        <v/>
      </c>
      <c r="P2683" s="26">
        <f>INDEX(Structure!$I$25:$I$52,MATCH(B2683&amp;"|"&amp;I2683,Structure!$A$25:$A$52,0))</f>
        <v/>
      </c>
      <c r="Q2683" s="20">
        <f>G2683/H2683</f>
        <v/>
      </c>
      <c r="R2683" s="20">
        <f>G2683/O2683</f>
        <v/>
      </c>
      <c r="S2683" s="32">
        <f>(G2683-N2683)/(P2683-N2683)</f>
        <v/>
      </c>
      <c r="T2683" s="4">
        <f>IF(G2683&lt;N2683,"Below",IF(G2683&gt;P2683,"Above","Within"))</f>
        <v/>
      </c>
      <c r="U2683" s="17">
        <f>MAX(0,N2683-G2683)*F2683</f>
        <v/>
      </c>
      <c r="V2683" s="17">
        <f>MAX(0,G2683-P2683)*F2683</f>
        <v/>
      </c>
      <c r="W2683" s="33">
        <f>IF(T2683="Above",LN(G2683/P2683)/LN(1+INDEX(Market!$E$6:$E$9,MATCH(B2683,Market!$A$6:$A$9,0))),0)</f>
        <v/>
      </c>
    </row>
    <row r="2684">
      <c r="A2684" s="5" t="inlineStr">
        <is>
          <t>E03118</t>
        </is>
      </c>
      <c r="B2684" s="5" t="inlineStr">
        <is>
          <t>PL</t>
        </is>
      </c>
      <c r="C2684" s="5" t="inlineStr">
        <is>
          <t>Tech</t>
        </is>
      </c>
      <c r="D2684" s="5" t="inlineStr">
        <is>
          <t>L2</t>
        </is>
      </c>
      <c r="E2684" s="5" t="inlineStr">
        <is>
          <t>F</t>
        </is>
      </c>
      <c r="F2684" s="5" t="n">
        <v>1</v>
      </c>
      <c r="G2684" s="31" t="n">
        <v>32150</v>
      </c>
      <c r="H2684" s="31" t="n">
        <v>32800</v>
      </c>
      <c r="I2684" s="6">
        <f>INDEX(Roles!$J$5:$J$40,MATCH(C2684&amp;"|"&amp;D2684,Roles!$A$5:$A$40,0))</f>
        <v/>
      </c>
      <c r="J2684" s="6">
        <f>INDEX(Roles!$K$5:$K$40,MATCH(C2684&amp;"|"&amp;D2684,Roles!$A$5:$A$40,0))</f>
        <v/>
      </c>
      <c r="K2684" s="26">
        <f>INDEX(Market!$K$31:$K$54,MATCH(B2684&amp;"|"&amp;J2684,Market!$A$31:$A$54,0))</f>
        <v/>
      </c>
      <c r="L2684" s="6">
        <f>INDEX(Settings!$E$13:$E$19,MATCH(I2684,Settings!$B$13:$B$19,0))</f>
        <v/>
      </c>
      <c r="M2684" s="25">
        <f>INDEX(Structure!$K$6:$K$12,MATCH(I2684,Structure!$A$6:$A$12,0))</f>
        <v/>
      </c>
      <c r="N2684" s="26">
        <f>INDEX(Structure!$G$25:$G$52,MATCH(B2684&amp;"|"&amp;I2684,Structure!$A$25:$A$52,0))</f>
        <v/>
      </c>
      <c r="O2684" s="26">
        <f>INDEX(Structure!$H$25:$H$52,MATCH(B2684&amp;"|"&amp;I2684,Structure!$A$25:$A$52,0))</f>
        <v/>
      </c>
      <c r="P2684" s="26">
        <f>INDEX(Structure!$I$25:$I$52,MATCH(B2684&amp;"|"&amp;I2684,Structure!$A$25:$A$52,0))</f>
        <v/>
      </c>
      <c r="Q2684" s="20">
        <f>G2684/H2684</f>
        <v/>
      </c>
      <c r="R2684" s="20">
        <f>G2684/O2684</f>
        <v/>
      </c>
      <c r="S2684" s="32">
        <f>(G2684-N2684)/(P2684-N2684)</f>
        <v/>
      </c>
      <c r="T2684" s="4">
        <f>IF(G2684&lt;N2684,"Below",IF(G2684&gt;P2684,"Above","Within"))</f>
        <v/>
      </c>
      <c r="U2684" s="17">
        <f>MAX(0,N2684-G2684)*F2684</f>
        <v/>
      </c>
      <c r="V2684" s="17">
        <f>MAX(0,G2684-P2684)*F2684</f>
        <v/>
      </c>
      <c r="W2684" s="33">
        <f>IF(T2684="Above",LN(G2684/P2684)/LN(1+INDEX(Market!$E$6:$E$9,MATCH(B2684,Market!$A$6:$A$9,0))),0)</f>
        <v/>
      </c>
    </row>
    <row r="2685">
      <c r="A2685" s="5" t="inlineStr">
        <is>
          <t>E03119</t>
        </is>
      </c>
      <c r="B2685" s="5" t="inlineStr">
        <is>
          <t>DE</t>
        </is>
      </c>
      <c r="C2685" s="5" t="inlineStr">
        <is>
          <t>Sales</t>
        </is>
      </c>
      <c r="D2685" s="5" t="inlineStr">
        <is>
          <t>L3</t>
        </is>
      </c>
      <c r="E2685" s="5" t="inlineStr">
        <is>
          <t>M</t>
        </is>
      </c>
      <c r="F2685" s="5" t="n">
        <v>1</v>
      </c>
      <c r="G2685" s="31" t="n">
        <v>68700</v>
      </c>
      <c r="H2685" s="31" t="n">
        <v>63800</v>
      </c>
      <c r="I2685" s="6">
        <f>INDEX(Roles!$J$5:$J$40,MATCH(C2685&amp;"|"&amp;D2685,Roles!$A$5:$A$40,0))</f>
        <v/>
      </c>
      <c r="J2685" s="6">
        <f>INDEX(Roles!$K$5:$K$40,MATCH(C2685&amp;"|"&amp;D2685,Roles!$A$5:$A$40,0))</f>
        <v/>
      </c>
      <c r="K2685" s="26">
        <f>INDEX(Market!$K$31:$K$54,MATCH(B2685&amp;"|"&amp;J2685,Market!$A$31:$A$54,0))</f>
        <v/>
      </c>
      <c r="L2685" s="6">
        <f>INDEX(Settings!$E$13:$E$19,MATCH(I2685,Settings!$B$13:$B$19,0))</f>
        <v/>
      </c>
      <c r="M2685" s="25">
        <f>INDEX(Structure!$K$6:$K$12,MATCH(I2685,Structure!$A$6:$A$12,0))</f>
        <v/>
      </c>
      <c r="N2685" s="26">
        <f>INDEX(Structure!$G$25:$G$52,MATCH(B2685&amp;"|"&amp;I2685,Structure!$A$25:$A$52,0))</f>
        <v/>
      </c>
      <c r="O2685" s="26">
        <f>INDEX(Structure!$H$25:$H$52,MATCH(B2685&amp;"|"&amp;I2685,Structure!$A$25:$A$52,0))</f>
        <v/>
      </c>
      <c r="P2685" s="26">
        <f>INDEX(Structure!$I$25:$I$52,MATCH(B2685&amp;"|"&amp;I2685,Structure!$A$25:$A$52,0))</f>
        <v/>
      </c>
      <c r="Q2685" s="20">
        <f>G2685/H2685</f>
        <v/>
      </c>
      <c r="R2685" s="20">
        <f>G2685/O2685</f>
        <v/>
      </c>
      <c r="S2685" s="32">
        <f>(G2685-N2685)/(P2685-N2685)</f>
        <v/>
      </c>
      <c r="T2685" s="4">
        <f>IF(G2685&lt;N2685,"Below",IF(G2685&gt;P2685,"Above","Within"))</f>
        <v/>
      </c>
      <c r="U2685" s="17">
        <f>MAX(0,N2685-G2685)*F2685</f>
        <v/>
      </c>
      <c r="V2685" s="17">
        <f>MAX(0,G2685-P2685)*F2685</f>
        <v/>
      </c>
      <c r="W2685" s="33">
        <f>IF(T2685="Above",LN(G2685/P2685)/LN(1+INDEX(Market!$E$6:$E$9,MATCH(B2685,Market!$A$6:$A$9,0))),0)</f>
        <v/>
      </c>
    </row>
    <row r="2686">
      <c r="A2686" s="5" t="inlineStr">
        <is>
          <t>E03120</t>
        </is>
      </c>
      <c r="B2686" s="5" t="inlineStr">
        <is>
          <t>DE</t>
        </is>
      </c>
      <c r="C2686" s="5" t="inlineStr">
        <is>
          <t>Customer Service</t>
        </is>
      </c>
      <c r="D2686" s="5" t="inlineStr">
        <is>
          <t>L1</t>
        </is>
      </c>
      <c r="E2686" s="5" t="inlineStr">
        <is>
          <t>M</t>
        </is>
      </c>
      <c r="F2686" s="5" t="n">
        <v>1</v>
      </c>
      <c r="G2686" s="31" t="n">
        <v>33100</v>
      </c>
      <c r="H2686" s="31" t="n">
        <v>34200</v>
      </c>
      <c r="I2686" s="6">
        <f>INDEX(Roles!$J$5:$J$40,MATCH(C2686&amp;"|"&amp;D2686,Roles!$A$5:$A$40,0))</f>
        <v/>
      </c>
      <c r="J2686" s="6">
        <f>INDEX(Roles!$K$5:$K$40,MATCH(C2686&amp;"|"&amp;D2686,Roles!$A$5:$A$40,0))</f>
        <v/>
      </c>
      <c r="K2686" s="26">
        <f>INDEX(Market!$K$31:$K$54,MATCH(B2686&amp;"|"&amp;J2686,Market!$A$31:$A$54,0))</f>
        <v/>
      </c>
      <c r="L2686" s="6">
        <f>INDEX(Settings!$E$13:$E$19,MATCH(I2686,Settings!$B$13:$B$19,0))</f>
        <v/>
      </c>
      <c r="M2686" s="25">
        <f>INDEX(Structure!$K$6:$K$12,MATCH(I2686,Structure!$A$6:$A$12,0))</f>
        <v/>
      </c>
      <c r="N2686" s="26">
        <f>INDEX(Structure!$G$25:$G$52,MATCH(B2686&amp;"|"&amp;I2686,Structure!$A$25:$A$52,0))</f>
        <v/>
      </c>
      <c r="O2686" s="26">
        <f>INDEX(Structure!$H$25:$H$52,MATCH(B2686&amp;"|"&amp;I2686,Structure!$A$25:$A$52,0))</f>
        <v/>
      </c>
      <c r="P2686" s="26">
        <f>INDEX(Structure!$I$25:$I$52,MATCH(B2686&amp;"|"&amp;I2686,Structure!$A$25:$A$52,0))</f>
        <v/>
      </c>
      <c r="Q2686" s="20">
        <f>G2686/H2686</f>
        <v/>
      </c>
      <c r="R2686" s="20">
        <f>G2686/O2686</f>
        <v/>
      </c>
      <c r="S2686" s="32">
        <f>(G2686-N2686)/(P2686-N2686)</f>
        <v/>
      </c>
      <c r="T2686" s="4">
        <f>IF(G2686&lt;N2686,"Below",IF(G2686&gt;P2686,"Above","Within"))</f>
        <v/>
      </c>
      <c r="U2686" s="17">
        <f>MAX(0,N2686-G2686)*F2686</f>
        <v/>
      </c>
      <c r="V2686" s="17">
        <f>MAX(0,G2686-P2686)*F2686</f>
        <v/>
      </c>
      <c r="W2686" s="33">
        <f>IF(T2686="Above",LN(G2686/P2686)/LN(1+INDEX(Market!$E$6:$E$9,MATCH(B2686,Market!$A$6:$A$9,0))),0)</f>
        <v/>
      </c>
    </row>
    <row r="2687">
      <c r="A2687" s="5" t="inlineStr">
        <is>
          <t>E03121</t>
        </is>
      </c>
      <c r="B2687" s="5" t="inlineStr">
        <is>
          <t>DE</t>
        </is>
      </c>
      <c r="C2687" s="5" t="inlineStr">
        <is>
          <t>Customer Service</t>
        </is>
      </c>
      <c r="D2687" s="5" t="inlineStr">
        <is>
          <t>L1</t>
        </is>
      </c>
      <c r="E2687" s="5" t="inlineStr">
        <is>
          <t>M</t>
        </is>
      </c>
      <c r="F2687" s="5" t="n">
        <v>1</v>
      </c>
      <c r="G2687" s="31" t="n">
        <v>31800</v>
      </c>
      <c r="H2687" s="31" t="n">
        <v>34200</v>
      </c>
      <c r="I2687" s="6">
        <f>INDEX(Roles!$J$5:$J$40,MATCH(C2687&amp;"|"&amp;D2687,Roles!$A$5:$A$40,0))</f>
        <v/>
      </c>
      <c r="J2687" s="6">
        <f>INDEX(Roles!$K$5:$K$40,MATCH(C2687&amp;"|"&amp;D2687,Roles!$A$5:$A$40,0))</f>
        <v/>
      </c>
      <c r="K2687" s="26">
        <f>INDEX(Market!$K$31:$K$54,MATCH(B2687&amp;"|"&amp;J2687,Market!$A$31:$A$54,0))</f>
        <v/>
      </c>
      <c r="L2687" s="6">
        <f>INDEX(Settings!$E$13:$E$19,MATCH(I2687,Settings!$B$13:$B$19,0))</f>
        <v/>
      </c>
      <c r="M2687" s="25">
        <f>INDEX(Structure!$K$6:$K$12,MATCH(I2687,Structure!$A$6:$A$12,0))</f>
        <v/>
      </c>
      <c r="N2687" s="26">
        <f>INDEX(Structure!$G$25:$G$52,MATCH(B2687&amp;"|"&amp;I2687,Structure!$A$25:$A$52,0))</f>
        <v/>
      </c>
      <c r="O2687" s="26">
        <f>INDEX(Structure!$H$25:$H$52,MATCH(B2687&amp;"|"&amp;I2687,Structure!$A$25:$A$52,0))</f>
        <v/>
      </c>
      <c r="P2687" s="26">
        <f>INDEX(Structure!$I$25:$I$52,MATCH(B2687&amp;"|"&amp;I2687,Structure!$A$25:$A$52,0))</f>
        <v/>
      </c>
      <c r="Q2687" s="20">
        <f>G2687/H2687</f>
        <v/>
      </c>
      <c r="R2687" s="20">
        <f>G2687/O2687</f>
        <v/>
      </c>
      <c r="S2687" s="32">
        <f>(G2687-N2687)/(P2687-N2687)</f>
        <v/>
      </c>
      <c r="T2687" s="4">
        <f>IF(G2687&lt;N2687,"Below",IF(G2687&gt;P2687,"Above","Within"))</f>
        <v/>
      </c>
      <c r="U2687" s="17">
        <f>MAX(0,N2687-G2687)*F2687</f>
        <v/>
      </c>
      <c r="V2687" s="17">
        <f>MAX(0,G2687-P2687)*F2687</f>
        <v/>
      </c>
      <c r="W2687" s="33">
        <f>IF(T2687="Above",LN(G2687/P2687)/LN(1+INDEX(Market!$E$6:$E$9,MATCH(B2687,Market!$A$6:$A$9,0))),0)</f>
        <v/>
      </c>
    </row>
    <row r="2688">
      <c r="A2688" s="5" t="inlineStr">
        <is>
          <t>E03123</t>
        </is>
      </c>
      <c r="B2688" s="5" t="inlineStr">
        <is>
          <t>DE</t>
        </is>
      </c>
      <c r="C2688" s="5" t="inlineStr">
        <is>
          <t>HR</t>
        </is>
      </c>
      <c r="D2688" s="5" t="inlineStr">
        <is>
          <t>L2</t>
        </is>
      </c>
      <c r="E2688" s="5" t="inlineStr">
        <is>
          <t>F</t>
        </is>
      </c>
      <c r="F2688" s="5" t="n">
        <v>1</v>
      </c>
      <c r="G2688" s="31" t="n">
        <v>51200</v>
      </c>
      <c r="H2688" s="31" t="n">
        <v>47500</v>
      </c>
      <c r="I2688" s="6">
        <f>INDEX(Roles!$J$5:$J$40,MATCH(C2688&amp;"|"&amp;D2688,Roles!$A$5:$A$40,0))</f>
        <v/>
      </c>
      <c r="J2688" s="6">
        <f>INDEX(Roles!$K$5:$K$40,MATCH(C2688&amp;"|"&amp;D2688,Roles!$A$5:$A$40,0))</f>
        <v/>
      </c>
      <c r="K2688" s="26">
        <f>INDEX(Market!$K$31:$K$54,MATCH(B2688&amp;"|"&amp;J2688,Market!$A$31:$A$54,0))</f>
        <v/>
      </c>
      <c r="L2688" s="6">
        <f>INDEX(Settings!$E$13:$E$19,MATCH(I2688,Settings!$B$13:$B$19,0))</f>
        <v/>
      </c>
      <c r="M2688" s="25">
        <f>INDEX(Structure!$K$6:$K$12,MATCH(I2688,Structure!$A$6:$A$12,0))</f>
        <v/>
      </c>
      <c r="N2688" s="26">
        <f>INDEX(Structure!$G$25:$G$52,MATCH(B2688&amp;"|"&amp;I2688,Structure!$A$25:$A$52,0))</f>
        <v/>
      </c>
      <c r="O2688" s="26">
        <f>INDEX(Structure!$H$25:$H$52,MATCH(B2688&amp;"|"&amp;I2688,Structure!$A$25:$A$52,0))</f>
        <v/>
      </c>
      <c r="P2688" s="26">
        <f>INDEX(Structure!$I$25:$I$52,MATCH(B2688&amp;"|"&amp;I2688,Structure!$A$25:$A$52,0))</f>
        <v/>
      </c>
      <c r="Q2688" s="20">
        <f>G2688/H2688</f>
        <v/>
      </c>
      <c r="R2688" s="20">
        <f>G2688/O2688</f>
        <v/>
      </c>
      <c r="S2688" s="32">
        <f>(G2688-N2688)/(P2688-N2688)</f>
        <v/>
      </c>
      <c r="T2688" s="4">
        <f>IF(G2688&lt;N2688,"Below",IF(G2688&gt;P2688,"Above","Within"))</f>
        <v/>
      </c>
      <c r="U2688" s="17">
        <f>MAX(0,N2688-G2688)*F2688</f>
        <v/>
      </c>
      <c r="V2688" s="17">
        <f>MAX(0,G2688-P2688)*F2688</f>
        <v/>
      </c>
      <c r="W2688" s="33">
        <f>IF(T2688="Above",LN(G2688/P2688)/LN(1+INDEX(Market!$E$6:$E$9,MATCH(B2688,Market!$A$6:$A$9,0))),0)</f>
        <v/>
      </c>
    </row>
    <row r="2689">
      <c r="A2689" s="5" t="inlineStr">
        <is>
          <t>E03124</t>
        </is>
      </c>
      <c r="B2689" s="5" t="inlineStr">
        <is>
          <t>PL</t>
        </is>
      </c>
      <c r="C2689" s="5" t="inlineStr">
        <is>
          <t>HR</t>
        </is>
      </c>
      <c r="D2689" s="5" t="inlineStr">
        <is>
          <t>L1</t>
        </is>
      </c>
      <c r="E2689" s="5" t="inlineStr">
        <is>
          <t>F</t>
        </is>
      </c>
      <c r="F2689" s="5" t="n">
        <v>1</v>
      </c>
      <c r="G2689" s="31" t="n">
        <v>17950</v>
      </c>
      <c r="H2689" s="31" t="n">
        <v>21000</v>
      </c>
      <c r="I2689" s="6">
        <f>INDEX(Roles!$J$5:$J$40,MATCH(C2689&amp;"|"&amp;D2689,Roles!$A$5:$A$40,0))</f>
        <v/>
      </c>
      <c r="J2689" s="6">
        <f>INDEX(Roles!$K$5:$K$40,MATCH(C2689&amp;"|"&amp;D2689,Roles!$A$5:$A$40,0))</f>
        <v/>
      </c>
      <c r="K2689" s="26">
        <f>INDEX(Market!$K$31:$K$54,MATCH(B2689&amp;"|"&amp;J2689,Market!$A$31:$A$54,0))</f>
        <v/>
      </c>
      <c r="L2689" s="6">
        <f>INDEX(Settings!$E$13:$E$19,MATCH(I2689,Settings!$B$13:$B$19,0))</f>
        <v/>
      </c>
      <c r="M2689" s="25">
        <f>INDEX(Structure!$K$6:$K$12,MATCH(I2689,Structure!$A$6:$A$12,0))</f>
        <v/>
      </c>
      <c r="N2689" s="26">
        <f>INDEX(Structure!$G$25:$G$52,MATCH(B2689&amp;"|"&amp;I2689,Structure!$A$25:$A$52,0))</f>
        <v/>
      </c>
      <c r="O2689" s="26">
        <f>INDEX(Structure!$H$25:$H$52,MATCH(B2689&amp;"|"&amp;I2689,Structure!$A$25:$A$52,0))</f>
        <v/>
      </c>
      <c r="P2689" s="26">
        <f>INDEX(Structure!$I$25:$I$52,MATCH(B2689&amp;"|"&amp;I2689,Structure!$A$25:$A$52,0))</f>
        <v/>
      </c>
      <c r="Q2689" s="20">
        <f>G2689/H2689</f>
        <v/>
      </c>
      <c r="R2689" s="20">
        <f>G2689/O2689</f>
        <v/>
      </c>
      <c r="S2689" s="32">
        <f>(G2689-N2689)/(P2689-N2689)</f>
        <v/>
      </c>
      <c r="T2689" s="4">
        <f>IF(G2689&lt;N2689,"Below",IF(G2689&gt;P2689,"Above","Within"))</f>
        <v/>
      </c>
      <c r="U2689" s="17">
        <f>MAX(0,N2689-G2689)*F2689</f>
        <v/>
      </c>
      <c r="V2689" s="17">
        <f>MAX(0,G2689-P2689)*F2689</f>
        <v/>
      </c>
      <c r="W2689" s="33">
        <f>IF(T2689="Above",LN(G2689/P2689)/LN(1+INDEX(Market!$E$6:$E$9,MATCH(B2689,Market!$A$6:$A$9,0))),0)</f>
        <v/>
      </c>
    </row>
    <row r="2690">
      <c r="A2690" s="5" t="inlineStr">
        <is>
          <t>E03125</t>
        </is>
      </c>
      <c r="B2690" s="5" t="inlineStr">
        <is>
          <t>PL</t>
        </is>
      </c>
      <c r="C2690" s="5" t="inlineStr">
        <is>
          <t>Customer Service</t>
        </is>
      </c>
      <c r="D2690" s="5" t="inlineStr">
        <is>
          <t>L1</t>
        </is>
      </c>
      <c r="E2690" s="5" t="inlineStr">
        <is>
          <t>M</t>
        </is>
      </c>
      <c r="F2690" s="5" t="n">
        <v>1</v>
      </c>
      <c r="G2690" s="31" t="n">
        <v>19300</v>
      </c>
      <c r="H2690" s="31" t="n">
        <v>18900</v>
      </c>
      <c r="I2690" s="6">
        <f>INDEX(Roles!$J$5:$J$40,MATCH(C2690&amp;"|"&amp;D2690,Roles!$A$5:$A$40,0))</f>
        <v/>
      </c>
      <c r="J2690" s="6">
        <f>INDEX(Roles!$K$5:$K$40,MATCH(C2690&amp;"|"&amp;D2690,Roles!$A$5:$A$40,0))</f>
        <v/>
      </c>
      <c r="K2690" s="26">
        <f>INDEX(Market!$K$31:$K$54,MATCH(B2690&amp;"|"&amp;J2690,Market!$A$31:$A$54,0))</f>
        <v/>
      </c>
      <c r="L2690" s="6">
        <f>INDEX(Settings!$E$13:$E$19,MATCH(I2690,Settings!$B$13:$B$19,0))</f>
        <v/>
      </c>
      <c r="M2690" s="25">
        <f>INDEX(Structure!$K$6:$K$12,MATCH(I2690,Structure!$A$6:$A$12,0))</f>
        <v/>
      </c>
      <c r="N2690" s="26">
        <f>INDEX(Structure!$G$25:$G$52,MATCH(B2690&amp;"|"&amp;I2690,Structure!$A$25:$A$52,0))</f>
        <v/>
      </c>
      <c r="O2690" s="26">
        <f>INDEX(Structure!$H$25:$H$52,MATCH(B2690&amp;"|"&amp;I2690,Structure!$A$25:$A$52,0))</f>
        <v/>
      </c>
      <c r="P2690" s="26">
        <f>INDEX(Structure!$I$25:$I$52,MATCH(B2690&amp;"|"&amp;I2690,Structure!$A$25:$A$52,0))</f>
        <v/>
      </c>
      <c r="Q2690" s="20">
        <f>G2690/H2690</f>
        <v/>
      </c>
      <c r="R2690" s="20">
        <f>G2690/O2690</f>
        <v/>
      </c>
      <c r="S2690" s="32">
        <f>(G2690-N2690)/(P2690-N2690)</f>
        <v/>
      </c>
      <c r="T2690" s="4">
        <f>IF(G2690&lt;N2690,"Below",IF(G2690&gt;P2690,"Above","Within"))</f>
        <v/>
      </c>
      <c r="U2690" s="17">
        <f>MAX(0,N2690-G2690)*F2690</f>
        <v/>
      </c>
      <c r="V2690" s="17">
        <f>MAX(0,G2690-P2690)*F2690</f>
        <v/>
      </c>
      <c r="W2690" s="33">
        <f>IF(T2690="Above",LN(G2690/P2690)/LN(1+INDEX(Market!$E$6:$E$9,MATCH(B2690,Market!$A$6:$A$9,0))),0)</f>
        <v/>
      </c>
    </row>
    <row r="2691">
      <c r="A2691" s="5" t="inlineStr">
        <is>
          <t>E03126</t>
        </is>
      </c>
      <c r="B2691" s="5" t="inlineStr">
        <is>
          <t>IT</t>
        </is>
      </c>
      <c r="C2691" s="5" t="inlineStr">
        <is>
          <t>Customer Service</t>
        </is>
      </c>
      <c r="D2691" s="5" t="inlineStr">
        <is>
          <t>L4</t>
        </is>
      </c>
      <c r="E2691" s="5" t="inlineStr">
        <is>
          <t>F</t>
        </is>
      </c>
      <c r="F2691" s="5" t="n">
        <v>1</v>
      </c>
      <c r="G2691" s="31" t="n">
        <v>48350</v>
      </c>
      <c r="H2691" s="31" t="n">
        <v>49100</v>
      </c>
      <c r="I2691" s="6">
        <f>INDEX(Roles!$J$5:$J$40,MATCH(C2691&amp;"|"&amp;D2691,Roles!$A$5:$A$40,0))</f>
        <v/>
      </c>
      <c r="J2691" s="6">
        <f>INDEX(Roles!$K$5:$K$40,MATCH(C2691&amp;"|"&amp;D2691,Roles!$A$5:$A$40,0))</f>
        <v/>
      </c>
      <c r="K2691" s="26">
        <f>INDEX(Market!$K$31:$K$54,MATCH(B2691&amp;"|"&amp;J2691,Market!$A$31:$A$54,0))</f>
        <v/>
      </c>
      <c r="L2691" s="6">
        <f>INDEX(Settings!$E$13:$E$19,MATCH(I2691,Settings!$B$13:$B$19,0))</f>
        <v/>
      </c>
      <c r="M2691" s="25">
        <f>INDEX(Structure!$K$6:$K$12,MATCH(I2691,Structure!$A$6:$A$12,0))</f>
        <v/>
      </c>
      <c r="N2691" s="26">
        <f>INDEX(Structure!$G$25:$G$52,MATCH(B2691&amp;"|"&amp;I2691,Structure!$A$25:$A$52,0))</f>
        <v/>
      </c>
      <c r="O2691" s="26">
        <f>INDEX(Structure!$H$25:$H$52,MATCH(B2691&amp;"|"&amp;I2691,Structure!$A$25:$A$52,0))</f>
        <v/>
      </c>
      <c r="P2691" s="26">
        <f>INDEX(Structure!$I$25:$I$52,MATCH(B2691&amp;"|"&amp;I2691,Structure!$A$25:$A$52,0))</f>
        <v/>
      </c>
      <c r="Q2691" s="20">
        <f>G2691/H2691</f>
        <v/>
      </c>
      <c r="R2691" s="20">
        <f>G2691/O2691</f>
        <v/>
      </c>
      <c r="S2691" s="32">
        <f>(G2691-N2691)/(P2691-N2691)</f>
        <v/>
      </c>
      <c r="T2691" s="4">
        <f>IF(G2691&lt;N2691,"Below",IF(G2691&gt;P2691,"Above","Within"))</f>
        <v/>
      </c>
      <c r="U2691" s="17">
        <f>MAX(0,N2691-G2691)*F2691</f>
        <v/>
      </c>
      <c r="V2691" s="17">
        <f>MAX(0,G2691-P2691)*F2691</f>
        <v/>
      </c>
      <c r="W2691" s="33">
        <f>IF(T2691="Above",LN(G2691/P2691)/LN(1+INDEX(Market!$E$6:$E$9,MATCH(B2691,Market!$A$6:$A$9,0))),0)</f>
        <v/>
      </c>
    </row>
    <row r="2692">
      <c r="A2692" s="5" t="inlineStr">
        <is>
          <t>E03127</t>
        </is>
      </c>
      <c r="B2692" s="5" t="inlineStr">
        <is>
          <t>PL</t>
        </is>
      </c>
      <c r="C2692" s="5" t="inlineStr">
        <is>
          <t>Customer Service</t>
        </is>
      </c>
      <c r="D2692" s="5" t="inlineStr">
        <is>
          <t>L3</t>
        </is>
      </c>
      <c r="E2692" s="5" t="inlineStr">
        <is>
          <t>F</t>
        </is>
      </c>
      <c r="F2692" s="5" t="n">
        <v>1</v>
      </c>
      <c r="G2692" s="31" t="n">
        <v>31100</v>
      </c>
      <c r="H2692" s="31" t="n">
        <v>30200</v>
      </c>
      <c r="I2692" s="6">
        <f>INDEX(Roles!$J$5:$J$40,MATCH(C2692&amp;"|"&amp;D2692,Roles!$A$5:$A$40,0))</f>
        <v/>
      </c>
      <c r="J2692" s="6">
        <f>INDEX(Roles!$K$5:$K$40,MATCH(C2692&amp;"|"&amp;D2692,Roles!$A$5:$A$40,0))</f>
        <v/>
      </c>
      <c r="K2692" s="26">
        <f>INDEX(Market!$K$31:$K$54,MATCH(B2692&amp;"|"&amp;J2692,Market!$A$31:$A$54,0))</f>
        <v/>
      </c>
      <c r="L2692" s="6">
        <f>INDEX(Settings!$E$13:$E$19,MATCH(I2692,Settings!$B$13:$B$19,0))</f>
        <v/>
      </c>
      <c r="M2692" s="25">
        <f>INDEX(Structure!$K$6:$K$12,MATCH(I2692,Structure!$A$6:$A$12,0))</f>
        <v/>
      </c>
      <c r="N2692" s="26">
        <f>INDEX(Structure!$G$25:$G$52,MATCH(B2692&amp;"|"&amp;I2692,Structure!$A$25:$A$52,0))</f>
        <v/>
      </c>
      <c r="O2692" s="26">
        <f>INDEX(Structure!$H$25:$H$52,MATCH(B2692&amp;"|"&amp;I2692,Structure!$A$25:$A$52,0))</f>
        <v/>
      </c>
      <c r="P2692" s="26">
        <f>INDEX(Structure!$I$25:$I$52,MATCH(B2692&amp;"|"&amp;I2692,Structure!$A$25:$A$52,0))</f>
        <v/>
      </c>
      <c r="Q2692" s="20">
        <f>G2692/H2692</f>
        <v/>
      </c>
      <c r="R2692" s="20">
        <f>G2692/O2692</f>
        <v/>
      </c>
      <c r="S2692" s="32">
        <f>(G2692-N2692)/(P2692-N2692)</f>
        <v/>
      </c>
      <c r="T2692" s="4">
        <f>IF(G2692&lt;N2692,"Below",IF(G2692&gt;P2692,"Above","Within"))</f>
        <v/>
      </c>
      <c r="U2692" s="17">
        <f>MAX(0,N2692-G2692)*F2692</f>
        <v/>
      </c>
      <c r="V2692" s="17">
        <f>MAX(0,G2692-P2692)*F2692</f>
        <v/>
      </c>
      <c r="W2692" s="33">
        <f>IF(T2692="Above",LN(G2692/P2692)/LN(1+INDEX(Market!$E$6:$E$9,MATCH(B2692,Market!$A$6:$A$9,0))),0)</f>
        <v/>
      </c>
    </row>
    <row r="2693">
      <c r="A2693" s="5" t="inlineStr">
        <is>
          <t>E03128</t>
        </is>
      </c>
      <c r="B2693" s="5" t="inlineStr">
        <is>
          <t>PL</t>
        </is>
      </c>
      <c r="C2693" s="5" t="inlineStr">
        <is>
          <t>Operations</t>
        </is>
      </c>
      <c r="D2693" s="5" t="inlineStr">
        <is>
          <t>L5</t>
        </is>
      </c>
      <c r="E2693" s="5" t="inlineStr">
        <is>
          <t>M</t>
        </is>
      </c>
      <c r="F2693" s="5" t="n">
        <v>1</v>
      </c>
      <c r="G2693" s="31" t="n">
        <v>51550</v>
      </c>
      <c r="H2693" s="31" t="n">
        <v>57900</v>
      </c>
      <c r="I2693" s="6">
        <f>INDEX(Roles!$J$5:$J$40,MATCH(C2693&amp;"|"&amp;D2693,Roles!$A$5:$A$40,0))</f>
        <v/>
      </c>
      <c r="J2693" s="6">
        <f>INDEX(Roles!$K$5:$K$40,MATCH(C2693&amp;"|"&amp;D2693,Roles!$A$5:$A$40,0))</f>
        <v/>
      </c>
      <c r="K2693" s="26">
        <f>INDEX(Market!$K$31:$K$54,MATCH(B2693&amp;"|"&amp;J2693,Market!$A$31:$A$54,0))</f>
        <v/>
      </c>
      <c r="L2693" s="6">
        <f>INDEX(Settings!$E$13:$E$19,MATCH(I2693,Settings!$B$13:$B$19,0))</f>
        <v/>
      </c>
      <c r="M2693" s="25">
        <f>INDEX(Structure!$K$6:$K$12,MATCH(I2693,Structure!$A$6:$A$12,0))</f>
        <v/>
      </c>
      <c r="N2693" s="26">
        <f>INDEX(Structure!$G$25:$G$52,MATCH(B2693&amp;"|"&amp;I2693,Structure!$A$25:$A$52,0))</f>
        <v/>
      </c>
      <c r="O2693" s="26">
        <f>INDEX(Structure!$H$25:$H$52,MATCH(B2693&amp;"|"&amp;I2693,Structure!$A$25:$A$52,0))</f>
        <v/>
      </c>
      <c r="P2693" s="26">
        <f>INDEX(Structure!$I$25:$I$52,MATCH(B2693&amp;"|"&amp;I2693,Structure!$A$25:$A$52,0))</f>
        <v/>
      </c>
      <c r="Q2693" s="20">
        <f>G2693/H2693</f>
        <v/>
      </c>
      <c r="R2693" s="20">
        <f>G2693/O2693</f>
        <v/>
      </c>
      <c r="S2693" s="32">
        <f>(G2693-N2693)/(P2693-N2693)</f>
        <v/>
      </c>
      <c r="T2693" s="4">
        <f>IF(G2693&lt;N2693,"Below",IF(G2693&gt;P2693,"Above","Within"))</f>
        <v/>
      </c>
      <c r="U2693" s="17">
        <f>MAX(0,N2693-G2693)*F2693</f>
        <v/>
      </c>
      <c r="V2693" s="17">
        <f>MAX(0,G2693-P2693)*F2693</f>
        <v/>
      </c>
      <c r="W2693" s="33">
        <f>IF(T2693="Above",LN(G2693/P2693)/LN(1+INDEX(Market!$E$6:$E$9,MATCH(B2693,Market!$A$6:$A$9,0))),0)</f>
        <v/>
      </c>
    </row>
    <row r="2694">
      <c r="A2694" s="5" t="inlineStr">
        <is>
          <t>E03129</t>
        </is>
      </c>
      <c r="B2694" s="5" t="inlineStr">
        <is>
          <t>IT</t>
        </is>
      </c>
      <c r="C2694" s="5" t="inlineStr">
        <is>
          <t>Operations</t>
        </is>
      </c>
      <c r="D2694" s="5" t="inlineStr">
        <is>
          <t>L2</t>
        </is>
      </c>
      <c r="E2694" s="5" t="inlineStr">
        <is>
          <t>F</t>
        </is>
      </c>
      <c r="F2694" s="5" t="n">
        <v>1</v>
      </c>
      <c r="G2694" s="31" t="n">
        <v>31350</v>
      </c>
      <c r="H2694" s="31" t="n">
        <v>30900</v>
      </c>
      <c r="I2694" s="6">
        <f>INDEX(Roles!$J$5:$J$40,MATCH(C2694&amp;"|"&amp;D2694,Roles!$A$5:$A$40,0))</f>
        <v/>
      </c>
      <c r="J2694" s="6">
        <f>INDEX(Roles!$K$5:$K$40,MATCH(C2694&amp;"|"&amp;D2694,Roles!$A$5:$A$40,0))</f>
        <v/>
      </c>
      <c r="K2694" s="26">
        <f>INDEX(Market!$K$31:$K$54,MATCH(B2694&amp;"|"&amp;J2694,Market!$A$31:$A$54,0))</f>
        <v/>
      </c>
      <c r="L2694" s="6">
        <f>INDEX(Settings!$E$13:$E$19,MATCH(I2694,Settings!$B$13:$B$19,0))</f>
        <v/>
      </c>
      <c r="M2694" s="25">
        <f>INDEX(Structure!$K$6:$K$12,MATCH(I2694,Structure!$A$6:$A$12,0))</f>
        <v/>
      </c>
      <c r="N2694" s="26">
        <f>INDEX(Structure!$G$25:$G$52,MATCH(B2694&amp;"|"&amp;I2694,Structure!$A$25:$A$52,0))</f>
        <v/>
      </c>
      <c r="O2694" s="26">
        <f>INDEX(Structure!$H$25:$H$52,MATCH(B2694&amp;"|"&amp;I2694,Structure!$A$25:$A$52,0))</f>
        <v/>
      </c>
      <c r="P2694" s="26">
        <f>INDEX(Structure!$I$25:$I$52,MATCH(B2694&amp;"|"&amp;I2694,Structure!$A$25:$A$52,0))</f>
        <v/>
      </c>
      <c r="Q2694" s="20">
        <f>G2694/H2694</f>
        <v/>
      </c>
      <c r="R2694" s="20">
        <f>G2694/O2694</f>
        <v/>
      </c>
      <c r="S2694" s="32">
        <f>(G2694-N2694)/(P2694-N2694)</f>
        <v/>
      </c>
      <c r="T2694" s="4">
        <f>IF(G2694&lt;N2694,"Below",IF(G2694&gt;P2694,"Above","Within"))</f>
        <v/>
      </c>
      <c r="U2694" s="17">
        <f>MAX(0,N2694-G2694)*F2694</f>
        <v/>
      </c>
      <c r="V2694" s="17">
        <f>MAX(0,G2694-P2694)*F2694</f>
        <v/>
      </c>
      <c r="W2694" s="33">
        <f>IF(T2694="Above",LN(G2694/P2694)/LN(1+INDEX(Market!$E$6:$E$9,MATCH(B2694,Market!$A$6:$A$9,0))),0)</f>
        <v/>
      </c>
    </row>
    <row r="2695">
      <c r="A2695" s="5" t="inlineStr">
        <is>
          <t>E03131</t>
        </is>
      </c>
      <c r="B2695" s="5" t="inlineStr">
        <is>
          <t>IT</t>
        </is>
      </c>
      <c r="C2695" s="5" t="inlineStr">
        <is>
          <t>Customer Service</t>
        </is>
      </c>
      <c r="D2695" s="5" t="inlineStr">
        <is>
          <t>L1</t>
        </is>
      </c>
      <c r="E2695" s="5" t="inlineStr">
        <is>
          <t>M</t>
        </is>
      </c>
      <c r="F2695" s="5" t="n">
        <v>1</v>
      </c>
      <c r="G2695" s="31" t="n">
        <v>22450</v>
      </c>
      <c r="H2695" s="31" t="n">
        <v>23400</v>
      </c>
      <c r="I2695" s="6">
        <f>INDEX(Roles!$J$5:$J$40,MATCH(C2695&amp;"|"&amp;D2695,Roles!$A$5:$A$40,0))</f>
        <v/>
      </c>
      <c r="J2695" s="6">
        <f>INDEX(Roles!$K$5:$K$40,MATCH(C2695&amp;"|"&amp;D2695,Roles!$A$5:$A$40,0))</f>
        <v/>
      </c>
      <c r="K2695" s="26">
        <f>INDEX(Market!$K$31:$K$54,MATCH(B2695&amp;"|"&amp;J2695,Market!$A$31:$A$54,0))</f>
        <v/>
      </c>
      <c r="L2695" s="6">
        <f>INDEX(Settings!$E$13:$E$19,MATCH(I2695,Settings!$B$13:$B$19,0))</f>
        <v/>
      </c>
      <c r="M2695" s="25">
        <f>INDEX(Structure!$K$6:$K$12,MATCH(I2695,Structure!$A$6:$A$12,0))</f>
        <v/>
      </c>
      <c r="N2695" s="26">
        <f>INDEX(Structure!$G$25:$G$52,MATCH(B2695&amp;"|"&amp;I2695,Structure!$A$25:$A$52,0))</f>
        <v/>
      </c>
      <c r="O2695" s="26">
        <f>INDEX(Structure!$H$25:$H$52,MATCH(B2695&amp;"|"&amp;I2695,Structure!$A$25:$A$52,0))</f>
        <v/>
      </c>
      <c r="P2695" s="26">
        <f>INDEX(Structure!$I$25:$I$52,MATCH(B2695&amp;"|"&amp;I2695,Structure!$A$25:$A$52,0))</f>
        <v/>
      </c>
      <c r="Q2695" s="20">
        <f>G2695/H2695</f>
        <v/>
      </c>
      <c r="R2695" s="20">
        <f>G2695/O2695</f>
        <v/>
      </c>
      <c r="S2695" s="32">
        <f>(G2695-N2695)/(P2695-N2695)</f>
        <v/>
      </c>
      <c r="T2695" s="4">
        <f>IF(G2695&lt;N2695,"Below",IF(G2695&gt;P2695,"Above","Within"))</f>
        <v/>
      </c>
      <c r="U2695" s="17">
        <f>MAX(0,N2695-G2695)*F2695</f>
        <v/>
      </c>
      <c r="V2695" s="17">
        <f>MAX(0,G2695-P2695)*F2695</f>
        <v/>
      </c>
      <c r="W2695" s="33">
        <f>IF(T2695="Above",LN(G2695/P2695)/LN(1+INDEX(Market!$E$6:$E$9,MATCH(B2695,Market!$A$6:$A$9,0))),0)</f>
        <v/>
      </c>
    </row>
    <row r="2696">
      <c r="A2696" s="5" t="inlineStr">
        <is>
          <t>E03132</t>
        </is>
      </c>
      <c r="B2696" s="5" t="inlineStr">
        <is>
          <t>DE</t>
        </is>
      </c>
      <c r="C2696" s="5" t="inlineStr">
        <is>
          <t>Operations</t>
        </is>
      </c>
      <c r="D2696" s="5" t="inlineStr">
        <is>
          <t>L3</t>
        </is>
      </c>
      <c r="E2696" s="5" t="inlineStr">
        <is>
          <t>M</t>
        </is>
      </c>
      <c r="F2696" s="5" t="n">
        <v>1</v>
      </c>
      <c r="G2696" s="31" t="n">
        <v>55850</v>
      </c>
      <c r="H2696" s="31" t="n">
        <v>57800</v>
      </c>
      <c r="I2696" s="6">
        <f>INDEX(Roles!$J$5:$J$40,MATCH(C2696&amp;"|"&amp;D2696,Roles!$A$5:$A$40,0))</f>
        <v/>
      </c>
      <c r="J2696" s="6">
        <f>INDEX(Roles!$K$5:$K$40,MATCH(C2696&amp;"|"&amp;D2696,Roles!$A$5:$A$40,0))</f>
        <v/>
      </c>
      <c r="K2696" s="26">
        <f>INDEX(Market!$K$31:$K$54,MATCH(B2696&amp;"|"&amp;J2696,Market!$A$31:$A$54,0))</f>
        <v/>
      </c>
      <c r="L2696" s="6">
        <f>INDEX(Settings!$E$13:$E$19,MATCH(I2696,Settings!$B$13:$B$19,0))</f>
        <v/>
      </c>
      <c r="M2696" s="25">
        <f>INDEX(Structure!$K$6:$K$12,MATCH(I2696,Structure!$A$6:$A$12,0))</f>
        <v/>
      </c>
      <c r="N2696" s="26">
        <f>INDEX(Structure!$G$25:$G$52,MATCH(B2696&amp;"|"&amp;I2696,Structure!$A$25:$A$52,0))</f>
        <v/>
      </c>
      <c r="O2696" s="26">
        <f>INDEX(Structure!$H$25:$H$52,MATCH(B2696&amp;"|"&amp;I2696,Structure!$A$25:$A$52,0))</f>
        <v/>
      </c>
      <c r="P2696" s="26">
        <f>INDEX(Structure!$I$25:$I$52,MATCH(B2696&amp;"|"&amp;I2696,Structure!$A$25:$A$52,0))</f>
        <v/>
      </c>
      <c r="Q2696" s="20">
        <f>G2696/H2696</f>
        <v/>
      </c>
      <c r="R2696" s="20">
        <f>G2696/O2696</f>
        <v/>
      </c>
      <c r="S2696" s="32">
        <f>(G2696-N2696)/(P2696-N2696)</f>
        <v/>
      </c>
      <c r="T2696" s="4">
        <f>IF(G2696&lt;N2696,"Below",IF(G2696&gt;P2696,"Above","Within"))</f>
        <v/>
      </c>
      <c r="U2696" s="17">
        <f>MAX(0,N2696-G2696)*F2696</f>
        <v/>
      </c>
      <c r="V2696" s="17">
        <f>MAX(0,G2696-P2696)*F2696</f>
        <v/>
      </c>
      <c r="W2696" s="33">
        <f>IF(T2696="Above",LN(G2696/P2696)/LN(1+INDEX(Market!$E$6:$E$9,MATCH(B2696,Market!$A$6:$A$9,0))),0)</f>
        <v/>
      </c>
    </row>
    <row r="2697">
      <c r="A2697" s="5" t="inlineStr">
        <is>
          <t>E03133</t>
        </is>
      </c>
      <c r="B2697" s="5" t="inlineStr">
        <is>
          <t>IT</t>
        </is>
      </c>
      <c r="C2697" s="5" t="inlineStr">
        <is>
          <t>Tech</t>
        </is>
      </c>
      <c r="D2697" s="5" t="inlineStr">
        <is>
          <t>L2</t>
        </is>
      </c>
      <c r="E2697" s="5" t="inlineStr">
        <is>
          <t>F</t>
        </is>
      </c>
      <c r="F2697" s="5" t="n">
        <v>1</v>
      </c>
      <c r="G2697" s="31" t="n">
        <v>45550</v>
      </c>
      <c r="H2697" s="31" t="n">
        <v>40600</v>
      </c>
      <c r="I2697" s="6">
        <f>INDEX(Roles!$J$5:$J$40,MATCH(C2697&amp;"|"&amp;D2697,Roles!$A$5:$A$40,0))</f>
        <v/>
      </c>
      <c r="J2697" s="6">
        <f>INDEX(Roles!$K$5:$K$40,MATCH(C2697&amp;"|"&amp;D2697,Roles!$A$5:$A$40,0))</f>
        <v/>
      </c>
      <c r="K2697" s="26">
        <f>INDEX(Market!$K$31:$K$54,MATCH(B2697&amp;"|"&amp;J2697,Market!$A$31:$A$54,0))</f>
        <v/>
      </c>
      <c r="L2697" s="6">
        <f>INDEX(Settings!$E$13:$E$19,MATCH(I2697,Settings!$B$13:$B$19,0))</f>
        <v/>
      </c>
      <c r="M2697" s="25">
        <f>INDEX(Structure!$K$6:$K$12,MATCH(I2697,Structure!$A$6:$A$12,0))</f>
        <v/>
      </c>
      <c r="N2697" s="26">
        <f>INDEX(Structure!$G$25:$G$52,MATCH(B2697&amp;"|"&amp;I2697,Structure!$A$25:$A$52,0))</f>
        <v/>
      </c>
      <c r="O2697" s="26">
        <f>INDEX(Structure!$H$25:$H$52,MATCH(B2697&amp;"|"&amp;I2697,Structure!$A$25:$A$52,0))</f>
        <v/>
      </c>
      <c r="P2697" s="26">
        <f>INDEX(Structure!$I$25:$I$52,MATCH(B2697&amp;"|"&amp;I2697,Structure!$A$25:$A$52,0))</f>
        <v/>
      </c>
      <c r="Q2697" s="20">
        <f>G2697/H2697</f>
        <v/>
      </c>
      <c r="R2697" s="20">
        <f>G2697/O2697</f>
        <v/>
      </c>
      <c r="S2697" s="32">
        <f>(G2697-N2697)/(P2697-N2697)</f>
        <v/>
      </c>
      <c r="T2697" s="4">
        <f>IF(G2697&lt;N2697,"Below",IF(G2697&gt;P2697,"Above","Within"))</f>
        <v/>
      </c>
      <c r="U2697" s="17">
        <f>MAX(0,N2697-G2697)*F2697</f>
        <v/>
      </c>
      <c r="V2697" s="17">
        <f>MAX(0,G2697-P2697)*F2697</f>
        <v/>
      </c>
      <c r="W2697" s="33">
        <f>IF(T2697="Above",LN(G2697/P2697)/LN(1+INDEX(Market!$E$6:$E$9,MATCH(B2697,Market!$A$6:$A$9,0))),0)</f>
        <v/>
      </c>
    </row>
    <row r="2698">
      <c r="A2698" s="5" t="inlineStr">
        <is>
          <t>E03134</t>
        </is>
      </c>
      <c r="B2698" s="5" t="inlineStr">
        <is>
          <t>DE</t>
        </is>
      </c>
      <c r="C2698" s="5" t="inlineStr">
        <is>
          <t>Operations</t>
        </is>
      </c>
      <c r="D2698" s="5" t="inlineStr">
        <is>
          <t>L3</t>
        </is>
      </c>
      <c r="E2698" s="5" t="inlineStr">
        <is>
          <t>M</t>
        </is>
      </c>
      <c r="F2698" s="5" t="n">
        <v>1</v>
      </c>
      <c r="G2698" s="31" t="n">
        <v>54350</v>
      </c>
      <c r="H2698" s="31" t="n">
        <v>57800</v>
      </c>
      <c r="I2698" s="6">
        <f>INDEX(Roles!$J$5:$J$40,MATCH(C2698&amp;"|"&amp;D2698,Roles!$A$5:$A$40,0))</f>
        <v/>
      </c>
      <c r="J2698" s="6">
        <f>INDEX(Roles!$K$5:$K$40,MATCH(C2698&amp;"|"&amp;D2698,Roles!$A$5:$A$40,0))</f>
        <v/>
      </c>
      <c r="K2698" s="26">
        <f>INDEX(Market!$K$31:$K$54,MATCH(B2698&amp;"|"&amp;J2698,Market!$A$31:$A$54,0))</f>
        <v/>
      </c>
      <c r="L2698" s="6">
        <f>INDEX(Settings!$E$13:$E$19,MATCH(I2698,Settings!$B$13:$B$19,0))</f>
        <v/>
      </c>
      <c r="M2698" s="25">
        <f>INDEX(Structure!$K$6:$K$12,MATCH(I2698,Structure!$A$6:$A$12,0))</f>
        <v/>
      </c>
      <c r="N2698" s="26">
        <f>INDEX(Structure!$G$25:$G$52,MATCH(B2698&amp;"|"&amp;I2698,Structure!$A$25:$A$52,0))</f>
        <v/>
      </c>
      <c r="O2698" s="26">
        <f>INDEX(Structure!$H$25:$H$52,MATCH(B2698&amp;"|"&amp;I2698,Structure!$A$25:$A$52,0))</f>
        <v/>
      </c>
      <c r="P2698" s="26">
        <f>INDEX(Structure!$I$25:$I$52,MATCH(B2698&amp;"|"&amp;I2698,Structure!$A$25:$A$52,0))</f>
        <v/>
      </c>
      <c r="Q2698" s="20">
        <f>G2698/H2698</f>
        <v/>
      </c>
      <c r="R2698" s="20">
        <f>G2698/O2698</f>
        <v/>
      </c>
      <c r="S2698" s="32">
        <f>(G2698-N2698)/(P2698-N2698)</f>
        <v/>
      </c>
      <c r="T2698" s="4">
        <f>IF(G2698&lt;N2698,"Below",IF(G2698&gt;P2698,"Above","Within"))</f>
        <v/>
      </c>
      <c r="U2698" s="17">
        <f>MAX(0,N2698-G2698)*F2698</f>
        <v/>
      </c>
      <c r="V2698" s="17">
        <f>MAX(0,G2698-P2698)*F2698</f>
        <v/>
      </c>
      <c r="W2698" s="33">
        <f>IF(T2698="Above",LN(G2698/P2698)/LN(1+INDEX(Market!$E$6:$E$9,MATCH(B2698,Market!$A$6:$A$9,0))),0)</f>
        <v/>
      </c>
    </row>
    <row r="2699">
      <c r="A2699" s="5" t="inlineStr">
        <is>
          <t>E03135</t>
        </is>
      </c>
      <c r="B2699" s="5" t="inlineStr">
        <is>
          <t>ES</t>
        </is>
      </c>
      <c r="C2699" s="5" t="inlineStr">
        <is>
          <t>Operations</t>
        </is>
      </c>
      <c r="D2699" s="5" t="inlineStr">
        <is>
          <t>L3</t>
        </is>
      </c>
      <c r="E2699" s="5" t="inlineStr">
        <is>
          <t>M</t>
        </is>
      </c>
      <c r="F2699" s="5" t="n">
        <v>1</v>
      </c>
      <c r="G2699" s="31" t="n">
        <v>36300</v>
      </c>
      <c r="H2699" s="31" t="n">
        <v>38000</v>
      </c>
      <c r="I2699" s="6">
        <f>INDEX(Roles!$J$5:$J$40,MATCH(C2699&amp;"|"&amp;D2699,Roles!$A$5:$A$40,0))</f>
        <v/>
      </c>
      <c r="J2699" s="6">
        <f>INDEX(Roles!$K$5:$K$40,MATCH(C2699&amp;"|"&amp;D2699,Roles!$A$5:$A$40,0))</f>
        <v/>
      </c>
      <c r="K2699" s="26">
        <f>INDEX(Market!$K$31:$K$54,MATCH(B2699&amp;"|"&amp;J2699,Market!$A$31:$A$54,0))</f>
        <v/>
      </c>
      <c r="L2699" s="6">
        <f>INDEX(Settings!$E$13:$E$19,MATCH(I2699,Settings!$B$13:$B$19,0))</f>
        <v/>
      </c>
      <c r="M2699" s="25">
        <f>INDEX(Structure!$K$6:$K$12,MATCH(I2699,Structure!$A$6:$A$12,0))</f>
        <v/>
      </c>
      <c r="N2699" s="26">
        <f>INDEX(Structure!$G$25:$G$52,MATCH(B2699&amp;"|"&amp;I2699,Structure!$A$25:$A$52,0))</f>
        <v/>
      </c>
      <c r="O2699" s="26">
        <f>INDEX(Structure!$H$25:$H$52,MATCH(B2699&amp;"|"&amp;I2699,Structure!$A$25:$A$52,0))</f>
        <v/>
      </c>
      <c r="P2699" s="26">
        <f>INDEX(Structure!$I$25:$I$52,MATCH(B2699&amp;"|"&amp;I2699,Structure!$A$25:$A$52,0))</f>
        <v/>
      </c>
      <c r="Q2699" s="20">
        <f>G2699/H2699</f>
        <v/>
      </c>
      <c r="R2699" s="20">
        <f>G2699/O2699</f>
        <v/>
      </c>
      <c r="S2699" s="32">
        <f>(G2699-N2699)/(P2699-N2699)</f>
        <v/>
      </c>
      <c r="T2699" s="4">
        <f>IF(G2699&lt;N2699,"Below",IF(G2699&gt;P2699,"Above","Within"))</f>
        <v/>
      </c>
      <c r="U2699" s="17">
        <f>MAX(0,N2699-G2699)*F2699</f>
        <v/>
      </c>
      <c r="V2699" s="17">
        <f>MAX(0,G2699-P2699)*F2699</f>
        <v/>
      </c>
      <c r="W2699" s="33">
        <f>IF(T2699="Above",LN(G2699/P2699)/LN(1+INDEX(Market!$E$6:$E$9,MATCH(B2699,Market!$A$6:$A$9,0))),0)</f>
        <v/>
      </c>
    </row>
    <row r="2700">
      <c r="A2700" s="5" t="inlineStr">
        <is>
          <t>E03137</t>
        </is>
      </c>
      <c r="B2700" s="5" t="inlineStr">
        <is>
          <t>IT</t>
        </is>
      </c>
      <c r="C2700" s="5" t="inlineStr">
        <is>
          <t>Tech</t>
        </is>
      </c>
      <c r="D2700" s="5" t="inlineStr">
        <is>
          <t>L2</t>
        </is>
      </c>
      <c r="E2700" s="5" t="inlineStr">
        <is>
          <t>F</t>
        </is>
      </c>
      <c r="F2700" s="5" t="n">
        <v>1</v>
      </c>
      <c r="G2700" s="31" t="n">
        <v>41350</v>
      </c>
      <c r="H2700" s="31" t="n">
        <v>40600</v>
      </c>
      <c r="I2700" s="6">
        <f>INDEX(Roles!$J$5:$J$40,MATCH(C2700&amp;"|"&amp;D2700,Roles!$A$5:$A$40,0))</f>
        <v/>
      </c>
      <c r="J2700" s="6">
        <f>INDEX(Roles!$K$5:$K$40,MATCH(C2700&amp;"|"&amp;D2700,Roles!$A$5:$A$40,0))</f>
        <v/>
      </c>
      <c r="K2700" s="26">
        <f>INDEX(Market!$K$31:$K$54,MATCH(B2700&amp;"|"&amp;J2700,Market!$A$31:$A$54,0))</f>
        <v/>
      </c>
      <c r="L2700" s="6">
        <f>INDEX(Settings!$E$13:$E$19,MATCH(I2700,Settings!$B$13:$B$19,0))</f>
        <v/>
      </c>
      <c r="M2700" s="25">
        <f>INDEX(Structure!$K$6:$K$12,MATCH(I2700,Structure!$A$6:$A$12,0))</f>
        <v/>
      </c>
      <c r="N2700" s="26">
        <f>INDEX(Structure!$G$25:$G$52,MATCH(B2700&amp;"|"&amp;I2700,Structure!$A$25:$A$52,0))</f>
        <v/>
      </c>
      <c r="O2700" s="26">
        <f>INDEX(Structure!$H$25:$H$52,MATCH(B2700&amp;"|"&amp;I2700,Structure!$A$25:$A$52,0))</f>
        <v/>
      </c>
      <c r="P2700" s="26">
        <f>INDEX(Structure!$I$25:$I$52,MATCH(B2700&amp;"|"&amp;I2700,Structure!$A$25:$A$52,0))</f>
        <v/>
      </c>
      <c r="Q2700" s="20">
        <f>G2700/H2700</f>
        <v/>
      </c>
      <c r="R2700" s="20">
        <f>G2700/O2700</f>
        <v/>
      </c>
      <c r="S2700" s="32">
        <f>(G2700-N2700)/(P2700-N2700)</f>
        <v/>
      </c>
      <c r="T2700" s="4">
        <f>IF(G2700&lt;N2700,"Below",IF(G2700&gt;P2700,"Above","Within"))</f>
        <v/>
      </c>
      <c r="U2700" s="17">
        <f>MAX(0,N2700-G2700)*F2700</f>
        <v/>
      </c>
      <c r="V2700" s="17">
        <f>MAX(0,G2700-P2700)*F2700</f>
        <v/>
      </c>
      <c r="W2700" s="33">
        <f>IF(T2700="Above",LN(G2700/P2700)/LN(1+INDEX(Market!$E$6:$E$9,MATCH(B2700,Market!$A$6:$A$9,0))),0)</f>
        <v/>
      </c>
    </row>
    <row r="2701">
      <c r="A2701" s="5" t="inlineStr">
        <is>
          <t>E03138</t>
        </is>
      </c>
      <c r="B2701" s="5" t="inlineStr">
        <is>
          <t>IT</t>
        </is>
      </c>
      <c r="C2701" s="5" t="inlineStr">
        <is>
          <t>Tech</t>
        </is>
      </c>
      <c r="D2701" s="5" t="inlineStr">
        <is>
          <t>L5</t>
        </is>
      </c>
      <c r="E2701" s="5" t="inlineStr">
        <is>
          <t>M</t>
        </is>
      </c>
      <c r="F2701" s="5" t="n">
        <v>1</v>
      </c>
      <c r="G2701" s="31" t="n">
        <v>102550</v>
      </c>
      <c r="H2701" s="31" t="n">
        <v>94200</v>
      </c>
      <c r="I2701" s="6">
        <f>INDEX(Roles!$J$5:$J$40,MATCH(C2701&amp;"|"&amp;D2701,Roles!$A$5:$A$40,0))</f>
        <v/>
      </c>
      <c r="J2701" s="6">
        <f>INDEX(Roles!$K$5:$K$40,MATCH(C2701&amp;"|"&amp;D2701,Roles!$A$5:$A$40,0))</f>
        <v/>
      </c>
      <c r="K2701" s="26">
        <f>INDEX(Market!$K$31:$K$54,MATCH(B2701&amp;"|"&amp;J2701,Market!$A$31:$A$54,0))</f>
        <v/>
      </c>
      <c r="L2701" s="6">
        <f>INDEX(Settings!$E$13:$E$19,MATCH(I2701,Settings!$B$13:$B$19,0))</f>
        <v/>
      </c>
      <c r="M2701" s="25">
        <f>INDEX(Structure!$K$6:$K$12,MATCH(I2701,Structure!$A$6:$A$12,0))</f>
        <v/>
      </c>
      <c r="N2701" s="26">
        <f>INDEX(Structure!$G$25:$G$52,MATCH(B2701&amp;"|"&amp;I2701,Structure!$A$25:$A$52,0))</f>
        <v/>
      </c>
      <c r="O2701" s="26">
        <f>INDEX(Structure!$H$25:$H$52,MATCH(B2701&amp;"|"&amp;I2701,Structure!$A$25:$A$52,0))</f>
        <v/>
      </c>
      <c r="P2701" s="26">
        <f>INDEX(Structure!$I$25:$I$52,MATCH(B2701&amp;"|"&amp;I2701,Structure!$A$25:$A$52,0))</f>
        <v/>
      </c>
      <c r="Q2701" s="20">
        <f>G2701/H2701</f>
        <v/>
      </c>
      <c r="R2701" s="20">
        <f>G2701/O2701</f>
        <v/>
      </c>
      <c r="S2701" s="32">
        <f>(G2701-N2701)/(P2701-N2701)</f>
        <v/>
      </c>
      <c r="T2701" s="4">
        <f>IF(G2701&lt;N2701,"Below",IF(G2701&gt;P2701,"Above","Within"))</f>
        <v/>
      </c>
      <c r="U2701" s="17">
        <f>MAX(0,N2701-G2701)*F2701</f>
        <v/>
      </c>
      <c r="V2701" s="17">
        <f>MAX(0,G2701-P2701)*F2701</f>
        <v/>
      </c>
      <c r="W2701" s="33">
        <f>IF(T2701="Above",LN(G2701/P2701)/LN(1+INDEX(Market!$E$6:$E$9,MATCH(B2701,Market!$A$6:$A$9,0))),0)</f>
        <v/>
      </c>
    </row>
    <row r="2702">
      <c r="A2702" s="5" t="inlineStr">
        <is>
          <t>E03139</t>
        </is>
      </c>
      <c r="B2702" s="5" t="inlineStr">
        <is>
          <t>DE</t>
        </is>
      </c>
      <c r="C2702" s="5" t="inlineStr">
        <is>
          <t>Operations</t>
        </is>
      </c>
      <c r="D2702" s="5" t="inlineStr">
        <is>
          <t>L6</t>
        </is>
      </c>
      <c r="E2702" s="5" t="inlineStr">
        <is>
          <t>M</t>
        </is>
      </c>
      <c r="F2702" s="5" t="n">
        <v>1</v>
      </c>
      <c r="G2702" s="31" t="n">
        <v>142050</v>
      </c>
      <c r="H2702" s="31" t="n">
        <v>144400</v>
      </c>
      <c r="I2702" s="6">
        <f>INDEX(Roles!$J$5:$J$40,MATCH(C2702&amp;"|"&amp;D2702,Roles!$A$5:$A$40,0))</f>
        <v/>
      </c>
      <c r="J2702" s="6">
        <f>INDEX(Roles!$K$5:$K$40,MATCH(C2702&amp;"|"&amp;D2702,Roles!$A$5:$A$40,0))</f>
        <v/>
      </c>
      <c r="K2702" s="26">
        <f>INDEX(Market!$K$31:$K$54,MATCH(B2702&amp;"|"&amp;J2702,Market!$A$31:$A$54,0))</f>
        <v/>
      </c>
      <c r="L2702" s="6">
        <f>INDEX(Settings!$E$13:$E$19,MATCH(I2702,Settings!$B$13:$B$19,0))</f>
        <v/>
      </c>
      <c r="M2702" s="25">
        <f>INDEX(Structure!$K$6:$K$12,MATCH(I2702,Structure!$A$6:$A$12,0))</f>
        <v/>
      </c>
      <c r="N2702" s="26">
        <f>INDEX(Structure!$G$25:$G$52,MATCH(B2702&amp;"|"&amp;I2702,Structure!$A$25:$A$52,0))</f>
        <v/>
      </c>
      <c r="O2702" s="26">
        <f>INDEX(Structure!$H$25:$H$52,MATCH(B2702&amp;"|"&amp;I2702,Structure!$A$25:$A$52,0))</f>
        <v/>
      </c>
      <c r="P2702" s="26">
        <f>INDEX(Structure!$I$25:$I$52,MATCH(B2702&amp;"|"&amp;I2702,Structure!$A$25:$A$52,0))</f>
        <v/>
      </c>
      <c r="Q2702" s="20">
        <f>G2702/H2702</f>
        <v/>
      </c>
      <c r="R2702" s="20">
        <f>G2702/O2702</f>
        <v/>
      </c>
      <c r="S2702" s="32">
        <f>(G2702-N2702)/(P2702-N2702)</f>
        <v/>
      </c>
      <c r="T2702" s="4">
        <f>IF(G2702&lt;N2702,"Below",IF(G2702&gt;P2702,"Above","Within"))</f>
        <v/>
      </c>
      <c r="U2702" s="17">
        <f>MAX(0,N2702-G2702)*F2702</f>
        <v/>
      </c>
      <c r="V2702" s="17">
        <f>MAX(0,G2702-P2702)*F2702</f>
        <v/>
      </c>
      <c r="W2702" s="33">
        <f>IF(T2702="Above",LN(G2702/P2702)/LN(1+INDEX(Market!$E$6:$E$9,MATCH(B2702,Market!$A$6:$A$9,0))),0)</f>
        <v/>
      </c>
    </row>
    <row r="2703">
      <c r="A2703" s="5" t="inlineStr">
        <is>
          <t>E03140</t>
        </is>
      </c>
      <c r="B2703" s="5" t="inlineStr">
        <is>
          <t>DE</t>
        </is>
      </c>
      <c r="C2703" s="5" t="inlineStr">
        <is>
          <t>Operations</t>
        </is>
      </c>
      <c r="D2703" s="5" t="inlineStr">
        <is>
          <t>L3</t>
        </is>
      </c>
      <c r="E2703" s="5" t="inlineStr">
        <is>
          <t>M</t>
        </is>
      </c>
      <c r="F2703" s="5" t="n">
        <v>1</v>
      </c>
      <c r="G2703" s="31" t="n">
        <v>56100</v>
      </c>
      <c r="H2703" s="31" t="n">
        <v>57800</v>
      </c>
      <c r="I2703" s="6">
        <f>INDEX(Roles!$J$5:$J$40,MATCH(C2703&amp;"|"&amp;D2703,Roles!$A$5:$A$40,0))</f>
        <v/>
      </c>
      <c r="J2703" s="6">
        <f>INDEX(Roles!$K$5:$K$40,MATCH(C2703&amp;"|"&amp;D2703,Roles!$A$5:$A$40,0))</f>
        <v/>
      </c>
      <c r="K2703" s="26">
        <f>INDEX(Market!$K$31:$K$54,MATCH(B2703&amp;"|"&amp;J2703,Market!$A$31:$A$54,0))</f>
        <v/>
      </c>
      <c r="L2703" s="6">
        <f>INDEX(Settings!$E$13:$E$19,MATCH(I2703,Settings!$B$13:$B$19,0))</f>
        <v/>
      </c>
      <c r="M2703" s="25">
        <f>INDEX(Structure!$K$6:$K$12,MATCH(I2703,Structure!$A$6:$A$12,0))</f>
        <v/>
      </c>
      <c r="N2703" s="26">
        <f>INDEX(Structure!$G$25:$G$52,MATCH(B2703&amp;"|"&amp;I2703,Structure!$A$25:$A$52,0))</f>
        <v/>
      </c>
      <c r="O2703" s="26">
        <f>INDEX(Structure!$H$25:$H$52,MATCH(B2703&amp;"|"&amp;I2703,Structure!$A$25:$A$52,0))</f>
        <v/>
      </c>
      <c r="P2703" s="26">
        <f>INDEX(Structure!$I$25:$I$52,MATCH(B2703&amp;"|"&amp;I2703,Structure!$A$25:$A$52,0))</f>
        <v/>
      </c>
      <c r="Q2703" s="20">
        <f>G2703/H2703</f>
        <v/>
      </c>
      <c r="R2703" s="20">
        <f>G2703/O2703</f>
        <v/>
      </c>
      <c r="S2703" s="32">
        <f>(G2703-N2703)/(P2703-N2703)</f>
        <v/>
      </c>
      <c r="T2703" s="4">
        <f>IF(G2703&lt;N2703,"Below",IF(G2703&gt;P2703,"Above","Within"))</f>
        <v/>
      </c>
      <c r="U2703" s="17">
        <f>MAX(0,N2703-G2703)*F2703</f>
        <v/>
      </c>
      <c r="V2703" s="17">
        <f>MAX(0,G2703-P2703)*F2703</f>
        <v/>
      </c>
      <c r="W2703" s="33">
        <f>IF(T2703="Above",LN(G2703/P2703)/LN(1+INDEX(Market!$E$6:$E$9,MATCH(B2703,Market!$A$6:$A$9,0))),0)</f>
        <v/>
      </c>
    </row>
    <row r="2704">
      <c r="A2704" s="5" t="inlineStr">
        <is>
          <t>E03141</t>
        </is>
      </c>
      <c r="B2704" s="5" t="inlineStr">
        <is>
          <t>IT</t>
        </is>
      </c>
      <c r="C2704" s="5" t="inlineStr">
        <is>
          <t>Finance</t>
        </is>
      </c>
      <c r="D2704" s="5" t="inlineStr">
        <is>
          <t>L3</t>
        </is>
      </c>
      <c r="E2704" s="5" t="inlineStr">
        <is>
          <t>M</t>
        </is>
      </c>
      <c r="F2704" s="5" t="n">
        <v>1</v>
      </c>
      <c r="G2704" s="31" t="n">
        <v>50950</v>
      </c>
      <c r="H2704" s="31" t="n">
        <v>45800</v>
      </c>
      <c r="I2704" s="6">
        <f>INDEX(Roles!$J$5:$J$40,MATCH(C2704&amp;"|"&amp;D2704,Roles!$A$5:$A$40,0))</f>
        <v/>
      </c>
      <c r="J2704" s="6">
        <f>INDEX(Roles!$K$5:$K$40,MATCH(C2704&amp;"|"&amp;D2704,Roles!$A$5:$A$40,0))</f>
        <v/>
      </c>
      <c r="K2704" s="26">
        <f>INDEX(Market!$K$31:$K$54,MATCH(B2704&amp;"|"&amp;J2704,Market!$A$31:$A$54,0))</f>
        <v/>
      </c>
      <c r="L2704" s="6">
        <f>INDEX(Settings!$E$13:$E$19,MATCH(I2704,Settings!$B$13:$B$19,0))</f>
        <v/>
      </c>
      <c r="M2704" s="25">
        <f>INDEX(Structure!$K$6:$K$12,MATCH(I2704,Structure!$A$6:$A$12,0))</f>
        <v/>
      </c>
      <c r="N2704" s="26">
        <f>INDEX(Structure!$G$25:$G$52,MATCH(B2704&amp;"|"&amp;I2704,Structure!$A$25:$A$52,0))</f>
        <v/>
      </c>
      <c r="O2704" s="26">
        <f>INDEX(Structure!$H$25:$H$52,MATCH(B2704&amp;"|"&amp;I2704,Structure!$A$25:$A$52,0))</f>
        <v/>
      </c>
      <c r="P2704" s="26">
        <f>INDEX(Structure!$I$25:$I$52,MATCH(B2704&amp;"|"&amp;I2704,Structure!$A$25:$A$52,0))</f>
        <v/>
      </c>
      <c r="Q2704" s="20">
        <f>G2704/H2704</f>
        <v/>
      </c>
      <c r="R2704" s="20">
        <f>G2704/O2704</f>
        <v/>
      </c>
      <c r="S2704" s="32">
        <f>(G2704-N2704)/(P2704-N2704)</f>
        <v/>
      </c>
      <c r="T2704" s="4">
        <f>IF(G2704&lt;N2704,"Below",IF(G2704&gt;P2704,"Above","Within"))</f>
        <v/>
      </c>
      <c r="U2704" s="17">
        <f>MAX(0,N2704-G2704)*F2704</f>
        <v/>
      </c>
      <c r="V2704" s="17">
        <f>MAX(0,G2704-P2704)*F2704</f>
        <v/>
      </c>
      <c r="W2704" s="33">
        <f>IF(T2704="Above",LN(G2704/P2704)/LN(1+INDEX(Market!$E$6:$E$9,MATCH(B2704,Market!$A$6:$A$9,0))),0)</f>
        <v/>
      </c>
    </row>
    <row r="2705">
      <c r="A2705" s="5" t="inlineStr">
        <is>
          <t>E03142</t>
        </is>
      </c>
      <c r="B2705" s="5" t="inlineStr">
        <is>
          <t>PL</t>
        </is>
      </c>
      <c r="C2705" s="5" t="inlineStr">
        <is>
          <t>Finance</t>
        </is>
      </c>
      <c r="D2705" s="5" t="inlineStr">
        <is>
          <t>L4</t>
        </is>
      </c>
      <c r="E2705" s="5" t="inlineStr">
        <is>
          <t>M</t>
        </is>
      </c>
      <c r="F2705" s="5" t="n">
        <v>0.8</v>
      </c>
      <c r="G2705" s="31" t="n">
        <v>54450</v>
      </c>
      <c r="H2705" s="31" t="n">
        <v>48500</v>
      </c>
      <c r="I2705" s="6">
        <f>INDEX(Roles!$J$5:$J$40,MATCH(C2705&amp;"|"&amp;D2705,Roles!$A$5:$A$40,0))</f>
        <v/>
      </c>
      <c r="J2705" s="6">
        <f>INDEX(Roles!$K$5:$K$40,MATCH(C2705&amp;"|"&amp;D2705,Roles!$A$5:$A$40,0))</f>
        <v/>
      </c>
      <c r="K2705" s="26">
        <f>INDEX(Market!$K$31:$K$54,MATCH(B2705&amp;"|"&amp;J2705,Market!$A$31:$A$54,0))</f>
        <v/>
      </c>
      <c r="L2705" s="6">
        <f>INDEX(Settings!$E$13:$E$19,MATCH(I2705,Settings!$B$13:$B$19,0))</f>
        <v/>
      </c>
      <c r="M2705" s="25">
        <f>INDEX(Structure!$K$6:$K$12,MATCH(I2705,Structure!$A$6:$A$12,0))</f>
        <v/>
      </c>
      <c r="N2705" s="26">
        <f>INDEX(Structure!$G$25:$G$52,MATCH(B2705&amp;"|"&amp;I2705,Structure!$A$25:$A$52,0))</f>
        <v/>
      </c>
      <c r="O2705" s="26">
        <f>INDEX(Structure!$H$25:$H$52,MATCH(B2705&amp;"|"&amp;I2705,Structure!$A$25:$A$52,0))</f>
        <v/>
      </c>
      <c r="P2705" s="26">
        <f>INDEX(Structure!$I$25:$I$52,MATCH(B2705&amp;"|"&amp;I2705,Structure!$A$25:$A$52,0))</f>
        <v/>
      </c>
      <c r="Q2705" s="20">
        <f>G2705/H2705</f>
        <v/>
      </c>
      <c r="R2705" s="20">
        <f>G2705/O2705</f>
        <v/>
      </c>
      <c r="S2705" s="32">
        <f>(G2705-N2705)/(P2705-N2705)</f>
        <v/>
      </c>
      <c r="T2705" s="4">
        <f>IF(G2705&lt;N2705,"Below",IF(G2705&gt;P2705,"Above","Within"))</f>
        <v/>
      </c>
      <c r="U2705" s="17">
        <f>MAX(0,N2705-G2705)*F2705</f>
        <v/>
      </c>
      <c r="V2705" s="17">
        <f>MAX(0,G2705-P2705)*F2705</f>
        <v/>
      </c>
      <c r="W2705" s="33">
        <f>IF(T2705="Above",LN(G2705/P2705)/LN(1+INDEX(Market!$E$6:$E$9,MATCH(B2705,Market!$A$6:$A$9,0))),0)</f>
        <v/>
      </c>
    </row>
    <row r="2706">
      <c r="A2706" s="5" t="inlineStr">
        <is>
          <t>E03143</t>
        </is>
      </c>
      <c r="B2706" s="5" t="inlineStr">
        <is>
          <t>DE</t>
        </is>
      </c>
      <c r="C2706" s="5" t="inlineStr">
        <is>
          <t>Tech</t>
        </is>
      </c>
      <c r="D2706" s="5" t="inlineStr">
        <is>
          <t>L1</t>
        </is>
      </c>
      <c r="E2706" s="5" t="inlineStr">
        <is>
          <t>F</t>
        </is>
      </c>
      <c r="F2706" s="5" t="n">
        <v>1</v>
      </c>
      <c r="G2706" s="31" t="n">
        <v>46950</v>
      </c>
      <c r="H2706" s="31" t="n">
        <v>47500</v>
      </c>
      <c r="I2706" s="6">
        <f>INDEX(Roles!$J$5:$J$40,MATCH(C2706&amp;"|"&amp;D2706,Roles!$A$5:$A$40,0))</f>
        <v/>
      </c>
      <c r="J2706" s="6">
        <f>INDEX(Roles!$K$5:$K$40,MATCH(C2706&amp;"|"&amp;D2706,Roles!$A$5:$A$40,0))</f>
        <v/>
      </c>
      <c r="K2706" s="26">
        <f>INDEX(Market!$K$31:$K$54,MATCH(B2706&amp;"|"&amp;J2706,Market!$A$31:$A$54,0))</f>
        <v/>
      </c>
      <c r="L2706" s="6">
        <f>INDEX(Settings!$E$13:$E$19,MATCH(I2706,Settings!$B$13:$B$19,0))</f>
        <v/>
      </c>
      <c r="M2706" s="25">
        <f>INDEX(Structure!$K$6:$K$12,MATCH(I2706,Structure!$A$6:$A$12,0))</f>
        <v/>
      </c>
      <c r="N2706" s="26">
        <f>INDEX(Structure!$G$25:$G$52,MATCH(B2706&amp;"|"&amp;I2706,Structure!$A$25:$A$52,0))</f>
        <v/>
      </c>
      <c r="O2706" s="26">
        <f>INDEX(Structure!$H$25:$H$52,MATCH(B2706&amp;"|"&amp;I2706,Structure!$A$25:$A$52,0))</f>
        <v/>
      </c>
      <c r="P2706" s="26">
        <f>INDEX(Structure!$I$25:$I$52,MATCH(B2706&amp;"|"&amp;I2706,Structure!$A$25:$A$52,0))</f>
        <v/>
      </c>
      <c r="Q2706" s="20">
        <f>G2706/H2706</f>
        <v/>
      </c>
      <c r="R2706" s="20">
        <f>G2706/O2706</f>
        <v/>
      </c>
      <c r="S2706" s="32">
        <f>(G2706-N2706)/(P2706-N2706)</f>
        <v/>
      </c>
      <c r="T2706" s="4">
        <f>IF(G2706&lt;N2706,"Below",IF(G2706&gt;P2706,"Above","Within"))</f>
        <v/>
      </c>
      <c r="U2706" s="17">
        <f>MAX(0,N2706-G2706)*F2706</f>
        <v/>
      </c>
      <c r="V2706" s="17">
        <f>MAX(0,G2706-P2706)*F2706</f>
        <v/>
      </c>
      <c r="W2706" s="33">
        <f>IF(T2706="Above",LN(G2706/P2706)/LN(1+INDEX(Market!$E$6:$E$9,MATCH(B2706,Market!$A$6:$A$9,0))),0)</f>
        <v/>
      </c>
    </row>
    <row r="2707">
      <c r="A2707" s="5" t="inlineStr">
        <is>
          <t>E03144</t>
        </is>
      </c>
      <c r="B2707" s="5" t="inlineStr">
        <is>
          <t>DE</t>
        </is>
      </c>
      <c r="C2707" s="5" t="inlineStr">
        <is>
          <t>Customer Service</t>
        </is>
      </c>
      <c r="D2707" s="5" t="inlineStr">
        <is>
          <t>L1</t>
        </is>
      </c>
      <c r="E2707" s="5" t="inlineStr">
        <is>
          <t>F</t>
        </is>
      </c>
      <c r="F2707" s="5" t="n">
        <v>1</v>
      </c>
      <c r="G2707" s="31" t="n">
        <v>29650</v>
      </c>
      <c r="H2707" s="31" t="n">
        <v>34200</v>
      </c>
      <c r="I2707" s="6">
        <f>INDEX(Roles!$J$5:$J$40,MATCH(C2707&amp;"|"&amp;D2707,Roles!$A$5:$A$40,0))</f>
        <v/>
      </c>
      <c r="J2707" s="6">
        <f>INDEX(Roles!$K$5:$K$40,MATCH(C2707&amp;"|"&amp;D2707,Roles!$A$5:$A$40,0))</f>
        <v/>
      </c>
      <c r="K2707" s="26">
        <f>INDEX(Market!$K$31:$K$54,MATCH(B2707&amp;"|"&amp;J2707,Market!$A$31:$A$54,0))</f>
        <v/>
      </c>
      <c r="L2707" s="6">
        <f>INDEX(Settings!$E$13:$E$19,MATCH(I2707,Settings!$B$13:$B$19,0))</f>
        <v/>
      </c>
      <c r="M2707" s="25">
        <f>INDEX(Structure!$K$6:$K$12,MATCH(I2707,Structure!$A$6:$A$12,0))</f>
        <v/>
      </c>
      <c r="N2707" s="26">
        <f>INDEX(Structure!$G$25:$G$52,MATCH(B2707&amp;"|"&amp;I2707,Structure!$A$25:$A$52,0))</f>
        <v/>
      </c>
      <c r="O2707" s="26">
        <f>INDEX(Structure!$H$25:$H$52,MATCH(B2707&amp;"|"&amp;I2707,Structure!$A$25:$A$52,0))</f>
        <v/>
      </c>
      <c r="P2707" s="26">
        <f>INDEX(Structure!$I$25:$I$52,MATCH(B2707&amp;"|"&amp;I2707,Structure!$A$25:$A$52,0))</f>
        <v/>
      </c>
      <c r="Q2707" s="20">
        <f>G2707/H2707</f>
        <v/>
      </c>
      <c r="R2707" s="20">
        <f>G2707/O2707</f>
        <v/>
      </c>
      <c r="S2707" s="32">
        <f>(G2707-N2707)/(P2707-N2707)</f>
        <v/>
      </c>
      <c r="T2707" s="4">
        <f>IF(G2707&lt;N2707,"Below",IF(G2707&gt;P2707,"Above","Within"))</f>
        <v/>
      </c>
      <c r="U2707" s="17">
        <f>MAX(0,N2707-G2707)*F2707</f>
        <v/>
      </c>
      <c r="V2707" s="17">
        <f>MAX(0,G2707-P2707)*F2707</f>
        <v/>
      </c>
      <c r="W2707" s="33">
        <f>IF(T2707="Above",LN(G2707/P2707)/LN(1+INDEX(Market!$E$6:$E$9,MATCH(B2707,Market!$A$6:$A$9,0))),0)</f>
        <v/>
      </c>
    </row>
    <row r="2708">
      <c r="A2708" s="5" t="inlineStr">
        <is>
          <t>E03145</t>
        </is>
      </c>
      <c r="B2708" s="5" t="inlineStr">
        <is>
          <t>IT</t>
        </is>
      </c>
      <c r="C2708" s="5" t="inlineStr">
        <is>
          <t>Tech</t>
        </is>
      </c>
      <c r="D2708" s="5" t="inlineStr">
        <is>
          <t>L1</t>
        </is>
      </c>
      <c r="E2708" s="5" t="inlineStr">
        <is>
          <t>M</t>
        </is>
      </c>
      <c r="F2708" s="5" t="n">
        <v>1</v>
      </c>
      <c r="G2708" s="31" t="n">
        <v>32000</v>
      </c>
      <c r="H2708" s="31" t="n">
        <v>32500</v>
      </c>
      <c r="I2708" s="6">
        <f>INDEX(Roles!$J$5:$J$40,MATCH(C2708&amp;"|"&amp;D2708,Roles!$A$5:$A$40,0))</f>
        <v/>
      </c>
      <c r="J2708" s="6">
        <f>INDEX(Roles!$K$5:$K$40,MATCH(C2708&amp;"|"&amp;D2708,Roles!$A$5:$A$40,0))</f>
        <v/>
      </c>
      <c r="K2708" s="26">
        <f>INDEX(Market!$K$31:$K$54,MATCH(B2708&amp;"|"&amp;J2708,Market!$A$31:$A$54,0))</f>
        <v/>
      </c>
      <c r="L2708" s="6">
        <f>INDEX(Settings!$E$13:$E$19,MATCH(I2708,Settings!$B$13:$B$19,0))</f>
        <v/>
      </c>
      <c r="M2708" s="25">
        <f>INDEX(Structure!$K$6:$K$12,MATCH(I2708,Structure!$A$6:$A$12,0))</f>
        <v/>
      </c>
      <c r="N2708" s="26">
        <f>INDEX(Structure!$G$25:$G$52,MATCH(B2708&amp;"|"&amp;I2708,Structure!$A$25:$A$52,0))</f>
        <v/>
      </c>
      <c r="O2708" s="26">
        <f>INDEX(Structure!$H$25:$H$52,MATCH(B2708&amp;"|"&amp;I2708,Structure!$A$25:$A$52,0))</f>
        <v/>
      </c>
      <c r="P2708" s="26">
        <f>INDEX(Structure!$I$25:$I$52,MATCH(B2708&amp;"|"&amp;I2708,Structure!$A$25:$A$52,0))</f>
        <v/>
      </c>
      <c r="Q2708" s="20">
        <f>G2708/H2708</f>
        <v/>
      </c>
      <c r="R2708" s="20">
        <f>G2708/O2708</f>
        <v/>
      </c>
      <c r="S2708" s="32">
        <f>(G2708-N2708)/(P2708-N2708)</f>
        <v/>
      </c>
      <c r="T2708" s="4">
        <f>IF(G2708&lt;N2708,"Below",IF(G2708&gt;P2708,"Above","Within"))</f>
        <v/>
      </c>
      <c r="U2708" s="17">
        <f>MAX(0,N2708-G2708)*F2708</f>
        <v/>
      </c>
      <c r="V2708" s="17">
        <f>MAX(0,G2708-P2708)*F2708</f>
        <v/>
      </c>
      <c r="W2708" s="33">
        <f>IF(T2708="Above",LN(G2708/P2708)/LN(1+INDEX(Market!$E$6:$E$9,MATCH(B2708,Market!$A$6:$A$9,0))),0)</f>
        <v/>
      </c>
    </row>
    <row r="2709">
      <c r="A2709" s="5" t="inlineStr">
        <is>
          <t>E03146</t>
        </is>
      </c>
      <c r="B2709" s="5" t="inlineStr">
        <is>
          <t>ES</t>
        </is>
      </c>
      <c r="C2709" s="5" t="inlineStr">
        <is>
          <t>Customer Service</t>
        </is>
      </c>
      <c r="D2709" s="5" t="inlineStr">
        <is>
          <t>L1</t>
        </is>
      </c>
      <c r="E2709" s="5" t="inlineStr">
        <is>
          <t>F</t>
        </is>
      </c>
      <c r="F2709" s="5" t="n">
        <v>1</v>
      </c>
      <c r="G2709" s="31" t="n">
        <v>20200</v>
      </c>
      <c r="H2709" s="31" t="n">
        <v>22500</v>
      </c>
      <c r="I2709" s="6">
        <f>INDEX(Roles!$J$5:$J$40,MATCH(C2709&amp;"|"&amp;D2709,Roles!$A$5:$A$40,0))</f>
        <v/>
      </c>
      <c r="J2709" s="6">
        <f>INDEX(Roles!$K$5:$K$40,MATCH(C2709&amp;"|"&amp;D2709,Roles!$A$5:$A$40,0))</f>
        <v/>
      </c>
      <c r="K2709" s="26">
        <f>INDEX(Market!$K$31:$K$54,MATCH(B2709&amp;"|"&amp;J2709,Market!$A$31:$A$54,0))</f>
        <v/>
      </c>
      <c r="L2709" s="6">
        <f>INDEX(Settings!$E$13:$E$19,MATCH(I2709,Settings!$B$13:$B$19,0))</f>
        <v/>
      </c>
      <c r="M2709" s="25">
        <f>INDEX(Structure!$K$6:$K$12,MATCH(I2709,Structure!$A$6:$A$12,0))</f>
        <v/>
      </c>
      <c r="N2709" s="26">
        <f>INDEX(Structure!$G$25:$G$52,MATCH(B2709&amp;"|"&amp;I2709,Structure!$A$25:$A$52,0))</f>
        <v/>
      </c>
      <c r="O2709" s="26">
        <f>INDEX(Structure!$H$25:$H$52,MATCH(B2709&amp;"|"&amp;I2709,Structure!$A$25:$A$52,0))</f>
        <v/>
      </c>
      <c r="P2709" s="26">
        <f>INDEX(Structure!$I$25:$I$52,MATCH(B2709&amp;"|"&amp;I2709,Structure!$A$25:$A$52,0))</f>
        <v/>
      </c>
      <c r="Q2709" s="20">
        <f>G2709/H2709</f>
        <v/>
      </c>
      <c r="R2709" s="20">
        <f>G2709/O2709</f>
        <v/>
      </c>
      <c r="S2709" s="32">
        <f>(G2709-N2709)/(P2709-N2709)</f>
        <v/>
      </c>
      <c r="T2709" s="4">
        <f>IF(G2709&lt;N2709,"Below",IF(G2709&gt;P2709,"Above","Within"))</f>
        <v/>
      </c>
      <c r="U2709" s="17">
        <f>MAX(0,N2709-G2709)*F2709</f>
        <v/>
      </c>
      <c r="V2709" s="17">
        <f>MAX(0,G2709-P2709)*F2709</f>
        <v/>
      </c>
      <c r="W2709" s="33">
        <f>IF(T2709="Above",LN(G2709/P2709)/LN(1+INDEX(Market!$E$6:$E$9,MATCH(B2709,Market!$A$6:$A$9,0))),0)</f>
        <v/>
      </c>
    </row>
    <row r="2710">
      <c r="A2710" s="5" t="inlineStr">
        <is>
          <t>E03147</t>
        </is>
      </c>
      <c r="B2710" s="5" t="inlineStr">
        <is>
          <t>IT</t>
        </is>
      </c>
      <c r="C2710" s="5" t="inlineStr">
        <is>
          <t>Finance</t>
        </is>
      </c>
      <c r="D2710" s="5" t="inlineStr">
        <is>
          <t>L6</t>
        </is>
      </c>
      <c r="E2710" s="5" t="inlineStr">
        <is>
          <t>M</t>
        </is>
      </c>
      <c r="F2710" s="5" t="n">
        <v>1</v>
      </c>
      <c r="G2710" s="31" t="n">
        <v>111500</v>
      </c>
      <c r="H2710" s="31" t="n">
        <v>114400</v>
      </c>
      <c r="I2710" s="6">
        <f>INDEX(Roles!$J$5:$J$40,MATCH(C2710&amp;"|"&amp;D2710,Roles!$A$5:$A$40,0))</f>
        <v/>
      </c>
      <c r="J2710" s="6">
        <f>INDEX(Roles!$K$5:$K$40,MATCH(C2710&amp;"|"&amp;D2710,Roles!$A$5:$A$40,0))</f>
        <v/>
      </c>
      <c r="K2710" s="26">
        <f>INDEX(Market!$K$31:$K$54,MATCH(B2710&amp;"|"&amp;J2710,Market!$A$31:$A$54,0))</f>
        <v/>
      </c>
      <c r="L2710" s="6">
        <f>INDEX(Settings!$E$13:$E$19,MATCH(I2710,Settings!$B$13:$B$19,0))</f>
        <v/>
      </c>
      <c r="M2710" s="25">
        <f>INDEX(Structure!$K$6:$K$12,MATCH(I2710,Structure!$A$6:$A$12,0))</f>
        <v/>
      </c>
      <c r="N2710" s="26">
        <f>INDEX(Structure!$G$25:$G$52,MATCH(B2710&amp;"|"&amp;I2710,Structure!$A$25:$A$52,0))</f>
        <v/>
      </c>
      <c r="O2710" s="26">
        <f>INDEX(Structure!$H$25:$H$52,MATCH(B2710&amp;"|"&amp;I2710,Structure!$A$25:$A$52,0))</f>
        <v/>
      </c>
      <c r="P2710" s="26">
        <f>INDEX(Structure!$I$25:$I$52,MATCH(B2710&amp;"|"&amp;I2710,Structure!$A$25:$A$52,0))</f>
        <v/>
      </c>
      <c r="Q2710" s="20">
        <f>G2710/H2710</f>
        <v/>
      </c>
      <c r="R2710" s="20">
        <f>G2710/O2710</f>
        <v/>
      </c>
      <c r="S2710" s="32">
        <f>(G2710-N2710)/(P2710-N2710)</f>
        <v/>
      </c>
      <c r="T2710" s="4">
        <f>IF(G2710&lt;N2710,"Below",IF(G2710&gt;P2710,"Above","Within"))</f>
        <v/>
      </c>
      <c r="U2710" s="17">
        <f>MAX(0,N2710-G2710)*F2710</f>
        <v/>
      </c>
      <c r="V2710" s="17">
        <f>MAX(0,G2710-P2710)*F2710</f>
        <v/>
      </c>
      <c r="W2710" s="33">
        <f>IF(T2710="Above",LN(G2710/P2710)/LN(1+INDEX(Market!$E$6:$E$9,MATCH(B2710,Market!$A$6:$A$9,0))),0)</f>
        <v/>
      </c>
    </row>
    <row r="2711">
      <c r="A2711" s="5" t="inlineStr">
        <is>
          <t>E03148</t>
        </is>
      </c>
      <c r="B2711" s="5" t="inlineStr">
        <is>
          <t>PL</t>
        </is>
      </c>
      <c r="C2711" s="5" t="inlineStr">
        <is>
          <t>Customer Service</t>
        </is>
      </c>
      <c r="D2711" s="5" t="inlineStr">
        <is>
          <t>L1</t>
        </is>
      </c>
      <c r="E2711" s="5" t="inlineStr">
        <is>
          <t>F</t>
        </is>
      </c>
      <c r="F2711" s="5" t="n">
        <v>1</v>
      </c>
      <c r="G2711" s="31" t="n">
        <v>17400</v>
      </c>
      <c r="H2711" s="31" t="n">
        <v>18900</v>
      </c>
      <c r="I2711" s="6">
        <f>INDEX(Roles!$J$5:$J$40,MATCH(C2711&amp;"|"&amp;D2711,Roles!$A$5:$A$40,0))</f>
        <v/>
      </c>
      <c r="J2711" s="6">
        <f>INDEX(Roles!$K$5:$K$40,MATCH(C2711&amp;"|"&amp;D2711,Roles!$A$5:$A$40,0))</f>
        <v/>
      </c>
      <c r="K2711" s="26">
        <f>INDEX(Market!$K$31:$K$54,MATCH(B2711&amp;"|"&amp;J2711,Market!$A$31:$A$54,0))</f>
        <v/>
      </c>
      <c r="L2711" s="6">
        <f>INDEX(Settings!$E$13:$E$19,MATCH(I2711,Settings!$B$13:$B$19,0))</f>
        <v/>
      </c>
      <c r="M2711" s="25">
        <f>INDEX(Structure!$K$6:$K$12,MATCH(I2711,Structure!$A$6:$A$12,0))</f>
        <v/>
      </c>
      <c r="N2711" s="26">
        <f>INDEX(Structure!$G$25:$G$52,MATCH(B2711&amp;"|"&amp;I2711,Structure!$A$25:$A$52,0))</f>
        <v/>
      </c>
      <c r="O2711" s="26">
        <f>INDEX(Structure!$H$25:$H$52,MATCH(B2711&amp;"|"&amp;I2711,Structure!$A$25:$A$52,0))</f>
        <v/>
      </c>
      <c r="P2711" s="26">
        <f>INDEX(Structure!$I$25:$I$52,MATCH(B2711&amp;"|"&amp;I2711,Structure!$A$25:$A$52,0))</f>
        <v/>
      </c>
      <c r="Q2711" s="20">
        <f>G2711/H2711</f>
        <v/>
      </c>
      <c r="R2711" s="20">
        <f>G2711/O2711</f>
        <v/>
      </c>
      <c r="S2711" s="32">
        <f>(G2711-N2711)/(P2711-N2711)</f>
        <v/>
      </c>
      <c r="T2711" s="4">
        <f>IF(G2711&lt;N2711,"Below",IF(G2711&gt;P2711,"Above","Within"))</f>
        <v/>
      </c>
      <c r="U2711" s="17">
        <f>MAX(0,N2711-G2711)*F2711</f>
        <v/>
      </c>
      <c r="V2711" s="17">
        <f>MAX(0,G2711-P2711)*F2711</f>
        <v/>
      </c>
      <c r="W2711" s="33">
        <f>IF(T2711="Above",LN(G2711/P2711)/LN(1+INDEX(Market!$E$6:$E$9,MATCH(B2711,Market!$A$6:$A$9,0))),0)</f>
        <v/>
      </c>
    </row>
    <row r="2712">
      <c r="A2712" s="5" t="inlineStr">
        <is>
          <t>E03149</t>
        </is>
      </c>
      <c r="B2712" s="5" t="inlineStr">
        <is>
          <t>PL</t>
        </is>
      </c>
      <c r="C2712" s="5" t="inlineStr">
        <is>
          <t>Tech</t>
        </is>
      </c>
      <c r="D2712" s="5" t="inlineStr">
        <is>
          <t>L1</t>
        </is>
      </c>
      <c r="E2712" s="5" t="inlineStr">
        <is>
          <t>F</t>
        </is>
      </c>
      <c r="F2712" s="5" t="n">
        <v>1</v>
      </c>
      <c r="G2712" s="31" t="n">
        <v>28000</v>
      </c>
      <c r="H2712" s="31" t="n">
        <v>26200</v>
      </c>
      <c r="I2712" s="6">
        <f>INDEX(Roles!$J$5:$J$40,MATCH(C2712&amp;"|"&amp;D2712,Roles!$A$5:$A$40,0))</f>
        <v/>
      </c>
      <c r="J2712" s="6">
        <f>INDEX(Roles!$K$5:$K$40,MATCH(C2712&amp;"|"&amp;D2712,Roles!$A$5:$A$40,0))</f>
        <v/>
      </c>
      <c r="K2712" s="26">
        <f>INDEX(Market!$K$31:$K$54,MATCH(B2712&amp;"|"&amp;J2712,Market!$A$31:$A$54,0))</f>
        <v/>
      </c>
      <c r="L2712" s="6">
        <f>INDEX(Settings!$E$13:$E$19,MATCH(I2712,Settings!$B$13:$B$19,0))</f>
        <v/>
      </c>
      <c r="M2712" s="25">
        <f>INDEX(Structure!$K$6:$K$12,MATCH(I2712,Structure!$A$6:$A$12,0))</f>
        <v/>
      </c>
      <c r="N2712" s="26">
        <f>INDEX(Structure!$G$25:$G$52,MATCH(B2712&amp;"|"&amp;I2712,Structure!$A$25:$A$52,0))</f>
        <v/>
      </c>
      <c r="O2712" s="26">
        <f>INDEX(Structure!$H$25:$H$52,MATCH(B2712&amp;"|"&amp;I2712,Structure!$A$25:$A$52,0))</f>
        <v/>
      </c>
      <c r="P2712" s="26">
        <f>INDEX(Structure!$I$25:$I$52,MATCH(B2712&amp;"|"&amp;I2712,Structure!$A$25:$A$52,0))</f>
        <v/>
      </c>
      <c r="Q2712" s="20">
        <f>G2712/H2712</f>
        <v/>
      </c>
      <c r="R2712" s="20">
        <f>G2712/O2712</f>
        <v/>
      </c>
      <c r="S2712" s="32">
        <f>(G2712-N2712)/(P2712-N2712)</f>
        <v/>
      </c>
      <c r="T2712" s="4">
        <f>IF(G2712&lt;N2712,"Below",IF(G2712&gt;P2712,"Above","Within"))</f>
        <v/>
      </c>
      <c r="U2712" s="17">
        <f>MAX(0,N2712-G2712)*F2712</f>
        <v/>
      </c>
      <c r="V2712" s="17">
        <f>MAX(0,G2712-P2712)*F2712</f>
        <v/>
      </c>
      <c r="W2712" s="33">
        <f>IF(T2712="Above",LN(G2712/P2712)/LN(1+INDEX(Market!$E$6:$E$9,MATCH(B2712,Market!$A$6:$A$9,0))),0)</f>
        <v/>
      </c>
    </row>
    <row r="2713">
      <c r="A2713" s="5" t="inlineStr">
        <is>
          <t>E03150</t>
        </is>
      </c>
      <c r="B2713" s="5" t="inlineStr">
        <is>
          <t>ES</t>
        </is>
      </c>
      <c r="C2713" s="5" t="inlineStr">
        <is>
          <t>Sales</t>
        </is>
      </c>
      <c r="D2713" s="5" t="inlineStr">
        <is>
          <t>L6</t>
        </is>
      </c>
      <c r="E2713" s="5" t="inlineStr">
        <is>
          <t>M</t>
        </is>
      </c>
      <c r="F2713" s="5" t="n">
        <v>1</v>
      </c>
      <c r="G2713" s="31" t="n">
        <v>106400</v>
      </c>
      <c r="H2713" s="31" t="n">
        <v>105000</v>
      </c>
      <c r="I2713" s="6">
        <f>INDEX(Roles!$J$5:$J$40,MATCH(C2713&amp;"|"&amp;D2713,Roles!$A$5:$A$40,0))</f>
        <v/>
      </c>
      <c r="J2713" s="6">
        <f>INDEX(Roles!$K$5:$K$40,MATCH(C2713&amp;"|"&amp;D2713,Roles!$A$5:$A$40,0))</f>
        <v/>
      </c>
      <c r="K2713" s="26">
        <f>INDEX(Market!$K$31:$K$54,MATCH(B2713&amp;"|"&amp;J2713,Market!$A$31:$A$54,0))</f>
        <v/>
      </c>
      <c r="L2713" s="6">
        <f>INDEX(Settings!$E$13:$E$19,MATCH(I2713,Settings!$B$13:$B$19,0))</f>
        <v/>
      </c>
      <c r="M2713" s="25">
        <f>INDEX(Structure!$K$6:$K$12,MATCH(I2713,Structure!$A$6:$A$12,0))</f>
        <v/>
      </c>
      <c r="N2713" s="26">
        <f>INDEX(Structure!$G$25:$G$52,MATCH(B2713&amp;"|"&amp;I2713,Structure!$A$25:$A$52,0))</f>
        <v/>
      </c>
      <c r="O2713" s="26">
        <f>INDEX(Structure!$H$25:$H$52,MATCH(B2713&amp;"|"&amp;I2713,Structure!$A$25:$A$52,0))</f>
        <v/>
      </c>
      <c r="P2713" s="26">
        <f>INDEX(Structure!$I$25:$I$52,MATCH(B2713&amp;"|"&amp;I2713,Structure!$A$25:$A$52,0))</f>
        <v/>
      </c>
      <c r="Q2713" s="20">
        <f>G2713/H2713</f>
        <v/>
      </c>
      <c r="R2713" s="20">
        <f>G2713/O2713</f>
        <v/>
      </c>
      <c r="S2713" s="32">
        <f>(G2713-N2713)/(P2713-N2713)</f>
        <v/>
      </c>
      <c r="T2713" s="4">
        <f>IF(G2713&lt;N2713,"Below",IF(G2713&gt;P2713,"Above","Within"))</f>
        <v/>
      </c>
      <c r="U2713" s="17">
        <f>MAX(0,N2713-G2713)*F2713</f>
        <v/>
      </c>
      <c r="V2713" s="17">
        <f>MAX(0,G2713-P2713)*F2713</f>
        <v/>
      </c>
      <c r="W2713" s="33">
        <f>IF(T2713="Above",LN(G2713/P2713)/LN(1+INDEX(Market!$E$6:$E$9,MATCH(B2713,Market!$A$6:$A$9,0))),0)</f>
        <v/>
      </c>
    </row>
    <row r="2714">
      <c r="A2714" s="5" t="inlineStr">
        <is>
          <t>E03151</t>
        </is>
      </c>
      <c r="B2714" s="5" t="inlineStr">
        <is>
          <t>PL</t>
        </is>
      </c>
      <c r="C2714" s="5" t="inlineStr">
        <is>
          <t>Tech</t>
        </is>
      </c>
      <c r="D2714" s="5" t="inlineStr">
        <is>
          <t>L2</t>
        </is>
      </c>
      <c r="E2714" s="5" t="inlineStr">
        <is>
          <t>M</t>
        </is>
      </c>
      <c r="F2714" s="5" t="n">
        <v>1</v>
      </c>
      <c r="G2714" s="31" t="n">
        <v>28950</v>
      </c>
      <c r="H2714" s="31" t="n">
        <v>32800</v>
      </c>
      <c r="I2714" s="6">
        <f>INDEX(Roles!$J$5:$J$40,MATCH(C2714&amp;"|"&amp;D2714,Roles!$A$5:$A$40,0))</f>
        <v/>
      </c>
      <c r="J2714" s="6">
        <f>INDEX(Roles!$K$5:$K$40,MATCH(C2714&amp;"|"&amp;D2714,Roles!$A$5:$A$40,0))</f>
        <v/>
      </c>
      <c r="K2714" s="26">
        <f>INDEX(Market!$K$31:$K$54,MATCH(B2714&amp;"|"&amp;J2714,Market!$A$31:$A$54,0))</f>
        <v/>
      </c>
      <c r="L2714" s="6">
        <f>INDEX(Settings!$E$13:$E$19,MATCH(I2714,Settings!$B$13:$B$19,0))</f>
        <v/>
      </c>
      <c r="M2714" s="25">
        <f>INDEX(Structure!$K$6:$K$12,MATCH(I2714,Structure!$A$6:$A$12,0))</f>
        <v/>
      </c>
      <c r="N2714" s="26">
        <f>INDEX(Structure!$G$25:$G$52,MATCH(B2714&amp;"|"&amp;I2714,Structure!$A$25:$A$52,0))</f>
        <v/>
      </c>
      <c r="O2714" s="26">
        <f>INDEX(Structure!$H$25:$H$52,MATCH(B2714&amp;"|"&amp;I2714,Structure!$A$25:$A$52,0))</f>
        <v/>
      </c>
      <c r="P2714" s="26">
        <f>INDEX(Structure!$I$25:$I$52,MATCH(B2714&amp;"|"&amp;I2714,Structure!$A$25:$A$52,0))</f>
        <v/>
      </c>
      <c r="Q2714" s="20">
        <f>G2714/H2714</f>
        <v/>
      </c>
      <c r="R2714" s="20">
        <f>G2714/O2714</f>
        <v/>
      </c>
      <c r="S2714" s="32">
        <f>(G2714-N2714)/(P2714-N2714)</f>
        <v/>
      </c>
      <c r="T2714" s="4">
        <f>IF(G2714&lt;N2714,"Below",IF(G2714&gt;P2714,"Above","Within"))</f>
        <v/>
      </c>
      <c r="U2714" s="17">
        <f>MAX(0,N2714-G2714)*F2714</f>
        <v/>
      </c>
      <c r="V2714" s="17">
        <f>MAX(0,G2714-P2714)*F2714</f>
        <v/>
      </c>
      <c r="W2714" s="33">
        <f>IF(T2714="Above",LN(G2714/P2714)/LN(1+INDEX(Market!$E$6:$E$9,MATCH(B2714,Market!$A$6:$A$9,0))),0)</f>
        <v/>
      </c>
    </row>
    <row r="2715">
      <c r="A2715" s="5" t="inlineStr">
        <is>
          <t>E03152</t>
        </is>
      </c>
      <c r="B2715" s="5" t="inlineStr">
        <is>
          <t>IT</t>
        </is>
      </c>
      <c r="C2715" s="5" t="inlineStr">
        <is>
          <t>Sales</t>
        </is>
      </c>
      <c r="D2715" s="5" t="inlineStr">
        <is>
          <t>L3</t>
        </is>
      </c>
      <c r="E2715" s="5" t="inlineStr">
        <is>
          <t>F</t>
        </is>
      </c>
      <c r="F2715" s="5" t="n">
        <v>1</v>
      </c>
      <c r="G2715" s="31" t="n">
        <v>42400</v>
      </c>
      <c r="H2715" s="31" t="n">
        <v>43700</v>
      </c>
      <c r="I2715" s="6">
        <f>INDEX(Roles!$J$5:$J$40,MATCH(C2715&amp;"|"&amp;D2715,Roles!$A$5:$A$40,0))</f>
        <v/>
      </c>
      <c r="J2715" s="6">
        <f>INDEX(Roles!$K$5:$K$40,MATCH(C2715&amp;"|"&amp;D2715,Roles!$A$5:$A$40,0))</f>
        <v/>
      </c>
      <c r="K2715" s="26">
        <f>INDEX(Market!$K$31:$K$54,MATCH(B2715&amp;"|"&amp;J2715,Market!$A$31:$A$54,0))</f>
        <v/>
      </c>
      <c r="L2715" s="6">
        <f>INDEX(Settings!$E$13:$E$19,MATCH(I2715,Settings!$B$13:$B$19,0))</f>
        <v/>
      </c>
      <c r="M2715" s="25">
        <f>INDEX(Structure!$K$6:$K$12,MATCH(I2715,Structure!$A$6:$A$12,0))</f>
        <v/>
      </c>
      <c r="N2715" s="26">
        <f>INDEX(Structure!$G$25:$G$52,MATCH(B2715&amp;"|"&amp;I2715,Structure!$A$25:$A$52,0))</f>
        <v/>
      </c>
      <c r="O2715" s="26">
        <f>INDEX(Structure!$H$25:$H$52,MATCH(B2715&amp;"|"&amp;I2715,Structure!$A$25:$A$52,0))</f>
        <v/>
      </c>
      <c r="P2715" s="26">
        <f>INDEX(Structure!$I$25:$I$52,MATCH(B2715&amp;"|"&amp;I2715,Structure!$A$25:$A$52,0))</f>
        <v/>
      </c>
      <c r="Q2715" s="20">
        <f>G2715/H2715</f>
        <v/>
      </c>
      <c r="R2715" s="20">
        <f>G2715/O2715</f>
        <v/>
      </c>
      <c r="S2715" s="32">
        <f>(G2715-N2715)/(P2715-N2715)</f>
        <v/>
      </c>
      <c r="T2715" s="4">
        <f>IF(G2715&lt;N2715,"Below",IF(G2715&gt;P2715,"Above","Within"))</f>
        <v/>
      </c>
      <c r="U2715" s="17">
        <f>MAX(0,N2715-G2715)*F2715</f>
        <v/>
      </c>
      <c r="V2715" s="17">
        <f>MAX(0,G2715-P2715)*F2715</f>
        <v/>
      </c>
      <c r="W2715" s="33">
        <f>IF(T2715="Above",LN(G2715/P2715)/LN(1+INDEX(Market!$E$6:$E$9,MATCH(B2715,Market!$A$6:$A$9,0))),0)</f>
        <v/>
      </c>
    </row>
    <row r="2716">
      <c r="A2716" s="5" t="inlineStr">
        <is>
          <t>E03153</t>
        </is>
      </c>
      <c r="B2716" s="5" t="inlineStr">
        <is>
          <t>DE</t>
        </is>
      </c>
      <c r="C2716" s="5" t="inlineStr">
        <is>
          <t>Finance</t>
        </is>
      </c>
      <c r="D2716" s="5" t="inlineStr">
        <is>
          <t>L2</t>
        </is>
      </c>
      <c r="E2716" s="5" t="inlineStr">
        <is>
          <t>F</t>
        </is>
      </c>
      <c r="F2716" s="5" t="n">
        <v>1</v>
      </c>
      <c r="G2716" s="31" t="n">
        <v>54900</v>
      </c>
      <c r="H2716" s="31" t="n">
        <v>52300</v>
      </c>
      <c r="I2716" s="6">
        <f>INDEX(Roles!$J$5:$J$40,MATCH(C2716&amp;"|"&amp;D2716,Roles!$A$5:$A$40,0))</f>
        <v/>
      </c>
      <c r="J2716" s="6">
        <f>INDEX(Roles!$K$5:$K$40,MATCH(C2716&amp;"|"&amp;D2716,Roles!$A$5:$A$40,0))</f>
        <v/>
      </c>
      <c r="K2716" s="26">
        <f>INDEX(Market!$K$31:$K$54,MATCH(B2716&amp;"|"&amp;J2716,Market!$A$31:$A$54,0))</f>
        <v/>
      </c>
      <c r="L2716" s="6">
        <f>INDEX(Settings!$E$13:$E$19,MATCH(I2716,Settings!$B$13:$B$19,0))</f>
        <v/>
      </c>
      <c r="M2716" s="25">
        <f>INDEX(Structure!$K$6:$K$12,MATCH(I2716,Structure!$A$6:$A$12,0))</f>
        <v/>
      </c>
      <c r="N2716" s="26">
        <f>INDEX(Structure!$G$25:$G$52,MATCH(B2716&amp;"|"&amp;I2716,Structure!$A$25:$A$52,0))</f>
        <v/>
      </c>
      <c r="O2716" s="26">
        <f>INDEX(Structure!$H$25:$H$52,MATCH(B2716&amp;"|"&amp;I2716,Structure!$A$25:$A$52,0))</f>
        <v/>
      </c>
      <c r="P2716" s="26">
        <f>INDEX(Structure!$I$25:$I$52,MATCH(B2716&amp;"|"&amp;I2716,Structure!$A$25:$A$52,0))</f>
        <v/>
      </c>
      <c r="Q2716" s="20">
        <f>G2716/H2716</f>
        <v/>
      </c>
      <c r="R2716" s="20">
        <f>G2716/O2716</f>
        <v/>
      </c>
      <c r="S2716" s="32">
        <f>(G2716-N2716)/(P2716-N2716)</f>
        <v/>
      </c>
      <c r="T2716" s="4">
        <f>IF(G2716&lt;N2716,"Below",IF(G2716&gt;P2716,"Above","Within"))</f>
        <v/>
      </c>
      <c r="U2716" s="17">
        <f>MAX(0,N2716-G2716)*F2716</f>
        <v/>
      </c>
      <c r="V2716" s="17">
        <f>MAX(0,G2716-P2716)*F2716</f>
        <v/>
      </c>
      <c r="W2716" s="33">
        <f>IF(T2716="Above",LN(G2716/P2716)/LN(1+INDEX(Market!$E$6:$E$9,MATCH(B2716,Market!$A$6:$A$9,0))),0)</f>
        <v/>
      </c>
    </row>
    <row r="2717">
      <c r="A2717" s="5" t="inlineStr">
        <is>
          <t>E03154</t>
        </is>
      </c>
      <c r="B2717" s="5" t="inlineStr">
        <is>
          <t>PL</t>
        </is>
      </c>
      <c r="C2717" s="5" t="inlineStr">
        <is>
          <t>Sales</t>
        </is>
      </c>
      <c r="D2717" s="5" t="inlineStr">
        <is>
          <t>L3</t>
        </is>
      </c>
      <c r="E2717" s="5" t="inlineStr">
        <is>
          <t>F</t>
        </is>
      </c>
      <c r="F2717" s="5" t="n">
        <v>1</v>
      </c>
      <c r="G2717" s="31" t="n">
        <v>31350</v>
      </c>
      <c r="H2717" s="31" t="n">
        <v>35300</v>
      </c>
      <c r="I2717" s="6">
        <f>INDEX(Roles!$J$5:$J$40,MATCH(C2717&amp;"|"&amp;D2717,Roles!$A$5:$A$40,0))</f>
        <v/>
      </c>
      <c r="J2717" s="6">
        <f>INDEX(Roles!$K$5:$K$40,MATCH(C2717&amp;"|"&amp;D2717,Roles!$A$5:$A$40,0))</f>
        <v/>
      </c>
      <c r="K2717" s="26">
        <f>INDEX(Market!$K$31:$K$54,MATCH(B2717&amp;"|"&amp;J2717,Market!$A$31:$A$54,0))</f>
        <v/>
      </c>
      <c r="L2717" s="6">
        <f>INDEX(Settings!$E$13:$E$19,MATCH(I2717,Settings!$B$13:$B$19,0))</f>
        <v/>
      </c>
      <c r="M2717" s="25">
        <f>INDEX(Structure!$K$6:$K$12,MATCH(I2717,Structure!$A$6:$A$12,0))</f>
        <v/>
      </c>
      <c r="N2717" s="26">
        <f>INDEX(Structure!$G$25:$G$52,MATCH(B2717&amp;"|"&amp;I2717,Structure!$A$25:$A$52,0))</f>
        <v/>
      </c>
      <c r="O2717" s="26">
        <f>INDEX(Structure!$H$25:$H$52,MATCH(B2717&amp;"|"&amp;I2717,Structure!$A$25:$A$52,0))</f>
        <v/>
      </c>
      <c r="P2717" s="26">
        <f>INDEX(Structure!$I$25:$I$52,MATCH(B2717&amp;"|"&amp;I2717,Structure!$A$25:$A$52,0))</f>
        <v/>
      </c>
      <c r="Q2717" s="20">
        <f>G2717/H2717</f>
        <v/>
      </c>
      <c r="R2717" s="20">
        <f>G2717/O2717</f>
        <v/>
      </c>
      <c r="S2717" s="32">
        <f>(G2717-N2717)/(P2717-N2717)</f>
        <v/>
      </c>
      <c r="T2717" s="4">
        <f>IF(G2717&lt;N2717,"Below",IF(G2717&gt;P2717,"Above","Within"))</f>
        <v/>
      </c>
      <c r="U2717" s="17">
        <f>MAX(0,N2717-G2717)*F2717</f>
        <v/>
      </c>
      <c r="V2717" s="17">
        <f>MAX(0,G2717-P2717)*F2717</f>
        <v/>
      </c>
      <c r="W2717" s="33">
        <f>IF(T2717="Above",LN(G2717/P2717)/LN(1+INDEX(Market!$E$6:$E$9,MATCH(B2717,Market!$A$6:$A$9,0))),0)</f>
        <v/>
      </c>
    </row>
    <row r="2718">
      <c r="A2718" s="5" t="inlineStr">
        <is>
          <t>E03155</t>
        </is>
      </c>
      <c r="B2718" s="5" t="inlineStr">
        <is>
          <t>DE</t>
        </is>
      </c>
      <c r="C2718" s="5" t="inlineStr">
        <is>
          <t>Finance</t>
        </is>
      </c>
      <c r="D2718" s="5" t="inlineStr">
        <is>
          <t>L1</t>
        </is>
      </c>
      <c r="E2718" s="5" t="inlineStr">
        <is>
          <t>M</t>
        </is>
      </c>
      <c r="F2718" s="5" t="n">
        <v>1</v>
      </c>
      <c r="G2718" s="31" t="n">
        <v>40750</v>
      </c>
      <c r="H2718" s="31" t="n">
        <v>41800</v>
      </c>
      <c r="I2718" s="6">
        <f>INDEX(Roles!$J$5:$J$40,MATCH(C2718&amp;"|"&amp;D2718,Roles!$A$5:$A$40,0))</f>
        <v/>
      </c>
      <c r="J2718" s="6">
        <f>INDEX(Roles!$K$5:$K$40,MATCH(C2718&amp;"|"&amp;D2718,Roles!$A$5:$A$40,0))</f>
        <v/>
      </c>
      <c r="K2718" s="26">
        <f>INDEX(Market!$K$31:$K$54,MATCH(B2718&amp;"|"&amp;J2718,Market!$A$31:$A$54,0))</f>
        <v/>
      </c>
      <c r="L2718" s="6">
        <f>INDEX(Settings!$E$13:$E$19,MATCH(I2718,Settings!$B$13:$B$19,0))</f>
        <v/>
      </c>
      <c r="M2718" s="25">
        <f>INDEX(Structure!$K$6:$K$12,MATCH(I2718,Structure!$A$6:$A$12,0))</f>
        <v/>
      </c>
      <c r="N2718" s="26">
        <f>INDEX(Structure!$G$25:$G$52,MATCH(B2718&amp;"|"&amp;I2718,Structure!$A$25:$A$52,0))</f>
        <v/>
      </c>
      <c r="O2718" s="26">
        <f>INDEX(Structure!$H$25:$H$52,MATCH(B2718&amp;"|"&amp;I2718,Structure!$A$25:$A$52,0))</f>
        <v/>
      </c>
      <c r="P2718" s="26">
        <f>INDEX(Structure!$I$25:$I$52,MATCH(B2718&amp;"|"&amp;I2718,Structure!$A$25:$A$52,0))</f>
        <v/>
      </c>
      <c r="Q2718" s="20">
        <f>G2718/H2718</f>
        <v/>
      </c>
      <c r="R2718" s="20">
        <f>G2718/O2718</f>
        <v/>
      </c>
      <c r="S2718" s="32">
        <f>(G2718-N2718)/(P2718-N2718)</f>
        <v/>
      </c>
      <c r="T2718" s="4">
        <f>IF(G2718&lt;N2718,"Below",IF(G2718&gt;P2718,"Above","Within"))</f>
        <v/>
      </c>
      <c r="U2718" s="17">
        <f>MAX(0,N2718-G2718)*F2718</f>
        <v/>
      </c>
      <c r="V2718" s="17">
        <f>MAX(0,G2718-P2718)*F2718</f>
        <v/>
      </c>
      <c r="W2718" s="33">
        <f>IF(T2718="Above",LN(G2718/P2718)/LN(1+INDEX(Market!$E$6:$E$9,MATCH(B2718,Market!$A$6:$A$9,0))),0)</f>
        <v/>
      </c>
    </row>
    <row r="2719">
      <c r="A2719" s="5" t="inlineStr">
        <is>
          <t>E03157</t>
        </is>
      </c>
      <c r="B2719" s="5" t="inlineStr">
        <is>
          <t>PL</t>
        </is>
      </c>
      <c r="C2719" s="5" t="inlineStr">
        <is>
          <t>Customer Service</t>
        </is>
      </c>
      <c r="D2719" s="5" t="inlineStr">
        <is>
          <t>L5</t>
        </is>
      </c>
      <c r="E2719" s="5" t="inlineStr">
        <is>
          <t>F</t>
        </is>
      </c>
      <c r="F2719" s="5" t="n">
        <v>1</v>
      </c>
      <c r="G2719" s="31" t="n">
        <v>52150</v>
      </c>
      <c r="H2719" s="31" t="n">
        <v>54800</v>
      </c>
      <c r="I2719" s="6">
        <f>INDEX(Roles!$J$5:$J$40,MATCH(C2719&amp;"|"&amp;D2719,Roles!$A$5:$A$40,0))</f>
        <v/>
      </c>
      <c r="J2719" s="6">
        <f>INDEX(Roles!$K$5:$K$40,MATCH(C2719&amp;"|"&amp;D2719,Roles!$A$5:$A$40,0))</f>
        <v/>
      </c>
      <c r="K2719" s="26">
        <f>INDEX(Market!$K$31:$K$54,MATCH(B2719&amp;"|"&amp;J2719,Market!$A$31:$A$54,0))</f>
        <v/>
      </c>
      <c r="L2719" s="6">
        <f>INDEX(Settings!$E$13:$E$19,MATCH(I2719,Settings!$B$13:$B$19,0))</f>
        <v/>
      </c>
      <c r="M2719" s="25">
        <f>INDEX(Structure!$K$6:$K$12,MATCH(I2719,Structure!$A$6:$A$12,0))</f>
        <v/>
      </c>
      <c r="N2719" s="26">
        <f>INDEX(Structure!$G$25:$G$52,MATCH(B2719&amp;"|"&amp;I2719,Structure!$A$25:$A$52,0))</f>
        <v/>
      </c>
      <c r="O2719" s="26">
        <f>INDEX(Structure!$H$25:$H$52,MATCH(B2719&amp;"|"&amp;I2719,Structure!$A$25:$A$52,0))</f>
        <v/>
      </c>
      <c r="P2719" s="26">
        <f>INDEX(Structure!$I$25:$I$52,MATCH(B2719&amp;"|"&amp;I2719,Structure!$A$25:$A$52,0))</f>
        <v/>
      </c>
      <c r="Q2719" s="20">
        <f>G2719/H2719</f>
        <v/>
      </c>
      <c r="R2719" s="20">
        <f>G2719/O2719</f>
        <v/>
      </c>
      <c r="S2719" s="32">
        <f>(G2719-N2719)/(P2719-N2719)</f>
        <v/>
      </c>
      <c r="T2719" s="4">
        <f>IF(G2719&lt;N2719,"Below",IF(G2719&gt;P2719,"Above","Within"))</f>
        <v/>
      </c>
      <c r="U2719" s="17">
        <f>MAX(0,N2719-G2719)*F2719</f>
        <v/>
      </c>
      <c r="V2719" s="17">
        <f>MAX(0,G2719-P2719)*F2719</f>
        <v/>
      </c>
      <c r="W2719" s="33">
        <f>IF(T2719="Above",LN(G2719/P2719)/LN(1+INDEX(Market!$E$6:$E$9,MATCH(B2719,Market!$A$6:$A$9,0))),0)</f>
        <v/>
      </c>
    </row>
    <row r="2720">
      <c r="A2720" s="5" t="inlineStr">
        <is>
          <t>E03158</t>
        </is>
      </c>
      <c r="B2720" s="5" t="inlineStr">
        <is>
          <t>IT</t>
        </is>
      </c>
      <c r="C2720" s="5" t="inlineStr">
        <is>
          <t>Finance</t>
        </is>
      </c>
      <c r="D2720" s="5" t="inlineStr">
        <is>
          <t>L4</t>
        </is>
      </c>
      <c r="E2720" s="5" t="inlineStr">
        <is>
          <t>M</t>
        </is>
      </c>
      <c r="F2720" s="5" t="n">
        <v>1</v>
      </c>
      <c r="G2720" s="31" t="n">
        <v>56100</v>
      </c>
      <c r="H2720" s="31" t="n">
        <v>60100</v>
      </c>
      <c r="I2720" s="6">
        <f>INDEX(Roles!$J$5:$J$40,MATCH(C2720&amp;"|"&amp;D2720,Roles!$A$5:$A$40,0))</f>
        <v/>
      </c>
      <c r="J2720" s="6">
        <f>INDEX(Roles!$K$5:$K$40,MATCH(C2720&amp;"|"&amp;D2720,Roles!$A$5:$A$40,0))</f>
        <v/>
      </c>
      <c r="K2720" s="26">
        <f>INDEX(Market!$K$31:$K$54,MATCH(B2720&amp;"|"&amp;J2720,Market!$A$31:$A$54,0))</f>
        <v/>
      </c>
      <c r="L2720" s="6">
        <f>INDEX(Settings!$E$13:$E$19,MATCH(I2720,Settings!$B$13:$B$19,0))</f>
        <v/>
      </c>
      <c r="M2720" s="25">
        <f>INDEX(Structure!$K$6:$K$12,MATCH(I2720,Structure!$A$6:$A$12,0))</f>
        <v/>
      </c>
      <c r="N2720" s="26">
        <f>INDEX(Structure!$G$25:$G$52,MATCH(B2720&amp;"|"&amp;I2720,Structure!$A$25:$A$52,0))</f>
        <v/>
      </c>
      <c r="O2720" s="26">
        <f>INDEX(Structure!$H$25:$H$52,MATCH(B2720&amp;"|"&amp;I2720,Structure!$A$25:$A$52,0))</f>
        <v/>
      </c>
      <c r="P2720" s="26">
        <f>INDEX(Structure!$I$25:$I$52,MATCH(B2720&amp;"|"&amp;I2720,Structure!$A$25:$A$52,0))</f>
        <v/>
      </c>
      <c r="Q2720" s="20">
        <f>G2720/H2720</f>
        <v/>
      </c>
      <c r="R2720" s="20">
        <f>G2720/O2720</f>
        <v/>
      </c>
      <c r="S2720" s="32">
        <f>(G2720-N2720)/(P2720-N2720)</f>
        <v/>
      </c>
      <c r="T2720" s="4">
        <f>IF(G2720&lt;N2720,"Below",IF(G2720&gt;P2720,"Above","Within"))</f>
        <v/>
      </c>
      <c r="U2720" s="17">
        <f>MAX(0,N2720-G2720)*F2720</f>
        <v/>
      </c>
      <c r="V2720" s="17">
        <f>MAX(0,G2720-P2720)*F2720</f>
        <v/>
      </c>
      <c r="W2720" s="33">
        <f>IF(T2720="Above",LN(G2720/P2720)/LN(1+INDEX(Market!$E$6:$E$9,MATCH(B2720,Market!$A$6:$A$9,0))),0)</f>
        <v/>
      </c>
    </row>
    <row r="2721">
      <c r="A2721" s="5" t="inlineStr">
        <is>
          <t>E03159</t>
        </is>
      </c>
      <c r="B2721" s="5" t="inlineStr">
        <is>
          <t>IT</t>
        </is>
      </c>
      <c r="C2721" s="5" t="inlineStr">
        <is>
          <t>Finance</t>
        </is>
      </c>
      <c r="D2721" s="5" t="inlineStr">
        <is>
          <t>L1</t>
        </is>
      </c>
      <c r="E2721" s="5" t="inlineStr">
        <is>
          <t>M</t>
        </is>
      </c>
      <c r="F2721" s="5" t="n">
        <v>1</v>
      </c>
      <c r="G2721" s="31" t="n">
        <v>29650</v>
      </c>
      <c r="H2721" s="31" t="n">
        <v>28600</v>
      </c>
      <c r="I2721" s="6">
        <f>INDEX(Roles!$J$5:$J$40,MATCH(C2721&amp;"|"&amp;D2721,Roles!$A$5:$A$40,0))</f>
        <v/>
      </c>
      <c r="J2721" s="6">
        <f>INDEX(Roles!$K$5:$K$40,MATCH(C2721&amp;"|"&amp;D2721,Roles!$A$5:$A$40,0))</f>
        <v/>
      </c>
      <c r="K2721" s="26">
        <f>INDEX(Market!$K$31:$K$54,MATCH(B2721&amp;"|"&amp;J2721,Market!$A$31:$A$54,0))</f>
        <v/>
      </c>
      <c r="L2721" s="6">
        <f>INDEX(Settings!$E$13:$E$19,MATCH(I2721,Settings!$B$13:$B$19,0))</f>
        <v/>
      </c>
      <c r="M2721" s="25">
        <f>INDEX(Structure!$K$6:$K$12,MATCH(I2721,Structure!$A$6:$A$12,0))</f>
        <v/>
      </c>
      <c r="N2721" s="26">
        <f>INDEX(Structure!$G$25:$G$52,MATCH(B2721&amp;"|"&amp;I2721,Structure!$A$25:$A$52,0))</f>
        <v/>
      </c>
      <c r="O2721" s="26">
        <f>INDEX(Structure!$H$25:$H$52,MATCH(B2721&amp;"|"&amp;I2721,Structure!$A$25:$A$52,0))</f>
        <v/>
      </c>
      <c r="P2721" s="26">
        <f>INDEX(Structure!$I$25:$I$52,MATCH(B2721&amp;"|"&amp;I2721,Structure!$A$25:$A$52,0))</f>
        <v/>
      </c>
      <c r="Q2721" s="20">
        <f>G2721/H2721</f>
        <v/>
      </c>
      <c r="R2721" s="20">
        <f>G2721/O2721</f>
        <v/>
      </c>
      <c r="S2721" s="32">
        <f>(G2721-N2721)/(P2721-N2721)</f>
        <v/>
      </c>
      <c r="T2721" s="4">
        <f>IF(G2721&lt;N2721,"Below",IF(G2721&gt;P2721,"Above","Within"))</f>
        <v/>
      </c>
      <c r="U2721" s="17">
        <f>MAX(0,N2721-G2721)*F2721</f>
        <v/>
      </c>
      <c r="V2721" s="17">
        <f>MAX(0,G2721-P2721)*F2721</f>
        <v/>
      </c>
      <c r="W2721" s="33">
        <f>IF(T2721="Above",LN(G2721/P2721)/LN(1+INDEX(Market!$E$6:$E$9,MATCH(B2721,Market!$A$6:$A$9,0))),0)</f>
        <v/>
      </c>
    </row>
    <row r="2722">
      <c r="A2722" s="5" t="inlineStr">
        <is>
          <t>E03162</t>
        </is>
      </c>
      <c r="B2722" s="5" t="inlineStr">
        <is>
          <t>DE</t>
        </is>
      </c>
      <c r="C2722" s="5" t="inlineStr">
        <is>
          <t>Customer Service</t>
        </is>
      </c>
      <c r="D2722" s="5" t="inlineStr">
        <is>
          <t>L5</t>
        </is>
      </c>
      <c r="E2722" s="5" t="inlineStr">
        <is>
          <t>M</t>
        </is>
      </c>
      <c r="F2722" s="5" t="n">
        <v>1</v>
      </c>
      <c r="G2722" s="31" t="n">
        <v>101400</v>
      </c>
      <c r="H2722" s="31" t="n">
        <v>99200</v>
      </c>
      <c r="I2722" s="6">
        <f>INDEX(Roles!$J$5:$J$40,MATCH(C2722&amp;"|"&amp;D2722,Roles!$A$5:$A$40,0))</f>
        <v/>
      </c>
      <c r="J2722" s="6">
        <f>INDEX(Roles!$K$5:$K$40,MATCH(C2722&amp;"|"&amp;D2722,Roles!$A$5:$A$40,0))</f>
        <v/>
      </c>
      <c r="K2722" s="26">
        <f>INDEX(Market!$K$31:$K$54,MATCH(B2722&amp;"|"&amp;J2722,Market!$A$31:$A$54,0))</f>
        <v/>
      </c>
      <c r="L2722" s="6">
        <f>INDEX(Settings!$E$13:$E$19,MATCH(I2722,Settings!$B$13:$B$19,0))</f>
        <v/>
      </c>
      <c r="M2722" s="25">
        <f>INDEX(Structure!$K$6:$K$12,MATCH(I2722,Structure!$A$6:$A$12,0))</f>
        <v/>
      </c>
      <c r="N2722" s="26">
        <f>INDEX(Structure!$G$25:$G$52,MATCH(B2722&amp;"|"&amp;I2722,Structure!$A$25:$A$52,0))</f>
        <v/>
      </c>
      <c r="O2722" s="26">
        <f>INDEX(Structure!$H$25:$H$52,MATCH(B2722&amp;"|"&amp;I2722,Structure!$A$25:$A$52,0))</f>
        <v/>
      </c>
      <c r="P2722" s="26">
        <f>INDEX(Structure!$I$25:$I$52,MATCH(B2722&amp;"|"&amp;I2722,Structure!$A$25:$A$52,0))</f>
        <v/>
      </c>
      <c r="Q2722" s="20">
        <f>G2722/H2722</f>
        <v/>
      </c>
      <c r="R2722" s="20">
        <f>G2722/O2722</f>
        <v/>
      </c>
      <c r="S2722" s="32">
        <f>(G2722-N2722)/(P2722-N2722)</f>
        <v/>
      </c>
      <c r="T2722" s="4">
        <f>IF(G2722&lt;N2722,"Below",IF(G2722&gt;P2722,"Above","Within"))</f>
        <v/>
      </c>
      <c r="U2722" s="17">
        <f>MAX(0,N2722-G2722)*F2722</f>
        <v/>
      </c>
      <c r="V2722" s="17">
        <f>MAX(0,G2722-P2722)*F2722</f>
        <v/>
      </c>
      <c r="W2722" s="33">
        <f>IF(T2722="Above",LN(G2722/P2722)/LN(1+INDEX(Market!$E$6:$E$9,MATCH(B2722,Market!$A$6:$A$9,0))),0)</f>
        <v/>
      </c>
    </row>
    <row r="2723">
      <c r="A2723" s="5" t="inlineStr">
        <is>
          <t>E03163</t>
        </is>
      </c>
      <c r="B2723" s="5" t="inlineStr">
        <is>
          <t>IT</t>
        </is>
      </c>
      <c r="C2723" s="5" t="inlineStr">
        <is>
          <t>Finance</t>
        </is>
      </c>
      <c r="D2723" s="5" t="inlineStr">
        <is>
          <t>L5</t>
        </is>
      </c>
      <c r="E2723" s="5" t="inlineStr">
        <is>
          <t>M</t>
        </is>
      </c>
      <c r="F2723" s="5" t="n">
        <v>1</v>
      </c>
      <c r="G2723" s="31" t="n">
        <v>83550</v>
      </c>
      <c r="H2723" s="31" t="n">
        <v>82900</v>
      </c>
      <c r="I2723" s="6">
        <f>INDEX(Roles!$J$5:$J$40,MATCH(C2723&amp;"|"&amp;D2723,Roles!$A$5:$A$40,0))</f>
        <v/>
      </c>
      <c r="J2723" s="6">
        <f>INDEX(Roles!$K$5:$K$40,MATCH(C2723&amp;"|"&amp;D2723,Roles!$A$5:$A$40,0))</f>
        <v/>
      </c>
      <c r="K2723" s="26">
        <f>INDEX(Market!$K$31:$K$54,MATCH(B2723&amp;"|"&amp;J2723,Market!$A$31:$A$54,0))</f>
        <v/>
      </c>
      <c r="L2723" s="6">
        <f>INDEX(Settings!$E$13:$E$19,MATCH(I2723,Settings!$B$13:$B$19,0))</f>
        <v/>
      </c>
      <c r="M2723" s="25">
        <f>INDEX(Structure!$K$6:$K$12,MATCH(I2723,Structure!$A$6:$A$12,0))</f>
        <v/>
      </c>
      <c r="N2723" s="26">
        <f>INDEX(Structure!$G$25:$G$52,MATCH(B2723&amp;"|"&amp;I2723,Structure!$A$25:$A$52,0))</f>
        <v/>
      </c>
      <c r="O2723" s="26">
        <f>INDEX(Structure!$H$25:$H$52,MATCH(B2723&amp;"|"&amp;I2723,Structure!$A$25:$A$52,0))</f>
        <v/>
      </c>
      <c r="P2723" s="26">
        <f>INDEX(Structure!$I$25:$I$52,MATCH(B2723&amp;"|"&amp;I2723,Structure!$A$25:$A$52,0))</f>
        <v/>
      </c>
      <c r="Q2723" s="20">
        <f>G2723/H2723</f>
        <v/>
      </c>
      <c r="R2723" s="20">
        <f>G2723/O2723</f>
        <v/>
      </c>
      <c r="S2723" s="32">
        <f>(G2723-N2723)/(P2723-N2723)</f>
        <v/>
      </c>
      <c r="T2723" s="4">
        <f>IF(G2723&lt;N2723,"Below",IF(G2723&gt;P2723,"Above","Within"))</f>
        <v/>
      </c>
      <c r="U2723" s="17">
        <f>MAX(0,N2723-G2723)*F2723</f>
        <v/>
      </c>
      <c r="V2723" s="17">
        <f>MAX(0,G2723-P2723)*F2723</f>
        <v/>
      </c>
      <c r="W2723" s="33">
        <f>IF(T2723="Above",LN(G2723/P2723)/LN(1+INDEX(Market!$E$6:$E$9,MATCH(B2723,Market!$A$6:$A$9,0))),0)</f>
        <v/>
      </c>
    </row>
    <row r="2724">
      <c r="A2724" s="5" t="inlineStr">
        <is>
          <t>E03164</t>
        </is>
      </c>
      <c r="B2724" s="5" t="inlineStr">
        <is>
          <t>PL</t>
        </is>
      </c>
      <c r="C2724" s="5" t="inlineStr">
        <is>
          <t>Sales</t>
        </is>
      </c>
      <c r="D2724" s="5" t="inlineStr">
        <is>
          <t>L2</t>
        </is>
      </c>
      <c r="E2724" s="5" t="inlineStr">
        <is>
          <t>M</t>
        </is>
      </c>
      <c r="F2724" s="5" t="n">
        <v>1</v>
      </c>
      <c r="G2724" s="31" t="n">
        <v>27900</v>
      </c>
      <c r="H2724" s="31" t="n">
        <v>27600</v>
      </c>
      <c r="I2724" s="6">
        <f>INDEX(Roles!$J$5:$J$40,MATCH(C2724&amp;"|"&amp;D2724,Roles!$A$5:$A$40,0))</f>
        <v/>
      </c>
      <c r="J2724" s="6">
        <f>INDEX(Roles!$K$5:$K$40,MATCH(C2724&amp;"|"&amp;D2724,Roles!$A$5:$A$40,0))</f>
        <v/>
      </c>
      <c r="K2724" s="26">
        <f>INDEX(Market!$K$31:$K$54,MATCH(B2724&amp;"|"&amp;J2724,Market!$A$31:$A$54,0))</f>
        <v/>
      </c>
      <c r="L2724" s="6">
        <f>INDEX(Settings!$E$13:$E$19,MATCH(I2724,Settings!$B$13:$B$19,0))</f>
        <v/>
      </c>
      <c r="M2724" s="25">
        <f>INDEX(Structure!$K$6:$K$12,MATCH(I2724,Structure!$A$6:$A$12,0))</f>
        <v/>
      </c>
      <c r="N2724" s="26">
        <f>INDEX(Structure!$G$25:$G$52,MATCH(B2724&amp;"|"&amp;I2724,Structure!$A$25:$A$52,0))</f>
        <v/>
      </c>
      <c r="O2724" s="26">
        <f>INDEX(Structure!$H$25:$H$52,MATCH(B2724&amp;"|"&amp;I2724,Structure!$A$25:$A$52,0))</f>
        <v/>
      </c>
      <c r="P2724" s="26">
        <f>INDEX(Structure!$I$25:$I$52,MATCH(B2724&amp;"|"&amp;I2724,Structure!$A$25:$A$52,0))</f>
        <v/>
      </c>
      <c r="Q2724" s="20">
        <f>G2724/H2724</f>
        <v/>
      </c>
      <c r="R2724" s="20">
        <f>G2724/O2724</f>
        <v/>
      </c>
      <c r="S2724" s="32">
        <f>(G2724-N2724)/(P2724-N2724)</f>
        <v/>
      </c>
      <c r="T2724" s="4">
        <f>IF(G2724&lt;N2724,"Below",IF(G2724&gt;P2724,"Above","Within"))</f>
        <v/>
      </c>
      <c r="U2724" s="17">
        <f>MAX(0,N2724-G2724)*F2724</f>
        <v/>
      </c>
      <c r="V2724" s="17">
        <f>MAX(0,G2724-P2724)*F2724</f>
        <v/>
      </c>
      <c r="W2724" s="33">
        <f>IF(T2724="Above",LN(G2724/P2724)/LN(1+INDEX(Market!$E$6:$E$9,MATCH(B2724,Market!$A$6:$A$9,0))),0)</f>
        <v/>
      </c>
    </row>
    <row r="2725">
      <c r="A2725" s="5" t="inlineStr">
        <is>
          <t>E03165</t>
        </is>
      </c>
      <c r="B2725" s="5" t="inlineStr">
        <is>
          <t>IT</t>
        </is>
      </c>
      <c r="C2725" s="5" t="inlineStr">
        <is>
          <t>Operations</t>
        </is>
      </c>
      <c r="D2725" s="5" t="inlineStr">
        <is>
          <t>L1</t>
        </is>
      </c>
      <c r="E2725" s="5" t="inlineStr">
        <is>
          <t>M</t>
        </is>
      </c>
      <c r="F2725" s="5" t="n">
        <v>1</v>
      </c>
      <c r="G2725" s="31" t="n">
        <v>23250</v>
      </c>
      <c r="H2725" s="31" t="n">
        <v>24700</v>
      </c>
      <c r="I2725" s="6">
        <f>INDEX(Roles!$J$5:$J$40,MATCH(C2725&amp;"|"&amp;D2725,Roles!$A$5:$A$40,0))</f>
        <v/>
      </c>
      <c r="J2725" s="6">
        <f>INDEX(Roles!$K$5:$K$40,MATCH(C2725&amp;"|"&amp;D2725,Roles!$A$5:$A$40,0))</f>
        <v/>
      </c>
      <c r="K2725" s="26">
        <f>INDEX(Market!$K$31:$K$54,MATCH(B2725&amp;"|"&amp;J2725,Market!$A$31:$A$54,0))</f>
        <v/>
      </c>
      <c r="L2725" s="6">
        <f>INDEX(Settings!$E$13:$E$19,MATCH(I2725,Settings!$B$13:$B$19,0))</f>
        <v/>
      </c>
      <c r="M2725" s="25">
        <f>INDEX(Structure!$K$6:$K$12,MATCH(I2725,Structure!$A$6:$A$12,0))</f>
        <v/>
      </c>
      <c r="N2725" s="26">
        <f>INDEX(Structure!$G$25:$G$52,MATCH(B2725&amp;"|"&amp;I2725,Structure!$A$25:$A$52,0))</f>
        <v/>
      </c>
      <c r="O2725" s="26">
        <f>INDEX(Structure!$H$25:$H$52,MATCH(B2725&amp;"|"&amp;I2725,Structure!$A$25:$A$52,0))</f>
        <v/>
      </c>
      <c r="P2725" s="26">
        <f>INDEX(Structure!$I$25:$I$52,MATCH(B2725&amp;"|"&amp;I2725,Structure!$A$25:$A$52,0))</f>
        <v/>
      </c>
      <c r="Q2725" s="20">
        <f>G2725/H2725</f>
        <v/>
      </c>
      <c r="R2725" s="20">
        <f>G2725/O2725</f>
        <v/>
      </c>
      <c r="S2725" s="32">
        <f>(G2725-N2725)/(P2725-N2725)</f>
        <v/>
      </c>
      <c r="T2725" s="4">
        <f>IF(G2725&lt;N2725,"Below",IF(G2725&gt;P2725,"Above","Within"))</f>
        <v/>
      </c>
      <c r="U2725" s="17">
        <f>MAX(0,N2725-G2725)*F2725</f>
        <v/>
      </c>
      <c r="V2725" s="17">
        <f>MAX(0,G2725-P2725)*F2725</f>
        <v/>
      </c>
      <c r="W2725" s="33">
        <f>IF(T2725="Above",LN(G2725/P2725)/LN(1+INDEX(Market!$E$6:$E$9,MATCH(B2725,Market!$A$6:$A$9,0))),0)</f>
        <v/>
      </c>
    </row>
    <row r="2726">
      <c r="A2726" s="5" t="inlineStr">
        <is>
          <t>E03166</t>
        </is>
      </c>
      <c r="B2726" s="5" t="inlineStr">
        <is>
          <t>IT</t>
        </is>
      </c>
      <c r="C2726" s="5" t="inlineStr">
        <is>
          <t>Operations</t>
        </is>
      </c>
      <c r="D2726" s="5" t="inlineStr">
        <is>
          <t>L3</t>
        </is>
      </c>
      <c r="E2726" s="5" t="inlineStr">
        <is>
          <t>M</t>
        </is>
      </c>
      <c r="F2726" s="5" t="n">
        <v>1</v>
      </c>
      <c r="G2726" s="31" t="n">
        <v>39800</v>
      </c>
      <c r="H2726" s="31" t="n">
        <v>39500</v>
      </c>
      <c r="I2726" s="6">
        <f>INDEX(Roles!$J$5:$J$40,MATCH(C2726&amp;"|"&amp;D2726,Roles!$A$5:$A$40,0))</f>
        <v/>
      </c>
      <c r="J2726" s="6">
        <f>INDEX(Roles!$K$5:$K$40,MATCH(C2726&amp;"|"&amp;D2726,Roles!$A$5:$A$40,0))</f>
        <v/>
      </c>
      <c r="K2726" s="26">
        <f>INDEX(Market!$K$31:$K$54,MATCH(B2726&amp;"|"&amp;J2726,Market!$A$31:$A$54,0))</f>
        <v/>
      </c>
      <c r="L2726" s="6">
        <f>INDEX(Settings!$E$13:$E$19,MATCH(I2726,Settings!$B$13:$B$19,0))</f>
        <v/>
      </c>
      <c r="M2726" s="25">
        <f>INDEX(Structure!$K$6:$K$12,MATCH(I2726,Structure!$A$6:$A$12,0))</f>
        <v/>
      </c>
      <c r="N2726" s="26">
        <f>INDEX(Structure!$G$25:$G$52,MATCH(B2726&amp;"|"&amp;I2726,Structure!$A$25:$A$52,0))</f>
        <v/>
      </c>
      <c r="O2726" s="26">
        <f>INDEX(Structure!$H$25:$H$52,MATCH(B2726&amp;"|"&amp;I2726,Structure!$A$25:$A$52,0))</f>
        <v/>
      </c>
      <c r="P2726" s="26">
        <f>INDEX(Structure!$I$25:$I$52,MATCH(B2726&amp;"|"&amp;I2726,Structure!$A$25:$A$52,0))</f>
        <v/>
      </c>
      <c r="Q2726" s="20">
        <f>G2726/H2726</f>
        <v/>
      </c>
      <c r="R2726" s="20">
        <f>G2726/O2726</f>
        <v/>
      </c>
      <c r="S2726" s="32">
        <f>(G2726-N2726)/(P2726-N2726)</f>
        <v/>
      </c>
      <c r="T2726" s="4">
        <f>IF(G2726&lt;N2726,"Below",IF(G2726&gt;P2726,"Above","Within"))</f>
        <v/>
      </c>
      <c r="U2726" s="17">
        <f>MAX(0,N2726-G2726)*F2726</f>
        <v/>
      </c>
      <c r="V2726" s="17">
        <f>MAX(0,G2726-P2726)*F2726</f>
        <v/>
      </c>
      <c r="W2726" s="33">
        <f>IF(T2726="Above",LN(G2726/P2726)/LN(1+INDEX(Market!$E$6:$E$9,MATCH(B2726,Market!$A$6:$A$9,0))),0)</f>
        <v/>
      </c>
    </row>
    <row r="2727">
      <c r="A2727" s="5" t="inlineStr">
        <is>
          <t>E03167</t>
        </is>
      </c>
      <c r="B2727" s="5" t="inlineStr">
        <is>
          <t>PL</t>
        </is>
      </c>
      <c r="C2727" s="5" t="inlineStr">
        <is>
          <t>HR</t>
        </is>
      </c>
      <c r="D2727" s="5" t="inlineStr">
        <is>
          <t>L2</t>
        </is>
      </c>
      <c r="E2727" s="5" t="inlineStr">
        <is>
          <t>F</t>
        </is>
      </c>
      <c r="F2727" s="5" t="n">
        <v>0.8</v>
      </c>
      <c r="G2727" s="31" t="n">
        <v>29750</v>
      </c>
      <c r="H2727" s="31" t="n">
        <v>26200</v>
      </c>
      <c r="I2727" s="6">
        <f>INDEX(Roles!$J$5:$J$40,MATCH(C2727&amp;"|"&amp;D2727,Roles!$A$5:$A$40,0))</f>
        <v/>
      </c>
      <c r="J2727" s="6">
        <f>INDEX(Roles!$K$5:$K$40,MATCH(C2727&amp;"|"&amp;D2727,Roles!$A$5:$A$40,0))</f>
        <v/>
      </c>
      <c r="K2727" s="26">
        <f>INDEX(Market!$K$31:$K$54,MATCH(B2727&amp;"|"&amp;J2727,Market!$A$31:$A$54,0))</f>
        <v/>
      </c>
      <c r="L2727" s="6">
        <f>INDEX(Settings!$E$13:$E$19,MATCH(I2727,Settings!$B$13:$B$19,0))</f>
        <v/>
      </c>
      <c r="M2727" s="25">
        <f>INDEX(Structure!$K$6:$K$12,MATCH(I2727,Structure!$A$6:$A$12,0))</f>
        <v/>
      </c>
      <c r="N2727" s="26">
        <f>INDEX(Structure!$G$25:$G$52,MATCH(B2727&amp;"|"&amp;I2727,Structure!$A$25:$A$52,0))</f>
        <v/>
      </c>
      <c r="O2727" s="26">
        <f>INDEX(Structure!$H$25:$H$52,MATCH(B2727&amp;"|"&amp;I2727,Structure!$A$25:$A$52,0))</f>
        <v/>
      </c>
      <c r="P2727" s="26">
        <f>INDEX(Structure!$I$25:$I$52,MATCH(B2727&amp;"|"&amp;I2727,Structure!$A$25:$A$52,0))</f>
        <v/>
      </c>
      <c r="Q2727" s="20">
        <f>G2727/H2727</f>
        <v/>
      </c>
      <c r="R2727" s="20">
        <f>G2727/O2727</f>
        <v/>
      </c>
      <c r="S2727" s="32">
        <f>(G2727-N2727)/(P2727-N2727)</f>
        <v/>
      </c>
      <c r="T2727" s="4">
        <f>IF(G2727&lt;N2727,"Below",IF(G2727&gt;P2727,"Above","Within"))</f>
        <v/>
      </c>
      <c r="U2727" s="17">
        <f>MAX(0,N2727-G2727)*F2727</f>
        <v/>
      </c>
      <c r="V2727" s="17">
        <f>MAX(0,G2727-P2727)*F2727</f>
        <v/>
      </c>
      <c r="W2727" s="33">
        <f>IF(T2727="Above",LN(G2727/P2727)/LN(1+INDEX(Market!$E$6:$E$9,MATCH(B2727,Market!$A$6:$A$9,0))),0)</f>
        <v/>
      </c>
    </row>
    <row r="2728">
      <c r="A2728" s="5" t="inlineStr">
        <is>
          <t>E03168</t>
        </is>
      </c>
      <c r="B2728" s="5" t="inlineStr">
        <is>
          <t>IT</t>
        </is>
      </c>
      <c r="C2728" s="5" t="inlineStr">
        <is>
          <t>Finance</t>
        </is>
      </c>
      <c r="D2728" s="5" t="inlineStr">
        <is>
          <t>L2</t>
        </is>
      </c>
      <c r="E2728" s="5" t="inlineStr">
        <is>
          <t>F</t>
        </is>
      </c>
      <c r="F2728" s="5" t="n">
        <v>1</v>
      </c>
      <c r="G2728" s="31" t="n">
        <v>35900</v>
      </c>
      <c r="H2728" s="31" t="n">
        <v>35800</v>
      </c>
      <c r="I2728" s="6">
        <f>INDEX(Roles!$J$5:$J$40,MATCH(C2728&amp;"|"&amp;D2728,Roles!$A$5:$A$40,0))</f>
        <v/>
      </c>
      <c r="J2728" s="6">
        <f>INDEX(Roles!$K$5:$K$40,MATCH(C2728&amp;"|"&amp;D2728,Roles!$A$5:$A$40,0))</f>
        <v/>
      </c>
      <c r="K2728" s="26">
        <f>INDEX(Market!$K$31:$K$54,MATCH(B2728&amp;"|"&amp;J2728,Market!$A$31:$A$54,0))</f>
        <v/>
      </c>
      <c r="L2728" s="6">
        <f>INDEX(Settings!$E$13:$E$19,MATCH(I2728,Settings!$B$13:$B$19,0))</f>
        <v/>
      </c>
      <c r="M2728" s="25">
        <f>INDEX(Structure!$K$6:$K$12,MATCH(I2728,Structure!$A$6:$A$12,0))</f>
        <v/>
      </c>
      <c r="N2728" s="26">
        <f>INDEX(Structure!$G$25:$G$52,MATCH(B2728&amp;"|"&amp;I2728,Structure!$A$25:$A$52,0))</f>
        <v/>
      </c>
      <c r="O2728" s="26">
        <f>INDEX(Structure!$H$25:$H$52,MATCH(B2728&amp;"|"&amp;I2728,Structure!$A$25:$A$52,0))</f>
        <v/>
      </c>
      <c r="P2728" s="26">
        <f>INDEX(Structure!$I$25:$I$52,MATCH(B2728&amp;"|"&amp;I2728,Structure!$A$25:$A$52,0))</f>
        <v/>
      </c>
      <c r="Q2728" s="20">
        <f>G2728/H2728</f>
        <v/>
      </c>
      <c r="R2728" s="20">
        <f>G2728/O2728</f>
        <v/>
      </c>
      <c r="S2728" s="32">
        <f>(G2728-N2728)/(P2728-N2728)</f>
        <v/>
      </c>
      <c r="T2728" s="4">
        <f>IF(G2728&lt;N2728,"Below",IF(G2728&gt;P2728,"Above","Within"))</f>
        <v/>
      </c>
      <c r="U2728" s="17">
        <f>MAX(0,N2728-G2728)*F2728</f>
        <v/>
      </c>
      <c r="V2728" s="17">
        <f>MAX(0,G2728-P2728)*F2728</f>
        <v/>
      </c>
      <c r="W2728" s="33">
        <f>IF(T2728="Above",LN(G2728/P2728)/LN(1+INDEX(Market!$E$6:$E$9,MATCH(B2728,Market!$A$6:$A$9,0))),0)</f>
        <v/>
      </c>
    </row>
    <row r="2729">
      <c r="A2729" s="5" t="inlineStr">
        <is>
          <t>E03169</t>
        </is>
      </c>
      <c r="B2729" s="5" t="inlineStr">
        <is>
          <t>PL</t>
        </is>
      </c>
      <c r="C2729" s="5" t="inlineStr">
        <is>
          <t>Customer Service</t>
        </is>
      </c>
      <c r="D2729" s="5" t="inlineStr">
        <is>
          <t>L6</t>
        </is>
      </c>
      <c r="E2729" s="5" t="inlineStr">
        <is>
          <t>M</t>
        </is>
      </c>
      <c r="F2729" s="5" t="n">
        <v>1</v>
      </c>
      <c r="G2729" s="31" t="n">
        <v>68950</v>
      </c>
      <c r="H2729" s="31" t="n">
        <v>75600</v>
      </c>
      <c r="I2729" s="6">
        <f>INDEX(Roles!$J$5:$J$40,MATCH(C2729&amp;"|"&amp;D2729,Roles!$A$5:$A$40,0))</f>
        <v/>
      </c>
      <c r="J2729" s="6">
        <f>INDEX(Roles!$K$5:$K$40,MATCH(C2729&amp;"|"&amp;D2729,Roles!$A$5:$A$40,0))</f>
        <v/>
      </c>
      <c r="K2729" s="26">
        <f>INDEX(Market!$K$31:$K$54,MATCH(B2729&amp;"|"&amp;J2729,Market!$A$31:$A$54,0))</f>
        <v/>
      </c>
      <c r="L2729" s="6">
        <f>INDEX(Settings!$E$13:$E$19,MATCH(I2729,Settings!$B$13:$B$19,0))</f>
        <v/>
      </c>
      <c r="M2729" s="25">
        <f>INDEX(Structure!$K$6:$K$12,MATCH(I2729,Structure!$A$6:$A$12,0))</f>
        <v/>
      </c>
      <c r="N2729" s="26">
        <f>INDEX(Structure!$G$25:$G$52,MATCH(B2729&amp;"|"&amp;I2729,Structure!$A$25:$A$52,0))</f>
        <v/>
      </c>
      <c r="O2729" s="26">
        <f>INDEX(Structure!$H$25:$H$52,MATCH(B2729&amp;"|"&amp;I2729,Structure!$A$25:$A$52,0))</f>
        <v/>
      </c>
      <c r="P2729" s="26">
        <f>INDEX(Structure!$I$25:$I$52,MATCH(B2729&amp;"|"&amp;I2729,Structure!$A$25:$A$52,0))</f>
        <v/>
      </c>
      <c r="Q2729" s="20">
        <f>G2729/H2729</f>
        <v/>
      </c>
      <c r="R2729" s="20">
        <f>G2729/O2729</f>
        <v/>
      </c>
      <c r="S2729" s="32">
        <f>(G2729-N2729)/(P2729-N2729)</f>
        <v/>
      </c>
      <c r="T2729" s="4">
        <f>IF(G2729&lt;N2729,"Below",IF(G2729&gt;P2729,"Above","Within"))</f>
        <v/>
      </c>
      <c r="U2729" s="17">
        <f>MAX(0,N2729-G2729)*F2729</f>
        <v/>
      </c>
      <c r="V2729" s="17">
        <f>MAX(0,G2729-P2729)*F2729</f>
        <v/>
      </c>
      <c r="W2729" s="33">
        <f>IF(T2729="Above",LN(G2729/P2729)/LN(1+INDEX(Market!$E$6:$E$9,MATCH(B2729,Market!$A$6:$A$9,0))),0)</f>
        <v/>
      </c>
    </row>
    <row r="2730">
      <c r="A2730" s="5" t="inlineStr">
        <is>
          <t>E03170</t>
        </is>
      </c>
      <c r="B2730" s="5" t="inlineStr">
        <is>
          <t>PL</t>
        </is>
      </c>
      <c r="C2730" s="5" t="inlineStr">
        <is>
          <t>Customer Service</t>
        </is>
      </c>
      <c r="D2730" s="5" t="inlineStr">
        <is>
          <t>L2</t>
        </is>
      </c>
      <c r="E2730" s="5" t="inlineStr">
        <is>
          <t>F</t>
        </is>
      </c>
      <c r="F2730" s="5" t="n">
        <v>1</v>
      </c>
      <c r="G2730" s="31" t="n">
        <v>23000</v>
      </c>
      <c r="H2730" s="31" t="n">
        <v>23600</v>
      </c>
      <c r="I2730" s="6">
        <f>INDEX(Roles!$J$5:$J$40,MATCH(C2730&amp;"|"&amp;D2730,Roles!$A$5:$A$40,0))</f>
        <v/>
      </c>
      <c r="J2730" s="6">
        <f>INDEX(Roles!$K$5:$K$40,MATCH(C2730&amp;"|"&amp;D2730,Roles!$A$5:$A$40,0))</f>
        <v/>
      </c>
      <c r="K2730" s="26">
        <f>INDEX(Market!$K$31:$K$54,MATCH(B2730&amp;"|"&amp;J2730,Market!$A$31:$A$54,0))</f>
        <v/>
      </c>
      <c r="L2730" s="6">
        <f>INDEX(Settings!$E$13:$E$19,MATCH(I2730,Settings!$B$13:$B$19,0))</f>
        <v/>
      </c>
      <c r="M2730" s="25">
        <f>INDEX(Structure!$K$6:$K$12,MATCH(I2730,Structure!$A$6:$A$12,0))</f>
        <v/>
      </c>
      <c r="N2730" s="26">
        <f>INDEX(Structure!$G$25:$G$52,MATCH(B2730&amp;"|"&amp;I2730,Structure!$A$25:$A$52,0))</f>
        <v/>
      </c>
      <c r="O2730" s="26">
        <f>INDEX(Structure!$H$25:$H$52,MATCH(B2730&amp;"|"&amp;I2730,Structure!$A$25:$A$52,0))</f>
        <v/>
      </c>
      <c r="P2730" s="26">
        <f>INDEX(Structure!$I$25:$I$52,MATCH(B2730&amp;"|"&amp;I2730,Structure!$A$25:$A$52,0))</f>
        <v/>
      </c>
      <c r="Q2730" s="20">
        <f>G2730/H2730</f>
        <v/>
      </c>
      <c r="R2730" s="20">
        <f>G2730/O2730</f>
        <v/>
      </c>
      <c r="S2730" s="32">
        <f>(G2730-N2730)/(P2730-N2730)</f>
        <v/>
      </c>
      <c r="T2730" s="4">
        <f>IF(G2730&lt;N2730,"Below",IF(G2730&gt;P2730,"Above","Within"))</f>
        <v/>
      </c>
      <c r="U2730" s="17">
        <f>MAX(0,N2730-G2730)*F2730</f>
        <v/>
      </c>
      <c r="V2730" s="17">
        <f>MAX(0,G2730-P2730)*F2730</f>
        <v/>
      </c>
      <c r="W2730" s="33">
        <f>IF(T2730="Above",LN(G2730/P2730)/LN(1+INDEX(Market!$E$6:$E$9,MATCH(B2730,Market!$A$6:$A$9,0))),0)</f>
        <v/>
      </c>
    </row>
    <row r="2731">
      <c r="A2731" s="5" t="inlineStr">
        <is>
          <t>E03171</t>
        </is>
      </c>
      <c r="B2731" s="5" t="inlineStr">
        <is>
          <t>PL</t>
        </is>
      </c>
      <c r="C2731" s="5" t="inlineStr">
        <is>
          <t>Operations</t>
        </is>
      </c>
      <c r="D2731" s="5" t="inlineStr">
        <is>
          <t>L4</t>
        </is>
      </c>
      <c r="E2731" s="5" t="inlineStr">
        <is>
          <t>M</t>
        </is>
      </c>
      <c r="F2731" s="5" t="n">
        <v>1</v>
      </c>
      <c r="G2731" s="31" t="n">
        <v>44400</v>
      </c>
      <c r="H2731" s="31" t="n">
        <v>41900</v>
      </c>
      <c r="I2731" s="6">
        <f>INDEX(Roles!$J$5:$J$40,MATCH(C2731&amp;"|"&amp;D2731,Roles!$A$5:$A$40,0))</f>
        <v/>
      </c>
      <c r="J2731" s="6">
        <f>INDEX(Roles!$K$5:$K$40,MATCH(C2731&amp;"|"&amp;D2731,Roles!$A$5:$A$40,0))</f>
        <v/>
      </c>
      <c r="K2731" s="26">
        <f>INDEX(Market!$K$31:$K$54,MATCH(B2731&amp;"|"&amp;J2731,Market!$A$31:$A$54,0))</f>
        <v/>
      </c>
      <c r="L2731" s="6">
        <f>INDEX(Settings!$E$13:$E$19,MATCH(I2731,Settings!$B$13:$B$19,0))</f>
        <v/>
      </c>
      <c r="M2731" s="25">
        <f>INDEX(Structure!$K$6:$K$12,MATCH(I2731,Structure!$A$6:$A$12,0))</f>
        <v/>
      </c>
      <c r="N2731" s="26">
        <f>INDEX(Structure!$G$25:$G$52,MATCH(B2731&amp;"|"&amp;I2731,Structure!$A$25:$A$52,0))</f>
        <v/>
      </c>
      <c r="O2731" s="26">
        <f>INDEX(Structure!$H$25:$H$52,MATCH(B2731&amp;"|"&amp;I2731,Structure!$A$25:$A$52,0))</f>
        <v/>
      </c>
      <c r="P2731" s="26">
        <f>INDEX(Structure!$I$25:$I$52,MATCH(B2731&amp;"|"&amp;I2731,Structure!$A$25:$A$52,0))</f>
        <v/>
      </c>
      <c r="Q2731" s="20">
        <f>G2731/H2731</f>
        <v/>
      </c>
      <c r="R2731" s="20">
        <f>G2731/O2731</f>
        <v/>
      </c>
      <c r="S2731" s="32">
        <f>(G2731-N2731)/(P2731-N2731)</f>
        <v/>
      </c>
      <c r="T2731" s="4">
        <f>IF(G2731&lt;N2731,"Below",IF(G2731&gt;P2731,"Above","Within"))</f>
        <v/>
      </c>
      <c r="U2731" s="17">
        <f>MAX(0,N2731-G2731)*F2731</f>
        <v/>
      </c>
      <c r="V2731" s="17">
        <f>MAX(0,G2731-P2731)*F2731</f>
        <v/>
      </c>
      <c r="W2731" s="33">
        <f>IF(T2731="Above",LN(G2731/P2731)/LN(1+INDEX(Market!$E$6:$E$9,MATCH(B2731,Market!$A$6:$A$9,0))),0)</f>
        <v/>
      </c>
    </row>
    <row r="2732">
      <c r="A2732" s="5" t="inlineStr">
        <is>
          <t>E03172</t>
        </is>
      </c>
      <c r="B2732" s="5" t="inlineStr">
        <is>
          <t>ES</t>
        </is>
      </c>
      <c r="C2732" s="5" t="inlineStr">
        <is>
          <t>Customer Service</t>
        </is>
      </c>
      <c r="D2732" s="5" t="inlineStr">
        <is>
          <t>L1</t>
        </is>
      </c>
      <c r="E2732" s="5" t="inlineStr">
        <is>
          <t>M</t>
        </is>
      </c>
      <c r="F2732" s="5" t="n">
        <v>0.8</v>
      </c>
      <c r="G2732" s="31" t="n">
        <v>19400</v>
      </c>
      <c r="H2732" s="31" t="n">
        <v>22500</v>
      </c>
      <c r="I2732" s="6">
        <f>INDEX(Roles!$J$5:$J$40,MATCH(C2732&amp;"|"&amp;D2732,Roles!$A$5:$A$40,0))</f>
        <v/>
      </c>
      <c r="J2732" s="6">
        <f>INDEX(Roles!$K$5:$K$40,MATCH(C2732&amp;"|"&amp;D2732,Roles!$A$5:$A$40,0))</f>
        <v/>
      </c>
      <c r="K2732" s="26">
        <f>INDEX(Market!$K$31:$K$54,MATCH(B2732&amp;"|"&amp;J2732,Market!$A$31:$A$54,0))</f>
        <v/>
      </c>
      <c r="L2732" s="6">
        <f>INDEX(Settings!$E$13:$E$19,MATCH(I2732,Settings!$B$13:$B$19,0))</f>
        <v/>
      </c>
      <c r="M2732" s="25">
        <f>INDEX(Structure!$K$6:$K$12,MATCH(I2732,Structure!$A$6:$A$12,0))</f>
        <v/>
      </c>
      <c r="N2732" s="26">
        <f>INDEX(Structure!$G$25:$G$52,MATCH(B2732&amp;"|"&amp;I2732,Structure!$A$25:$A$52,0))</f>
        <v/>
      </c>
      <c r="O2732" s="26">
        <f>INDEX(Structure!$H$25:$H$52,MATCH(B2732&amp;"|"&amp;I2732,Structure!$A$25:$A$52,0))</f>
        <v/>
      </c>
      <c r="P2732" s="26">
        <f>INDEX(Structure!$I$25:$I$52,MATCH(B2732&amp;"|"&amp;I2732,Structure!$A$25:$A$52,0))</f>
        <v/>
      </c>
      <c r="Q2732" s="20">
        <f>G2732/H2732</f>
        <v/>
      </c>
      <c r="R2732" s="20">
        <f>G2732/O2732</f>
        <v/>
      </c>
      <c r="S2732" s="32">
        <f>(G2732-N2732)/(P2732-N2732)</f>
        <v/>
      </c>
      <c r="T2732" s="4">
        <f>IF(G2732&lt;N2732,"Below",IF(G2732&gt;P2732,"Above","Within"))</f>
        <v/>
      </c>
      <c r="U2732" s="17">
        <f>MAX(0,N2732-G2732)*F2732</f>
        <v/>
      </c>
      <c r="V2732" s="17">
        <f>MAX(0,G2732-P2732)*F2732</f>
        <v/>
      </c>
      <c r="W2732" s="33">
        <f>IF(T2732="Above",LN(G2732/P2732)/LN(1+INDEX(Market!$E$6:$E$9,MATCH(B2732,Market!$A$6:$A$9,0))),0)</f>
        <v/>
      </c>
    </row>
    <row r="2733">
      <c r="A2733" s="5" t="inlineStr">
        <is>
          <t>E03173</t>
        </is>
      </c>
      <c r="B2733" s="5" t="inlineStr">
        <is>
          <t>PL</t>
        </is>
      </c>
      <c r="C2733" s="5" t="inlineStr">
        <is>
          <t>Operations</t>
        </is>
      </c>
      <c r="D2733" s="5" t="inlineStr">
        <is>
          <t>L2</t>
        </is>
      </c>
      <c r="E2733" s="5" t="inlineStr">
        <is>
          <t>F</t>
        </is>
      </c>
      <c r="F2733" s="5" t="n">
        <v>1</v>
      </c>
      <c r="G2733" s="31" t="n">
        <v>22950</v>
      </c>
      <c r="H2733" s="31" t="n">
        <v>24900</v>
      </c>
      <c r="I2733" s="6">
        <f>INDEX(Roles!$J$5:$J$40,MATCH(C2733&amp;"|"&amp;D2733,Roles!$A$5:$A$40,0))</f>
        <v/>
      </c>
      <c r="J2733" s="6">
        <f>INDEX(Roles!$K$5:$K$40,MATCH(C2733&amp;"|"&amp;D2733,Roles!$A$5:$A$40,0))</f>
        <v/>
      </c>
      <c r="K2733" s="26">
        <f>INDEX(Market!$K$31:$K$54,MATCH(B2733&amp;"|"&amp;J2733,Market!$A$31:$A$54,0))</f>
        <v/>
      </c>
      <c r="L2733" s="6">
        <f>INDEX(Settings!$E$13:$E$19,MATCH(I2733,Settings!$B$13:$B$19,0))</f>
        <v/>
      </c>
      <c r="M2733" s="25">
        <f>INDEX(Structure!$K$6:$K$12,MATCH(I2733,Structure!$A$6:$A$12,0))</f>
        <v/>
      </c>
      <c r="N2733" s="26">
        <f>INDEX(Structure!$G$25:$G$52,MATCH(B2733&amp;"|"&amp;I2733,Structure!$A$25:$A$52,0))</f>
        <v/>
      </c>
      <c r="O2733" s="26">
        <f>INDEX(Structure!$H$25:$H$52,MATCH(B2733&amp;"|"&amp;I2733,Structure!$A$25:$A$52,0))</f>
        <v/>
      </c>
      <c r="P2733" s="26">
        <f>INDEX(Structure!$I$25:$I$52,MATCH(B2733&amp;"|"&amp;I2733,Structure!$A$25:$A$52,0))</f>
        <v/>
      </c>
      <c r="Q2733" s="20">
        <f>G2733/H2733</f>
        <v/>
      </c>
      <c r="R2733" s="20">
        <f>G2733/O2733</f>
        <v/>
      </c>
      <c r="S2733" s="32">
        <f>(G2733-N2733)/(P2733-N2733)</f>
        <v/>
      </c>
      <c r="T2733" s="4">
        <f>IF(G2733&lt;N2733,"Below",IF(G2733&gt;P2733,"Above","Within"))</f>
        <v/>
      </c>
      <c r="U2733" s="17">
        <f>MAX(0,N2733-G2733)*F2733</f>
        <v/>
      </c>
      <c r="V2733" s="17">
        <f>MAX(0,G2733-P2733)*F2733</f>
        <v/>
      </c>
      <c r="W2733" s="33">
        <f>IF(T2733="Above",LN(G2733/P2733)/LN(1+INDEX(Market!$E$6:$E$9,MATCH(B2733,Market!$A$6:$A$9,0))),0)</f>
        <v/>
      </c>
    </row>
    <row r="2734">
      <c r="A2734" s="5" t="inlineStr">
        <is>
          <t>E03175</t>
        </is>
      </c>
      <c r="B2734" s="5" t="inlineStr">
        <is>
          <t>PL</t>
        </is>
      </c>
      <c r="C2734" s="5" t="inlineStr">
        <is>
          <t>Customer Service</t>
        </is>
      </c>
      <c r="D2734" s="5" t="inlineStr">
        <is>
          <t>L1</t>
        </is>
      </c>
      <c r="E2734" s="5" t="inlineStr">
        <is>
          <t>M</t>
        </is>
      </c>
      <c r="F2734" s="5" t="n">
        <v>1</v>
      </c>
      <c r="G2734" s="31" t="n">
        <v>18150</v>
      </c>
      <c r="H2734" s="31" t="n">
        <v>18900</v>
      </c>
      <c r="I2734" s="6">
        <f>INDEX(Roles!$J$5:$J$40,MATCH(C2734&amp;"|"&amp;D2734,Roles!$A$5:$A$40,0))</f>
        <v/>
      </c>
      <c r="J2734" s="6">
        <f>INDEX(Roles!$K$5:$K$40,MATCH(C2734&amp;"|"&amp;D2734,Roles!$A$5:$A$40,0))</f>
        <v/>
      </c>
      <c r="K2734" s="26">
        <f>INDEX(Market!$K$31:$K$54,MATCH(B2734&amp;"|"&amp;J2734,Market!$A$31:$A$54,0))</f>
        <v/>
      </c>
      <c r="L2734" s="6">
        <f>INDEX(Settings!$E$13:$E$19,MATCH(I2734,Settings!$B$13:$B$19,0))</f>
        <v/>
      </c>
      <c r="M2734" s="25">
        <f>INDEX(Structure!$K$6:$K$12,MATCH(I2734,Structure!$A$6:$A$12,0))</f>
        <v/>
      </c>
      <c r="N2734" s="26">
        <f>INDEX(Structure!$G$25:$G$52,MATCH(B2734&amp;"|"&amp;I2734,Structure!$A$25:$A$52,0))</f>
        <v/>
      </c>
      <c r="O2734" s="26">
        <f>INDEX(Structure!$H$25:$H$52,MATCH(B2734&amp;"|"&amp;I2734,Structure!$A$25:$A$52,0))</f>
        <v/>
      </c>
      <c r="P2734" s="26">
        <f>INDEX(Structure!$I$25:$I$52,MATCH(B2734&amp;"|"&amp;I2734,Structure!$A$25:$A$52,0))</f>
        <v/>
      </c>
      <c r="Q2734" s="20">
        <f>G2734/H2734</f>
        <v/>
      </c>
      <c r="R2734" s="20">
        <f>G2734/O2734</f>
        <v/>
      </c>
      <c r="S2734" s="32">
        <f>(G2734-N2734)/(P2734-N2734)</f>
        <v/>
      </c>
      <c r="T2734" s="4">
        <f>IF(G2734&lt;N2734,"Below",IF(G2734&gt;P2734,"Above","Within"))</f>
        <v/>
      </c>
      <c r="U2734" s="17">
        <f>MAX(0,N2734-G2734)*F2734</f>
        <v/>
      </c>
      <c r="V2734" s="17">
        <f>MAX(0,G2734-P2734)*F2734</f>
        <v/>
      </c>
      <c r="W2734" s="33">
        <f>IF(T2734="Above",LN(G2734/P2734)/LN(1+INDEX(Market!$E$6:$E$9,MATCH(B2734,Market!$A$6:$A$9,0))),0)</f>
        <v/>
      </c>
    </row>
    <row r="2735">
      <c r="A2735" s="5" t="inlineStr">
        <is>
          <t>E03176</t>
        </is>
      </c>
      <c r="B2735" s="5" t="inlineStr">
        <is>
          <t>PL</t>
        </is>
      </c>
      <c r="C2735" s="5" t="inlineStr">
        <is>
          <t>Operations</t>
        </is>
      </c>
      <c r="D2735" s="5" t="inlineStr">
        <is>
          <t>L5</t>
        </is>
      </c>
      <c r="E2735" s="5" t="inlineStr">
        <is>
          <t>F</t>
        </is>
      </c>
      <c r="F2735" s="5" t="n">
        <v>0.8</v>
      </c>
      <c r="G2735" s="31" t="n">
        <v>54150</v>
      </c>
      <c r="H2735" s="31" t="n">
        <v>57900</v>
      </c>
      <c r="I2735" s="6">
        <f>INDEX(Roles!$J$5:$J$40,MATCH(C2735&amp;"|"&amp;D2735,Roles!$A$5:$A$40,0))</f>
        <v/>
      </c>
      <c r="J2735" s="6">
        <f>INDEX(Roles!$K$5:$K$40,MATCH(C2735&amp;"|"&amp;D2735,Roles!$A$5:$A$40,0))</f>
        <v/>
      </c>
      <c r="K2735" s="26">
        <f>INDEX(Market!$K$31:$K$54,MATCH(B2735&amp;"|"&amp;J2735,Market!$A$31:$A$54,0))</f>
        <v/>
      </c>
      <c r="L2735" s="6">
        <f>INDEX(Settings!$E$13:$E$19,MATCH(I2735,Settings!$B$13:$B$19,0))</f>
        <v/>
      </c>
      <c r="M2735" s="25">
        <f>INDEX(Structure!$K$6:$K$12,MATCH(I2735,Structure!$A$6:$A$12,0))</f>
        <v/>
      </c>
      <c r="N2735" s="26">
        <f>INDEX(Structure!$G$25:$G$52,MATCH(B2735&amp;"|"&amp;I2735,Structure!$A$25:$A$52,0))</f>
        <v/>
      </c>
      <c r="O2735" s="26">
        <f>INDEX(Structure!$H$25:$H$52,MATCH(B2735&amp;"|"&amp;I2735,Structure!$A$25:$A$52,0))</f>
        <v/>
      </c>
      <c r="P2735" s="26">
        <f>INDEX(Structure!$I$25:$I$52,MATCH(B2735&amp;"|"&amp;I2735,Structure!$A$25:$A$52,0))</f>
        <v/>
      </c>
      <c r="Q2735" s="20">
        <f>G2735/H2735</f>
        <v/>
      </c>
      <c r="R2735" s="20">
        <f>G2735/O2735</f>
        <v/>
      </c>
      <c r="S2735" s="32">
        <f>(G2735-N2735)/(P2735-N2735)</f>
        <v/>
      </c>
      <c r="T2735" s="4">
        <f>IF(G2735&lt;N2735,"Below",IF(G2735&gt;P2735,"Above","Within"))</f>
        <v/>
      </c>
      <c r="U2735" s="17">
        <f>MAX(0,N2735-G2735)*F2735</f>
        <v/>
      </c>
      <c r="V2735" s="17">
        <f>MAX(0,G2735-P2735)*F2735</f>
        <v/>
      </c>
      <c r="W2735" s="33">
        <f>IF(T2735="Above",LN(G2735/P2735)/LN(1+INDEX(Market!$E$6:$E$9,MATCH(B2735,Market!$A$6:$A$9,0))),0)</f>
        <v/>
      </c>
    </row>
    <row r="2736">
      <c r="A2736" s="5" t="inlineStr">
        <is>
          <t>E03178</t>
        </is>
      </c>
      <c r="B2736" s="5" t="inlineStr">
        <is>
          <t>PL</t>
        </is>
      </c>
      <c r="C2736" s="5" t="inlineStr">
        <is>
          <t>Sales</t>
        </is>
      </c>
      <c r="D2736" s="5" t="inlineStr">
        <is>
          <t>L3</t>
        </is>
      </c>
      <c r="E2736" s="5" t="inlineStr">
        <is>
          <t>M</t>
        </is>
      </c>
      <c r="F2736" s="5" t="n">
        <v>1</v>
      </c>
      <c r="G2736" s="31" t="n">
        <v>32200</v>
      </c>
      <c r="H2736" s="31" t="n">
        <v>35300</v>
      </c>
      <c r="I2736" s="6">
        <f>INDEX(Roles!$J$5:$J$40,MATCH(C2736&amp;"|"&amp;D2736,Roles!$A$5:$A$40,0))</f>
        <v/>
      </c>
      <c r="J2736" s="6">
        <f>INDEX(Roles!$K$5:$K$40,MATCH(C2736&amp;"|"&amp;D2736,Roles!$A$5:$A$40,0))</f>
        <v/>
      </c>
      <c r="K2736" s="26">
        <f>INDEX(Market!$K$31:$K$54,MATCH(B2736&amp;"|"&amp;J2736,Market!$A$31:$A$54,0))</f>
        <v/>
      </c>
      <c r="L2736" s="6">
        <f>INDEX(Settings!$E$13:$E$19,MATCH(I2736,Settings!$B$13:$B$19,0))</f>
        <v/>
      </c>
      <c r="M2736" s="25">
        <f>INDEX(Structure!$K$6:$K$12,MATCH(I2736,Structure!$A$6:$A$12,0))</f>
        <v/>
      </c>
      <c r="N2736" s="26">
        <f>INDEX(Structure!$G$25:$G$52,MATCH(B2736&amp;"|"&amp;I2736,Structure!$A$25:$A$52,0))</f>
        <v/>
      </c>
      <c r="O2736" s="26">
        <f>INDEX(Structure!$H$25:$H$52,MATCH(B2736&amp;"|"&amp;I2736,Structure!$A$25:$A$52,0))</f>
        <v/>
      </c>
      <c r="P2736" s="26">
        <f>INDEX(Structure!$I$25:$I$52,MATCH(B2736&amp;"|"&amp;I2736,Structure!$A$25:$A$52,0))</f>
        <v/>
      </c>
      <c r="Q2736" s="20">
        <f>G2736/H2736</f>
        <v/>
      </c>
      <c r="R2736" s="20">
        <f>G2736/O2736</f>
        <v/>
      </c>
      <c r="S2736" s="32">
        <f>(G2736-N2736)/(P2736-N2736)</f>
        <v/>
      </c>
      <c r="T2736" s="4">
        <f>IF(G2736&lt;N2736,"Below",IF(G2736&gt;P2736,"Above","Within"))</f>
        <v/>
      </c>
      <c r="U2736" s="17">
        <f>MAX(0,N2736-G2736)*F2736</f>
        <v/>
      </c>
      <c r="V2736" s="17">
        <f>MAX(0,G2736-P2736)*F2736</f>
        <v/>
      </c>
      <c r="W2736" s="33">
        <f>IF(T2736="Above",LN(G2736/P2736)/LN(1+INDEX(Market!$E$6:$E$9,MATCH(B2736,Market!$A$6:$A$9,0))),0)</f>
        <v/>
      </c>
    </row>
    <row r="2737">
      <c r="A2737" s="5" t="inlineStr">
        <is>
          <t>E03179</t>
        </is>
      </c>
      <c r="B2737" s="5" t="inlineStr">
        <is>
          <t>IT</t>
        </is>
      </c>
      <c r="C2737" s="5" t="inlineStr">
        <is>
          <t>Operations</t>
        </is>
      </c>
      <c r="D2737" s="5" t="inlineStr">
        <is>
          <t>L1</t>
        </is>
      </c>
      <c r="E2737" s="5" t="inlineStr">
        <is>
          <t>M</t>
        </is>
      </c>
      <c r="F2737" s="5" t="n">
        <v>1</v>
      </c>
      <c r="G2737" s="31" t="n">
        <v>22750</v>
      </c>
      <c r="H2737" s="31" t="n">
        <v>24700</v>
      </c>
      <c r="I2737" s="6">
        <f>INDEX(Roles!$J$5:$J$40,MATCH(C2737&amp;"|"&amp;D2737,Roles!$A$5:$A$40,0))</f>
        <v/>
      </c>
      <c r="J2737" s="6">
        <f>INDEX(Roles!$K$5:$K$40,MATCH(C2737&amp;"|"&amp;D2737,Roles!$A$5:$A$40,0))</f>
        <v/>
      </c>
      <c r="K2737" s="26">
        <f>INDEX(Market!$K$31:$K$54,MATCH(B2737&amp;"|"&amp;J2737,Market!$A$31:$A$54,0))</f>
        <v/>
      </c>
      <c r="L2737" s="6">
        <f>INDEX(Settings!$E$13:$E$19,MATCH(I2737,Settings!$B$13:$B$19,0))</f>
        <v/>
      </c>
      <c r="M2737" s="25">
        <f>INDEX(Structure!$K$6:$K$12,MATCH(I2737,Structure!$A$6:$A$12,0))</f>
        <v/>
      </c>
      <c r="N2737" s="26">
        <f>INDEX(Structure!$G$25:$G$52,MATCH(B2737&amp;"|"&amp;I2737,Structure!$A$25:$A$52,0))</f>
        <v/>
      </c>
      <c r="O2737" s="26">
        <f>INDEX(Structure!$H$25:$H$52,MATCH(B2737&amp;"|"&amp;I2737,Structure!$A$25:$A$52,0))</f>
        <v/>
      </c>
      <c r="P2737" s="26">
        <f>INDEX(Structure!$I$25:$I$52,MATCH(B2737&amp;"|"&amp;I2737,Structure!$A$25:$A$52,0))</f>
        <v/>
      </c>
      <c r="Q2737" s="20">
        <f>G2737/H2737</f>
        <v/>
      </c>
      <c r="R2737" s="20">
        <f>G2737/O2737</f>
        <v/>
      </c>
      <c r="S2737" s="32">
        <f>(G2737-N2737)/(P2737-N2737)</f>
        <v/>
      </c>
      <c r="T2737" s="4">
        <f>IF(G2737&lt;N2737,"Below",IF(G2737&gt;P2737,"Above","Within"))</f>
        <v/>
      </c>
      <c r="U2737" s="17">
        <f>MAX(0,N2737-G2737)*F2737</f>
        <v/>
      </c>
      <c r="V2737" s="17">
        <f>MAX(0,G2737-P2737)*F2737</f>
        <v/>
      </c>
      <c r="W2737" s="33">
        <f>IF(T2737="Above",LN(G2737/P2737)/LN(1+INDEX(Market!$E$6:$E$9,MATCH(B2737,Market!$A$6:$A$9,0))),0)</f>
        <v/>
      </c>
    </row>
    <row r="2738">
      <c r="A2738" s="5" t="inlineStr">
        <is>
          <t>E03180</t>
        </is>
      </c>
      <c r="B2738" s="5" t="inlineStr">
        <is>
          <t>IT</t>
        </is>
      </c>
      <c r="C2738" s="5" t="inlineStr">
        <is>
          <t>HR</t>
        </is>
      </c>
      <c r="D2738" s="5" t="inlineStr">
        <is>
          <t>L2</t>
        </is>
      </c>
      <c r="E2738" s="5" t="inlineStr">
        <is>
          <t>M</t>
        </is>
      </c>
      <c r="F2738" s="5" t="n">
        <v>1</v>
      </c>
      <c r="G2738" s="31" t="n">
        <v>33450</v>
      </c>
      <c r="H2738" s="31" t="n">
        <v>32500</v>
      </c>
      <c r="I2738" s="6">
        <f>INDEX(Roles!$J$5:$J$40,MATCH(C2738&amp;"|"&amp;D2738,Roles!$A$5:$A$40,0))</f>
        <v/>
      </c>
      <c r="J2738" s="6">
        <f>INDEX(Roles!$K$5:$K$40,MATCH(C2738&amp;"|"&amp;D2738,Roles!$A$5:$A$40,0))</f>
        <v/>
      </c>
      <c r="K2738" s="26">
        <f>INDEX(Market!$K$31:$K$54,MATCH(B2738&amp;"|"&amp;J2738,Market!$A$31:$A$54,0))</f>
        <v/>
      </c>
      <c r="L2738" s="6">
        <f>INDEX(Settings!$E$13:$E$19,MATCH(I2738,Settings!$B$13:$B$19,0))</f>
        <v/>
      </c>
      <c r="M2738" s="25">
        <f>INDEX(Structure!$K$6:$K$12,MATCH(I2738,Structure!$A$6:$A$12,0))</f>
        <v/>
      </c>
      <c r="N2738" s="26">
        <f>INDEX(Structure!$G$25:$G$52,MATCH(B2738&amp;"|"&amp;I2738,Structure!$A$25:$A$52,0))</f>
        <v/>
      </c>
      <c r="O2738" s="26">
        <f>INDEX(Structure!$H$25:$H$52,MATCH(B2738&amp;"|"&amp;I2738,Structure!$A$25:$A$52,0))</f>
        <v/>
      </c>
      <c r="P2738" s="26">
        <f>INDEX(Structure!$I$25:$I$52,MATCH(B2738&amp;"|"&amp;I2738,Structure!$A$25:$A$52,0))</f>
        <v/>
      </c>
      <c r="Q2738" s="20">
        <f>G2738/H2738</f>
        <v/>
      </c>
      <c r="R2738" s="20">
        <f>G2738/O2738</f>
        <v/>
      </c>
      <c r="S2738" s="32">
        <f>(G2738-N2738)/(P2738-N2738)</f>
        <v/>
      </c>
      <c r="T2738" s="4">
        <f>IF(G2738&lt;N2738,"Below",IF(G2738&gt;P2738,"Above","Within"))</f>
        <v/>
      </c>
      <c r="U2738" s="17">
        <f>MAX(0,N2738-G2738)*F2738</f>
        <v/>
      </c>
      <c r="V2738" s="17">
        <f>MAX(0,G2738-P2738)*F2738</f>
        <v/>
      </c>
      <c r="W2738" s="33">
        <f>IF(T2738="Above",LN(G2738/P2738)/LN(1+INDEX(Market!$E$6:$E$9,MATCH(B2738,Market!$A$6:$A$9,0))),0)</f>
        <v/>
      </c>
    </row>
    <row r="2739">
      <c r="A2739" s="5" t="inlineStr">
        <is>
          <t>E03181</t>
        </is>
      </c>
      <c r="B2739" s="5" t="inlineStr">
        <is>
          <t>DE</t>
        </is>
      </c>
      <c r="C2739" s="5" t="inlineStr">
        <is>
          <t>Sales</t>
        </is>
      </c>
      <c r="D2739" s="5" t="inlineStr">
        <is>
          <t>L2</t>
        </is>
      </c>
      <c r="E2739" s="5" t="inlineStr">
        <is>
          <t>F</t>
        </is>
      </c>
      <c r="F2739" s="5" t="n">
        <v>0.8</v>
      </c>
      <c r="G2739" s="31" t="n">
        <v>56400</v>
      </c>
      <c r="H2739" s="31" t="n">
        <v>49900</v>
      </c>
      <c r="I2739" s="6">
        <f>INDEX(Roles!$J$5:$J$40,MATCH(C2739&amp;"|"&amp;D2739,Roles!$A$5:$A$40,0))</f>
        <v/>
      </c>
      <c r="J2739" s="6">
        <f>INDEX(Roles!$K$5:$K$40,MATCH(C2739&amp;"|"&amp;D2739,Roles!$A$5:$A$40,0))</f>
        <v/>
      </c>
      <c r="K2739" s="26">
        <f>INDEX(Market!$K$31:$K$54,MATCH(B2739&amp;"|"&amp;J2739,Market!$A$31:$A$54,0))</f>
        <v/>
      </c>
      <c r="L2739" s="6">
        <f>INDEX(Settings!$E$13:$E$19,MATCH(I2739,Settings!$B$13:$B$19,0))</f>
        <v/>
      </c>
      <c r="M2739" s="25">
        <f>INDEX(Structure!$K$6:$K$12,MATCH(I2739,Structure!$A$6:$A$12,0))</f>
        <v/>
      </c>
      <c r="N2739" s="26">
        <f>INDEX(Structure!$G$25:$G$52,MATCH(B2739&amp;"|"&amp;I2739,Structure!$A$25:$A$52,0))</f>
        <v/>
      </c>
      <c r="O2739" s="26">
        <f>INDEX(Structure!$H$25:$H$52,MATCH(B2739&amp;"|"&amp;I2739,Structure!$A$25:$A$52,0))</f>
        <v/>
      </c>
      <c r="P2739" s="26">
        <f>INDEX(Structure!$I$25:$I$52,MATCH(B2739&amp;"|"&amp;I2739,Structure!$A$25:$A$52,0))</f>
        <v/>
      </c>
      <c r="Q2739" s="20">
        <f>G2739/H2739</f>
        <v/>
      </c>
      <c r="R2739" s="20">
        <f>G2739/O2739</f>
        <v/>
      </c>
      <c r="S2739" s="32">
        <f>(G2739-N2739)/(P2739-N2739)</f>
        <v/>
      </c>
      <c r="T2739" s="4">
        <f>IF(G2739&lt;N2739,"Below",IF(G2739&gt;P2739,"Above","Within"))</f>
        <v/>
      </c>
      <c r="U2739" s="17">
        <f>MAX(0,N2739-G2739)*F2739</f>
        <v/>
      </c>
      <c r="V2739" s="17">
        <f>MAX(0,G2739-P2739)*F2739</f>
        <v/>
      </c>
      <c r="W2739" s="33">
        <f>IF(T2739="Above",LN(G2739/P2739)/LN(1+INDEX(Market!$E$6:$E$9,MATCH(B2739,Market!$A$6:$A$9,0))),0)</f>
        <v/>
      </c>
    </row>
    <row r="2740">
      <c r="A2740" s="5" t="inlineStr">
        <is>
          <t>E03182</t>
        </is>
      </c>
      <c r="B2740" s="5" t="inlineStr">
        <is>
          <t>PL</t>
        </is>
      </c>
      <c r="C2740" s="5" t="inlineStr">
        <is>
          <t>Customer Service</t>
        </is>
      </c>
      <c r="D2740" s="5" t="inlineStr">
        <is>
          <t>L3</t>
        </is>
      </c>
      <c r="E2740" s="5" t="inlineStr">
        <is>
          <t>F</t>
        </is>
      </c>
      <c r="F2740" s="5" t="n">
        <v>1</v>
      </c>
      <c r="G2740" s="31" t="n">
        <v>29900</v>
      </c>
      <c r="H2740" s="31" t="n">
        <v>30200</v>
      </c>
      <c r="I2740" s="6">
        <f>INDEX(Roles!$J$5:$J$40,MATCH(C2740&amp;"|"&amp;D2740,Roles!$A$5:$A$40,0))</f>
        <v/>
      </c>
      <c r="J2740" s="6">
        <f>INDEX(Roles!$K$5:$K$40,MATCH(C2740&amp;"|"&amp;D2740,Roles!$A$5:$A$40,0))</f>
        <v/>
      </c>
      <c r="K2740" s="26">
        <f>INDEX(Market!$K$31:$K$54,MATCH(B2740&amp;"|"&amp;J2740,Market!$A$31:$A$54,0))</f>
        <v/>
      </c>
      <c r="L2740" s="6">
        <f>INDEX(Settings!$E$13:$E$19,MATCH(I2740,Settings!$B$13:$B$19,0))</f>
        <v/>
      </c>
      <c r="M2740" s="25">
        <f>INDEX(Structure!$K$6:$K$12,MATCH(I2740,Structure!$A$6:$A$12,0))</f>
        <v/>
      </c>
      <c r="N2740" s="26">
        <f>INDEX(Structure!$G$25:$G$52,MATCH(B2740&amp;"|"&amp;I2740,Structure!$A$25:$A$52,0))</f>
        <v/>
      </c>
      <c r="O2740" s="26">
        <f>INDEX(Structure!$H$25:$H$52,MATCH(B2740&amp;"|"&amp;I2740,Structure!$A$25:$A$52,0))</f>
        <v/>
      </c>
      <c r="P2740" s="26">
        <f>INDEX(Structure!$I$25:$I$52,MATCH(B2740&amp;"|"&amp;I2740,Structure!$A$25:$A$52,0))</f>
        <v/>
      </c>
      <c r="Q2740" s="20">
        <f>G2740/H2740</f>
        <v/>
      </c>
      <c r="R2740" s="20">
        <f>G2740/O2740</f>
        <v/>
      </c>
      <c r="S2740" s="32">
        <f>(G2740-N2740)/(P2740-N2740)</f>
        <v/>
      </c>
      <c r="T2740" s="4">
        <f>IF(G2740&lt;N2740,"Below",IF(G2740&gt;P2740,"Above","Within"))</f>
        <v/>
      </c>
      <c r="U2740" s="17">
        <f>MAX(0,N2740-G2740)*F2740</f>
        <v/>
      </c>
      <c r="V2740" s="17">
        <f>MAX(0,G2740-P2740)*F2740</f>
        <v/>
      </c>
      <c r="W2740" s="33">
        <f>IF(T2740="Above",LN(G2740/P2740)/LN(1+INDEX(Market!$E$6:$E$9,MATCH(B2740,Market!$A$6:$A$9,0))),0)</f>
        <v/>
      </c>
    </row>
    <row r="2741">
      <c r="A2741" s="5" t="inlineStr">
        <is>
          <t>E03184</t>
        </is>
      </c>
      <c r="B2741" s="5" t="inlineStr">
        <is>
          <t>ES</t>
        </is>
      </c>
      <c r="C2741" s="5" t="inlineStr">
        <is>
          <t>Tech</t>
        </is>
      </c>
      <c r="D2741" s="5" t="inlineStr">
        <is>
          <t>L2</t>
        </is>
      </c>
      <c r="E2741" s="5" t="inlineStr">
        <is>
          <t>M</t>
        </is>
      </c>
      <c r="F2741" s="5" t="n">
        <v>1</v>
      </c>
      <c r="G2741" s="31" t="n">
        <v>40550</v>
      </c>
      <c r="H2741" s="31" t="n">
        <v>39100</v>
      </c>
      <c r="I2741" s="6">
        <f>INDEX(Roles!$J$5:$J$40,MATCH(C2741&amp;"|"&amp;D2741,Roles!$A$5:$A$40,0))</f>
        <v/>
      </c>
      <c r="J2741" s="6">
        <f>INDEX(Roles!$K$5:$K$40,MATCH(C2741&amp;"|"&amp;D2741,Roles!$A$5:$A$40,0))</f>
        <v/>
      </c>
      <c r="K2741" s="26">
        <f>INDEX(Market!$K$31:$K$54,MATCH(B2741&amp;"|"&amp;J2741,Market!$A$31:$A$54,0))</f>
        <v/>
      </c>
      <c r="L2741" s="6">
        <f>INDEX(Settings!$E$13:$E$19,MATCH(I2741,Settings!$B$13:$B$19,0))</f>
        <v/>
      </c>
      <c r="M2741" s="25">
        <f>INDEX(Structure!$K$6:$K$12,MATCH(I2741,Structure!$A$6:$A$12,0))</f>
        <v/>
      </c>
      <c r="N2741" s="26">
        <f>INDEX(Structure!$G$25:$G$52,MATCH(B2741&amp;"|"&amp;I2741,Structure!$A$25:$A$52,0))</f>
        <v/>
      </c>
      <c r="O2741" s="26">
        <f>INDEX(Structure!$H$25:$H$52,MATCH(B2741&amp;"|"&amp;I2741,Structure!$A$25:$A$52,0))</f>
        <v/>
      </c>
      <c r="P2741" s="26">
        <f>INDEX(Structure!$I$25:$I$52,MATCH(B2741&amp;"|"&amp;I2741,Structure!$A$25:$A$52,0))</f>
        <v/>
      </c>
      <c r="Q2741" s="20">
        <f>G2741/H2741</f>
        <v/>
      </c>
      <c r="R2741" s="20">
        <f>G2741/O2741</f>
        <v/>
      </c>
      <c r="S2741" s="32">
        <f>(G2741-N2741)/(P2741-N2741)</f>
        <v/>
      </c>
      <c r="T2741" s="4">
        <f>IF(G2741&lt;N2741,"Below",IF(G2741&gt;P2741,"Above","Within"))</f>
        <v/>
      </c>
      <c r="U2741" s="17">
        <f>MAX(0,N2741-G2741)*F2741</f>
        <v/>
      </c>
      <c r="V2741" s="17">
        <f>MAX(0,G2741-P2741)*F2741</f>
        <v/>
      </c>
      <c r="W2741" s="33">
        <f>IF(T2741="Above",LN(G2741/P2741)/LN(1+INDEX(Market!$E$6:$E$9,MATCH(B2741,Market!$A$6:$A$9,0))),0)</f>
        <v/>
      </c>
    </row>
    <row r="2742">
      <c r="A2742" s="5" t="inlineStr">
        <is>
          <t>E03185</t>
        </is>
      </c>
      <c r="B2742" s="5" t="inlineStr">
        <is>
          <t>ES</t>
        </is>
      </c>
      <c r="C2742" s="5" t="inlineStr">
        <is>
          <t>Sales</t>
        </is>
      </c>
      <c r="D2742" s="5" t="inlineStr">
        <is>
          <t>L3</t>
        </is>
      </c>
      <c r="E2742" s="5" t="inlineStr">
        <is>
          <t>M</t>
        </is>
      </c>
      <c r="F2742" s="5" t="n">
        <v>1</v>
      </c>
      <c r="G2742" s="31" t="n">
        <v>38350</v>
      </c>
      <c r="H2742" s="31" t="n">
        <v>42000</v>
      </c>
      <c r="I2742" s="6">
        <f>INDEX(Roles!$J$5:$J$40,MATCH(C2742&amp;"|"&amp;D2742,Roles!$A$5:$A$40,0))</f>
        <v/>
      </c>
      <c r="J2742" s="6">
        <f>INDEX(Roles!$K$5:$K$40,MATCH(C2742&amp;"|"&amp;D2742,Roles!$A$5:$A$40,0))</f>
        <v/>
      </c>
      <c r="K2742" s="26">
        <f>INDEX(Market!$K$31:$K$54,MATCH(B2742&amp;"|"&amp;J2742,Market!$A$31:$A$54,0))</f>
        <v/>
      </c>
      <c r="L2742" s="6">
        <f>INDEX(Settings!$E$13:$E$19,MATCH(I2742,Settings!$B$13:$B$19,0))</f>
        <v/>
      </c>
      <c r="M2742" s="25">
        <f>INDEX(Structure!$K$6:$K$12,MATCH(I2742,Structure!$A$6:$A$12,0))</f>
        <v/>
      </c>
      <c r="N2742" s="26">
        <f>INDEX(Structure!$G$25:$G$52,MATCH(B2742&amp;"|"&amp;I2742,Structure!$A$25:$A$52,0))</f>
        <v/>
      </c>
      <c r="O2742" s="26">
        <f>INDEX(Structure!$H$25:$H$52,MATCH(B2742&amp;"|"&amp;I2742,Structure!$A$25:$A$52,0))</f>
        <v/>
      </c>
      <c r="P2742" s="26">
        <f>INDEX(Structure!$I$25:$I$52,MATCH(B2742&amp;"|"&amp;I2742,Structure!$A$25:$A$52,0))</f>
        <v/>
      </c>
      <c r="Q2742" s="20">
        <f>G2742/H2742</f>
        <v/>
      </c>
      <c r="R2742" s="20">
        <f>G2742/O2742</f>
        <v/>
      </c>
      <c r="S2742" s="32">
        <f>(G2742-N2742)/(P2742-N2742)</f>
        <v/>
      </c>
      <c r="T2742" s="4">
        <f>IF(G2742&lt;N2742,"Below",IF(G2742&gt;P2742,"Above","Within"))</f>
        <v/>
      </c>
      <c r="U2742" s="17">
        <f>MAX(0,N2742-G2742)*F2742</f>
        <v/>
      </c>
      <c r="V2742" s="17">
        <f>MAX(0,G2742-P2742)*F2742</f>
        <v/>
      </c>
      <c r="W2742" s="33">
        <f>IF(T2742="Above",LN(G2742/P2742)/LN(1+INDEX(Market!$E$6:$E$9,MATCH(B2742,Market!$A$6:$A$9,0))),0)</f>
        <v/>
      </c>
    </row>
    <row r="2743">
      <c r="A2743" s="5" t="inlineStr">
        <is>
          <t>E03187</t>
        </is>
      </c>
      <c r="B2743" s="5" t="inlineStr">
        <is>
          <t>DE</t>
        </is>
      </c>
      <c r="C2743" s="5" t="inlineStr">
        <is>
          <t>Customer Service</t>
        </is>
      </c>
      <c r="D2743" s="5" t="inlineStr">
        <is>
          <t>L1</t>
        </is>
      </c>
      <c r="E2743" s="5" t="inlineStr">
        <is>
          <t>F</t>
        </is>
      </c>
      <c r="F2743" s="5" t="n">
        <v>1</v>
      </c>
      <c r="G2743" s="31" t="n">
        <v>29150</v>
      </c>
      <c r="H2743" s="31" t="n">
        <v>34200</v>
      </c>
      <c r="I2743" s="6">
        <f>INDEX(Roles!$J$5:$J$40,MATCH(C2743&amp;"|"&amp;D2743,Roles!$A$5:$A$40,0))</f>
        <v/>
      </c>
      <c r="J2743" s="6">
        <f>INDEX(Roles!$K$5:$K$40,MATCH(C2743&amp;"|"&amp;D2743,Roles!$A$5:$A$40,0))</f>
        <v/>
      </c>
      <c r="K2743" s="26">
        <f>INDEX(Market!$K$31:$K$54,MATCH(B2743&amp;"|"&amp;J2743,Market!$A$31:$A$54,0))</f>
        <v/>
      </c>
      <c r="L2743" s="6">
        <f>INDEX(Settings!$E$13:$E$19,MATCH(I2743,Settings!$B$13:$B$19,0))</f>
        <v/>
      </c>
      <c r="M2743" s="25">
        <f>INDEX(Structure!$K$6:$K$12,MATCH(I2743,Structure!$A$6:$A$12,0))</f>
        <v/>
      </c>
      <c r="N2743" s="26">
        <f>INDEX(Structure!$G$25:$G$52,MATCH(B2743&amp;"|"&amp;I2743,Structure!$A$25:$A$52,0))</f>
        <v/>
      </c>
      <c r="O2743" s="26">
        <f>INDEX(Structure!$H$25:$H$52,MATCH(B2743&amp;"|"&amp;I2743,Structure!$A$25:$A$52,0))</f>
        <v/>
      </c>
      <c r="P2743" s="26">
        <f>INDEX(Structure!$I$25:$I$52,MATCH(B2743&amp;"|"&amp;I2743,Structure!$A$25:$A$52,0))</f>
        <v/>
      </c>
      <c r="Q2743" s="20">
        <f>G2743/H2743</f>
        <v/>
      </c>
      <c r="R2743" s="20">
        <f>G2743/O2743</f>
        <v/>
      </c>
      <c r="S2743" s="32">
        <f>(G2743-N2743)/(P2743-N2743)</f>
        <v/>
      </c>
      <c r="T2743" s="4">
        <f>IF(G2743&lt;N2743,"Below",IF(G2743&gt;P2743,"Above","Within"))</f>
        <v/>
      </c>
      <c r="U2743" s="17">
        <f>MAX(0,N2743-G2743)*F2743</f>
        <v/>
      </c>
      <c r="V2743" s="17">
        <f>MAX(0,G2743-P2743)*F2743</f>
        <v/>
      </c>
      <c r="W2743" s="33">
        <f>IF(T2743="Above",LN(G2743/P2743)/LN(1+INDEX(Market!$E$6:$E$9,MATCH(B2743,Market!$A$6:$A$9,0))),0)</f>
        <v/>
      </c>
    </row>
    <row r="2744">
      <c r="A2744" s="5" t="inlineStr">
        <is>
          <t>E03188</t>
        </is>
      </c>
      <c r="B2744" s="5" t="inlineStr">
        <is>
          <t>ES</t>
        </is>
      </c>
      <c r="C2744" s="5" t="inlineStr">
        <is>
          <t>Customer Service</t>
        </is>
      </c>
      <c r="D2744" s="5" t="inlineStr">
        <is>
          <t>L1</t>
        </is>
      </c>
      <c r="E2744" s="5" t="inlineStr">
        <is>
          <t>M</t>
        </is>
      </c>
      <c r="F2744" s="5" t="n">
        <v>1</v>
      </c>
      <c r="G2744" s="31" t="n">
        <v>16600</v>
      </c>
      <c r="H2744" s="31" t="n">
        <v>22500</v>
      </c>
      <c r="I2744" s="6">
        <f>INDEX(Roles!$J$5:$J$40,MATCH(C2744&amp;"|"&amp;D2744,Roles!$A$5:$A$40,0))</f>
        <v/>
      </c>
      <c r="J2744" s="6">
        <f>INDEX(Roles!$K$5:$K$40,MATCH(C2744&amp;"|"&amp;D2744,Roles!$A$5:$A$40,0))</f>
        <v/>
      </c>
      <c r="K2744" s="26">
        <f>INDEX(Market!$K$31:$K$54,MATCH(B2744&amp;"|"&amp;J2744,Market!$A$31:$A$54,0))</f>
        <v/>
      </c>
      <c r="L2744" s="6">
        <f>INDEX(Settings!$E$13:$E$19,MATCH(I2744,Settings!$B$13:$B$19,0))</f>
        <v/>
      </c>
      <c r="M2744" s="25">
        <f>INDEX(Structure!$K$6:$K$12,MATCH(I2744,Structure!$A$6:$A$12,0))</f>
        <v/>
      </c>
      <c r="N2744" s="26">
        <f>INDEX(Structure!$G$25:$G$52,MATCH(B2744&amp;"|"&amp;I2744,Structure!$A$25:$A$52,0))</f>
        <v/>
      </c>
      <c r="O2744" s="26">
        <f>INDEX(Structure!$H$25:$H$52,MATCH(B2744&amp;"|"&amp;I2744,Structure!$A$25:$A$52,0))</f>
        <v/>
      </c>
      <c r="P2744" s="26">
        <f>INDEX(Structure!$I$25:$I$52,MATCH(B2744&amp;"|"&amp;I2744,Structure!$A$25:$A$52,0))</f>
        <v/>
      </c>
      <c r="Q2744" s="20">
        <f>G2744/H2744</f>
        <v/>
      </c>
      <c r="R2744" s="20">
        <f>G2744/O2744</f>
        <v/>
      </c>
      <c r="S2744" s="32">
        <f>(G2744-N2744)/(P2744-N2744)</f>
        <v/>
      </c>
      <c r="T2744" s="4">
        <f>IF(G2744&lt;N2744,"Below",IF(G2744&gt;P2744,"Above","Within"))</f>
        <v/>
      </c>
      <c r="U2744" s="17">
        <f>MAX(0,N2744-G2744)*F2744</f>
        <v/>
      </c>
      <c r="V2744" s="17">
        <f>MAX(0,G2744-P2744)*F2744</f>
        <v/>
      </c>
      <c r="W2744" s="33">
        <f>IF(T2744="Above",LN(G2744/P2744)/LN(1+INDEX(Market!$E$6:$E$9,MATCH(B2744,Market!$A$6:$A$9,0))),0)</f>
        <v/>
      </c>
    </row>
    <row r="2745">
      <c r="A2745" s="5" t="inlineStr">
        <is>
          <t>E03189</t>
        </is>
      </c>
      <c r="B2745" s="5" t="inlineStr">
        <is>
          <t>DE</t>
        </is>
      </c>
      <c r="C2745" s="5" t="inlineStr">
        <is>
          <t>Operations</t>
        </is>
      </c>
      <c r="D2745" s="5" t="inlineStr">
        <is>
          <t>L3</t>
        </is>
      </c>
      <c r="E2745" s="5" t="inlineStr">
        <is>
          <t>M</t>
        </is>
      </c>
      <c r="F2745" s="5" t="n">
        <v>1</v>
      </c>
      <c r="G2745" s="31" t="n">
        <v>67100</v>
      </c>
      <c r="H2745" s="31" t="n">
        <v>57800</v>
      </c>
      <c r="I2745" s="6">
        <f>INDEX(Roles!$J$5:$J$40,MATCH(C2745&amp;"|"&amp;D2745,Roles!$A$5:$A$40,0))</f>
        <v/>
      </c>
      <c r="J2745" s="6">
        <f>INDEX(Roles!$K$5:$K$40,MATCH(C2745&amp;"|"&amp;D2745,Roles!$A$5:$A$40,0))</f>
        <v/>
      </c>
      <c r="K2745" s="26">
        <f>INDEX(Market!$K$31:$K$54,MATCH(B2745&amp;"|"&amp;J2745,Market!$A$31:$A$54,0))</f>
        <v/>
      </c>
      <c r="L2745" s="6">
        <f>INDEX(Settings!$E$13:$E$19,MATCH(I2745,Settings!$B$13:$B$19,0))</f>
        <v/>
      </c>
      <c r="M2745" s="25">
        <f>INDEX(Structure!$K$6:$K$12,MATCH(I2745,Structure!$A$6:$A$12,0))</f>
        <v/>
      </c>
      <c r="N2745" s="26">
        <f>INDEX(Structure!$G$25:$G$52,MATCH(B2745&amp;"|"&amp;I2745,Structure!$A$25:$A$52,0))</f>
        <v/>
      </c>
      <c r="O2745" s="26">
        <f>INDEX(Structure!$H$25:$H$52,MATCH(B2745&amp;"|"&amp;I2745,Structure!$A$25:$A$52,0))</f>
        <v/>
      </c>
      <c r="P2745" s="26">
        <f>INDEX(Structure!$I$25:$I$52,MATCH(B2745&amp;"|"&amp;I2745,Structure!$A$25:$A$52,0))</f>
        <v/>
      </c>
      <c r="Q2745" s="20">
        <f>G2745/H2745</f>
        <v/>
      </c>
      <c r="R2745" s="20">
        <f>G2745/O2745</f>
        <v/>
      </c>
      <c r="S2745" s="32">
        <f>(G2745-N2745)/(P2745-N2745)</f>
        <v/>
      </c>
      <c r="T2745" s="4">
        <f>IF(G2745&lt;N2745,"Below",IF(G2745&gt;P2745,"Above","Within"))</f>
        <v/>
      </c>
      <c r="U2745" s="17">
        <f>MAX(0,N2745-G2745)*F2745</f>
        <v/>
      </c>
      <c r="V2745" s="17">
        <f>MAX(0,G2745-P2745)*F2745</f>
        <v/>
      </c>
      <c r="W2745" s="33">
        <f>IF(T2745="Above",LN(G2745/P2745)/LN(1+INDEX(Market!$E$6:$E$9,MATCH(B2745,Market!$A$6:$A$9,0))),0)</f>
        <v/>
      </c>
    </row>
    <row r="2746">
      <c r="A2746" s="5" t="inlineStr">
        <is>
          <t>E03190</t>
        </is>
      </c>
      <c r="B2746" s="5" t="inlineStr">
        <is>
          <t>IT</t>
        </is>
      </c>
      <c r="C2746" s="5" t="inlineStr">
        <is>
          <t>Tech</t>
        </is>
      </c>
      <c r="D2746" s="5" t="inlineStr">
        <is>
          <t>L5</t>
        </is>
      </c>
      <c r="E2746" s="5" t="inlineStr">
        <is>
          <t>M</t>
        </is>
      </c>
      <c r="F2746" s="5" t="n">
        <v>1</v>
      </c>
      <c r="G2746" s="31" t="n">
        <v>87700</v>
      </c>
      <c r="H2746" s="31" t="n">
        <v>94200</v>
      </c>
      <c r="I2746" s="6">
        <f>INDEX(Roles!$J$5:$J$40,MATCH(C2746&amp;"|"&amp;D2746,Roles!$A$5:$A$40,0))</f>
        <v/>
      </c>
      <c r="J2746" s="6">
        <f>INDEX(Roles!$K$5:$K$40,MATCH(C2746&amp;"|"&amp;D2746,Roles!$A$5:$A$40,0))</f>
        <v/>
      </c>
      <c r="K2746" s="26">
        <f>INDEX(Market!$K$31:$K$54,MATCH(B2746&amp;"|"&amp;J2746,Market!$A$31:$A$54,0))</f>
        <v/>
      </c>
      <c r="L2746" s="6">
        <f>INDEX(Settings!$E$13:$E$19,MATCH(I2746,Settings!$B$13:$B$19,0))</f>
        <v/>
      </c>
      <c r="M2746" s="25">
        <f>INDEX(Structure!$K$6:$K$12,MATCH(I2746,Structure!$A$6:$A$12,0))</f>
        <v/>
      </c>
      <c r="N2746" s="26">
        <f>INDEX(Structure!$G$25:$G$52,MATCH(B2746&amp;"|"&amp;I2746,Structure!$A$25:$A$52,0))</f>
        <v/>
      </c>
      <c r="O2746" s="26">
        <f>INDEX(Structure!$H$25:$H$52,MATCH(B2746&amp;"|"&amp;I2746,Structure!$A$25:$A$52,0))</f>
        <v/>
      </c>
      <c r="P2746" s="26">
        <f>INDEX(Structure!$I$25:$I$52,MATCH(B2746&amp;"|"&amp;I2746,Structure!$A$25:$A$52,0))</f>
        <v/>
      </c>
      <c r="Q2746" s="20">
        <f>G2746/H2746</f>
        <v/>
      </c>
      <c r="R2746" s="20">
        <f>G2746/O2746</f>
        <v/>
      </c>
      <c r="S2746" s="32">
        <f>(G2746-N2746)/(P2746-N2746)</f>
        <v/>
      </c>
      <c r="T2746" s="4">
        <f>IF(G2746&lt;N2746,"Below",IF(G2746&gt;P2746,"Above","Within"))</f>
        <v/>
      </c>
      <c r="U2746" s="17">
        <f>MAX(0,N2746-G2746)*F2746</f>
        <v/>
      </c>
      <c r="V2746" s="17">
        <f>MAX(0,G2746-P2746)*F2746</f>
        <v/>
      </c>
      <c r="W2746" s="33">
        <f>IF(T2746="Above",LN(G2746/P2746)/LN(1+INDEX(Market!$E$6:$E$9,MATCH(B2746,Market!$A$6:$A$9,0))),0)</f>
        <v/>
      </c>
    </row>
    <row r="2747">
      <c r="A2747" s="5" t="inlineStr">
        <is>
          <t>E03191</t>
        </is>
      </c>
      <c r="B2747" s="5" t="inlineStr">
        <is>
          <t>PL</t>
        </is>
      </c>
      <c r="C2747" s="5" t="inlineStr">
        <is>
          <t>Operations</t>
        </is>
      </c>
      <c r="D2747" s="5" t="inlineStr">
        <is>
          <t>L2</t>
        </is>
      </c>
      <c r="E2747" s="5" t="inlineStr">
        <is>
          <t>F</t>
        </is>
      </c>
      <c r="F2747" s="5" t="n">
        <v>1</v>
      </c>
      <c r="G2747" s="31" t="n">
        <v>26900</v>
      </c>
      <c r="H2747" s="31" t="n">
        <v>24900</v>
      </c>
      <c r="I2747" s="6">
        <f>INDEX(Roles!$J$5:$J$40,MATCH(C2747&amp;"|"&amp;D2747,Roles!$A$5:$A$40,0))</f>
        <v/>
      </c>
      <c r="J2747" s="6">
        <f>INDEX(Roles!$K$5:$K$40,MATCH(C2747&amp;"|"&amp;D2747,Roles!$A$5:$A$40,0))</f>
        <v/>
      </c>
      <c r="K2747" s="26">
        <f>INDEX(Market!$K$31:$K$54,MATCH(B2747&amp;"|"&amp;J2747,Market!$A$31:$A$54,0))</f>
        <v/>
      </c>
      <c r="L2747" s="6">
        <f>INDEX(Settings!$E$13:$E$19,MATCH(I2747,Settings!$B$13:$B$19,0))</f>
        <v/>
      </c>
      <c r="M2747" s="25">
        <f>INDEX(Structure!$K$6:$K$12,MATCH(I2747,Structure!$A$6:$A$12,0))</f>
        <v/>
      </c>
      <c r="N2747" s="26">
        <f>INDEX(Structure!$G$25:$G$52,MATCH(B2747&amp;"|"&amp;I2747,Structure!$A$25:$A$52,0))</f>
        <v/>
      </c>
      <c r="O2747" s="26">
        <f>INDEX(Structure!$H$25:$H$52,MATCH(B2747&amp;"|"&amp;I2747,Structure!$A$25:$A$52,0))</f>
        <v/>
      </c>
      <c r="P2747" s="26">
        <f>INDEX(Structure!$I$25:$I$52,MATCH(B2747&amp;"|"&amp;I2747,Structure!$A$25:$A$52,0))</f>
        <v/>
      </c>
      <c r="Q2747" s="20">
        <f>G2747/H2747</f>
        <v/>
      </c>
      <c r="R2747" s="20">
        <f>G2747/O2747</f>
        <v/>
      </c>
      <c r="S2747" s="32">
        <f>(G2747-N2747)/(P2747-N2747)</f>
        <v/>
      </c>
      <c r="T2747" s="4">
        <f>IF(G2747&lt;N2747,"Below",IF(G2747&gt;P2747,"Above","Within"))</f>
        <v/>
      </c>
      <c r="U2747" s="17">
        <f>MAX(0,N2747-G2747)*F2747</f>
        <v/>
      </c>
      <c r="V2747" s="17">
        <f>MAX(0,G2747-P2747)*F2747</f>
        <v/>
      </c>
      <c r="W2747" s="33">
        <f>IF(T2747="Above",LN(G2747/P2747)/LN(1+INDEX(Market!$E$6:$E$9,MATCH(B2747,Market!$A$6:$A$9,0))),0)</f>
        <v/>
      </c>
    </row>
    <row r="2748">
      <c r="A2748" s="5" t="inlineStr">
        <is>
          <t>E03193</t>
        </is>
      </c>
      <c r="B2748" s="5" t="inlineStr">
        <is>
          <t>IT</t>
        </is>
      </c>
      <c r="C2748" s="5" t="inlineStr">
        <is>
          <t>Customer Service</t>
        </is>
      </c>
      <c r="D2748" s="5" t="inlineStr">
        <is>
          <t>L2</t>
        </is>
      </c>
      <c r="E2748" s="5" t="inlineStr">
        <is>
          <t>M</t>
        </is>
      </c>
      <c r="F2748" s="5" t="n">
        <v>1</v>
      </c>
      <c r="G2748" s="31" t="n">
        <v>31700</v>
      </c>
      <c r="H2748" s="31" t="n">
        <v>29200</v>
      </c>
      <c r="I2748" s="6">
        <f>INDEX(Roles!$J$5:$J$40,MATCH(C2748&amp;"|"&amp;D2748,Roles!$A$5:$A$40,0))</f>
        <v/>
      </c>
      <c r="J2748" s="6">
        <f>INDEX(Roles!$K$5:$K$40,MATCH(C2748&amp;"|"&amp;D2748,Roles!$A$5:$A$40,0))</f>
        <v/>
      </c>
      <c r="K2748" s="26">
        <f>INDEX(Market!$K$31:$K$54,MATCH(B2748&amp;"|"&amp;J2748,Market!$A$31:$A$54,0))</f>
        <v/>
      </c>
      <c r="L2748" s="6">
        <f>INDEX(Settings!$E$13:$E$19,MATCH(I2748,Settings!$B$13:$B$19,0))</f>
        <v/>
      </c>
      <c r="M2748" s="25">
        <f>INDEX(Structure!$K$6:$K$12,MATCH(I2748,Structure!$A$6:$A$12,0))</f>
        <v/>
      </c>
      <c r="N2748" s="26">
        <f>INDEX(Structure!$G$25:$G$52,MATCH(B2748&amp;"|"&amp;I2748,Structure!$A$25:$A$52,0))</f>
        <v/>
      </c>
      <c r="O2748" s="26">
        <f>INDEX(Structure!$H$25:$H$52,MATCH(B2748&amp;"|"&amp;I2748,Structure!$A$25:$A$52,0))</f>
        <v/>
      </c>
      <c r="P2748" s="26">
        <f>INDEX(Structure!$I$25:$I$52,MATCH(B2748&amp;"|"&amp;I2748,Structure!$A$25:$A$52,0))</f>
        <v/>
      </c>
      <c r="Q2748" s="20">
        <f>G2748/H2748</f>
        <v/>
      </c>
      <c r="R2748" s="20">
        <f>G2748/O2748</f>
        <v/>
      </c>
      <c r="S2748" s="32">
        <f>(G2748-N2748)/(P2748-N2748)</f>
        <v/>
      </c>
      <c r="T2748" s="4">
        <f>IF(G2748&lt;N2748,"Below",IF(G2748&gt;P2748,"Above","Within"))</f>
        <v/>
      </c>
      <c r="U2748" s="17">
        <f>MAX(0,N2748-G2748)*F2748</f>
        <v/>
      </c>
      <c r="V2748" s="17">
        <f>MAX(0,G2748-P2748)*F2748</f>
        <v/>
      </c>
      <c r="W2748" s="33">
        <f>IF(T2748="Above",LN(G2748/P2748)/LN(1+INDEX(Market!$E$6:$E$9,MATCH(B2748,Market!$A$6:$A$9,0))),0)</f>
        <v/>
      </c>
    </row>
    <row r="2749">
      <c r="A2749" s="5" t="inlineStr">
        <is>
          <t>E03194</t>
        </is>
      </c>
      <c r="B2749" s="5" t="inlineStr">
        <is>
          <t>PL</t>
        </is>
      </c>
      <c r="C2749" s="5" t="inlineStr">
        <is>
          <t>Operations</t>
        </is>
      </c>
      <c r="D2749" s="5" t="inlineStr">
        <is>
          <t>L2</t>
        </is>
      </c>
      <c r="E2749" s="5" t="inlineStr">
        <is>
          <t>F</t>
        </is>
      </c>
      <c r="F2749" s="5" t="n">
        <v>1</v>
      </c>
      <c r="G2749" s="31" t="n">
        <v>21900</v>
      </c>
      <c r="H2749" s="31" t="n">
        <v>24900</v>
      </c>
      <c r="I2749" s="6">
        <f>INDEX(Roles!$J$5:$J$40,MATCH(C2749&amp;"|"&amp;D2749,Roles!$A$5:$A$40,0))</f>
        <v/>
      </c>
      <c r="J2749" s="6">
        <f>INDEX(Roles!$K$5:$K$40,MATCH(C2749&amp;"|"&amp;D2749,Roles!$A$5:$A$40,0))</f>
        <v/>
      </c>
      <c r="K2749" s="26">
        <f>INDEX(Market!$K$31:$K$54,MATCH(B2749&amp;"|"&amp;J2749,Market!$A$31:$A$54,0))</f>
        <v/>
      </c>
      <c r="L2749" s="6">
        <f>INDEX(Settings!$E$13:$E$19,MATCH(I2749,Settings!$B$13:$B$19,0))</f>
        <v/>
      </c>
      <c r="M2749" s="25">
        <f>INDEX(Structure!$K$6:$K$12,MATCH(I2749,Structure!$A$6:$A$12,0))</f>
        <v/>
      </c>
      <c r="N2749" s="26">
        <f>INDEX(Structure!$G$25:$G$52,MATCH(B2749&amp;"|"&amp;I2749,Structure!$A$25:$A$52,0))</f>
        <v/>
      </c>
      <c r="O2749" s="26">
        <f>INDEX(Structure!$H$25:$H$52,MATCH(B2749&amp;"|"&amp;I2749,Structure!$A$25:$A$52,0))</f>
        <v/>
      </c>
      <c r="P2749" s="26">
        <f>INDEX(Structure!$I$25:$I$52,MATCH(B2749&amp;"|"&amp;I2749,Structure!$A$25:$A$52,0))</f>
        <v/>
      </c>
      <c r="Q2749" s="20">
        <f>G2749/H2749</f>
        <v/>
      </c>
      <c r="R2749" s="20">
        <f>G2749/O2749</f>
        <v/>
      </c>
      <c r="S2749" s="32">
        <f>(G2749-N2749)/(P2749-N2749)</f>
        <v/>
      </c>
      <c r="T2749" s="4">
        <f>IF(G2749&lt;N2749,"Below",IF(G2749&gt;P2749,"Above","Within"))</f>
        <v/>
      </c>
      <c r="U2749" s="17">
        <f>MAX(0,N2749-G2749)*F2749</f>
        <v/>
      </c>
      <c r="V2749" s="17">
        <f>MAX(0,G2749-P2749)*F2749</f>
        <v/>
      </c>
      <c r="W2749" s="33">
        <f>IF(T2749="Above",LN(G2749/P2749)/LN(1+INDEX(Market!$E$6:$E$9,MATCH(B2749,Market!$A$6:$A$9,0))),0)</f>
        <v/>
      </c>
    </row>
    <row r="2750">
      <c r="A2750" s="5" t="inlineStr">
        <is>
          <t>E03197</t>
        </is>
      </c>
      <c r="B2750" s="5" t="inlineStr">
        <is>
          <t>IT</t>
        </is>
      </c>
      <c r="C2750" s="5" t="inlineStr">
        <is>
          <t>HR</t>
        </is>
      </c>
      <c r="D2750" s="5" t="inlineStr">
        <is>
          <t>L3</t>
        </is>
      </c>
      <c r="E2750" s="5" t="inlineStr">
        <is>
          <t>F</t>
        </is>
      </c>
      <c r="F2750" s="5" t="n">
        <v>1</v>
      </c>
      <c r="G2750" s="31" t="n">
        <v>44700</v>
      </c>
      <c r="H2750" s="31" t="n">
        <v>41600</v>
      </c>
      <c r="I2750" s="6">
        <f>INDEX(Roles!$J$5:$J$40,MATCH(C2750&amp;"|"&amp;D2750,Roles!$A$5:$A$40,0))</f>
        <v/>
      </c>
      <c r="J2750" s="6">
        <f>INDEX(Roles!$K$5:$K$40,MATCH(C2750&amp;"|"&amp;D2750,Roles!$A$5:$A$40,0))</f>
        <v/>
      </c>
      <c r="K2750" s="26">
        <f>INDEX(Market!$K$31:$K$54,MATCH(B2750&amp;"|"&amp;J2750,Market!$A$31:$A$54,0))</f>
        <v/>
      </c>
      <c r="L2750" s="6">
        <f>INDEX(Settings!$E$13:$E$19,MATCH(I2750,Settings!$B$13:$B$19,0))</f>
        <v/>
      </c>
      <c r="M2750" s="25">
        <f>INDEX(Structure!$K$6:$K$12,MATCH(I2750,Structure!$A$6:$A$12,0))</f>
        <v/>
      </c>
      <c r="N2750" s="26">
        <f>INDEX(Structure!$G$25:$G$52,MATCH(B2750&amp;"|"&amp;I2750,Structure!$A$25:$A$52,0))</f>
        <v/>
      </c>
      <c r="O2750" s="26">
        <f>INDEX(Structure!$H$25:$H$52,MATCH(B2750&amp;"|"&amp;I2750,Structure!$A$25:$A$52,0))</f>
        <v/>
      </c>
      <c r="P2750" s="26">
        <f>INDEX(Structure!$I$25:$I$52,MATCH(B2750&amp;"|"&amp;I2750,Structure!$A$25:$A$52,0))</f>
        <v/>
      </c>
      <c r="Q2750" s="20">
        <f>G2750/H2750</f>
        <v/>
      </c>
      <c r="R2750" s="20">
        <f>G2750/O2750</f>
        <v/>
      </c>
      <c r="S2750" s="32">
        <f>(G2750-N2750)/(P2750-N2750)</f>
        <v/>
      </c>
      <c r="T2750" s="4">
        <f>IF(G2750&lt;N2750,"Below",IF(G2750&gt;P2750,"Above","Within"))</f>
        <v/>
      </c>
      <c r="U2750" s="17">
        <f>MAX(0,N2750-G2750)*F2750</f>
        <v/>
      </c>
      <c r="V2750" s="17">
        <f>MAX(0,G2750-P2750)*F2750</f>
        <v/>
      </c>
      <c r="W2750" s="33">
        <f>IF(T2750="Above",LN(G2750/P2750)/LN(1+INDEX(Market!$E$6:$E$9,MATCH(B2750,Market!$A$6:$A$9,0))),0)</f>
        <v/>
      </c>
    </row>
    <row r="2751">
      <c r="A2751" s="5" t="inlineStr">
        <is>
          <t>E03198</t>
        </is>
      </c>
      <c r="B2751" s="5" t="inlineStr">
        <is>
          <t>PL</t>
        </is>
      </c>
      <c r="C2751" s="5" t="inlineStr">
        <is>
          <t>HR</t>
        </is>
      </c>
      <c r="D2751" s="5" t="inlineStr">
        <is>
          <t>L1</t>
        </is>
      </c>
      <c r="E2751" s="5" t="inlineStr">
        <is>
          <t>M</t>
        </is>
      </c>
      <c r="F2751" s="5" t="n">
        <v>1</v>
      </c>
      <c r="G2751" s="31" t="n">
        <v>22600</v>
      </c>
      <c r="H2751" s="31" t="n">
        <v>21000</v>
      </c>
      <c r="I2751" s="6">
        <f>INDEX(Roles!$J$5:$J$40,MATCH(C2751&amp;"|"&amp;D2751,Roles!$A$5:$A$40,0))</f>
        <v/>
      </c>
      <c r="J2751" s="6">
        <f>INDEX(Roles!$K$5:$K$40,MATCH(C2751&amp;"|"&amp;D2751,Roles!$A$5:$A$40,0))</f>
        <v/>
      </c>
      <c r="K2751" s="26">
        <f>INDEX(Market!$K$31:$K$54,MATCH(B2751&amp;"|"&amp;J2751,Market!$A$31:$A$54,0))</f>
        <v/>
      </c>
      <c r="L2751" s="6">
        <f>INDEX(Settings!$E$13:$E$19,MATCH(I2751,Settings!$B$13:$B$19,0))</f>
        <v/>
      </c>
      <c r="M2751" s="25">
        <f>INDEX(Structure!$K$6:$K$12,MATCH(I2751,Structure!$A$6:$A$12,0))</f>
        <v/>
      </c>
      <c r="N2751" s="26">
        <f>INDEX(Structure!$G$25:$G$52,MATCH(B2751&amp;"|"&amp;I2751,Structure!$A$25:$A$52,0))</f>
        <v/>
      </c>
      <c r="O2751" s="26">
        <f>INDEX(Structure!$H$25:$H$52,MATCH(B2751&amp;"|"&amp;I2751,Structure!$A$25:$A$52,0))</f>
        <v/>
      </c>
      <c r="P2751" s="26">
        <f>INDEX(Structure!$I$25:$I$52,MATCH(B2751&amp;"|"&amp;I2751,Structure!$A$25:$A$52,0))</f>
        <v/>
      </c>
      <c r="Q2751" s="20">
        <f>G2751/H2751</f>
        <v/>
      </c>
      <c r="R2751" s="20">
        <f>G2751/O2751</f>
        <v/>
      </c>
      <c r="S2751" s="32">
        <f>(G2751-N2751)/(P2751-N2751)</f>
        <v/>
      </c>
      <c r="T2751" s="4">
        <f>IF(G2751&lt;N2751,"Below",IF(G2751&gt;P2751,"Above","Within"))</f>
        <v/>
      </c>
      <c r="U2751" s="17">
        <f>MAX(0,N2751-G2751)*F2751</f>
        <v/>
      </c>
      <c r="V2751" s="17">
        <f>MAX(0,G2751-P2751)*F2751</f>
        <v/>
      </c>
      <c r="W2751" s="33">
        <f>IF(T2751="Above",LN(G2751/P2751)/LN(1+INDEX(Market!$E$6:$E$9,MATCH(B2751,Market!$A$6:$A$9,0))),0)</f>
        <v/>
      </c>
    </row>
    <row r="2752">
      <c r="A2752" s="5" t="inlineStr">
        <is>
          <t>E03199</t>
        </is>
      </c>
      <c r="B2752" s="5" t="inlineStr">
        <is>
          <t>PL</t>
        </is>
      </c>
      <c r="C2752" s="5" t="inlineStr">
        <is>
          <t>Finance</t>
        </is>
      </c>
      <c r="D2752" s="5" t="inlineStr">
        <is>
          <t>L1</t>
        </is>
      </c>
      <c r="E2752" s="5" t="inlineStr">
        <is>
          <t>F</t>
        </is>
      </c>
      <c r="F2752" s="5" t="n">
        <v>1</v>
      </c>
      <c r="G2752" s="31" t="n">
        <v>23550</v>
      </c>
      <c r="H2752" s="31" t="n">
        <v>23100</v>
      </c>
      <c r="I2752" s="6">
        <f>INDEX(Roles!$J$5:$J$40,MATCH(C2752&amp;"|"&amp;D2752,Roles!$A$5:$A$40,0))</f>
        <v/>
      </c>
      <c r="J2752" s="6">
        <f>INDEX(Roles!$K$5:$K$40,MATCH(C2752&amp;"|"&amp;D2752,Roles!$A$5:$A$40,0))</f>
        <v/>
      </c>
      <c r="K2752" s="26">
        <f>INDEX(Market!$K$31:$K$54,MATCH(B2752&amp;"|"&amp;J2752,Market!$A$31:$A$54,0))</f>
        <v/>
      </c>
      <c r="L2752" s="6">
        <f>INDEX(Settings!$E$13:$E$19,MATCH(I2752,Settings!$B$13:$B$19,0))</f>
        <v/>
      </c>
      <c r="M2752" s="25">
        <f>INDEX(Structure!$K$6:$K$12,MATCH(I2752,Structure!$A$6:$A$12,0))</f>
        <v/>
      </c>
      <c r="N2752" s="26">
        <f>INDEX(Structure!$G$25:$G$52,MATCH(B2752&amp;"|"&amp;I2752,Structure!$A$25:$A$52,0))</f>
        <v/>
      </c>
      <c r="O2752" s="26">
        <f>INDEX(Structure!$H$25:$H$52,MATCH(B2752&amp;"|"&amp;I2752,Structure!$A$25:$A$52,0))</f>
        <v/>
      </c>
      <c r="P2752" s="26">
        <f>INDEX(Structure!$I$25:$I$52,MATCH(B2752&amp;"|"&amp;I2752,Structure!$A$25:$A$52,0))</f>
        <v/>
      </c>
      <c r="Q2752" s="20">
        <f>G2752/H2752</f>
        <v/>
      </c>
      <c r="R2752" s="20">
        <f>G2752/O2752</f>
        <v/>
      </c>
      <c r="S2752" s="32">
        <f>(G2752-N2752)/(P2752-N2752)</f>
        <v/>
      </c>
      <c r="T2752" s="4">
        <f>IF(G2752&lt;N2752,"Below",IF(G2752&gt;P2752,"Above","Within"))</f>
        <v/>
      </c>
      <c r="U2752" s="17">
        <f>MAX(0,N2752-G2752)*F2752</f>
        <v/>
      </c>
      <c r="V2752" s="17">
        <f>MAX(0,G2752-P2752)*F2752</f>
        <v/>
      </c>
      <c r="W2752" s="33">
        <f>IF(T2752="Above",LN(G2752/P2752)/LN(1+INDEX(Market!$E$6:$E$9,MATCH(B2752,Market!$A$6:$A$9,0))),0)</f>
        <v/>
      </c>
    </row>
    <row r="2753">
      <c r="A2753" s="5" t="inlineStr">
        <is>
          <t>E03201</t>
        </is>
      </c>
      <c r="B2753" s="5" t="inlineStr">
        <is>
          <t>ES</t>
        </is>
      </c>
      <c r="C2753" s="5" t="inlineStr">
        <is>
          <t>Finance</t>
        </is>
      </c>
      <c r="D2753" s="5" t="inlineStr">
        <is>
          <t>L4</t>
        </is>
      </c>
      <c r="E2753" s="5" t="inlineStr">
        <is>
          <t>M</t>
        </is>
      </c>
      <c r="F2753" s="5" t="n">
        <v>1</v>
      </c>
      <c r="G2753" s="31" t="n">
        <v>55150</v>
      </c>
      <c r="H2753" s="31" t="n">
        <v>57800</v>
      </c>
      <c r="I2753" s="6">
        <f>INDEX(Roles!$J$5:$J$40,MATCH(C2753&amp;"|"&amp;D2753,Roles!$A$5:$A$40,0))</f>
        <v/>
      </c>
      <c r="J2753" s="6">
        <f>INDEX(Roles!$K$5:$K$40,MATCH(C2753&amp;"|"&amp;D2753,Roles!$A$5:$A$40,0))</f>
        <v/>
      </c>
      <c r="K2753" s="26">
        <f>INDEX(Market!$K$31:$K$54,MATCH(B2753&amp;"|"&amp;J2753,Market!$A$31:$A$54,0))</f>
        <v/>
      </c>
      <c r="L2753" s="6">
        <f>INDEX(Settings!$E$13:$E$19,MATCH(I2753,Settings!$B$13:$B$19,0))</f>
        <v/>
      </c>
      <c r="M2753" s="25">
        <f>INDEX(Structure!$K$6:$K$12,MATCH(I2753,Structure!$A$6:$A$12,0))</f>
        <v/>
      </c>
      <c r="N2753" s="26">
        <f>INDEX(Structure!$G$25:$G$52,MATCH(B2753&amp;"|"&amp;I2753,Structure!$A$25:$A$52,0))</f>
        <v/>
      </c>
      <c r="O2753" s="26">
        <f>INDEX(Structure!$H$25:$H$52,MATCH(B2753&amp;"|"&amp;I2753,Structure!$A$25:$A$52,0))</f>
        <v/>
      </c>
      <c r="P2753" s="26">
        <f>INDEX(Structure!$I$25:$I$52,MATCH(B2753&amp;"|"&amp;I2753,Structure!$A$25:$A$52,0))</f>
        <v/>
      </c>
      <c r="Q2753" s="20">
        <f>G2753/H2753</f>
        <v/>
      </c>
      <c r="R2753" s="20">
        <f>G2753/O2753</f>
        <v/>
      </c>
      <c r="S2753" s="32">
        <f>(G2753-N2753)/(P2753-N2753)</f>
        <v/>
      </c>
      <c r="T2753" s="4">
        <f>IF(G2753&lt;N2753,"Below",IF(G2753&gt;P2753,"Above","Within"))</f>
        <v/>
      </c>
      <c r="U2753" s="17">
        <f>MAX(0,N2753-G2753)*F2753</f>
        <v/>
      </c>
      <c r="V2753" s="17">
        <f>MAX(0,G2753-P2753)*F2753</f>
        <v/>
      </c>
      <c r="W2753" s="33">
        <f>IF(T2753="Above",LN(G2753/P2753)/LN(1+INDEX(Market!$E$6:$E$9,MATCH(B2753,Market!$A$6:$A$9,0))),0)</f>
        <v/>
      </c>
    </row>
    <row r="2754">
      <c r="A2754" s="5" t="inlineStr">
        <is>
          <t>E03202</t>
        </is>
      </c>
      <c r="B2754" s="5" t="inlineStr">
        <is>
          <t>PL</t>
        </is>
      </c>
      <c r="C2754" s="5" t="inlineStr">
        <is>
          <t>Tech</t>
        </is>
      </c>
      <c r="D2754" s="5" t="inlineStr">
        <is>
          <t>L2</t>
        </is>
      </c>
      <c r="E2754" s="5" t="inlineStr">
        <is>
          <t>M</t>
        </is>
      </c>
      <c r="F2754" s="5" t="n">
        <v>1</v>
      </c>
      <c r="G2754" s="31" t="n">
        <v>28050</v>
      </c>
      <c r="H2754" s="31" t="n">
        <v>32800</v>
      </c>
      <c r="I2754" s="6">
        <f>INDEX(Roles!$J$5:$J$40,MATCH(C2754&amp;"|"&amp;D2754,Roles!$A$5:$A$40,0))</f>
        <v/>
      </c>
      <c r="J2754" s="6">
        <f>INDEX(Roles!$K$5:$K$40,MATCH(C2754&amp;"|"&amp;D2754,Roles!$A$5:$A$40,0))</f>
        <v/>
      </c>
      <c r="K2754" s="26">
        <f>INDEX(Market!$K$31:$K$54,MATCH(B2754&amp;"|"&amp;J2754,Market!$A$31:$A$54,0))</f>
        <v/>
      </c>
      <c r="L2754" s="6">
        <f>INDEX(Settings!$E$13:$E$19,MATCH(I2754,Settings!$B$13:$B$19,0))</f>
        <v/>
      </c>
      <c r="M2754" s="25">
        <f>INDEX(Structure!$K$6:$K$12,MATCH(I2754,Structure!$A$6:$A$12,0))</f>
        <v/>
      </c>
      <c r="N2754" s="26">
        <f>INDEX(Structure!$G$25:$G$52,MATCH(B2754&amp;"|"&amp;I2754,Structure!$A$25:$A$52,0))</f>
        <v/>
      </c>
      <c r="O2754" s="26">
        <f>INDEX(Structure!$H$25:$H$52,MATCH(B2754&amp;"|"&amp;I2754,Structure!$A$25:$A$52,0))</f>
        <v/>
      </c>
      <c r="P2754" s="26">
        <f>INDEX(Structure!$I$25:$I$52,MATCH(B2754&amp;"|"&amp;I2754,Structure!$A$25:$A$52,0))</f>
        <v/>
      </c>
      <c r="Q2754" s="20">
        <f>G2754/H2754</f>
        <v/>
      </c>
      <c r="R2754" s="20">
        <f>G2754/O2754</f>
        <v/>
      </c>
      <c r="S2754" s="32">
        <f>(G2754-N2754)/(P2754-N2754)</f>
        <v/>
      </c>
      <c r="T2754" s="4">
        <f>IF(G2754&lt;N2754,"Below",IF(G2754&gt;P2754,"Above","Within"))</f>
        <v/>
      </c>
      <c r="U2754" s="17">
        <f>MAX(0,N2754-G2754)*F2754</f>
        <v/>
      </c>
      <c r="V2754" s="17">
        <f>MAX(0,G2754-P2754)*F2754</f>
        <v/>
      </c>
      <c r="W2754" s="33">
        <f>IF(T2754="Above",LN(G2754/P2754)/LN(1+INDEX(Market!$E$6:$E$9,MATCH(B2754,Market!$A$6:$A$9,0))),0)</f>
        <v/>
      </c>
    </row>
    <row r="2755">
      <c r="A2755" s="5" t="inlineStr">
        <is>
          <t>E03204</t>
        </is>
      </c>
      <c r="B2755" s="5" t="inlineStr">
        <is>
          <t>ES</t>
        </is>
      </c>
      <c r="C2755" s="5" t="inlineStr">
        <is>
          <t>Customer Service</t>
        </is>
      </c>
      <c r="D2755" s="5" t="inlineStr">
        <is>
          <t>L2</t>
        </is>
      </c>
      <c r="E2755" s="5" t="inlineStr">
        <is>
          <t>F</t>
        </is>
      </c>
      <c r="F2755" s="5" t="n">
        <v>1</v>
      </c>
      <c r="G2755" s="31" t="n">
        <v>27600</v>
      </c>
      <c r="H2755" s="31" t="n">
        <v>28100</v>
      </c>
      <c r="I2755" s="6">
        <f>INDEX(Roles!$J$5:$J$40,MATCH(C2755&amp;"|"&amp;D2755,Roles!$A$5:$A$40,0))</f>
        <v/>
      </c>
      <c r="J2755" s="6">
        <f>INDEX(Roles!$K$5:$K$40,MATCH(C2755&amp;"|"&amp;D2755,Roles!$A$5:$A$40,0))</f>
        <v/>
      </c>
      <c r="K2755" s="26">
        <f>INDEX(Market!$K$31:$K$54,MATCH(B2755&amp;"|"&amp;J2755,Market!$A$31:$A$54,0))</f>
        <v/>
      </c>
      <c r="L2755" s="6">
        <f>INDEX(Settings!$E$13:$E$19,MATCH(I2755,Settings!$B$13:$B$19,0))</f>
        <v/>
      </c>
      <c r="M2755" s="25">
        <f>INDEX(Structure!$K$6:$K$12,MATCH(I2755,Structure!$A$6:$A$12,0))</f>
        <v/>
      </c>
      <c r="N2755" s="26">
        <f>INDEX(Structure!$G$25:$G$52,MATCH(B2755&amp;"|"&amp;I2755,Structure!$A$25:$A$52,0))</f>
        <v/>
      </c>
      <c r="O2755" s="26">
        <f>INDEX(Structure!$H$25:$H$52,MATCH(B2755&amp;"|"&amp;I2755,Structure!$A$25:$A$52,0))</f>
        <v/>
      </c>
      <c r="P2755" s="26">
        <f>INDEX(Structure!$I$25:$I$52,MATCH(B2755&amp;"|"&amp;I2755,Structure!$A$25:$A$52,0))</f>
        <v/>
      </c>
      <c r="Q2755" s="20">
        <f>G2755/H2755</f>
        <v/>
      </c>
      <c r="R2755" s="20">
        <f>G2755/O2755</f>
        <v/>
      </c>
      <c r="S2755" s="32">
        <f>(G2755-N2755)/(P2755-N2755)</f>
        <v/>
      </c>
      <c r="T2755" s="4">
        <f>IF(G2755&lt;N2755,"Below",IF(G2755&gt;P2755,"Above","Within"))</f>
        <v/>
      </c>
      <c r="U2755" s="17">
        <f>MAX(0,N2755-G2755)*F2755</f>
        <v/>
      </c>
      <c r="V2755" s="17">
        <f>MAX(0,G2755-P2755)*F2755</f>
        <v/>
      </c>
      <c r="W2755" s="33">
        <f>IF(T2755="Above",LN(G2755/P2755)/LN(1+INDEX(Market!$E$6:$E$9,MATCH(B2755,Market!$A$6:$A$9,0))),0)</f>
        <v/>
      </c>
    </row>
    <row r="2756">
      <c r="A2756" s="5" t="inlineStr">
        <is>
          <t>E03205</t>
        </is>
      </c>
      <c r="B2756" s="5" t="inlineStr">
        <is>
          <t>PL</t>
        </is>
      </c>
      <c r="C2756" s="5" t="inlineStr">
        <is>
          <t>Customer Service</t>
        </is>
      </c>
      <c r="D2756" s="5" t="inlineStr">
        <is>
          <t>L3</t>
        </is>
      </c>
      <c r="E2756" s="5" t="inlineStr">
        <is>
          <t>F</t>
        </is>
      </c>
      <c r="F2756" s="5" t="n">
        <v>1</v>
      </c>
      <c r="G2756" s="31" t="n">
        <v>32350</v>
      </c>
      <c r="H2756" s="31" t="n">
        <v>30200</v>
      </c>
      <c r="I2756" s="6">
        <f>INDEX(Roles!$J$5:$J$40,MATCH(C2756&amp;"|"&amp;D2756,Roles!$A$5:$A$40,0))</f>
        <v/>
      </c>
      <c r="J2756" s="6">
        <f>INDEX(Roles!$K$5:$K$40,MATCH(C2756&amp;"|"&amp;D2756,Roles!$A$5:$A$40,0))</f>
        <v/>
      </c>
      <c r="K2756" s="26">
        <f>INDEX(Market!$K$31:$K$54,MATCH(B2756&amp;"|"&amp;J2756,Market!$A$31:$A$54,0))</f>
        <v/>
      </c>
      <c r="L2756" s="6">
        <f>INDEX(Settings!$E$13:$E$19,MATCH(I2756,Settings!$B$13:$B$19,0))</f>
        <v/>
      </c>
      <c r="M2756" s="25">
        <f>INDEX(Structure!$K$6:$K$12,MATCH(I2756,Structure!$A$6:$A$12,0))</f>
        <v/>
      </c>
      <c r="N2756" s="26">
        <f>INDEX(Structure!$G$25:$G$52,MATCH(B2756&amp;"|"&amp;I2756,Structure!$A$25:$A$52,0))</f>
        <v/>
      </c>
      <c r="O2756" s="26">
        <f>INDEX(Structure!$H$25:$H$52,MATCH(B2756&amp;"|"&amp;I2756,Structure!$A$25:$A$52,0))</f>
        <v/>
      </c>
      <c r="P2756" s="26">
        <f>INDEX(Structure!$I$25:$I$52,MATCH(B2756&amp;"|"&amp;I2756,Structure!$A$25:$A$52,0))</f>
        <v/>
      </c>
      <c r="Q2756" s="20">
        <f>G2756/H2756</f>
        <v/>
      </c>
      <c r="R2756" s="20">
        <f>G2756/O2756</f>
        <v/>
      </c>
      <c r="S2756" s="32">
        <f>(G2756-N2756)/(P2756-N2756)</f>
        <v/>
      </c>
      <c r="T2756" s="4">
        <f>IF(G2756&lt;N2756,"Below",IF(G2756&gt;P2756,"Above","Within"))</f>
        <v/>
      </c>
      <c r="U2756" s="17">
        <f>MAX(0,N2756-G2756)*F2756</f>
        <v/>
      </c>
      <c r="V2756" s="17">
        <f>MAX(0,G2756-P2756)*F2756</f>
        <v/>
      </c>
      <c r="W2756" s="33">
        <f>IF(T2756="Above",LN(G2756/P2756)/LN(1+INDEX(Market!$E$6:$E$9,MATCH(B2756,Market!$A$6:$A$9,0))),0)</f>
        <v/>
      </c>
    </row>
    <row r="2757">
      <c r="A2757" s="5" t="inlineStr">
        <is>
          <t>E03206</t>
        </is>
      </c>
      <c r="B2757" s="5" t="inlineStr">
        <is>
          <t>DE</t>
        </is>
      </c>
      <c r="C2757" s="5" t="inlineStr">
        <is>
          <t>Customer Service</t>
        </is>
      </c>
      <c r="D2757" s="5" t="inlineStr">
        <is>
          <t>L3</t>
        </is>
      </c>
      <c r="E2757" s="5" t="inlineStr">
        <is>
          <t>M</t>
        </is>
      </c>
      <c r="F2757" s="5" t="n">
        <v>1</v>
      </c>
      <c r="G2757" s="31" t="n">
        <v>53700</v>
      </c>
      <c r="H2757" s="31" t="n">
        <v>54700</v>
      </c>
      <c r="I2757" s="6">
        <f>INDEX(Roles!$J$5:$J$40,MATCH(C2757&amp;"|"&amp;D2757,Roles!$A$5:$A$40,0))</f>
        <v/>
      </c>
      <c r="J2757" s="6">
        <f>INDEX(Roles!$K$5:$K$40,MATCH(C2757&amp;"|"&amp;D2757,Roles!$A$5:$A$40,0))</f>
        <v/>
      </c>
      <c r="K2757" s="26">
        <f>INDEX(Market!$K$31:$K$54,MATCH(B2757&amp;"|"&amp;J2757,Market!$A$31:$A$54,0))</f>
        <v/>
      </c>
      <c r="L2757" s="6">
        <f>INDEX(Settings!$E$13:$E$19,MATCH(I2757,Settings!$B$13:$B$19,0))</f>
        <v/>
      </c>
      <c r="M2757" s="25">
        <f>INDEX(Structure!$K$6:$K$12,MATCH(I2757,Structure!$A$6:$A$12,0))</f>
        <v/>
      </c>
      <c r="N2757" s="26">
        <f>INDEX(Structure!$G$25:$G$52,MATCH(B2757&amp;"|"&amp;I2757,Structure!$A$25:$A$52,0))</f>
        <v/>
      </c>
      <c r="O2757" s="26">
        <f>INDEX(Structure!$H$25:$H$52,MATCH(B2757&amp;"|"&amp;I2757,Structure!$A$25:$A$52,0))</f>
        <v/>
      </c>
      <c r="P2757" s="26">
        <f>INDEX(Structure!$I$25:$I$52,MATCH(B2757&amp;"|"&amp;I2757,Structure!$A$25:$A$52,0))</f>
        <v/>
      </c>
      <c r="Q2757" s="20">
        <f>G2757/H2757</f>
        <v/>
      </c>
      <c r="R2757" s="20">
        <f>G2757/O2757</f>
        <v/>
      </c>
      <c r="S2757" s="32">
        <f>(G2757-N2757)/(P2757-N2757)</f>
        <v/>
      </c>
      <c r="T2757" s="4">
        <f>IF(G2757&lt;N2757,"Below",IF(G2757&gt;P2757,"Above","Within"))</f>
        <v/>
      </c>
      <c r="U2757" s="17">
        <f>MAX(0,N2757-G2757)*F2757</f>
        <v/>
      </c>
      <c r="V2757" s="17">
        <f>MAX(0,G2757-P2757)*F2757</f>
        <v/>
      </c>
      <c r="W2757" s="33">
        <f>IF(T2757="Above",LN(G2757/P2757)/LN(1+INDEX(Market!$E$6:$E$9,MATCH(B2757,Market!$A$6:$A$9,0))),0)</f>
        <v/>
      </c>
    </row>
    <row r="2758">
      <c r="A2758" s="5" t="inlineStr">
        <is>
          <t>E03207</t>
        </is>
      </c>
      <c r="B2758" s="5" t="inlineStr">
        <is>
          <t>ES</t>
        </is>
      </c>
      <c r="C2758" s="5" t="inlineStr">
        <is>
          <t>Tech</t>
        </is>
      </c>
      <c r="D2758" s="5" t="inlineStr">
        <is>
          <t>L3</t>
        </is>
      </c>
      <c r="E2758" s="5" t="inlineStr">
        <is>
          <t>M</t>
        </is>
      </c>
      <c r="F2758" s="5" t="n">
        <v>1</v>
      </c>
      <c r="G2758" s="31" t="n">
        <v>51750</v>
      </c>
      <c r="H2758" s="31" t="n">
        <v>50000</v>
      </c>
      <c r="I2758" s="6">
        <f>INDEX(Roles!$J$5:$J$40,MATCH(C2758&amp;"|"&amp;D2758,Roles!$A$5:$A$40,0))</f>
        <v/>
      </c>
      <c r="J2758" s="6">
        <f>INDEX(Roles!$K$5:$K$40,MATCH(C2758&amp;"|"&amp;D2758,Roles!$A$5:$A$40,0))</f>
        <v/>
      </c>
      <c r="K2758" s="26">
        <f>INDEX(Market!$K$31:$K$54,MATCH(B2758&amp;"|"&amp;J2758,Market!$A$31:$A$54,0))</f>
        <v/>
      </c>
      <c r="L2758" s="6">
        <f>INDEX(Settings!$E$13:$E$19,MATCH(I2758,Settings!$B$13:$B$19,0))</f>
        <v/>
      </c>
      <c r="M2758" s="25">
        <f>INDEX(Structure!$K$6:$K$12,MATCH(I2758,Structure!$A$6:$A$12,0))</f>
        <v/>
      </c>
      <c r="N2758" s="26">
        <f>INDEX(Structure!$G$25:$G$52,MATCH(B2758&amp;"|"&amp;I2758,Structure!$A$25:$A$52,0))</f>
        <v/>
      </c>
      <c r="O2758" s="26">
        <f>INDEX(Structure!$H$25:$H$52,MATCH(B2758&amp;"|"&amp;I2758,Structure!$A$25:$A$52,0))</f>
        <v/>
      </c>
      <c r="P2758" s="26">
        <f>INDEX(Structure!$I$25:$I$52,MATCH(B2758&amp;"|"&amp;I2758,Structure!$A$25:$A$52,0))</f>
        <v/>
      </c>
      <c r="Q2758" s="20">
        <f>G2758/H2758</f>
        <v/>
      </c>
      <c r="R2758" s="20">
        <f>G2758/O2758</f>
        <v/>
      </c>
      <c r="S2758" s="32">
        <f>(G2758-N2758)/(P2758-N2758)</f>
        <v/>
      </c>
      <c r="T2758" s="4">
        <f>IF(G2758&lt;N2758,"Below",IF(G2758&gt;P2758,"Above","Within"))</f>
        <v/>
      </c>
      <c r="U2758" s="17">
        <f>MAX(0,N2758-G2758)*F2758</f>
        <v/>
      </c>
      <c r="V2758" s="17">
        <f>MAX(0,G2758-P2758)*F2758</f>
        <v/>
      </c>
      <c r="W2758" s="33">
        <f>IF(T2758="Above",LN(G2758/P2758)/LN(1+INDEX(Market!$E$6:$E$9,MATCH(B2758,Market!$A$6:$A$9,0))),0)</f>
        <v/>
      </c>
    </row>
    <row r="2759">
      <c r="A2759" s="5" t="inlineStr">
        <is>
          <t>E03208</t>
        </is>
      </c>
      <c r="B2759" s="5" t="inlineStr">
        <is>
          <t>DE</t>
        </is>
      </c>
      <c r="C2759" s="5" t="inlineStr">
        <is>
          <t>Finance</t>
        </is>
      </c>
      <c r="D2759" s="5" t="inlineStr">
        <is>
          <t>L4</t>
        </is>
      </c>
      <c r="E2759" s="5" t="inlineStr">
        <is>
          <t>F</t>
        </is>
      </c>
      <c r="F2759" s="5" t="n">
        <v>1</v>
      </c>
      <c r="G2759" s="31" t="n">
        <v>86400</v>
      </c>
      <c r="H2759" s="31" t="n">
        <v>87800</v>
      </c>
      <c r="I2759" s="6">
        <f>INDEX(Roles!$J$5:$J$40,MATCH(C2759&amp;"|"&amp;D2759,Roles!$A$5:$A$40,0))</f>
        <v/>
      </c>
      <c r="J2759" s="6">
        <f>INDEX(Roles!$K$5:$K$40,MATCH(C2759&amp;"|"&amp;D2759,Roles!$A$5:$A$40,0))</f>
        <v/>
      </c>
      <c r="K2759" s="26">
        <f>INDEX(Market!$K$31:$K$54,MATCH(B2759&amp;"|"&amp;J2759,Market!$A$31:$A$54,0))</f>
        <v/>
      </c>
      <c r="L2759" s="6">
        <f>INDEX(Settings!$E$13:$E$19,MATCH(I2759,Settings!$B$13:$B$19,0))</f>
        <v/>
      </c>
      <c r="M2759" s="25">
        <f>INDEX(Structure!$K$6:$K$12,MATCH(I2759,Structure!$A$6:$A$12,0))</f>
        <v/>
      </c>
      <c r="N2759" s="26">
        <f>INDEX(Structure!$G$25:$G$52,MATCH(B2759&amp;"|"&amp;I2759,Structure!$A$25:$A$52,0))</f>
        <v/>
      </c>
      <c r="O2759" s="26">
        <f>INDEX(Structure!$H$25:$H$52,MATCH(B2759&amp;"|"&amp;I2759,Structure!$A$25:$A$52,0))</f>
        <v/>
      </c>
      <c r="P2759" s="26">
        <f>INDEX(Structure!$I$25:$I$52,MATCH(B2759&amp;"|"&amp;I2759,Structure!$A$25:$A$52,0))</f>
        <v/>
      </c>
      <c r="Q2759" s="20">
        <f>G2759/H2759</f>
        <v/>
      </c>
      <c r="R2759" s="20">
        <f>G2759/O2759</f>
        <v/>
      </c>
      <c r="S2759" s="32">
        <f>(G2759-N2759)/(P2759-N2759)</f>
        <v/>
      </c>
      <c r="T2759" s="4">
        <f>IF(G2759&lt;N2759,"Below",IF(G2759&gt;P2759,"Above","Within"))</f>
        <v/>
      </c>
      <c r="U2759" s="17">
        <f>MAX(0,N2759-G2759)*F2759</f>
        <v/>
      </c>
      <c r="V2759" s="17">
        <f>MAX(0,G2759-P2759)*F2759</f>
        <v/>
      </c>
      <c r="W2759" s="33">
        <f>IF(T2759="Above",LN(G2759/P2759)/LN(1+INDEX(Market!$E$6:$E$9,MATCH(B2759,Market!$A$6:$A$9,0))),0)</f>
        <v/>
      </c>
    </row>
    <row r="2760">
      <c r="A2760" s="5" t="inlineStr">
        <is>
          <t>E03209</t>
        </is>
      </c>
      <c r="B2760" s="5" t="inlineStr">
        <is>
          <t>ES</t>
        </is>
      </c>
      <c r="C2760" s="5" t="inlineStr">
        <is>
          <t>Customer Service</t>
        </is>
      </c>
      <c r="D2760" s="5" t="inlineStr">
        <is>
          <t>L1</t>
        </is>
      </c>
      <c r="E2760" s="5" t="inlineStr">
        <is>
          <t>F</t>
        </is>
      </c>
      <c r="F2760" s="5" t="n">
        <v>1</v>
      </c>
      <c r="G2760" s="31" t="n">
        <v>21400</v>
      </c>
      <c r="H2760" s="31" t="n">
        <v>22500</v>
      </c>
      <c r="I2760" s="6">
        <f>INDEX(Roles!$J$5:$J$40,MATCH(C2760&amp;"|"&amp;D2760,Roles!$A$5:$A$40,0))</f>
        <v/>
      </c>
      <c r="J2760" s="6">
        <f>INDEX(Roles!$K$5:$K$40,MATCH(C2760&amp;"|"&amp;D2760,Roles!$A$5:$A$40,0))</f>
        <v/>
      </c>
      <c r="K2760" s="26">
        <f>INDEX(Market!$K$31:$K$54,MATCH(B2760&amp;"|"&amp;J2760,Market!$A$31:$A$54,0))</f>
        <v/>
      </c>
      <c r="L2760" s="6">
        <f>INDEX(Settings!$E$13:$E$19,MATCH(I2760,Settings!$B$13:$B$19,0))</f>
        <v/>
      </c>
      <c r="M2760" s="25">
        <f>INDEX(Structure!$K$6:$K$12,MATCH(I2760,Structure!$A$6:$A$12,0))</f>
        <v/>
      </c>
      <c r="N2760" s="26">
        <f>INDEX(Structure!$G$25:$G$52,MATCH(B2760&amp;"|"&amp;I2760,Structure!$A$25:$A$52,0))</f>
        <v/>
      </c>
      <c r="O2760" s="26">
        <f>INDEX(Structure!$H$25:$H$52,MATCH(B2760&amp;"|"&amp;I2760,Structure!$A$25:$A$52,0))</f>
        <v/>
      </c>
      <c r="P2760" s="26">
        <f>INDEX(Structure!$I$25:$I$52,MATCH(B2760&amp;"|"&amp;I2760,Structure!$A$25:$A$52,0))</f>
        <v/>
      </c>
      <c r="Q2760" s="20">
        <f>G2760/H2760</f>
        <v/>
      </c>
      <c r="R2760" s="20">
        <f>G2760/O2760</f>
        <v/>
      </c>
      <c r="S2760" s="32">
        <f>(G2760-N2760)/(P2760-N2760)</f>
        <v/>
      </c>
      <c r="T2760" s="4">
        <f>IF(G2760&lt;N2760,"Below",IF(G2760&gt;P2760,"Above","Within"))</f>
        <v/>
      </c>
      <c r="U2760" s="17">
        <f>MAX(0,N2760-G2760)*F2760</f>
        <v/>
      </c>
      <c r="V2760" s="17">
        <f>MAX(0,G2760-P2760)*F2760</f>
        <v/>
      </c>
      <c r="W2760" s="33">
        <f>IF(T2760="Above",LN(G2760/P2760)/LN(1+INDEX(Market!$E$6:$E$9,MATCH(B2760,Market!$A$6:$A$9,0))),0)</f>
        <v/>
      </c>
    </row>
    <row r="2761">
      <c r="A2761" s="5" t="inlineStr">
        <is>
          <t>E03210</t>
        </is>
      </c>
      <c r="B2761" s="5" t="inlineStr">
        <is>
          <t>ES</t>
        </is>
      </c>
      <c r="C2761" s="5" t="inlineStr">
        <is>
          <t>Tech</t>
        </is>
      </c>
      <c r="D2761" s="5" t="inlineStr">
        <is>
          <t>L2</t>
        </is>
      </c>
      <c r="E2761" s="5" t="inlineStr">
        <is>
          <t>M</t>
        </is>
      </c>
      <c r="F2761" s="5" t="n">
        <v>1</v>
      </c>
      <c r="G2761" s="31" t="n">
        <v>42850</v>
      </c>
      <c r="H2761" s="31" t="n">
        <v>39100</v>
      </c>
      <c r="I2761" s="6">
        <f>INDEX(Roles!$J$5:$J$40,MATCH(C2761&amp;"|"&amp;D2761,Roles!$A$5:$A$40,0))</f>
        <v/>
      </c>
      <c r="J2761" s="6">
        <f>INDEX(Roles!$K$5:$K$40,MATCH(C2761&amp;"|"&amp;D2761,Roles!$A$5:$A$40,0))</f>
        <v/>
      </c>
      <c r="K2761" s="26">
        <f>INDEX(Market!$K$31:$K$54,MATCH(B2761&amp;"|"&amp;J2761,Market!$A$31:$A$54,0))</f>
        <v/>
      </c>
      <c r="L2761" s="6">
        <f>INDEX(Settings!$E$13:$E$19,MATCH(I2761,Settings!$B$13:$B$19,0))</f>
        <v/>
      </c>
      <c r="M2761" s="25">
        <f>INDEX(Structure!$K$6:$K$12,MATCH(I2761,Structure!$A$6:$A$12,0))</f>
        <v/>
      </c>
      <c r="N2761" s="26">
        <f>INDEX(Structure!$G$25:$G$52,MATCH(B2761&amp;"|"&amp;I2761,Structure!$A$25:$A$52,0))</f>
        <v/>
      </c>
      <c r="O2761" s="26">
        <f>INDEX(Structure!$H$25:$H$52,MATCH(B2761&amp;"|"&amp;I2761,Structure!$A$25:$A$52,0))</f>
        <v/>
      </c>
      <c r="P2761" s="26">
        <f>INDEX(Structure!$I$25:$I$52,MATCH(B2761&amp;"|"&amp;I2761,Structure!$A$25:$A$52,0))</f>
        <v/>
      </c>
      <c r="Q2761" s="20">
        <f>G2761/H2761</f>
        <v/>
      </c>
      <c r="R2761" s="20">
        <f>G2761/O2761</f>
        <v/>
      </c>
      <c r="S2761" s="32">
        <f>(G2761-N2761)/(P2761-N2761)</f>
        <v/>
      </c>
      <c r="T2761" s="4">
        <f>IF(G2761&lt;N2761,"Below",IF(G2761&gt;P2761,"Above","Within"))</f>
        <v/>
      </c>
      <c r="U2761" s="17">
        <f>MAX(0,N2761-G2761)*F2761</f>
        <v/>
      </c>
      <c r="V2761" s="17">
        <f>MAX(0,G2761-P2761)*F2761</f>
        <v/>
      </c>
      <c r="W2761" s="33">
        <f>IF(T2761="Above",LN(G2761/P2761)/LN(1+INDEX(Market!$E$6:$E$9,MATCH(B2761,Market!$A$6:$A$9,0))),0)</f>
        <v/>
      </c>
    </row>
    <row r="2762">
      <c r="A2762" s="5" t="inlineStr">
        <is>
          <t>E03211</t>
        </is>
      </c>
      <c r="B2762" s="5" t="inlineStr">
        <is>
          <t>DE</t>
        </is>
      </c>
      <c r="C2762" s="5" t="inlineStr">
        <is>
          <t>Customer Service</t>
        </is>
      </c>
      <c r="D2762" s="5" t="inlineStr">
        <is>
          <t>L3</t>
        </is>
      </c>
      <c r="E2762" s="5" t="inlineStr">
        <is>
          <t>F</t>
        </is>
      </c>
      <c r="F2762" s="5" t="n">
        <v>1</v>
      </c>
      <c r="G2762" s="31" t="n">
        <v>52750</v>
      </c>
      <c r="H2762" s="31" t="n">
        <v>54700</v>
      </c>
      <c r="I2762" s="6">
        <f>INDEX(Roles!$J$5:$J$40,MATCH(C2762&amp;"|"&amp;D2762,Roles!$A$5:$A$40,0))</f>
        <v/>
      </c>
      <c r="J2762" s="6">
        <f>INDEX(Roles!$K$5:$K$40,MATCH(C2762&amp;"|"&amp;D2762,Roles!$A$5:$A$40,0))</f>
        <v/>
      </c>
      <c r="K2762" s="26">
        <f>INDEX(Market!$K$31:$K$54,MATCH(B2762&amp;"|"&amp;J2762,Market!$A$31:$A$54,0))</f>
        <v/>
      </c>
      <c r="L2762" s="6">
        <f>INDEX(Settings!$E$13:$E$19,MATCH(I2762,Settings!$B$13:$B$19,0))</f>
        <v/>
      </c>
      <c r="M2762" s="25">
        <f>INDEX(Structure!$K$6:$K$12,MATCH(I2762,Structure!$A$6:$A$12,0))</f>
        <v/>
      </c>
      <c r="N2762" s="26">
        <f>INDEX(Structure!$G$25:$G$52,MATCH(B2762&amp;"|"&amp;I2762,Structure!$A$25:$A$52,0))</f>
        <v/>
      </c>
      <c r="O2762" s="26">
        <f>INDEX(Structure!$H$25:$H$52,MATCH(B2762&amp;"|"&amp;I2762,Structure!$A$25:$A$52,0))</f>
        <v/>
      </c>
      <c r="P2762" s="26">
        <f>INDEX(Structure!$I$25:$I$52,MATCH(B2762&amp;"|"&amp;I2762,Structure!$A$25:$A$52,0))</f>
        <v/>
      </c>
      <c r="Q2762" s="20">
        <f>G2762/H2762</f>
        <v/>
      </c>
      <c r="R2762" s="20">
        <f>G2762/O2762</f>
        <v/>
      </c>
      <c r="S2762" s="32">
        <f>(G2762-N2762)/(P2762-N2762)</f>
        <v/>
      </c>
      <c r="T2762" s="4">
        <f>IF(G2762&lt;N2762,"Below",IF(G2762&gt;P2762,"Above","Within"))</f>
        <v/>
      </c>
      <c r="U2762" s="17">
        <f>MAX(0,N2762-G2762)*F2762</f>
        <v/>
      </c>
      <c r="V2762" s="17">
        <f>MAX(0,G2762-P2762)*F2762</f>
        <v/>
      </c>
      <c r="W2762" s="33">
        <f>IF(T2762="Above",LN(G2762/P2762)/LN(1+INDEX(Market!$E$6:$E$9,MATCH(B2762,Market!$A$6:$A$9,0))),0)</f>
        <v/>
      </c>
    </row>
    <row r="2763">
      <c r="A2763" s="5" t="inlineStr">
        <is>
          <t>E03212</t>
        </is>
      </c>
      <c r="B2763" s="5" t="inlineStr">
        <is>
          <t>ES</t>
        </is>
      </c>
      <c r="C2763" s="5" t="inlineStr">
        <is>
          <t>Customer Service</t>
        </is>
      </c>
      <c r="D2763" s="5" t="inlineStr">
        <is>
          <t>L5</t>
        </is>
      </c>
      <c r="E2763" s="5" t="inlineStr">
        <is>
          <t>M</t>
        </is>
      </c>
      <c r="F2763" s="5" t="n">
        <v>1</v>
      </c>
      <c r="G2763" s="31" t="n">
        <v>58050</v>
      </c>
      <c r="H2763" s="31" t="n">
        <v>65200</v>
      </c>
      <c r="I2763" s="6">
        <f>INDEX(Roles!$J$5:$J$40,MATCH(C2763&amp;"|"&amp;D2763,Roles!$A$5:$A$40,0))</f>
        <v/>
      </c>
      <c r="J2763" s="6">
        <f>INDEX(Roles!$K$5:$K$40,MATCH(C2763&amp;"|"&amp;D2763,Roles!$A$5:$A$40,0))</f>
        <v/>
      </c>
      <c r="K2763" s="26">
        <f>INDEX(Market!$K$31:$K$54,MATCH(B2763&amp;"|"&amp;J2763,Market!$A$31:$A$54,0))</f>
        <v/>
      </c>
      <c r="L2763" s="6">
        <f>INDEX(Settings!$E$13:$E$19,MATCH(I2763,Settings!$B$13:$B$19,0))</f>
        <v/>
      </c>
      <c r="M2763" s="25">
        <f>INDEX(Structure!$K$6:$K$12,MATCH(I2763,Structure!$A$6:$A$12,0))</f>
        <v/>
      </c>
      <c r="N2763" s="26">
        <f>INDEX(Structure!$G$25:$G$52,MATCH(B2763&amp;"|"&amp;I2763,Structure!$A$25:$A$52,0))</f>
        <v/>
      </c>
      <c r="O2763" s="26">
        <f>INDEX(Structure!$H$25:$H$52,MATCH(B2763&amp;"|"&amp;I2763,Structure!$A$25:$A$52,0))</f>
        <v/>
      </c>
      <c r="P2763" s="26">
        <f>INDEX(Structure!$I$25:$I$52,MATCH(B2763&amp;"|"&amp;I2763,Structure!$A$25:$A$52,0))</f>
        <v/>
      </c>
      <c r="Q2763" s="20">
        <f>G2763/H2763</f>
        <v/>
      </c>
      <c r="R2763" s="20">
        <f>G2763/O2763</f>
        <v/>
      </c>
      <c r="S2763" s="32">
        <f>(G2763-N2763)/(P2763-N2763)</f>
        <v/>
      </c>
      <c r="T2763" s="4">
        <f>IF(G2763&lt;N2763,"Below",IF(G2763&gt;P2763,"Above","Within"))</f>
        <v/>
      </c>
      <c r="U2763" s="17">
        <f>MAX(0,N2763-G2763)*F2763</f>
        <v/>
      </c>
      <c r="V2763" s="17">
        <f>MAX(0,G2763-P2763)*F2763</f>
        <v/>
      </c>
      <c r="W2763" s="33">
        <f>IF(T2763="Above",LN(G2763/P2763)/LN(1+INDEX(Market!$E$6:$E$9,MATCH(B2763,Market!$A$6:$A$9,0))),0)</f>
        <v/>
      </c>
    </row>
    <row r="2764">
      <c r="A2764" s="5" t="inlineStr">
        <is>
          <t>E03213</t>
        </is>
      </c>
      <c r="B2764" s="5" t="inlineStr">
        <is>
          <t>IT</t>
        </is>
      </c>
      <c r="C2764" s="5" t="inlineStr">
        <is>
          <t>Tech</t>
        </is>
      </c>
      <c r="D2764" s="5" t="inlineStr">
        <is>
          <t>L4</t>
        </is>
      </c>
      <c r="E2764" s="5" t="inlineStr">
        <is>
          <t>F</t>
        </is>
      </c>
      <c r="F2764" s="5" t="n">
        <v>1</v>
      </c>
      <c r="G2764" s="31" t="n">
        <v>67150</v>
      </c>
      <c r="H2764" s="31" t="n">
        <v>68200</v>
      </c>
      <c r="I2764" s="6">
        <f>INDEX(Roles!$J$5:$J$40,MATCH(C2764&amp;"|"&amp;D2764,Roles!$A$5:$A$40,0))</f>
        <v/>
      </c>
      <c r="J2764" s="6">
        <f>INDEX(Roles!$K$5:$K$40,MATCH(C2764&amp;"|"&amp;D2764,Roles!$A$5:$A$40,0))</f>
        <v/>
      </c>
      <c r="K2764" s="26">
        <f>INDEX(Market!$K$31:$K$54,MATCH(B2764&amp;"|"&amp;J2764,Market!$A$31:$A$54,0))</f>
        <v/>
      </c>
      <c r="L2764" s="6">
        <f>INDEX(Settings!$E$13:$E$19,MATCH(I2764,Settings!$B$13:$B$19,0))</f>
        <v/>
      </c>
      <c r="M2764" s="25">
        <f>INDEX(Structure!$K$6:$K$12,MATCH(I2764,Structure!$A$6:$A$12,0))</f>
        <v/>
      </c>
      <c r="N2764" s="26">
        <f>INDEX(Structure!$G$25:$G$52,MATCH(B2764&amp;"|"&amp;I2764,Structure!$A$25:$A$52,0))</f>
        <v/>
      </c>
      <c r="O2764" s="26">
        <f>INDEX(Structure!$H$25:$H$52,MATCH(B2764&amp;"|"&amp;I2764,Structure!$A$25:$A$52,0))</f>
        <v/>
      </c>
      <c r="P2764" s="26">
        <f>INDEX(Structure!$I$25:$I$52,MATCH(B2764&amp;"|"&amp;I2764,Structure!$A$25:$A$52,0))</f>
        <v/>
      </c>
      <c r="Q2764" s="20">
        <f>G2764/H2764</f>
        <v/>
      </c>
      <c r="R2764" s="20">
        <f>G2764/O2764</f>
        <v/>
      </c>
      <c r="S2764" s="32">
        <f>(G2764-N2764)/(P2764-N2764)</f>
        <v/>
      </c>
      <c r="T2764" s="4">
        <f>IF(G2764&lt;N2764,"Below",IF(G2764&gt;P2764,"Above","Within"))</f>
        <v/>
      </c>
      <c r="U2764" s="17">
        <f>MAX(0,N2764-G2764)*F2764</f>
        <v/>
      </c>
      <c r="V2764" s="17">
        <f>MAX(0,G2764-P2764)*F2764</f>
        <v/>
      </c>
      <c r="W2764" s="33">
        <f>IF(T2764="Above",LN(G2764/P2764)/LN(1+INDEX(Market!$E$6:$E$9,MATCH(B2764,Market!$A$6:$A$9,0))),0)</f>
        <v/>
      </c>
    </row>
    <row r="2765">
      <c r="A2765" s="5" t="inlineStr">
        <is>
          <t>E03214</t>
        </is>
      </c>
      <c r="B2765" s="5" t="inlineStr">
        <is>
          <t>PL</t>
        </is>
      </c>
      <c r="C2765" s="5" t="inlineStr">
        <is>
          <t>Operations</t>
        </is>
      </c>
      <c r="D2765" s="5" t="inlineStr">
        <is>
          <t>L5</t>
        </is>
      </c>
      <c r="E2765" s="5" t="inlineStr">
        <is>
          <t>F</t>
        </is>
      </c>
      <c r="F2765" s="5" t="n">
        <v>1</v>
      </c>
      <c r="G2765" s="31" t="n">
        <v>68800</v>
      </c>
      <c r="H2765" s="31" t="n">
        <v>57900</v>
      </c>
      <c r="I2765" s="6">
        <f>INDEX(Roles!$J$5:$J$40,MATCH(C2765&amp;"|"&amp;D2765,Roles!$A$5:$A$40,0))</f>
        <v/>
      </c>
      <c r="J2765" s="6">
        <f>INDEX(Roles!$K$5:$K$40,MATCH(C2765&amp;"|"&amp;D2765,Roles!$A$5:$A$40,0))</f>
        <v/>
      </c>
      <c r="K2765" s="26">
        <f>INDEX(Market!$K$31:$K$54,MATCH(B2765&amp;"|"&amp;J2765,Market!$A$31:$A$54,0))</f>
        <v/>
      </c>
      <c r="L2765" s="6">
        <f>INDEX(Settings!$E$13:$E$19,MATCH(I2765,Settings!$B$13:$B$19,0))</f>
        <v/>
      </c>
      <c r="M2765" s="25">
        <f>INDEX(Structure!$K$6:$K$12,MATCH(I2765,Structure!$A$6:$A$12,0))</f>
        <v/>
      </c>
      <c r="N2765" s="26">
        <f>INDEX(Structure!$G$25:$G$52,MATCH(B2765&amp;"|"&amp;I2765,Structure!$A$25:$A$52,0))</f>
        <v/>
      </c>
      <c r="O2765" s="26">
        <f>INDEX(Structure!$H$25:$H$52,MATCH(B2765&amp;"|"&amp;I2765,Structure!$A$25:$A$52,0))</f>
        <v/>
      </c>
      <c r="P2765" s="26">
        <f>INDEX(Structure!$I$25:$I$52,MATCH(B2765&amp;"|"&amp;I2765,Structure!$A$25:$A$52,0))</f>
        <v/>
      </c>
      <c r="Q2765" s="20">
        <f>G2765/H2765</f>
        <v/>
      </c>
      <c r="R2765" s="20">
        <f>G2765/O2765</f>
        <v/>
      </c>
      <c r="S2765" s="32">
        <f>(G2765-N2765)/(P2765-N2765)</f>
        <v/>
      </c>
      <c r="T2765" s="4">
        <f>IF(G2765&lt;N2765,"Below",IF(G2765&gt;P2765,"Above","Within"))</f>
        <v/>
      </c>
      <c r="U2765" s="17">
        <f>MAX(0,N2765-G2765)*F2765</f>
        <v/>
      </c>
      <c r="V2765" s="17">
        <f>MAX(0,G2765-P2765)*F2765</f>
        <v/>
      </c>
      <c r="W2765" s="33">
        <f>IF(T2765="Above",LN(G2765/P2765)/LN(1+INDEX(Market!$E$6:$E$9,MATCH(B2765,Market!$A$6:$A$9,0))),0)</f>
        <v/>
      </c>
    </row>
    <row r="2766">
      <c r="A2766" s="5" t="inlineStr">
        <is>
          <t>E03215</t>
        </is>
      </c>
      <c r="B2766" s="5" t="inlineStr">
        <is>
          <t>DE</t>
        </is>
      </c>
      <c r="C2766" s="5" t="inlineStr">
        <is>
          <t>Sales</t>
        </is>
      </c>
      <c r="D2766" s="5" t="inlineStr">
        <is>
          <t>L2</t>
        </is>
      </c>
      <c r="E2766" s="5" t="inlineStr">
        <is>
          <t>M</t>
        </is>
      </c>
      <c r="F2766" s="5" t="n">
        <v>1</v>
      </c>
      <c r="G2766" s="31" t="n">
        <v>40600</v>
      </c>
      <c r="H2766" s="31" t="n">
        <v>49900</v>
      </c>
      <c r="I2766" s="6">
        <f>INDEX(Roles!$J$5:$J$40,MATCH(C2766&amp;"|"&amp;D2766,Roles!$A$5:$A$40,0))</f>
        <v/>
      </c>
      <c r="J2766" s="6">
        <f>INDEX(Roles!$K$5:$K$40,MATCH(C2766&amp;"|"&amp;D2766,Roles!$A$5:$A$40,0))</f>
        <v/>
      </c>
      <c r="K2766" s="26">
        <f>INDEX(Market!$K$31:$K$54,MATCH(B2766&amp;"|"&amp;J2766,Market!$A$31:$A$54,0))</f>
        <v/>
      </c>
      <c r="L2766" s="6">
        <f>INDEX(Settings!$E$13:$E$19,MATCH(I2766,Settings!$B$13:$B$19,0))</f>
        <v/>
      </c>
      <c r="M2766" s="25">
        <f>INDEX(Structure!$K$6:$K$12,MATCH(I2766,Structure!$A$6:$A$12,0))</f>
        <v/>
      </c>
      <c r="N2766" s="26">
        <f>INDEX(Structure!$G$25:$G$52,MATCH(B2766&amp;"|"&amp;I2766,Structure!$A$25:$A$52,0))</f>
        <v/>
      </c>
      <c r="O2766" s="26">
        <f>INDEX(Structure!$H$25:$H$52,MATCH(B2766&amp;"|"&amp;I2766,Structure!$A$25:$A$52,0))</f>
        <v/>
      </c>
      <c r="P2766" s="26">
        <f>INDEX(Structure!$I$25:$I$52,MATCH(B2766&amp;"|"&amp;I2766,Structure!$A$25:$A$52,0))</f>
        <v/>
      </c>
      <c r="Q2766" s="20">
        <f>G2766/H2766</f>
        <v/>
      </c>
      <c r="R2766" s="20">
        <f>G2766/O2766</f>
        <v/>
      </c>
      <c r="S2766" s="32">
        <f>(G2766-N2766)/(P2766-N2766)</f>
        <v/>
      </c>
      <c r="T2766" s="4">
        <f>IF(G2766&lt;N2766,"Below",IF(G2766&gt;P2766,"Above","Within"))</f>
        <v/>
      </c>
      <c r="U2766" s="17">
        <f>MAX(0,N2766-G2766)*F2766</f>
        <v/>
      </c>
      <c r="V2766" s="17">
        <f>MAX(0,G2766-P2766)*F2766</f>
        <v/>
      </c>
      <c r="W2766" s="33">
        <f>IF(T2766="Above",LN(G2766/P2766)/LN(1+INDEX(Market!$E$6:$E$9,MATCH(B2766,Market!$A$6:$A$9,0))),0)</f>
        <v/>
      </c>
    </row>
    <row r="2767">
      <c r="A2767" s="5" t="inlineStr">
        <is>
          <t>E03217</t>
        </is>
      </c>
      <c r="B2767" s="5" t="inlineStr">
        <is>
          <t>DE</t>
        </is>
      </c>
      <c r="C2767" s="5" t="inlineStr">
        <is>
          <t>HR</t>
        </is>
      </c>
      <c r="D2767" s="5" t="inlineStr">
        <is>
          <t>L4</t>
        </is>
      </c>
      <c r="E2767" s="5" t="inlineStr">
        <is>
          <t>M</t>
        </is>
      </c>
      <c r="F2767" s="5" t="n">
        <v>1</v>
      </c>
      <c r="G2767" s="31" t="n">
        <v>73100</v>
      </c>
      <c r="H2767" s="31" t="n">
        <v>79800</v>
      </c>
      <c r="I2767" s="6">
        <f>INDEX(Roles!$J$5:$J$40,MATCH(C2767&amp;"|"&amp;D2767,Roles!$A$5:$A$40,0))</f>
        <v/>
      </c>
      <c r="J2767" s="6">
        <f>INDEX(Roles!$K$5:$K$40,MATCH(C2767&amp;"|"&amp;D2767,Roles!$A$5:$A$40,0))</f>
        <v/>
      </c>
      <c r="K2767" s="26">
        <f>INDEX(Market!$K$31:$K$54,MATCH(B2767&amp;"|"&amp;J2767,Market!$A$31:$A$54,0))</f>
        <v/>
      </c>
      <c r="L2767" s="6">
        <f>INDEX(Settings!$E$13:$E$19,MATCH(I2767,Settings!$B$13:$B$19,0))</f>
        <v/>
      </c>
      <c r="M2767" s="25">
        <f>INDEX(Structure!$K$6:$K$12,MATCH(I2767,Structure!$A$6:$A$12,0))</f>
        <v/>
      </c>
      <c r="N2767" s="26">
        <f>INDEX(Structure!$G$25:$G$52,MATCH(B2767&amp;"|"&amp;I2767,Structure!$A$25:$A$52,0))</f>
        <v/>
      </c>
      <c r="O2767" s="26">
        <f>INDEX(Structure!$H$25:$H$52,MATCH(B2767&amp;"|"&amp;I2767,Structure!$A$25:$A$52,0))</f>
        <v/>
      </c>
      <c r="P2767" s="26">
        <f>INDEX(Structure!$I$25:$I$52,MATCH(B2767&amp;"|"&amp;I2767,Structure!$A$25:$A$52,0))</f>
        <v/>
      </c>
      <c r="Q2767" s="20">
        <f>G2767/H2767</f>
        <v/>
      </c>
      <c r="R2767" s="20">
        <f>G2767/O2767</f>
        <v/>
      </c>
      <c r="S2767" s="32">
        <f>(G2767-N2767)/(P2767-N2767)</f>
        <v/>
      </c>
      <c r="T2767" s="4">
        <f>IF(G2767&lt;N2767,"Below",IF(G2767&gt;P2767,"Above","Within"))</f>
        <v/>
      </c>
      <c r="U2767" s="17">
        <f>MAX(0,N2767-G2767)*F2767</f>
        <v/>
      </c>
      <c r="V2767" s="17">
        <f>MAX(0,G2767-P2767)*F2767</f>
        <v/>
      </c>
      <c r="W2767" s="33">
        <f>IF(T2767="Above",LN(G2767/P2767)/LN(1+INDEX(Market!$E$6:$E$9,MATCH(B2767,Market!$A$6:$A$9,0))),0)</f>
        <v/>
      </c>
    </row>
    <row r="2768">
      <c r="A2768" s="5" t="inlineStr">
        <is>
          <t>E03218</t>
        </is>
      </c>
      <c r="B2768" s="5" t="inlineStr">
        <is>
          <t>ES</t>
        </is>
      </c>
      <c r="C2768" s="5" t="inlineStr">
        <is>
          <t>Finance</t>
        </is>
      </c>
      <c r="D2768" s="5" t="inlineStr">
        <is>
          <t>L1</t>
        </is>
      </c>
      <c r="E2768" s="5" t="inlineStr">
        <is>
          <t>F</t>
        </is>
      </c>
      <c r="F2768" s="5" t="n">
        <v>1</v>
      </c>
      <c r="G2768" s="31" t="n">
        <v>27850</v>
      </c>
      <c r="H2768" s="31" t="n">
        <v>27500</v>
      </c>
      <c r="I2768" s="6">
        <f>INDEX(Roles!$J$5:$J$40,MATCH(C2768&amp;"|"&amp;D2768,Roles!$A$5:$A$40,0))</f>
        <v/>
      </c>
      <c r="J2768" s="6">
        <f>INDEX(Roles!$K$5:$K$40,MATCH(C2768&amp;"|"&amp;D2768,Roles!$A$5:$A$40,0))</f>
        <v/>
      </c>
      <c r="K2768" s="26">
        <f>INDEX(Market!$K$31:$K$54,MATCH(B2768&amp;"|"&amp;J2768,Market!$A$31:$A$54,0))</f>
        <v/>
      </c>
      <c r="L2768" s="6">
        <f>INDEX(Settings!$E$13:$E$19,MATCH(I2768,Settings!$B$13:$B$19,0))</f>
        <v/>
      </c>
      <c r="M2768" s="25">
        <f>INDEX(Structure!$K$6:$K$12,MATCH(I2768,Structure!$A$6:$A$12,0))</f>
        <v/>
      </c>
      <c r="N2768" s="26">
        <f>INDEX(Structure!$G$25:$G$52,MATCH(B2768&amp;"|"&amp;I2768,Structure!$A$25:$A$52,0))</f>
        <v/>
      </c>
      <c r="O2768" s="26">
        <f>INDEX(Structure!$H$25:$H$52,MATCH(B2768&amp;"|"&amp;I2768,Structure!$A$25:$A$52,0))</f>
        <v/>
      </c>
      <c r="P2768" s="26">
        <f>INDEX(Structure!$I$25:$I$52,MATCH(B2768&amp;"|"&amp;I2768,Structure!$A$25:$A$52,0))</f>
        <v/>
      </c>
      <c r="Q2768" s="20">
        <f>G2768/H2768</f>
        <v/>
      </c>
      <c r="R2768" s="20">
        <f>G2768/O2768</f>
        <v/>
      </c>
      <c r="S2768" s="32">
        <f>(G2768-N2768)/(P2768-N2768)</f>
        <v/>
      </c>
      <c r="T2768" s="4">
        <f>IF(G2768&lt;N2768,"Below",IF(G2768&gt;P2768,"Above","Within"))</f>
        <v/>
      </c>
      <c r="U2768" s="17">
        <f>MAX(0,N2768-G2768)*F2768</f>
        <v/>
      </c>
      <c r="V2768" s="17">
        <f>MAX(0,G2768-P2768)*F2768</f>
        <v/>
      </c>
      <c r="W2768" s="33">
        <f>IF(T2768="Above",LN(G2768/P2768)/LN(1+INDEX(Market!$E$6:$E$9,MATCH(B2768,Market!$A$6:$A$9,0))),0)</f>
        <v/>
      </c>
    </row>
    <row r="2769">
      <c r="A2769" s="5" t="inlineStr">
        <is>
          <t>E03220</t>
        </is>
      </c>
      <c r="B2769" s="5" t="inlineStr">
        <is>
          <t>PL</t>
        </is>
      </c>
      <c r="C2769" s="5" t="inlineStr">
        <is>
          <t>Operations</t>
        </is>
      </c>
      <c r="D2769" s="5" t="inlineStr">
        <is>
          <t>L6</t>
        </is>
      </c>
      <c r="E2769" s="5" t="inlineStr">
        <is>
          <t>F</t>
        </is>
      </c>
      <c r="F2769" s="5" t="n">
        <v>0.8</v>
      </c>
      <c r="G2769" s="31" t="n">
        <v>73650</v>
      </c>
      <c r="H2769" s="31" t="n">
        <v>79800</v>
      </c>
      <c r="I2769" s="6">
        <f>INDEX(Roles!$J$5:$J$40,MATCH(C2769&amp;"|"&amp;D2769,Roles!$A$5:$A$40,0))</f>
        <v/>
      </c>
      <c r="J2769" s="6">
        <f>INDEX(Roles!$K$5:$K$40,MATCH(C2769&amp;"|"&amp;D2769,Roles!$A$5:$A$40,0))</f>
        <v/>
      </c>
      <c r="K2769" s="26">
        <f>INDEX(Market!$K$31:$K$54,MATCH(B2769&amp;"|"&amp;J2769,Market!$A$31:$A$54,0))</f>
        <v/>
      </c>
      <c r="L2769" s="6">
        <f>INDEX(Settings!$E$13:$E$19,MATCH(I2769,Settings!$B$13:$B$19,0))</f>
        <v/>
      </c>
      <c r="M2769" s="25">
        <f>INDEX(Structure!$K$6:$K$12,MATCH(I2769,Structure!$A$6:$A$12,0))</f>
        <v/>
      </c>
      <c r="N2769" s="26">
        <f>INDEX(Structure!$G$25:$G$52,MATCH(B2769&amp;"|"&amp;I2769,Structure!$A$25:$A$52,0))</f>
        <v/>
      </c>
      <c r="O2769" s="26">
        <f>INDEX(Structure!$H$25:$H$52,MATCH(B2769&amp;"|"&amp;I2769,Structure!$A$25:$A$52,0))</f>
        <v/>
      </c>
      <c r="P2769" s="26">
        <f>INDEX(Structure!$I$25:$I$52,MATCH(B2769&amp;"|"&amp;I2769,Structure!$A$25:$A$52,0))</f>
        <v/>
      </c>
      <c r="Q2769" s="20">
        <f>G2769/H2769</f>
        <v/>
      </c>
      <c r="R2769" s="20">
        <f>G2769/O2769</f>
        <v/>
      </c>
      <c r="S2769" s="32">
        <f>(G2769-N2769)/(P2769-N2769)</f>
        <v/>
      </c>
      <c r="T2769" s="4">
        <f>IF(G2769&lt;N2769,"Below",IF(G2769&gt;P2769,"Above","Within"))</f>
        <v/>
      </c>
      <c r="U2769" s="17">
        <f>MAX(0,N2769-G2769)*F2769</f>
        <v/>
      </c>
      <c r="V2769" s="17">
        <f>MAX(0,G2769-P2769)*F2769</f>
        <v/>
      </c>
      <c r="W2769" s="33">
        <f>IF(T2769="Above",LN(G2769/P2769)/LN(1+INDEX(Market!$E$6:$E$9,MATCH(B2769,Market!$A$6:$A$9,0))),0)</f>
        <v/>
      </c>
    </row>
    <row r="2770">
      <c r="A2770" s="5" t="inlineStr">
        <is>
          <t>E03221</t>
        </is>
      </c>
      <c r="B2770" s="5" t="inlineStr">
        <is>
          <t>ES</t>
        </is>
      </c>
      <c r="C2770" s="5" t="inlineStr">
        <is>
          <t>Tech</t>
        </is>
      </c>
      <c r="D2770" s="5" t="inlineStr">
        <is>
          <t>L1</t>
        </is>
      </c>
      <c r="E2770" s="5" t="inlineStr">
        <is>
          <t>M</t>
        </is>
      </c>
      <c r="F2770" s="5" t="n">
        <v>1</v>
      </c>
      <c r="G2770" s="31" t="n">
        <v>28800</v>
      </c>
      <c r="H2770" s="31" t="n">
        <v>31200</v>
      </c>
      <c r="I2770" s="6">
        <f>INDEX(Roles!$J$5:$J$40,MATCH(C2770&amp;"|"&amp;D2770,Roles!$A$5:$A$40,0))</f>
        <v/>
      </c>
      <c r="J2770" s="6">
        <f>INDEX(Roles!$K$5:$K$40,MATCH(C2770&amp;"|"&amp;D2770,Roles!$A$5:$A$40,0))</f>
        <v/>
      </c>
      <c r="K2770" s="26">
        <f>INDEX(Market!$K$31:$K$54,MATCH(B2770&amp;"|"&amp;J2770,Market!$A$31:$A$54,0))</f>
        <v/>
      </c>
      <c r="L2770" s="6">
        <f>INDEX(Settings!$E$13:$E$19,MATCH(I2770,Settings!$B$13:$B$19,0))</f>
        <v/>
      </c>
      <c r="M2770" s="25">
        <f>INDEX(Structure!$K$6:$K$12,MATCH(I2770,Structure!$A$6:$A$12,0))</f>
        <v/>
      </c>
      <c r="N2770" s="26">
        <f>INDEX(Structure!$G$25:$G$52,MATCH(B2770&amp;"|"&amp;I2770,Structure!$A$25:$A$52,0))</f>
        <v/>
      </c>
      <c r="O2770" s="26">
        <f>INDEX(Structure!$H$25:$H$52,MATCH(B2770&amp;"|"&amp;I2770,Structure!$A$25:$A$52,0))</f>
        <v/>
      </c>
      <c r="P2770" s="26">
        <f>INDEX(Structure!$I$25:$I$52,MATCH(B2770&amp;"|"&amp;I2770,Structure!$A$25:$A$52,0))</f>
        <v/>
      </c>
      <c r="Q2770" s="20">
        <f>G2770/H2770</f>
        <v/>
      </c>
      <c r="R2770" s="20">
        <f>G2770/O2770</f>
        <v/>
      </c>
      <c r="S2770" s="32">
        <f>(G2770-N2770)/(P2770-N2770)</f>
        <v/>
      </c>
      <c r="T2770" s="4">
        <f>IF(G2770&lt;N2770,"Below",IF(G2770&gt;P2770,"Above","Within"))</f>
        <v/>
      </c>
      <c r="U2770" s="17">
        <f>MAX(0,N2770-G2770)*F2770</f>
        <v/>
      </c>
      <c r="V2770" s="17">
        <f>MAX(0,G2770-P2770)*F2770</f>
        <v/>
      </c>
      <c r="W2770" s="33">
        <f>IF(T2770="Above",LN(G2770/P2770)/LN(1+INDEX(Market!$E$6:$E$9,MATCH(B2770,Market!$A$6:$A$9,0))),0)</f>
        <v/>
      </c>
    </row>
    <row r="2771">
      <c r="A2771" s="5" t="inlineStr">
        <is>
          <t>E03223</t>
        </is>
      </c>
      <c r="B2771" s="5" t="inlineStr">
        <is>
          <t>DE</t>
        </is>
      </c>
      <c r="C2771" s="5" t="inlineStr">
        <is>
          <t>HR</t>
        </is>
      </c>
      <c r="D2771" s="5" t="inlineStr">
        <is>
          <t>L2</t>
        </is>
      </c>
      <c r="E2771" s="5" t="inlineStr">
        <is>
          <t>F</t>
        </is>
      </c>
      <c r="F2771" s="5" t="n">
        <v>1</v>
      </c>
      <c r="G2771" s="31" t="n">
        <v>53600</v>
      </c>
      <c r="H2771" s="31" t="n">
        <v>47500</v>
      </c>
      <c r="I2771" s="6">
        <f>INDEX(Roles!$J$5:$J$40,MATCH(C2771&amp;"|"&amp;D2771,Roles!$A$5:$A$40,0))</f>
        <v/>
      </c>
      <c r="J2771" s="6">
        <f>INDEX(Roles!$K$5:$K$40,MATCH(C2771&amp;"|"&amp;D2771,Roles!$A$5:$A$40,0))</f>
        <v/>
      </c>
      <c r="K2771" s="26">
        <f>INDEX(Market!$K$31:$K$54,MATCH(B2771&amp;"|"&amp;J2771,Market!$A$31:$A$54,0))</f>
        <v/>
      </c>
      <c r="L2771" s="6">
        <f>INDEX(Settings!$E$13:$E$19,MATCH(I2771,Settings!$B$13:$B$19,0))</f>
        <v/>
      </c>
      <c r="M2771" s="25">
        <f>INDEX(Structure!$K$6:$K$12,MATCH(I2771,Structure!$A$6:$A$12,0))</f>
        <v/>
      </c>
      <c r="N2771" s="26">
        <f>INDEX(Structure!$G$25:$G$52,MATCH(B2771&amp;"|"&amp;I2771,Structure!$A$25:$A$52,0))</f>
        <v/>
      </c>
      <c r="O2771" s="26">
        <f>INDEX(Structure!$H$25:$H$52,MATCH(B2771&amp;"|"&amp;I2771,Structure!$A$25:$A$52,0))</f>
        <v/>
      </c>
      <c r="P2771" s="26">
        <f>INDEX(Structure!$I$25:$I$52,MATCH(B2771&amp;"|"&amp;I2771,Structure!$A$25:$A$52,0))</f>
        <v/>
      </c>
      <c r="Q2771" s="20">
        <f>G2771/H2771</f>
        <v/>
      </c>
      <c r="R2771" s="20">
        <f>G2771/O2771</f>
        <v/>
      </c>
      <c r="S2771" s="32">
        <f>(G2771-N2771)/(P2771-N2771)</f>
        <v/>
      </c>
      <c r="T2771" s="4">
        <f>IF(G2771&lt;N2771,"Below",IF(G2771&gt;P2771,"Above","Within"))</f>
        <v/>
      </c>
      <c r="U2771" s="17">
        <f>MAX(0,N2771-G2771)*F2771</f>
        <v/>
      </c>
      <c r="V2771" s="17">
        <f>MAX(0,G2771-P2771)*F2771</f>
        <v/>
      </c>
      <c r="W2771" s="33">
        <f>IF(T2771="Above",LN(G2771/P2771)/LN(1+INDEX(Market!$E$6:$E$9,MATCH(B2771,Market!$A$6:$A$9,0))),0)</f>
        <v/>
      </c>
    </row>
    <row r="2772">
      <c r="A2772" s="5" t="inlineStr">
        <is>
          <t>E03225</t>
        </is>
      </c>
      <c r="B2772" s="5" t="inlineStr">
        <is>
          <t>IT</t>
        </is>
      </c>
      <c r="C2772" s="5" t="inlineStr">
        <is>
          <t>Operations</t>
        </is>
      </c>
      <c r="D2772" s="5" t="inlineStr">
        <is>
          <t>L1</t>
        </is>
      </c>
      <c r="E2772" s="5" t="inlineStr">
        <is>
          <t>F</t>
        </is>
      </c>
      <c r="F2772" s="5" t="n">
        <v>0.8</v>
      </c>
      <c r="G2772" s="31" t="n">
        <v>24700</v>
      </c>
      <c r="H2772" s="31" t="n">
        <v>24700</v>
      </c>
      <c r="I2772" s="6">
        <f>INDEX(Roles!$J$5:$J$40,MATCH(C2772&amp;"|"&amp;D2772,Roles!$A$5:$A$40,0))</f>
        <v/>
      </c>
      <c r="J2772" s="6">
        <f>INDEX(Roles!$K$5:$K$40,MATCH(C2772&amp;"|"&amp;D2772,Roles!$A$5:$A$40,0))</f>
        <v/>
      </c>
      <c r="K2772" s="26">
        <f>INDEX(Market!$K$31:$K$54,MATCH(B2772&amp;"|"&amp;J2772,Market!$A$31:$A$54,0))</f>
        <v/>
      </c>
      <c r="L2772" s="6">
        <f>INDEX(Settings!$E$13:$E$19,MATCH(I2772,Settings!$B$13:$B$19,0))</f>
        <v/>
      </c>
      <c r="M2772" s="25">
        <f>INDEX(Structure!$K$6:$K$12,MATCH(I2772,Structure!$A$6:$A$12,0))</f>
        <v/>
      </c>
      <c r="N2772" s="26">
        <f>INDEX(Structure!$G$25:$G$52,MATCH(B2772&amp;"|"&amp;I2772,Structure!$A$25:$A$52,0))</f>
        <v/>
      </c>
      <c r="O2772" s="26">
        <f>INDEX(Structure!$H$25:$H$52,MATCH(B2772&amp;"|"&amp;I2772,Structure!$A$25:$A$52,0))</f>
        <v/>
      </c>
      <c r="P2772" s="26">
        <f>INDEX(Structure!$I$25:$I$52,MATCH(B2772&amp;"|"&amp;I2772,Structure!$A$25:$A$52,0))</f>
        <v/>
      </c>
      <c r="Q2772" s="20">
        <f>G2772/H2772</f>
        <v/>
      </c>
      <c r="R2772" s="20">
        <f>G2772/O2772</f>
        <v/>
      </c>
      <c r="S2772" s="32">
        <f>(G2772-N2772)/(P2772-N2772)</f>
        <v/>
      </c>
      <c r="T2772" s="4">
        <f>IF(G2772&lt;N2772,"Below",IF(G2772&gt;P2772,"Above","Within"))</f>
        <v/>
      </c>
      <c r="U2772" s="17">
        <f>MAX(0,N2772-G2772)*F2772</f>
        <v/>
      </c>
      <c r="V2772" s="17">
        <f>MAX(0,G2772-P2772)*F2772</f>
        <v/>
      </c>
      <c r="W2772" s="33">
        <f>IF(T2772="Above",LN(G2772/P2772)/LN(1+INDEX(Market!$E$6:$E$9,MATCH(B2772,Market!$A$6:$A$9,0))),0)</f>
        <v/>
      </c>
    </row>
    <row r="2773">
      <c r="A2773" s="5" t="inlineStr">
        <is>
          <t>E03226</t>
        </is>
      </c>
      <c r="B2773" s="5" t="inlineStr">
        <is>
          <t>IT</t>
        </is>
      </c>
      <c r="C2773" s="5" t="inlineStr">
        <is>
          <t>Finance</t>
        </is>
      </c>
      <c r="D2773" s="5" t="inlineStr">
        <is>
          <t>L2</t>
        </is>
      </c>
      <c r="E2773" s="5" t="inlineStr">
        <is>
          <t>M</t>
        </is>
      </c>
      <c r="F2773" s="5" t="n">
        <v>1</v>
      </c>
      <c r="G2773" s="31" t="n">
        <v>34200</v>
      </c>
      <c r="H2773" s="31" t="n">
        <v>35800</v>
      </c>
      <c r="I2773" s="6">
        <f>INDEX(Roles!$J$5:$J$40,MATCH(C2773&amp;"|"&amp;D2773,Roles!$A$5:$A$40,0))</f>
        <v/>
      </c>
      <c r="J2773" s="6">
        <f>INDEX(Roles!$K$5:$K$40,MATCH(C2773&amp;"|"&amp;D2773,Roles!$A$5:$A$40,0))</f>
        <v/>
      </c>
      <c r="K2773" s="26">
        <f>INDEX(Market!$K$31:$K$54,MATCH(B2773&amp;"|"&amp;J2773,Market!$A$31:$A$54,0))</f>
        <v/>
      </c>
      <c r="L2773" s="6">
        <f>INDEX(Settings!$E$13:$E$19,MATCH(I2773,Settings!$B$13:$B$19,0))</f>
        <v/>
      </c>
      <c r="M2773" s="25">
        <f>INDEX(Structure!$K$6:$K$12,MATCH(I2773,Structure!$A$6:$A$12,0))</f>
        <v/>
      </c>
      <c r="N2773" s="26">
        <f>INDEX(Structure!$G$25:$G$52,MATCH(B2773&amp;"|"&amp;I2773,Structure!$A$25:$A$52,0))</f>
        <v/>
      </c>
      <c r="O2773" s="26">
        <f>INDEX(Structure!$H$25:$H$52,MATCH(B2773&amp;"|"&amp;I2773,Structure!$A$25:$A$52,0))</f>
        <v/>
      </c>
      <c r="P2773" s="26">
        <f>INDEX(Structure!$I$25:$I$52,MATCH(B2773&amp;"|"&amp;I2773,Structure!$A$25:$A$52,0))</f>
        <v/>
      </c>
      <c r="Q2773" s="20">
        <f>G2773/H2773</f>
        <v/>
      </c>
      <c r="R2773" s="20">
        <f>G2773/O2773</f>
        <v/>
      </c>
      <c r="S2773" s="32">
        <f>(G2773-N2773)/(P2773-N2773)</f>
        <v/>
      </c>
      <c r="T2773" s="4">
        <f>IF(G2773&lt;N2773,"Below",IF(G2773&gt;P2773,"Above","Within"))</f>
        <v/>
      </c>
      <c r="U2773" s="17">
        <f>MAX(0,N2773-G2773)*F2773</f>
        <v/>
      </c>
      <c r="V2773" s="17">
        <f>MAX(0,G2773-P2773)*F2773</f>
        <v/>
      </c>
      <c r="W2773" s="33">
        <f>IF(T2773="Above",LN(G2773/P2773)/LN(1+INDEX(Market!$E$6:$E$9,MATCH(B2773,Market!$A$6:$A$9,0))),0)</f>
        <v/>
      </c>
    </row>
    <row r="2774">
      <c r="A2774" s="5" t="inlineStr">
        <is>
          <t>E03227</t>
        </is>
      </c>
      <c r="B2774" s="5" t="inlineStr">
        <is>
          <t>ES</t>
        </is>
      </c>
      <c r="C2774" s="5" t="inlineStr">
        <is>
          <t>HR</t>
        </is>
      </c>
      <c r="D2774" s="5" t="inlineStr">
        <is>
          <t>L3</t>
        </is>
      </c>
      <c r="E2774" s="5" t="inlineStr">
        <is>
          <t>M</t>
        </is>
      </c>
      <c r="F2774" s="5" t="n">
        <v>1</v>
      </c>
      <c r="G2774" s="31" t="n">
        <v>38200</v>
      </c>
      <c r="H2774" s="31" t="n">
        <v>40000</v>
      </c>
      <c r="I2774" s="6">
        <f>INDEX(Roles!$J$5:$J$40,MATCH(C2774&amp;"|"&amp;D2774,Roles!$A$5:$A$40,0))</f>
        <v/>
      </c>
      <c r="J2774" s="6">
        <f>INDEX(Roles!$K$5:$K$40,MATCH(C2774&amp;"|"&amp;D2774,Roles!$A$5:$A$40,0))</f>
        <v/>
      </c>
      <c r="K2774" s="26">
        <f>INDEX(Market!$K$31:$K$54,MATCH(B2774&amp;"|"&amp;J2774,Market!$A$31:$A$54,0))</f>
        <v/>
      </c>
      <c r="L2774" s="6">
        <f>INDEX(Settings!$E$13:$E$19,MATCH(I2774,Settings!$B$13:$B$19,0))</f>
        <v/>
      </c>
      <c r="M2774" s="25">
        <f>INDEX(Structure!$K$6:$K$12,MATCH(I2774,Structure!$A$6:$A$12,0))</f>
        <v/>
      </c>
      <c r="N2774" s="26">
        <f>INDEX(Structure!$G$25:$G$52,MATCH(B2774&amp;"|"&amp;I2774,Structure!$A$25:$A$52,0))</f>
        <v/>
      </c>
      <c r="O2774" s="26">
        <f>INDEX(Structure!$H$25:$H$52,MATCH(B2774&amp;"|"&amp;I2774,Structure!$A$25:$A$52,0))</f>
        <v/>
      </c>
      <c r="P2774" s="26">
        <f>INDEX(Structure!$I$25:$I$52,MATCH(B2774&amp;"|"&amp;I2774,Structure!$A$25:$A$52,0))</f>
        <v/>
      </c>
      <c r="Q2774" s="20">
        <f>G2774/H2774</f>
        <v/>
      </c>
      <c r="R2774" s="20">
        <f>G2774/O2774</f>
        <v/>
      </c>
      <c r="S2774" s="32">
        <f>(G2774-N2774)/(P2774-N2774)</f>
        <v/>
      </c>
      <c r="T2774" s="4">
        <f>IF(G2774&lt;N2774,"Below",IF(G2774&gt;P2774,"Above","Within"))</f>
        <v/>
      </c>
      <c r="U2774" s="17">
        <f>MAX(0,N2774-G2774)*F2774</f>
        <v/>
      </c>
      <c r="V2774" s="17">
        <f>MAX(0,G2774-P2774)*F2774</f>
        <v/>
      </c>
      <c r="W2774" s="33">
        <f>IF(T2774="Above",LN(G2774/P2774)/LN(1+INDEX(Market!$E$6:$E$9,MATCH(B2774,Market!$A$6:$A$9,0))),0)</f>
        <v/>
      </c>
    </row>
    <row r="2775">
      <c r="A2775" s="5" t="inlineStr">
        <is>
          <t>E03228</t>
        </is>
      </c>
      <c r="B2775" s="5" t="inlineStr">
        <is>
          <t>IT</t>
        </is>
      </c>
      <c r="C2775" s="5" t="inlineStr">
        <is>
          <t>Customer Service</t>
        </is>
      </c>
      <c r="D2775" s="5" t="inlineStr">
        <is>
          <t>L4</t>
        </is>
      </c>
      <c r="E2775" s="5" t="inlineStr">
        <is>
          <t>M</t>
        </is>
      </c>
      <c r="F2775" s="5" t="n">
        <v>1</v>
      </c>
      <c r="G2775" s="31" t="n">
        <v>52450</v>
      </c>
      <c r="H2775" s="31" t="n">
        <v>49100</v>
      </c>
      <c r="I2775" s="6">
        <f>INDEX(Roles!$J$5:$J$40,MATCH(C2775&amp;"|"&amp;D2775,Roles!$A$5:$A$40,0))</f>
        <v/>
      </c>
      <c r="J2775" s="6">
        <f>INDEX(Roles!$K$5:$K$40,MATCH(C2775&amp;"|"&amp;D2775,Roles!$A$5:$A$40,0))</f>
        <v/>
      </c>
      <c r="K2775" s="26">
        <f>INDEX(Market!$K$31:$K$54,MATCH(B2775&amp;"|"&amp;J2775,Market!$A$31:$A$54,0))</f>
        <v/>
      </c>
      <c r="L2775" s="6">
        <f>INDEX(Settings!$E$13:$E$19,MATCH(I2775,Settings!$B$13:$B$19,0))</f>
        <v/>
      </c>
      <c r="M2775" s="25">
        <f>INDEX(Structure!$K$6:$K$12,MATCH(I2775,Structure!$A$6:$A$12,0))</f>
        <v/>
      </c>
      <c r="N2775" s="26">
        <f>INDEX(Structure!$G$25:$G$52,MATCH(B2775&amp;"|"&amp;I2775,Structure!$A$25:$A$52,0))</f>
        <v/>
      </c>
      <c r="O2775" s="26">
        <f>INDEX(Structure!$H$25:$H$52,MATCH(B2775&amp;"|"&amp;I2775,Structure!$A$25:$A$52,0))</f>
        <v/>
      </c>
      <c r="P2775" s="26">
        <f>INDEX(Structure!$I$25:$I$52,MATCH(B2775&amp;"|"&amp;I2775,Structure!$A$25:$A$52,0))</f>
        <v/>
      </c>
      <c r="Q2775" s="20">
        <f>G2775/H2775</f>
        <v/>
      </c>
      <c r="R2775" s="20">
        <f>G2775/O2775</f>
        <v/>
      </c>
      <c r="S2775" s="32">
        <f>(G2775-N2775)/(P2775-N2775)</f>
        <v/>
      </c>
      <c r="T2775" s="4">
        <f>IF(G2775&lt;N2775,"Below",IF(G2775&gt;P2775,"Above","Within"))</f>
        <v/>
      </c>
      <c r="U2775" s="17">
        <f>MAX(0,N2775-G2775)*F2775</f>
        <v/>
      </c>
      <c r="V2775" s="17">
        <f>MAX(0,G2775-P2775)*F2775</f>
        <v/>
      </c>
      <c r="W2775" s="33">
        <f>IF(T2775="Above",LN(G2775/P2775)/LN(1+INDEX(Market!$E$6:$E$9,MATCH(B2775,Market!$A$6:$A$9,0))),0)</f>
        <v/>
      </c>
    </row>
    <row r="2776">
      <c r="A2776" s="5" t="inlineStr">
        <is>
          <t>E03229</t>
        </is>
      </c>
      <c r="B2776" s="5" t="inlineStr">
        <is>
          <t>IT</t>
        </is>
      </c>
      <c r="C2776" s="5" t="inlineStr">
        <is>
          <t>Operations</t>
        </is>
      </c>
      <c r="D2776" s="5" t="inlineStr">
        <is>
          <t>L4</t>
        </is>
      </c>
      <c r="E2776" s="5" t="inlineStr">
        <is>
          <t>M</t>
        </is>
      </c>
      <c r="F2776" s="5" t="n">
        <v>1</v>
      </c>
      <c r="G2776" s="31" t="n">
        <v>54400</v>
      </c>
      <c r="H2776" s="31" t="n">
        <v>51900</v>
      </c>
      <c r="I2776" s="6">
        <f>INDEX(Roles!$J$5:$J$40,MATCH(C2776&amp;"|"&amp;D2776,Roles!$A$5:$A$40,0))</f>
        <v/>
      </c>
      <c r="J2776" s="6">
        <f>INDEX(Roles!$K$5:$K$40,MATCH(C2776&amp;"|"&amp;D2776,Roles!$A$5:$A$40,0))</f>
        <v/>
      </c>
      <c r="K2776" s="26">
        <f>INDEX(Market!$K$31:$K$54,MATCH(B2776&amp;"|"&amp;J2776,Market!$A$31:$A$54,0))</f>
        <v/>
      </c>
      <c r="L2776" s="6">
        <f>INDEX(Settings!$E$13:$E$19,MATCH(I2776,Settings!$B$13:$B$19,0))</f>
        <v/>
      </c>
      <c r="M2776" s="25">
        <f>INDEX(Structure!$K$6:$K$12,MATCH(I2776,Structure!$A$6:$A$12,0))</f>
        <v/>
      </c>
      <c r="N2776" s="26">
        <f>INDEX(Structure!$G$25:$G$52,MATCH(B2776&amp;"|"&amp;I2776,Structure!$A$25:$A$52,0))</f>
        <v/>
      </c>
      <c r="O2776" s="26">
        <f>INDEX(Structure!$H$25:$H$52,MATCH(B2776&amp;"|"&amp;I2776,Structure!$A$25:$A$52,0))</f>
        <v/>
      </c>
      <c r="P2776" s="26">
        <f>INDEX(Structure!$I$25:$I$52,MATCH(B2776&amp;"|"&amp;I2776,Structure!$A$25:$A$52,0))</f>
        <v/>
      </c>
      <c r="Q2776" s="20">
        <f>G2776/H2776</f>
        <v/>
      </c>
      <c r="R2776" s="20">
        <f>G2776/O2776</f>
        <v/>
      </c>
      <c r="S2776" s="32">
        <f>(G2776-N2776)/(P2776-N2776)</f>
        <v/>
      </c>
      <c r="T2776" s="4">
        <f>IF(G2776&lt;N2776,"Below",IF(G2776&gt;P2776,"Above","Within"))</f>
        <v/>
      </c>
      <c r="U2776" s="17">
        <f>MAX(0,N2776-G2776)*F2776</f>
        <v/>
      </c>
      <c r="V2776" s="17">
        <f>MAX(0,G2776-P2776)*F2776</f>
        <v/>
      </c>
      <c r="W2776" s="33">
        <f>IF(T2776="Above",LN(G2776/P2776)/LN(1+INDEX(Market!$E$6:$E$9,MATCH(B2776,Market!$A$6:$A$9,0))),0)</f>
        <v/>
      </c>
    </row>
    <row r="2777">
      <c r="A2777" s="5" t="inlineStr">
        <is>
          <t>E03230</t>
        </is>
      </c>
      <c r="B2777" s="5" t="inlineStr">
        <is>
          <t>ES</t>
        </is>
      </c>
      <c r="C2777" s="5" t="inlineStr">
        <is>
          <t>Sales</t>
        </is>
      </c>
      <c r="D2777" s="5" t="inlineStr">
        <is>
          <t>L3</t>
        </is>
      </c>
      <c r="E2777" s="5" t="inlineStr">
        <is>
          <t>F</t>
        </is>
      </c>
      <c r="F2777" s="5" t="n">
        <v>1</v>
      </c>
      <c r="G2777" s="31" t="n">
        <v>43700</v>
      </c>
      <c r="H2777" s="31" t="n">
        <v>42000</v>
      </c>
      <c r="I2777" s="6">
        <f>INDEX(Roles!$J$5:$J$40,MATCH(C2777&amp;"|"&amp;D2777,Roles!$A$5:$A$40,0))</f>
        <v/>
      </c>
      <c r="J2777" s="6">
        <f>INDEX(Roles!$K$5:$K$40,MATCH(C2777&amp;"|"&amp;D2777,Roles!$A$5:$A$40,0))</f>
        <v/>
      </c>
      <c r="K2777" s="26">
        <f>INDEX(Market!$K$31:$K$54,MATCH(B2777&amp;"|"&amp;J2777,Market!$A$31:$A$54,0))</f>
        <v/>
      </c>
      <c r="L2777" s="6">
        <f>INDEX(Settings!$E$13:$E$19,MATCH(I2777,Settings!$B$13:$B$19,0))</f>
        <v/>
      </c>
      <c r="M2777" s="25">
        <f>INDEX(Structure!$K$6:$K$12,MATCH(I2777,Structure!$A$6:$A$12,0))</f>
        <v/>
      </c>
      <c r="N2777" s="26">
        <f>INDEX(Structure!$G$25:$G$52,MATCH(B2777&amp;"|"&amp;I2777,Structure!$A$25:$A$52,0))</f>
        <v/>
      </c>
      <c r="O2777" s="26">
        <f>INDEX(Structure!$H$25:$H$52,MATCH(B2777&amp;"|"&amp;I2777,Structure!$A$25:$A$52,0))</f>
        <v/>
      </c>
      <c r="P2777" s="26">
        <f>INDEX(Structure!$I$25:$I$52,MATCH(B2777&amp;"|"&amp;I2777,Structure!$A$25:$A$52,0))</f>
        <v/>
      </c>
      <c r="Q2777" s="20">
        <f>G2777/H2777</f>
        <v/>
      </c>
      <c r="R2777" s="20">
        <f>G2777/O2777</f>
        <v/>
      </c>
      <c r="S2777" s="32">
        <f>(G2777-N2777)/(P2777-N2777)</f>
        <v/>
      </c>
      <c r="T2777" s="4">
        <f>IF(G2777&lt;N2777,"Below",IF(G2777&gt;P2777,"Above","Within"))</f>
        <v/>
      </c>
      <c r="U2777" s="17">
        <f>MAX(0,N2777-G2777)*F2777</f>
        <v/>
      </c>
      <c r="V2777" s="17">
        <f>MAX(0,G2777-P2777)*F2777</f>
        <v/>
      </c>
      <c r="W2777" s="33">
        <f>IF(T2777="Above",LN(G2777/P2777)/LN(1+INDEX(Market!$E$6:$E$9,MATCH(B2777,Market!$A$6:$A$9,0))),0)</f>
        <v/>
      </c>
    </row>
    <row r="2778">
      <c r="A2778" s="5" t="inlineStr">
        <is>
          <t>E03231</t>
        </is>
      </c>
      <c r="B2778" s="5" t="inlineStr">
        <is>
          <t>IT</t>
        </is>
      </c>
      <c r="C2778" s="5" t="inlineStr">
        <is>
          <t>Customer Service</t>
        </is>
      </c>
      <c r="D2778" s="5" t="inlineStr">
        <is>
          <t>L3</t>
        </is>
      </c>
      <c r="E2778" s="5" t="inlineStr">
        <is>
          <t>F</t>
        </is>
      </c>
      <c r="F2778" s="5" t="n">
        <v>1</v>
      </c>
      <c r="G2778" s="31" t="n">
        <v>42300</v>
      </c>
      <c r="H2778" s="31" t="n">
        <v>37400</v>
      </c>
      <c r="I2778" s="6">
        <f>INDEX(Roles!$J$5:$J$40,MATCH(C2778&amp;"|"&amp;D2778,Roles!$A$5:$A$40,0))</f>
        <v/>
      </c>
      <c r="J2778" s="6">
        <f>INDEX(Roles!$K$5:$K$40,MATCH(C2778&amp;"|"&amp;D2778,Roles!$A$5:$A$40,0))</f>
        <v/>
      </c>
      <c r="K2778" s="26">
        <f>INDEX(Market!$K$31:$K$54,MATCH(B2778&amp;"|"&amp;J2778,Market!$A$31:$A$54,0))</f>
        <v/>
      </c>
      <c r="L2778" s="6">
        <f>INDEX(Settings!$E$13:$E$19,MATCH(I2778,Settings!$B$13:$B$19,0))</f>
        <v/>
      </c>
      <c r="M2778" s="25">
        <f>INDEX(Structure!$K$6:$K$12,MATCH(I2778,Structure!$A$6:$A$12,0))</f>
        <v/>
      </c>
      <c r="N2778" s="26">
        <f>INDEX(Structure!$G$25:$G$52,MATCH(B2778&amp;"|"&amp;I2778,Structure!$A$25:$A$52,0))</f>
        <v/>
      </c>
      <c r="O2778" s="26">
        <f>INDEX(Structure!$H$25:$H$52,MATCH(B2778&amp;"|"&amp;I2778,Structure!$A$25:$A$52,0))</f>
        <v/>
      </c>
      <c r="P2778" s="26">
        <f>INDEX(Structure!$I$25:$I$52,MATCH(B2778&amp;"|"&amp;I2778,Structure!$A$25:$A$52,0))</f>
        <v/>
      </c>
      <c r="Q2778" s="20">
        <f>G2778/H2778</f>
        <v/>
      </c>
      <c r="R2778" s="20">
        <f>G2778/O2778</f>
        <v/>
      </c>
      <c r="S2778" s="32">
        <f>(G2778-N2778)/(P2778-N2778)</f>
        <v/>
      </c>
      <c r="T2778" s="4">
        <f>IF(G2778&lt;N2778,"Below",IF(G2778&gt;P2778,"Above","Within"))</f>
        <v/>
      </c>
      <c r="U2778" s="17">
        <f>MAX(0,N2778-G2778)*F2778</f>
        <v/>
      </c>
      <c r="V2778" s="17">
        <f>MAX(0,G2778-P2778)*F2778</f>
        <v/>
      </c>
      <c r="W2778" s="33">
        <f>IF(T2778="Above",LN(G2778/P2778)/LN(1+INDEX(Market!$E$6:$E$9,MATCH(B2778,Market!$A$6:$A$9,0))),0)</f>
        <v/>
      </c>
    </row>
    <row r="2779">
      <c r="A2779" s="5" t="inlineStr">
        <is>
          <t>E03232</t>
        </is>
      </c>
      <c r="B2779" s="5" t="inlineStr">
        <is>
          <t>IT</t>
        </is>
      </c>
      <c r="C2779" s="5" t="inlineStr">
        <is>
          <t>Finance</t>
        </is>
      </c>
      <c r="D2779" s="5" t="inlineStr">
        <is>
          <t>L1</t>
        </is>
      </c>
      <c r="E2779" s="5" t="inlineStr">
        <is>
          <t>F</t>
        </is>
      </c>
      <c r="F2779" s="5" t="n">
        <v>1</v>
      </c>
      <c r="G2779" s="31" t="n">
        <v>23850</v>
      </c>
      <c r="H2779" s="31" t="n">
        <v>28600</v>
      </c>
      <c r="I2779" s="6">
        <f>INDEX(Roles!$J$5:$J$40,MATCH(C2779&amp;"|"&amp;D2779,Roles!$A$5:$A$40,0))</f>
        <v/>
      </c>
      <c r="J2779" s="6">
        <f>INDEX(Roles!$K$5:$K$40,MATCH(C2779&amp;"|"&amp;D2779,Roles!$A$5:$A$40,0))</f>
        <v/>
      </c>
      <c r="K2779" s="26">
        <f>INDEX(Market!$K$31:$K$54,MATCH(B2779&amp;"|"&amp;J2779,Market!$A$31:$A$54,0))</f>
        <v/>
      </c>
      <c r="L2779" s="6">
        <f>INDEX(Settings!$E$13:$E$19,MATCH(I2779,Settings!$B$13:$B$19,0))</f>
        <v/>
      </c>
      <c r="M2779" s="25">
        <f>INDEX(Structure!$K$6:$K$12,MATCH(I2779,Structure!$A$6:$A$12,0))</f>
        <v/>
      </c>
      <c r="N2779" s="26">
        <f>INDEX(Structure!$G$25:$G$52,MATCH(B2779&amp;"|"&amp;I2779,Structure!$A$25:$A$52,0))</f>
        <v/>
      </c>
      <c r="O2779" s="26">
        <f>INDEX(Structure!$H$25:$H$52,MATCH(B2779&amp;"|"&amp;I2779,Structure!$A$25:$A$52,0))</f>
        <v/>
      </c>
      <c r="P2779" s="26">
        <f>INDEX(Structure!$I$25:$I$52,MATCH(B2779&amp;"|"&amp;I2779,Structure!$A$25:$A$52,0))</f>
        <v/>
      </c>
      <c r="Q2779" s="20">
        <f>G2779/H2779</f>
        <v/>
      </c>
      <c r="R2779" s="20">
        <f>G2779/O2779</f>
        <v/>
      </c>
      <c r="S2779" s="32">
        <f>(G2779-N2779)/(P2779-N2779)</f>
        <v/>
      </c>
      <c r="T2779" s="4">
        <f>IF(G2779&lt;N2779,"Below",IF(G2779&gt;P2779,"Above","Within"))</f>
        <v/>
      </c>
      <c r="U2779" s="17">
        <f>MAX(0,N2779-G2779)*F2779</f>
        <v/>
      </c>
      <c r="V2779" s="17">
        <f>MAX(0,G2779-P2779)*F2779</f>
        <v/>
      </c>
      <c r="W2779" s="33">
        <f>IF(T2779="Above",LN(G2779/P2779)/LN(1+INDEX(Market!$E$6:$E$9,MATCH(B2779,Market!$A$6:$A$9,0))),0)</f>
        <v/>
      </c>
    </row>
    <row r="2780">
      <c r="A2780" s="5" t="inlineStr">
        <is>
          <t>E03233</t>
        </is>
      </c>
      <c r="B2780" s="5" t="inlineStr">
        <is>
          <t>IT</t>
        </is>
      </c>
      <c r="C2780" s="5" t="inlineStr">
        <is>
          <t>Customer Service</t>
        </is>
      </c>
      <c r="D2780" s="5" t="inlineStr">
        <is>
          <t>L2</t>
        </is>
      </c>
      <c r="E2780" s="5" t="inlineStr">
        <is>
          <t>F</t>
        </is>
      </c>
      <c r="F2780" s="5" t="n">
        <v>1</v>
      </c>
      <c r="G2780" s="31" t="n">
        <v>26300</v>
      </c>
      <c r="H2780" s="31" t="n">
        <v>29200</v>
      </c>
      <c r="I2780" s="6">
        <f>INDEX(Roles!$J$5:$J$40,MATCH(C2780&amp;"|"&amp;D2780,Roles!$A$5:$A$40,0))</f>
        <v/>
      </c>
      <c r="J2780" s="6">
        <f>INDEX(Roles!$K$5:$K$40,MATCH(C2780&amp;"|"&amp;D2780,Roles!$A$5:$A$40,0))</f>
        <v/>
      </c>
      <c r="K2780" s="26">
        <f>INDEX(Market!$K$31:$K$54,MATCH(B2780&amp;"|"&amp;J2780,Market!$A$31:$A$54,0))</f>
        <v/>
      </c>
      <c r="L2780" s="6">
        <f>INDEX(Settings!$E$13:$E$19,MATCH(I2780,Settings!$B$13:$B$19,0))</f>
        <v/>
      </c>
      <c r="M2780" s="25">
        <f>INDEX(Structure!$K$6:$K$12,MATCH(I2780,Structure!$A$6:$A$12,0))</f>
        <v/>
      </c>
      <c r="N2780" s="26">
        <f>INDEX(Structure!$G$25:$G$52,MATCH(B2780&amp;"|"&amp;I2780,Structure!$A$25:$A$52,0))</f>
        <v/>
      </c>
      <c r="O2780" s="26">
        <f>INDEX(Structure!$H$25:$H$52,MATCH(B2780&amp;"|"&amp;I2780,Structure!$A$25:$A$52,0))</f>
        <v/>
      </c>
      <c r="P2780" s="26">
        <f>INDEX(Structure!$I$25:$I$52,MATCH(B2780&amp;"|"&amp;I2780,Structure!$A$25:$A$52,0))</f>
        <v/>
      </c>
      <c r="Q2780" s="20">
        <f>G2780/H2780</f>
        <v/>
      </c>
      <c r="R2780" s="20">
        <f>G2780/O2780</f>
        <v/>
      </c>
      <c r="S2780" s="32">
        <f>(G2780-N2780)/(P2780-N2780)</f>
        <v/>
      </c>
      <c r="T2780" s="4">
        <f>IF(G2780&lt;N2780,"Below",IF(G2780&gt;P2780,"Above","Within"))</f>
        <v/>
      </c>
      <c r="U2780" s="17">
        <f>MAX(0,N2780-G2780)*F2780</f>
        <v/>
      </c>
      <c r="V2780" s="17">
        <f>MAX(0,G2780-P2780)*F2780</f>
        <v/>
      </c>
      <c r="W2780" s="33">
        <f>IF(T2780="Above",LN(G2780/P2780)/LN(1+INDEX(Market!$E$6:$E$9,MATCH(B2780,Market!$A$6:$A$9,0))),0)</f>
        <v/>
      </c>
    </row>
    <row r="2781">
      <c r="A2781" s="5" t="inlineStr">
        <is>
          <t>E03234</t>
        </is>
      </c>
      <c r="B2781" s="5" t="inlineStr">
        <is>
          <t>ES</t>
        </is>
      </c>
      <c r="C2781" s="5" t="inlineStr">
        <is>
          <t>Finance</t>
        </is>
      </c>
      <c r="D2781" s="5" t="inlineStr">
        <is>
          <t>L3</t>
        </is>
      </c>
      <c r="E2781" s="5" t="inlineStr">
        <is>
          <t>F</t>
        </is>
      </c>
      <c r="F2781" s="5" t="n">
        <v>1</v>
      </c>
      <c r="G2781" s="31" t="n">
        <v>40000</v>
      </c>
      <c r="H2781" s="31" t="n">
        <v>44000</v>
      </c>
      <c r="I2781" s="6">
        <f>INDEX(Roles!$J$5:$J$40,MATCH(C2781&amp;"|"&amp;D2781,Roles!$A$5:$A$40,0))</f>
        <v/>
      </c>
      <c r="J2781" s="6">
        <f>INDEX(Roles!$K$5:$K$40,MATCH(C2781&amp;"|"&amp;D2781,Roles!$A$5:$A$40,0))</f>
        <v/>
      </c>
      <c r="K2781" s="26">
        <f>INDEX(Market!$K$31:$K$54,MATCH(B2781&amp;"|"&amp;J2781,Market!$A$31:$A$54,0))</f>
        <v/>
      </c>
      <c r="L2781" s="6">
        <f>INDEX(Settings!$E$13:$E$19,MATCH(I2781,Settings!$B$13:$B$19,0))</f>
        <v/>
      </c>
      <c r="M2781" s="25">
        <f>INDEX(Structure!$K$6:$K$12,MATCH(I2781,Structure!$A$6:$A$12,0))</f>
        <v/>
      </c>
      <c r="N2781" s="26">
        <f>INDEX(Structure!$G$25:$G$52,MATCH(B2781&amp;"|"&amp;I2781,Structure!$A$25:$A$52,0))</f>
        <v/>
      </c>
      <c r="O2781" s="26">
        <f>INDEX(Structure!$H$25:$H$52,MATCH(B2781&amp;"|"&amp;I2781,Structure!$A$25:$A$52,0))</f>
        <v/>
      </c>
      <c r="P2781" s="26">
        <f>INDEX(Structure!$I$25:$I$52,MATCH(B2781&amp;"|"&amp;I2781,Structure!$A$25:$A$52,0))</f>
        <v/>
      </c>
      <c r="Q2781" s="20">
        <f>G2781/H2781</f>
        <v/>
      </c>
      <c r="R2781" s="20">
        <f>G2781/O2781</f>
        <v/>
      </c>
      <c r="S2781" s="32">
        <f>(G2781-N2781)/(P2781-N2781)</f>
        <v/>
      </c>
      <c r="T2781" s="4">
        <f>IF(G2781&lt;N2781,"Below",IF(G2781&gt;P2781,"Above","Within"))</f>
        <v/>
      </c>
      <c r="U2781" s="17">
        <f>MAX(0,N2781-G2781)*F2781</f>
        <v/>
      </c>
      <c r="V2781" s="17">
        <f>MAX(0,G2781-P2781)*F2781</f>
        <v/>
      </c>
      <c r="W2781" s="33">
        <f>IF(T2781="Above",LN(G2781/P2781)/LN(1+INDEX(Market!$E$6:$E$9,MATCH(B2781,Market!$A$6:$A$9,0))),0)</f>
        <v/>
      </c>
    </row>
    <row r="2782">
      <c r="A2782" s="5" t="inlineStr">
        <is>
          <t>E03235</t>
        </is>
      </c>
      <c r="B2782" s="5" t="inlineStr">
        <is>
          <t>PL</t>
        </is>
      </c>
      <c r="C2782" s="5" t="inlineStr">
        <is>
          <t>Operations</t>
        </is>
      </c>
      <c r="D2782" s="5" t="inlineStr">
        <is>
          <t>L3</t>
        </is>
      </c>
      <c r="E2782" s="5" t="inlineStr">
        <is>
          <t>M</t>
        </is>
      </c>
      <c r="F2782" s="5" t="n">
        <v>1</v>
      </c>
      <c r="G2782" s="31" t="n">
        <v>31300</v>
      </c>
      <c r="H2782" s="31" t="n">
        <v>31900</v>
      </c>
      <c r="I2782" s="6">
        <f>INDEX(Roles!$J$5:$J$40,MATCH(C2782&amp;"|"&amp;D2782,Roles!$A$5:$A$40,0))</f>
        <v/>
      </c>
      <c r="J2782" s="6">
        <f>INDEX(Roles!$K$5:$K$40,MATCH(C2782&amp;"|"&amp;D2782,Roles!$A$5:$A$40,0))</f>
        <v/>
      </c>
      <c r="K2782" s="26">
        <f>INDEX(Market!$K$31:$K$54,MATCH(B2782&amp;"|"&amp;J2782,Market!$A$31:$A$54,0))</f>
        <v/>
      </c>
      <c r="L2782" s="6">
        <f>INDEX(Settings!$E$13:$E$19,MATCH(I2782,Settings!$B$13:$B$19,0))</f>
        <v/>
      </c>
      <c r="M2782" s="25">
        <f>INDEX(Structure!$K$6:$K$12,MATCH(I2782,Structure!$A$6:$A$12,0))</f>
        <v/>
      </c>
      <c r="N2782" s="26">
        <f>INDEX(Structure!$G$25:$G$52,MATCH(B2782&amp;"|"&amp;I2782,Structure!$A$25:$A$52,0))</f>
        <v/>
      </c>
      <c r="O2782" s="26">
        <f>INDEX(Structure!$H$25:$H$52,MATCH(B2782&amp;"|"&amp;I2782,Structure!$A$25:$A$52,0))</f>
        <v/>
      </c>
      <c r="P2782" s="26">
        <f>INDEX(Structure!$I$25:$I$52,MATCH(B2782&amp;"|"&amp;I2782,Structure!$A$25:$A$52,0))</f>
        <v/>
      </c>
      <c r="Q2782" s="20">
        <f>G2782/H2782</f>
        <v/>
      </c>
      <c r="R2782" s="20">
        <f>G2782/O2782</f>
        <v/>
      </c>
      <c r="S2782" s="32">
        <f>(G2782-N2782)/(P2782-N2782)</f>
        <v/>
      </c>
      <c r="T2782" s="4">
        <f>IF(G2782&lt;N2782,"Below",IF(G2782&gt;P2782,"Above","Within"))</f>
        <v/>
      </c>
      <c r="U2782" s="17">
        <f>MAX(0,N2782-G2782)*F2782</f>
        <v/>
      </c>
      <c r="V2782" s="17">
        <f>MAX(0,G2782-P2782)*F2782</f>
        <v/>
      </c>
      <c r="W2782" s="33">
        <f>IF(T2782="Above",LN(G2782/P2782)/LN(1+INDEX(Market!$E$6:$E$9,MATCH(B2782,Market!$A$6:$A$9,0))),0)</f>
        <v/>
      </c>
    </row>
    <row r="2783">
      <c r="A2783" s="5" t="inlineStr">
        <is>
          <t>E03236</t>
        </is>
      </c>
      <c r="B2783" s="5" t="inlineStr">
        <is>
          <t>PL</t>
        </is>
      </c>
      <c r="C2783" s="5" t="inlineStr">
        <is>
          <t>Tech</t>
        </is>
      </c>
      <c r="D2783" s="5" t="inlineStr">
        <is>
          <t>L3</t>
        </is>
      </c>
      <c r="E2783" s="5" t="inlineStr">
        <is>
          <t>M</t>
        </is>
      </c>
      <c r="F2783" s="5" t="n">
        <v>1</v>
      </c>
      <c r="G2783" s="31" t="n">
        <v>46050</v>
      </c>
      <c r="H2783" s="31" t="n">
        <v>42000</v>
      </c>
      <c r="I2783" s="6">
        <f>INDEX(Roles!$J$5:$J$40,MATCH(C2783&amp;"|"&amp;D2783,Roles!$A$5:$A$40,0))</f>
        <v/>
      </c>
      <c r="J2783" s="6">
        <f>INDEX(Roles!$K$5:$K$40,MATCH(C2783&amp;"|"&amp;D2783,Roles!$A$5:$A$40,0))</f>
        <v/>
      </c>
      <c r="K2783" s="26">
        <f>INDEX(Market!$K$31:$K$54,MATCH(B2783&amp;"|"&amp;J2783,Market!$A$31:$A$54,0))</f>
        <v/>
      </c>
      <c r="L2783" s="6">
        <f>INDEX(Settings!$E$13:$E$19,MATCH(I2783,Settings!$B$13:$B$19,0))</f>
        <v/>
      </c>
      <c r="M2783" s="25">
        <f>INDEX(Structure!$K$6:$K$12,MATCH(I2783,Structure!$A$6:$A$12,0))</f>
        <v/>
      </c>
      <c r="N2783" s="26">
        <f>INDEX(Structure!$G$25:$G$52,MATCH(B2783&amp;"|"&amp;I2783,Structure!$A$25:$A$52,0))</f>
        <v/>
      </c>
      <c r="O2783" s="26">
        <f>INDEX(Structure!$H$25:$H$52,MATCH(B2783&amp;"|"&amp;I2783,Structure!$A$25:$A$52,0))</f>
        <v/>
      </c>
      <c r="P2783" s="26">
        <f>INDEX(Structure!$I$25:$I$52,MATCH(B2783&amp;"|"&amp;I2783,Structure!$A$25:$A$52,0))</f>
        <v/>
      </c>
      <c r="Q2783" s="20">
        <f>G2783/H2783</f>
        <v/>
      </c>
      <c r="R2783" s="20">
        <f>G2783/O2783</f>
        <v/>
      </c>
      <c r="S2783" s="32">
        <f>(G2783-N2783)/(P2783-N2783)</f>
        <v/>
      </c>
      <c r="T2783" s="4">
        <f>IF(G2783&lt;N2783,"Below",IF(G2783&gt;P2783,"Above","Within"))</f>
        <v/>
      </c>
      <c r="U2783" s="17">
        <f>MAX(0,N2783-G2783)*F2783</f>
        <v/>
      </c>
      <c r="V2783" s="17">
        <f>MAX(0,G2783-P2783)*F2783</f>
        <v/>
      </c>
      <c r="W2783" s="33">
        <f>IF(T2783="Above",LN(G2783/P2783)/LN(1+INDEX(Market!$E$6:$E$9,MATCH(B2783,Market!$A$6:$A$9,0))),0)</f>
        <v/>
      </c>
    </row>
    <row r="2784">
      <c r="A2784" s="5" t="inlineStr">
        <is>
          <t>E03237</t>
        </is>
      </c>
      <c r="B2784" s="5" t="inlineStr">
        <is>
          <t>PL</t>
        </is>
      </c>
      <c r="C2784" s="5" t="inlineStr">
        <is>
          <t>Operations</t>
        </is>
      </c>
      <c r="D2784" s="5" t="inlineStr">
        <is>
          <t>L1</t>
        </is>
      </c>
      <c r="E2784" s="5" t="inlineStr">
        <is>
          <t>F</t>
        </is>
      </c>
      <c r="F2784" s="5" t="n">
        <v>1</v>
      </c>
      <c r="G2784" s="31" t="n">
        <v>20750</v>
      </c>
      <c r="H2784" s="31" t="n">
        <v>20000</v>
      </c>
      <c r="I2784" s="6">
        <f>INDEX(Roles!$J$5:$J$40,MATCH(C2784&amp;"|"&amp;D2784,Roles!$A$5:$A$40,0))</f>
        <v/>
      </c>
      <c r="J2784" s="6">
        <f>INDEX(Roles!$K$5:$K$40,MATCH(C2784&amp;"|"&amp;D2784,Roles!$A$5:$A$40,0))</f>
        <v/>
      </c>
      <c r="K2784" s="26">
        <f>INDEX(Market!$K$31:$K$54,MATCH(B2784&amp;"|"&amp;J2784,Market!$A$31:$A$54,0))</f>
        <v/>
      </c>
      <c r="L2784" s="6">
        <f>INDEX(Settings!$E$13:$E$19,MATCH(I2784,Settings!$B$13:$B$19,0))</f>
        <v/>
      </c>
      <c r="M2784" s="25">
        <f>INDEX(Structure!$K$6:$K$12,MATCH(I2784,Structure!$A$6:$A$12,0))</f>
        <v/>
      </c>
      <c r="N2784" s="26">
        <f>INDEX(Structure!$G$25:$G$52,MATCH(B2784&amp;"|"&amp;I2784,Structure!$A$25:$A$52,0))</f>
        <v/>
      </c>
      <c r="O2784" s="26">
        <f>INDEX(Structure!$H$25:$H$52,MATCH(B2784&amp;"|"&amp;I2784,Structure!$A$25:$A$52,0))</f>
        <v/>
      </c>
      <c r="P2784" s="26">
        <f>INDEX(Structure!$I$25:$I$52,MATCH(B2784&amp;"|"&amp;I2784,Structure!$A$25:$A$52,0))</f>
        <v/>
      </c>
      <c r="Q2784" s="20">
        <f>G2784/H2784</f>
        <v/>
      </c>
      <c r="R2784" s="20">
        <f>G2784/O2784</f>
        <v/>
      </c>
      <c r="S2784" s="32">
        <f>(G2784-N2784)/(P2784-N2784)</f>
        <v/>
      </c>
      <c r="T2784" s="4">
        <f>IF(G2784&lt;N2784,"Below",IF(G2784&gt;P2784,"Above","Within"))</f>
        <v/>
      </c>
      <c r="U2784" s="17">
        <f>MAX(0,N2784-G2784)*F2784</f>
        <v/>
      </c>
      <c r="V2784" s="17">
        <f>MAX(0,G2784-P2784)*F2784</f>
        <v/>
      </c>
      <c r="W2784" s="33">
        <f>IF(T2784="Above",LN(G2784/P2784)/LN(1+INDEX(Market!$E$6:$E$9,MATCH(B2784,Market!$A$6:$A$9,0))),0)</f>
        <v/>
      </c>
    </row>
    <row r="2785">
      <c r="A2785" s="5" t="inlineStr">
        <is>
          <t>E03239</t>
        </is>
      </c>
      <c r="B2785" s="5" t="inlineStr">
        <is>
          <t>PL</t>
        </is>
      </c>
      <c r="C2785" s="5" t="inlineStr">
        <is>
          <t>Tech</t>
        </is>
      </c>
      <c r="D2785" s="5" t="inlineStr">
        <is>
          <t>L2</t>
        </is>
      </c>
      <c r="E2785" s="5" t="inlineStr">
        <is>
          <t>F</t>
        </is>
      </c>
      <c r="F2785" s="5" t="n">
        <v>1</v>
      </c>
      <c r="G2785" s="31" t="n">
        <v>35200</v>
      </c>
      <c r="H2785" s="31" t="n">
        <v>32800</v>
      </c>
      <c r="I2785" s="6">
        <f>INDEX(Roles!$J$5:$J$40,MATCH(C2785&amp;"|"&amp;D2785,Roles!$A$5:$A$40,0))</f>
        <v/>
      </c>
      <c r="J2785" s="6">
        <f>INDEX(Roles!$K$5:$K$40,MATCH(C2785&amp;"|"&amp;D2785,Roles!$A$5:$A$40,0))</f>
        <v/>
      </c>
      <c r="K2785" s="26">
        <f>INDEX(Market!$K$31:$K$54,MATCH(B2785&amp;"|"&amp;J2785,Market!$A$31:$A$54,0))</f>
        <v/>
      </c>
      <c r="L2785" s="6">
        <f>INDEX(Settings!$E$13:$E$19,MATCH(I2785,Settings!$B$13:$B$19,0))</f>
        <v/>
      </c>
      <c r="M2785" s="25">
        <f>INDEX(Structure!$K$6:$K$12,MATCH(I2785,Structure!$A$6:$A$12,0))</f>
        <v/>
      </c>
      <c r="N2785" s="26">
        <f>INDEX(Structure!$G$25:$G$52,MATCH(B2785&amp;"|"&amp;I2785,Structure!$A$25:$A$52,0))</f>
        <v/>
      </c>
      <c r="O2785" s="26">
        <f>INDEX(Structure!$H$25:$H$52,MATCH(B2785&amp;"|"&amp;I2785,Structure!$A$25:$A$52,0))</f>
        <v/>
      </c>
      <c r="P2785" s="26">
        <f>INDEX(Structure!$I$25:$I$52,MATCH(B2785&amp;"|"&amp;I2785,Structure!$A$25:$A$52,0))</f>
        <v/>
      </c>
      <c r="Q2785" s="20">
        <f>G2785/H2785</f>
        <v/>
      </c>
      <c r="R2785" s="20">
        <f>G2785/O2785</f>
        <v/>
      </c>
      <c r="S2785" s="32">
        <f>(G2785-N2785)/(P2785-N2785)</f>
        <v/>
      </c>
      <c r="T2785" s="4">
        <f>IF(G2785&lt;N2785,"Below",IF(G2785&gt;P2785,"Above","Within"))</f>
        <v/>
      </c>
      <c r="U2785" s="17">
        <f>MAX(0,N2785-G2785)*F2785</f>
        <v/>
      </c>
      <c r="V2785" s="17">
        <f>MAX(0,G2785-P2785)*F2785</f>
        <v/>
      </c>
      <c r="W2785" s="33">
        <f>IF(T2785="Above",LN(G2785/P2785)/LN(1+INDEX(Market!$E$6:$E$9,MATCH(B2785,Market!$A$6:$A$9,0))),0)</f>
        <v/>
      </c>
    </row>
    <row r="2786">
      <c r="A2786" s="5" t="inlineStr">
        <is>
          <t>E03240</t>
        </is>
      </c>
      <c r="B2786" s="5" t="inlineStr">
        <is>
          <t>ES</t>
        </is>
      </c>
      <c r="C2786" s="5" t="inlineStr">
        <is>
          <t>Sales</t>
        </is>
      </c>
      <c r="D2786" s="5" t="inlineStr">
        <is>
          <t>L1</t>
        </is>
      </c>
      <c r="E2786" s="5" t="inlineStr">
        <is>
          <t>F</t>
        </is>
      </c>
      <c r="F2786" s="5" t="n">
        <v>1</v>
      </c>
      <c r="G2786" s="31" t="n">
        <v>26350</v>
      </c>
      <c r="H2786" s="31" t="n">
        <v>26200</v>
      </c>
      <c r="I2786" s="6">
        <f>INDEX(Roles!$J$5:$J$40,MATCH(C2786&amp;"|"&amp;D2786,Roles!$A$5:$A$40,0))</f>
        <v/>
      </c>
      <c r="J2786" s="6">
        <f>INDEX(Roles!$K$5:$K$40,MATCH(C2786&amp;"|"&amp;D2786,Roles!$A$5:$A$40,0))</f>
        <v/>
      </c>
      <c r="K2786" s="26">
        <f>INDEX(Market!$K$31:$K$54,MATCH(B2786&amp;"|"&amp;J2786,Market!$A$31:$A$54,0))</f>
        <v/>
      </c>
      <c r="L2786" s="6">
        <f>INDEX(Settings!$E$13:$E$19,MATCH(I2786,Settings!$B$13:$B$19,0))</f>
        <v/>
      </c>
      <c r="M2786" s="25">
        <f>INDEX(Structure!$K$6:$K$12,MATCH(I2786,Structure!$A$6:$A$12,0))</f>
        <v/>
      </c>
      <c r="N2786" s="26">
        <f>INDEX(Structure!$G$25:$G$52,MATCH(B2786&amp;"|"&amp;I2786,Structure!$A$25:$A$52,0))</f>
        <v/>
      </c>
      <c r="O2786" s="26">
        <f>INDEX(Structure!$H$25:$H$52,MATCH(B2786&amp;"|"&amp;I2786,Structure!$A$25:$A$52,0))</f>
        <v/>
      </c>
      <c r="P2786" s="26">
        <f>INDEX(Structure!$I$25:$I$52,MATCH(B2786&amp;"|"&amp;I2786,Structure!$A$25:$A$52,0))</f>
        <v/>
      </c>
      <c r="Q2786" s="20">
        <f>G2786/H2786</f>
        <v/>
      </c>
      <c r="R2786" s="20">
        <f>G2786/O2786</f>
        <v/>
      </c>
      <c r="S2786" s="32">
        <f>(G2786-N2786)/(P2786-N2786)</f>
        <v/>
      </c>
      <c r="T2786" s="4">
        <f>IF(G2786&lt;N2786,"Below",IF(G2786&gt;P2786,"Above","Within"))</f>
        <v/>
      </c>
      <c r="U2786" s="17">
        <f>MAX(0,N2786-G2786)*F2786</f>
        <v/>
      </c>
      <c r="V2786" s="17">
        <f>MAX(0,G2786-P2786)*F2786</f>
        <v/>
      </c>
      <c r="W2786" s="33">
        <f>IF(T2786="Above",LN(G2786/P2786)/LN(1+INDEX(Market!$E$6:$E$9,MATCH(B2786,Market!$A$6:$A$9,0))),0)</f>
        <v/>
      </c>
    </row>
    <row r="2787">
      <c r="A2787" s="5" t="inlineStr">
        <is>
          <t>E03241</t>
        </is>
      </c>
      <c r="B2787" s="5" t="inlineStr">
        <is>
          <t>IT</t>
        </is>
      </c>
      <c r="C2787" s="5" t="inlineStr">
        <is>
          <t>Customer Service</t>
        </is>
      </c>
      <c r="D2787" s="5" t="inlineStr">
        <is>
          <t>L2</t>
        </is>
      </c>
      <c r="E2787" s="5" t="inlineStr">
        <is>
          <t>F</t>
        </is>
      </c>
      <c r="F2787" s="5" t="n">
        <v>1</v>
      </c>
      <c r="G2787" s="31" t="n">
        <v>30550</v>
      </c>
      <c r="H2787" s="31" t="n">
        <v>29200</v>
      </c>
      <c r="I2787" s="6">
        <f>INDEX(Roles!$J$5:$J$40,MATCH(C2787&amp;"|"&amp;D2787,Roles!$A$5:$A$40,0))</f>
        <v/>
      </c>
      <c r="J2787" s="6">
        <f>INDEX(Roles!$K$5:$K$40,MATCH(C2787&amp;"|"&amp;D2787,Roles!$A$5:$A$40,0))</f>
        <v/>
      </c>
      <c r="K2787" s="26">
        <f>INDEX(Market!$K$31:$K$54,MATCH(B2787&amp;"|"&amp;J2787,Market!$A$31:$A$54,0))</f>
        <v/>
      </c>
      <c r="L2787" s="6">
        <f>INDEX(Settings!$E$13:$E$19,MATCH(I2787,Settings!$B$13:$B$19,0))</f>
        <v/>
      </c>
      <c r="M2787" s="25">
        <f>INDEX(Structure!$K$6:$K$12,MATCH(I2787,Structure!$A$6:$A$12,0))</f>
        <v/>
      </c>
      <c r="N2787" s="26">
        <f>INDEX(Structure!$G$25:$G$52,MATCH(B2787&amp;"|"&amp;I2787,Structure!$A$25:$A$52,0))</f>
        <v/>
      </c>
      <c r="O2787" s="26">
        <f>INDEX(Structure!$H$25:$H$52,MATCH(B2787&amp;"|"&amp;I2787,Structure!$A$25:$A$52,0))</f>
        <v/>
      </c>
      <c r="P2787" s="26">
        <f>INDEX(Structure!$I$25:$I$52,MATCH(B2787&amp;"|"&amp;I2787,Structure!$A$25:$A$52,0))</f>
        <v/>
      </c>
      <c r="Q2787" s="20">
        <f>G2787/H2787</f>
        <v/>
      </c>
      <c r="R2787" s="20">
        <f>G2787/O2787</f>
        <v/>
      </c>
      <c r="S2787" s="32">
        <f>(G2787-N2787)/(P2787-N2787)</f>
        <v/>
      </c>
      <c r="T2787" s="4">
        <f>IF(G2787&lt;N2787,"Below",IF(G2787&gt;P2787,"Above","Within"))</f>
        <v/>
      </c>
      <c r="U2787" s="17">
        <f>MAX(0,N2787-G2787)*F2787</f>
        <v/>
      </c>
      <c r="V2787" s="17">
        <f>MAX(0,G2787-P2787)*F2787</f>
        <v/>
      </c>
      <c r="W2787" s="33">
        <f>IF(T2787="Above",LN(G2787/P2787)/LN(1+INDEX(Market!$E$6:$E$9,MATCH(B2787,Market!$A$6:$A$9,0))),0)</f>
        <v/>
      </c>
    </row>
    <row r="2788">
      <c r="A2788" s="5" t="inlineStr">
        <is>
          <t>E03242</t>
        </is>
      </c>
      <c r="B2788" s="5" t="inlineStr">
        <is>
          <t>ES</t>
        </is>
      </c>
      <c r="C2788" s="5" t="inlineStr">
        <is>
          <t>HR</t>
        </is>
      </c>
      <c r="D2788" s="5" t="inlineStr">
        <is>
          <t>L1</t>
        </is>
      </c>
      <c r="E2788" s="5" t="inlineStr">
        <is>
          <t>M</t>
        </is>
      </c>
      <c r="F2788" s="5" t="n">
        <v>1</v>
      </c>
      <c r="G2788" s="31" t="n">
        <v>22350</v>
      </c>
      <c r="H2788" s="31" t="n">
        <v>25000</v>
      </c>
      <c r="I2788" s="6">
        <f>INDEX(Roles!$J$5:$J$40,MATCH(C2788&amp;"|"&amp;D2788,Roles!$A$5:$A$40,0))</f>
        <v/>
      </c>
      <c r="J2788" s="6">
        <f>INDEX(Roles!$K$5:$K$40,MATCH(C2788&amp;"|"&amp;D2788,Roles!$A$5:$A$40,0))</f>
        <v/>
      </c>
      <c r="K2788" s="26">
        <f>INDEX(Market!$K$31:$K$54,MATCH(B2788&amp;"|"&amp;J2788,Market!$A$31:$A$54,0))</f>
        <v/>
      </c>
      <c r="L2788" s="6">
        <f>INDEX(Settings!$E$13:$E$19,MATCH(I2788,Settings!$B$13:$B$19,0))</f>
        <v/>
      </c>
      <c r="M2788" s="25">
        <f>INDEX(Structure!$K$6:$K$12,MATCH(I2788,Structure!$A$6:$A$12,0))</f>
        <v/>
      </c>
      <c r="N2788" s="26">
        <f>INDEX(Structure!$G$25:$G$52,MATCH(B2788&amp;"|"&amp;I2788,Structure!$A$25:$A$52,0))</f>
        <v/>
      </c>
      <c r="O2788" s="26">
        <f>INDEX(Structure!$H$25:$H$52,MATCH(B2788&amp;"|"&amp;I2788,Structure!$A$25:$A$52,0))</f>
        <v/>
      </c>
      <c r="P2788" s="26">
        <f>INDEX(Structure!$I$25:$I$52,MATCH(B2788&amp;"|"&amp;I2788,Structure!$A$25:$A$52,0))</f>
        <v/>
      </c>
      <c r="Q2788" s="20">
        <f>G2788/H2788</f>
        <v/>
      </c>
      <c r="R2788" s="20">
        <f>G2788/O2788</f>
        <v/>
      </c>
      <c r="S2788" s="32">
        <f>(G2788-N2788)/(P2788-N2788)</f>
        <v/>
      </c>
      <c r="T2788" s="4">
        <f>IF(G2788&lt;N2788,"Below",IF(G2788&gt;P2788,"Above","Within"))</f>
        <v/>
      </c>
      <c r="U2788" s="17">
        <f>MAX(0,N2788-G2788)*F2788</f>
        <v/>
      </c>
      <c r="V2788" s="17">
        <f>MAX(0,G2788-P2788)*F2788</f>
        <v/>
      </c>
      <c r="W2788" s="33">
        <f>IF(T2788="Above",LN(G2788/P2788)/LN(1+INDEX(Market!$E$6:$E$9,MATCH(B2788,Market!$A$6:$A$9,0))),0)</f>
        <v/>
      </c>
    </row>
    <row r="2789">
      <c r="A2789" s="5" t="inlineStr">
        <is>
          <t>E03243</t>
        </is>
      </c>
      <c r="B2789" s="5" t="inlineStr">
        <is>
          <t>PL</t>
        </is>
      </c>
      <c r="C2789" s="5" t="inlineStr">
        <is>
          <t>Sales</t>
        </is>
      </c>
      <c r="D2789" s="5" t="inlineStr">
        <is>
          <t>L2</t>
        </is>
      </c>
      <c r="E2789" s="5" t="inlineStr">
        <is>
          <t>M</t>
        </is>
      </c>
      <c r="F2789" s="5" t="n">
        <v>1</v>
      </c>
      <c r="G2789" s="31" t="n">
        <v>27050</v>
      </c>
      <c r="H2789" s="31" t="n">
        <v>27600</v>
      </c>
      <c r="I2789" s="6">
        <f>INDEX(Roles!$J$5:$J$40,MATCH(C2789&amp;"|"&amp;D2789,Roles!$A$5:$A$40,0))</f>
        <v/>
      </c>
      <c r="J2789" s="6">
        <f>INDEX(Roles!$K$5:$K$40,MATCH(C2789&amp;"|"&amp;D2789,Roles!$A$5:$A$40,0))</f>
        <v/>
      </c>
      <c r="K2789" s="26">
        <f>INDEX(Market!$K$31:$K$54,MATCH(B2789&amp;"|"&amp;J2789,Market!$A$31:$A$54,0))</f>
        <v/>
      </c>
      <c r="L2789" s="6">
        <f>INDEX(Settings!$E$13:$E$19,MATCH(I2789,Settings!$B$13:$B$19,0))</f>
        <v/>
      </c>
      <c r="M2789" s="25">
        <f>INDEX(Structure!$K$6:$K$12,MATCH(I2789,Structure!$A$6:$A$12,0))</f>
        <v/>
      </c>
      <c r="N2789" s="26">
        <f>INDEX(Structure!$G$25:$G$52,MATCH(B2789&amp;"|"&amp;I2789,Structure!$A$25:$A$52,0))</f>
        <v/>
      </c>
      <c r="O2789" s="26">
        <f>INDEX(Structure!$H$25:$H$52,MATCH(B2789&amp;"|"&amp;I2789,Structure!$A$25:$A$52,0))</f>
        <v/>
      </c>
      <c r="P2789" s="26">
        <f>INDEX(Structure!$I$25:$I$52,MATCH(B2789&amp;"|"&amp;I2789,Structure!$A$25:$A$52,0))</f>
        <v/>
      </c>
      <c r="Q2789" s="20">
        <f>G2789/H2789</f>
        <v/>
      </c>
      <c r="R2789" s="20">
        <f>G2789/O2789</f>
        <v/>
      </c>
      <c r="S2789" s="32">
        <f>(G2789-N2789)/(P2789-N2789)</f>
        <v/>
      </c>
      <c r="T2789" s="4">
        <f>IF(G2789&lt;N2789,"Below",IF(G2789&gt;P2789,"Above","Within"))</f>
        <v/>
      </c>
      <c r="U2789" s="17">
        <f>MAX(0,N2789-G2789)*F2789</f>
        <v/>
      </c>
      <c r="V2789" s="17">
        <f>MAX(0,G2789-P2789)*F2789</f>
        <v/>
      </c>
      <c r="W2789" s="33">
        <f>IF(T2789="Above",LN(G2789/P2789)/LN(1+INDEX(Market!$E$6:$E$9,MATCH(B2789,Market!$A$6:$A$9,0))),0)</f>
        <v/>
      </c>
    </row>
    <row r="2790">
      <c r="A2790" s="5" t="inlineStr">
        <is>
          <t>E03244</t>
        </is>
      </c>
      <c r="B2790" s="5" t="inlineStr">
        <is>
          <t>IT</t>
        </is>
      </c>
      <c r="C2790" s="5" t="inlineStr">
        <is>
          <t>HR</t>
        </is>
      </c>
      <c r="D2790" s="5" t="inlineStr">
        <is>
          <t>L1</t>
        </is>
      </c>
      <c r="E2790" s="5" t="inlineStr">
        <is>
          <t>M</t>
        </is>
      </c>
      <c r="F2790" s="5" t="n">
        <v>1</v>
      </c>
      <c r="G2790" s="31" t="n">
        <v>24900</v>
      </c>
      <c r="H2790" s="31" t="n">
        <v>26000</v>
      </c>
      <c r="I2790" s="6">
        <f>INDEX(Roles!$J$5:$J$40,MATCH(C2790&amp;"|"&amp;D2790,Roles!$A$5:$A$40,0))</f>
        <v/>
      </c>
      <c r="J2790" s="6">
        <f>INDEX(Roles!$K$5:$K$40,MATCH(C2790&amp;"|"&amp;D2790,Roles!$A$5:$A$40,0))</f>
        <v/>
      </c>
      <c r="K2790" s="26">
        <f>INDEX(Market!$K$31:$K$54,MATCH(B2790&amp;"|"&amp;J2790,Market!$A$31:$A$54,0))</f>
        <v/>
      </c>
      <c r="L2790" s="6">
        <f>INDEX(Settings!$E$13:$E$19,MATCH(I2790,Settings!$B$13:$B$19,0))</f>
        <v/>
      </c>
      <c r="M2790" s="25">
        <f>INDEX(Structure!$K$6:$K$12,MATCH(I2790,Structure!$A$6:$A$12,0))</f>
        <v/>
      </c>
      <c r="N2790" s="26">
        <f>INDEX(Structure!$G$25:$G$52,MATCH(B2790&amp;"|"&amp;I2790,Structure!$A$25:$A$52,0))</f>
        <v/>
      </c>
      <c r="O2790" s="26">
        <f>INDEX(Structure!$H$25:$H$52,MATCH(B2790&amp;"|"&amp;I2790,Structure!$A$25:$A$52,0))</f>
        <v/>
      </c>
      <c r="P2790" s="26">
        <f>INDEX(Structure!$I$25:$I$52,MATCH(B2790&amp;"|"&amp;I2790,Structure!$A$25:$A$52,0))</f>
        <v/>
      </c>
      <c r="Q2790" s="20">
        <f>G2790/H2790</f>
        <v/>
      </c>
      <c r="R2790" s="20">
        <f>G2790/O2790</f>
        <v/>
      </c>
      <c r="S2790" s="32">
        <f>(G2790-N2790)/(P2790-N2790)</f>
        <v/>
      </c>
      <c r="T2790" s="4">
        <f>IF(G2790&lt;N2790,"Below",IF(G2790&gt;P2790,"Above","Within"))</f>
        <v/>
      </c>
      <c r="U2790" s="17">
        <f>MAX(0,N2790-G2790)*F2790</f>
        <v/>
      </c>
      <c r="V2790" s="17">
        <f>MAX(0,G2790-P2790)*F2790</f>
        <v/>
      </c>
      <c r="W2790" s="33">
        <f>IF(T2790="Above",LN(G2790/P2790)/LN(1+INDEX(Market!$E$6:$E$9,MATCH(B2790,Market!$A$6:$A$9,0))),0)</f>
        <v/>
      </c>
    </row>
    <row r="2791">
      <c r="A2791" s="5" t="inlineStr">
        <is>
          <t>E03245</t>
        </is>
      </c>
      <c r="B2791" s="5" t="inlineStr">
        <is>
          <t>IT</t>
        </is>
      </c>
      <c r="C2791" s="5" t="inlineStr">
        <is>
          <t>Operations</t>
        </is>
      </c>
      <c r="D2791" s="5" t="inlineStr">
        <is>
          <t>L2</t>
        </is>
      </c>
      <c r="E2791" s="5" t="inlineStr">
        <is>
          <t>F</t>
        </is>
      </c>
      <c r="F2791" s="5" t="n">
        <v>1</v>
      </c>
      <c r="G2791" s="31" t="n">
        <v>26250</v>
      </c>
      <c r="H2791" s="31" t="n">
        <v>30900</v>
      </c>
      <c r="I2791" s="6">
        <f>INDEX(Roles!$J$5:$J$40,MATCH(C2791&amp;"|"&amp;D2791,Roles!$A$5:$A$40,0))</f>
        <v/>
      </c>
      <c r="J2791" s="6">
        <f>INDEX(Roles!$K$5:$K$40,MATCH(C2791&amp;"|"&amp;D2791,Roles!$A$5:$A$40,0))</f>
        <v/>
      </c>
      <c r="K2791" s="26">
        <f>INDEX(Market!$K$31:$K$54,MATCH(B2791&amp;"|"&amp;J2791,Market!$A$31:$A$54,0))</f>
        <v/>
      </c>
      <c r="L2791" s="6">
        <f>INDEX(Settings!$E$13:$E$19,MATCH(I2791,Settings!$B$13:$B$19,0))</f>
        <v/>
      </c>
      <c r="M2791" s="25">
        <f>INDEX(Structure!$K$6:$K$12,MATCH(I2791,Structure!$A$6:$A$12,0))</f>
        <v/>
      </c>
      <c r="N2791" s="26">
        <f>INDEX(Structure!$G$25:$G$52,MATCH(B2791&amp;"|"&amp;I2791,Structure!$A$25:$A$52,0))</f>
        <v/>
      </c>
      <c r="O2791" s="26">
        <f>INDEX(Structure!$H$25:$H$52,MATCH(B2791&amp;"|"&amp;I2791,Structure!$A$25:$A$52,0))</f>
        <v/>
      </c>
      <c r="P2791" s="26">
        <f>INDEX(Structure!$I$25:$I$52,MATCH(B2791&amp;"|"&amp;I2791,Structure!$A$25:$A$52,0))</f>
        <v/>
      </c>
      <c r="Q2791" s="20">
        <f>G2791/H2791</f>
        <v/>
      </c>
      <c r="R2791" s="20">
        <f>G2791/O2791</f>
        <v/>
      </c>
      <c r="S2791" s="32">
        <f>(G2791-N2791)/(P2791-N2791)</f>
        <v/>
      </c>
      <c r="T2791" s="4">
        <f>IF(G2791&lt;N2791,"Below",IF(G2791&gt;P2791,"Above","Within"))</f>
        <v/>
      </c>
      <c r="U2791" s="17">
        <f>MAX(0,N2791-G2791)*F2791</f>
        <v/>
      </c>
      <c r="V2791" s="17">
        <f>MAX(0,G2791-P2791)*F2791</f>
        <v/>
      </c>
      <c r="W2791" s="33">
        <f>IF(T2791="Above",LN(G2791/P2791)/LN(1+INDEX(Market!$E$6:$E$9,MATCH(B2791,Market!$A$6:$A$9,0))),0)</f>
        <v/>
      </c>
    </row>
    <row r="2792">
      <c r="A2792" s="5" t="inlineStr">
        <is>
          <t>E03247</t>
        </is>
      </c>
      <c r="B2792" s="5" t="inlineStr">
        <is>
          <t>PL</t>
        </is>
      </c>
      <c r="C2792" s="5" t="inlineStr">
        <is>
          <t>Operations</t>
        </is>
      </c>
      <c r="D2792" s="5" t="inlineStr">
        <is>
          <t>L3</t>
        </is>
      </c>
      <c r="E2792" s="5" t="inlineStr">
        <is>
          <t>M</t>
        </is>
      </c>
      <c r="F2792" s="5" t="n">
        <v>1</v>
      </c>
      <c r="G2792" s="31" t="n">
        <v>32950</v>
      </c>
      <c r="H2792" s="31" t="n">
        <v>31900</v>
      </c>
      <c r="I2792" s="6">
        <f>INDEX(Roles!$J$5:$J$40,MATCH(C2792&amp;"|"&amp;D2792,Roles!$A$5:$A$40,0))</f>
        <v/>
      </c>
      <c r="J2792" s="6">
        <f>INDEX(Roles!$K$5:$K$40,MATCH(C2792&amp;"|"&amp;D2792,Roles!$A$5:$A$40,0))</f>
        <v/>
      </c>
      <c r="K2792" s="26">
        <f>INDEX(Market!$K$31:$K$54,MATCH(B2792&amp;"|"&amp;J2792,Market!$A$31:$A$54,0))</f>
        <v/>
      </c>
      <c r="L2792" s="6">
        <f>INDEX(Settings!$E$13:$E$19,MATCH(I2792,Settings!$B$13:$B$19,0))</f>
        <v/>
      </c>
      <c r="M2792" s="25">
        <f>INDEX(Structure!$K$6:$K$12,MATCH(I2792,Structure!$A$6:$A$12,0))</f>
        <v/>
      </c>
      <c r="N2792" s="26">
        <f>INDEX(Structure!$G$25:$G$52,MATCH(B2792&amp;"|"&amp;I2792,Structure!$A$25:$A$52,0))</f>
        <v/>
      </c>
      <c r="O2792" s="26">
        <f>INDEX(Structure!$H$25:$H$52,MATCH(B2792&amp;"|"&amp;I2792,Structure!$A$25:$A$52,0))</f>
        <v/>
      </c>
      <c r="P2792" s="26">
        <f>INDEX(Structure!$I$25:$I$52,MATCH(B2792&amp;"|"&amp;I2792,Structure!$A$25:$A$52,0))</f>
        <v/>
      </c>
      <c r="Q2792" s="20">
        <f>G2792/H2792</f>
        <v/>
      </c>
      <c r="R2792" s="20">
        <f>G2792/O2792</f>
        <v/>
      </c>
      <c r="S2792" s="32">
        <f>(G2792-N2792)/(P2792-N2792)</f>
        <v/>
      </c>
      <c r="T2792" s="4">
        <f>IF(G2792&lt;N2792,"Below",IF(G2792&gt;P2792,"Above","Within"))</f>
        <v/>
      </c>
      <c r="U2792" s="17">
        <f>MAX(0,N2792-G2792)*F2792</f>
        <v/>
      </c>
      <c r="V2792" s="17">
        <f>MAX(0,G2792-P2792)*F2792</f>
        <v/>
      </c>
      <c r="W2792" s="33">
        <f>IF(T2792="Above",LN(G2792/P2792)/LN(1+INDEX(Market!$E$6:$E$9,MATCH(B2792,Market!$A$6:$A$9,0))),0)</f>
        <v/>
      </c>
    </row>
    <row r="2793">
      <c r="A2793" s="5" t="inlineStr">
        <is>
          <t>E03249</t>
        </is>
      </c>
      <c r="B2793" s="5" t="inlineStr">
        <is>
          <t>PL</t>
        </is>
      </c>
      <c r="C2793" s="5" t="inlineStr">
        <is>
          <t>Sales</t>
        </is>
      </c>
      <c r="D2793" s="5" t="inlineStr">
        <is>
          <t>L2</t>
        </is>
      </c>
      <c r="E2793" s="5" t="inlineStr">
        <is>
          <t>M</t>
        </is>
      </c>
      <c r="F2793" s="5" t="n">
        <v>0.8</v>
      </c>
      <c r="G2793" s="31" t="n">
        <v>26550</v>
      </c>
      <c r="H2793" s="31" t="n">
        <v>27600</v>
      </c>
      <c r="I2793" s="6">
        <f>INDEX(Roles!$J$5:$J$40,MATCH(C2793&amp;"|"&amp;D2793,Roles!$A$5:$A$40,0))</f>
        <v/>
      </c>
      <c r="J2793" s="6">
        <f>INDEX(Roles!$K$5:$K$40,MATCH(C2793&amp;"|"&amp;D2793,Roles!$A$5:$A$40,0))</f>
        <v/>
      </c>
      <c r="K2793" s="26">
        <f>INDEX(Market!$K$31:$K$54,MATCH(B2793&amp;"|"&amp;J2793,Market!$A$31:$A$54,0))</f>
        <v/>
      </c>
      <c r="L2793" s="6">
        <f>INDEX(Settings!$E$13:$E$19,MATCH(I2793,Settings!$B$13:$B$19,0))</f>
        <v/>
      </c>
      <c r="M2793" s="25">
        <f>INDEX(Structure!$K$6:$K$12,MATCH(I2793,Structure!$A$6:$A$12,0))</f>
        <v/>
      </c>
      <c r="N2793" s="26">
        <f>INDEX(Structure!$G$25:$G$52,MATCH(B2793&amp;"|"&amp;I2793,Structure!$A$25:$A$52,0))</f>
        <v/>
      </c>
      <c r="O2793" s="26">
        <f>INDEX(Structure!$H$25:$H$52,MATCH(B2793&amp;"|"&amp;I2793,Structure!$A$25:$A$52,0))</f>
        <v/>
      </c>
      <c r="P2793" s="26">
        <f>INDEX(Structure!$I$25:$I$52,MATCH(B2793&amp;"|"&amp;I2793,Structure!$A$25:$A$52,0))</f>
        <v/>
      </c>
      <c r="Q2793" s="20">
        <f>G2793/H2793</f>
        <v/>
      </c>
      <c r="R2793" s="20">
        <f>G2793/O2793</f>
        <v/>
      </c>
      <c r="S2793" s="32">
        <f>(G2793-N2793)/(P2793-N2793)</f>
        <v/>
      </c>
      <c r="T2793" s="4">
        <f>IF(G2793&lt;N2793,"Below",IF(G2793&gt;P2793,"Above","Within"))</f>
        <v/>
      </c>
      <c r="U2793" s="17">
        <f>MAX(0,N2793-G2793)*F2793</f>
        <v/>
      </c>
      <c r="V2793" s="17">
        <f>MAX(0,G2793-P2793)*F2793</f>
        <v/>
      </c>
      <c r="W2793" s="33">
        <f>IF(T2793="Above",LN(G2793/P2793)/LN(1+INDEX(Market!$E$6:$E$9,MATCH(B2793,Market!$A$6:$A$9,0))),0)</f>
        <v/>
      </c>
    </row>
    <row r="2794">
      <c r="A2794" s="5" t="inlineStr">
        <is>
          <t>E03250</t>
        </is>
      </c>
      <c r="B2794" s="5" t="inlineStr">
        <is>
          <t>PL</t>
        </is>
      </c>
      <c r="C2794" s="5" t="inlineStr">
        <is>
          <t>Customer Service</t>
        </is>
      </c>
      <c r="D2794" s="5" t="inlineStr">
        <is>
          <t>L2</t>
        </is>
      </c>
      <c r="E2794" s="5" t="inlineStr">
        <is>
          <t>F</t>
        </is>
      </c>
      <c r="F2794" s="5" t="n">
        <v>1</v>
      </c>
      <c r="G2794" s="31" t="n">
        <v>24450</v>
      </c>
      <c r="H2794" s="31" t="n">
        <v>23600</v>
      </c>
      <c r="I2794" s="6">
        <f>INDEX(Roles!$J$5:$J$40,MATCH(C2794&amp;"|"&amp;D2794,Roles!$A$5:$A$40,0))</f>
        <v/>
      </c>
      <c r="J2794" s="6">
        <f>INDEX(Roles!$K$5:$K$40,MATCH(C2794&amp;"|"&amp;D2794,Roles!$A$5:$A$40,0))</f>
        <v/>
      </c>
      <c r="K2794" s="26">
        <f>INDEX(Market!$K$31:$K$54,MATCH(B2794&amp;"|"&amp;J2794,Market!$A$31:$A$54,0))</f>
        <v/>
      </c>
      <c r="L2794" s="6">
        <f>INDEX(Settings!$E$13:$E$19,MATCH(I2794,Settings!$B$13:$B$19,0))</f>
        <v/>
      </c>
      <c r="M2794" s="25">
        <f>INDEX(Structure!$K$6:$K$12,MATCH(I2794,Structure!$A$6:$A$12,0))</f>
        <v/>
      </c>
      <c r="N2794" s="26">
        <f>INDEX(Structure!$G$25:$G$52,MATCH(B2794&amp;"|"&amp;I2794,Structure!$A$25:$A$52,0))</f>
        <v/>
      </c>
      <c r="O2794" s="26">
        <f>INDEX(Structure!$H$25:$H$52,MATCH(B2794&amp;"|"&amp;I2794,Structure!$A$25:$A$52,0))</f>
        <v/>
      </c>
      <c r="P2794" s="26">
        <f>INDEX(Structure!$I$25:$I$52,MATCH(B2794&amp;"|"&amp;I2794,Structure!$A$25:$A$52,0))</f>
        <v/>
      </c>
      <c r="Q2794" s="20">
        <f>G2794/H2794</f>
        <v/>
      </c>
      <c r="R2794" s="20">
        <f>G2794/O2794</f>
        <v/>
      </c>
      <c r="S2794" s="32">
        <f>(G2794-N2794)/(P2794-N2794)</f>
        <v/>
      </c>
      <c r="T2794" s="4">
        <f>IF(G2794&lt;N2794,"Below",IF(G2794&gt;P2794,"Above","Within"))</f>
        <v/>
      </c>
      <c r="U2794" s="17">
        <f>MAX(0,N2794-G2794)*F2794</f>
        <v/>
      </c>
      <c r="V2794" s="17">
        <f>MAX(0,G2794-P2794)*F2794</f>
        <v/>
      </c>
      <c r="W2794" s="33">
        <f>IF(T2794="Above",LN(G2794/P2794)/LN(1+INDEX(Market!$E$6:$E$9,MATCH(B2794,Market!$A$6:$A$9,0))),0)</f>
        <v/>
      </c>
    </row>
    <row r="2795">
      <c r="A2795" s="5" t="inlineStr">
        <is>
          <t>E03252</t>
        </is>
      </c>
      <c r="B2795" s="5" t="inlineStr">
        <is>
          <t>DE</t>
        </is>
      </c>
      <c r="C2795" s="5" t="inlineStr">
        <is>
          <t>Finance</t>
        </is>
      </c>
      <c r="D2795" s="5" t="inlineStr">
        <is>
          <t>L2</t>
        </is>
      </c>
      <c r="E2795" s="5" t="inlineStr">
        <is>
          <t>F</t>
        </is>
      </c>
      <c r="F2795" s="5" t="n">
        <v>1</v>
      </c>
      <c r="G2795" s="31" t="n">
        <v>51100</v>
      </c>
      <c r="H2795" s="31" t="n">
        <v>52300</v>
      </c>
      <c r="I2795" s="6">
        <f>INDEX(Roles!$J$5:$J$40,MATCH(C2795&amp;"|"&amp;D2795,Roles!$A$5:$A$40,0))</f>
        <v/>
      </c>
      <c r="J2795" s="6">
        <f>INDEX(Roles!$K$5:$K$40,MATCH(C2795&amp;"|"&amp;D2795,Roles!$A$5:$A$40,0))</f>
        <v/>
      </c>
      <c r="K2795" s="26">
        <f>INDEX(Market!$K$31:$K$54,MATCH(B2795&amp;"|"&amp;J2795,Market!$A$31:$A$54,0))</f>
        <v/>
      </c>
      <c r="L2795" s="6">
        <f>INDEX(Settings!$E$13:$E$19,MATCH(I2795,Settings!$B$13:$B$19,0))</f>
        <v/>
      </c>
      <c r="M2795" s="25">
        <f>INDEX(Structure!$K$6:$K$12,MATCH(I2795,Structure!$A$6:$A$12,0))</f>
        <v/>
      </c>
      <c r="N2795" s="26">
        <f>INDEX(Structure!$G$25:$G$52,MATCH(B2795&amp;"|"&amp;I2795,Structure!$A$25:$A$52,0))</f>
        <v/>
      </c>
      <c r="O2795" s="26">
        <f>INDEX(Structure!$H$25:$H$52,MATCH(B2795&amp;"|"&amp;I2795,Structure!$A$25:$A$52,0))</f>
        <v/>
      </c>
      <c r="P2795" s="26">
        <f>INDEX(Structure!$I$25:$I$52,MATCH(B2795&amp;"|"&amp;I2795,Structure!$A$25:$A$52,0))</f>
        <v/>
      </c>
      <c r="Q2795" s="20">
        <f>G2795/H2795</f>
        <v/>
      </c>
      <c r="R2795" s="20">
        <f>G2795/O2795</f>
        <v/>
      </c>
      <c r="S2795" s="32">
        <f>(G2795-N2795)/(P2795-N2795)</f>
        <v/>
      </c>
      <c r="T2795" s="4">
        <f>IF(G2795&lt;N2795,"Below",IF(G2795&gt;P2795,"Above","Within"))</f>
        <v/>
      </c>
      <c r="U2795" s="17">
        <f>MAX(0,N2795-G2795)*F2795</f>
        <v/>
      </c>
      <c r="V2795" s="17">
        <f>MAX(0,G2795-P2795)*F2795</f>
        <v/>
      </c>
      <c r="W2795" s="33">
        <f>IF(T2795="Above",LN(G2795/P2795)/LN(1+INDEX(Market!$E$6:$E$9,MATCH(B2795,Market!$A$6:$A$9,0))),0)</f>
        <v/>
      </c>
    </row>
    <row r="2796">
      <c r="A2796" s="5" t="inlineStr">
        <is>
          <t>E03253</t>
        </is>
      </c>
      <c r="B2796" s="5" t="inlineStr">
        <is>
          <t>PL</t>
        </is>
      </c>
      <c r="C2796" s="5" t="inlineStr">
        <is>
          <t>Customer Service</t>
        </is>
      </c>
      <c r="D2796" s="5" t="inlineStr">
        <is>
          <t>L1</t>
        </is>
      </c>
      <c r="E2796" s="5" t="inlineStr">
        <is>
          <t>F</t>
        </is>
      </c>
      <c r="F2796" s="5" t="n">
        <v>1</v>
      </c>
      <c r="G2796" s="31" t="n">
        <v>14650</v>
      </c>
      <c r="H2796" s="31" t="n">
        <v>18900</v>
      </c>
      <c r="I2796" s="6">
        <f>INDEX(Roles!$J$5:$J$40,MATCH(C2796&amp;"|"&amp;D2796,Roles!$A$5:$A$40,0))</f>
        <v/>
      </c>
      <c r="J2796" s="6">
        <f>INDEX(Roles!$K$5:$K$40,MATCH(C2796&amp;"|"&amp;D2796,Roles!$A$5:$A$40,0))</f>
        <v/>
      </c>
      <c r="K2796" s="26">
        <f>INDEX(Market!$K$31:$K$54,MATCH(B2796&amp;"|"&amp;J2796,Market!$A$31:$A$54,0))</f>
        <v/>
      </c>
      <c r="L2796" s="6">
        <f>INDEX(Settings!$E$13:$E$19,MATCH(I2796,Settings!$B$13:$B$19,0))</f>
        <v/>
      </c>
      <c r="M2796" s="25">
        <f>INDEX(Structure!$K$6:$K$12,MATCH(I2796,Structure!$A$6:$A$12,0))</f>
        <v/>
      </c>
      <c r="N2796" s="26">
        <f>INDEX(Structure!$G$25:$G$52,MATCH(B2796&amp;"|"&amp;I2796,Structure!$A$25:$A$52,0))</f>
        <v/>
      </c>
      <c r="O2796" s="26">
        <f>INDEX(Structure!$H$25:$H$52,MATCH(B2796&amp;"|"&amp;I2796,Structure!$A$25:$A$52,0))</f>
        <v/>
      </c>
      <c r="P2796" s="26">
        <f>INDEX(Structure!$I$25:$I$52,MATCH(B2796&amp;"|"&amp;I2796,Structure!$A$25:$A$52,0))</f>
        <v/>
      </c>
      <c r="Q2796" s="20">
        <f>G2796/H2796</f>
        <v/>
      </c>
      <c r="R2796" s="20">
        <f>G2796/O2796</f>
        <v/>
      </c>
      <c r="S2796" s="32">
        <f>(G2796-N2796)/(P2796-N2796)</f>
        <v/>
      </c>
      <c r="T2796" s="4">
        <f>IF(G2796&lt;N2796,"Below",IF(G2796&gt;P2796,"Above","Within"))</f>
        <v/>
      </c>
      <c r="U2796" s="17">
        <f>MAX(0,N2796-G2796)*F2796</f>
        <v/>
      </c>
      <c r="V2796" s="17">
        <f>MAX(0,G2796-P2796)*F2796</f>
        <v/>
      </c>
      <c r="W2796" s="33">
        <f>IF(T2796="Above",LN(G2796/P2796)/LN(1+INDEX(Market!$E$6:$E$9,MATCH(B2796,Market!$A$6:$A$9,0))),0)</f>
        <v/>
      </c>
    </row>
    <row r="2797">
      <c r="A2797" s="5" t="inlineStr">
        <is>
          <t>E03254</t>
        </is>
      </c>
      <c r="B2797" s="5" t="inlineStr">
        <is>
          <t>ES</t>
        </is>
      </c>
      <c r="C2797" s="5" t="inlineStr">
        <is>
          <t>HR</t>
        </is>
      </c>
      <c r="D2797" s="5" t="inlineStr">
        <is>
          <t>L3</t>
        </is>
      </c>
      <c r="E2797" s="5" t="inlineStr">
        <is>
          <t>F</t>
        </is>
      </c>
      <c r="F2797" s="5" t="n">
        <v>1</v>
      </c>
      <c r="G2797" s="31" t="n">
        <v>40700</v>
      </c>
      <c r="H2797" s="31" t="n">
        <v>40000</v>
      </c>
      <c r="I2797" s="6">
        <f>INDEX(Roles!$J$5:$J$40,MATCH(C2797&amp;"|"&amp;D2797,Roles!$A$5:$A$40,0))</f>
        <v/>
      </c>
      <c r="J2797" s="6">
        <f>INDEX(Roles!$K$5:$K$40,MATCH(C2797&amp;"|"&amp;D2797,Roles!$A$5:$A$40,0))</f>
        <v/>
      </c>
      <c r="K2797" s="26">
        <f>INDEX(Market!$K$31:$K$54,MATCH(B2797&amp;"|"&amp;J2797,Market!$A$31:$A$54,0))</f>
        <v/>
      </c>
      <c r="L2797" s="6">
        <f>INDEX(Settings!$E$13:$E$19,MATCH(I2797,Settings!$B$13:$B$19,0))</f>
        <v/>
      </c>
      <c r="M2797" s="25">
        <f>INDEX(Structure!$K$6:$K$12,MATCH(I2797,Structure!$A$6:$A$12,0))</f>
        <v/>
      </c>
      <c r="N2797" s="26">
        <f>INDEX(Structure!$G$25:$G$52,MATCH(B2797&amp;"|"&amp;I2797,Structure!$A$25:$A$52,0))</f>
        <v/>
      </c>
      <c r="O2797" s="26">
        <f>INDEX(Structure!$H$25:$H$52,MATCH(B2797&amp;"|"&amp;I2797,Structure!$A$25:$A$52,0))</f>
        <v/>
      </c>
      <c r="P2797" s="26">
        <f>INDEX(Structure!$I$25:$I$52,MATCH(B2797&amp;"|"&amp;I2797,Structure!$A$25:$A$52,0))</f>
        <v/>
      </c>
      <c r="Q2797" s="20">
        <f>G2797/H2797</f>
        <v/>
      </c>
      <c r="R2797" s="20">
        <f>G2797/O2797</f>
        <v/>
      </c>
      <c r="S2797" s="32">
        <f>(G2797-N2797)/(P2797-N2797)</f>
        <v/>
      </c>
      <c r="T2797" s="4">
        <f>IF(G2797&lt;N2797,"Below",IF(G2797&gt;P2797,"Above","Within"))</f>
        <v/>
      </c>
      <c r="U2797" s="17">
        <f>MAX(0,N2797-G2797)*F2797</f>
        <v/>
      </c>
      <c r="V2797" s="17">
        <f>MAX(0,G2797-P2797)*F2797</f>
        <v/>
      </c>
      <c r="W2797" s="33">
        <f>IF(T2797="Above",LN(G2797/P2797)/LN(1+INDEX(Market!$E$6:$E$9,MATCH(B2797,Market!$A$6:$A$9,0))),0)</f>
        <v/>
      </c>
    </row>
    <row r="2798">
      <c r="A2798" s="5" t="inlineStr">
        <is>
          <t>E03255</t>
        </is>
      </c>
      <c r="B2798" s="5" t="inlineStr">
        <is>
          <t>IT</t>
        </is>
      </c>
      <c r="C2798" s="5" t="inlineStr">
        <is>
          <t>Tech</t>
        </is>
      </c>
      <c r="D2798" s="5" t="inlineStr">
        <is>
          <t>L1</t>
        </is>
      </c>
      <c r="E2798" s="5" t="inlineStr">
        <is>
          <t>F</t>
        </is>
      </c>
      <c r="F2798" s="5" t="n">
        <v>1</v>
      </c>
      <c r="G2798" s="31" t="n">
        <v>32850</v>
      </c>
      <c r="H2798" s="31" t="n">
        <v>32500</v>
      </c>
      <c r="I2798" s="6">
        <f>INDEX(Roles!$J$5:$J$40,MATCH(C2798&amp;"|"&amp;D2798,Roles!$A$5:$A$40,0))</f>
        <v/>
      </c>
      <c r="J2798" s="6">
        <f>INDEX(Roles!$K$5:$K$40,MATCH(C2798&amp;"|"&amp;D2798,Roles!$A$5:$A$40,0))</f>
        <v/>
      </c>
      <c r="K2798" s="26">
        <f>INDEX(Market!$K$31:$K$54,MATCH(B2798&amp;"|"&amp;J2798,Market!$A$31:$A$54,0))</f>
        <v/>
      </c>
      <c r="L2798" s="6">
        <f>INDEX(Settings!$E$13:$E$19,MATCH(I2798,Settings!$B$13:$B$19,0))</f>
        <v/>
      </c>
      <c r="M2798" s="25">
        <f>INDEX(Structure!$K$6:$K$12,MATCH(I2798,Structure!$A$6:$A$12,0))</f>
        <v/>
      </c>
      <c r="N2798" s="26">
        <f>INDEX(Structure!$G$25:$G$52,MATCH(B2798&amp;"|"&amp;I2798,Structure!$A$25:$A$52,0))</f>
        <v/>
      </c>
      <c r="O2798" s="26">
        <f>INDEX(Structure!$H$25:$H$52,MATCH(B2798&amp;"|"&amp;I2798,Structure!$A$25:$A$52,0))</f>
        <v/>
      </c>
      <c r="P2798" s="26">
        <f>INDEX(Structure!$I$25:$I$52,MATCH(B2798&amp;"|"&amp;I2798,Structure!$A$25:$A$52,0))</f>
        <v/>
      </c>
      <c r="Q2798" s="20">
        <f>G2798/H2798</f>
        <v/>
      </c>
      <c r="R2798" s="20">
        <f>G2798/O2798</f>
        <v/>
      </c>
      <c r="S2798" s="32">
        <f>(G2798-N2798)/(P2798-N2798)</f>
        <v/>
      </c>
      <c r="T2798" s="4">
        <f>IF(G2798&lt;N2798,"Below",IF(G2798&gt;P2798,"Above","Within"))</f>
        <v/>
      </c>
      <c r="U2798" s="17">
        <f>MAX(0,N2798-G2798)*F2798</f>
        <v/>
      </c>
      <c r="V2798" s="17">
        <f>MAX(0,G2798-P2798)*F2798</f>
        <v/>
      </c>
      <c r="W2798" s="33">
        <f>IF(T2798="Above",LN(G2798/P2798)/LN(1+INDEX(Market!$E$6:$E$9,MATCH(B2798,Market!$A$6:$A$9,0))),0)</f>
        <v/>
      </c>
    </row>
    <row r="2799">
      <c r="A2799" s="5" t="inlineStr">
        <is>
          <t>E03256</t>
        </is>
      </c>
      <c r="B2799" s="5" t="inlineStr">
        <is>
          <t>PL</t>
        </is>
      </c>
      <c r="C2799" s="5" t="inlineStr">
        <is>
          <t>Operations</t>
        </is>
      </c>
      <c r="D2799" s="5" t="inlineStr">
        <is>
          <t>L2</t>
        </is>
      </c>
      <c r="E2799" s="5" t="inlineStr">
        <is>
          <t>M</t>
        </is>
      </c>
      <c r="F2799" s="5" t="n">
        <v>1</v>
      </c>
      <c r="G2799" s="31" t="n">
        <v>25000</v>
      </c>
      <c r="H2799" s="31" t="n">
        <v>24900</v>
      </c>
      <c r="I2799" s="6">
        <f>INDEX(Roles!$J$5:$J$40,MATCH(C2799&amp;"|"&amp;D2799,Roles!$A$5:$A$40,0))</f>
        <v/>
      </c>
      <c r="J2799" s="6">
        <f>INDEX(Roles!$K$5:$K$40,MATCH(C2799&amp;"|"&amp;D2799,Roles!$A$5:$A$40,0))</f>
        <v/>
      </c>
      <c r="K2799" s="26">
        <f>INDEX(Market!$K$31:$K$54,MATCH(B2799&amp;"|"&amp;J2799,Market!$A$31:$A$54,0))</f>
        <v/>
      </c>
      <c r="L2799" s="6">
        <f>INDEX(Settings!$E$13:$E$19,MATCH(I2799,Settings!$B$13:$B$19,0))</f>
        <v/>
      </c>
      <c r="M2799" s="25">
        <f>INDEX(Structure!$K$6:$K$12,MATCH(I2799,Structure!$A$6:$A$12,0))</f>
        <v/>
      </c>
      <c r="N2799" s="26">
        <f>INDEX(Structure!$G$25:$G$52,MATCH(B2799&amp;"|"&amp;I2799,Structure!$A$25:$A$52,0))</f>
        <v/>
      </c>
      <c r="O2799" s="26">
        <f>INDEX(Structure!$H$25:$H$52,MATCH(B2799&amp;"|"&amp;I2799,Structure!$A$25:$A$52,0))</f>
        <v/>
      </c>
      <c r="P2799" s="26">
        <f>INDEX(Structure!$I$25:$I$52,MATCH(B2799&amp;"|"&amp;I2799,Structure!$A$25:$A$52,0))</f>
        <v/>
      </c>
      <c r="Q2799" s="20">
        <f>G2799/H2799</f>
        <v/>
      </c>
      <c r="R2799" s="20">
        <f>G2799/O2799</f>
        <v/>
      </c>
      <c r="S2799" s="32">
        <f>(G2799-N2799)/(P2799-N2799)</f>
        <v/>
      </c>
      <c r="T2799" s="4">
        <f>IF(G2799&lt;N2799,"Below",IF(G2799&gt;P2799,"Above","Within"))</f>
        <v/>
      </c>
      <c r="U2799" s="17">
        <f>MAX(0,N2799-G2799)*F2799</f>
        <v/>
      </c>
      <c r="V2799" s="17">
        <f>MAX(0,G2799-P2799)*F2799</f>
        <v/>
      </c>
      <c r="W2799" s="33">
        <f>IF(T2799="Above",LN(G2799/P2799)/LN(1+INDEX(Market!$E$6:$E$9,MATCH(B2799,Market!$A$6:$A$9,0))),0)</f>
        <v/>
      </c>
    </row>
    <row r="2800">
      <c r="A2800" s="5" t="inlineStr">
        <is>
          <t>E03258</t>
        </is>
      </c>
      <c r="B2800" s="5" t="inlineStr">
        <is>
          <t>PL</t>
        </is>
      </c>
      <c r="C2800" s="5" t="inlineStr">
        <is>
          <t>Operations</t>
        </is>
      </c>
      <c r="D2800" s="5" t="inlineStr">
        <is>
          <t>L1</t>
        </is>
      </c>
      <c r="E2800" s="5" t="inlineStr">
        <is>
          <t>F</t>
        </is>
      </c>
      <c r="F2800" s="5" t="n">
        <v>1</v>
      </c>
      <c r="G2800" s="31" t="n">
        <v>20000</v>
      </c>
      <c r="H2800" s="31" t="n">
        <v>20000</v>
      </c>
      <c r="I2800" s="6">
        <f>INDEX(Roles!$J$5:$J$40,MATCH(C2800&amp;"|"&amp;D2800,Roles!$A$5:$A$40,0))</f>
        <v/>
      </c>
      <c r="J2800" s="6">
        <f>INDEX(Roles!$K$5:$K$40,MATCH(C2800&amp;"|"&amp;D2800,Roles!$A$5:$A$40,0))</f>
        <v/>
      </c>
      <c r="K2800" s="26">
        <f>INDEX(Market!$K$31:$K$54,MATCH(B2800&amp;"|"&amp;J2800,Market!$A$31:$A$54,0))</f>
        <v/>
      </c>
      <c r="L2800" s="6">
        <f>INDEX(Settings!$E$13:$E$19,MATCH(I2800,Settings!$B$13:$B$19,0))</f>
        <v/>
      </c>
      <c r="M2800" s="25">
        <f>INDEX(Structure!$K$6:$K$12,MATCH(I2800,Structure!$A$6:$A$12,0))</f>
        <v/>
      </c>
      <c r="N2800" s="26">
        <f>INDEX(Structure!$G$25:$G$52,MATCH(B2800&amp;"|"&amp;I2800,Structure!$A$25:$A$52,0))</f>
        <v/>
      </c>
      <c r="O2800" s="26">
        <f>INDEX(Structure!$H$25:$H$52,MATCH(B2800&amp;"|"&amp;I2800,Structure!$A$25:$A$52,0))</f>
        <v/>
      </c>
      <c r="P2800" s="26">
        <f>INDEX(Structure!$I$25:$I$52,MATCH(B2800&amp;"|"&amp;I2800,Structure!$A$25:$A$52,0))</f>
        <v/>
      </c>
      <c r="Q2800" s="20">
        <f>G2800/H2800</f>
        <v/>
      </c>
      <c r="R2800" s="20">
        <f>G2800/O2800</f>
        <v/>
      </c>
      <c r="S2800" s="32">
        <f>(G2800-N2800)/(P2800-N2800)</f>
        <v/>
      </c>
      <c r="T2800" s="4">
        <f>IF(G2800&lt;N2800,"Below",IF(G2800&gt;P2800,"Above","Within"))</f>
        <v/>
      </c>
      <c r="U2800" s="17">
        <f>MAX(0,N2800-G2800)*F2800</f>
        <v/>
      </c>
      <c r="V2800" s="17">
        <f>MAX(0,G2800-P2800)*F2800</f>
        <v/>
      </c>
      <c r="W2800" s="33">
        <f>IF(T2800="Above",LN(G2800/P2800)/LN(1+INDEX(Market!$E$6:$E$9,MATCH(B2800,Market!$A$6:$A$9,0))),0)</f>
        <v/>
      </c>
    </row>
    <row r="2801">
      <c r="A2801" s="5" t="inlineStr">
        <is>
          <t>E03259</t>
        </is>
      </c>
      <c r="B2801" s="5" t="inlineStr">
        <is>
          <t>IT</t>
        </is>
      </c>
      <c r="C2801" s="5" t="inlineStr">
        <is>
          <t>Tech</t>
        </is>
      </c>
      <c r="D2801" s="5" t="inlineStr">
        <is>
          <t>L1</t>
        </is>
      </c>
      <c r="E2801" s="5" t="inlineStr">
        <is>
          <t>M</t>
        </is>
      </c>
      <c r="F2801" s="5" t="n">
        <v>1</v>
      </c>
      <c r="G2801" s="31" t="n">
        <v>35900</v>
      </c>
      <c r="H2801" s="31" t="n">
        <v>32500</v>
      </c>
      <c r="I2801" s="6">
        <f>INDEX(Roles!$J$5:$J$40,MATCH(C2801&amp;"|"&amp;D2801,Roles!$A$5:$A$40,0))</f>
        <v/>
      </c>
      <c r="J2801" s="6">
        <f>INDEX(Roles!$K$5:$K$40,MATCH(C2801&amp;"|"&amp;D2801,Roles!$A$5:$A$40,0))</f>
        <v/>
      </c>
      <c r="K2801" s="26">
        <f>INDEX(Market!$K$31:$K$54,MATCH(B2801&amp;"|"&amp;J2801,Market!$A$31:$A$54,0))</f>
        <v/>
      </c>
      <c r="L2801" s="6">
        <f>INDEX(Settings!$E$13:$E$19,MATCH(I2801,Settings!$B$13:$B$19,0))</f>
        <v/>
      </c>
      <c r="M2801" s="25">
        <f>INDEX(Structure!$K$6:$K$12,MATCH(I2801,Structure!$A$6:$A$12,0))</f>
        <v/>
      </c>
      <c r="N2801" s="26">
        <f>INDEX(Structure!$G$25:$G$52,MATCH(B2801&amp;"|"&amp;I2801,Structure!$A$25:$A$52,0))</f>
        <v/>
      </c>
      <c r="O2801" s="26">
        <f>INDEX(Structure!$H$25:$H$52,MATCH(B2801&amp;"|"&amp;I2801,Structure!$A$25:$A$52,0))</f>
        <v/>
      </c>
      <c r="P2801" s="26">
        <f>INDEX(Structure!$I$25:$I$52,MATCH(B2801&amp;"|"&amp;I2801,Structure!$A$25:$A$52,0))</f>
        <v/>
      </c>
      <c r="Q2801" s="20">
        <f>G2801/H2801</f>
        <v/>
      </c>
      <c r="R2801" s="20">
        <f>G2801/O2801</f>
        <v/>
      </c>
      <c r="S2801" s="32">
        <f>(G2801-N2801)/(P2801-N2801)</f>
        <v/>
      </c>
      <c r="T2801" s="4">
        <f>IF(G2801&lt;N2801,"Below",IF(G2801&gt;P2801,"Above","Within"))</f>
        <v/>
      </c>
      <c r="U2801" s="17">
        <f>MAX(0,N2801-G2801)*F2801</f>
        <v/>
      </c>
      <c r="V2801" s="17">
        <f>MAX(0,G2801-P2801)*F2801</f>
        <v/>
      </c>
      <c r="W2801" s="33">
        <f>IF(T2801="Above",LN(G2801/P2801)/LN(1+INDEX(Market!$E$6:$E$9,MATCH(B2801,Market!$A$6:$A$9,0))),0)</f>
        <v/>
      </c>
    </row>
    <row r="2802">
      <c r="A2802" s="5" t="inlineStr">
        <is>
          <t>E03260</t>
        </is>
      </c>
      <c r="B2802" s="5" t="inlineStr">
        <is>
          <t>IT</t>
        </is>
      </c>
      <c r="C2802" s="5" t="inlineStr">
        <is>
          <t>Tech</t>
        </is>
      </c>
      <c r="D2802" s="5" t="inlineStr">
        <is>
          <t>L1</t>
        </is>
      </c>
      <c r="E2802" s="5" t="inlineStr">
        <is>
          <t>M</t>
        </is>
      </c>
      <c r="F2802" s="5" t="n">
        <v>0.8</v>
      </c>
      <c r="G2802" s="31" t="n">
        <v>34450</v>
      </c>
      <c r="H2802" s="31" t="n">
        <v>32500</v>
      </c>
      <c r="I2802" s="6">
        <f>INDEX(Roles!$J$5:$J$40,MATCH(C2802&amp;"|"&amp;D2802,Roles!$A$5:$A$40,0))</f>
        <v/>
      </c>
      <c r="J2802" s="6">
        <f>INDEX(Roles!$K$5:$K$40,MATCH(C2802&amp;"|"&amp;D2802,Roles!$A$5:$A$40,0))</f>
        <v/>
      </c>
      <c r="K2802" s="26">
        <f>INDEX(Market!$K$31:$K$54,MATCH(B2802&amp;"|"&amp;J2802,Market!$A$31:$A$54,0))</f>
        <v/>
      </c>
      <c r="L2802" s="6">
        <f>INDEX(Settings!$E$13:$E$19,MATCH(I2802,Settings!$B$13:$B$19,0))</f>
        <v/>
      </c>
      <c r="M2802" s="25">
        <f>INDEX(Structure!$K$6:$K$12,MATCH(I2802,Structure!$A$6:$A$12,0))</f>
        <v/>
      </c>
      <c r="N2802" s="26">
        <f>INDEX(Structure!$G$25:$G$52,MATCH(B2802&amp;"|"&amp;I2802,Structure!$A$25:$A$52,0))</f>
        <v/>
      </c>
      <c r="O2802" s="26">
        <f>INDEX(Structure!$H$25:$H$52,MATCH(B2802&amp;"|"&amp;I2802,Structure!$A$25:$A$52,0))</f>
        <v/>
      </c>
      <c r="P2802" s="26">
        <f>INDEX(Structure!$I$25:$I$52,MATCH(B2802&amp;"|"&amp;I2802,Structure!$A$25:$A$52,0))</f>
        <v/>
      </c>
      <c r="Q2802" s="20">
        <f>G2802/H2802</f>
        <v/>
      </c>
      <c r="R2802" s="20">
        <f>G2802/O2802</f>
        <v/>
      </c>
      <c r="S2802" s="32">
        <f>(G2802-N2802)/(P2802-N2802)</f>
        <v/>
      </c>
      <c r="T2802" s="4">
        <f>IF(G2802&lt;N2802,"Below",IF(G2802&gt;P2802,"Above","Within"))</f>
        <v/>
      </c>
      <c r="U2802" s="17">
        <f>MAX(0,N2802-G2802)*F2802</f>
        <v/>
      </c>
      <c r="V2802" s="17">
        <f>MAX(0,G2802-P2802)*F2802</f>
        <v/>
      </c>
      <c r="W2802" s="33">
        <f>IF(T2802="Above",LN(G2802/P2802)/LN(1+INDEX(Market!$E$6:$E$9,MATCH(B2802,Market!$A$6:$A$9,0))),0)</f>
        <v/>
      </c>
    </row>
    <row r="2803">
      <c r="A2803" s="5" t="inlineStr">
        <is>
          <t>E03261</t>
        </is>
      </c>
      <c r="B2803" s="5" t="inlineStr">
        <is>
          <t>IT</t>
        </is>
      </c>
      <c r="C2803" s="5" t="inlineStr">
        <is>
          <t>Tech</t>
        </is>
      </c>
      <c r="D2803" s="5" t="inlineStr">
        <is>
          <t>L4</t>
        </is>
      </c>
      <c r="E2803" s="5" t="inlineStr">
        <is>
          <t>M</t>
        </is>
      </c>
      <c r="F2803" s="5" t="n">
        <v>1</v>
      </c>
      <c r="G2803" s="31" t="n">
        <v>73450</v>
      </c>
      <c r="H2803" s="31" t="n">
        <v>68200</v>
      </c>
      <c r="I2803" s="6">
        <f>INDEX(Roles!$J$5:$J$40,MATCH(C2803&amp;"|"&amp;D2803,Roles!$A$5:$A$40,0))</f>
        <v/>
      </c>
      <c r="J2803" s="6">
        <f>INDEX(Roles!$K$5:$K$40,MATCH(C2803&amp;"|"&amp;D2803,Roles!$A$5:$A$40,0))</f>
        <v/>
      </c>
      <c r="K2803" s="26">
        <f>INDEX(Market!$K$31:$K$54,MATCH(B2803&amp;"|"&amp;J2803,Market!$A$31:$A$54,0))</f>
        <v/>
      </c>
      <c r="L2803" s="6">
        <f>INDEX(Settings!$E$13:$E$19,MATCH(I2803,Settings!$B$13:$B$19,0))</f>
        <v/>
      </c>
      <c r="M2803" s="25">
        <f>INDEX(Structure!$K$6:$K$12,MATCH(I2803,Structure!$A$6:$A$12,0))</f>
        <v/>
      </c>
      <c r="N2803" s="26">
        <f>INDEX(Structure!$G$25:$G$52,MATCH(B2803&amp;"|"&amp;I2803,Structure!$A$25:$A$52,0))</f>
        <v/>
      </c>
      <c r="O2803" s="26">
        <f>INDEX(Structure!$H$25:$H$52,MATCH(B2803&amp;"|"&amp;I2803,Structure!$A$25:$A$52,0))</f>
        <v/>
      </c>
      <c r="P2803" s="26">
        <f>INDEX(Structure!$I$25:$I$52,MATCH(B2803&amp;"|"&amp;I2803,Structure!$A$25:$A$52,0))</f>
        <v/>
      </c>
      <c r="Q2803" s="20">
        <f>G2803/H2803</f>
        <v/>
      </c>
      <c r="R2803" s="20">
        <f>G2803/O2803</f>
        <v/>
      </c>
      <c r="S2803" s="32">
        <f>(G2803-N2803)/(P2803-N2803)</f>
        <v/>
      </c>
      <c r="T2803" s="4">
        <f>IF(G2803&lt;N2803,"Below",IF(G2803&gt;P2803,"Above","Within"))</f>
        <v/>
      </c>
      <c r="U2803" s="17">
        <f>MAX(0,N2803-G2803)*F2803</f>
        <v/>
      </c>
      <c r="V2803" s="17">
        <f>MAX(0,G2803-P2803)*F2803</f>
        <v/>
      </c>
      <c r="W2803" s="33">
        <f>IF(T2803="Above",LN(G2803/P2803)/LN(1+INDEX(Market!$E$6:$E$9,MATCH(B2803,Market!$A$6:$A$9,0))),0)</f>
        <v/>
      </c>
    </row>
    <row r="2804">
      <c r="A2804" s="5" t="inlineStr">
        <is>
          <t>E03262</t>
        </is>
      </c>
      <c r="B2804" s="5" t="inlineStr">
        <is>
          <t>PL</t>
        </is>
      </c>
      <c r="C2804" s="5" t="inlineStr">
        <is>
          <t>Customer Service</t>
        </is>
      </c>
      <c r="D2804" s="5" t="inlineStr">
        <is>
          <t>L2</t>
        </is>
      </c>
      <c r="E2804" s="5" t="inlineStr">
        <is>
          <t>F</t>
        </is>
      </c>
      <c r="F2804" s="5" t="n">
        <v>1</v>
      </c>
      <c r="G2804" s="31" t="n">
        <v>20900</v>
      </c>
      <c r="H2804" s="31" t="n">
        <v>23600</v>
      </c>
      <c r="I2804" s="6">
        <f>INDEX(Roles!$J$5:$J$40,MATCH(C2804&amp;"|"&amp;D2804,Roles!$A$5:$A$40,0))</f>
        <v/>
      </c>
      <c r="J2804" s="6">
        <f>INDEX(Roles!$K$5:$K$40,MATCH(C2804&amp;"|"&amp;D2804,Roles!$A$5:$A$40,0))</f>
        <v/>
      </c>
      <c r="K2804" s="26">
        <f>INDEX(Market!$K$31:$K$54,MATCH(B2804&amp;"|"&amp;J2804,Market!$A$31:$A$54,0))</f>
        <v/>
      </c>
      <c r="L2804" s="6">
        <f>INDEX(Settings!$E$13:$E$19,MATCH(I2804,Settings!$B$13:$B$19,0))</f>
        <v/>
      </c>
      <c r="M2804" s="25">
        <f>INDEX(Structure!$K$6:$K$12,MATCH(I2804,Structure!$A$6:$A$12,0))</f>
        <v/>
      </c>
      <c r="N2804" s="26">
        <f>INDEX(Structure!$G$25:$G$52,MATCH(B2804&amp;"|"&amp;I2804,Structure!$A$25:$A$52,0))</f>
        <v/>
      </c>
      <c r="O2804" s="26">
        <f>INDEX(Structure!$H$25:$H$52,MATCH(B2804&amp;"|"&amp;I2804,Structure!$A$25:$A$52,0))</f>
        <v/>
      </c>
      <c r="P2804" s="26">
        <f>INDEX(Structure!$I$25:$I$52,MATCH(B2804&amp;"|"&amp;I2804,Structure!$A$25:$A$52,0))</f>
        <v/>
      </c>
      <c r="Q2804" s="20">
        <f>G2804/H2804</f>
        <v/>
      </c>
      <c r="R2804" s="20">
        <f>G2804/O2804</f>
        <v/>
      </c>
      <c r="S2804" s="32">
        <f>(G2804-N2804)/(P2804-N2804)</f>
        <v/>
      </c>
      <c r="T2804" s="4">
        <f>IF(G2804&lt;N2804,"Below",IF(G2804&gt;P2804,"Above","Within"))</f>
        <v/>
      </c>
      <c r="U2804" s="17">
        <f>MAX(0,N2804-G2804)*F2804</f>
        <v/>
      </c>
      <c r="V2804" s="17">
        <f>MAX(0,G2804-P2804)*F2804</f>
        <v/>
      </c>
      <c r="W2804" s="33">
        <f>IF(T2804="Above",LN(G2804/P2804)/LN(1+INDEX(Market!$E$6:$E$9,MATCH(B2804,Market!$A$6:$A$9,0))),0)</f>
        <v/>
      </c>
    </row>
    <row r="2805">
      <c r="A2805" s="5" t="inlineStr">
        <is>
          <t>E03263</t>
        </is>
      </c>
      <c r="B2805" s="5" t="inlineStr">
        <is>
          <t>IT</t>
        </is>
      </c>
      <c r="C2805" s="5" t="inlineStr">
        <is>
          <t>Operations</t>
        </is>
      </c>
      <c r="D2805" s="5" t="inlineStr">
        <is>
          <t>L2</t>
        </is>
      </c>
      <c r="E2805" s="5" t="inlineStr">
        <is>
          <t>F</t>
        </is>
      </c>
      <c r="F2805" s="5" t="n">
        <v>1</v>
      </c>
      <c r="G2805" s="31" t="n">
        <v>31300</v>
      </c>
      <c r="H2805" s="31" t="n">
        <v>30900</v>
      </c>
      <c r="I2805" s="6">
        <f>INDEX(Roles!$J$5:$J$40,MATCH(C2805&amp;"|"&amp;D2805,Roles!$A$5:$A$40,0))</f>
        <v/>
      </c>
      <c r="J2805" s="6">
        <f>INDEX(Roles!$K$5:$K$40,MATCH(C2805&amp;"|"&amp;D2805,Roles!$A$5:$A$40,0))</f>
        <v/>
      </c>
      <c r="K2805" s="26">
        <f>INDEX(Market!$K$31:$K$54,MATCH(B2805&amp;"|"&amp;J2805,Market!$A$31:$A$54,0))</f>
        <v/>
      </c>
      <c r="L2805" s="6">
        <f>INDEX(Settings!$E$13:$E$19,MATCH(I2805,Settings!$B$13:$B$19,0))</f>
        <v/>
      </c>
      <c r="M2805" s="25">
        <f>INDEX(Structure!$K$6:$K$12,MATCH(I2805,Structure!$A$6:$A$12,0))</f>
        <v/>
      </c>
      <c r="N2805" s="26">
        <f>INDEX(Structure!$G$25:$G$52,MATCH(B2805&amp;"|"&amp;I2805,Structure!$A$25:$A$52,0))</f>
        <v/>
      </c>
      <c r="O2805" s="26">
        <f>INDEX(Structure!$H$25:$H$52,MATCH(B2805&amp;"|"&amp;I2805,Structure!$A$25:$A$52,0))</f>
        <v/>
      </c>
      <c r="P2805" s="26">
        <f>INDEX(Structure!$I$25:$I$52,MATCH(B2805&amp;"|"&amp;I2805,Structure!$A$25:$A$52,0))</f>
        <v/>
      </c>
      <c r="Q2805" s="20">
        <f>G2805/H2805</f>
        <v/>
      </c>
      <c r="R2805" s="20">
        <f>G2805/O2805</f>
        <v/>
      </c>
      <c r="S2805" s="32">
        <f>(G2805-N2805)/(P2805-N2805)</f>
        <v/>
      </c>
      <c r="T2805" s="4">
        <f>IF(G2805&lt;N2805,"Below",IF(G2805&gt;P2805,"Above","Within"))</f>
        <v/>
      </c>
      <c r="U2805" s="17">
        <f>MAX(0,N2805-G2805)*F2805</f>
        <v/>
      </c>
      <c r="V2805" s="17">
        <f>MAX(0,G2805-P2805)*F2805</f>
        <v/>
      </c>
      <c r="W2805" s="33">
        <f>IF(T2805="Above",LN(G2805/P2805)/LN(1+INDEX(Market!$E$6:$E$9,MATCH(B2805,Market!$A$6:$A$9,0))),0)</f>
        <v/>
      </c>
    </row>
    <row r="2806">
      <c r="A2806" s="5" t="inlineStr">
        <is>
          <t>E03265</t>
        </is>
      </c>
      <c r="B2806" s="5" t="inlineStr">
        <is>
          <t>DE</t>
        </is>
      </c>
      <c r="C2806" s="5" t="inlineStr">
        <is>
          <t>Tech</t>
        </is>
      </c>
      <c r="D2806" s="5" t="inlineStr">
        <is>
          <t>L1</t>
        </is>
      </c>
      <c r="E2806" s="5" t="inlineStr">
        <is>
          <t>M</t>
        </is>
      </c>
      <c r="F2806" s="5" t="n">
        <v>1</v>
      </c>
      <c r="G2806" s="31" t="n">
        <v>47250</v>
      </c>
      <c r="H2806" s="31" t="n">
        <v>47500</v>
      </c>
      <c r="I2806" s="6">
        <f>INDEX(Roles!$J$5:$J$40,MATCH(C2806&amp;"|"&amp;D2806,Roles!$A$5:$A$40,0))</f>
        <v/>
      </c>
      <c r="J2806" s="6">
        <f>INDEX(Roles!$K$5:$K$40,MATCH(C2806&amp;"|"&amp;D2806,Roles!$A$5:$A$40,0))</f>
        <v/>
      </c>
      <c r="K2806" s="26">
        <f>INDEX(Market!$K$31:$K$54,MATCH(B2806&amp;"|"&amp;J2806,Market!$A$31:$A$54,0))</f>
        <v/>
      </c>
      <c r="L2806" s="6">
        <f>INDEX(Settings!$E$13:$E$19,MATCH(I2806,Settings!$B$13:$B$19,0))</f>
        <v/>
      </c>
      <c r="M2806" s="25">
        <f>INDEX(Structure!$K$6:$K$12,MATCH(I2806,Structure!$A$6:$A$12,0))</f>
        <v/>
      </c>
      <c r="N2806" s="26">
        <f>INDEX(Structure!$G$25:$G$52,MATCH(B2806&amp;"|"&amp;I2806,Structure!$A$25:$A$52,0))</f>
        <v/>
      </c>
      <c r="O2806" s="26">
        <f>INDEX(Structure!$H$25:$H$52,MATCH(B2806&amp;"|"&amp;I2806,Structure!$A$25:$A$52,0))</f>
        <v/>
      </c>
      <c r="P2806" s="26">
        <f>INDEX(Structure!$I$25:$I$52,MATCH(B2806&amp;"|"&amp;I2806,Structure!$A$25:$A$52,0))</f>
        <v/>
      </c>
      <c r="Q2806" s="20">
        <f>G2806/H2806</f>
        <v/>
      </c>
      <c r="R2806" s="20">
        <f>G2806/O2806</f>
        <v/>
      </c>
      <c r="S2806" s="32">
        <f>(G2806-N2806)/(P2806-N2806)</f>
        <v/>
      </c>
      <c r="T2806" s="4">
        <f>IF(G2806&lt;N2806,"Below",IF(G2806&gt;P2806,"Above","Within"))</f>
        <v/>
      </c>
      <c r="U2806" s="17">
        <f>MAX(0,N2806-G2806)*F2806</f>
        <v/>
      </c>
      <c r="V2806" s="17">
        <f>MAX(0,G2806-P2806)*F2806</f>
        <v/>
      </c>
      <c r="W2806" s="33">
        <f>IF(T2806="Above",LN(G2806/P2806)/LN(1+INDEX(Market!$E$6:$E$9,MATCH(B2806,Market!$A$6:$A$9,0))),0)</f>
        <v/>
      </c>
    </row>
    <row r="2807">
      <c r="A2807" s="5" t="inlineStr">
        <is>
          <t>E03266</t>
        </is>
      </c>
      <c r="B2807" s="5" t="inlineStr">
        <is>
          <t>DE</t>
        </is>
      </c>
      <c r="C2807" s="5" t="inlineStr">
        <is>
          <t>Customer Service</t>
        </is>
      </c>
      <c r="D2807" s="5" t="inlineStr">
        <is>
          <t>L5</t>
        </is>
      </c>
      <c r="E2807" s="5" t="inlineStr">
        <is>
          <t>M</t>
        </is>
      </c>
      <c r="F2807" s="5" t="n">
        <v>1</v>
      </c>
      <c r="G2807" s="31" t="n">
        <v>93650</v>
      </c>
      <c r="H2807" s="31" t="n">
        <v>99200</v>
      </c>
      <c r="I2807" s="6">
        <f>INDEX(Roles!$J$5:$J$40,MATCH(C2807&amp;"|"&amp;D2807,Roles!$A$5:$A$40,0))</f>
        <v/>
      </c>
      <c r="J2807" s="6">
        <f>INDEX(Roles!$K$5:$K$40,MATCH(C2807&amp;"|"&amp;D2807,Roles!$A$5:$A$40,0))</f>
        <v/>
      </c>
      <c r="K2807" s="26">
        <f>INDEX(Market!$K$31:$K$54,MATCH(B2807&amp;"|"&amp;J2807,Market!$A$31:$A$54,0))</f>
        <v/>
      </c>
      <c r="L2807" s="6">
        <f>INDEX(Settings!$E$13:$E$19,MATCH(I2807,Settings!$B$13:$B$19,0))</f>
        <v/>
      </c>
      <c r="M2807" s="25">
        <f>INDEX(Structure!$K$6:$K$12,MATCH(I2807,Structure!$A$6:$A$12,0))</f>
        <v/>
      </c>
      <c r="N2807" s="26">
        <f>INDEX(Structure!$G$25:$G$52,MATCH(B2807&amp;"|"&amp;I2807,Structure!$A$25:$A$52,0))</f>
        <v/>
      </c>
      <c r="O2807" s="26">
        <f>INDEX(Structure!$H$25:$H$52,MATCH(B2807&amp;"|"&amp;I2807,Structure!$A$25:$A$52,0))</f>
        <v/>
      </c>
      <c r="P2807" s="26">
        <f>INDEX(Structure!$I$25:$I$52,MATCH(B2807&amp;"|"&amp;I2807,Structure!$A$25:$A$52,0))</f>
        <v/>
      </c>
      <c r="Q2807" s="20">
        <f>G2807/H2807</f>
        <v/>
      </c>
      <c r="R2807" s="20">
        <f>G2807/O2807</f>
        <v/>
      </c>
      <c r="S2807" s="32">
        <f>(G2807-N2807)/(P2807-N2807)</f>
        <v/>
      </c>
      <c r="T2807" s="4">
        <f>IF(G2807&lt;N2807,"Below",IF(G2807&gt;P2807,"Above","Within"))</f>
        <v/>
      </c>
      <c r="U2807" s="17">
        <f>MAX(0,N2807-G2807)*F2807</f>
        <v/>
      </c>
      <c r="V2807" s="17">
        <f>MAX(0,G2807-P2807)*F2807</f>
        <v/>
      </c>
      <c r="W2807" s="33">
        <f>IF(T2807="Above",LN(G2807/P2807)/LN(1+INDEX(Market!$E$6:$E$9,MATCH(B2807,Market!$A$6:$A$9,0))),0)</f>
        <v/>
      </c>
    </row>
    <row r="2808">
      <c r="A2808" s="5" t="inlineStr">
        <is>
          <t>E03267</t>
        </is>
      </c>
      <c r="B2808" s="5" t="inlineStr">
        <is>
          <t>IT</t>
        </is>
      </c>
      <c r="C2808" s="5" t="inlineStr">
        <is>
          <t>Tech</t>
        </is>
      </c>
      <c r="D2808" s="5" t="inlineStr">
        <is>
          <t>L3</t>
        </is>
      </c>
      <c r="E2808" s="5" t="inlineStr">
        <is>
          <t>M</t>
        </is>
      </c>
      <c r="F2808" s="5" t="n">
        <v>1</v>
      </c>
      <c r="G2808" s="31" t="n">
        <v>50700</v>
      </c>
      <c r="H2808" s="31" t="n">
        <v>52000</v>
      </c>
      <c r="I2808" s="6">
        <f>INDEX(Roles!$J$5:$J$40,MATCH(C2808&amp;"|"&amp;D2808,Roles!$A$5:$A$40,0))</f>
        <v/>
      </c>
      <c r="J2808" s="6">
        <f>INDEX(Roles!$K$5:$K$40,MATCH(C2808&amp;"|"&amp;D2808,Roles!$A$5:$A$40,0))</f>
        <v/>
      </c>
      <c r="K2808" s="26">
        <f>INDEX(Market!$K$31:$K$54,MATCH(B2808&amp;"|"&amp;J2808,Market!$A$31:$A$54,0))</f>
        <v/>
      </c>
      <c r="L2808" s="6">
        <f>INDEX(Settings!$E$13:$E$19,MATCH(I2808,Settings!$B$13:$B$19,0))</f>
        <v/>
      </c>
      <c r="M2808" s="25">
        <f>INDEX(Structure!$K$6:$K$12,MATCH(I2808,Structure!$A$6:$A$12,0))</f>
        <v/>
      </c>
      <c r="N2808" s="26">
        <f>INDEX(Structure!$G$25:$G$52,MATCH(B2808&amp;"|"&amp;I2808,Structure!$A$25:$A$52,0))</f>
        <v/>
      </c>
      <c r="O2808" s="26">
        <f>INDEX(Structure!$H$25:$H$52,MATCH(B2808&amp;"|"&amp;I2808,Structure!$A$25:$A$52,0))</f>
        <v/>
      </c>
      <c r="P2808" s="26">
        <f>INDEX(Structure!$I$25:$I$52,MATCH(B2808&amp;"|"&amp;I2808,Structure!$A$25:$A$52,0))</f>
        <v/>
      </c>
      <c r="Q2808" s="20">
        <f>G2808/H2808</f>
        <v/>
      </c>
      <c r="R2808" s="20">
        <f>G2808/O2808</f>
        <v/>
      </c>
      <c r="S2808" s="32">
        <f>(G2808-N2808)/(P2808-N2808)</f>
        <v/>
      </c>
      <c r="T2808" s="4">
        <f>IF(G2808&lt;N2808,"Below",IF(G2808&gt;P2808,"Above","Within"))</f>
        <v/>
      </c>
      <c r="U2808" s="17">
        <f>MAX(0,N2808-G2808)*F2808</f>
        <v/>
      </c>
      <c r="V2808" s="17">
        <f>MAX(0,G2808-P2808)*F2808</f>
        <v/>
      </c>
      <c r="W2808" s="33">
        <f>IF(T2808="Above",LN(G2808/P2808)/LN(1+INDEX(Market!$E$6:$E$9,MATCH(B2808,Market!$A$6:$A$9,0))),0)</f>
        <v/>
      </c>
    </row>
    <row r="2809">
      <c r="A2809" s="5" t="inlineStr">
        <is>
          <t>E03268</t>
        </is>
      </c>
      <c r="B2809" s="5" t="inlineStr">
        <is>
          <t>PL</t>
        </is>
      </c>
      <c r="C2809" s="5" t="inlineStr">
        <is>
          <t>Tech</t>
        </is>
      </c>
      <c r="D2809" s="5" t="inlineStr">
        <is>
          <t>L1</t>
        </is>
      </c>
      <c r="E2809" s="5" t="inlineStr">
        <is>
          <t>M</t>
        </is>
      </c>
      <c r="F2809" s="5" t="n">
        <v>1</v>
      </c>
      <c r="G2809" s="31" t="n">
        <v>26050</v>
      </c>
      <c r="H2809" s="31" t="n">
        <v>26200</v>
      </c>
      <c r="I2809" s="6">
        <f>INDEX(Roles!$J$5:$J$40,MATCH(C2809&amp;"|"&amp;D2809,Roles!$A$5:$A$40,0))</f>
        <v/>
      </c>
      <c r="J2809" s="6">
        <f>INDEX(Roles!$K$5:$K$40,MATCH(C2809&amp;"|"&amp;D2809,Roles!$A$5:$A$40,0))</f>
        <v/>
      </c>
      <c r="K2809" s="26">
        <f>INDEX(Market!$K$31:$K$54,MATCH(B2809&amp;"|"&amp;J2809,Market!$A$31:$A$54,0))</f>
        <v/>
      </c>
      <c r="L2809" s="6">
        <f>INDEX(Settings!$E$13:$E$19,MATCH(I2809,Settings!$B$13:$B$19,0))</f>
        <v/>
      </c>
      <c r="M2809" s="25">
        <f>INDEX(Structure!$K$6:$K$12,MATCH(I2809,Structure!$A$6:$A$12,0))</f>
        <v/>
      </c>
      <c r="N2809" s="26">
        <f>INDEX(Structure!$G$25:$G$52,MATCH(B2809&amp;"|"&amp;I2809,Structure!$A$25:$A$52,0))</f>
        <v/>
      </c>
      <c r="O2809" s="26">
        <f>INDEX(Structure!$H$25:$H$52,MATCH(B2809&amp;"|"&amp;I2809,Structure!$A$25:$A$52,0))</f>
        <v/>
      </c>
      <c r="P2809" s="26">
        <f>INDEX(Structure!$I$25:$I$52,MATCH(B2809&amp;"|"&amp;I2809,Structure!$A$25:$A$52,0))</f>
        <v/>
      </c>
      <c r="Q2809" s="20">
        <f>G2809/H2809</f>
        <v/>
      </c>
      <c r="R2809" s="20">
        <f>G2809/O2809</f>
        <v/>
      </c>
      <c r="S2809" s="32">
        <f>(G2809-N2809)/(P2809-N2809)</f>
        <v/>
      </c>
      <c r="T2809" s="4">
        <f>IF(G2809&lt;N2809,"Below",IF(G2809&gt;P2809,"Above","Within"))</f>
        <v/>
      </c>
      <c r="U2809" s="17">
        <f>MAX(0,N2809-G2809)*F2809</f>
        <v/>
      </c>
      <c r="V2809" s="17">
        <f>MAX(0,G2809-P2809)*F2809</f>
        <v/>
      </c>
      <c r="W2809" s="33">
        <f>IF(T2809="Above",LN(G2809/P2809)/LN(1+INDEX(Market!$E$6:$E$9,MATCH(B2809,Market!$A$6:$A$9,0))),0)</f>
        <v/>
      </c>
    </row>
    <row r="2810">
      <c r="A2810" s="5" t="inlineStr">
        <is>
          <t>E03269</t>
        </is>
      </c>
      <c r="B2810" s="5" t="inlineStr">
        <is>
          <t>DE</t>
        </is>
      </c>
      <c r="C2810" s="5" t="inlineStr">
        <is>
          <t>Tech</t>
        </is>
      </c>
      <c r="D2810" s="5" t="inlineStr">
        <is>
          <t>L4</t>
        </is>
      </c>
      <c r="E2810" s="5" t="inlineStr">
        <is>
          <t>M</t>
        </is>
      </c>
      <c r="F2810" s="5" t="n">
        <v>1</v>
      </c>
      <c r="G2810" s="31" t="n">
        <v>106000</v>
      </c>
      <c r="H2810" s="31" t="n">
        <v>99800</v>
      </c>
      <c r="I2810" s="6">
        <f>INDEX(Roles!$J$5:$J$40,MATCH(C2810&amp;"|"&amp;D2810,Roles!$A$5:$A$40,0))</f>
        <v/>
      </c>
      <c r="J2810" s="6">
        <f>INDEX(Roles!$K$5:$K$40,MATCH(C2810&amp;"|"&amp;D2810,Roles!$A$5:$A$40,0))</f>
        <v/>
      </c>
      <c r="K2810" s="26">
        <f>INDEX(Market!$K$31:$K$54,MATCH(B2810&amp;"|"&amp;J2810,Market!$A$31:$A$54,0))</f>
        <v/>
      </c>
      <c r="L2810" s="6">
        <f>INDEX(Settings!$E$13:$E$19,MATCH(I2810,Settings!$B$13:$B$19,0))</f>
        <v/>
      </c>
      <c r="M2810" s="25">
        <f>INDEX(Structure!$K$6:$K$12,MATCH(I2810,Structure!$A$6:$A$12,0))</f>
        <v/>
      </c>
      <c r="N2810" s="26">
        <f>INDEX(Structure!$G$25:$G$52,MATCH(B2810&amp;"|"&amp;I2810,Structure!$A$25:$A$52,0))</f>
        <v/>
      </c>
      <c r="O2810" s="26">
        <f>INDEX(Structure!$H$25:$H$52,MATCH(B2810&amp;"|"&amp;I2810,Structure!$A$25:$A$52,0))</f>
        <v/>
      </c>
      <c r="P2810" s="26">
        <f>INDEX(Structure!$I$25:$I$52,MATCH(B2810&amp;"|"&amp;I2810,Structure!$A$25:$A$52,0))</f>
        <v/>
      </c>
      <c r="Q2810" s="20">
        <f>G2810/H2810</f>
        <v/>
      </c>
      <c r="R2810" s="20">
        <f>G2810/O2810</f>
        <v/>
      </c>
      <c r="S2810" s="32">
        <f>(G2810-N2810)/(P2810-N2810)</f>
        <v/>
      </c>
      <c r="T2810" s="4">
        <f>IF(G2810&lt;N2810,"Below",IF(G2810&gt;P2810,"Above","Within"))</f>
        <v/>
      </c>
      <c r="U2810" s="17">
        <f>MAX(0,N2810-G2810)*F2810</f>
        <v/>
      </c>
      <c r="V2810" s="17">
        <f>MAX(0,G2810-P2810)*F2810</f>
        <v/>
      </c>
      <c r="W2810" s="33">
        <f>IF(T2810="Above",LN(G2810/P2810)/LN(1+INDEX(Market!$E$6:$E$9,MATCH(B2810,Market!$A$6:$A$9,0))),0)</f>
        <v/>
      </c>
    </row>
    <row r="2811">
      <c r="A2811" s="5" t="inlineStr">
        <is>
          <t>E03270</t>
        </is>
      </c>
      <c r="B2811" s="5" t="inlineStr">
        <is>
          <t>IT</t>
        </is>
      </c>
      <c r="C2811" s="5" t="inlineStr">
        <is>
          <t>Customer Service</t>
        </is>
      </c>
      <c r="D2811" s="5" t="inlineStr">
        <is>
          <t>L3</t>
        </is>
      </c>
      <c r="E2811" s="5" t="inlineStr">
        <is>
          <t>M</t>
        </is>
      </c>
      <c r="F2811" s="5" t="n">
        <v>1</v>
      </c>
      <c r="G2811" s="31" t="n">
        <v>31050</v>
      </c>
      <c r="H2811" s="31" t="n">
        <v>37400</v>
      </c>
      <c r="I2811" s="6">
        <f>INDEX(Roles!$J$5:$J$40,MATCH(C2811&amp;"|"&amp;D2811,Roles!$A$5:$A$40,0))</f>
        <v/>
      </c>
      <c r="J2811" s="6">
        <f>INDEX(Roles!$K$5:$K$40,MATCH(C2811&amp;"|"&amp;D2811,Roles!$A$5:$A$40,0))</f>
        <v/>
      </c>
      <c r="K2811" s="26">
        <f>INDEX(Market!$K$31:$K$54,MATCH(B2811&amp;"|"&amp;J2811,Market!$A$31:$A$54,0))</f>
        <v/>
      </c>
      <c r="L2811" s="6">
        <f>INDEX(Settings!$E$13:$E$19,MATCH(I2811,Settings!$B$13:$B$19,0))</f>
        <v/>
      </c>
      <c r="M2811" s="25">
        <f>INDEX(Structure!$K$6:$K$12,MATCH(I2811,Structure!$A$6:$A$12,0))</f>
        <v/>
      </c>
      <c r="N2811" s="26">
        <f>INDEX(Structure!$G$25:$G$52,MATCH(B2811&amp;"|"&amp;I2811,Structure!$A$25:$A$52,0))</f>
        <v/>
      </c>
      <c r="O2811" s="26">
        <f>INDEX(Structure!$H$25:$H$52,MATCH(B2811&amp;"|"&amp;I2811,Structure!$A$25:$A$52,0))</f>
        <v/>
      </c>
      <c r="P2811" s="26">
        <f>INDEX(Structure!$I$25:$I$52,MATCH(B2811&amp;"|"&amp;I2811,Structure!$A$25:$A$52,0))</f>
        <v/>
      </c>
      <c r="Q2811" s="20">
        <f>G2811/H2811</f>
        <v/>
      </c>
      <c r="R2811" s="20">
        <f>G2811/O2811</f>
        <v/>
      </c>
      <c r="S2811" s="32">
        <f>(G2811-N2811)/(P2811-N2811)</f>
        <v/>
      </c>
      <c r="T2811" s="4">
        <f>IF(G2811&lt;N2811,"Below",IF(G2811&gt;P2811,"Above","Within"))</f>
        <v/>
      </c>
      <c r="U2811" s="17">
        <f>MAX(0,N2811-G2811)*F2811</f>
        <v/>
      </c>
      <c r="V2811" s="17">
        <f>MAX(0,G2811-P2811)*F2811</f>
        <v/>
      </c>
      <c r="W2811" s="33">
        <f>IF(T2811="Above",LN(G2811/P2811)/LN(1+INDEX(Market!$E$6:$E$9,MATCH(B2811,Market!$A$6:$A$9,0))),0)</f>
        <v/>
      </c>
    </row>
    <row r="2812">
      <c r="A2812" s="5" t="inlineStr">
        <is>
          <t>E03271</t>
        </is>
      </c>
      <c r="B2812" s="5" t="inlineStr">
        <is>
          <t>DE</t>
        </is>
      </c>
      <c r="C2812" s="5" t="inlineStr">
        <is>
          <t>Customer Service</t>
        </is>
      </c>
      <c r="D2812" s="5" t="inlineStr">
        <is>
          <t>L5</t>
        </is>
      </c>
      <c r="E2812" s="5" t="inlineStr">
        <is>
          <t>M</t>
        </is>
      </c>
      <c r="F2812" s="5" t="n">
        <v>1</v>
      </c>
      <c r="G2812" s="31" t="n">
        <v>98000</v>
      </c>
      <c r="H2812" s="31" t="n">
        <v>99200</v>
      </c>
      <c r="I2812" s="6">
        <f>INDEX(Roles!$J$5:$J$40,MATCH(C2812&amp;"|"&amp;D2812,Roles!$A$5:$A$40,0))</f>
        <v/>
      </c>
      <c r="J2812" s="6">
        <f>INDEX(Roles!$K$5:$K$40,MATCH(C2812&amp;"|"&amp;D2812,Roles!$A$5:$A$40,0))</f>
        <v/>
      </c>
      <c r="K2812" s="26">
        <f>INDEX(Market!$K$31:$K$54,MATCH(B2812&amp;"|"&amp;J2812,Market!$A$31:$A$54,0))</f>
        <v/>
      </c>
      <c r="L2812" s="6">
        <f>INDEX(Settings!$E$13:$E$19,MATCH(I2812,Settings!$B$13:$B$19,0))</f>
        <v/>
      </c>
      <c r="M2812" s="25">
        <f>INDEX(Structure!$K$6:$K$12,MATCH(I2812,Structure!$A$6:$A$12,0))</f>
        <v/>
      </c>
      <c r="N2812" s="26">
        <f>INDEX(Structure!$G$25:$G$52,MATCH(B2812&amp;"|"&amp;I2812,Structure!$A$25:$A$52,0))</f>
        <v/>
      </c>
      <c r="O2812" s="26">
        <f>INDEX(Structure!$H$25:$H$52,MATCH(B2812&amp;"|"&amp;I2812,Structure!$A$25:$A$52,0))</f>
        <v/>
      </c>
      <c r="P2812" s="26">
        <f>INDEX(Structure!$I$25:$I$52,MATCH(B2812&amp;"|"&amp;I2812,Structure!$A$25:$A$52,0))</f>
        <v/>
      </c>
      <c r="Q2812" s="20">
        <f>G2812/H2812</f>
        <v/>
      </c>
      <c r="R2812" s="20">
        <f>G2812/O2812</f>
        <v/>
      </c>
      <c r="S2812" s="32">
        <f>(G2812-N2812)/(P2812-N2812)</f>
        <v/>
      </c>
      <c r="T2812" s="4">
        <f>IF(G2812&lt;N2812,"Below",IF(G2812&gt;P2812,"Above","Within"))</f>
        <v/>
      </c>
      <c r="U2812" s="17">
        <f>MAX(0,N2812-G2812)*F2812</f>
        <v/>
      </c>
      <c r="V2812" s="17">
        <f>MAX(0,G2812-P2812)*F2812</f>
        <v/>
      </c>
      <c r="W2812" s="33">
        <f>IF(T2812="Above",LN(G2812/P2812)/LN(1+INDEX(Market!$E$6:$E$9,MATCH(B2812,Market!$A$6:$A$9,0))),0)</f>
        <v/>
      </c>
    </row>
    <row r="2813">
      <c r="A2813" s="5" t="inlineStr">
        <is>
          <t>E03272</t>
        </is>
      </c>
      <c r="B2813" s="5" t="inlineStr">
        <is>
          <t>DE</t>
        </is>
      </c>
      <c r="C2813" s="5" t="inlineStr">
        <is>
          <t>Operations</t>
        </is>
      </c>
      <c r="D2813" s="5" t="inlineStr">
        <is>
          <t>L4</t>
        </is>
      </c>
      <c r="E2813" s="5" t="inlineStr">
        <is>
          <t>M</t>
        </is>
      </c>
      <c r="F2813" s="5" t="n">
        <v>0.8</v>
      </c>
      <c r="G2813" s="31" t="n">
        <v>69150</v>
      </c>
      <c r="H2813" s="31" t="n">
        <v>75800</v>
      </c>
      <c r="I2813" s="6">
        <f>INDEX(Roles!$J$5:$J$40,MATCH(C2813&amp;"|"&amp;D2813,Roles!$A$5:$A$40,0))</f>
        <v/>
      </c>
      <c r="J2813" s="6">
        <f>INDEX(Roles!$K$5:$K$40,MATCH(C2813&amp;"|"&amp;D2813,Roles!$A$5:$A$40,0))</f>
        <v/>
      </c>
      <c r="K2813" s="26">
        <f>INDEX(Market!$K$31:$K$54,MATCH(B2813&amp;"|"&amp;J2813,Market!$A$31:$A$54,0))</f>
        <v/>
      </c>
      <c r="L2813" s="6">
        <f>INDEX(Settings!$E$13:$E$19,MATCH(I2813,Settings!$B$13:$B$19,0))</f>
        <v/>
      </c>
      <c r="M2813" s="25">
        <f>INDEX(Structure!$K$6:$K$12,MATCH(I2813,Structure!$A$6:$A$12,0))</f>
        <v/>
      </c>
      <c r="N2813" s="26">
        <f>INDEX(Structure!$G$25:$G$52,MATCH(B2813&amp;"|"&amp;I2813,Structure!$A$25:$A$52,0))</f>
        <v/>
      </c>
      <c r="O2813" s="26">
        <f>INDEX(Structure!$H$25:$H$52,MATCH(B2813&amp;"|"&amp;I2813,Structure!$A$25:$A$52,0))</f>
        <v/>
      </c>
      <c r="P2813" s="26">
        <f>INDEX(Structure!$I$25:$I$52,MATCH(B2813&amp;"|"&amp;I2813,Structure!$A$25:$A$52,0))</f>
        <v/>
      </c>
      <c r="Q2813" s="20">
        <f>G2813/H2813</f>
        <v/>
      </c>
      <c r="R2813" s="20">
        <f>G2813/O2813</f>
        <v/>
      </c>
      <c r="S2813" s="32">
        <f>(G2813-N2813)/(P2813-N2813)</f>
        <v/>
      </c>
      <c r="T2813" s="4">
        <f>IF(G2813&lt;N2813,"Below",IF(G2813&gt;P2813,"Above","Within"))</f>
        <v/>
      </c>
      <c r="U2813" s="17">
        <f>MAX(0,N2813-G2813)*F2813</f>
        <v/>
      </c>
      <c r="V2813" s="17">
        <f>MAX(0,G2813-P2813)*F2813</f>
        <v/>
      </c>
      <c r="W2813" s="33">
        <f>IF(T2813="Above",LN(G2813/P2813)/LN(1+INDEX(Market!$E$6:$E$9,MATCH(B2813,Market!$A$6:$A$9,0))),0)</f>
        <v/>
      </c>
    </row>
    <row r="2814">
      <c r="A2814" s="5" t="inlineStr">
        <is>
          <t>E03273</t>
        </is>
      </c>
      <c r="B2814" s="5" t="inlineStr">
        <is>
          <t>IT</t>
        </is>
      </c>
      <c r="C2814" s="5" t="inlineStr">
        <is>
          <t>Operations</t>
        </is>
      </c>
      <c r="D2814" s="5" t="inlineStr">
        <is>
          <t>L2</t>
        </is>
      </c>
      <c r="E2814" s="5" t="inlineStr">
        <is>
          <t>F</t>
        </is>
      </c>
      <c r="F2814" s="5" t="n">
        <v>1</v>
      </c>
      <c r="G2814" s="31" t="n">
        <v>30000</v>
      </c>
      <c r="H2814" s="31" t="n">
        <v>30900</v>
      </c>
      <c r="I2814" s="6">
        <f>INDEX(Roles!$J$5:$J$40,MATCH(C2814&amp;"|"&amp;D2814,Roles!$A$5:$A$40,0))</f>
        <v/>
      </c>
      <c r="J2814" s="6">
        <f>INDEX(Roles!$K$5:$K$40,MATCH(C2814&amp;"|"&amp;D2814,Roles!$A$5:$A$40,0))</f>
        <v/>
      </c>
      <c r="K2814" s="26">
        <f>INDEX(Market!$K$31:$K$54,MATCH(B2814&amp;"|"&amp;J2814,Market!$A$31:$A$54,0))</f>
        <v/>
      </c>
      <c r="L2814" s="6">
        <f>INDEX(Settings!$E$13:$E$19,MATCH(I2814,Settings!$B$13:$B$19,0))</f>
        <v/>
      </c>
      <c r="M2814" s="25">
        <f>INDEX(Structure!$K$6:$K$12,MATCH(I2814,Structure!$A$6:$A$12,0))</f>
        <v/>
      </c>
      <c r="N2814" s="26">
        <f>INDEX(Structure!$G$25:$G$52,MATCH(B2814&amp;"|"&amp;I2814,Structure!$A$25:$A$52,0))</f>
        <v/>
      </c>
      <c r="O2814" s="26">
        <f>INDEX(Structure!$H$25:$H$52,MATCH(B2814&amp;"|"&amp;I2814,Structure!$A$25:$A$52,0))</f>
        <v/>
      </c>
      <c r="P2814" s="26">
        <f>INDEX(Structure!$I$25:$I$52,MATCH(B2814&amp;"|"&amp;I2814,Structure!$A$25:$A$52,0))</f>
        <v/>
      </c>
      <c r="Q2814" s="20">
        <f>G2814/H2814</f>
        <v/>
      </c>
      <c r="R2814" s="20">
        <f>G2814/O2814</f>
        <v/>
      </c>
      <c r="S2814" s="32">
        <f>(G2814-N2814)/(P2814-N2814)</f>
        <v/>
      </c>
      <c r="T2814" s="4">
        <f>IF(G2814&lt;N2814,"Below",IF(G2814&gt;P2814,"Above","Within"))</f>
        <v/>
      </c>
      <c r="U2814" s="17">
        <f>MAX(0,N2814-G2814)*F2814</f>
        <v/>
      </c>
      <c r="V2814" s="17">
        <f>MAX(0,G2814-P2814)*F2814</f>
        <v/>
      </c>
      <c r="W2814" s="33">
        <f>IF(T2814="Above",LN(G2814/P2814)/LN(1+INDEX(Market!$E$6:$E$9,MATCH(B2814,Market!$A$6:$A$9,0))),0)</f>
        <v/>
      </c>
    </row>
    <row r="2815">
      <c r="A2815" s="5" t="inlineStr">
        <is>
          <t>E03274</t>
        </is>
      </c>
      <c r="B2815" s="5" t="inlineStr">
        <is>
          <t>PL</t>
        </is>
      </c>
      <c r="C2815" s="5" t="inlineStr">
        <is>
          <t>Customer Service</t>
        </is>
      </c>
      <c r="D2815" s="5" t="inlineStr">
        <is>
          <t>L3</t>
        </is>
      </c>
      <c r="E2815" s="5" t="inlineStr">
        <is>
          <t>F</t>
        </is>
      </c>
      <c r="F2815" s="5" t="n">
        <v>1</v>
      </c>
      <c r="G2815" s="31" t="n">
        <v>31050</v>
      </c>
      <c r="H2815" s="31" t="n">
        <v>30200</v>
      </c>
      <c r="I2815" s="6">
        <f>INDEX(Roles!$J$5:$J$40,MATCH(C2815&amp;"|"&amp;D2815,Roles!$A$5:$A$40,0))</f>
        <v/>
      </c>
      <c r="J2815" s="6">
        <f>INDEX(Roles!$K$5:$K$40,MATCH(C2815&amp;"|"&amp;D2815,Roles!$A$5:$A$40,0))</f>
        <v/>
      </c>
      <c r="K2815" s="26">
        <f>INDEX(Market!$K$31:$K$54,MATCH(B2815&amp;"|"&amp;J2815,Market!$A$31:$A$54,0))</f>
        <v/>
      </c>
      <c r="L2815" s="6">
        <f>INDEX(Settings!$E$13:$E$19,MATCH(I2815,Settings!$B$13:$B$19,0))</f>
        <v/>
      </c>
      <c r="M2815" s="25">
        <f>INDEX(Structure!$K$6:$K$12,MATCH(I2815,Structure!$A$6:$A$12,0))</f>
        <v/>
      </c>
      <c r="N2815" s="26">
        <f>INDEX(Structure!$G$25:$G$52,MATCH(B2815&amp;"|"&amp;I2815,Structure!$A$25:$A$52,0))</f>
        <v/>
      </c>
      <c r="O2815" s="26">
        <f>INDEX(Structure!$H$25:$H$52,MATCH(B2815&amp;"|"&amp;I2815,Structure!$A$25:$A$52,0))</f>
        <v/>
      </c>
      <c r="P2815" s="26">
        <f>INDEX(Structure!$I$25:$I$52,MATCH(B2815&amp;"|"&amp;I2815,Structure!$A$25:$A$52,0))</f>
        <v/>
      </c>
      <c r="Q2815" s="20">
        <f>G2815/H2815</f>
        <v/>
      </c>
      <c r="R2815" s="20">
        <f>G2815/O2815</f>
        <v/>
      </c>
      <c r="S2815" s="32">
        <f>(G2815-N2815)/(P2815-N2815)</f>
        <v/>
      </c>
      <c r="T2815" s="4">
        <f>IF(G2815&lt;N2815,"Below",IF(G2815&gt;P2815,"Above","Within"))</f>
        <v/>
      </c>
      <c r="U2815" s="17">
        <f>MAX(0,N2815-G2815)*F2815</f>
        <v/>
      </c>
      <c r="V2815" s="17">
        <f>MAX(0,G2815-P2815)*F2815</f>
        <v/>
      </c>
      <c r="W2815" s="33">
        <f>IF(T2815="Above",LN(G2815/P2815)/LN(1+INDEX(Market!$E$6:$E$9,MATCH(B2815,Market!$A$6:$A$9,0))),0)</f>
        <v/>
      </c>
    </row>
    <row r="2816">
      <c r="A2816" s="5" t="inlineStr">
        <is>
          <t>E03275</t>
        </is>
      </c>
      <c r="B2816" s="5" t="inlineStr">
        <is>
          <t>DE</t>
        </is>
      </c>
      <c r="C2816" s="5" t="inlineStr">
        <is>
          <t>Operations</t>
        </is>
      </c>
      <c r="D2816" s="5" t="inlineStr">
        <is>
          <t>L4</t>
        </is>
      </c>
      <c r="E2816" s="5" t="inlineStr">
        <is>
          <t>M</t>
        </is>
      </c>
      <c r="F2816" s="5" t="n">
        <v>1</v>
      </c>
      <c r="G2816" s="31" t="n">
        <v>89900</v>
      </c>
      <c r="H2816" s="31" t="n">
        <v>75800</v>
      </c>
      <c r="I2816" s="6">
        <f>INDEX(Roles!$J$5:$J$40,MATCH(C2816&amp;"|"&amp;D2816,Roles!$A$5:$A$40,0))</f>
        <v/>
      </c>
      <c r="J2816" s="6">
        <f>INDEX(Roles!$K$5:$K$40,MATCH(C2816&amp;"|"&amp;D2816,Roles!$A$5:$A$40,0))</f>
        <v/>
      </c>
      <c r="K2816" s="26">
        <f>INDEX(Market!$K$31:$K$54,MATCH(B2816&amp;"|"&amp;J2816,Market!$A$31:$A$54,0))</f>
        <v/>
      </c>
      <c r="L2816" s="6">
        <f>INDEX(Settings!$E$13:$E$19,MATCH(I2816,Settings!$B$13:$B$19,0))</f>
        <v/>
      </c>
      <c r="M2816" s="25">
        <f>INDEX(Structure!$K$6:$K$12,MATCH(I2816,Structure!$A$6:$A$12,0))</f>
        <v/>
      </c>
      <c r="N2816" s="26">
        <f>INDEX(Structure!$G$25:$G$52,MATCH(B2816&amp;"|"&amp;I2816,Structure!$A$25:$A$52,0))</f>
        <v/>
      </c>
      <c r="O2816" s="26">
        <f>INDEX(Structure!$H$25:$H$52,MATCH(B2816&amp;"|"&amp;I2816,Structure!$A$25:$A$52,0))</f>
        <v/>
      </c>
      <c r="P2816" s="26">
        <f>INDEX(Structure!$I$25:$I$52,MATCH(B2816&amp;"|"&amp;I2816,Structure!$A$25:$A$52,0))</f>
        <v/>
      </c>
      <c r="Q2816" s="20">
        <f>G2816/H2816</f>
        <v/>
      </c>
      <c r="R2816" s="20">
        <f>G2816/O2816</f>
        <v/>
      </c>
      <c r="S2816" s="32">
        <f>(G2816-N2816)/(P2816-N2816)</f>
        <v/>
      </c>
      <c r="T2816" s="4">
        <f>IF(G2816&lt;N2816,"Below",IF(G2816&gt;P2816,"Above","Within"))</f>
        <v/>
      </c>
      <c r="U2816" s="17">
        <f>MAX(0,N2816-G2816)*F2816</f>
        <v/>
      </c>
      <c r="V2816" s="17">
        <f>MAX(0,G2816-P2816)*F2816</f>
        <v/>
      </c>
      <c r="W2816" s="33">
        <f>IF(T2816="Above",LN(G2816/P2816)/LN(1+INDEX(Market!$E$6:$E$9,MATCH(B2816,Market!$A$6:$A$9,0))),0)</f>
        <v/>
      </c>
    </row>
    <row r="2817">
      <c r="A2817" s="5" t="inlineStr">
        <is>
          <t>E03276</t>
        </is>
      </c>
      <c r="B2817" s="5" t="inlineStr">
        <is>
          <t>PL</t>
        </is>
      </c>
      <c r="C2817" s="5" t="inlineStr">
        <is>
          <t>Tech</t>
        </is>
      </c>
      <c r="D2817" s="5" t="inlineStr">
        <is>
          <t>L3</t>
        </is>
      </c>
      <c r="E2817" s="5" t="inlineStr">
        <is>
          <t>F</t>
        </is>
      </c>
      <c r="F2817" s="5" t="n">
        <v>1</v>
      </c>
      <c r="G2817" s="31" t="n">
        <v>46750</v>
      </c>
      <c r="H2817" s="31" t="n">
        <v>42000</v>
      </c>
      <c r="I2817" s="6">
        <f>INDEX(Roles!$J$5:$J$40,MATCH(C2817&amp;"|"&amp;D2817,Roles!$A$5:$A$40,0))</f>
        <v/>
      </c>
      <c r="J2817" s="6">
        <f>INDEX(Roles!$K$5:$K$40,MATCH(C2817&amp;"|"&amp;D2817,Roles!$A$5:$A$40,0))</f>
        <v/>
      </c>
      <c r="K2817" s="26">
        <f>INDEX(Market!$K$31:$K$54,MATCH(B2817&amp;"|"&amp;J2817,Market!$A$31:$A$54,0))</f>
        <v/>
      </c>
      <c r="L2817" s="6">
        <f>INDEX(Settings!$E$13:$E$19,MATCH(I2817,Settings!$B$13:$B$19,0))</f>
        <v/>
      </c>
      <c r="M2817" s="25">
        <f>INDEX(Structure!$K$6:$K$12,MATCH(I2817,Structure!$A$6:$A$12,0))</f>
        <v/>
      </c>
      <c r="N2817" s="26">
        <f>INDEX(Structure!$G$25:$G$52,MATCH(B2817&amp;"|"&amp;I2817,Structure!$A$25:$A$52,0))</f>
        <v/>
      </c>
      <c r="O2817" s="26">
        <f>INDEX(Structure!$H$25:$H$52,MATCH(B2817&amp;"|"&amp;I2817,Structure!$A$25:$A$52,0))</f>
        <v/>
      </c>
      <c r="P2817" s="26">
        <f>INDEX(Structure!$I$25:$I$52,MATCH(B2817&amp;"|"&amp;I2817,Structure!$A$25:$A$52,0))</f>
        <v/>
      </c>
      <c r="Q2817" s="20">
        <f>G2817/H2817</f>
        <v/>
      </c>
      <c r="R2817" s="20">
        <f>G2817/O2817</f>
        <v/>
      </c>
      <c r="S2817" s="32">
        <f>(G2817-N2817)/(P2817-N2817)</f>
        <v/>
      </c>
      <c r="T2817" s="4">
        <f>IF(G2817&lt;N2817,"Below",IF(G2817&gt;P2817,"Above","Within"))</f>
        <v/>
      </c>
      <c r="U2817" s="17">
        <f>MAX(0,N2817-G2817)*F2817</f>
        <v/>
      </c>
      <c r="V2817" s="17">
        <f>MAX(0,G2817-P2817)*F2817</f>
        <v/>
      </c>
      <c r="W2817" s="33">
        <f>IF(T2817="Above",LN(G2817/P2817)/LN(1+INDEX(Market!$E$6:$E$9,MATCH(B2817,Market!$A$6:$A$9,0))),0)</f>
        <v/>
      </c>
    </row>
    <row r="2818">
      <c r="A2818" s="5" t="inlineStr">
        <is>
          <t>E03277</t>
        </is>
      </c>
      <c r="B2818" s="5" t="inlineStr">
        <is>
          <t>IT</t>
        </is>
      </c>
      <c r="C2818" s="5" t="inlineStr">
        <is>
          <t>Customer Service</t>
        </is>
      </c>
      <c r="D2818" s="5" t="inlineStr">
        <is>
          <t>L1</t>
        </is>
      </c>
      <c r="E2818" s="5" t="inlineStr">
        <is>
          <t>F</t>
        </is>
      </c>
      <c r="F2818" s="5" t="n">
        <v>1</v>
      </c>
      <c r="G2818" s="31" t="n">
        <v>22700</v>
      </c>
      <c r="H2818" s="31" t="n">
        <v>23400</v>
      </c>
      <c r="I2818" s="6">
        <f>INDEX(Roles!$J$5:$J$40,MATCH(C2818&amp;"|"&amp;D2818,Roles!$A$5:$A$40,0))</f>
        <v/>
      </c>
      <c r="J2818" s="6">
        <f>INDEX(Roles!$K$5:$K$40,MATCH(C2818&amp;"|"&amp;D2818,Roles!$A$5:$A$40,0))</f>
        <v/>
      </c>
      <c r="K2818" s="26">
        <f>INDEX(Market!$K$31:$K$54,MATCH(B2818&amp;"|"&amp;J2818,Market!$A$31:$A$54,0))</f>
        <v/>
      </c>
      <c r="L2818" s="6">
        <f>INDEX(Settings!$E$13:$E$19,MATCH(I2818,Settings!$B$13:$B$19,0))</f>
        <v/>
      </c>
      <c r="M2818" s="25">
        <f>INDEX(Structure!$K$6:$K$12,MATCH(I2818,Structure!$A$6:$A$12,0))</f>
        <v/>
      </c>
      <c r="N2818" s="26">
        <f>INDEX(Structure!$G$25:$G$52,MATCH(B2818&amp;"|"&amp;I2818,Structure!$A$25:$A$52,0))</f>
        <v/>
      </c>
      <c r="O2818" s="26">
        <f>INDEX(Structure!$H$25:$H$52,MATCH(B2818&amp;"|"&amp;I2818,Structure!$A$25:$A$52,0))</f>
        <v/>
      </c>
      <c r="P2818" s="26">
        <f>INDEX(Structure!$I$25:$I$52,MATCH(B2818&amp;"|"&amp;I2818,Structure!$A$25:$A$52,0))</f>
        <v/>
      </c>
      <c r="Q2818" s="20">
        <f>G2818/H2818</f>
        <v/>
      </c>
      <c r="R2818" s="20">
        <f>G2818/O2818</f>
        <v/>
      </c>
      <c r="S2818" s="32">
        <f>(G2818-N2818)/(P2818-N2818)</f>
        <v/>
      </c>
      <c r="T2818" s="4">
        <f>IF(G2818&lt;N2818,"Below",IF(G2818&gt;P2818,"Above","Within"))</f>
        <v/>
      </c>
      <c r="U2818" s="17">
        <f>MAX(0,N2818-G2818)*F2818</f>
        <v/>
      </c>
      <c r="V2818" s="17">
        <f>MAX(0,G2818-P2818)*F2818</f>
        <v/>
      </c>
      <c r="W2818" s="33">
        <f>IF(T2818="Above",LN(G2818/P2818)/LN(1+INDEX(Market!$E$6:$E$9,MATCH(B2818,Market!$A$6:$A$9,0))),0)</f>
        <v/>
      </c>
    </row>
    <row r="2819">
      <c r="A2819" s="5" t="inlineStr">
        <is>
          <t>E03278</t>
        </is>
      </c>
      <c r="B2819" s="5" t="inlineStr">
        <is>
          <t>IT</t>
        </is>
      </c>
      <c r="C2819" s="5" t="inlineStr">
        <is>
          <t>Operations</t>
        </is>
      </c>
      <c r="D2819" s="5" t="inlineStr">
        <is>
          <t>L2</t>
        </is>
      </c>
      <c r="E2819" s="5" t="inlineStr">
        <is>
          <t>M</t>
        </is>
      </c>
      <c r="F2819" s="5" t="n">
        <v>0.8</v>
      </c>
      <c r="G2819" s="31" t="n">
        <v>26600</v>
      </c>
      <c r="H2819" s="31" t="n">
        <v>30900</v>
      </c>
      <c r="I2819" s="6">
        <f>INDEX(Roles!$J$5:$J$40,MATCH(C2819&amp;"|"&amp;D2819,Roles!$A$5:$A$40,0))</f>
        <v/>
      </c>
      <c r="J2819" s="6">
        <f>INDEX(Roles!$K$5:$K$40,MATCH(C2819&amp;"|"&amp;D2819,Roles!$A$5:$A$40,0))</f>
        <v/>
      </c>
      <c r="K2819" s="26">
        <f>INDEX(Market!$K$31:$K$54,MATCH(B2819&amp;"|"&amp;J2819,Market!$A$31:$A$54,0))</f>
        <v/>
      </c>
      <c r="L2819" s="6">
        <f>INDEX(Settings!$E$13:$E$19,MATCH(I2819,Settings!$B$13:$B$19,0))</f>
        <v/>
      </c>
      <c r="M2819" s="25">
        <f>INDEX(Structure!$K$6:$K$12,MATCH(I2819,Structure!$A$6:$A$12,0))</f>
        <v/>
      </c>
      <c r="N2819" s="26">
        <f>INDEX(Structure!$G$25:$G$52,MATCH(B2819&amp;"|"&amp;I2819,Structure!$A$25:$A$52,0))</f>
        <v/>
      </c>
      <c r="O2819" s="26">
        <f>INDEX(Structure!$H$25:$H$52,MATCH(B2819&amp;"|"&amp;I2819,Structure!$A$25:$A$52,0))</f>
        <v/>
      </c>
      <c r="P2819" s="26">
        <f>INDEX(Structure!$I$25:$I$52,MATCH(B2819&amp;"|"&amp;I2819,Structure!$A$25:$A$52,0))</f>
        <v/>
      </c>
      <c r="Q2819" s="20">
        <f>G2819/H2819</f>
        <v/>
      </c>
      <c r="R2819" s="20">
        <f>G2819/O2819</f>
        <v/>
      </c>
      <c r="S2819" s="32">
        <f>(G2819-N2819)/(P2819-N2819)</f>
        <v/>
      </c>
      <c r="T2819" s="4">
        <f>IF(G2819&lt;N2819,"Below",IF(G2819&gt;P2819,"Above","Within"))</f>
        <v/>
      </c>
      <c r="U2819" s="17">
        <f>MAX(0,N2819-G2819)*F2819</f>
        <v/>
      </c>
      <c r="V2819" s="17">
        <f>MAX(0,G2819-P2819)*F2819</f>
        <v/>
      </c>
      <c r="W2819" s="33">
        <f>IF(T2819="Above",LN(G2819/P2819)/LN(1+INDEX(Market!$E$6:$E$9,MATCH(B2819,Market!$A$6:$A$9,0))),0)</f>
        <v/>
      </c>
    </row>
    <row r="2820">
      <c r="A2820" s="5" t="inlineStr">
        <is>
          <t>E03279</t>
        </is>
      </c>
      <c r="B2820" s="5" t="inlineStr">
        <is>
          <t>DE</t>
        </is>
      </c>
      <c r="C2820" s="5" t="inlineStr">
        <is>
          <t>Sales</t>
        </is>
      </c>
      <c r="D2820" s="5" t="inlineStr">
        <is>
          <t>L2</t>
        </is>
      </c>
      <c r="E2820" s="5" t="inlineStr">
        <is>
          <t>M</t>
        </is>
      </c>
      <c r="F2820" s="5" t="n">
        <v>1</v>
      </c>
      <c r="G2820" s="31" t="n">
        <v>53750</v>
      </c>
      <c r="H2820" s="31" t="n">
        <v>49900</v>
      </c>
      <c r="I2820" s="6">
        <f>INDEX(Roles!$J$5:$J$40,MATCH(C2820&amp;"|"&amp;D2820,Roles!$A$5:$A$40,0))</f>
        <v/>
      </c>
      <c r="J2820" s="6">
        <f>INDEX(Roles!$K$5:$K$40,MATCH(C2820&amp;"|"&amp;D2820,Roles!$A$5:$A$40,0))</f>
        <v/>
      </c>
      <c r="K2820" s="26">
        <f>INDEX(Market!$K$31:$K$54,MATCH(B2820&amp;"|"&amp;J2820,Market!$A$31:$A$54,0))</f>
        <v/>
      </c>
      <c r="L2820" s="6">
        <f>INDEX(Settings!$E$13:$E$19,MATCH(I2820,Settings!$B$13:$B$19,0))</f>
        <v/>
      </c>
      <c r="M2820" s="25">
        <f>INDEX(Structure!$K$6:$K$12,MATCH(I2820,Structure!$A$6:$A$12,0))</f>
        <v/>
      </c>
      <c r="N2820" s="26">
        <f>INDEX(Structure!$G$25:$G$52,MATCH(B2820&amp;"|"&amp;I2820,Structure!$A$25:$A$52,0))</f>
        <v/>
      </c>
      <c r="O2820" s="26">
        <f>INDEX(Structure!$H$25:$H$52,MATCH(B2820&amp;"|"&amp;I2820,Structure!$A$25:$A$52,0))</f>
        <v/>
      </c>
      <c r="P2820" s="26">
        <f>INDEX(Structure!$I$25:$I$52,MATCH(B2820&amp;"|"&amp;I2820,Structure!$A$25:$A$52,0))</f>
        <v/>
      </c>
      <c r="Q2820" s="20">
        <f>G2820/H2820</f>
        <v/>
      </c>
      <c r="R2820" s="20">
        <f>G2820/O2820</f>
        <v/>
      </c>
      <c r="S2820" s="32">
        <f>(G2820-N2820)/(P2820-N2820)</f>
        <v/>
      </c>
      <c r="T2820" s="4">
        <f>IF(G2820&lt;N2820,"Below",IF(G2820&gt;P2820,"Above","Within"))</f>
        <v/>
      </c>
      <c r="U2820" s="17">
        <f>MAX(0,N2820-G2820)*F2820</f>
        <v/>
      </c>
      <c r="V2820" s="17">
        <f>MAX(0,G2820-P2820)*F2820</f>
        <v/>
      </c>
      <c r="W2820" s="33">
        <f>IF(T2820="Above",LN(G2820/P2820)/LN(1+INDEX(Market!$E$6:$E$9,MATCH(B2820,Market!$A$6:$A$9,0))),0)</f>
        <v/>
      </c>
    </row>
    <row r="2821">
      <c r="A2821" s="5" t="inlineStr">
        <is>
          <t>E03280</t>
        </is>
      </c>
      <c r="B2821" s="5" t="inlineStr">
        <is>
          <t>ES</t>
        </is>
      </c>
      <c r="C2821" s="5" t="inlineStr">
        <is>
          <t>Tech</t>
        </is>
      </c>
      <c r="D2821" s="5" t="inlineStr">
        <is>
          <t>L1</t>
        </is>
      </c>
      <c r="E2821" s="5" t="inlineStr">
        <is>
          <t>F</t>
        </is>
      </c>
      <c r="F2821" s="5" t="n">
        <v>1</v>
      </c>
      <c r="G2821" s="31" t="n">
        <v>34150</v>
      </c>
      <c r="H2821" s="31" t="n">
        <v>31200</v>
      </c>
      <c r="I2821" s="6">
        <f>INDEX(Roles!$J$5:$J$40,MATCH(C2821&amp;"|"&amp;D2821,Roles!$A$5:$A$40,0))</f>
        <v/>
      </c>
      <c r="J2821" s="6">
        <f>INDEX(Roles!$K$5:$K$40,MATCH(C2821&amp;"|"&amp;D2821,Roles!$A$5:$A$40,0))</f>
        <v/>
      </c>
      <c r="K2821" s="26">
        <f>INDEX(Market!$K$31:$K$54,MATCH(B2821&amp;"|"&amp;J2821,Market!$A$31:$A$54,0))</f>
        <v/>
      </c>
      <c r="L2821" s="6">
        <f>INDEX(Settings!$E$13:$E$19,MATCH(I2821,Settings!$B$13:$B$19,0))</f>
        <v/>
      </c>
      <c r="M2821" s="25">
        <f>INDEX(Structure!$K$6:$K$12,MATCH(I2821,Structure!$A$6:$A$12,0))</f>
        <v/>
      </c>
      <c r="N2821" s="26">
        <f>INDEX(Structure!$G$25:$G$52,MATCH(B2821&amp;"|"&amp;I2821,Structure!$A$25:$A$52,0))</f>
        <v/>
      </c>
      <c r="O2821" s="26">
        <f>INDEX(Structure!$H$25:$H$52,MATCH(B2821&amp;"|"&amp;I2821,Structure!$A$25:$A$52,0))</f>
        <v/>
      </c>
      <c r="P2821" s="26">
        <f>INDEX(Structure!$I$25:$I$52,MATCH(B2821&amp;"|"&amp;I2821,Structure!$A$25:$A$52,0))</f>
        <v/>
      </c>
      <c r="Q2821" s="20">
        <f>G2821/H2821</f>
        <v/>
      </c>
      <c r="R2821" s="20">
        <f>G2821/O2821</f>
        <v/>
      </c>
      <c r="S2821" s="32">
        <f>(G2821-N2821)/(P2821-N2821)</f>
        <v/>
      </c>
      <c r="T2821" s="4">
        <f>IF(G2821&lt;N2821,"Below",IF(G2821&gt;P2821,"Above","Within"))</f>
        <v/>
      </c>
      <c r="U2821" s="17">
        <f>MAX(0,N2821-G2821)*F2821</f>
        <v/>
      </c>
      <c r="V2821" s="17">
        <f>MAX(0,G2821-P2821)*F2821</f>
        <v/>
      </c>
      <c r="W2821" s="33">
        <f>IF(T2821="Above",LN(G2821/P2821)/LN(1+INDEX(Market!$E$6:$E$9,MATCH(B2821,Market!$A$6:$A$9,0))),0)</f>
        <v/>
      </c>
    </row>
    <row r="2822">
      <c r="A2822" s="5" t="inlineStr">
        <is>
          <t>E03281</t>
        </is>
      </c>
      <c r="B2822" s="5" t="inlineStr">
        <is>
          <t>IT</t>
        </is>
      </c>
      <c r="C2822" s="5" t="inlineStr">
        <is>
          <t>Operations</t>
        </is>
      </c>
      <c r="D2822" s="5" t="inlineStr">
        <is>
          <t>L1</t>
        </is>
      </c>
      <c r="E2822" s="5" t="inlineStr">
        <is>
          <t>F</t>
        </is>
      </c>
      <c r="F2822" s="5" t="n">
        <v>1</v>
      </c>
      <c r="G2822" s="31" t="n">
        <v>20150</v>
      </c>
      <c r="H2822" s="31" t="n">
        <v>24700</v>
      </c>
      <c r="I2822" s="6">
        <f>INDEX(Roles!$J$5:$J$40,MATCH(C2822&amp;"|"&amp;D2822,Roles!$A$5:$A$40,0))</f>
        <v/>
      </c>
      <c r="J2822" s="6">
        <f>INDEX(Roles!$K$5:$K$40,MATCH(C2822&amp;"|"&amp;D2822,Roles!$A$5:$A$40,0))</f>
        <v/>
      </c>
      <c r="K2822" s="26">
        <f>INDEX(Market!$K$31:$K$54,MATCH(B2822&amp;"|"&amp;J2822,Market!$A$31:$A$54,0))</f>
        <v/>
      </c>
      <c r="L2822" s="6">
        <f>INDEX(Settings!$E$13:$E$19,MATCH(I2822,Settings!$B$13:$B$19,0))</f>
        <v/>
      </c>
      <c r="M2822" s="25">
        <f>INDEX(Structure!$K$6:$K$12,MATCH(I2822,Structure!$A$6:$A$12,0))</f>
        <v/>
      </c>
      <c r="N2822" s="26">
        <f>INDEX(Structure!$G$25:$G$52,MATCH(B2822&amp;"|"&amp;I2822,Structure!$A$25:$A$52,0))</f>
        <v/>
      </c>
      <c r="O2822" s="26">
        <f>INDEX(Structure!$H$25:$H$52,MATCH(B2822&amp;"|"&amp;I2822,Structure!$A$25:$A$52,0))</f>
        <v/>
      </c>
      <c r="P2822" s="26">
        <f>INDEX(Structure!$I$25:$I$52,MATCH(B2822&amp;"|"&amp;I2822,Structure!$A$25:$A$52,0))</f>
        <v/>
      </c>
      <c r="Q2822" s="20">
        <f>G2822/H2822</f>
        <v/>
      </c>
      <c r="R2822" s="20">
        <f>G2822/O2822</f>
        <v/>
      </c>
      <c r="S2822" s="32">
        <f>(G2822-N2822)/(P2822-N2822)</f>
        <v/>
      </c>
      <c r="T2822" s="4">
        <f>IF(G2822&lt;N2822,"Below",IF(G2822&gt;P2822,"Above","Within"))</f>
        <v/>
      </c>
      <c r="U2822" s="17">
        <f>MAX(0,N2822-G2822)*F2822</f>
        <v/>
      </c>
      <c r="V2822" s="17">
        <f>MAX(0,G2822-P2822)*F2822</f>
        <v/>
      </c>
      <c r="W2822" s="33">
        <f>IF(T2822="Above",LN(G2822/P2822)/LN(1+INDEX(Market!$E$6:$E$9,MATCH(B2822,Market!$A$6:$A$9,0))),0)</f>
        <v/>
      </c>
    </row>
    <row r="2823">
      <c r="A2823" s="5" t="inlineStr">
        <is>
          <t>E03282</t>
        </is>
      </c>
      <c r="B2823" s="5" t="inlineStr">
        <is>
          <t>IT</t>
        </is>
      </c>
      <c r="C2823" s="5" t="inlineStr">
        <is>
          <t>Customer Service</t>
        </is>
      </c>
      <c r="D2823" s="5" t="inlineStr">
        <is>
          <t>L4</t>
        </is>
      </c>
      <c r="E2823" s="5" t="inlineStr">
        <is>
          <t>M</t>
        </is>
      </c>
      <c r="F2823" s="5" t="n">
        <v>1</v>
      </c>
      <c r="G2823" s="31" t="n">
        <v>45600</v>
      </c>
      <c r="H2823" s="31" t="n">
        <v>49100</v>
      </c>
      <c r="I2823" s="6">
        <f>INDEX(Roles!$J$5:$J$40,MATCH(C2823&amp;"|"&amp;D2823,Roles!$A$5:$A$40,0))</f>
        <v/>
      </c>
      <c r="J2823" s="6">
        <f>INDEX(Roles!$K$5:$K$40,MATCH(C2823&amp;"|"&amp;D2823,Roles!$A$5:$A$40,0))</f>
        <v/>
      </c>
      <c r="K2823" s="26">
        <f>INDEX(Market!$K$31:$K$54,MATCH(B2823&amp;"|"&amp;J2823,Market!$A$31:$A$54,0))</f>
        <v/>
      </c>
      <c r="L2823" s="6">
        <f>INDEX(Settings!$E$13:$E$19,MATCH(I2823,Settings!$B$13:$B$19,0))</f>
        <v/>
      </c>
      <c r="M2823" s="25">
        <f>INDEX(Structure!$K$6:$K$12,MATCH(I2823,Structure!$A$6:$A$12,0))</f>
        <v/>
      </c>
      <c r="N2823" s="26">
        <f>INDEX(Structure!$G$25:$G$52,MATCH(B2823&amp;"|"&amp;I2823,Structure!$A$25:$A$52,0))</f>
        <v/>
      </c>
      <c r="O2823" s="26">
        <f>INDEX(Structure!$H$25:$H$52,MATCH(B2823&amp;"|"&amp;I2823,Structure!$A$25:$A$52,0))</f>
        <v/>
      </c>
      <c r="P2823" s="26">
        <f>INDEX(Structure!$I$25:$I$52,MATCH(B2823&amp;"|"&amp;I2823,Structure!$A$25:$A$52,0))</f>
        <v/>
      </c>
      <c r="Q2823" s="20">
        <f>G2823/H2823</f>
        <v/>
      </c>
      <c r="R2823" s="20">
        <f>G2823/O2823</f>
        <v/>
      </c>
      <c r="S2823" s="32">
        <f>(G2823-N2823)/(P2823-N2823)</f>
        <v/>
      </c>
      <c r="T2823" s="4">
        <f>IF(G2823&lt;N2823,"Below",IF(G2823&gt;P2823,"Above","Within"))</f>
        <v/>
      </c>
      <c r="U2823" s="17">
        <f>MAX(0,N2823-G2823)*F2823</f>
        <v/>
      </c>
      <c r="V2823" s="17">
        <f>MAX(0,G2823-P2823)*F2823</f>
        <v/>
      </c>
      <c r="W2823" s="33">
        <f>IF(T2823="Above",LN(G2823/P2823)/LN(1+INDEX(Market!$E$6:$E$9,MATCH(B2823,Market!$A$6:$A$9,0))),0)</f>
        <v/>
      </c>
    </row>
    <row r="2824">
      <c r="A2824" s="5" t="inlineStr">
        <is>
          <t>E03283</t>
        </is>
      </c>
      <c r="B2824" s="5" t="inlineStr">
        <is>
          <t>PL</t>
        </is>
      </c>
      <c r="C2824" s="5" t="inlineStr">
        <is>
          <t>Finance</t>
        </is>
      </c>
      <c r="D2824" s="5" t="inlineStr">
        <is>
          <t>L2</t>
        </is>
      </c>
      <c r="E2824" s="5" t="inlineStr">
        <is>
          <t>M</t>
        </is>
      </c>
      <c r="F2824" s="5" t="n">
        <v>1</v>
      </c>
      <c r="G2824" s="31" t="n">
        <v>26850</v>
      </c>
      <c r="H2824" s="31" t="n">
        <v>28900</v>
      </c>
      <c r="I2824" s="6">
        <f>INDEX(Roles!$J$5:$J$40,MATCH(C2824&amp;"|"&amp;D2824,Roles!$A$5:$A$40,0))</f>
        <v/>
      </c>
      <c r="J2824" s="6">
        <f>INDEX(Roles!$K$5:$K$40,MATCH(C2824&amp;"|"&amp;D2824,Roles!$A$5:$A$40,0))</f>
        <v/>
      </c>
      <c r="K2824" s="26">
        <f>INDEX(Market!$K$31:$K$54,MATCH(B2824&amp;"|"&amp;J2824,Market!$A$31:$A$54,0))</f>
        <v/>
      </c>
      <c r="L2824" s="6">
        <f>INDEX(Settings!$E$13:$E$19,MATCH(I2824,Settings!$B$13:$B$19,0))</f>
        <v/>
      </c>
      <c r="M2824" s="25">
        <f>INDEX(Structure!$K$6:$K$12,MATCH(I2824,Structure!$A$6:$A$12,0))</f>
        <v/>
      </c>
      <c r="N2824" s="26">
        <f>INDEX(Structure!$G$25:$G$52,MATCH(B2824&amp;"|"&amp;I2824,Structure!$A$25:$A$52,0))</f>
        <v/>
      </c>
      <c r="O2824" s="26">
        <f>INDEX(Structure!$H$25:$H$52,MATCH(B2824&amp;"|"&amp;I2824,Structure!$A$25:$A$52,0))</f>
        <v/>
      </c>
      <c r="P2824" s="26">
        <f>INDEX(Structure!$I$25:$I$52,MATCH(B2824&amp;"|"&amp;I2824,Structure!$A$25:$A$52,0))</f>
        <v/>
      </c>
      <c r="Q2824" s="20">
        <f>G2824/H2824</f>
        <v/>
      </c>
      <c r="R2824" s="20">
        <f>G2824/O2824</f>
        <v/>
      </c>
      <c r="S2824" s="32">
        <f>(G2824-N2824)/(P2824-N2824)</f>
        <v/>
      </c>
      <c r="T2824" s="4">
        <f>IF(G2824&lt;N2824,"Below",IF(G2824&gt;P2824,"Above","Within"))</f>
        <v/>
      </c>
      <c r="U2824" s="17">
        <f>MAX(0,N2824-G2824)*F2824</f>
        <v/>
      </c>
      <c r="V2824" s="17">
        <f>MAX(0,G2824-P2824)*F2824</f>
        <v/>
      </c>
      <c r="W2824" s="33">
        <f>IF(T2824="Above",LN(G2824/P2824)/LN(1+INDEX(Market!$E$6:$E$9,MATCH(B2824,Market!$A$6:$A$9,0))),0)</f>
        <v/>
      </c>
    </row>
    <row r="2825">
      <c r="A2825" s="5" t="inlineStr">
        <is>
          <t>E03284</t>
        </is>
      </c>
      <c r="B2825" s="5" t="inlineStr">
        <is>
          <t>PL</t>
        </is>
      </c>
      <c r="C2825" s="5" t="inlineStr">
        <is>
          <t>Operations</t>
        </is>
      </c>
      <c r="D2825" s="5" t="inlineStr">
        <is>
          <t>L2</t>
        </is>
      </c>
      <c r="E2825" s="5" t="inlineStr">
        <is>
          <t>M</t>
        </is>
      </c>
      <c r="F2825" s="5" t="n">
        <v>1</v>
      </c>
      <c r="G2825" s="31" t="n">
        <v>25050</v>
      </c>
      <c r="H2825" s="31" t="n">
        <v>24900</v>
      </c>
      <c r="I2825" s="6">
        <f>INDEX(Roles!$J$5:$J$40,MATCH(C2825&amp;"|"&amp;D2825,Roles!$A$5:$A$40,0))</f>
        <v/>
      </c>
      <c r="J2825" s="6">
        <f>INDEX(Roles!$K$5:$K$40,MATCH(C2825&amp;"|"&amp;D2825,Roles!$A$5:$A$40,0))</f>
        <v/>
      </c>
      <c r="K2825" s="26">
        <f>INDEX(Market!$K$31:$K$54,MATCH(B2825&amp;"|"&amp;J2825,Market!$A$31:$A$54,0))</f>
        <v/>
      </c>
      <c r="L2825" s="6">
        <f>INDEX(Settings!$E$13:$E$19,MATCH(I2825,Settings!$B$13:$B$19,0))</f>
        <v/>
      </c>
      <c r="M2825" s="25">
        <f>INDEX(Structure!$K$6:$K$12,MATCH(I2825,Structure!$A$6:$A$12,0))</f>
        <v/>
      </c>
      <c r="N2825" s="26">
        <f>INDEX(Structure!$G$25:$G$52,MATCH(B2825&amp;"|"&amp;I2825,Structure!$A$25:$A$52,0))</f>
        <v/>
      </c>
      <c r="O2825" s="26">
        <f>INDEX(Structure!$H$25:$H$52,MATCH(B2825&amp;"|"&amp;I2825,Structure!$A$25:$A$52,0))</f>
        <v/>
      </c>
      <c r="P2825" s="26">
        <f>INDEX(Structure!$I$25:$I$52,MATCH(B2825&amp;"|"&amp;I2825,Structure!$A$25:$A$52,0))</f>
        <v/>
      </c>
      <c r="Q2825" s="20">
        <f>G2825/H2825</f>
        <v/>
      </c>
      <c r="R2825" s="20">
        <f>G2825/O2825</f>
        <v/>
      </c>
      <c r="S2825" s="32">
        <f>(G2825-N2825)/(P2825-N2825)</f>
        <v/>
      </c>
      <c r="T2825" s="4">
        <f>IF(G2825&lt;N2825,"Below",IF(G2825&gt;P2825,"Above","Within"))</f>
        <v/>
      </c>
      <c r="U2825" s="17">
        <f>MAX(0,N2825-G2825)*F2825</f>
        <v/>
      </c>
      <c r="V2825" s="17">
        <f>MAX(0,G2825-P2825)*F2825</f>
        <v/>
      </c>
      <c r="W2825" s="33">
        <f>IF(T2825="Above",LN(G2825/P2825)/LN(1+INDEX(Market!$E$6:$E$9,MATCH(B2825,Market!$A$6:$A$9,0))),0)</f>
        <v/>
      </c>
    </row>
    <row r="2826">
      <c r="A2826" s="5" t="inlineStr">
        <is>
          <t>E03285</t>
        </is>
      </c>
      <c r="B2826" s="5" t="inlineStr">
        <is>
          <t>DE</t>
        </is>
      </c>
      <c r="C2826" s="5" t="inlineStr">
        <is>
          <t>Sales</t>
        </is>
      </c>
      <c r="D2826" s="5" t="inlineStr">
        <is>
          <t>L2</t>
        </is>
      </c>
      <c r="E2826" s="5" t="inlineStr">
        <is>
          <t>F</t>
        </is>
      </c>
      <c r="F2826" s="5" t="n">
        <v>1</v>
      </c>
      <c r="G2826" s="31" t="n">
        <v>51650</v>
      </c>
      <c r="H2826" s="31" t="n">
        <v>49900</v>
      </c>
      <c r="I2826" s="6">
        <f>INDEX(Roles!$J$5:$J$40,MATCH(C2826&amp;"|"&amp;D2826,Roles!$A$5:$A$40,0))</f>
        <v/>
      </c>
      <c r="J2826" s="6">
        <f>INDEX(Roles!$K$5:$K$40,MATCH(C2826&amp;"|"&amp;D2826,Roles!$A$5:$A$40,0))</f>
        <v/>
      </c>
      <c r="K2826" s="26">
        <f>INDEX(Market!$K$31:$K$54,MATCH(B2826&amp;"|"&amp;J2826,Market!$A$31:$A$54,0))</f>
        <v/>
      </c>
      <c r="L2826" s="6">
        <f>INDEX(Settings!$E$13:$E$19,MATCH(I2826,Settings!$B$13:$B$19,0))</f>
        <v/>
      </c>
      <c r="M2826" s="25">
        <f>INDEX(Structure!$K$6:$K$12,MATCH(I2826,Structure!$A$6:$A$12,0))</f>
        <v/>
      </c>
      <c r="N2826" s="26">
        <f>INDEX(Structure!$G$25:$G$52,MATCH(B2826&amp;"|"&amp;I2826,Structure!$A$25:$A$52,0))</f>
        <v/>
      </c>
      <c r="O2826" s="26">
        <f>INDEX(Structure!$H$25:$H$52,MATCH(B2826&amp;"|"&amp;I2826,Structure!$A$25:$A$52,0))</f>
        <v/>
      </c>
      <c r="P2826" s="26">
        <f>INDEX(Structure!$I$25:$I$52,MATCH(B2826&amp;"|"&amp;I2826,Structure!$A$25:$A$52,0))</f>
        <v/>
      </c>
      <c r="Q2826" s="20">
        <f>G2826/H2826</f>
        <v/>
      </c>
      <c r="R2826" s="20">
        <f>G2826/O2826</f>
        <v/>
      </c>
      <c r="S2826" s="32">
        <f>(G2826-N2826)/(P2826-N2826)</f>
        <v/>
      </c>
      <c r="T2826" s="4">
        <f>IF(G2826&lt;N2826,"Below",IF(G2826&gt;P2826,"Above","Within"))</f>
        <v/>
      </c>
      <c r="U2826" s="17">
        <f>MAX(0,N2826-G2826)*F2826</f>
        <v/>
      </c>
      <c r="V2826" s="17">
        <f>MAX(0,G2826-P2826)*F2826</f>
        <v/>
      </c>
      <c r="W2826" s="33">
        <f>IF(T2826="Above",LN(G2826/P2826)/LN(1+INDEX(Market!$E$6:$E$9,MATCH(B2826,Market!$A$6:$A$9,0))),0)</f>
        <v/>
      </c>
    </row>
    <row r="2827">
      <c r="A2827" s="5" t="inlineStr">
        <is>
          <t>E03286</t>
        </is>
      </c>
      <c r="B2827" s="5" t="inlineStr">
        <is>
          <t>PL</t>
        </is>
      </c>
      <c r="C2827" s="5" t="inlineStr">
        <is>
          <t>HR</t>
        </is>
      </c>
      <c r="D2827" s="5" t="inlineStr">
        <is>
          <t>L4</t>
        </is>
      </c>
      <c r="E2827" s="5" t="inlineStr">
        <is>
          <t>M</t>
        </is>
      </c>
      <c r="F2827" s="5" t="n">
        <v>1</v>
      </c>
      <c r="G2827" s="31" t="n">
        <v>36800</v>
      </c>
      <c r="H2827" s="31" t="n">
        <v>44100</v>
      </c>
      <c r="I2827" s="6">
        <f>INDEX(Roles!$J$5:$J$40,MATCH(C2827&amp;"|"&amp;D2827,Roles!$A$5:$A$40,0))</f>
        <v/>
      </c>
      <c r="J2827" s="6">
        <f>INDEX(Roles!$K$5:$K$40,MATCH(C2827&amp;"|"&amp;D2827,Roles!$A$5:$A$40,0))</f>
        <v/>
      </c>
      <c r="K2827" s="26">
        <f>INDEX(Market!$K$31:$K$54,MATCH(B2827&amp;"|"&amp;J2827,Market!$A$31:$A$54,0))</f>
        <v/>
      </c>
      <c r="L2827" s="6">
        <f>INDEX(Settings!$E$13:$E$19,MATCH(I2827,Settings!$B$13:$B$19,0))</f>
        <v/>
      </c>
      <c r="M2827" s="25">
        <f>INDEX(Structure!$K$6:$K$12,MATCH(I2827,Structure!$A$6:$A$12,0))</f>
        <v/>
      </c>
      <c r="N2827" s="26">
        <f>INDEX(Structure!$G$25:$G$52,MATCH(B2827&amp;"|"&amp;I2827,Structure!$A$25:$A$52,0))</f>
        <v/>
      </c>
      <c r="O2827" s="26">
        <f>INDEX(Structure!$H$25:$H$52,MATCH(B2827&amp;"|"&amp;I2827,Structure!$A$25:$A$52,0))</f>
        <v/>
      </c>
      <c r="P2827" s="26">
        <f>INDEX(Structure!$I$25:$I$52,MATCH(B2827&amp;"|"&amp;I2827,Structure!$A$25:$A$52,0))</f>
        <v/>
      </c>
      <c r="Q2827" s="20">
        <f>G2827/H2827</f>
        <v/>
      </c>
      <c r="R2827" s="20">
        <f>G2827/O2827</f>
        <v/>
      </c>
      <c r="S2827" s="32">
        <f>(G2827-N2827)/(P2827-N2827)</f>
        <v/>
      </c>
      <c r="T2827" s="4">
        <f>IF(G2827&lt;N2827,"Below",IF(G2827&gt;P2827,"Above","Within"))</f>
        <v/>
      </c>
      <c r="U2827" s="17">
        <f>MAX(0,N2827-G2827)*F2827</f>
        <v/>
      </c>
      <c r="V2827" s="17">
        <f>MAX(0,G2827-P2827)*F2827</f>
        <v/>
      </c>
      <c r="W2827" s="33">
        <f>IF(T2827="Above",LN(G2827/P2827)/LN(1+INDEX(Market!$E$6:$E$9,MATCH(B2827,Market!$A$6:$A$9,0))),0)</f>
        <v/>
      </c>
    </row>
    <row r="2828">
      <c r="A2828" s="5" t="inlineStr">
        <is>
          <t>E03287</t>
        </is>
      </c>
      <c r="B2828" s="5" t="inlineStr">
        <is>
          <t>IT</t>
        </is>
      </c>
      <c r="C2828" s="5" t="inlineStr">
        <is>
          <t>Finance</t>
        </is>
      </c>
      <c r="D2828" s="5" t="inlineStr">
        <is>
          <t>L5</t>
        </is>
      </c>
      <c r="E2828" s="5" t="inlineStr">
        <is>
          <t>F</t>
        </is>
      </c>
      <c r="F2828" s="5" t="n">
        <v>0.8</v>
      </c>
      <c r="G2828" s="31" t="n">
        <v>85950</v>
      </c>
      <c r="H2828" s="31" t="n">
        <v>82900</v>
      </c>
      <c r="I2828" s="6">
        <f>INDEX(Roles!$J$5:$J$40,MATCH(C2828&amp;"|"&amp;D2828,Roles!$A$5:$A$40,0))</f>
        <v/>
      </c>
      <c r="J2828" s="6">
        <f>INDEX(Roles!$K$5:$K$40,MATCH(C2828&amp;"|"&amp;D2828,Roles!$A$5:$A$40,0))</f>
        <v/>
      </c>
      <c r="K2828" s="26">
        <f>INDEX(Market!$K$31:$K$54,MATCH(B2828&amp;"|"&amp;J2828,Market!$A$31:$A$54,0))</f>
        <v/>
      </c>
      <c r="L2828" s="6">
        <f>INDEX(Settings!$E$13:$E$19,MATCH(I2828,Settings!$B$13:$B$19,0))</f>
        <v/>
      </c>
      <c r="M2828" s="25">
        <f>INDEX(Structure!$K$6:$K$12,MATCH(I2828,Structure!$A$6:$A$12,0))</f>
        <v/>
      </c>
      <c r="N2828" s="26">
        <f>INDEX(Structure!$G$25:$G$52,MATCH(B2828&amp;"|"&amp;I2828,Structure!$A$25:$A$52,0))</f>
        <v/>
      </c>
      <c r="O2828" s="26">
        <f>INDEX(Structure!$H$25:$H$52,MATCH(B2828&amp;"|"&amp;I2828,Structure!$A$25:$A$52,0))</f>
        <v/>
      </c>
      <c r="P2828" s="26">
        <f>INDEX(Structure!$I$25:$I$52,MATCH(B2828&amp;"|"&amp;I2828,Structure!$A$25:$A$52,0))</f>
        <v/>
      </c>
      <c r="Q2828" s="20">
        <f>G2828/H2828</f>
        <v/>
      </c>
      <c r="R2828" s="20">
        <f>G2828/O2828</f>
        <v/>
      </c>
      <c r="S2828" s="32">
        <f>(G2828-N2828)/(P2828-N2828)</f>
        <v/>
      </c>
      <c r="T2828" s="4">
        <f>IF(G2828&lt;N2828,"Below",IF(G2828&gt;P2828,"Above","Within"))</f>
        <v/>
      </c>
      <c r="U2828" s="17">
        <f>MAX(0,N2828-G2828)*F2828</f>
        <v/>
      </c>
      <c r="V2828" s="17">
        <f>MAX(0,G2828-P2828)*F2828</f>
        <v/>
      </c>
      <c r="W2828" s="33">
        <f>IF(T2828="Above",LN(G2828/P2828)/LN(1+INDEX(Market!$E$6:$E$9,MATCH(B2828,Market!$A$6:$A$9,0))),0)</f>
        <v/>
      </c>
    </row>
    <row r="2829">
      <c r="A2829" s="5" t="inlineStr">
        <is>
          <t>E03288</t>
        </is>
      </c>
      <c r="B2829" s="5" t="inlineStr">
        <is>
          <t>ES</t>
        </is>
      </c>
      <c r="C2829" s="5" t="inlineStr">
        <is>
          <t>HR</t>
        </is>
      </c>
      <c r="D2829" s="5" t="inlineStr">
        <is>
          <t>L4</t>
        </is>
      </c>
      <c r="E2829" s="5" t="inlineStr">
        <is>
          <t>F</t>
        </is>
      </c>
      <c r="F2829" s="5" t="n">
        <v>1</v>
      </c>
      <c r="G2829" s="31" t="n">
        <v>68850</v>
      </c>
      <c r="H2829" s="31" t="n">
        <v>52500</v>
      </c>
      <c r="I2829" s="6">
        <f>INDEX(Roles!$J$5:$J$40,MATCH(C2829&amp;"|"&amp;D2829,Roles!$A$5:$A$40,0))</f>
        <v/>
      </c>
      <c r="J2829" s="6">
        <f>INDEX(Roles!$K$5:$K$40,MATCH(C2829&amp;"|"&amp;D2829,Roles!$A$5:$A$40,0))</f>
        <v/>
      </c>
      <c r="K2829" s="26">
        <f>INDEX(Market!$K$31:$K$54,MATCH(B2829&amp;"|"&amp;J2829,Market!$A$31:$A$54,0))</f>
        <v/>
      </c>
      <c r="L2829" s="6">
        <f>INDEX(Settings!$E$13:$E$19,MATCH(I2829,Settings!$B$13:$B$19,0))</f>
        <v/>
      </c>
      <c r="M2829" s="25">
        <f>INDEX(Structure!$K$6:$K$12,MATCH(I2829,Structure!$A$6:$A$12,0))</f>
        <v/>
      </c>
      <c r="N2829" s="26">
        <f>INDEX(Structure!$G$25:$G$52,MATCH(B2829&amp;"|"&amp;I2829,Structure!$A$25:$A$52,0))</f>
        <v/>
      </c>
      <c r="O2829" s="26">
        <f>INDEX(Structure!$H$25:$H$52,MATCH(B2829&amp;"|"&amp;I2829,Structure!$A$25:$A$52,0))</f>
        <v/>
      </c>
      <c r="P2829" s="26">
        <f>INDEX(Structure!$I$25:$I$52,MATCH(B2829&amp;"|"&amp;I2829,Structure!$A$25:$A$52,0))</f>
        <v/>
      </c>
      <c r="Q2829" s="20">
        <f>G2829/H2829</f>
        <v/>
      </c>
      <c r="R2829" s="20">
        <f>G2829/O2829</f>
        <v/>
      </c>
      <c r="S2829" s="32">
        <f>(G2829-N2829)/(P2829-N2829)</f>
        <v/>
      </c>
      <c r="T2829" s="4">
        <f>IF(G2829&lt;N2829,"Below",IF(G2829&gt;P2829,"Above","Within"))</f>
        <v/>
      </c>
      <c r="U2829" s="17">
        <f>MAX(0,N2829-G2829)*F2829</f>
        <v/>
      </c>
      <c r="V2829" s="17">
        <f>MAX(0,G2829-P2829)*F2829</f>
        <v/>
      </c>
      <c r="W2829" s="33">
        <f>IF(T2829="Above",LN(G2829/P2829)/LN(1+INDEX(Market!$E$6:$E$9,MATCH(B2829,Market!$A$6:$A$9,0))),0)</f>
        <v/>
      </c>
    </row>
    <row r="2830">
      <c r="A2830" s="5" t="inlineStr">
        <is>
          <t>E03289</t>
        </is>
      </c>
      <c r="B2830" s="5" t="inlineStr">
        <is>
          <t>DE</t>
        </is>
      </c>
      <c r="C2830" s="5" t="inlineStr">
        <is>
          <t>Operations</t>
        </is>
      </c>
      <c r="D2830" s="5" t="inlineStr">
        <is>
          <t>L3</t>
        </is>
      </c>
      <c r="E2830" s="5" t="inlineStr">
        <is>
          <t>F</t>
        </is>
      </c>
      <c r="F2830" s="5" t="n">
        <v>0.8</v>
      </c>
      <c r="G2830" s="31" t="n">
        <v>50450</v>
      </c>
      <c r="H2830" s="31" t="n">
        <v>57800</v>
      </c>
      <c r="I2830" s="6">
        <f>INDEX(Roles!$J$5:$J$40,MATCH(C2830&amp;"|"&amp;D2830,Roles!$A$5:$A$40,0))</f>
        <v/>
      </c>
      <c r="J2830" s="6">
        <f>INDEX(Roles!$K$5:$K$40,MATCH(C2830&amp;"|"&amp;D2830,Roles!$A$5:$A$40,0))</f>
        <v/>
      </c>
      <c r="K2830" s="26">
        <f>INDEX(Market!$K$31:$K$54,MATCH(B2830&amp;"|"&amp;J2830,Market!$A$31:$A$54,0))</f>
        <v/>
      </c>
      <c r="L2830" s="6">
        <f>INDEX(Settings!$E$13:$E$19,MATCH(I2830,Settings!$B$13:$B$19,0))</f>
        <v/>
      </c>
      <c r="M2830" s="25">
        <f>INDEX(Structure!$K$6:$K$12,MATCH(I2830,Structure!$A$6:$A$12,0))</f>
        <v/>
      </c>
      <c r="N2830" s="26">
        <f>INDEX(Structure!$G$25:$G$52,MATCH(B2830&amp;"|"&amp;I2830,Structure!$A$25:$A$52,0))</f>
        <v/>
      </c>
      <c r="O2830" s="26">
        <f>INDEX(Structure!$H$25:$H$52,MATCH(B2830&amp;"|"&amp;I2830,Structure!$A$25:$A$52,0))</f>
        <v/>
      </c>
      <c r="P2830" s="26">
        <f>INDEX(Structure!$I$25:$I$52,MATCH(B2830&amp;"|"&amp;I2830,Structure!$A$25:$A$52,0))</f>
        <v/>
      </c>
      <c r="Q2830" s="20">
        <f>G2830/H2830</f>
        <v/>
      </c>
      <c r="R2830" s="20">
        <f>G2830/O2830</f>
        <v/>
      </c>
      <c r="S2830" s="32">
        <f>(G2830-N2830)/(P2830-N2830)</f>
        <v/>
      </c>
      <c r="T2830" s="4">
        <f>IF(G2830&lt;N2830,"Below",IF(G2830&gt;P2830,"Above","Within"))</f>
        <v/>
      </c>
      <c r="U2830" s="17">
        <f>MAX(0,N2830-G2830)*F2830</f>
        <v/>
      </c>
      <c r="V2830" s="17">
        <f>MAX(0,G2830-P2830)*F2830</f>
        <v/>
      </c>
      <c r="W2830" s="33">
        <f>IF(T2830="Above",LN(G2830/P2830)/LN(1+INDEX(Market!$E$6:$E$9,MATCH(B2830,Market!$A$6:$A$9,0))),0)</f>
        <v/>
      </c>
    </row>
    <row r="2831">
      <c r="A2831" s="5" t="inlineStr">
        <is>
          <t>E03290</t>
        </is>
      </c>
      <c r="B2831" s="5" t="inlineStr">
        <is>
          <t>DE</t>
        </is>
      </c>
      <c r="C2831" s="5" t="inlineStr">
        <is>
          <t>Operations</t>
        </is>
      </c>
      <c r="D2831" s="5" t="inlineStr">
        <is>
          <t>L4</t>
        </is>
      </c>
      <c r="E2831" s="5" t="inlineStr">
        <is>
          <t>M</t>
        </is>
      </c>
      <c r="F2831" s="5" t="n">
        <v>1</v>
      </c>
      <c r="G2831" s="31" t="n">
        <v>65550</v>
      </c>
      <c r="H2831" s="31" t="n">
        <v>75800</v>
      </c>
      <c r="I2831" s="6">
        <f>INDEX(Roles!$J$5:$J$40,MATCH(C2831&amp;"|"&amp;D2831,Roles!$A$5:$A$40,0))</f>
        <v/>
      </c>
      <c r="J2831" s="6">
        <f>INDEX(Roles!$K$5:$K$40,MATCH(C2831&amp;"|"&amp;D2831,Roles!$A$5:$A$40,0))</f>
        <v/>
      </c>
      <c r="K2831" s="26">
        <f>INDEX(Market!$K$31:$K$54,MATCH(B2831&amp;"|"&amp;J2831,Market!$A$31:$A$54,0))</f>
        <v/>
      </c>
      <c r="L2831" s="6">
        <f>INDEX(Settings!$E$13:$E$19,MATCH(I2831,Settings!$B$13:$B$19,0))</f>
        <v/>
      </c>
      <c r="M2831" s="25">
        <f>INDEX(Structure!$K$6:$K$12,MATCH(I2831,Structure!$A$6:$A$12,0))</f>
        <v/>
      </c>
      <c r="N2831" s="26">
        <f>INDEX(Structure!$G$25:$G$52,MATCH(B2831&amp;"|"&amp;I2831,Structure!$A$25:$A$52,0))</f>
        <v/>
      </c>
      <c r="O2831" s="26">
        <f>INDEX(Structure!$H$25:$H$52,MATCH(B2831&amp;"|"&amp;I2831,Structure!$A$25:$A$52,0))</f>
        <v/>
      </c>
      <c r="P2831" s="26">
        <f>INDEX(Structure!$I$25:$I$52,MATCH(B2831&amp;"|"&amp;I2831,Structure!$A$25:$A$52,0))</f>
        <v/>
      </c>
      <c r="Q2831" s="20">
        <f>G2831/H2831</f>
        <v/>
      </c>
      <c r="R2831" s="20">
        <f>G2831/O2831</f>
        <v/>
      </c>
      <c r="S2831" s="32">
        <f>(G2831-N2831)/(P2831-N2831)</f>
        <v/>
      </c>
      <c r="T2831" s="4">
        <f>IF(G2831&lt;N2831,"Below",IF(G2831&gt;P2831,"Above","Within"))</f>
        <v/>
      </c>
      <c r="U2831" s="17">
        <f>MAX(0,N2831-G2831)*F2831</f>
        <v/>
      </c>
      <c r="V2831" s="17">
        <f>MAX(0,G2831-P2831)*F2831</f>
        <v/>
      </c>
      <c r="W2831" s="33">
        <f>IF(T2831="Above",LN(G2831/P2831)/LN(1+INDEX(Market!$E$6:$E$9,MATCH(B2831,Market!$A$6:$A$9,0))),0)</f>
        <v/>
      </c>
    </row>
    <row r="2832">
      <c r="A2832" s="5" t="inlineStr">
        <is>
          <t>E03291</t>
        </is>
      </c>
      <c r="B2832" s="5" t="inlineStr">
        <is>
          <t>IT</t>
        </is>
      </c>
      <c r="C2832" s="5" t="inlineStr">
        <is>
          <t>Operations</t>
        </is>
      </c>
      <c r="D2832" s="5" t="inlineStr">
        <is>
          <t>L5</t>
        </is>
      </c>
      <c r="E2832" s="5" t="inlineStr">
        <is>
          <t>M</t>
        </is>
      </c>
      <c r="F2832" s="5" t="n">
        <v>1</v>
      </c>
      <c r="G2832" s="31" t="n">
        <v>71700</v>
      </c>
      <c r="H2832" s="31" t="n">
        <v>71600</v>
      </c>
      <c r="I2832" s="6">
        <f>INDEX(Roles!$J$5:$J$40,MATCH(C2832&amp;"|"&amp;D2832,Roles!$A$5:$A$40,0))</f>
        <v/>
      </c>
      <c r="J2832" s="6">
        <f>INDEX(Roles!$K$5:$K$40,MATCH(C2832&amp;"|"&amp;D2832,Roles!$A$5:$A$40,0))</f>
        <v/>
      </c>
      <c r="K2832" s="26">
        <f>INDEX(Market!$K$31:$K$54,MATCH(B2832&amp;"|"&amp;J2832,Market!$A$31:$A$54,0))</f>
        <v/>
      </c>
      <c r="L2832" s="6">
        <f>INDEX(Settings!$E$13:$E$19,MATCH(I2832,Settings!$B$13:$B$19,0))</f>
        <v/>
      </c>
      <c r="M2832" s="25">
        <f>INDEX(Structure!$K$6:$K$12,MATCH(I2832,Structure!$A$6:$A$12,0))</f>
        <v/>
      </c>
      <c r="N2832" s="26">
        <f>INDEX(Structure!$G$25:$G$52,MATCH(B2832&amp;"|"&amp;I2832,Structure!$A$25:$A$52,0))</f>
        <v/>
      </c>
      <c r="O2832" s="26">
        <f>INDEX(Structure!$H$25:$H$52,MATCH(B2832&amp;"|"&amp;I2832,Structure!$A$25:$A$52,0))</f>
        <v/>
      </c>
      <c r="P2832" s="26">
        <f>INDEX(Structure!$I$25:$I$52,MATCH(B2832&amp;"|"&amp;I2832,Structure!$A$25:$A$52,0))</f>
        <v/>
      </c>
      <c r="Q2832" s="20">
        <f>G2832/H2832</f>
        <v/>
      </c>
      <c r="R2832" s="20">
        <f>G2832/O2832</f>
        <v/>
      </c>
      <c r="S2832" s="32">
        <f>(G2832-N2832)/(P2832-N2832)</f>
        <v/>
      </c>
      <c r="T2832" s="4">
        <f>IF(G2832&lt;N2832,"Below",IF(G2832&gt;P2832,"Above","Within"))</f>
        <v/>
      </c>
      <c r="U2832" s="17">
        <f>MAX(0,N2832-G2832)*F2832</f>
        <v/>
      </c>
      <c r="V2832" s="17">
        <f>MAX(0,G2832-P2832)*F2832</f>
        <v/>
      </c>
      <c r="W2832" s="33">
        <f>IF(T2832="Above",LN(G2832/P2832)/LN(1+INDEX(Market!$E$6:$E$9,MATCH(B2832,Market!$A$6:$A$9,0))),0)</f>
        <v/>
      </c>
    </row>
    <row r="2833">
      <c r="A2833" s="5" t="inlineStr">
        <is>
          <t>E03292</t>
        </is>
      </c>
      <c r="B2833" s="5" t="inlineStr">
        <is>
          <t>ES</t>
        </is>
      </c>
      <c r="C2833" s="5" t="inlineStr">
        <is>
          <t>Sales</t>
        </is>
      </c>
      <c r="D2833" s="5" t="inlineStr">
        <is>
          <t>L6</t>
        </is>
      </c>
      <c r="E2833" s="5" t="inlineStr">
        <is>
          <t>M</t>
        </is>
      </c>
      <c r="F2833" s="5" t="n">
        <v>1</v>
      </c>
      <c r="G2833" s="31" t="n">
        <v>96300</v>
      </c>
      <c r="H2833" s="31" t="n">
        <v>105000</v>
      </c>
      <c r="I2833" s="6">
        <f>INDEX(Roles!$J$5:$J$40,MATCH(C2833&amp;"|"&amp;D2833,Roles!$A$5:$A$40,0))</f>
        <v/>
      </c>
      <c r="J2833" s="6">
        <f>INDEX(Roles!$K$5:$K$40,MATCH(C2833&amp;"|"&amp;D2833,Roles!$A$5:$A$40,0))</f>
        <v/>
      </c>
      <c r="K2833" s="26">
        <f>INDEX(Market!$K$31:$K$54,MATCH(B2833&amp;"|"&amp;J2833,Market!$A$31:$A$54,0))</f>
        <v/>
      </c>
      <c r="L2833" s="6">
        <f>INDEX(Settings!$E$13:$E$19,MATCH(I2833,Settings!$B$13:$B$19,0))</f>
        <v/>
      </c>
      <c r="M2833" s="25">
        <f>INDEX(Structure!$K$6:$K$12,MATCH(I2833,Structure!$A$6:$A$12,0))</f>
        <v/>
      </c>
      <c r="N2833" s="26">
        <f>INDEX(Structure!$G$25:$G$52,MATCH(B2833&amp;"|"&amp;I2833,Structure!$A$25:$A$52,0))</f>
        <v/>
      </c>
      <c r="O2833" s="26">
        <f>INDEX(Structure!$H$25:$H$52,MATCH(B2833&amp;"|"&amp;I2833,Structure!$A$25:$A$52,0))</f>
        <v/>
      </c>
      <c r="P2833" s="26">
        <f>INDEX(Structure!$I$25:$I$52,MATCH(B2833&amp;"|"&amp;I2833,Structure!$A$25:$A$52,0))</f>
        <v/>
      </c>
      <c r="Q2833" s="20">
        <f>G2833/H2833</f>
        <v/>
      </c>
      <c r="R2833" s="20">
        <f>G2833/O2833</f>
        <v/>
      </c>
      <c r="S2833" s="32">
        <f>(G2833-N2833)/(P2833-N2833)</f>
        <v/>
      </c>
      <c r="T2833" s="4">
        <f>IF(G2833&lt;N2833,"Below",IF(G2833&gt;P2833,"Above","Within"))</f>
        <v/>
      </c>
      <c r="U2833" s="17">
        <f>MAX(0,N2833-G2833)*F2833</f>
        <v/>
      </c>
      <c r="V2833" s="17">
        <f>MAX(0,G2833-P2833)*F2833</f>
        <v/>
      </c>
      <c r="W2833" s="33">
        <f>IF(T2833="Above",LN(G2833/P2833)/LN(1+INDEX(Market!$E$6:$E$9,MATCH(B2833,Market!$A$6:$A$9,0))),0)</f>
        <v/>
      </c>
    </row>
    <row r="2834">
      <c r="A2834" s="5" t="inlineStr">
        <is>
          <t>E03293</t>
        </is>
      </c>
      <c r="B2834" s="5" t="inlineStr">
        <is>
          <t>PL</t>
        </is>
      </c>
      <c r="C2834" s="5" t="inlineStr">
        <is>
          <t>Operations</t>
        </is>
      </c>
      <c r="D2834" s="5" t="inlineStr">
        <is>
          <t>L2</t>
        </is>
      </c>
      <c r="E2834" s="5" t="inlineStr">
        <is>
          <t>F</t>
        </is>
      </c>
      <c r="F2834" s="5" t="n">
        <v>1</v>
      </c>
      <c r="G2834" s="31" t="n">
        <v>23500</v>
      </c>
      <c r="H2834" s="31" t="n">
        <v>24900</v>
      </c>
      <c r="I2834" s="6">
        <f>INDEX(Roles!$J$5:$J$40,MATCH(C2834&amp;"|"&amp;D2834,Roles!$A$5:$A$40,0))</f>
        <v/>
      </c>
      <c r="J2834" s="6">
        <f>INDEX(Roles!$K$5:$K$40,MATCH(C2834&amp;"|"&amp;D2834,Roles!$A$5:$A$40,0))</f>
        <v/>
      </c>
      <c r="K2834" s="26">
        <f>INDEX(Market!$K$31:$K$54,MATCH(B2834&amp;"|"&amp;J2834,Market!$A$31:$A$54,0))</f>
        <v/>
      </c>
      <c r="L2834" s="6">
        <f>INDEX(Settings!$E$13:$E$19,MATCH(I2834,Settings!$B$13:$B$19,0))</f>
        <v/>
      </c>
      <c r="M2834" s="25">
        <f>INDEX(Structure!$K$6:$K$12,MATCH(I2834,Structure!$A$6:$A$12,0))</f>
        <v/>
      </c>
      <c r="N2834" s="26">
        <f>INDEX(Structure!$G$25:$G$52,MATCH(B2834&amp;"|"&amp;I2834,Structure!$A$25:$A$52,0))</f>
        <v/>
      </c>
      <c r="O2834" s="26">
        <f>INDEX(Structure!$H$25:$H$52,MATCH(B2834&amp;"|"&amp;I2834,Structure!$A$25:$A$52,0))</f>
        <v/>
      </c>
      <c r="P2834" s="26">
        <f>INDEX(Structure!$I$25:$I$52,MATCH(B2834&amp;"|"&amp;I2834,Structure!$A$25:$A$52,0))</f>
        <v/>
      </c>
      <c r="Q2834" s="20">
        <f>G2834/H2834</f>
        <v/>
      </c>
      <c r="R2834" s="20">
        <f>G2834/O2834</f>
        <v/>
      </c>
      <c r="S2834" s="32">
        <f>(G2834-N2834)/(P2834-N2834)</f>
        <v/>
      </c>
      <c r="T2834" s="4">
        <f>IF(G2834&lt;N2834,"Below",IF(G2834&gt;P2834,"Above","Within"))</f>
        <v/>
      </c>
      <c r="U2834" s="17">
        <f>MAX(0,N2834-G2834)*F2834</f>
        <v/>
      </c>
      <c r="V2834" s="17">
        <f>MAX(0,G2834-P2834)*F2834</f>
        <v/>
      </c>
      <c r="W2834" s="33">
        <f>IF(T2834="Above",LN(G2834/P2834)/LN(1+INDEX(Market!$E$6:$E$9,MATCH(B2834,Market!$A$6:$A$9,0))),0)</f>
        <v/>
      </c>
    </row>
    <row r="2835">
      <c r="A2835" s="5" t="inlineStr">
        <is>
          <t>E03294</t>
        </is>
      </c>
      <c r="B2835" s="5" t="inlineStr">
        <is>
          <t>IT</t>
        </is>
      </c>
      <c r="C2835" s="5" t="inlineStr">
        <is>
          <t>Finance</t>
        </is>
      </c>
      <c r="D2835" s="5" t="inlineStr">
        <is>
          <t>L3</t>
        </is>
      </c>
      <c r="E2835" s="5" t="inlineStr">
        <is>
          <t>M</t>
        </is>
      </c>
      <c r="F2835" s="5" t="n">
        <v>1</v>
      </c>
      <c r="G2835" s="31" t="n">
        <v>51300</v>
      </c>
      <c r="H2835" s="31" t="n">
        <v>45800</v>
      </c>
      <c r="I2835" s="6">
        <f>INDEX(Roles!$J$5:$J$40,MATCH(C2835&amp;"|"&amp;D2835,Roles!$A$5:$A$40,0))</f>
        <v/>
      </c>
      <c r="J2835" s="6">
        <f>INDEX(Roles!$K$5:$K$40,MATCH(C2835&amp;"|"&amp;D2835,Roles!$A$5:$A$40,0))</f>
        <v/>
      </c>
      <c r="K2835" s="26">
        <f>INDEX(Market!$K$31:$K$54,MATCH(B2835&amp;"|"&amp;J2835,Market!$A$31:$A$54,0))</f>
        <v/>
      </c>
      <c r="L2835" s="6">
        <f>INDEX(Settings!$E$13:$E$19,MATCH(I2835,Settings!$B$13:$B$19,0))</f>
        <v/>
      </c>
      <c r="M2835" s="25">
        <f>INDEX(Structure!$K$6:$K$12,MATCH(I2835,Structure!$A$6:$A$12,0))</f>
        <v/>
      </c>
      <c r="N2835" s="26">
        <f>INDEX(Structure!$G$25:$G$52,MATCH(B2835&amp;"|"&amp;I2835,Structure!$A$25:$A$52,0))</f>
        <v/>
      </c>
      <c r="O2835" s="26">
        <f>INDEX(Structure!$H$25:$H$52,MATCH(B2835&amp;"|"&amp;I2835,Structure!$A$25:$A$52,0))</f>
        <v/>
      </c>
      <c r="P2835" s="26">
        <f>INDEX(Structure!$I$25:$I$52,MATCH(B2835&amp;"|"&amp;I2835,Structure!$A$25:$A$52,0))</f>
        <v/>
      </c>
      <c r="Q2835" s="20">
        <f>G2835/H2835</f>
        <v/>
      </c>
      <c r="R2835" s="20">
        <f>G2835/O2835</f>
        <v/>
      </c>
      <c r="S2835" s="32">
        <f>(G2835-N2835)/(P2835-N2835)</f>
        <v/>
      </c>
      <c r="T2835" s="4">
        <f>IF(G2835&lt;N2835,"Below",IF(G2835&gt;P2835,"Above","Within"))</f>
        <v/>
      </c>
      <c r="U2835" s="17">
        <f>MAX(0,N2835-G2835)*F2835</f>
        <v/>
      </c>
      <c r="V2835" s="17">
        <f>MAX(0,G2835-P2835)*F2835</f>
        <v/>
      </c>
      <c r="W2835" s="33">
        <f>IF(T2835="Above",LN(G2835/P2835)/LN(1+INDEX(Market!$E$6:$E$9,MATCH(B2835,Market!$A$6:$A$9,0))),0)</f>
        <v/>
      </c>
    </row>
    <row r="2836">
      <c r="A2836" s="5" t="inlineStr">
        <is>
          <t>E03295</t>
        </is>
      </c>
      <c r="B2836" s="5" t="inlineStr">
        <is>
          <t>IT</t>
        </is>
      </c>
      <c r="C2836" s="5" t="inlineStr">
        <is>
          <t>Operations</t>
        </is>
      </c>
      <c r="D2836" s="5" t="inlineStr">
        <is>
          <t>L2</t>
        </is>
      </c>
      <c r="E2836" s="5" t="inlineStr">
        <is>
          <t>M</t>
        </is>
      </c>
      <c r="F2836" s="5" t="n">
        <v>1</v>
      </c>
      <c r="G2836" s="31" t="n">
        <v>30250</v>
      </c>
      <c r="H2836" s="31" t="n">
        <v>30900</v>
      </c>
      <c r="I2836" s="6">
        <f>INDEX(Roles!$J$5:$J$40,MATCH(C2836&amp;"|"&amp;D2836,Roles!$A$5:$A$40,0))</f>
        <v/>
      </c>
      <c r="J2836" s="6">
        <f>INDEX(Roles!$K$5:$K$40,MATCH(C2836&amp;"|"&amp;D2836,Roles!$A$5:$A$40,0))</f>
        <v/>
      </c>
      <c r="K2836" s="26">
        <f>INDEX(Market!$K$31:$K$54,MATCH(B2836&amp;"|"&amp;J2836,Market!$A$31:$A$54,0))</f>
        <v/>
      </c>
      <c r="L2836" s="6">
        <f>INDEX(Settings!$E$13:$E$19,MATCH(I2836,Settings!$B$13:$B$19,0))</f>
        <v/>
      </c>
      <c r="M2836" s="25">
        <f>INDEX(Structure!$K$6:$K$12,MATCH(I2836,Structure!$A$6:$A$12,0))</f>
        <v/>
      </c>
      <c r="N2836" s="26">
        <f>INDEX(Structure!$G$25:$G$52,MATCH(B2836&amp;"|"&amp;I2836,Structure!$A$25:$A$52,0))</f>
        <v/>
      </c>
      <c r="O2836" s="26">
        <f>INDEX(Structure!$H$25:$H$52,MATCH(B2836&amp;"|"&amp;I2836,Structure!$A$25:$A$52,0))</f>
        <v/>
      </c>
      <c r="P2836" s="26">
        <f>INDEX(Structure!$I$25:$I$52,MATCH(B2836&amp;"|"&amp;I2836,Structure!$A$25:$A$52,0))</f>
        <v/>
      </c>
      <c r="Q2836" s="20">
        <f>G2836/H2836</f>
        <v/>
      </c>
      <c r="R2836" s="20">
        <f>G2836/O2836</f>
        <v/>
      </c>
      <c r="S2836" s="32">
        <f>(G2836-N2836)/(P2836-N2836)</f>
        <v/>
      </c>
      <c r="T2836" s="4">
        <f>IF(G2836&lt;N2836,"Below",IF(G2836&gt;P2836,"Above","Within"))</f>
        <v/>
      </c>
      <c r="U2836" s="17">
        <f>MAX(0,N2836-G2836)*F2836</f>
        <v/>
      </c>
      <c r="V2836" s="17">
        <f>MAX(0,G2836-P2836)*F2836</f>
        <v/>
      </c>
      <c r="W2836" s="33">
        <f>IF(T2836="Above",LN(G2836/P2836)/LN(1+INDEX(Market!$E$6:$E$9,MATCH(B2836,Market!$A$6:$A$9,0))),0)</f>
        <v/>
      </c>
    </row>
    <row r="2837">
      <c r="A2837" s="5" t="inlineStr">
        <is>
          <t>E03298</t>
        </is>
      </c>
      <c r="B2837" s="5" t="inlineStr">
        <is>
          <t>PL</t>
        </is>
      </c>
      <c r="C2837" s="5" t="inlineStr">
        <is>
          <t>Tech</t>
        </is>
      </c>
      <c r="D2837" s="5" t="inlineStr">
        <is>
          <t>L4</t>
        </is>
      </c>
      <c r="E2837" s="5" t="inlineStr">
        <is>
          <t>M</t>
        </is>
      </c>
      <c r="F2837" s="5" t="n">
        <v>0.8</v>
      </c>
      <c r="G2837" s="31" t="n">
        <v>48700</v>
      </c>
      <c r="H2837" s="31" t="n">
        <v>55100</v>
      </c>
      <c r="I2837" s="6">
        <f>INDEX(Roles!$J$5:$J$40,MATCH(C2837&amp;"|"&amp;D2837,Roles!$A$5:$A$40,0))</f>
        <v/>
      </c>
      <c r="J2837" s="6">
        <f>INDEX(Roles!$K$5:$K$40,MATCH(C2837&amp;"|"&amp;D2837,Roles!$A$5:$A$40,0))</f>
        <v/>
      </c>
      <c r="K2837" s="26">
        <f>INDEX(Market!$K$31:$K$54,MATCH(B2837&amp;"|"&amp;J2837,Market!$A$31:$A$54,0))</f>
        <v/>
      </c>
      <c r="L2837" s="6">
        <f>INDEX(Settings!$E$13:$E$19,MATCH(I2837,Settings!$B$13:$B$19,0))</f>
        <v/>
      </c>
      <c r="M2837" s="25">
        <f>INDEX(Structure!$K$6:$K$12,MATCH(I2837,Structure!$A$6:$A$12,0))</f>
        <v/>
      </c>
      <c r="N2837" s="26">
        <f>INDEX(Structure!$G$25:$G$52,MATCH(B2837&amp;"|"&amp;I2837,Structure!$A$25:$A$52,0))</f>
        <v/>
      </c>
      <c r="O2837" s="26">
        <f>INDEX(Structure!$H$25:$H$52,MATCH(B2837&amp;"|"&amp;I2837,Structure!$A$25:$A$52,0))</f>
        <v/>
      </c>
      <c r="P2837" s="26">
        <f>INDEX(Structure!$I$25:$I$52,MATCH(B2837&amp;"|"&amp;I2837,Structure!$A$25:$A$52,0))</f>
        <v/>
      </c>
      <c r="Q2837" s="20">
        <f>G2837/H2837</f>
        <v/>
      </c>
      <c r="R2837" s="20">
        <f>G2837/O2837</f>
        <v/>
      </c>
      <c r="S2837" s="32">
        <f>(G2837-N2837)/(P2837-N2837)</f>
        <v/>
      </c>
      <c r="T2837" s="4">
        <f>IF(G2837&lt;N2837,"Below",IF(G2837&gt;P2837,"Above","Within"))</f>
        <v/>
      </c>
      <c r="U2837" s="17">
        <f>MAX(0,N2837-G2837)*F2837</f>
        <v/>
      </c>
      <c r="V2837" s="17">
        <f>MAX(0,G2837-P2837)*F2837</f>
        <v/>
      </c>
      <c r="W2837" s="33">
        <f>IF(T2837="Above",LN(G2837/P2837)/LN(1+INDEX(Market!$E$6:$E$9,MATCH(B2837,Market!$A$6:$A$9,0))),0)</f>
        <v/>
      </c>
    </row>
    <row r="2838">
      <c r="A2838" s="5" t="inlineStr">
        <is>
          <t>E03300</t>
        </is>
      </c>
      <c r="B2838" s="5" t="inlineStr">
        <is>
          <t>PL</t>
        </is>
      </c>
      <c r="C2838" s="5" t="inlineStr">
        <is>
          <t>Tech</t>
        </is>
      </c>
      <c r="D2838" s="5" t="inlineStr">
        <is>
          <t>L6</t>
        </is>
      </c>
      <c r="E2838" s="5" t="inlineStr">
        <is>
          <t>F</t>
        </is>
      </c>
      <c r="F2838" s="5" t="n">
        <v>1</v>
      </c>
      <c r="G2838" s="31" t="n">
        <v>122300</v>
      </c>
      <c r="H2838" s="31" t="n">
        <v>105000</v>
      </c>
      <c r="I2838" s="6">
        <f>INDEX(Roles!$J$5:$J$40,MATCH(C2838&amp;"|"&amp;D2838,Roles!$A$5:$A$40,0))</f>
        <v/>
      </c>
      <c r="J2838" s="6">
        <f>INDEX(Roles!$K$5:$K$40,MATCH(C2838&amp;"|"&amp;D2838,Roles!$A$5:$A$40,0))</f>
        <v/>
      </c>
      <c r="K2838" s="26">
        <f>INDEX(Market!$K$31:$K$54,MATCH(B2838&amp;"|"&amp;J2838,Market!$A$31:$A$54,0))</f>
        <v/>
      </c>
      <c r="L2838" s="6">
        <f>INDEX(Settings!$E$13:$E$19,MATCH(I2838,Settings!$B$13:$B$19,0))</f>
        <v/>
      </c>
      <c r="M2838" s="25">
        <f>INDEX(Structure!$K$6:$K$12,MATCH(I2838,Structure!$A$6:$A$12,0))</f>
        <v/>
      </c>
      <c r="N2838" s="26">
        <f>INDEX(Structure!$G$25:$G$52,MATCH(B2838&amp;"|"&amp;I2838,Structure!$A$25:$A$52,0))</f>
        <v/>
      </c>
      <c r="O2838" s="26">
        <f>INDEX(Structure!$H$25:$H$52,MATCH(B2838&amp;"|"&amp;I2838,Structure!$A$25:$A$52,0))</f>
        <v/>
      </c>
      <c r="P2838" s="26">
        <f>INDEX(Structure!$I$25:$I$52,MATCH(B2838&amp;"|"&amp;I2838,Structure!$A$25:$A$52,0))</f>
        <v/>
      </c>
      <c r="Q2838" s="20">
        <f>G2838/H2838</f>
        <v/>
      </c>
      <c r="R2838" s="20">
        <f>G2838/O2838</f>
        <v/>
      </c>
      <c r="S2838" s="32">
        <f>(G2838-N2838)/(P2838-N2838)</f>
        <v/>
      </c>
      <c r="T2838" s="4">
        <f>IF(G2838&lt;N2838,"Below",IF(G2838&gt;P2838,"Above","Within"))</f>
        <v/>
      </c>
      <c r="U2838" s="17">
        <f>MAX(0,N2838-G2838)*F2838</f>
        <v/>
      </c>
      <c r="V2838" s="17">
        <f>MAX(0,G2838-P2838)*F2838</f>
        <v/>
      </c>
      <c r="W2838" s="33">
        <f>IF(T2838="Above",LN(G2838/P2838)/LN(1+INDEX(Market!$E$6:$E$9,MATCH(B2838,Market!$A$6:$A$9,0))),0)</f>
        <v/>
      </c>
    </row>
    <row r="2839">
      <c r="A2839" s="5" t="inlineStr">
        <is>
          <t>E03301</t>
        </is>
      </c>
      <c r="B2839" s="5" t="inlineStr">
        <is>
          <t>ES</t>
        </is>
      </c>
      <c r="C2839" s="5" t="inlineStr">
        <is>
          <t>Tech</t>
        </is>
      </c>
      <c r="D2839" s="5" t="inlineStr">
        <is>
          <t>L3</t>
        </is>
      </c>
      <c r="E2839" s="5" t="inlineStr">
        <is>
          <t>M</t>
        </is>
      </c>
      <c r="F2839" s="5" t="n">
        <v>1</v>
      </c>
      <c r="G2839" s="31" t="n">
        <v>55050</v>
      </c>
      <c r="H2839" s="31" t="n">
        <v>50000</v>
      </c>
      <c r="I2839" s="6">
        <f>INDEX(Roles!$J$5:$J$40,MATCH(C2839&amp;"|"&amp;D2839,Roles!$A$5:$A$40,0))</f>
        <v/>
      </c>
      <c r="J2839" s="6">
        <f>INDEX(Roles!$K$5:$K$40,MATCH(C2839&amp;"|"&amp;D2839,Roles!$A$5:$A$40,0))</f>
        <v/>
      </c>
      <c r="K2839" s="26">
        <f>INDEX(Market!$K$31:$K$54,MATCH(B2839&amp;"|"&amp;J2839,Market!$A$31:$A$54,0))</f>
        <v/>
      </c>
      <c r="L2839" s="6">
        <f>INDEX(Settings!$E$13:$E$19,MATCH(I2839,Settings!$B$13:$B$19,0))</f>
        <v/>
      </c>
      <c r="M2839" s="25">
        <f>INDEX(Structure!$K$6:$K$12,MATCH(I2839,Structure!$A$6:$A$12,0))</f>
        <v/>
      </c>
      <c r="N2839" s="26">
        <f>INDEX(Structure!$G$25:$G$52,MATCH(B2839&amp;"|"&amp;I2839,Structure!$A$25:$A$52,0))</f>
        <v/>
      </c>
      <c r="O2839" s="26">
        <f>INDEX(Structure!$H$25:$H$52,MATCH(B2839&amp;"|"&amp;I2839,Structure!$A$25:$A$52,0))</f>
        <v/>
      </c>
      <c r="P2839" s="26">
        <f>INDEX(Structure!$I$25:$I$52,MATCH(B2839&amp;"|"&amp;I2839,Structure!$A$25:$A$52,0))</f>
        <v/>
      </c>
      <c r="Q2839" s="20">
        <f>G2839/H2839</f>
        <v/>
      </c>
      <c r="R2839" s="20">
        <f>G2839/O2839</f>
        <v/>
      </c>
      <c r="S2839" s="32">
        <f>(G2839-N2839)/(P2839-N2839)</f>
        <v/>
      </c>
      <c r="T2839" s="4">
        <f>IF(G2839&lt;N2839,"Below",IF(G2839&gt;P2839,"Above","Within"))</f>
        <v/>
      </c>
      <c r="U2839" s="17">
        <f>MAX(0,N2839-G2839)*F2839</f>
        <v/>
      </c>
      <c r="V2839" s="17">
        <f>MAX(0,G2839-P2839)*F2839</f>
        <v/>
      </c>
      <c r="W2839" s="33">
        <f>IF(T2839="Above",LN(G2839/P2839)/LN(1+INDEX(Market!$E$6:$E$9,MATCH(B2839,Market!$A$6:$A$9,0))),0)</f>
        <v/>
      </c>
    </row>
    <row r="2840">
      <c r="A2840" s="5" t="inlineStr">
        <is>
          <t>E03302</t>
        </is>
      </c>
      <c r="B2840" s="5" t="inlineStr">
        <is>
          <t>DE</t>
        </is>
      </c>
      <c r="C2840" s="5" t="inlineStr">
        <is>
          <t>Sales</t>
        </is>
      </c>
      <c r="D2840" s="5" t="inlineStr">
        <is>
          <t>L4</t>
        </is>
      </c>
      <c r="E2840" s="5" t="inlineStr">
        <is>
          <t>F</t>
        </is>
      </c>
      <c r="F2840" s="5" t="n">
        <v>1</v>
      </c>
      <c r="G2840" s="31" t="n">
        <v>73750</v>
      </c>
      <c r="H2840" s="31" t="n">
        <v>83800</v>
      </c>
      <c r="I2840" s="6">
        <f>INDEX(Roles!$J$5:$J$40,MATCH(C2840&amp;"|"&amp;D2840,Roles!$A$5:$A$40,0))</f>
        <v/>
      </c>
      <c r="J2840" s="6">
        <f>INDEX(Roles!$K$5:$K$40,MATCH(C2840&amp;"|"&amp;D2840,Roles!$A$5:$A$40,0))</f>
        <v/>
      </c>
      <c r="K2840" s="26">
        <f>INDEX(Market!$K$31:$K$54,MATCH(B2840&amp;"|"&amp;J2840,Market!$A$31:$A$54,0))</f>
        <v/>
      </c>
      <c r="L2840" s="6">
        <f>INDEX(Settings!$E$13:$E$19,MATCH(I2840,Settings!$B$13:$B$19,0))</f>
        <v/>
      </c>
      <c r="M2840" s="25">
        <f>INDEX(Structure!$K$6:$K$12,MATCH(I2840,Structure!$A$6:$A$12,0))</f>
        <v/>
      </c>
      <c r="N2840" s="26">
        <f>INDEX(Structure!$G$25:$G$52,MATCH(B2840&amp;"|"&amp;I2840,Structure!$A$25:$A$52,0))</f>
        <v/>
      </c>
      <c r="O2840" s="26">
        <f>INDEX(Structure!$H$25:$H$52,MATCH(B2840&amp;"|"&amp;I2840,Structure!$A$25:$A$52,0))</f>
        <v/>
      </c>
      <c r="P2840" s="26">
        <f>INDEX(Structure!$I$25:$I$52,MATCH(B2840&amp;"|"&amp;I2840,Structure!$A$25:$A$52,0))</f>
        <v/>
      </c>
      <c r="Q2840" s="20">
        <f>G2840/H2840</f>
        <v/>
      </c>
      <c r="R2840" s="20">
        <f>G2840/O2840</f>
        <v/>
      </c>
      <c r="S2840" s="32">
        <f>(G2840-N2840)/(P2840-N2840)</f>
        <v/>
      </c>
      <c r="T2840" s="4">
        <f>IF(G2840&lt;N2840,"Below",IF(G2840&gt;P2840,"Above","Within"))</f>
        <v/>
      </c>
      <c r="U2840" s="17">
        <f>MAX(0,N2840-G2840)*F2840</f>
        <v/>
      </c>
      <c r="V2840" s="17">
        <f>MAX(0,G2840-P2840)*F2840</f>
        <v/>
      </c>
      <c r="W2840" s="33">
        <f>IF(T2840="Above",LN(G2840/P2840)/LN(1+INDEX(Market!$E$6:$E$9,MATCH(B2840,Market!$A$6:$A$9,0))),0)</f>
        <v/>
      </c>
    </row>
    <row r="2841">
      <c r="A2841" s="5" t="inlineStr">
        <is>
          <t>E03304</t>
        </is>
      </c>
      <c r="B2841" s="5" t="inlineStr">
        <is>
          <t>IT</t>
        </is>
      </c>
      <c r="C2841" s="5" t="inlineStr">
        <is>
          <t>Operations</t>
        </is>
      </c>
      <c r="D2841" s="5" t="inlineStr">
        <is>
          <t>L3</t>
        </is>
      </c>
      <c r="E2841" s="5" t="inlineStr">
        <is>
          <t>F</t>
        </is>
      </c>
      <c r="F2841" s="5" t="n">
        <v>1</v>
      </c>
      <c r="G2841" s="31" t="n">
        <v>45000</v>
      </c>
      <c r="H2841" s="31" t="n">
        <v>39500</v>
      </c>
      <c r="I2841" s="6">
        <f>INDEX(Roles!$J$5:$J$40,MATCH(C2841&amp;"|"&amp;D2841,Roles!$A$5:$A$40,0))</f>
        <v/>
      </c>
      <c r="J2841" s="6">
        <f>INDEX(Roles!$K$5:$K$40,MATCH(C2841&amp;"|"&amp;D2841,Roles!$A$5:$A$40,0))</f>
        <v/>
      </c>
      <c r="K2841" s="26">
        <f>INDEX(Market!$K$31:$K$54,MATCH(B2841&amp;"|"&amp;J2841,Market!$A$31:$A$54,0))</f>
        <v/>
      </c>
      <c r="L2841" s="6">
        <f>INDEX(Settings!$E$13:$E$19,MATCH(I2841,Settings!$B$13:$B$19,0))</f>
        <v/>
      </c>
      <c r="M2841" s="25">
        <f>INDEX(Structure!$K$6:$K$12,MATCH(I2841,Structure!$A$6:$A$12,0))</f>
        <v/>
      </c>
      <c r="N2841" s="26">
        <f>INDEX(Structure!$G$25:$G$52,MATCH(B2841&amp;"|"&amp;I2841,Structure!$A$25:$A$52,0))</f>
        <v/>
      </c>
      <c r="O2841" s="26">
        <f>INDEX(Structure!$H$25:$H$52,MATCH(B2841&amp;"|"&amp;I2841,Structure!$A$25:$A$52,0))</f>
        <v/>
      </c>
      <c r="P2841" s="26">
        <f>INDEX(Structure!$I$25:$I$52,MATCH(B2841&amp;"|"&amp;I2841,Structure!$A$25:$A$52,0))</f>
        <v/>
      </c>
      <c r="Q2841" s="20">
        <f>G2841/H2841</f>
        <v/>
      </c>
      <c r="R2841" s="20">
        <f>G2841/O2841</f>
        <v/>
      </c>
      <c r="S2841" s="32">
        <f>(G2841-N2841)/(P2841-N2841)</f>
        <v/>
      </c>
      <c r="T2841" s="4">
        <f>IF(G2841&lt;N2841,"Below",IF(G2841&gt;P2841,"Above","Within"))</f>
        <v/>
      </c>
      <c r="U2841" s="17">
        <f>MAX(0,N2841-G2841)*F2841</f>
        <v/>
      </c>
      <c r="V2841" s="17">
        <f>MAX(0,G2841-P2841)*F2841</f>
        <v/>
      </c>
      <c r="W2841" s="33">
        <f>IF(T2841="Above",LN(G2841/P2841)/LN(1+INDEX(Market!$E$6:$E$9,MATCH(B2841,Market!$A$6:$A$9,0))),0)</f>
        <v/>
      </c>
    </row>
    <row r="2842">
      <c r="A2842" s="5" t="inlineStr">
        <is>
          <t>E03305</t>
        </is>
      </c>
      <c r="B2842" s="5" t="inlineStr">
        <is>
          <t>ES</t>
        </is>
      </c>
      <c r="C2842" s="5" t="inlineStr">
        <is>
          <t>Sales</t>
        </is>
      </c>
      <c r="D2842" s="5" t="inlineStr">
        <is>
          <t>L1</t>
        </is>
      </c>
      <c r="E2842" s="5" t="inlineStr">
        <is>
          <t>F</t>
        </is>
      </c>
      <c r="F2842" s="5" t="n">
        <v>1</v>
      </c>
      <c r="G2842" s="31" t="n">
        <v>27000</v>
      </c>
      <c r="H2842" s="31" t="n">
        <v>26200</v>
      </c>
      <c r="I2842" s="6">
        <f>INDEX(Roles!$J$5:$J$40,MATCH(C2842&amp;"|"&amp;D2842,Roles!$A$5:$A$40,0))</f>
        <v/>
      </c>
      <c r="J2842" s="6">
        <f>INDEX(Roles!$K$5:$K$40,MATCH(C2842&amp;"|"&amp;D2842,Roles!$A$5:$A$40,0))</f>
        <v/>
      </c>
      <c r="K2842" s="26">
        <f>INDEX(Market!$K$31:$K$54,MATCH(B2842&amp;"|"&amp;J2842,Market!$A$31:$A$54,0))</f>
        <v/>
      </c>
      <c r="L2842" s="6">
        <f>INDEX(Settings!$E$13:$E$19,MATCH(I2842,Settings!$B$13:$B$19,0))</f>
        <v/>
      </c>
      <c r="M2842" s="25">
        <f>INDEX(Structure!$K$6:$K$12,MATCH(I2842,Structure!$A$6:$A$12,0))</f>
        <v/>
      </c>
      <c r="N2842" s="26">
        <f>INDEX(Structure!$G$25:$G$52,MATCH(B2842&amp;"|"&amp;I2842,Structure!$A$25:$A$52,0))</f>
        <v/>
      </c>
      <c r="O2842" s="26">
        <f>INDEX(Structure!$H$25:$H$52,MATCH(B2842&amp;"|"&amp;I2842,Structure!$A$25:$A$52,0))</f>
        <v/>
      </c>
      <c r="P2842" s="26">
        <f>INDEX(Structure!$I$25:$I$52,MATCH(B2842&amp;"|"&amp;I2842,Structure!$A$25:$A$52,0))</f>
        <v/>
      </c>
      <c r="Q2842" s="20">
        <f>G2842/H2842</f>
        <v/>
      </c>
      <c r="R2842" s="20">
        <f>G2842/O2842</f>
        <v/>
      </c>
      <c r="S2842" s="32">
        <f>(G2842-N2842)/(P2842-N2842)</f>
        <v/>
      </c>
      <c r="T2842" s="4">
        <f>IF(G2842&lt;N2842,"Below",IF(G2842&gt;P2842,"Above","Within"))</f>
        <v/>
      </c>
      <c r="U2842" s="17">
        <f>MAX(0,N2842-G2842)*F2842</f>
        <v/>
      </c>
      <c r="V2842" s="17">
        <f>MAX(0,G2842-P2842)*F2842</f>
        <v/>
      </c>
      <c r="W2842" s="33">
        <f>IF(T2842="Above",LN(G2842/P2842)/LN(1+INDEX(Market!$E$6:$E$9,MATCH(B2842,Market!$A$6:$A$9,0))),0)</f>
        <v/>
      </c>
    </row>
    <row r="2843">
      <c r="A2843" s="5" t="inlineStr">
        <is>
          <t>E03306</t>
        </is>
      </c>
      <c r="B2843" s="5" t="inlineStr">
        <is>
          <t>DE</t>
        </is>
      </c>
      <c r="C2843" s="5" t="inlineStr">
        <is>
          <t>Finance</t>
        </is>
      </c>
      <c r="D2843" s="5" t="inlineStr">
        <is>
          <t>L3</t>
        </is>
      </c>
      <c r="E2843" s="5" t="inlineStr">
        <is>
          <t>M</t>
        </is>
      </c>
      <c r="F2843" s="5" t="n">
        <v>1</v>
      </c>
      <c r="G2843" s="31" t="n">
        <v>65500</v>
      </c>
      <c r="H2843" s="31" t="n">
        <v>66900</v>
      </c>
      <c r="I2843" s="6">
        <f>INDEX(Roles!$J$5:$J$40,MATCH(C2843&amp;"|"&amp;D2843,Roles!$A$5:$A$40,0))</f>
        <v/>
      </c>
      <c r="J2843" s="6">
        <f>INDEX(Roles!$K$5:$K$40,MATCH(C2843&amp;"|"&amp;D2843,Roles!$A$5:$A$40,0))</f>
        <v/>
      </c>
      <c r="K2843" s="26">
        <f>INDEX(Market!$K$31:$K$54,MATCH(B2843&amp;"|"&amp;J2843,Market!$A$31:$A$54,0))</f>
        <v/>
      </c>
      <c r="L2843" s="6">
        <f>INDEX(Settings!$E$13:$E$19,MATCH(I2843,Settings!$B$13:$B$19,0))</f>
        <v/>
      </c>
      <c r="M2843" s="25">
        <f>INDEX(Structure!$K$6:$K$12,MATCH(I2843,Structure!$A$6:$A$12,0))</f>
        <v/>
      </c>
      <c r="N2843" s="26">
        <f>INDEX(Structure!$G$25:$G$52,MATCH(B2843&amp;"|"&amp;I2843,Structure!$A$25:$A$52,0))</f>
        <v/>
      </c>
      <c r="O2843" s="26">
        <f>INDEX(Structure!$H$25:$H$52,MATCH(B2843&amp;"|"&amp;I2843,Structure!$A$25:$A$52,0))</f>
        <v/>
      </c>
      <c r="P2843" s="26">
        <f>INDEX(Structure!$I$25:$I$52,MATCH(B2843&amp;"|"&amp;I2843,Structure!$A$25:$A$52,0))</f>
        <v/>
      </c>
      <c r="Q2843" s="20">
        <f>G2843/H2843</f>
        <v/>
      </c>
      <c r="R2843" s="20">
        <f>G2843/O2843</f>
        <v/>
      </c>
      <c r="S2843" s="32">
        <f>(G2843-N2843)/(P2843-N2843)</f>
        <v/>
      </c>
      <c r="T2843" s="4">
        <f>IF(G2843&lt;N2843,"Below",IF(G2843&gt;P2843,"Above","Within"))</f>
        <v/>
      </c>
      <c r="U2843" s="17">
        <f>MAX(0,N2843-G2843)*F2843</f>
        <v/>
      </c>
      <c r="V2843" s="17">
        <f>MAX(0,G2843-P2843)*F2843</f>
        <v/>
      </c>
      <c r="W2843" s="33">
        <f>IF(T2843="Above",LN(G2843/P2843)/LN(1+INDEX(Market!$E$6:$E$9,MATCH(B2843,Market!$A$6:$A$9,0))),0)</f>
        <v/>
      </c>
    </row>
    <row r="2844">
      <c r="A2844" s="5" t="inlineStr">
        <is>
          <t>E03307</t>
        </is>
      </c>
      <c r="B2844" s="5" t="inlineStr">
        <is>
          <t>IT</t>
        </is>
      </c>
      <c r="C2844" s="5" t="inlineStr">
        <is>
          <t>HR</t>
        </is>
      </c>
      <c r="D2844" s="5" t="inlineStr">
        <is>
          <t>L6</t>
        </is>
      </c>
      <c r="E2844" s="5" t="inlineStr">
        <is>
          <t>M</t>
        </is>
      </c>
      <c r="F2844" s="5" t="n">
        <v>1</v>
      </c>
      <c r="G2844" s="31" t="n">
        <v>110750</v>
      </c>
      <c r="H2844" s="31" t="n">
        <v>104000</v>
      </c>
      <c r="I2844" s="6">
        <f>INDEX(Roles!$J$5:$J$40,MATCH(C2844&amp;"|"&amp;D2844,Roles!$A$5:$A$40,0))</f>
        <v/>
      </c>
      <c r="J2844" s="6">
        <f>INDEX(Roles!$K$5:$K$40,MATCH(C2844&amp;"|"&amp;D2844,Roles!$A$5:$A$40,0))</f>
        <v/>
      </c>
      <c r="K2844" s="26">
        <f>INDEX(Market!$K$31:$K$54,MATCH(B2844&amp;"|"&amp;J2844,Market!$A$31:$A$54,0))</f>
        <v/>
      </c>
      <c r="L2844" s="6">
        <f>INDEX(Settings!$E$13:$E$19,MATCH(I2844,Settings!$B$13:$B$19,0))</f>
        <v/>
      </c>
      <c r="M2844" s="25">
        <f>INDEX(Structure!$K$6:$K$12,MATCH(I2844,Structure!$A$6:$A$12,0))</f>
        <v/>
      </c>
      <c r="N2844" s="26">
        <f>INDEX(Structure!$G$25:$G$52,MATCH(B2844&amp;"|"&amp;I2844,Structure!$A$25:$A$52,0))</f>
        <v/>
      </c>
      <c r="O2844" s="26">
        <f>INDEX(Structure!$H$25:$H$52,MATCH(B2844&amp;"|"&amp;I2844,Structure!$A$25:$A$52,0))</f>
        <v/>
      </c>
      <c r="P2844" s="26">
        <f>INDEX(Structure!$I$25:$I$52,MATCH(B2844&amp;"|"&amp;I2844,Structure!$A$25:$A$52,0))</f>
        <v/>
      </c>
      <c r="Q2844" s="20">
        <f>G2844/H2844</f>
        <v/>
      </c>
      <c r="R2844" s="20">
        <f>G2844/O2844</f>
        <v/>
      </c>
      <c r="S2844" s="32">
        <f>(G2844-N2844)/(P2844-N2844)</f>
        <v/>
      </c>
      <c r="T2844" s="4">
        <f>IF(G2844&lt;N2844,"Below",IF(G2844&gt;P2844,"Above","Within"))</f>
        <v/>
      </c>
      <c r="U2844" s="17">
        <f>MAX(0,N2844-G2844)*F2844</f>
        <v/>
      </c>
      <c r="V2844" s="17">
        <f>MAX(0,G2844-P2844)*F2844</f>
        <v/>
      </c>
      <c r="W2844" s="33">
        <f>IF(T2844="Above",LN(G2844/P2844)/LN(1+INDEX(Market!$E$6:$E$9,MATCH(B2844,Market!$A$6:$A$9,0))),0)</f>
        <v/>
      </c>
    </row>
    <row r="2845">
      <c r="A2845" s="5" t="inlineStr">
        <is>
          <t>E03308</t>
        </is>
      </c>
      <c r="B2845" s="5" t="inlineStr">
        <is>
          <t>DE</t>
        </is>
      </c>
      <c r="C2845" s="5" t="inlineStr">
        <is>
          <t>Customer Service</t>
        </is>
      </c>
      <c r="D2845" s="5" t="inlineStr">
        <is>
          <t>L2</t>
        </is>
      </c>
      <c r="E2845" s="5" t="inlineStr">
        <is>
          <t>F</t>
        </is>
      </c>
      <c r="F2845" s="5" t="n">
        <v>1</v>
      </c>
      <c r="G2845" s="31" t="n">
        <v>39300</v>
      </c>
      <c r="H2845" s="31" t="n">
        <v>42800</v>
      </c>
      <c r="I2845" s="6">
        <f>INDEX(Roles!$J$5:$J$40,MATCH(C2845&amp;"|"&amp;D2845,Roles!$A$5:$A$40,0))</f>
        <v/>
      </c>
      <c r="J2845" s="6">
        <f>INDEX(Roles!$K$5:$K$40,MATCH(C2845&amp;"|"&amp;D2845,Roles!$A$5:$A$40,0))</f>
        <v/>
      </c>
      <c r="K2845" s="26">
        <f>INDEX(Market!$K$31:$K$54,MATCH(B2845&amp;"|"&amp;J2845,Market!$A$31:$A$54,0))</f>
        <v/>
      </c>
      <c r="L2845" s="6">
        <f>INDEX(Settings!$E$13:$E$19,MATCH(I2845,Settings!$B$13:$B$19,0))</f>
        <v/>
      </c>
      <c r="M2845" s="25">
        <f>INDEX(Structure!$K$6:$K$12,MATCH(I2845,Structure!$A$6:$A$12,0))</f>
        <v/>
      </c>
      <c r="N2845" s="26">
        <f>INDEX(Structure!$G$25:$G$52,MATCH(B2845&amp;"|"&amp;I2845,Structure!$A$25:$A$52,0))</f>
        <v/>
      </c>
      <c r="O2845" s="26">
        <f>INDEX(Structure!$H$25:$H$52,MATCH(B2845&amp;"|"&amp;I2845,Structure!$A$25:$A$52,0))</f>
        <v/>
      </c>
      <c r="P2845" s="26">
        <f>INDEX(Structure!$I$25:$I$52,MATCH(B2845&amp;"|"&amp;I2845,Structure!$A$25:$A$52,0))</f>
        <v/>
      </c>
      <c r="Q2845" s="20">
        <f>G2845/H2845</f>
        <v/>
      </c>
      <c r="R2845" s="20">
        <f>G2845/O2845</f>
        <v/>
      </c>
      <c r="S2845" s="32">
        <f>(G2845-N2845)/(P2845-N2845)</f>
        <v/>
      </c>
      <c r="T2845" s="4">
        <f>IF(G2845&lt;N2845,"Below",IF(G2845&gt;P2845,"Above","Within"))</f>
        <v/>
      </c>
      <c r="U2845" s="17">
        <f>MAX(0,N2845-G2845)*F2845</f>
        <v/>
      </c>
      <c r="V2845" s="17">
        <f>MAX(0,G2845-P2845)*F2845</f>
        <v/>
      </c>
      <c r="W2845" s="33">
        <f>IF(T2845="Above",LN(G2845/P2845)/LN(1+INDEX(Market!$E$6:$E$9,MATCH(B2845,Market!$A$6:$A$9,0))),0)</f>
        <v/>
      </c>
    </row>
    <row r="2846">
      <c r="A2846" s="5" t="inlineStr">
        <is>
          <t>E03309</t>
        </is>
      </c>
      <c r="B2846" s="5" t="inlineStr">
        <is>
          <t>IT</t>
        </is>
      </c>
      <c r="C2846" s="5" t="inlineStr">
        <is>
          <t>Customer Service</t>
        </is>
      </c>
      <c r="D2846" s="5" t="inlineStr">
        <is>
          <t>L1</t>
        </is>
      </c>
      <c r="E2846" s="5" t="inlineStr">
        <is>
          <t>F</t>
        </is>
      </c>
      <c r="F2846" s="5" t="n">
        <v>1</v>
      </c>
      <c r="G2846" s="31" t="n">
        <v>25650</v>
      </c>
      <c r="H2846" s="31" t="n">
        <v>23400</v>
      </c>
      <c r="I2846" s="6">
        <f>INDEX(Roles!$J$5:$J$40,MATCH(C2846&amp;"|"&amp;D2846,Roles!$A$5:$A$40,0))</f>
        <v/>
      </c>
      <c r="J2846" s="6">
        <f>INDEX(Roles!$K$5:$K$40,MATCH(C2846&amp;"|"&amp;D2846,Roles!$A$5:$A$40,0))</f>
        <v/>
      </c>
      <c r="K2846" s="26">
        <f>INDEX(Market!$K$31:$K$54,MATCH(B2846&amp;"|"&amp;J2846,Market!$A$31:$A$54,0))</f>
        <v/>
      </c>
      <c r="L2846" s="6">
        <f>INDEX(Settings!$E$13:$E$19,MATCH(I2846,Settings!$B$13:$B$19,0))</f>
        <v/>
      </c>
      <c r="M2846" s="25">
        <f>INDEX(Structure!$K$6:$K$12,MATCH(I2846,Structure!$A$6:$A$12,0))</f>
        <v/>
      </c>
      <c r="N2846" s="26">
        <f>INDEX(Structure!$G$25:$G$52,MATCH(B2846&amp;"|"&amp;I2846,Structure!$A$25:$A$52,0))</f>
        <v/>
      </c>
      <c r="O2846" s="26">
        <f>INDEX(Structure!$H$25:$H$52,MATCH(B2846&amp;"|"&amp;I2846,Structure!$A$25:$A$52,0))</f>
        <v/>
      </c>
      <c r="P2846" s="26">
        <f>INDEX(Structure!$I$25:$I$52,MATCH(B2846&amp;"|"&amp;I2846,Structure!$A$25:$A$52,0))</f>
        <v/>
      </c>
      <c r="Q2846" s="20">
        <f>G2846/H2846</f>
        <v/>
      </c>
      <c r="R2846" s="20">
        <f>G2846/O2846</f>
        <v/>
      </c>
      <c r="S2846" s="32">
        <f>(G2846-N2846)/(P2846-N2846)</f>
        <v/>
      </c>
      <c r="T2846" s="4">
        <f>IF(G2846&lt;N2846,"Below",IF(G2846&gt;P2846,"Above","Within"))</f>
        <v/>
      </c>
      <c r="U2846" s="17">
        <f>MAX(0,N2846-G2846)*F2846</f>
        <v/>
      </c>
      <c r="V2846" s="17">
        <f>MAX(0,G2846-P2846)*F2846</f>
        <v/>
      </c>
      <c r="W2846" s="33">
        <f>IF(T2846="Above",LN(G2846/P2846)/LN(1+INDEX(Market!$E$6:$E$9,MATCH(B2846,Market!$A$6:$A$9,0))),0)</f>
        <v/>
      </c>
    </row>
    <row r="2847">
      <c r="A2847" s="5" t="inlineStr">
        <is>
          <t>E03310</t>
        </is>
      </c>
      <c r="B2847" s="5" t="inlineStr">
        <is>
          <t>DE</t>
        </is>
      </c>
      <c r="C2847" s="5" t="inlineStr">
        <is>
          <t>HR</t>
        </is>
      </c>
      <c r="D2847" s="5" t="inlineStr">
        <is>
          <t>L1</t>
        </is>
      </c>
      <c r="E2847" s="5" t="inlineStr">
        <is>
          <t>F</t>
        </is>
      </c>
      <c r="F2847" s="5" t="n">
        <v>1</v>
      </c>
      <c r="G2847" s="31" t="n">
        <v>43450</v>
      </c>
      <c r="H2847" s="31" t="n">
        <v>38000</v>
      </c>
      <c r="I2847" s="6">
        <f>INDEX(Roles!$J$5:$J$40,MATCH(C2847&amp;"|"&amp;D2847,Roles!$A$5:$A$40,0))</f>
        <v/>
      </c>
      <c r="J2847" s="6">
        <f>INDEX(Roles!$K$5:$K$40,MATCH(C2847&amp;"|"&amp;D2847,Roles!$A$5:$A$40,0))</f>
        <v/>
      </c>
      <c r="K2847" s="26">
        <f>INDEX(Market!$K$31:$K$54,MATCH(B2847&amp;"|"&amp;J2847,Market!$A$31:$A$54,0))</f>
        <v/>
      </c>
      <c r="L2847" s="6">
        <f>INDEX(Settings!$E$13:$E$19,MATCH(I2847,Settings!$B$13:$B$19,0))</f>
        <v/>
      </c>
      <c r="M2847" s="25">
        <f>INDEX(Structure!$K$6:$K$12,MATCH(I2847,Structure!$A$6:$A$12,0))</f>
        <v/>
      </c>
      <c r="N2847" s="26">
        <f>INDEX(Structure!$G$25:$G$52,MATCH(B2847&amp;"|"&amp;I2847,Structure!$A$25:$A$52,0))</f>
        <v/>
      </c>
      <c r="O2847" s="26">
        <f>INDEX(Structure!$H$25:$H$52,MATCH(B2847&amp;"|"&amp;I2847,Structure!$A$25:$A$52,0))</f>
        <v/>
      </c>
      <c r="P2847" s="26">
        <f>INDEX(Structure!$I$25:$I$52,MATCH(B2847&amp;"|"&amp;I2847,Structure!$A$25:$A$52,0))</f>
        <v/>
      </c>
      <c r="Q2847" s="20">
        <f>G2847/H2847</f>
        <v/>
      </c>
      <c r="R2847" s="20">
        <f>G2847/O2847</f>
        <v/>
      </c>
      <c r="S2847" s="32">
        <f>(G2847-N2847)/(P2847-N2847)</f>
        <v/>
      </c>
      <c r="T2847" s="4">
        <f>IF(G2847&lt;N2847,"Below",IF(G2847&gt;P2847,"Above","Within"))</f>
        <v/>
      </c>
      <c r="U2847" s="17">
        <f>MAX(0,N2847-G2847)*F2847</f>
        <v/>
      </c>
      <c r="V2847" s="17">
        <f>MAX(0,G2847-P2847)*F2847</f>
        <v/>
      </c>
      <c r="W2847" s="33">
        <f>IF(T2847="Above",LN(G2847/P2847)/LN(1+INDEX(Market!$E$6:$E$9,MATCH(B2847,Market!$A$6:$A$9,0))),0)</f>
        <v/>
      </c>
    </row>
    <row r="2848">
      <c r="A2848" s="5" t="inlineStr">
        <is>
          <t>E03313</t>
        </is>
      </c>
      <c r="B2848" s="5" t="inlineStr">
        <is>
          <t>PL</t>
        </is>
      </c>
      <c r="C2848" s="5" t="inlineStr">
        <is>
          <t>Customer Service</t>
        </is>
      </c>
      <c r="D2848" s="5" t="inlineStr">
        <is>
          <t>L2</t>
        </is>
      </c>
      <c r="E2848" s="5" t="inlineStr">
        <is>
          <t>M</t>
        </is>
      </c>
      <c r="F2848" s="5" t="n">
        <v>1</v>
      </c>
      <c r="G2848" s="31" t="n">
        <v>23650</v>
      </c>
      <c r="H2848" s="31" t="n">
        <v>23600</v>
      </c>
      <c r="I2848" s="6">
        <f>INDEX(Roles!$J$5:$J$40,MATCH(C2848&amp;"|"&amp;D2848,Roles!$A$5:$A$40,0))</f>
        <v/>
      </c>
      <c r="J2848" s="6">
        <f>INDEX(Roles!$K$5:$K$40,MATCH(C2848&amp;"|"&amp;D2848,Roles!$A$5:$A$40,0))</f>
        <v/>
      </c>
      <c r="K2848" s="26">
        <f>INDEX(Market!$K$31:$K$54,MATCH(B2848&amp;"|"&amp;J2848,Market!$A$31:$A$54,0))</f>
        <v/>
      </c>
      <c r="L2848" s="6">
        <f>INDEX(Settings!$E$13:$E$19,MATCH(I2848,Settings!$B$13:$B$19,0))</f>
        <v/>
      </c>
      <c r="M2848" s="25">
        <f>INDEX(Structure!$K$6:$K$12,MATCH(I2848,Structure!$A$6:$A$12,0))</f>
        <v/>
      </c>
      <c r="N2848" s="26">
        <f>INDEX(Structure!$G$25:$G$52,MATCH(B2848&amp;"|"&amp;I2848,Structure!$A$25:$A$52,0))</f>
        <v/>
      </c>
      <c r="O2848" s="26">
        <f>INDEX(Structure!$H$25:$H$52,MATCH(B2848&amp;"|"&amp;I2848,Structure!$A$25:$A$52,0))</f>
        <v/>
      </c>
      <c r="P2848" s="26">
        <f>INDEX(Structure!$I$25:$I$52,MATCH(B2848&amp;"|"&amp;I2848,Structure!$A$25:$A$52,0))</f>
        <v/>
      </c>
      <c r="Q2848" s="20">
        <f>G2848/H2848</f>
        <v/>
      </c>
      <c r="R2848" s="20">
        <f>G2848/O2848</f>
        <v/>
      </c>
      <c r="S2848" s="32">
        <f>(G2848-N2848)/(P2848-N2848)</f>
        <v/>
      </c>
      <c r="T2848" s="4">
        <f>IF(G2848&lt;N2848,"Below",IF(G2848&gt;P2848,"Above","Within"))</f>
        <v/>
      </c>
      <c r="U2848" s="17">
        <f>MAX(0,N2848-G2848)*F2848</f>
        <v/>
      </c>
      <c r="V2848" s="17">
        <f>MAX(0,G2848-P2848)*F2848</f>
        <v/>
      </c>
      <c r="W2848" s="33">
        <f>IF(T2848="Above",LN(G2848/P2848)/LN(1+INDEX(Market!$E$6:$E$9,MATCH(B2848,Market!$A$6:$A$9,0))),0)</f>
        <v/>
      </c>
    </row>
    <row r="2849">
      <c r="A2849" s="5" t="inlineStr">
        <is>
          <t>E03314</t>
        </is>
      </c>
      <c r="B2849" s="5" t="inlineStr">
        <is>
          <t>DE</t>
        </is>
      </c>
      <c r="C2849" s="5" t="inlineStr">
        <is>
          <t>Customer Service</t>
        </is>
      </c>
      <c r="D2849" s="5" t="inlineStr">
        <is>
          <t>L5</t>
        </is>
      </c>
      <c r="E2849" s="5" t="inlineStr">
        <is>
          <t>M</t>
        </is>
      </c>
      <c r="F2849" s="5" t="n">
        <v>1</v>
      </c>
      <c r="G2849" s="31" t="n">
        <v>95950</v>
      </c>
      <c r="H2849" s="31" t="n">
        <v>99200</v>
      </c>
      <c r="I2849" s="6">
        <f>INDEX(Roles!$J$5:$J$40,MATCH(C2849&amp;"|"&amp;D2849,Roles!$A$5:$A$40,0))</f>
        <v/>
      </c>
      <c r="J2849" s="6">
        <f>INDEX(Roles!$K$5:$K$40,MATCH(C2849&amp;"|"&amp;D2849,Roles!$A$5:$A$40,0))</f>
        <v/>
      </c>
      <c r="K2849" s="26">
        <f>INDEX(Market!$K$31:$K$54,MATCH(B2849&amp;"|"&amp;J2849,Market!$A$31:$A$54,0))</f>
        <v/>
      </c>
      <c r="L2849" s="6">
        <f>INDEX(Settings!$E$13:$E$19,MATCH(I2849,Settings!$B$13:$B$19,0))</f>
        <v/>
      </c>
      <c r="M2849" s="25">
        <f>INDEX(Structure!$K$6:$K$12,MATCH(I2849,Structure!$A$6:$A$12,0))</f>
        <v/>
      </c>
      <c r="N2849" s="26">
        <f>INDEX(Structure!$G$25:$G$52,MATCH(B2849&amp;"|"&amp;I2849,Structure!$A$25:$A$52,0))</f>
        <v/>
      </c>
      <c r="O2849" s="26">
        <f>INDEX(Structure!$H$25:$H$52,MATCH(B2849&amp;"|"&amp;I2849,Structure!$A$25:$A$52,0))</f>
        <v/>
      </c>
      <c r="P2849" s="26">
        <f>INDEX(Structure!$I$25:$I$52,MATCH(B2849&amp;"|"&amp;I2849,Structure!$A$25:$A$52,0))</f>
        <v/>
      </c>
      <c r="Q2849" s="20">
        <f>G2849/H2849</f>
        <v/>
      </c>
      <c r="R2849" s="20">
        <f>G2849/O2849</f>
        <v/>
      </c>
      <c r="S2849" s="32">
        <f>(G2849-N2849)/(P2849-N2849)</f>
        <v/>
      </c>
      <c r="T2849" s="4">
        <f>IF(G2849&lt;N2849,"Below",IF(G2849&gt;P2849,"Above","Within"))</f>
        <v/>
      </c>
      <c r="U2849" s="17">
        <f>MAX(0,N2849-G2849)*F2849</f>
        <v/>
      </c>
      <c r="V2849" s="17">
        <f>MAX(0,G2849-P2849)*F2849</f>
        <v/>
      </c>
      <c r="W2849" s="33">
        <f>IF(T2849="Above",LN(G2849/P2849)/LN(1+INDEX(Market!$E$6:$E$9,MATCH(B2849,Market!$A$6:$A$9,0))),0)</f>
        <v/>
      </c>
    </row>
    <row r="2850">
      <c r="A2850" s="5" t="inlineStr">
        <is>
          <t>E03315</t>
        </is>
      </c>
      <c r="B2850" s="5" t="inlineStr">
        <is>
          <t>PL</t>
        </is>
      </c>
      <c r="C2850" s="5" t="inlineStr">
        <is>
          <t>Customer Service</t>
        </is>
      </c>
      <c r="D2850" s="5" t="inlineStr">
        <is>
          <t>L6</t>
        </is>
      </c>
      <c r="E2850" s="5" t="inlineStr">
        <is>
          <t>F</t>
        </is>
      </c>
      <c r="F2850" s="5" t="n">
        <v>1</v>
      </c>
      <c r="G2850" s="31" t="n">
        <v>76550</v>
      </c>
      <c r="H2850" s="31" t="n">
        <v>75600</v>
      </c>
      <c r="I2850" s="6">
        <f>INDEX(Roles!$J$5:$J$40,MATCH(C2850&amp;"|"&amp;D2850,Roles!$A$5:$A$40,0))</f>
        <v/>
      </c>
      <c r="J2850" s="6">
        <f>INDEX(Roles!$K$5:$K$40,MATCH(C2850&amp;"|"&amp;D2850,Roles!$A$5:$A$40,0))</f>
        <v/>
      </c>
      <c r="K2850" s="26">
        <f>INDEX(Market!$K$31:$K$54,MATCH(B2850&amp;"|"&amp;J2850,Market!$A$31:$A$54,0))</f>
        <v/>
      </c>
      <c r="L2850" s="6">
        <f>INDEX(Settings!$E$13:$E$19,MATCH(I2850,Settings!$B$13:$B$19,0))</f>
        <v/>
      </c>
      <c r="M2850" s="25">
        <f>INDEX(Structure!$K$6:$K$12,MATCH(I2850,Structure!$A$6:$A$12,0))</f>
        <v/>
      </c>
      <c r="N2850" s="26">
        <f>INDEX(Structure!$G$25:$G$52,MATCH(B2850&amp;"|"&amp;I2850,Structure!$A$25:$A$52,0))</f>
        <v/>
      </c>
      <c r="O2850" s="26">
        <f>INDEX(Structure!$H$25:$H$52,MATCH(B2850&amp;"|"&amp;I2850,Structure!$A$25:$A$52,0))</f>
        <v/>
      </c>
      <c r="P2850" s="26">
        <f>INDEX(Structure!$I$25:$I$52,MATCH(B2850&amp;"|"&amp;I2850,Structure!$A$25:$A$52,0))</f>
        <v/>
      </c>
      <c r="Q2850" s="20">
        <f>G2850/H2850</f>
        <v/>
      </c>
      <c r="R2850" s="20">
        <f>G2850/O2850</f>
        <v/>
      </c>
      <c r="S2850" s="32">
        <f>(G2850-N2850)/(P2850-N2850)</f>
        <v/>
      </c>
      <c r="T2850" s="4">
        <f>IF(G2850&lt;N2850,"Below",IF(G2850&gt;P2850,"Above","Within"))</f>
        <v/>
      </c>
      <c r="U2850" s="17">
        <f>MAX(0,N2850-G2850)*F2850</f>
        <v/>
      </c>
      <c r="V2850" s="17">
        <f>MAX(0,G2850-P2850)*F2850</f>
        <v/>
      </c>
      <c r="W2850" s="33">
        <f>IF(T2850="Above",LN(G2850/P2850)/LN(1+INDEX(Market!$E$6:$E$9,MATCH(B2850,Market!$A$6:$A$9,0))),0)</f>
        <v/>
      </c>
    </row>
    <row r="2851">
      <c r="A2851" s="5" t="inlineStr">
        <is>
          <t>E03316</t>
        </is>
      </c>
      <c r="B2851" s="5" t="inlineStr">
        <is>
          <t>IT</t>
        </is>
      </c>
      <c r="C2851" s="5" t="inlineStr">
        <is>
          <t>Customer Service</t>
        </is>
      </c>
      <c r="D2851" s="5" t="inlineStr">
        <is>
          <t>L1</t>
        </is>
      </c>
      <c r="E2851" s="5" t="inlineStr">
        <is>
          <t>F</t>
        </is>
      </c>
      <c r="F2851" s="5" t="n">
        <v>0.8</v>
      </c>
      <c r="G2851" s="31" t="n">
        <v>19400</v>
      </c>
      <c r="H2851" s="31" t="n">
        <v>23400</v>
      </c>
      <c r="I2851" s="6">
        <f>INDEX(Roles!$J$5:$J$40,MATCH(C2851&amp;"|"&amp;D2851,Roles!$A$5:$A$40,0))</f>
        <v/>
      </c>
      <c r="J2851" s="6">
        <f>INDEX(Roles!$K$5:$K$40,MATCH(C2851&amp;"|"&amp;D2851,Roles!$A$5:$A$40,0))</f>
        <v/>
      </c>
      <c r="K2851" s="26">
        <f>INDEX(Market!$K$31:$K$54,MATCH(B2851&amp;"|"&amp;J2851,Market!$A$31:$A$54,0))</f>
        <v/>
      </c>
      <c r="L2851" s="6">
        <f>INDEX(Settings!$E$13:$E$19,MATCH(I2851,Settings!$B$13:$B$19,0))</f>
        <v/>
      </c>
      <c r="M2851" s="25">
        <f>INDEX(Structure!$K$6:$K$12,MATCH(I2851,Structure!$A$6:$A$12,0))</f>
        <v/>
      </c>
      <c r="N2851" s="26">
        <f>INDEX(Structure!$G$25:$G$52,MATCH(B2851&amp;"|"&amp;I2851,Structure!$A$25:$A$52,0))</f>
        <v/>
      </c>
      <c r="O2851" s="26">
        <f>INDEX(Structure!$H$25:$H$52,MATCH(B2851&amp;"|"&amp;I2851,Structure!$A$25:$A$52,0))</f>
        <v/>
      </c>
      <c r="P2851" s="26">
        <f>INDEX(Structure!$I$25:$I$52,MATCH(B2851&amp;"|"&amp;I2851,Structure!$A$25:$A$52,0))</f>
        <v/>
      </c>
      <c r="Q2851" s="20">
        <f>G2851/H2851</f>
        <v/>
      </c>
      <c r="R2851" s="20">
        <f>G2851/O2851</f>
        <v/>
      </c>
      <c r="S2851" s="32">
        <f>(G2851-N2851)/(P2851-N2851)</f>
        <v/>
      </c>
      <c r="T2851" s="4">
        <f>IF(G2851&lt;N2851,"Below",IF(G2851&gt;P2851,"Above","Within"))</f>
        <v/>
      </c>
      <c r="U2851" s="17">
        <f>MAX(0,N2851-G2851)*F2851</f>
        <v/>
      </c>
      <c r="V2851" s="17">
        <f>MAX(0,G2851-P2851)*F2851</f>
        <v/>
      </c>
      <c r="W2851" s="33">
        <f>IF(T2851="Above",LN(G2851/P2851)/LN(1+INDEX(Market!$E$6:$E$9,MATCH(B2851,Market!$A$6:$A$9,0))),0)</f>
        <v/>
      </c>
    </row>
    <row r="2852">
      <c r="A2852" s="5" t="inlineStr">
        <is>
          <t>E03317</t>
        </is>
      </c>
      <c r="B2852" s="5" t="inlineStr">
        <is>
          <t>PL</t>
        </is>
      </c>
      <c r="C2852" s="5" t="inlineStr">
        <is>
          <t>Finance</t>
        </is>
      </c>
      <c r="D2852" s="5" t="inlineStr">
        <is>
          <t>L5</t>
        </is>
      </c>
      <c r="E2852" s="5" t="inlineStr">
        <is>
          <t>F</t>
        </is>
      </c>
      <c r="F2852" s="5" t="n">
        <v>1</v>
      </c>
      <c r="G2852" s="31" t="n">
        <v>60950</v>
      </c>
      <c r="H2852" s="31" t="n">
        <v>67000</v>
      </c>
      <c r="I2852" s="6">
        <f>INDEX(Roles!$J$5:$J$40,MATCH(C2852&amp;"|"&amp;D2852,Roles!$A$5:$A$40,0))</f>
        <v/>
      </c>
      <c r="J2852" s="6">
        <f>INDEX(Roles!$K$5:$K$40,MATCH(C2852&amp;"|"&amp;D2852,Roles!$A$5:$A$40,0))</f>
        <v/>
      </c>
      <c r="K2852" s="26">
        <f>INDEX(Market!$K$31:$K$54,MATCH(B2852&amp;"|"&amp;J2852,Market!$A$31:$A$54,0))</f>
        <v/>
      </c>
      <c r="L2852" s="6">
        <f>INDEX(Settings!$E$13:$E$19,MATCH(I2852,Settings!$B$13:$B$19,0))</f>
        <v/>
      </c>
      <c r="M2852" s="25">
        <f>INDEX(Structure!$K$6:$K$12,MATCH(I2852,Structure!$A$6:$A$12,0))</f>
        <v/>
      </c>
      <c r="N2852" s="26">
        <f>INDEX(Structure!$G$25:$G$52,MATCH(B2852&amp;"|"&amp;I2852,Structure!$A$25:$A$52,0))</f>
        <v/>
      </c>
      <c r="O2852" s="26">
        <f>INDEX(Structure!$H$25:$H$52,MATCH(B2852&amp;"|"&amp;I2852,Structure!$A$25:$A$52,0))</f>
        <v/>
      </c>
      <c r="P2852" s="26">
        <f>INDEX(Structure!$I$25:$I$52,MATCH(B2852&amp;"|"&amp;I2852,Structure!$A$25:$A$52,0))</f>
        <v/>
      </c>
      <c r="Q2852" s="20">
        <f>G2852/H2852</f>
        <v/>
      </c>
      <c r="R2852" s="20">
        <f>G2852/O2852</f>
        <v/>
      </c>
      <c r="S2852" s="32">
        <f>(G2852-N2852)/(P2852-N2852)</f>
        <v/>
      </c>
      <c r="T2852" s="4">
        <f>IF(G2852&lt;N2852,"Below",IF(G2852&gt;P2852,"Above","Within"))</f>
        <v/>
      </c>
      <c r="U2852" s="17">
        <f>MAX(0,N2852-G2852)*F2852</f>
        <v/>
      </c>
      <c r="V2852" s="17">
        <f>MAX(0,G2852-P2852)*F2852</f>
        <v/>
      </c>
      <c r="W2852" s="33">
        <f>IF(T2852="Above",LN(G2852/P2852)/LN(1+INDEX(Market!$E$6:$E$9,MATCH(B2852,Market!$A$6:$A$9,0))),0)</f>
        <v/>
      </c>
    </row>
    <row r="2853">
      <c r="A2853" s="5" t="inlineStr">
        <is>
          <t>E03318</t>
        </is>
      </c>
      <c r="B2853" s="5" t="inlineStr">
        <is>
          <t>IT</t>
        </is>
      </c>
      <c r="C2853" s="5" t="inlineStr">
        <is>
          <t>Customer Service</t>
        </is>
      </c>
      <c r="D2853" s="5" t="inlineStr">
        <is>
          <t>L6</t>
        </is>
      </c>
      <c r="E2853" s="5" t="inlineStr">
        <is>
          <t>M</t>
        </is>
      </c>
      <c r="F2853" s="5" t="n">
        <v>1</v>
      </c>
      <c r="G2853" s="31" t="n">
        <v>90900</v>
      </c>
      <c r="H2853" s="31" t="n">
        <v>93600</v>
      </c>
      <c r="I2853" s="6">
        <f>INDEX(Roles!$J$5:$J$40,MATCH(C2853&amp;"|"&amp;D2853,Roles!$A$5:$A$40,0))</f>
        <v/>
      </c>
      <c r="J2853" s="6">
        <f>INDEX(Roles!$K$5:$K$40,MATCH(C2853&amp;"|"&amp;D2853,Roles!$A$5:$A$40,0))</f>
        <v/>
      </c>
      <c r="K2853" s="26">
        <f>INDEX(Market!$K$31:$K$54,MATCH(B2853&amp;"|"&amp;J2853,Market!$A$31:$A$54,0))</f>
        <v/>
      </c>
      <c r="L2853" s="6">
        <f>INDEX(Settings!$E$13:$E$19,MATCH(I2853,Settings!$B$13:$B$19,0))</f>
        <v/>
      </c>
      <c r="M2853" s="25">
        <f>INDEX(Structure!$K$6:$K$12,MATCH(I2853,Structure!$A$6:$A$12,0))</f>
        <v/>
      </c>
      <c r="N2853" s="26">
        <f>INDEX(Structure!$G$25:$G$52,MATCH(B2853&amp;"|"&amp;I2853,Structure!$A$25:$A$52,0))</f>
        <v/>
      </c>
      <c r="O2853" s="26">
        <f>INDEX(Structure!$H$25:$H$52,MATCH(B2853&amp;"|"&amp;I2853,Structure!$A$25:$A$52,0))</f>
        <v/>
      </c>
      <c r="P2853" s="26">
        <f>INDEX(Structure!$I$25:$I$52,MATCH(B2853&amp;"|"&amp;I2853,Structure!$A$25:$A$52,0))</f>
        <v/>
      </c>
      <c r="Q2853" s="20">
        <f>G2853/H2853</f>
        <v/>
      </c>
      <c r="R2853" s="20">
        <f>G2853/O2853</f>
        <v/>
      </c>
      <c r="S2853" s="32">
        <f>(G2853-N2853)/(P2853-N2853)</f>
        <v/>
      </c>
      <c r="T2853" s="4">
        <f>IF(G2853&lt;N2853,"Below",IF(G2853&gt;P2853,"Above","Within"))</f>
        <v/>
      </c>
      <c r="U2853" s="17">
        <f>MAX(0,N2853-G2853)*F2853</f>
        <v/>
      </c>
      <c r="V2853" s="17">
        <f>MAX(0,G2853-P2853)*F2853</f>
        <v/>
      </c>
      <c r="W2853" s="33">
        <f>IF(T2853="Above",LN(G2853/P2853)/LN(1+INDEX(Market!$E$6:$E$9,MATCH(B2853,Market!$A$6:$A$9,0))),0)</f>
        <v/>
      </c>
    </row>
    <row r="2854">
      <c r="A2854" s="5" t="inlineStr">
        <is>
          <t>E03319</t>
        </is>
      </c>
      <c r="B2854" s="5" t="inlineStr">
        <is>
          <t>ES</t>
        </is>
      </c>
      <c r="C2854" s="5" t="inlineStr">
        <is>
          <t>HR</t>
        </is>
      </c>
      <c r="D2854" s="5" t="inlineStr">
        <is>
          <t>L3</t>
        </is>
      </c>
      <c r="E2854" s="5" t="inlineStr">
        <is>
          <t>M</t>
        </is>
      </c>
      <c r="F2854" s="5" t="n">
        <v>1</v>
      </c>
      <c r="G2854" s="31" t="n">
        <v>39700</v>
      </c>
      <c r="H2854" s="31" t="n">
        <v>40000</v>
      </c>
      <c r="I2854" s="6">
        <f>INDEX(Roles!$J$5:$J$40,MATCH(C2854&amp;"|"&amp;D2854,Roles!$A$5:$A$40,0))</f>
        <v/>
      </c>
      <c r="J2854" s="6">
        <f>INDEX(Roles!$K$5:$K$40,MATCH(C2854&amp;"|"&amp;D2854,Roles!$A$5:$A$40,0))</f>
        <v/>
      </c>
      <c r="K2854" s="26">
        <f>INDEX(Market!$K$31:$K$54,MATCH(B2854&amp;"|"&amp;J2854,Market!$A$31:$A$54,0))</f>
        <v/>
      </c>
      <c r="L2854" s="6">
        <f>INDEX(Settings!$E$13:$E$19,MATCH(I2854,Settings!$B$13:$B$19,0))</f>
        <v/>
      </c>
      <c r="M2854" s="25">
        <f>INDEX(Structure!$K$6:$K$12,MATCH(I2854,Structure!$A$6:$A$12,0))</f>
        <v/>
      </c>
      <c r="N2854" s="26">
        <f>INDEX(Structure!$G$25:$G$52,MATCH(B2854&amp;"|"&amp;I2854,Structure!$A$25:$A$52,0))</f>
        <v/>
      </c>
      <c r="O2854" s="26">
        <f>INDEX(Structure!$H$25:$H$52,MATCH(B2854&amp;"|"&amp;I2854,Structure!$A$25:$A$52,0))</f>
        <v/>
      </c>
      <c r="P2854" s="26">
        <f>INDEX(Structure!$I$25:$I$52,MATCH(B2854&amp;"|"&amp;I2854,Structure!$A$25:$A$52,0))</f>
        <v/>
      </c>
      <c r="Q2854" s="20">
        <f>G2854/H2854</f>
        <v/>
      </c>
      <c r="R2854" s="20">
        <f>G2854/O2854</f>
        <v/>
      </c>
      <c r="S2854" s="32">
        <f>(G2854-N2854)/(P2854-N2854)</f>
        <v/>
      </c>
      <c r="T2854" s="4">
        <f>IF(G2854&lt;N2854,"Below",IF(G2854&gt;P2854,"Above","Within"))</f>
        <v/>
      </c>
      <c r="U2854" s="17">
        <f>MAX(0,N2854-G2854)*F2854</f>
        <v/>
      </c>
      <c r="V2854" s="17">
        <f>MAX(0,G2854-P2854)*F2854</f>
        <v/>
      </c>
      <c r="W2854" s="33">
        <f>IF(T2854="Above",LN(G2854/P2854)/LN(1+INDEX(Market!$E$6:$E$9,MATCH(B2854,Market!$A$6:$A$9,0))),0)</f>
        <v/>
      </c>
    </row>
    <row r="2855">
      <c r="A2855" s="5" t="inlineStr">
        <is>
          <t>E03320</t>
        </is>
      </c>
      <c r="B2855" s="5" t="inlineStr">
        <is>
          <t>PL</t>
        </is>
      </c>
      <c r="C2855" s="5" t="inlineStr">
        <is>
          <t>HR</t>
        </is>
      </c>
      <c r="D2855" s="5" t="inlineStr">
        <is>
          <t>L4</t>
        </is>
      </c>
      <c r="E2855" s="5" t="inlineStr">
        <is>
          <t>M</t>
        </is>
      </c>
      <c r="F2855" s="5" t="n">
        <v>0.8</v>
      </c>
      <c r="G2855" s="31" t="n">
        <v>43450</v>
      </c>
      <c r="H2855" s="31" t="n">
        <v>44100</v>
      </c>
      <c r="I2855" s="6">
        <f>INDEX(Roles!$J$5:$J$40,MATCH(C2855&amp;"|"&amp;D2855,Roles!$A$5:$A$40,0))</f>
        <v/>
      </c>
      <c r="J2855" s="6">
        <f>INDEX(Roles!$K$5:$K$40,MATCH(C2855&amp;"|"&amp;D2855,Roles!$A$5:$A$40,0))</f>
        <v/>
      </c>
      <c r="K2855" s="26">
        <f>INDEX(Market!$K$31:$K$54,MATCH(B2855&amp;"|"&amp;J2855,Market!$A$31:$A$54,0))</f>
        <v/>
      </c>
      <c r="L2855" s="6">
        <f>INDEX(Settings!$E$13:$E$19,MATCH(I2855,Settings!$B$13:$B$19,0))</f>
        <v/>
      </c>
      <c r="M2855" s="25">
        <f>INDEX(Structure!$K$6:$K$12,MATCH(I2855,Structure!$A$6:$A$12,0))</f>
        <v/>
      </c>
      <c r="N2855" s="26">
        <f>INDEX(Structure!$G$25:$G$52,MATCH(B2855&amp;"|"&amp;I2855,Structure!$A$25:$A$52,0))</f>
        <v/>
      </c>
      <c r="O2855" s="26">
        <f>INDEX(Structure!$H$25:$H$52,MATCH(B2855&amp;"|"&amp;I2855,Structure!$A$25:$A$52,0))</f>
        <v/>
      </c>
      <c r="P2855" s="26">
        <f>INDEX(Structure!$I$25:$I$52,MATCH(B2855&amp;"|"&amp;I2855,Structure!$A$25:$A$52,0))</f>
        <v/>
      </c>
      <c r="Q2855" s="20">
        <f>G2855/H2855</f>
        <v/>
      </c>
      <c r="R2855" s="20">
        <f>G2855/O2855</f>
        <v/>
      </c>
      <c r="S2855" s="32">
        <f>(G2855-N2855)/(P2855-N2855)</f>
        <v/>
      </c>
      <c r="T2855" s="4">
        <f>IF(G2855&lt;N2855,"Below",IF(G2855&gt;P2855,"Above","Within"))</f>
        <v/>
      </c>
      <c r="U2855" s="17">
        <f>MAX(0,N2855-G2855)*F2855</f>
        <v/>
      </c>
      <c r="V2855" s="17">
        <f>MAX(0,G2855-P2855)*F2855</f>
        <v/>
      </c>
      <c r="W2855" s="33">
        <f>IF(T2855="Above",LN(G2855/P2855)/LN(1+INDEX(Market!$E$6:$E$9,MATCH(B2855,Market!$A$6:$A$9,0))),0)</f>
        <v/>
      </c>
    </row>
    <row r="2856">
      <c r="A2856" s="5" t="inlineStr">
        <is>
          <t>E03321</t>
        </is>
      </c>
      <c r="B2856" s="5" t="inlineStr">
        <is>
          <t>PL</t>
        </is>
      </c>
      <c r="C2856" s="5" t="inlineStr">
        <is>
          <t>HR</t>
        </is>
      </c>
      <c r="D2856" s="5" t="inlineStr">
        <is>
          <t>L1</t>
        </is>
      </c>
      <c r="E2856" s="5" t="inlineStr">
        <is>
          <t>F</t>
        </is>
      </c>
      <c r="F2856" s="5" t="n">
        <v>0.8</v>
      </c>
      <c r="G2856" s="31" t="n">
        <v>24850</v>
      </c>
      <c r="H2856" s="31" t="n">
        <v>21000</v>
      </c>
      <c r="I2856" s="6">
        <f>INDEX(Roles!$J$5:$J$40,MATCH(C2856&amp;"|"&amp;D2856,Roles!$A$5:$A$40,0))</f>
        <v/>
      </c>
      <c r="J2856" s="6">
        <f>INDEX(Roles!$K$5:$K$40,MATCH(C2856&amp;"|"&amp;D2856,Roles!$A$5:$A$40,0))</f>
        <v/>
      </c>
      <c r="K2856" s="26">
        <f>INDEX(Market!$K$31:$K$54,MATCH(B2856&amp;"|"&amp;J2856,Market!$A$31:$A$54,0))</f>
        <v/>
      </c>
      <c r="L2856" s="6">
        <f>INDEX(Settings!$E$13:$E$19,MATCH(I2856,Settings!$B$13:$B$19,0))</f>
        <v/>
      </c>
      <c r="M2856" s="25">
        <f>INDEX(Structure!$K$6:$K$12,MATCH(I2856,Structure!$A$6:$A$12,0))</f>
        <v/>
      </c>
      <c r="N2856" s="26">
        <f>INDEX(Structure!$G$25:$G$52,MATCH(B2856&amp;"|"&amp;I2856,Structure!$A$25:$A$52,0))</f>
        <v/>
      </c>
      <c r="O2856" s="26">
        <f>INDEX(Structure!$H$25:$H$52,MATCH(B2856&amp;"|"&amp;I2856,Structure!$A$25:$A$52,0))</f>
        <v/>
      </c>
      <c r="P2856" s="26">
        <f>INDEX(Structure!$I$25:$I$52,MATCH(B2856&amp;"|"&amp;I2856,Structure!$A$25:$A$52,0))</f>
        <v/>
      </c>
      <c r="Q2856" s="20">
        <f>G2856/H2856</f>
        <v/>
      </c>
      <c r="R2856" s="20">
        <f>G2856/O2856</f>
        <v/>
      </c>
      <c r="S2856" s="32">
        <f>(G2856-N2856)/(P2856-N2856)</f>
        <v/>
      </c>
      <c r="T2856" s="4">
        <f>IF(G2856&lt;N2856,"Below",IF(G2856&gt;P2856,"Above","Within"))</f>
        <v/>
      </c>
      <c r="U2856" s="17">
        <f>MAX(0,N2856-G2856)*F2856</f>
        <v/>
      </c>
      <c r="V2856" s="17">
        <f>MAX(0,G2856-P2856)*F2856</f>
        <v/>
      </c>
      <c r="W2856" s="33">
        <f>IF(T2856="Above",LN(G2856/P2856)/LN(1+INDEX(Market!$E$6:$E$9,MATCH(B2856,Market!$A$6:$A$9,0))),0)</f>
        <v/>
      </c>
    </row>
    <row r="2857">
      <c r="A2857" s="5" t="inlineStr">
        <is>
          <t>E03322</t>
        </is>
      </c>
      <c r="B2857" s="5" t="inlineStr">
        <is>
          <t>DE</t>
        </is>
      </c>
      <c r="C2857" s="5" t="inlineStr">
        <is>
          <t>Operations</t>
        </is>
      </c>
      <c r="D2857" s="5" t="inlineStr">
        <is>
          <t>L1</t>
        </is>
      </c>
      <c r="E2857" s="5" t="inlineStr">
        <is>
          <t>M</t>
        </is>
      </c>
      <c r="F2857" s="5" t="n">
        <v>1</v>
      </c>
      <c r="G2857" s="31" t="n">
        <v>37600</v>
      </c>
      <c r="H2857" s="31" t="n">
        <v>36100</v>
      </c>
      <c r="I2857" s="6">
        <f>INDEX(Roles!$J$5:$J$40,MATCH(C2857&amp;"|"&amp;D2857,Roles!$A$5:$A$40,0))</f>
        <v/>
      </c>
      <c r="J2857" s="6">
        <f>INDEX(Roles!$K$5:$K$40,MATCH(C2857&amp;"|"&amp;D2857,Roles!$A$5:$A$40,0))</f>
        <v/>
      </c>
      <c r="K2857" s="26">
        <f>INDEX(Market!$K$31:$K$54,MATCH(B2857&amp;"|"&amp;J2857,Market!$A$31:$A$54,0))</f>
        <v/>
      </c>
      <c r="L2857" s="6">
        <f>INDEX(Settings!$E$13:$E$19,MATCH(I2857,Settings!$B$13:$B$19,0))</f>
        <v/>
      </c>
      <c r="M2857" s="25">
        <f>INDEX(Structure!$K$6:$K$12,MATCH(I2857,Structure!$A$6:$A$12,0))</f>
        <v/>
      </c>
      <c r="N2857" s="26">
        <f>INDEX(Structure!$G$25:$G$52,MATCH(B2857&amp;"|"&amp;I2857,Structure!$A$25:$A$52,0))</f>
        <v/>
      </c>
      <c r="O2857" s="26">
        <f>INDEX(Structure!$H$25:$H$52,MATCH(B2857&amp;"|"&amp;I2857,Structure!$A$25:$A$52,0))</f>
        <v/>
      </c>
      <c r="P2857" s="26">
        <f>INDEX(Structure!$I$25:$I$52,MATCH(B2857&amp;"|"&amp;I2857,Structure!$A$25:$A$52,0))</f>
        <v/>
      </c>
      <c r="Q2857" s="20">
        <f>G2857/H2857</f>
        <v/>
      </c>
      <c r="R2857" s="20">
        <f>G2857/O2857</f>
        <v/>
      </c>
      <c r="S2857" s="32">
        <f>(G2857-N2857)/(P2857-N2857)</f>
        <v/>
      </c>
      <c r="T2857" s="4">
        <f>IF(G2857&lt;N2857,"Below",IF(G2857&gt;P2857,"Above","Within"))</f>
        <v/>
      </c>
      <c r="U2857" s="17">
        <f>MAX(0,N2857-G2857)*F2857</f>
        <v/>
      </c>
      <c r="V2857" s="17">
        <f>MAX(0,G2857-P2857)*F2857</f>
        <v/>
      </c>
      <c r="W2857" s="33">
        <f>IF(T2857="Above",LN(G2857/P2857)/LN(1+INDEX(Market!$E$6:$E$9,MATCH(B2857,Market!$A$6:$A$9,0))),0)</f>
        <v/>
      </c>
    </row>
    <row r="2858">
      <c r="A2858" s="5" t="inlineStr">
        <is>
          <t>E03323</t>
        </is>
      </c>
      <c r="B2858" s="5" t="inlineStr">
        <is>
          <t>ES</t>
        </is>
      </c>
      <c r="C2858" s="5" t="inlineStr">
        <is>
          <t>Customer Service</t>
        </is>
      </c>
      <c r="D2858" s="5" t="inlineStr">
        <is>
          <t>L1</t>
        </is>
      </c>
      <c r="E2858" s="5" t="inlineStr">
        <is>
          <t>F</t>
        </is>
      </c>
      <c r="F2858" s="5" t="n">
        <v>1</v>
      </c>
      <c r="G2858" s="31" t="n">
        <v>24100</v>
      </c>
      <c r="H2858" s="31" t="n">
        <v>22500</v>
      </c>
      <c r="I2858" s="6">
        <f>INDEX(Roles!$J$5:$J$40,MATCH(C2858&amp;"|"&amp;D2858,Roles!$A$5:$A$40,0))</f>
        <v/>
      </c>
      <c r="J2858" s="6">
        <f>INDEX(Roles!$K$5:$K$40,MATCH(C2858&amp;"|"&amp;D2858,Roles!$A$5:$A$40,0))</f>
        <v/>
      </c>
      <c r="K2858" s="26">
        <f>INDEX(Market!$K$31:$K$54,MATCH(B2858&amp;"|"&amp;J2858,Market!$A$31:$A$54,0))</f>
        <v/>
      </c>
      <c r="L2858" s="6">
        <f>INDEX(Settings!$E$13:$E$19,MATCH(I2858,Settings!$B$13:$B$19,0))</f>
        <v/>
      </c>
      <c r="M2858" s="25">
        <f>INDEX(Structure!$K$6:$K$12,MATCH(I2858,Structure!$A$6:$A$12,0))</f>
        <v/>
      </c>
      <c r="N2858" s="26">
        <f>INDEX(Structure!$G$25:$G$52,MATCH(B2858&amp;"|"&amp;I2858,Structure!$A$25:$A$52,0))</f>
        <v/>
      </c>
      <c r="O2858" s="26">
        <f>INDEX(Structure!$H$25:$H$52,MATCH(B2858&amp;"|"&amp;I2858,Structure!$A$25:$A$52,0))</f>
        <v/>
      </c>
      <c r="P2858" s="26">
        <f>INDEX(Structure!$I$25:$I$52,MATCH(B2858&amp;"|"&amp;I2858,Structure!$A$25:$A$52,0))</f>
        <v/>
      </c>
      <c r="Q2858" s="20">
        <f>G2858/H2858</f>
        <v/>
      </c>
      <c r="R2858" s="20">
        <f>G2858/O2858</f>
        <v/>
      </c>
      <c r="S2858" s="32">
        <f>(G2858-N2858)/(P2858-N2858)</f>
        <v/>
      </c>
      <c r="T2858" s="4">
        <f>IF(G2858&lt;N2858,"Below",IF(G2858&gt;P2858,"Above","Within"))</f>
        <v/>
      </c>
      <c r="U2858" s="17">
        <f>MAX(0,N2858-G2858)*F2858</f>
        <v/>
      </c>
      <c r="V2858" s="17">
        <f>MAX(0,G2858-P2858)*F2858</f>
        <v/>
      </c>
      <c r="W2858" s="33">
        <f>IF(T2858="Above",LN(G2858/P2858)/LN(1+INDEX(Market!$E$6:$E$9,MATCH(B2858,Market!$A$6:$A$9,0))),0)</f>
        <v/>
      </c>
    </row>
    <row r="2859">
      <c r="A2859" s="5" t="inlineStr">
        <is>
          <t>E03324</t>
        </is>
      </c>
      <c r="B2859" s="5" t="inlineStr">
        <is>
          <t>DE</t>
        </is>
      </c>
      <c r="C2859" s="5" t="inlineStr">
        <is>
          <t>Customer Service</t>
        </is>
      </c>
      <c r="D2859" s="5" t="inlineStr">
        <is>
          <t>L2</t>
        </is>
      </c>
      <c r="E2859" s="5" t="inlineStr">
        <is>
          <t>F</t>
        </is>
      </c>
      <c r="F2859" s="5" t="n">
        <v>1</v>
      </c>
      <c r="G2859" s="31" t="n">
        <v>41600</v>
      </c>
      <c r="H2859" s="31" t="n">
        <v>42800</v>
      </c>
      <c r="I2859" s="6">
        <f>INDEX(Roles!$J$5:$J$40,MATCH(C2859&amp;"|"&amp;D2859,Roles!$A$5:$A$40,0))</f>
        <v/>
      </c>
      <c r="J2859" s="6">
        <f>INDEX(Roles!$K$5:$K$40,MATCH(C2859&amp;"|"&amp;D2859,Roles!$A$5:$A$40,0))</f>
        <v/>
      </c>
      <c r="K2859" s="26">
        <f>INDEX(Market!$K$31:$K$54,MATCH(B2859&amp;"|"&amp;J2859,Market!$A$31:$A$54,0))</f>
        <v/>
      </c>
      <c r="L2859" s="6">
        <f>INDEX(Settings!$E$13:$E$19,MATCH(I2859,Settings!$B$13:$B$19,0))</f>
        <v/>
      </c>
      <c r="M2859" s="25">
        <f>INDEX(Structure!$K$6:$K$12,MATCH(I2859,Structure!$A$6:$A$12,0))</f>
        <v/>
      </c>
      <c r="N2859" s="26">
        <f>INDEX(Structure!$G$25:$G$52,MATCH(B2859&amp;"|"&amp;I2859,Structure!$A$25:$A$52,0))</f>
        <v/>
      </c>
      <c r="O2859" s="26">
        <f>INDEX(Structure!$H$25:$H$52,MATCH(B2859&amp;"|"&amp;I2859,Structure!$A$25:$A$52,0))</f>
        <v/>
      </c>
      <c r="P2859" s="26">
        <f>INDEX(Structure!$I$25:$I$52,MATCH(B2859&amp;"|"&amp;I2859,Structure!$A$25:$A$52,0))</f>
        <v/>
      </c>
      <c r="Q2859" s="20">
        <f>G2859/H2859</f>
        <v/>
      </c>
      <c r="R2859" s="20">
        <f>G2859/O2859</f>
        <v/>
      </c>
      <c r="S2859" s="32">
        <f>(G2859-N2859)/(P2859-N2859)</f>
        <v/>
      </c>
      <c r="T2859" s="4">
        <f>IF(G2859&lt;N2859,"Below",IF(G2859&gt;P2859,"Above","Within"))</f>
        <v/>
      </c>
      <c r="U2859" s="17">
        <f>MAX(0,N2859-G2859)*F2859</f>
        <v/>
      </c>
      <c r="V2859" s="17">
        <f>MAX(0,G2859-P2859)*F2859</f>
        <v/>
      </c>
      <c r="W2859" s="33">
        <f>IF(T2859="Above",LN(G2859/P2859)/LN(1+INDEX(Market!$E$6:$E$9,MATCH(B2859,Market!$A$6:$A$9,0))),0)</f>
        <v/>
      </c>
    </row>
    <row r="2860">
      <c r="A2860" s="5" t="inlineStr">
        <is>
          <t>E03325</t>
        </is>
      </c>
      <c r="B2860" s="5" t="inlineStr">
        <is>
          <t>PL</t>
        </is>
      </c>
      <c r="C2860" s="5" t="inlineStr">
        <is>
          <t>Tech</t>
        </is>
      </c>
      <c r="D2860" s="5" t="inlineStr">
        <is>
          <t>L1</t>
        </is>
      </c>
      <c r="E2860" s="5" t="inlineStr">
        <is>
          <t>M</t>
        </is>
      </c>
      <c r="F2860" s="5" t="n">
        <v>1</v>
      </c>
      <c r="G2860" s="31" t="n">
        <v>28850</v>
      </c>
      <c r="H2860" s="31" t="n">
        <v>26200</v>
      </c>
      <c r="I2860" s="6">
        <f>INDEX(Roles!$J$5:$J$40,MATCH(C2860&amp;"|"&amp;D2860,Roles!$A$5:$A$40,0))</f>
        <v/>
      </c>
      <c r="J2860" s="6">
        <f>INDEX(Roles!$K$5:$K$40,MATCH(C2860&amp;"|"&amp;D2860,Roles!$A$5:$A$40,0))</f>
        <v/>
      </c>
      <c r="K2860" s="26">
        <f>INDEX(Market!$K$31:$K$54,MATCH(B2860&amp;"|"&amp;J2860,Market!$A$31:$A$54,0))</f>
        <v/>
      </c>
      <c r="L2860" s="6">
        <f>INDEX(Settings!$E$13:$E$19,MATCH(I2860,Settings!$B$13:$B$19,0))</f>
        <v/>
      </c>
      <c r="M2860" s="25">
        <f>INDEX(Structure!$K$6:$K$12,MATCH(I2860,Structure!$A$6:$A$12,0))</f>
        <v/>
      </c>
      <c r="N2860" s="26">
        <f>INDEX(Structure!$G$25:$G$52,MATCH(B2860&amp;"|"&amp;I2860,Structure!$A$25:$A$52,0))</f>
        <v/>
      </c>
      <c r="O2860" s="26">
        <f>INDEX(Structure!$H$25:$H$52,MATCH(B2860&amp;"|"&amp;I2860,Structure!$A$25:$A$52,0))</f>
        <v/>
      </c>
      <c r="P2860" s="26">
        <f>INDEX(Structure!$I$25:$I$52,MATCH(B2860&amp;"|"&amp;I2860,Structure!$A$25:$A$52,0))</f>
        <v/>
      </c>
      <c r="Q2860" s="20">
        <f>G2860/H2860</f>
        <v/>
      </c>
      <c r="R2860" s="20">
        <f>G2860/O2860</f>
        <v/>
      </c>
      <c r="S2860" s="32">
        <f>(G2860-N2860)/(P2860-N2860)</f>
        <v/>
      </c>
      <c r="T2860" s="4">
        <f>IF(G2860&lt;N2860,"Below",IF(G2860&gt;P2860,"Above","Within"))</f>
        <v/>
      </c>
      <c r="U2860" s="17">
        <f>MAX(0,N2860-G2860)*F2860</f>
        <v/>
      </c>
      <c r="V2860" s="17">
        <f>MAX(0,G2860-P2860)*F2860</f>
        <v/>
      </c>
      <c r="W2860" s="33">
        <f>IF(T2860="Above",LN(G2860/P2860)/LN(1+INDEX(Market!$E$6:$E$9,MATCH(B2860,Market!$A$6:$A$9,0))),0)</f>
        <v/>
      </c>
    </row>
    <row r="2861">
      <c r="A2861" s="5" t="inlineStr">
        <is>
          <t>E03327</t>
        </is>
      </c>
      <c r="B2861" s="5" t="inlineStr">
        <is>
          <t>DE</t>
        </is>
      </c>
      <c r="C2861" s="5" t="inlineStr">
        <is>
          <t>Sales</t>
        </is>
      </c>
      <c r="D2861" s="5" t="inlineStr">
        <is>
          <t>L2</t>
        </is>
      </c>
      <c r="E2861" s="5" t="inlineStr">
        <is>
          <t>F</t>
        </is>
      </c>
      <c r="F2861" s="5" t="n">
        <v>1</v>
      </c>
      <c r="G2861" s="31" t="n">
        <v>39250</v>
      </c>
      <c r="H2861" s="31" t="n">
        <v>49900</v>
      </c>
      <c r="I2861" s="6">
        <f>INDEX(Roles!$J$5:$J$40,MATCH(C2861&amp;"|"&amp;D2861,Roles!$A$5:$A$40,0))</f>
        <v/>
      </c>
      <c r="J2861" s="6">
        <f>INDEX(Roles!$K$5:$K$40,MATCH(C2861&amp;"|"&amp;D2861,Roles!$A$5:$A$40,0))</f>
        <v/>
      </c>
      <c r="K2861" s="26">
        <f>INDEX(Market!$K$31:$K$54,MATCH(B2861&amp;"|"&amp;J2861,Market!$A$31:$A$54,0))</f>
        <v/>
      </c>
      <c r="L2861" s="6">
        <f>INDEX(Settings!$E$13:$E$19,MATCH(I2861,Settings!$B$13:$B$19,0))</f>
        <v/>
      </c>
      <c r="M2861" s="25">
        <f>INDEX(Structure!$K$6:$K$12,MATCH(I2861,Structure!$A$6:$A$12,0))</f>
        <v/>
      </c>
      <c r="N2861" s="26">
        <f>INDEX(Structure!$G$25:$G$52,MATCH(B2861&amp;"|"&amp;I2861,Structure!$A$25:$A$52,0))</f>
        <v/>
      </c>
      <c r="O2861" s="26">
        <f>INDEX(Structure!$H$25:$H$52,MATCH(B2861&amp;"|"&amp;I2861,Structure!$A$25:$A$52,0))</f>
        <v/>
      </c>
      <c r="P2861" s="26">
        <f>INDEX(Structure!$I$25:$I$52,MATCH(B2861&amp;"|"&amp;I2861,Structure!$A$25:$A$52,0))</f>
        <v/>
      </c>
      <c r="Q2861" s="20">
        <f>G2861/H2861</f>
        <v/>
      </c>
      <c r="R2861" s="20">
        <f>G2861/O2861</f>
        <v/>
      </c>
      <c r="S2861" s="32">
        <f>(G2861-N2861)/(P2861-N2861)</f>
        <v/>
      </c>
      <c r="T2861" s="4">
        <f>IF(G2861&lt;N2861,"Below",IF(G2861&gt;P2861,"Above","Within"))</f>
        <v/>
      </c>
      <c r="U2861" s="17">
        <f>MAX(0,N2861-G2861)*F2861</f>
        <v/>
      </c>
      <c r="V2861" s="17">
        <f>MAX(0,G2861-P2861)*F2861</f>
        <v/>
      </c>
      <c r="W2861" s="33">
        <f>IF(T2861="Above",LN(G2861/P2861)/LN(1+INDEX(Market!$E$6:$E$9,MATCH(B2861,Market!$A$6:$A$9,0))),0)</f>
        <v/>
      </c>
    </row>
    <row r="2862">
      <c r="A2862" s="5" t="inlineStr">
        <is>
          <t>E03328</t>
        </is>
      </c>
      <c r="B2862" s="5" t="inlineStr">
        <is>
          <t>ES</t>
        </is>
      </c>
      <c r="C2862" s="5" t="inlineStr">
        <is>
          <t>Customer Service</t>
        </is>
      </c>
      <c r="D2862" s="5" t="inlineStr">
        <is>
          <t>L4</t>
        </is>
      </c>
      <c r="E2862" s="5" t="inlineStr">
        <is>
          <t>F</t>
        </is>
      </c>
      <c r="F2862" s="5" t="n">
        <v>1</v>
      </c>
      <c r="G2862" s="31" t="n">
        <v>46700</v>
      </c>
      <c r="H2862" s="31" t="n">
        <v>47200</v>
      </c>
      <c r="I2862" s="6">
        <f>INDEX(Roles!$J$5:$J$40,MATCH(C2862&amp;"|"&amp;D2862,Roles!$A$5:$A$40,0))</f>
        <v/>
      </c>
      <c r="J2862" s="6">
        <f>INDEX(Roles!$K$5:$K$40,MATCH(C2862&amp;"|"&amp;D2862,Roles!$A$5:$A$40,0))</f>
        <v/>
      </c>
      <c r="K2862" s="26">
        <f>INDEX(Market!$K$31:$K$54,MATCH(B2862&amp;"|"&amp;J2862,Market!$A$31:$A$54,0))</f>
        <v/>
      </c>
      <c r="L2862" s="6">
        <f>INDEX(Settings!$E$13:$E$19,MATCH(I2862,Settings!$B$13:$B$19,0))</f>
        <v/>
      </c>
      <c r="M2862" s="25">
        <f>INDEX(Structure!$K$6:$K$12,MATCH(I2862,Structure!$A$6:$A$12,0))</f>
        <v/>
      </c>
      <c r="N2862" s="26">
        <f>INDEX(Structure!$G$25:$G$52,MATCH(B2862&amp;"|"&amp;I2862,Structure!$A$25:$A$52,0))</f>
        <v/>
      </c>
      <c r="O2862" s="26">
        <f>INDEX(Structure!$H$25:$H$52,MATCH(B2862&amp;"|"&amp;I2862,Structure!$A$25:$A$52,0))</f>
        <v/>
      </c>
      <c r="P2862" s="26">
        <f>INDEX(Structure!$I$25:$I$52,MATCH(B2862&amp;"|"&amp;I2862,Structure!$A$25:$A$52,0))</f>
        <v/>
      </c>
      <c r="Q2862" s="20">
        <f>G2862/H2862</f>
        <v/>
      </c>
      <c r="R2862" s="20">
        <f>G2862/O2862</f>
        <v/>
      </c>
      <c r="S2862" s="32">
        <f>(G2862-N2862)/(P2862-N2862)</f>
        <v/>
      </c>
      <c r="T2862" s="4">
        <f>IF(G2862&lt;N2862,"Below",IF(G2862&gt;P2862,"Above","Within"))</f>
        <v/>
      </c>
      <c r="U2862" s="17">
        <f>MAX(0,N2862-G2862)*F2862</f>
        <v/>
      </c>
      <c r="V2862" s="17">
        <f>MAX(0,G2862-P2862)*F2862</f>
        <v/>
      </c>
      <c r="W2862" s="33">
        <f>IF(T2862="Above",LN(G2862/P2862)/LN(1+INDEX(Market!$E$6:$E$9,MATCH(B2862,Market!$A$6:$A$9,0))),0)</f>
        <v/>
      </c>
    </row>
    <row r="2863">
      <c r="A2863" s="5" t="inlineStr">
        <is>
          <t>E03329</t>
        </is>
      </c>
      <c r="B2863" s="5" t="inlineStr">
        <is>
          <t>IT</t>
        </is>
      </c>
      <c r="C2863" s="5" t="inlineStr">
        <is>
          <t>Customer Service</t>
        </is>
      </c>
      <c r="D2863" s="5" t="inlineStr">
        <is>
          <t>L2</t>
        </is>
      </c>
      <c r="E2863" s="5" t="inlineStr">
        <is>
          <t>M</t>
        </is>
      </c>
      <c r="F2863" s="5" t="n">
        <v>1</v>
      </c>
      <c r="G2863" s="31" t="n">
        <v>28100</v>
      </c>
      <c r="H2863" s="31" t="n">
        <v>29200</v>
      </c>
      <c r="I2863" s="6">
        <f>INDEX(Roles!$J$5:$J$40,MATCH(C2863&amp;"|"&amp;D2863,Roles!$A$5:$A$40,0))</f>
        <v/>
      </c>
      <c r="J2863" s="6">
        <f>INDEX(Roles!$K$5:$K$40,MATCH(C2863&amp;"|"&amp;D2863,Roles!$A$5:$A$40,0))</f>
        <v/>
      </c>
      <c r="K2863" s="26">
        <f>INDEX(Market!$K$31:$K$54,MATCH(B2863&amp;"|"&amp;J2863,Market!$A$31:$A$54,0))</f>
        <v/>
      </c>
      <c r="L2863" s="6">
        <f>INDEX(Settings!$E$13:$E$19,MATCH(I2863,Settings!$B$13:$B$19,0))</f>
        <v/>
      </c>
      <c r="M2863" s="25">
        <f>INDEX(Structure!$K$6:$K$12,MATCH(I2863,Structure!$A$6:$A$12,0))</f>
        <v/>
      </c>
      <c r="N2863" s="26">
        <f>INDEX(Structure!$G$25:$G$52,MATCH(B2863&amp;"|"&amp;I2863,Structure!$A$25:$A$52,0))</f>
        <v/>
      </c>
      <c r="O2863" s="26">
        <f>INDEX(Structure!$H$25:$H$52,MATCH(B2863&amp;"|"&amp;I2863,Structure!$A$25:$A$52,0))</f>
        <v/>
      </c>
      <c r="P2863" s="26">
        <f>INDEX(Structure!$I$25:$I$52,MATCH(B2863&amp;"|"&amp;I2863,Structure!$A$25:$A$52,0))</f>
        <v/>
      </c>
      <c r="Q2863" s="20">
        <f>G2863/H2863</f>
        <v/>
      </c>
      <c r="R2863" s="20">
        <f>G2863/O2863</f>
        <v/>
      </c>
      <c r="S2863" s="32">
        <f>(G2863-N2863)/(P2863-N2863)</f>
        <v/>
      </c>
      <c r="T2863" s="4">
        <f>IF(G2863&lt;N2863,"Below",IF(G2863&gt;P2863,"Above","Within"))</f>
        <v/>
      </c>
      <c r="U2863" s="17">
        <f>MAX(0,N2863-G2863)*F2863</f>
        <v/>
      </c>
      <c r="V2863" s="17">
        <f>MAX(0,G2863-P2863)*F2863</f>
        <v/>
      </c>
      <c r="W2863" s="33">
        <f>IF(T2863="Above",LN(G2863/P2863)/LN(1+INDEX(Market!$E$6:$E$9,MATCH(B2863,Market!$A$6:$A$9,0))),0)</f>
        <v/>
      </c>
    </row>
    <row r="2864">
      <c r="A2864" s="5" t="inlineStr">
        <is>
          <t>E03330</t>
        </is>
      </c>
      <c r="B2864" s="5" t="inlineStr">
        <is>
          <t>PL</t>
        </is>
      </c>
      <c r="C2864" s="5" t="inlineStr">
        <is>
          <t>Tech</t>
        </is>
      </c>
      <c r="D2864" s="5" t="inlineStr">
        <is>
          <t>L4</t>
        </is>
      </c>
      <c r="E2864" s="5" t="inlineStr">
        <is>
          <t>F</t>
        </is>
      </c>
      <c r="F2864" s="5" t="n">
        <v>1</v>
      </c>
      <c r="G2864" s="31" t="n">
        <v>58600</v>
      </c>
      <c r="H2864" s="31" t="n">
        <v>55100</v>
      </c>
      <c r="I2864" s="6">
        <f>INDEX(Roles!$J$5:$J$40,MATCH(C2864&amp;"|"&amp;D2864,Roles!$A$5:$A$40,0))</f>
        <v/>
      </c>
      <c r="J2864" s="6">
        <f>INDEX(Roles!$K$5:$K$40,MATCH(C2864&amp;"|"&amp;D2864,Roles!$A$5:$A$40,0))</f>
        <v/>
      </c>
      <c r="K2864" s="26">
        <f>INDEX(Market!$K$31:$K$54,MATCH(B2864&amp;"|"&amp;J2864,Market!$A$31:$A$54,0))</f>
        <v/>
      </c>
      <c r="L2864" s="6">
        <f>INDEX(Settings!$E$13:$E$19,MATCH(I2864,Settings!$B$13:$B$19,0))</f>
        <v/>
      </c>
      <c r="M2864" s="25">
        <f>INDEX(Structure!$K$6:$K$12,MATCH(I2864,Structure!$A$6:$A$12,0))</f>
        <v/>
      </c>
      <c r="N2864" s="26">
        <f>INDEX(Structure!$G$25:$G$52,MATCH(B2864&amp;"|"&amp;I2864,Structure!$A$25:$A$52,0))</f>
        <v/>
      </c>
      <c r="O2864" s="26">
        <f>INDEX(Structure!$H$25:$H$52,MATCH(B2864&amp;"|"&amp;I2864,Structure!$A$25:$A$52,0))</f>
        <v/>
      </c>
      <c r="P2864" s="26">
        <f>INDEX(Structure!$I$25:$I$52,MATCH(B2864&amp;"|"&amp;I2864,Structure!$A$25:$A$52,0))</f>
        <v/>
      </c>
      <c r="Q2864" s="20">
        <f>G2864/H2864</f>
        <v/>
      </c>
      <c r="R2864" s="20">
        <f>G2864/O2864</f>
        <v/>
      </c>
      <c r="S2864" s="32">
        <f>(G2864-N2864)/(P2864-N2864)</f>
        <v/>
      </c>
      <c r="T2864" s="4">
        <f>IF(G2864&lt;N2864,"Below",IF(G2864&gt;P2864,"Above","Within"))</f>
        <v/>
      </c>
      <c r="U2864" s="17">
        <f>MAX(0,N2864-G2864)*F2864</f>
        <v/>
      </c>
      <c r="V2864" s="17">
        <f>MAX(0,G2864-P2864)*F2864</f>
        <v/>
      </c>
      <c r="W2864" s="33">
        <f>IF(T2864="Above",LN(G2864/P2864)/LN(1+INDEX(Market!$E$6:$E$9,MATCH(B2864,Market!$A$6:$A$9,0))),0)</f>
        <v/>
      </c>
    </row>
    <row r="2865">
      <c r="A2865" s="5" t="inlineStr">
        <is>
          <t>E03331</t>
        </is>
      </c>
      <c r="B2865" s="5" t="inlineStr">
        <is>
          <t>IT</t>
        </is>
      </c>
      <c r="C2865" s="5" t="inlineStr">
        <is>
          <t>Customer Service</t>
        </is>
      </c>
      <c r="D2865" s="5" t="inlineStr">
        <is>
          <t>L3</t>
        </is>
      </c>
      <c r="E2865" s="5" t="inlineStr">
        <is>
          <t>M</t>
        </is>
      </c>
      <c r="F2865" s="5" t="n">
        <v>1</v>
      </c>
      <c r="G2865" s="31" t="n">
        <v>36900</v>
      </c>
      <c r="H2865" s="31" t="n">
        <v>37400</v>
      </c>
      <c r="I2865" s="6">
        <f>INDEX(Roles!$J$5:$J$40,MATCH(C2865&amp;"|"&amp;D2865,Roles!$A$5:$A$40,0))</f>
        <v/>
      </c>
      <c r="J2865" s="6">
        <f>INDEX(Roles!$K$5:$K$40,MATCH(C2865&amp;"|"&amp;D2865,Roles!$A$5:$A$40,0))</f>
        <v/>
      </c>
      <c r="K2865" s="26">
        <f>INDEX(Market!$K$31:$K$54,MATCH(B2865&amp;"|"&amp;J2865,Market!$A$31:$A$54,0))</f>
        <v/>
      </c>
      <c r="L2865" s="6">
        <f>INDEX(Settings!$E$13:$E$19,MATCH(I2865,Settings!$B$13:$B$19,0))</f>
        <v/>
      </c>
      <c r="M2865" s="25">
        <f>INDEX(Structure!$K$6:$K$12,MATCH(I2865,Structure!$A$6:$A$12,0))</f>
        <v/>
      </c>
      <c r="N2865" s="26">
        <f>INDEX(Structure!$G$25:$G$52,MATCH(B2865&amp;"|"&amp;I2865,Structure!$A$25:$A$52,0))</f>
        <v/>
      </c>
      <c r="O2865" s="26">
        <f>INDEX(Structure!$H$25:$H$52,MATCH(B2865&amp;"|"&amp;I2865,Structure!$A$25:$A$52,0))</f>
        <v/>
      </c>
      <c r="P2865" s="26">
        <f>INDEX(Structure!$I$25:$I$52,MATCH(B2865&amp;"|"&amp;I2865,Structure!$A$25:$A$52,0))</f>
        <v/>
      </c>
      <c r="Q2865" s="20">
        <f>G2865/H2865</f>
        <v/>
      </c>
      <c r="R2865" s="20">
        <f>G2865/O2865</f>
        <v/>
      </c>
      <c r="S2865" s="32">
        <f>(G2865-N2865)/(P2865-N2865)</f>
        <v/>
      </c>
      <c r="T2865" s="4">
        <f>IF(G2865&lt;N2865,"Below",IF(G2865&gt;P2865,"Above","Within"))</f>
        <v/>
      </c>
      <c r="U2865" s="17">
        <f>MAX(0,N2865-G2865)*F2865</f>
        <v/>
      </c>
      <c r="V2865" s="17">
        <f>MAX(0,G2865-P2865)*F2865</f>
        <v/>
      </c>
      <c r="W2865" s="33">
        <f>IF(T2865="Above",LN(G2865/P2865)/LN(1+INDEX(Market!$E$6:$E$9,MATCH(B2865,Market!$A$6:$A$9,0))),0)</f>
        <v/>
      </c>
    </row>
    <row r="2866">
      <c r="A2866" s="5" t="inlineStr">
        <is>
          <t>E03332</t>
        </is>
      </c>
      <c r="B2866" s="5" t="inlineStr">
        <is>
          <t>IT</t>
        </is>
      </c>
      <c r="C2866" s="5" t="inlineStr">
        <is>
          <t>Sales</t>
        </is>
      </c>
      <c r="D2866" s="5" t="inlineStr">
        <is>
          <t>L1</t>
        </is>
      </c>
      <c r="E2866" s="5" t="inlineStr">
        <is>
          <t>F</t>
        </is>
      </c>
      <c r="F2866" s="5" t="n">
        <v>0.8</v>
      </c>
      <c r="G2866" s="31" t="n">
        <v>22800</v>
      </c>
      <c r="H2866" s="31" t="n">
        <v>27300</v>
      </c>
      <c r="I2866" s="6">
        <f>INDEX(Roles!$J$5:$J$40,MATCH(C2866&amp;"|"&amp;D2866,Roles!$A$5:$A$40,0))</f>
        <v/>
      </c>
      <c r="J2866" s="6">
        <f>INDEX(Roles!$K$5:$K$40,MATCH(C2866&amp;"|"&amp;D2866,Roles!$A$5:$A$40,0))</f>
        <v/>
      </c>
      <c r="K2866" s="26">
        <f>INDEX(Market!$K$31:$K$54,MATCH(B2866&amp;"|"&amp;J2866,Market!$A$31:$A$54,0))</f>
        <v/>
      </c>
      <c r="L2866" s="6">
        <f>INDEX(Settings!$E$13:$E$19,MATCH(I2866,Settings!$B$13:$B$19,0))</f>
        <v/>
      </c>
      <c r="M2866" s="25">
        <f>INDEX(Structure!$K$6:$K$12,MATCH(I2866,Structure!$A$6:$A$12,0))</f>
        <v/>
      </c>
      <c r="N2866" s="26">
        <f>INDEX(Structure!$G$25:$G$52,MATCH(B2866&amp;"|"&amp;I2866,Structure!$A$25:$A$52,0))</f>
        <v/>
      </c>
      <c r="O2866" s="26">
        <f>INDEX(Structure!$H$25:$H$52,MATCH(B2866&amp;"|"&amp;I2866,Structure!$A$25:$A$52,0))</f>
        <v/>
      </c>
      <c r="P2866" s="26">
        <f>INDEX(Structure!$I$25:$I$52,MATCH(B2866&amp;"|"&amp;I2866,Structure!$A$25:$A$52,0))</f>
        <v/>
      </c>
      <c r="Q2866" s="20">
        <f>G2866/H2866</f>
        <v/>
      </c>
      <c r="R2866" s="20">
        <f>G2866/O2866</f>
        <v/>
      </c>
      <c r="S2866" s="32">
        <f>(G2866-N2866)/(P2866-N2866)</f>
        <v/>
      </c>
      <c r="T2866" s="4">
        <f>IF(G2866&lt;N2866,"Below",IF(G2866&gt;P2866,"Above","Within"))</f>
        <v/>
      </c>
      <c r="U2866" s="17">
        <f>MAX(0,N2866-G2866)*F2866</f>
        <v/>
      </c>
      <c r="V2866" s="17">
        <f>MAX(0,G2866-P2866)*F2866</f>
        <v/>
      </c>
      <c r="W2866" s="33">
        <f>IF(T2866="Above",LN(G2866/P2866)/LN(1+INDEX(Market!$E$6:$E$9,MATCH(B2866,Market!$A$6:$A$9,0))),0)</f>
        <v/>
      </c>
    </row>
    <row r="2867">
      <c r="A2867" s="5" t="inlineStr">
        <is>
          <t>E03333</t>
        </is>
      </c>
      <c r="B2867" s="5" t="inlineStr">
        <is>
          <t>DE</t>
        </is>
      </c>
      <c r="C2867" s="5" t="inlineStr">
        <is>
          <t>HR</t>
        </is>
      </c>
      <c r="D2867" s="5" t="inlineStr">
        <is>
          <t>L1</t>
        </is>
      </c>
      <c r="E2867" s="5" t="inlineStr">
        <is>
          <t>F</t>
        </is>
      </c>
      <c r="F2867" s="5" t="n">
        <v>1</v>
      </c>
      <c r="G2867" s="31" t="n">
        <v>34550</v>
      </c>
      <c r="H2867" s="31" t="n">
        <v>38000</v>
      </c>
      <c r="I2867" s="6">
        <f>INDEX(Roles!$J$5:$J$40,MATCH(C2867&amp;"|"&amp;D2867,Roles!$A$5:$A$40,0))</f>
        <v/>
      </c>
      <c r="J2867" s="6">
        <f>INDEX(Roles!$K$5:$K$40,MATCH(C2867&amp;"|"&amp;D2867,Roles!$A$5:$A$40,0))</f>
        <v/>
      </c>
      <c r="K2867" s="26">
        <f>INDEX(Market!$K$31:$K$54,MATCH(B2867&amp;"|"&amp;J2867,Market!$A$31:$A$54,0))</f>
        <v/>
      </c>
      <c r="L2867" s="6">
        <f>INDEX(Settings!$E$13:$E$19,MATCH(I2867,Settings!$B$13:$B$19,0))</f>
        <v/>
      </c>
      <c r="M2867" s="25">
        <f>INDEX(Structure!$K$6:$K$12,MATCH(I2867,Structure!$A$6:$A$12,0))</f>
        <v/>
      </c>
      <c r="N2867" s="26">
        <f>INDEX(Structure!$G$25:$G$52,MATCH(B2867&amp;"|"&amp;I2867,Structure!$A$25:$A$52,0))</f>
        <v/>
      </c>
      <c r="O2867" s="26">
        <f>INDEX(Structure!$H$25:$H$52,MATCH(B2867&amp;"|"&amp;I2867,Structure!$A$25:$A$52,0))</f>
        <v/>
      </c>
      <c r="P2867" s="26">
        <f>INDEX(Structure!$I$25:$I$52,MATCH(B2867&amp;"|"&amp;I2867,Structure!$A$25:$A$52,0))</f>
        <v/>
      </c>
      <c r="Q2867" s="20">
        <f>G2867/H2867</f>
        <v/>
      </c>
      <c r="R2867" s="20">
        <f>G2867/O2867</f>
        <v/>
      </c>
      <c r="S2867" s="32">
        <f>(G2867-N2867)/(P2867-N2867)</f>
        <v/>
      </c>
      <c r="T2867" s="4">
        <f>IF(G2867&lt;N2867,"Below",IF(G2867&gt;P2867,"Above","Within"))</f>
        <v/>
      </c>
      <c r="U2867" s="17">
        <f>MAX(0,N2867-G2867)*F2867</f>
        <v/>
      </c>
      <c r="V2867" s="17">
        <f>MAX(0,G2867-P2867)*F2867</f>
        <v/>
      </c>
      <c r="W2867" s="33">
        <f>IF(T2867="Above",LN(G2867/P2867)/LN(1+INDEX(Market!$E$6:$E$9,MATCH(B2867,Market!$A$6:$A$9,0))),0)</f>
        <v/>
      </c>
    </row>
    <row r="2868">
      <c r="A2868" s="5" t="inlineStr">
        <is>
          <t>E03334</t>
        </is>
      </c>
      <c r="B2868" s="5" t="inlineStr">
        <is>
          <t>IT</t>
        </is>
      </c>
      <c r="C2868" s="5" t="inlineStr">
        <is>
          <t>Finance</t>
        </is>
      </c>
      <c r="D2868" s="5" t="inlineStr">
        <is>
          <t>L1</t>
        </is>
      </c>
      <c r="E2868" s="5" t="inlineStr">
        <is>
          <t>M</t>
        </is>
      </c>
      <c r="F2868" s="5" t="n">
        <v>1</v>
      </c>
      <c r="G2868" s="31" t="n">
        <v>27150</v>
      </c>
      <c r="H2868" s="31" t="n">
        <v>28600</v>
      </c>
      <c r="I2868" s="6">
        <f>INDEX(Roles!$J$5:$J$40,MATCH(C2868&amp;"|"&amp;D2868,Roles!$A$5:$A$40,0))</f>
        <v/>
      </c>
      <c r="J2868" s="6">
        <f>INDEX(Roles!$K$5:$K$40,MATCH(C2868&amp;"|"&amp;D2868,Roles!$A$5:$A$40,0))</f>
        <v/>
      </c>
      <c r="K2868" s="26">
        <f>INDEX(Market!$K$31:$K$54,MATCH(B2868&amp;"|"&amp;J2868,Market!$A$31:$A$54,0))</f>
        <v/>
      </c>
      <c r="L2868" s="6">
        <f>INDEX(Settings!$E$13:$E$19,MATCH(I2868,Settings!$B$13:$B$19,0))</f>
        <v/>
      </c>
      <c r="M2868" s="25">
        <f>INDEX(Structure!$K$6:$K$12,MATCH(I2868,Structure!$A$6:$A$12,0))</f>
        <v/>
      </c>
      <c r="N2868" s="26">
        <f>INDEX(Structure!$G$25:$G$52,MATCH(B2868&amp;"|"&amp;I2868,Structure!$A$25:$A$52,0))</f>
        <v/>
      </c>
      <c r="O2868" s="26">
        <f>INDEX(Structure!$H$25:$H$52,MATCH(B2868&amp;"|"&amp;I2868,Structure!$A$25:$A$52,0))</f>
        <v/>
      </c>
      <c r="P2868" s="26">
        <f>INDEX(Structure!$I$25:$I$52,MATCH(B2868&amp;"|"&amp;I2868,Structure!$A$25:$A$52,0))</f>
        <v/>
      </c>
      <c r="Q2868" s="20">
        <f>G2868/H2868</f>
        <v/>
      </c>
      <c r="R2868" s="20">
        <f>G2868/O2868</f>
        <v/>
      </c>
      <c r="S2868" s="32">
        <f>(G2868-N2868)/(P2868-N2868)</f>
        <v/>
      </c>
      <c r="T2868" s="4">
        <f>IF(G2868&lt;N2868,"Below",IF(G2868&gt;P2868,"Above","Within"))</f>
        <v/>
      </c>
      <c r="U2868" s="17">
        <f>MAX(0,N2868-G2868)*F2868</f>
        <v/>
      </c>
      <c r="V2868" s="17">
        <f>MAX(0,G2868-P2868)*F2868</f>
        <v/>
      </c>
      <c r="W2868" s="33">
        <f>IF(T2868="Above",LN(G2868/P2868)/LN(1+INDEX(Market!$E$6:$E$9,MATCH(B2868,Market!$A$6:$A$9,0))),0)</f>
        <v/>
      </c>
    </row>
    <row r="2869">
      <c r="A2869" s="5" t="inlineStr">
        <is>
          <t>E03335</t>
        </is>
      </c>
      <c r="B2869" s="5" t="inlineStr">
        <is>
          <t>DE</t>
        </is>
      </c>
      <c r="C2869" s="5" t="inlineStr">
        <is>
          <t>HR</t>
        </is>
      </c>
      <c r="D2869" s="5" t="inlineStr">
        <is>
          <t>L3</t>
        </is>
      </c>
      <c r="E2869" s="5" t="inlineStr">
        <is>
          <t>M</t>
        </is>
      </c>
      <c r="F2869" s="5" t="n">
        <v>1</v>
      </c>
      <c r="G2869" s="31" t="n">
        <v>54050</v>
      </c>
      <c r="H2869" s="31" t="n">
        <v>60800</v>
      </c>
      <c r="I2869" s="6">
        <f>INDEX(Roles!$J$5:$J$40,MATCH(C2869&amp;"|"&amp;D2869,Roles!$A$5:$A$40,0))</f>
        <v/>
      </c>
      <c r="J2869" s="6">
        <f>INDEX(Roles!$K$5:$K$40,MATCH(C2869&amp;"|"&amp;D2869,Roles!$A$5:$A$40,0))</f>
        <v/>
      </c>
      <c r="K2869" s="26">
        <f>INDEX(Market!$K$31:$K$54,MATCH(B2869&amp;"|"&amp;J2869,Market!$A$31:$A$54,0))</f>
        <v/>
      </c>
      <c r="L2869" s="6">
        <f>INDEX(Settings!$E$13:$E$19,MATCH(I2869,Settings!$B$13:$B$19,0))</f>
        <v/>
      </c>
      <c r="M2869" s="25">
        <f>INDEX(Structure!$K$6:$K$12,MATCH(I2869,Structure!$A$6:$A$12,0))</f>
        <v/>
      </c>
      <c r="N2869" s="26">
        <f>INDEX(Structure!$G$25:$G$52,MATCH(B2869&amp;"|"&amp;I2869,Structure!$A$25:$A$52,0))</f>
        <v/>
      </c>
      <c r="O2869" s="26">
        <f>INDEX(Structure!$H$25:$H$52,MATCH(B2869&amp;"|"&amp;I2869,Structure!$A$25:$A$52,0))</f>
        <v/>
      </c>
      <c r="P2869" s="26">
        <f>INDEX(Structure!$I$25:$I$52,MATCH(B2869&amp;"|"&amp;I2869,Structure!$A$25:$A$52,0))</f>
        <v/>
      </c>
      <c r="Q2869" s="20">
        <f>G2869/H2869</f>
        <v/>
      </c>
      <c r="R2869" s="20">
        <f>G2869/O2869</f>
        <v/>
      </c>
      <c r="S2869" s="32">
        <f>(G2869-N2869)/(P2869-N2869)</f>
        <v/>
      </c>
      <c r="T2869" s="4">
        <f>IF(G2869&lt;N2869,"Below",IF(G2869&gt;P2869,"Above","Within"))</f>
        <v/>
      </c>
      <c r="U2869" s="17">
        <f>MAX(0,N2869-G2869)*F2869</f>
        <v/>
      </c>
      <c r="V2869" s="17">
        <f>MAX(0,G2869-P2869)*F2869</f>
        <v/>
      </c>
      <c r="W2869" s="33">
        <f>IF(T2869="Above",LN(G2869/P2869)/LN(1+INDEX(Market!$E$6:$E$9,MATCH(B2869,Market!$A$6:$A$9,0))),0)</f>
        <v/>
      </c>
    </row>
    <row r="2870">
      <c r="A2870" s="5" t="inlineStr">
        <is>
          <t>E03336</t>
        </is>
      </c>
      <c r="B2870" s="5" t="inlineStr">
        <is>
          <t>ES</t>
        </is>
      </c>
      <c r="C2870" s="5" t="inlineStr">
        <is>
          <t>Operations</t>
        </is>
      </c>
      <c r="D2870" s="5" t="inlineStr">
        <is>
          <t>L3</t>
        </is>
      </c>
      <c r="E2870" s="5" t="inlineStr">
        <is>
          <t>F</t>
        </is>
      </c>
      <c r="F2870" s="5" t="n">
        <v>1</v>
      </c>
      <c r="G2870" s="31" t="n">
        <v>32750</v>
      </c>
      <c r="H2870" s="31" t="n">
        <v>38000</v>
      </c>
      <c r="I2870" s="6">
        <f>INDEX(Roles!$J$5:$J$40,MATCH(C2870&amp;"|"&amp;D2870,Roles!$A$5:$A$40,0))</f>
        <v/>
      </c>
      <c r="J2870" s="6">
        <f>INDEX(Roles!$K$5:$K$40,MATCH(C2870&amp;"|"&amp;D2870,Roles!$A$5:$A$40,0))</f>
        <v/>
      </c>
      <c r="K2870" s="26">
        <f>INDEX(Market!$K$31:$K$54,MATCH(B2870&amp;"|"&amp;J2870,Market!$A$31:$A$54,0))</f>
        <v/>
      </c>
      <c r="L2870" s="6">
        <f>INDEX(Settings!$E$13:$E$19,MATCH(I2870,Settings!$B$13:$B$19,0))</f>
        <v/>
      </c>
      <c r="M2870" s="25">
        <f>INDEX(Structure!$K$6:$K$12,MATCH(I2870,Structure!$A$6:$A$12,0))</f>
        <v/>
      </c>
      <c r="N2870" s="26">
        <f>INDEX(Structure!$G$25:$G$52,MATCH(B2870&amp;"|"&amp;I2870,Structure!$A$25:$A$52,0))</f>
        <v/>
      </c>
      <c r="O2870" s="26">
        <f>INDEX(Structure!$H$25:$H$52,MATCH(B2870&amp;"|"&amp;I2870,Structure!$A$25:$A$52,0))</f>
        <v/>
      </c>
      <c r="P2870" s="26">
        <f>INDEX(Structure!$I$25:$I$52,MATCH(B2870&amp;"|"&amp;I2870,Structure!$A$25:$A$52,0))</f>
        <v/>
      </c>
      <c r="Q2870" s="20">
        <f>G2870/H2870</f>
        <v/>
      </c>
      <c r="R2870" s="20">
        <f>G2870/O2870</f>
        <v/>
      </c>
      <c r="S2870" s="32">
        <f>(G2870-N2870)/(P2870-N2870)</f>
        <v/>
      </c>
      <c r="T2870" s="4">
        <f>IF(G2870&lt;N2870,"Below",IF(G2870&gt;P2870,"Above","Within"))</f>
        <v/>
      </c>
      <c r="U2870" s="17">
        <f>MAX(0,N2870-G2870)*F2870</f>
        <v/>
      </c>
      <c r="V2870" s="17">
        <f>MAX(0,G2870-P2870)*F2870</f>
        <v/>
      </c>
      <c r="W2870" s="33">
        <f>IF(T2870="Above",LN(G2870/P2870)/LN(1+INDEX(Market!$E$6:$E$9,MATCH(B2870,Market!$A$6:$A$9,0))),0)</f>
        <v/>
      </c>
    </row>
    <row r="2871">
      <c r="A2871" s="5" t="inlineStr">
        <is>
          <t>E03337</t>
        </is>
      </c>
      <c r="B2871" s="5" t="inlineStr">
        <is>
          <t>ES</t>
        </is>
      </c>
      <c r="C2871" s="5" t="inlineStr">
        <is>
          <t>Operations</t>
        </is>
      </c>
      <c r="D2871" s="5" t="inlineStr">
        <is>
          <t>L2</t>
        </is>
      </c>
      <c r="E2871" s="5" t="inlineStr">
        <is>
          <t>M</t>
        </is>
      </c>
      <c r="F2871" s="5" t="n">
        <v>1</v>
      </c>
      <c r="G2871" s="31" t="n">
        <v>29550</v>
      </c>
      <c r="H2871" s="31" t="n">
        <v>29700</v>
      </c>
      <c r="I2871" s="6">
        <f>INDEX(Roles!$J$5:$J$40,MATCH(C2871&amp;"|"&amp;D2871,Roles!$A$5:$A$40,0))</f>
        <v/>
      </c>
      <c r="J2871" s="6">
        <f>INDEX(Roles!$K$5:$K$40,MATCH(C2871&amp;"|"&amp;D2871,Roles!$A$5:$A$40,0))</f>
        <v/>
      </c>
      <c r="K2871" s="26">
        <f>INDEX(Market!$K$31:$K$54,MATCH(B2871&amp;"|"&amp;J2871,Market!$A$31:$A$54,0))</f>
        <v/>
      </c>
      <c r="L2871" s="6">
        <f>INDEX(Settings!$E$13:$E$19,MATCH(I2871,Settings!$B$13:$B$19,0))</f>
        <v/>
      </c>
      <c r="M2871" s="25">
        <f>INDEX(Structure!$K$6:$K$12,MATCH(I2871,Structure!$A$6:$A$12,0))</f>
        <v/>
      </c>
      <c r="N2871" s="26">
        <f>INDEX(Structure!$G$25:$G$52,MATCH(B2871&amp;"|"&amp;I2871,Structure!$A$25:$A$52,0))</f>
        <v/>
      </c>
      <c r="O2871" s="26">
        <f>INDEX(Structure!$H$25:$H$52,MATCH(B2871&amp;"|"&amp;I2871,Structure!$A$25:$A$52,0))</f>
        <v/>
      </c>
      <c r="P2871" s="26">
        <f>INDEX(Structure!$I$25:$I$52,MATCH(B2871&amp;"|"&amp;I2871,Structure!$A$25:$A$52,0))</f>
        <v/>
      </c>
      <c r="Q2871" s="20">
        <f>G2871/H2871</f>
        <v/>
      </c>
      <c r="R2871" s="20">
        <f>G2871/O2871</f>
        <v/>
      </c>
      <c r="S2871" s="32">
        <f>(G2871-N2871)/(P2871-N2871)</f>
        <v/>
      </c>
      <c r="T2871" s="4">
        <f>IF(G2871&lt;N2871,"Below",IF(G2871&gt;P2871,"Above","Within"))</f>
        <v/>
      </c>
      <c r="U2871" s="17">
        <f>MAX(0,N2871-G2871)*F2871</f>
        <v/>
      </c>
      <c r="V2871" s="17">
        <f>MAX(0,G2871-P2871)*F2871</f>
        <v/>
      </c>
      <c r="W2871" s="33">
        <f>IF(T2871="Above",LN(G2871/P2871)/LN(1+INDEX(Market!$E$6:$E$9,MATCH(B2871,Market!$A$6:$A$9,0))),0)</f>
        <v/>
      </c>
    </row>
    <row r="2872">
      <c r="A2872" s="5" t="inlineStr">
        <is>
          <t>E03338</t>
        </is>
      </c>
      <c r="B2872" s="5" t="inlineStr">
        <is>
          <t>ES</t>
        </is>
      </c>
      <c r="C2872" s="5" t="inlineStr">
        <is>
          <t>Customer Service</t>
        </is>
      </c>
      <c r="D2872" s="5" t="inlineStr">
        <is>
          <t>L3</t>
        </is>
      </c>
      <c r="E2872" s="5" t="inlineStr">
        <is>
          <t>M</t>
        </is>
      </c>
      <c r="F2872" s="5" t="n">
        <v>1</v>
      </c>
      <c r="G2872" s="31" t="n">
        <v>39250</v>
      </c>
      <c r="H2872" s="31" t="n">
        <v>36000</v>
      </c>
      <c r="I2872" s="6">
        <f>INDEX(Roles!$J$5:$J$40,MATCH(C2872&amp;"|"&amp;D2872,Roles!$A$5:$A$40,0))</f>
        <v/>
      </c>
      <c r="J2872" s="6">
        <f>INDEX(Roles!$K$5:$K$40,MATCH(C2872&amp;"|"&amp;D2872,Roles!$A$5:$A$40,0))</f>
        <v/>
      </c>
      <c r="K2872" s="26">
        <f>INDEX(Market!$K$31:$K$54,MATCH(B2872&amp;"|"&amp;J2872,Market!$A$31:$A$54,0))</f>
        <v/>
      </c>
      <c r="L2872" s="6">
        <f>INDEX(Settings!$E$13:$E$19,MATCH(I2872,Settings!$B$13:$B$19,0))</f>
        <v/>
      </c>
      <c r="M2872" s="25">
        <f>INDEX(Structure!$K$6:$K$12,MATCH(I2872,Structure!$A$6:$A$12,0))</f>
        <v/>
      </c>
      <c r="N2872" s="26">
        <f>INDEX(Structure!$G$25:$G$52,MATCH(B2872&amp;"|"&amp;I2872,Structure!$A$25:$A$52,0))</f>
        <v/>
      </c>
      <c r="O2872" s="26">
        <f>INDEX(Structure!$H$25:$H$52,MATCH(B2872&amp;"|"&amp;I2872,Structure!$A$25:$A$52,0))</f>
        <v/>
      </c>
      <c r="P2872" s="26">
        <f>INDEX(Structure!$I$25:$I$52,MATCH(B2872&amp;"|"&amp;I2872,Structure!$A$25:$A$52,0))</f>
        <v/>
      </c>
      <c r="Q2872" s="20">
        <f>G2872/H2872</f>
        <v/>
      </c>
      <c r="R2872" s="20">
        <f>G2872/O2872</f>
        <v/>
      </c>
      <c r="S2872" s="32">
        <f>(G2872-N2872)/(P2872-N2872)</f>
        <v/>
      </c>
      <c r="T2872" s="4">
        <f>IF(G2872&lt;N2872,"Below",IF(G2872&gt;P2872,"Above","Within"))</f>
        <v/>
      </c>
      <c r="U2872" s="17">
        <f>MAX(0,N2872-G2872)*F2872</f>
        <v/>
      </c>
      <c r="V2872" s="17">
        <f>MAX(0,G2872-P2872)*F2872</f>
        <v/>
      </c>
      <c r="W2872" s="33">
        <f>IF(T2872="Above",LN(G2872/P2872)/LN(1+INDEX(Market!$E$6:$E$9,MATCH(B2872,Market!$A$6:$A$9,0))),0)</f>
        <v/>
      </c>
    </row>
    <row r="2873">
      <c r="A2873" s="5" t="inlineStr">
        <is>
          <t>E03339</t>
        </is>
      </c>
      <c r="B2873" s="5" t="inlineStr">
        <is>
          <t>DE</t>
        </is>
      </c>
      <c r="C2873" s="5" t="inlineStr">
        <is>
          <t>Sales</t>
        </is>
      </c>
      <c r="D2873" s="5" t="inlineStr">
        <is>
          <t>L3</t>
        </is>
      </c>
      <c r="E2873" s="5" t="inlineStr">
        <is>
          <t>M</t>
        </is>
      </c>
      <c r="F2873" s="5" t="n">
        <v>1</v>
      </c>
      <c r="G2873" s="31" t="n">
        <v>71950</v>
      </c>
      <c r="H2873" s="31" t="n">
        <v>63800</v>
      </c>
      <c r="I2873" s="6">
        <f>INDEX(Roles!$J$5:$J$40,MATCH(C2873&amp;"|"&amp;D2873,Roles!$A$5:$A$40,0))</f>
        <v/>
      </c>
      <c r="J2873" s="6">
        <f>INDEX(Roles!$K$5:$K$40,MATCH(C2873&amp;"|"&amp;D2873,Roles!$A$5:$A$40,0))</f>
        <v/>
      </c>
      <c r="K2873" s="26">
        <f>INDEX(Market!$K$31:$K$54,MATCH(B2873&amp;"|"&amp;J2873,Market!$A$31:$A$54,0))</f>
        <v/>
      </c>
      <c r="L2873" s="6">
        <f>INDEX(Settings!$E$13:$E$19,MATCH(I2873,Settings!$B$13:$B$19,0))</f>
        <v/>
      </c>
      <c r="M2873" s="25">
        <f>INDEX(Structure!$K$6:$K$12,MATCH(I2873,Structure!$A$6:$A$12,0))</f>
        <v/>
      </c>
      <c r="N2873" s="26">
        <f>INDEX(Structure!$G$25:$G$52,MATCH(B2873&amp;"|"&amp;I2873,Structure!$A$25:$A$52,0))</f>
        <v/>
      </c>
      <c r="O2873" s="26">
        <f>INDEX(Structure!$H$25:$H$52,MATCH(B2873&amp;"|"&amp;I2873,Structure!$A$25:$A$52,0))</f>
        <v/>
      </c>
      <c r="P2873" s="26">
        <f>INDEX(Structure!$I$25:$I$52,MATCH(B2873&amp;"|"&amp;I2873,Structure!$A$25:$A$52,0))</f>
        <v/>
      </c>
      <c r="Q2873" s="20">
        <f>G2873/H2873</f>
        <v/>
      </c>
      <c r="R2873" s="20">
        <f>G2873/O2873</f>
        <v/>
      </c>
      <c r="S2873" s="32">
        <f>(G2873-N2873)/(P2873-N2873)</f>
        <v/>
      </c>
      <c r="T2873" s="4">
        <f>IF(G2873&lt;N2873,"Below",IF(G2873&gt;P2873,"Above","Within"))</f>
        <v/>
      </c>
      <c r="U2873" s="17">
        <f>MAX(0,N2873-G2873)*F2873</f>
        <v/>
      </c>
      <c r="V2873" s="17">
        <f>MAX(0,G2873-P2873)*F2873</f>
        <v/>
      </c>
      <c r="W2873" s="33">
        <f>IF(T2873="Above",LN(G2873/P2873)/LN(1+INDEX(Market!$E$6:$E$9,MATCH(B2873,Market!$A$6:$A$9,0))),0)</f>
        <v/>
      </c>
    </row>
    <row r="2874">
      <c r="A2874" s="5" t="inlineStr">
        <is>
          <t>E03340</t>
        </is>
      </c>
      <c r="B2874" s="5" t="inlineStr">
        <is>
          <t>IT</t>
        </is>
      </c>
      <c r="C2874" s="5" t="inlineStr">
        <is>
          <t>Operations</t>
        </is>
      </c>
      <c r="D2874" s="5" t="inlineStr">
        <is>
          <t>L2</t>
        </is>
      </c>
      <c r="E2874" s="5" t="inlineStr">
        <is>
          <t>M</t>
        </is>
      </c>
      <c r="F2874" s="5" t="n">
        <v>1</v>
      </c>
      <c r="G2874" s="31" t="n">
        <v>29950</v>
      </c>
      <c r="H2874" s="31" t="n">
        <v>30900</v>
      </c>
      <c r="I2874" s="6">
        <f>INDEX(Roles!$J$5:$J$40,MATCH(C2874&amp;"|"&amp;D2874,Roles!$A$5:$A$40,0))</f>
        <v/>
      </c>
      <c r="J2874" s="6">
        <f>INDEX(Roles!$K$5:$K$40,MATCH(C2874&amp;"|"&amp;D2874,Roles!$A$5:$A$40,0))</f>
        <v/>
      </c>
      <c r="K2874" s="26">
        <f>INDEX(Market!$K$31:$K$54,MATCH(B2874&amp;"|"&amp;J2874,Market!$A$31:$A$54,0))</f>
        <v/>
      </c>
      <c r="L2874" s="6">
        <f>INDEX(Settings!$E$13:$E$19,MATCH(I2874,Settings!$B$13:$B$19,0))</f>
        <v/>
      </c>
      <c r="M2874" s="25">
        <f>INDEX(Structure!$K$6:$K$12,MATCH(I2874,Structure!$A$6:$A$12,0))</f>
        <v/>
      </c>
      <c r="N2874" s="26">
        <f>INDEX(Structure!$G$25:$G$52,MATCH(B2874&amp;"|"&amp;I2874,Structure!$A$25:$A$52,0))</f>
        <v/>
      </c>
      <c r="O2874" s="26">
        <f>INDEX(Structure!$H$25:$H$52,MATCH(B2874&amp;"|"&amp;I2874,Structure!$A$25:$A$52,0))</f>
        <v/>
      </c>
      <c r="P2874" s="26">
        <f>INDEX(Structure!$I$25:$I$52,MATCH(B2874&amp;"|"&amp;I2874,Structure!$A$25:$A$52,0))</f>
        <v/>
      </c>
      <c r="Q2874" s="20">
        <f>G2874/H2874</f>
        <v/>
      </c>
      <c r="R2874" s="20">
        <f>G2874/O2874</f>
        <v/>
      </c>
      <c r="S2874" s="32">
        <f>(G2874-N2874)/(P2874-N2874)</f>
        <v/>
      </c>
      <c r="T2874" s="4">
        <f>IF(G2874&lt;N2874,"Below",IF(G2874&gt;P2874,"Above","Within"))</f>
        <v/>
      </c>
      <c r="U2874" s="17">
        <f>MAX(0,N2874-G2874)*F2874</f>
        <v/>
      </c>
      <c r="V2874" s="17">
        <f>MAX(0,G2874-P2874)*F2874</f>
        <v/>
      </c>
      <c r="W2874" s="33">
        <f>IF(T2874="Above",LN(G2874/P2874)/LN(1+INDEX(Market!$E$6:$E$9,MATCH(B2874,Market!$A$6:$A$9,0))),0)</f>
        <v/>
      </c>
    </row>
    <row r="2875">
      <c r="A2875" s="5" t="inlineStr">
        <is>
          <t>E03341</t>
        </is>
      </c>
      <c r="B2875" s="5" t="inlineStr">
        <is>
          <t>PL</t>
        </is>
      </c>
      <c r="C2875" s="5" t="inlineStr">
        <is>
          <t>Customer Service</t>
        </is>
      </c>
      <c r="D2875" s="5" t="inlineStr">
        <is>
          <t>L5</t>
        </is>
      </c>
      <c r="E2875" s="5" t="inlineStr">
        <is>
          <t>M</t>
        </is>
      </c>
      <c r="F2875" s="5" t="n">
        <v>1</v>
      </c>
      <c r="G2875" s="31" t="n">
        <v>50950</v>
      </c>
      <c r="H2875" s="31" t="n">
        <v>54800</v>
      </c>
      <c r="I2875" s="6">
        <f>INDEX(Roles!$J$5:$J$40,MATCH(C2875&amp;"|"&amp;D2875,Roles!$A$5:$A$40,0))</f>
        <v/>
      </c>
      <c r="J2875" s="6">
        <f>INDEX(Roles!$K$5:$K$40,MATCH(C2875&amp;"|"&amp;D2875,Roles!$A$5:$A$40,0))</f>
        <v/>
      </c>
      <c r="K2875" s="26">
        <f>INDEX(Market!$K$31:$K$54,MATCH(B2875&amp;"|"&amp;J2875,Market!$A$31:$A$54,0))</f>
        <v/>
      </c>
      <c r="L2875" s="6">
        <f>INDEX(Settings!$E$13:$E$19,MATCH(I2875,Settings!$B$13:$B$19,0))</f>
        <v/>
      </c>
      <c r="M2875" s="25">
        <f>INDEX(Structure!$K$6:$K$12,MATCH(I2875,Structure!$A$6:$A$12,0))</f>
        <v/>
      </c>
      <c r="N2875" s="26">
        <f>INDEX(Structure!$G$25:$G$52,MATCH(B2875&amp;"|"&amp;I2875,Structure!$A$25:$A$52,0))</f>
        <v/>
      </c>
      <c r="O2875" s="26">
        <f>INDEX(Structure!$H$25:$H$52,MATCH(B2875&amp;"|"&amp;I2875,Structure!$A$25:$A$52,0))</f>
        <v/>
      </c>
      <c r="P2875" s="26">
        <f>INDEX(Structure!$I$25:$I$52,MATCH(B2875&amp;"|"&amp;I2875,Structure!$A$25:$A$52,0))</f>
        <v/>
      </c>
      <c r="Q2875" s="20">
        <f>G2875/H2875</f>
        <v/>
      </c>
      <c r="R2875" s="20">
        <f>G2875/O2875</f>
        <v/>
      </c>
      <c r="S2875" s="32">
        <f>(G2875-N2875)/(P2875-N2875)</f>
        <v/>
      </c>
      <c r="T2875" s="4">
        <f>IF(G2875&lt;N2875,"Below",IF(G2875&gt;P2875,"Above","Within"))</f>
        <v/>
      </c>
      <c r="U2875" s="17">
        <f>MAX(0,N2875-G2875)*F2875</f>
        <v/>
      </c>
      <c r="V2875" s="17">
        <f>MAX(0,G2875-P2875)*F2875</f>
        <v/>
      </c>
      <c r="W2875" s="33">
        <f>IF(T2875="Above",LN(G2875/P2875)/LN(1+INDEX(Market!$E$6:$E$9,MATCH(B2875,Market!$A$6:$A$9,0))),0)</f>
        <v/>
      </c>
    </row>
    <row r="2876">
      <c r="A2876" s="5" t="inlineStr">
        <is>
          <t>E03342</t>
        </is>
      </c>
      <c r="B2876" s="5" t="inlineStr">
        <is>
          <t>DE</t>
        </is>
      </c>
      <c r="C2876" s="5" t="inlineStr">
        <is>
          <t>Tech</t>
        </is>
      </c>
      <c r="D2876" s="5" t="inlineStr">
        <is>
          <t>L1</t>
        </is>
      </c>
      <c r="E2876" s="5" t="inlineStr">
        <is>
          <t>M</t>
        </is>
      </c>
      <c r="F2876" s="5" t="n">
        <v>1</v>
      </c>
      <c r="G2876" s="31" t="n">
        <v>39400</v>
      </c>
      <c r="H2876" s="31" t="n">
        <v>47500</v>
      </c>
      <c r="I2876" s="6">
        <f>INDEX(Roles!$J$5:$J$40,MATCH(C2876&amp;"|"&amp;D2876,Roles!$A$5:$A$40,0))</f>
        <v/>
      </c>
      <c r="J2876" s="6">
        <f>INDEX(Roles!$K$5:$K$40,MATCH(C2876&amp;"|"&amp;D2876,Roles!$A$5:$A$40,0))</f>
        <v/>
      </c>
      <c r="K2876" s="26">
        <f>INDEX(Market!$K$31:$K$54,MATCH(B2876&amp;"|"&amp;J2876,Market!$A$31:$A$54,0))</f>
        <v/>
      </c>
      <c r="L2876" s="6">
        <f>INDEX(Settings!$E$13:$E$19,MATCH(I2876,Settings!$B$13:$B$19,0))</f>
        <v/>
      </c>
      <c r="M2876" s="25">
        <f>INDEX(Structure!$K$6:$K$12,MATCH(I2876,Structure!$A$6:$A$12,0))</f>
        <v/>
      </c>
      <c r="N2876" s="26">
        <f>INDEX(Structure!$G$25:$G$52,MATCH(B2876&amp;"|"&amp;I2876,Structure!$A$25:$A$52,0))</f>
        <v/>
      </c>
      <c r="O2876" s="26">
        <f>INDEX(Structure!$H$25:$H$52,MATCH(B2876&amp;"|"&amp;I2876,Structure!$A$25:$A$52,0))</f>
        <v/>
      </c>
      <c r="P2876" s="26">
        <f>INDEX(Structure!$I$25:$I$52,MATCH(B2876&amp;"|"&amp;I2876,Structure!$A$25:$A$52,0))</f>
        <v/>
      </c>
      <c r="Q2876" s="20">
        <f>G2876/H2876</f>
        <v/>
      </c>
      <c r="R2876" s="20">
        <f>G2876/O2876</f>
        <v/>
      </c>
      <c r="S2876" s="32">
        <f>(G2876-N2876)/(P2876-N2876)</f>
        <v/>
      </c>
      <c r="T2876" s="4">
        <f>IF(G2876&lt;N2876,"Below",IF(G2876&gt;P2876,"Above","Within"))</f>
        <v/>
      </c>
      <c r="U2876" s="17">
        <f>MAX(0,N2876-G2876)*F2876</f>
        <v/>
      </c>
      <c r="V2876" s="17">
        <f>MAX(0,G2876-P2876)*F2876</f>
        <v/>
      </c>
      <c r="W2876" s="33">
        <f>IF(T2876="Above",LN(G2876/P2876)/LN(1+INDEX(Market!$E$6:$E$9,MATCH(B2876,Market!$A$6:$A$9,0))),0)</f>
        <v/>
      </c>
    </row>
    <row r="2877">
      <c r="A2877" s="5" t="inlineStr">
        <is>
          <t>E03343</t>
        </is>
      </c>
      <c r="B2877" s="5" t="inlineStr">
        <is>
          <t>ES</t>
        </is>
      </c>
      <c r="C2877" s="5" t="inlineStr">
        <is>
          <t>Operations</t>
        </is>
      </c>
      <c r="D2877" s="5" t="inlineStr">
        <is>
          <t>L2</t>
        </is>
      </c>
      <c r="E2877" s="5" t="inlineStr">
        <is>
          <t>F</t>
        </is>
      </c>
      <c r="F2877" s="5" t="n">
        <v>1</v>
      </c>
      <c r="G2877" s="31" t="n">
        <v>36950</v>
      </c>
      <c r="H2877" s="31" t="n">
        <v>29700</v>
      </c>
      <c r="I2877" s="6">
        <f>INDEX(Roles!$J$5:$J$40,MATCH(C2877&amp;"|"&amp;D2877,Roles!$A$5:$A$40,0))</f>
        <v/>
      </c>
      <c r="J2877" s="6">
        <f>INDEX(Roles!$K$5:$K$40,MATCH(C2877&amp;"|"&amp;D2877,Roles!$A$5:$A$40,0))</f>
        <v/>
      </c>
      <c r="K2877" s="26">
        <f>INDEX(Market!$K$31:$K$54,MATCH(B2877&amp;"|"&amp;J2877,Market!$A$31:$A$54,0))</f>
        <v/>
      </c>
      <c r="L2877" s="6">
        <f>INDEX(Settings!$E$13:$E$19,MATCH(I2877,Settings!$B$13:$B$19,0))</f>
        <v/>
      </c>
      <c r="M2877" s="25">
        <f>INDEX(Structure!$K$6:$K$12,MATCH(I2877,Structure!$A$6:$A$12,0))</f>
        <v/>
      </c>
      <c r="N2877" s="26">
        <f>INDEX(Structure!$G$25:$G$52,MATCH(B2877&amp;"|"&amp;I2877,Structure!$A$25:$A$52,0))</f>
        <v/>
      </c>
      <c r="O2877" s="26">
        <f>INDEX(Structure!$H$25:$H$52,MATCH(B2877&amp;"|"&amp;I2877,Structure!$A$25:$A$52,0))</f>
        <v/>
      </c>
      <c r="P2877" s="26">
        <f>INDEX(Structure!$I$25:$I$52,MATCH(B2877&amp;"|"&amp;I2877,Structure!$A$25:$A$52,0))</f>
        <v/>
      </c>
      <c r="Q2877" s="20">
        <f>G2877/H2877</f>
        <v/>
      </c>
      <c r="R2877" s="20">
        <f>G2877/O2877</f>
        <v/>
      </c>
      <c r="S2877" s="32">
        <f>(G2877-N2877)/(P2877-N2877)</f>
        <v/>
      </c>
      <c r="T2877" s="4">
        <f>IF(G2877&lt;N2877,"Below",IF(G2877&gt;P2877,"Above","Within"))</f>
        <v/>
      </c>
      <c r="U2877" s="17">
        <f>MAX(0,N2877-G2877)*F2877</f>
        <v/>
      </c>
      <c r="V2877" s="17">
        <f>MAX(0,G2877-P2877)*F2877</f>
        <v/>
      </c>
      <c r="W2877" s="33">
        <f>IF(T2877="Above",LN(G2877/P2877)/LN(1+INDEX(Market!$E$6:$E$9,MATCH(B2877,Market!$A$6:$A$9,0))),0)</f>
        <v/>
      </c>
    </row>
    <row r="2878">
      <c r="A2878" s="5" t="inlineStr">
        <is>
          <t>E03344</t>
        </is>
      </c>
      <c r="B2878" s="5" t="inlineStr">
        <is>
          <t>DE</t>
        </is>
      </c>
      <c r="C2878" s="5" t="inlineStr">
        <is>
          <t>Tech</t>
        </is>
      </c>
      <c r="D2878" s="5" t="inlineStr">
        <is>
          <t>L2</t>
        </is>
      </c>
      <c r="E2878" s="5" t="inlineStr">
        <is>
          <t>F</t>
        </is>
      </c>
      <c r="F2878" s="5" t="n">
        <v>1</v>
      </c>
      <c r="G2878" s="31" t="n">
        <v>56800</v>
      </c>
      <c r="H2878" s="31" t="n">
        <v>59400</v>
      </c>
      <c r="I2878" s="6">
        <f>INDEX(Roles!$J$5:$J$40,MATCH(C2878&amp;"|"&amp;D2878,Roles!$A$5:$A$40,0))</f>
        <v/>
      </c>
      <c r="J2878" s="6">
        <f>INDEX(Roles!$K$5:$K$40,MATCH(C2878&amp;"|"&amp;D2878,Roles!$A$5:$A$40,0))</f>
        <v/>
      </c>
      <c r="K2878" s="26">
        <f>INDEX(Market!$K$31:$K$54,MATCH(B2878&amp;"|"&amp;J2878,Market!$A$31:$A$54,0))</f>
        <v/>
      </c>
      <c r="L2878" s="6">
        <f>INDEX(Settings!$E$13:$E$19,MATCH(I2878,Settings!$B$13:$B$19,0))</f>
        <v/>
      </c>
      <c r="M2878" s="25">
        <f>INDEX(Structure!$K$6:$K$12,MATCH(I2878,Structure!$A$6:$A$12,0))</f>
        <v/>
      </c>
      <c r="N2878" s="26">
        <f>INDEX(Structure!$G$25:$G$52,MATCH(B2878&amp;"|"&amp;I2878,Structure!$A$25:$A$52,0))</f>
        <v/>
      </c>
      <c r="O2878" s="26">
        <f>INDEX(Structure!$H$25:$H$52,MATCH(B2878&amp;"|"&amp;I2878,Structure!$A$25:$A$52,0))</f>
        <v/>
      </c>
      <c r="P2878" s="26">
        <f>INDEX(Structure!$I$25:$I$52,MATCH(B2878&amp;"|"&amp;I2878,Structure!$A$25:$A$52,0))</f>
        <v/>
      </c>
      <c r="Q2878" s="20">
        <f>G2878/H2878</f>
        <v/>
      </c>
      <c r="R2878" s="20">
        <f>G2878/O2878</f>
        <v/>
      </c>
      <c r="S2878" s="32">
        <f>(G2878-N2878)/(P2878-N2878)</f>
        <v/>
      </c>
      <c r="T2878" s="4">
        <f>IF(G2878&lt;N2878,"Below",IF(G2878&gt;P2878,"Above","Within"))</f>
        <v/>
      </c>
      <c r="U2878" s="17">
        <f>MAX(0,N2878-G2878)*F2878</f>
        <v/>
      </c>
      <c r="V2878" s="17">
        <f>MAX(0,G2878-P2878)*F2878</f>
        <v/>
      </c>
      <c r="W2878" s="33">
        <f>IF(T2878="Above",LN(G2878/P2878)/LN(1+INDEX(Market!$E$6:$E$9,MATCH(B2878,Market!$A$6:$A$9,0))),0)</f>
        <v/>
      </c>
    </row>
    <row r="2879">
      <c r="A2879" s="5" t="inlineStr">
        <is>
          <t>E03345</t>
        </is>
      </c>
      <c r="B2879" s="5" t="inlineStr">
        <is>
          <t>ES</t>
        </is>
      </c>
      <c r="C2879" s="5" t="inlineStr">
        <is>
          <t>Customer Service</t>
        </is>
      </c>
      <c r="D2879" s="5" t="inlineStr">
        <is>
          <t>L2</t>
        </is>
      </c>
      <c r="E2879" s="5" t="inlineStr">
        <is>
          <t>F</t>
        </is>
      </c>
      <c r="F2879" s="5" t="n">
        <v>1</v>
      </c>
      <c r="G2879" s="31" t="n">
        <v>27150</v>
      </c>
      <c r="H2879" s="31" t="n">
        <v>28100</v>
      </c>
      <c r="I2879" s="6">
        <f>INDEX(Roles!$J$5:$J$40,MATCH(C2879&amp;"|"&amp;D2879,Roles!$A$5:$A$40,0))</f>
        <v/>
      </c>
      <c r="J2879" s="6">
        <f>INDEX(Roles!$K$5:$K$40,MATCH(C2879&amp;"|"&amp;D2879,Roles!$A$5:$A$40,0))</f>
        <v/>
      </c>
      <c r="K2879" s="26">
        <f>INDEX(Market!$K$31:$K$54,MATCH(B2879&amp;"|"&amp;J2879,Market!$A$31:$A$54,0))</f>
        <v/>
      </c>
      <c r="L2879" s="6">
        <f>INDEX(Settings!$E$13:$E$19,MATCH(I2879,Settings!$B$13:$B$19,0))</f>
        <v/>
      </c>
      <c r="M2879" s="25">
        <f>INDEX(Structure!$K$6:$K$12,MATCH(I2879,Structure!$A$6:$A$12,0))</f>
        <v/>
      </c>
      <c r="N2879" s="26">
        <f>INDEX(Structure!$G$25:$G$52,MATCH(B2879&amp;"|"&amp;I2879,Structure!$A$25:$A$52,0))</f>
        <v/>
      </c>
      <c r="O2879" s="26">
        <f>INDEX(Structure!$H$25:$H$52,MATCH(B2879&amp;"|"&amp;I2879,Structure!$A$25:$A$52,0))</f>
        <v/>
      </c>
      <c r="P2879" s="26">
        <f>INDEX(Structure!$I$25:$I$52,MATCH(B2879&amp;"|"&amp;I2879,Structure!$A$25:$A$52,0))</f>
        <v/>
      </c>
      <c r="Q2879" s="20">
        <f>G2879/H2879</f>
        <v/>
      </c>
      <c r="R2879" s="20">
        <f>G2879/O2879</f>
        <v/>
      </c>
      <c r="S2879" s="32">
        <f>(G2879-N2879)/(P2879-N2879)</f>
        <v/>
      </c>
      <c r="T2879" s="4">
        <f>IF(G2879&lt;N2879,"Below",IF(G2879&gt;P2879,"Above","Within"))</f>
        <v/>
      </c>
      <c r="U2879" s="17">
        <f>MAX(0,N2879-G2879)*F2879</f>
        <v/>
      </c>
      <c r="V2879" s="17">
        <f>MAX(0,G2879-P2879)*F2879</f>
        <v/>
      </c>
      <c r="W2879" s="33">
        <f>IF(T2879="Above",LN(G2879/P2879)/LN(1+INDEX(Market!$E$6:$E$9,MATCH(B2879,Market!$A$6:$A$9,0))),0)</f>
        <v/>
      </c>
    </row>
    <row r="2880">
      <c r="A2880" s="5" t="inlineStr">
        <is>
          <t>E03346</t>
        </is>
      </c>
      <c r="B2880" s="5" t="inlineStr">
        <is>
          <t>PL</t>
        </is>
      </c>
      <c r="C2880" s="5" t="inlineStr">
        <is>
          <t>Finance</t>
        </is>
      </c>
      <c r="D2880" s="5" t="inlineStr">
        <is>
          <t>L5</t>
        </is>
      </c>
      <c r="E2880" s="5" t="inlineStr">
        <is>
          <t>F</t>
        </is>
      </c>
      <c r="F2880" s="5" t="n">
        <v>1</v>
      </c>
      <c r="G2880" s="31" t="n">
        <v>68850</v>
      </c>
      <c r="H2880" s="31" t="n">
        <v>67000</v>
      </c>
      <c r="I2880" s="6">
        <f>INDEX(Roles!$J$5:$J$40,MATCH(C2880&amp;"|"&amp;D2880,Roles!$A$5:$A$40,0))</f>
        <v/>
      </c>
      <c r="J2880" s="6">
        <f>INDEX(Roles!$K$5:$K$40,MATCH(C2880&amp;"|"&amp;D2880,Roles!$A$5:$A$40,0))</f>
        <v/>
      </c>
      <c r="K2880" s="26">
        <f>INDEX(Market!$K$31:$K$54,MATCH(B2880&amp;"|"&amp;J2880,Market!$A$31:$A$54,0))</f>
        <v/>
      </c>
      <c r="L2880" s="6">
        <f>INDEX(Settings!$E$13:$E$19,MATCH(I2880,Settings!$B$13:$B$19,0))</f>
        <v/>
      </c>
      <c r="M2880" s="25">
        <f>INDEX(Structure!$K$6:$K$12,MATCH(I2880,Structure!$A$6:$A$12,0))</f>
        <v/>
      </c>
      <c r="N2880" s="26">
        <f>INDEX(Structure!$G$25:$G$52,MATCH(B2880&amp;"|"&amp;I2880,Structure!$A$25:$A$52,0))</f>
        <v/>
      </c>
      <c r="O2880" s="26">
        <f>INDEX(Structure!$H$25:$H$52,MATCH(B2880&amp;"|"&amp;I2880,Structure!$A$25:$A$52,0))</f>
        <v/>
      </c>
      <c r="P2880" s="26">
        <f>INDEX(Structure!$I$25:$I$52,MATCH(B2880&amp;"|"&amp;I2880,Structure!$A$25:$A$52,0))</f>
        <v/>
      </c>
      <c r="Q2880" s="20">
        <f>G2880/H2880</f>
        <v/>
      </c>
      <c r="R2880" s="20">
        <f>G2880/O2880</f>
        <v/>
      </c>
      <c r="S2880" s="32">
        <f>(G2880-N2880)/(P2880-N2880)</f>
        <v/>
      </c>
      <c r="T2880" s="4">
        <f>IF(G2880&lt;N2880,"Below",IF(G2880&gt;P2880,"Above","Within"))</f>
        <v/>
      </c>
      <c r="U2880" s="17">
        <f>MAX(0,N2880-G2880)*F2880</f>
        <v/>
      </c>
      <c r="V2880" s="17">
        <f>MAX(0,G2880-P2880)*F2880</f>
        <v/>
      </c>
      <c r="W2880" s="33">
        <f>IF(T2880="Above",LN(G2880/P2880)/LN(1+INDEX(Market!$E$6:$E$9,MATCH(B2880,Market!$A$6:$A$9,0))),0)</f>
        <v/>
      </c>
    </row>
    <row r="2881">
      <c r="A2881" s="5" t="inlineStr">
        <is>
          <t>E03347</t>
        </is>
      </c>
      <c r="B2881" s="5" t="inlineStr">
        <is>
          <t>ES</t>
        </is>
      </c>
      <c r="C2881" s="5" t="inlineStr">
        <is>
          <t>Operations</t>
        </is>
      </c>
      <c r="D2881" s="5" t="inlineStr">
        <is>
          <t>L2</t>
        </is>
      </c>
      <c r="E2881" s="5" t="inlineStr">
        <is>
          <t>M</t>
        </is>
      </c>
      <c r="F2881" s="5" t="n">
        <v>1</v>
      </c>
      <c r="G2881" s="31" t="n">
        <v>30700</v>
      </c>
      <c r="H2881" s="31" t="n">
        <v>29700</v>
      </c>
      <c r="I2881" s="6">
        <f>INDEX(Roles!$J$5:$J$40,MATCH(C2881&amp;"|"&amp;D2881,Roles!$A$5:$A$40,0))</f>
        <v/>
      </c>
      <c r="J2881" s="6">
        <f>INDEX(Roles!$K$5:$K$40,MATCH(C2881&amp;"|"&amp;D2881,Roles!$A$5:$A$40,0))</f>
        <v/>
      </c>
      <c r="K2881" s="26">
        <f>INDEX(Market!$K$31:$K$54,MATCH(B2881&amp;"|"&amp;J2881,Market!$A$31:$A$54,0))</f>
        <v/>
      </c>
      <c r="L2881" s="6">
        <f>INDEX(Settings!$E$13:$E$19,MATCH(I2881,Settings!$B$13:$B$19,0))</f>
        <v/>
      </c>
      <c r="M2881" s="25">
        <f>INDEX(Structure!$K$6:$K$12,MATCH(I2881,Structure!$A$6:$A$12,0))</f>
        <v/>
      </c>
      <c r="N2881" s="26">
        <f>INDEX(Structure!$G$25:$G$52,MATCH(B2881&amp;"|"&amp;I2881,Structure!$A$25:$A$52,0))</f>
        <v/>
      </c>
      <c r="O2881" s="26">
        <f>INDEX(Structure!$H$25:$H$52,MATCH(B2881&amp;"|"&amp;I2881,Structure!$A$25:$A$52,0))</f>
        <v/>
      </c>
      <c r="P2881" s="26">
        <f>INDEX(Structure!$I$25:$I$52,MATCH(B2881&amp;"|"&amp;I2881,Structure!$A$25:$A$52,0))</f>
        <v/>
      </c>
      <c r="Q2881" s="20">
        <f>G2881/H2881</f>
        <v/>
      </c>
      <c r="R2881" s="20">
        <f>G2881/O2881</f>
        <v/>
      </c>
      <c r="S2881" s="32">
        <f>(G2881-N2881)/(P2881-N2881)</f>
        <v/>
      </c>
      <c r="T2881" s="4">
        <f>IF(G2881&lt;N2881,"Below",IF(G2881&gt;P2881,"Above","Within"))</f>
        <v/>
      </c>
      <c r="U2881" s="17">
        <f>MAX(0,N2881-G2881)*F2881</f>
        <v/>
      </c>
      <c r="V2881" s="17">
        <f>MAX(0,G2881-P2881)*F2881</f>
        <v/>
      </c>
      <c r="W2881" s="33">
        <f>IF(T2881="Above",LN(G2881/P2881)/LN(1+INDEX(Market!$E$6:$E$9,MATCH(B2881,Market!$A$6:$A$9,0))),0)</f>
        <v/>
      </c>
    </row>
    <row r="2882">
      <c r="A2882" s="5" t="inlineStr">
        <is>
          <t>E03348</t>
        </is>
      </c>
      <c r="B2882" s="5" t="inlineStr">
        <is>
          <t>IT</t>
        </is>
      </c>
      <c r="C2882" s="5" t="inlineStr">
        <is>
          <t>Operations</t>
        </is>
      </c>
      <c r="D2882" s="5" t="inlineStr">
        <is>
          <t>L3</t>
        </is>
      </c>
      <c r="E2882" s="5" t="inlineStr">
        <is>
          <t>F</t>
        </is>
      </c>
      <c r="F2882" s="5" t="n">
        <v>1</v>
      </c>
      <c r="G2882" s="31" t="n">
        <v>39200</v>
      </c>
      <c r="H2882" s="31" t="n">
        <v>39500</v>
      </c>
      <c r="I2882" s="6">
        <f>INDEX(Roles!$J$5:$J$40,MATCH(C2882&amp;"|"&amp;D2882,Roles!$A$5:$A$40,0))</f>
        <v/>
      </c>
      <c r="J2882" s="6">
        <f>INDEX(Roles!$K$5:$K$40,MATCH(C2882&amp;"|"&amp;D2882,Roles!$A$5:$A$40,0))</f>
        <v/>
      </c>
      <c r="K2882" s="26">
        <f>INDEX(Market!$K$31:$K$54,MATCH(B2882&amp;"|"&amp;J2882,Market!$A$31:$A$54,0))</f>
        <v/>
      </c>
      <c r="L2882" s="6">
        <f>INDEX(Settings!$E$13:$E$19,MATCH(I2882,Settings!$B$13:$B$19,0))</f>
        <v/>
      </c>
      <c r="M2882" s="25">
        <f>INDEX(Structure!$K$6:$K$12,MATCH(I2882,Structure!$A$6:$A$12,0))</f>
        <v/>
      </c>
      <c r="N2882" s="26">
        <f>INDEX(Structure!$G$25:$G$52,MATCH(B2882&amp;"|"&amp;I2882,Structure!$A$25:$A$52,0))</f>
        <v/>
      </c>
      <c r="O2882" s="26">
        <f>INDEX(Structure!$H$25:$H$52,MATCH(B2882&amp;"|"&amp;I2882,Structure!$A$25:$A$52,0))</f>
        <v/>
      </c>
      <c r="P2882" s="26">
        <f>INDEX(Structure!$I$25:$I$52,MATCH(B2882&amp;"|"&amp;I2882,Structure!$A$25:$A$52,0))</f>
        <v/>
      </c>
      <c r="Q2882" s="20">
        <f>G2882/H2882</f>
        <v/>
      </c>
      <c r="R2882" s="20">
        <f>G2882/O2882</f>
        <v/>
      </c>
      <c r="S2882" s="32">
        <f>(G2882-N2882)/(P2882-N2882)</f>
        <v/>
      </c>
      <c r="T2882" s="4">
        <f>IF(G2882&lt;N2882,"Below",IF(G2882&gt;P2882,"Above","Within"))</f>
        <v/>
      </c>
      <c r="U2882" s="17">
        <f>MAX(0,N2882-G2882)*F2882</f>
        <v/>
      </c>
      <c r="V2882" s="17">
        <f>MAX(0,G2882-P2882)*F2882</f>
        <v/>
      </c>
      <c r="W2882" s="33">
        <f>IF(T2882="Above",LN(G2882/P2882)/LN(1+INDEX(Market!$E$6:$E$9,MATCH(B2882,Market!$A$6:$A$9,0))),0)</f>
        <v/>
      </c>
    </row>
    <row r="2883">
      <c r="A2883" s="5" t="inlineStr">
        <is>
          <t>E03349</t>
        </is>
      </c>
      <c r="B2883" s="5" t="inlineStr">
        <is>
          <t>DE</t>
        </is>
      </c>
      <c r="C2883" s="5" t="inlineStr">
        <is>
          <t>Finance</t>
        </is>
      </c>
      <c r="D2883" s="5" t="inlineStr">
        <is>
          <t>L5</t>
        </is>
      </c>
      <c r="E2883" s="5" t="inlineStr">
        <is>
          <t>M</t>
        </is>
      </c>
      <c r="F2883" s="5" t="n">
        <v>1</v>
      </c>
      <c r="G2883" s="31" t="n">
        <v>121300</v>
      </c>
      <c r="H2883" s="31" t="n">
        <v>121200</v>
      </c>
      <c r="I2883" s="6">
        <f>INDEX(Roles!$J$5:$J$40,MATCH(C2883&amp;"|"&amp;D2883,Roles!$A$5:$A$40,0))</f>
        <v/>
      </c>
      <c r="J2883" s="6">
        <f>INDEX(Roles!$K$5:$K$40,MATCH(C2883&amp;"|"&amp;D2883,Roles!$A$5:$A$40,0))</f>
        <v/>
      </c>
      <c r="K2883" s="26">
        <f>INDEX(Market!$K$31:$K$54,MATCH(B2883&amp;"|"&amp;J2883,Market!$A$31:$A$54,0))</f>
        <v/>
      </c>
      <c r="L2883" s="6">
        <f>INDEX(Settings!$E$13:$E$19,MATCH(I2883,Settings!$B$13:$B$19,0))</f>
        <v/>
      </c>
      <c r="M2883" s="25">
        <f>INDEX(Structure!$K$6:$K$12,MATCH(I2883,Structure!$A$6:$A$12,0))</f>
        <v/>
      </c>
      <c r="N2883" s="26">
        <f>INDEX(Structure!$G$25:$G$52,MATCH(B2883&amp;"|"&amp;I2883,Structure!$A$25:$A$52,0))</f>
        <v/>
      </c>
      <c r="O2883" s="26">
        <f>INDEX(Structure!$H$25:$H$52,MATCH(B2883&amp;"|"&amp;I2883,Structure!$A$25:$A$52,0))</f>
        <v/>
      </c>
      <c r="P2883" s="26">
        <f>INDEX(Structure!$I$25:$I$52,MATCH(B2883&amp;"|"&amp;I2883,Structure!$A$25:$A$52,0))</f>
        <v/>
      </c>
      <c r="Q2883" s="20">
        <f>G2883/H2883</f>
        <v/>
      </c>
      <c r="R2883" s="20">
        <f>G2883/O2883</f>
        <v/>
      </c>
      <c r="S2883" s="32">
        <f>(G2883-N2883)/(P2883-N2883)</f>
        <v/>
      </c>
      <c r="T2883" s="4">
        <f>IF(G2883&lt;N2883,"Below",IF(G2883&gt;P2883,"Above","Within"))</f>
        <v/>
      </c>
      <c r="U2883" s="17">
        <f>MAX(0,N2883-G2883)*F2883</f>
        <v/>
      </c>
      <c r="V2883" s="17">
        <f>MAX(0,G2883-P2883)*F2883</f>
        <v/>
      </c>
      <c r="W2883" s="33">
        <f>IF(T2883="Above",LN(G2883/P2883)/LN(1+INDEX(Market!$E$6:$E$9,MATCH(B2883,Market!$A$6:$A$9,0))),0)</f>
        <v/>
      </c>
    </row>
    <row r="2884">
      <c r="A2884" s="5" t="inlineStr">
        <is>
          <t>E03351</t>
        </is>
      </c>
      <c r="B2884" s="5" t="inlineStr">
        <is>
          <t>PL</t>
        </is>
      </c>
      <c r="C2884" s="5" t="inlineStr">
        <is>
          <t>Sales</t>
        </is>
      </c>
      <c r="D2884" s="5" t="inlineStr">
        <is>
          <t>L1</t>
        </is>
      </c>
      <c r="E2884" s="5" t="inlineStr">
        <is>
          <t>M</t>
        </is>
      </c>
      <c r="F2884" s="5" t="n">
        <v>1</v>
      </c>
      <c r="G2884" s="31" t="n">
        <v>23200</v>
      </c>
      <c r="H2884" s="31" t="n">
        <v>22000</v>
      </c>
      <c r="I2884" s="6">
        <f>INDEX(Roles!$J$5:$J$40,MATCH(C2884&amp;"|"&amp;D2884,Roles!$A$5:$A$40,0))</f>
        <v/>
      </c>
      <c r="J2884" s="6">
        <f>INDEX(Roles!$K$5:$K$40,MATCH(C2884&amp;"|"&amp;D2884,Roles!$A$5:$A$40,0))</f>
        <v/>
      </c>
      <c r="K2884" s="26">
        <f>INDEX(Market!$K$31:$K$54,MATCH(B2884&amp;"|"&amp;J2884,Market!$A$31:$A$54,0))</f>
        <v/>
      </c>
      <c r="L2884" s="6">
        <f>INDEX(Settings!$E$13:$E$19,MATCH(I2884,Settings!$B$13:$B$19,0))</f>
        <v/>
      </c>
      <c r="M2884" s="25">
        <f>INDEX(Structure!$K$6:$K$12,MATCH(I2884,Structure!$A$6:$A$12,0))</f>
        <v/>
      </c>
      <c r="N2884" s="26">
        <f>INDEX(Structure!$G$25:$G$52,MATCH(B2884&amp;"|"&amp;I2884,Structure!$A$25:$A$52,0))</f>
        <v/>
      </c>
      <c r="O2884" s="26">
        <f>INDEX(Structure!$H$25:$H$52,MATCH(B2884&amp;"|"&amp;I2884,Structure!$A$25:$A$52,0))</f>
        <v/>
      </c>
      <c r="P2884" s="26">
        <f>INDEX(Structure!$I$25:$I$52,MATCH(B2884&amp;"|"&amp;I2884,Structure!$A$25:$A$52,0))</f>
        <v/>
      </c>
      <c r="Q2884" s="20">
        <f>G2884/H2884</f>
        <v/>
      </c>
      <c r="R2884" s="20">
        <f>G2884/O2884</f>
        <v/>
      </c>
      <c r="S2884" s="32">
        <f>(G2884-N2884)/(P2884-N2884)</f>
        <v/>
      </c>
      <c r="T2884" s="4">
        <f>IF(G2884&lt;N2884,"Below",IF(G2884&gt;P2884,"Above","Within"))</f>
        <v/>
      </c>
      <c r="U2884" s="17">
        <f>MAX(0,N2884-G2884)*F2884</f>
        <v/>
      </c>
      <c r="V2884" s="17">
        <f>MAX(0,G2884-P2884)*F2884</f>
        <v/>
      </c>
      <c r="W2884" s="33">
        <f>IF(T2884="Above",LN(G2884/P2884)/LN(1+INDEX(Market!$E$6:$E$9,MATCH(B2884,Market!$A$6:$A$9,0))),0)</f>
        <v/>
      </c>
    </row>
    <row r="2885">
      <c r="A2885" s="5" t="inlineStr">
        <is>
          <t>E03352</t>
        </is>
      </c>
      <c r="B2885" s="5" t="inlineStr">
        <is>
          <t>DE</t>
        </is>
      </c>
      <c r="C2885" s="5" t="inlineStr">
        <is>
          <t>Operations</t>
        </is>
      </c>
      <c r="D2885" s="5" t="inlineStr">
        <is>
          <t>L1</t>
        </is>
      </c>
      <c r="E2885" s="5" t="inlineStr">
        <is>
          <t>F</t>
        </is>
      </c>
      <c r="F2885" s="5" t="n">
        <v>1</v>
      </c>
      <c r="G2885" s="31" t="n">
        <v>37350</v>
      </c>
      <c r="H2885" s="31" t="n">
        <v>36100</v>
      </c>
      <c r="I2885" s="6">
        <f>INDEX(Roles!$J$5:$J$40,MATCH(C2885&amp;"|"&amp;D2885,Roles!$A$5:$A$40,0))</f>
        <v/>
      </c>
      <c r="J2885" s="6">
        <f>INDEX(Roles!$K$5:$K$40,MATCH(C2885&amp;"|"&amp;D2885,Roles!$A$5:$A$40,0))</f>
        <v/>
      </c>
      <c r="K2885" s="26">
        <f>INDEX(Market!$K$31:$K$54,MATCH(B2885&amp;"|"&amp;J2885,Market!$A$31:$A$54,0))</f>
        <v/>
      </c>
      <c r="L2885" s="6">
        <f>INDEX(Settings!$E$13:$E$19,MATCH(I2885,Settings!$B$13:$B$19,0))</f>
        <v/>
      </c>
      <c r="M2885" s="25">
        <f>INDEX(Structure!$K$6:$K$12,MATCH(I2885,Structure!$A$6:$A$12,0))</f>
        <v/>
      </c>
      <c r="N2885" s="26">
        <f>INDEX(Structure!$G$25:$G$52,MATCH(B2885&amp;"|"&amp;I2885,Structure!$A$25:$A$52,0))</f>
        <v/>
      </c>
      <c r="O2885" s="26">
        <f>INDEX(Structure!$H$25:$H$52,MATCH(B2885&amp;"|"&amp;I2885,Structure!$A$25:$A$52,0))</f>
        <v/>
      </c>
      <c r="P2885" s="26">
        <f>INDEX(Structure!$I$25:$I$52,MATCH(B2885&amp;"|"&amp;I2885,Structure!$A$25:$A$52,0))</f>
        <v/>
      </c>
      <c r="Q2885" s="20">
        <f>G2885/H2885</f>
        <v/>
      </c>
      <c r="R2885" s="20">
        <f>G2885/O2885</f>
        <v/>
      </c>
      <c r="S2885" s="32">
        <f>(G2885-N2885)/(P2885-N2885)</f>
        <v/>
      </c>
      <c r="T2885" s="4">
        <f>IF(G2885&lt;N2885,"Below",IF(G2885&gt;P2885,"Above","Within"))</f>
        <v/>
      </c>
      <c r="U2885" s="17">
        <f>MAX(0,N2885-G2885)*F2885</f>
        <v/>
      </c>
      <c r="V2885" s="17">
        <f>MAX(0,G2885-P2885)*F2885</f>
        <v/>
      </c>
      <c r="W2885" s="33">
        <f>IF(T2885="Above",LN(G2885/P2885)/LN(1+INDEX(Market!$E$6:$E$9,MATCH(B2885,Market!$A$6:$A$9,0))),0)</f>
        <v/>
      </c>
    </row>
    <row r="2886">
      <c r="A2886" s="5" t="inlineStr">
        <is>
          <t>E03353</t>
        </is>
      </c>
      <c r="B2886" s="5" t="inlineStr">
        <is>
          <t>PL</t>
        </is>
      </c>
      <c r="C2886" s="5" t="inlineStr">
        <is>
          <t>HR</t>
        </is>
      </c>
      <c r="D2886" s="5" t="inlineStr">
        <is>
          <t>L3</t>
        </is>
      </c>
      <c r="E2886" s="5" t="inlineStr">
        <is>
          <t>M</t>
        </is>
      </c>
      <c r="F2886" s="5" t="n">
        <v>1</v>
      </c>
      <c r="G2886" s="31" t="n">
        <v>34600</v>
      </c>
      <c r="H2886" s="31" t="n">
        <v>33600</v>
      </c>
      <c r="I2886" s="6">
        <f>INDEX(Roles!$J$5:$J$40,MATCH(C2886&amp;"|"&amp;D2886,Roles!$A$5:$A$40,0))</f>
        <v/>
      </c>
      <c r="J2886" s="6">
        <f>INDEX(Roles!$K$5:$K$40,MATCH(C2886&amp;"|"&amp;D2886,Roles!$A$5:$A$40,0))</f>
        <v/>
      </c>
      <c r="K2886" s="26">
        <f>INDEX(Market!$K$31:$K$54,MATCH(B2886&amp;"|"&amp;J2886,Market!$A$31:$A$54,0))</f>
        <v/>
      </c>
      <c r="L2886" s="6">
        <f>INDEX(Settings!$E$13:$E$19,MATCH(I2886,Settings!$B$13:$B$19,0))</f>
        <v/>
      </c>
      <c r="M2886" s="25">
        <f>INDEX(Structure!$K$6:$K$12,MATCH(I2886,Structure!$A$6:$A$12,0))</f>
        <v/>
      </c>
      <c r="N2886" s="26">
        <f>INDEX(Structure!$G$25:$G$52,MATCH(B2886&amp;"|"&amp;I2886,Structure!$A$25:$A$52,0))</f>
        <v/>
      </c>
      <c r="O2886" s="26">
        <f>INDEX(Structure!$H$25:$H$52,MATCH(B2886&amp;"|"&amp;I2886,Structure!$A$25:$A$52,0))</f>
        <v/>
      </c>
      <c r="P2886" s="26">
        <f>INDEX(Structure!$I$25:$I$52,MATCH(B2886&amp;"|"&amp;I2886,Structure!$A$25:$A$52,0))</f>
        <v/>
      </c>
      <c r="Q2886" s="20">
        <f>G2886/H2886</f>
        <v/>
      </c>
      <c r="R2886" s="20">
        <f>G2886/O2886</f>
        <v/>
      </c>
      <c r="S2886" s="32">
        <f>(G2886-N2886)/(P2886-N2886)</f>
        <v/>
      </c>
      <c r="T2886" s="4">
        <f>IF(G2886&lt;N2886,"Below",IF(G2886&gt;P2886,"Above","Within"))</f>
        <v/>
      </c>
      <c r="U2886" s="17">
        <f>MAX(0,N2886-G2886)*F2886</f>
        <v/>
      </c>
      <c r="V2886" s="17">
        <f>MAX(0,G2886-P2886)*F2886</f>
        <v/>
      </c>
      <c r="W2886" s="33">
        <f>IF(T2886="Above",LN(G2886/P2886)/LN(1+INDEX(Market!$E$6:$E$9,MATCH(B2886,Market!$A$6:$A$9,0))),0)</f>
        <v/>
      </c>
    </row>
    <row r="2887">
      <c r="A2887" s="5" t="inlineStr">
        <is>
          <t>E03355</t>
        </is>
      </c>
      <c r="B2887" s="5" t="inlineStr">
        <is>
          <t>IT</t>
        </is>
      </c>
      <c r="C2887" s="5" t="inlineStr">
        <is>
          <t>Customer Service</t>
        </is>
      </c>
      <c r="D2887" s="5" t="inlineStr">
        <is>
          <t>L6</t>
        </is>
      </c>
      <c r="E2887" s="5" t="inlineStr">
        <is>
          <t>M</t>
        </is>
      </c>
      <c r="F2887" s="5" t="n">
        <v>1</v>
      </c>
      <c r="G2887" s="31" t="n">
        <v>90550</v>
      </c>
      <c r="H2887" s="31" t="n">
        <v>93600</v>
      </c>
      <c r="I2887" s="6">
        <f>INDEX(Roles!$J$5:$J$40,MATCH(C2887&amp;"|"&amp;D2887,Roles!$A$5:$A$40,0))</f>
        <v/>
      </c>
      <c r="J2887" s="6">
        <f>INDEX(Roles!$K$5:$K$40,MATCH(C2887&amp;"|"&amp;D2887,Roles!$A$5:$A$40,0))</f>
        <v/>
      </c>
      <c r="K2887" s="26">
        <f>INDEX(Market!$K$31:$K$54,MATCH(B2887&amp;"|"&amp;J2887,Market!$A$31:$A$54,0))</f>
        <v/>
      </c>
      <c r="L2887" s="6">
        <f>INDEX(Settings!$E$13:$E$19,MATCH(I2887,Settings!$B$13:$B$19,0))</f>
        <v/>
      </c>
      <c r="M2887" s="25">
        <f>INDEX(Structure!$K$6:$K$12,MATCH(I2887,Structure!$A$6:$A$12,0))</f>
        <v/>
      </c>
      <c r="N2887" s="26">
        <f>INDEX(Structure!$G$25:$G$52,MATCH(B2887&amp;"|"&amp;I2887,Structure!$A$25:$A$52,0))</f>
        <v/>
      </c>
      <c r="O2887" s="26">
        <f>INDEX(Structure!$H$25:$H$52,MATCH(B2887&amp;"|"&amp;I2887,Structure!$A$25:$A$52,0))</f>
        <v/>
      </c>
      <c r="P2887" s="26">
        <f>INDEX(Structure!$I$25:$I$52,MATCH(B2887&amp;"|"&amp;I2887,Structure!$A$25:$A$52,0))</f>
        <v/>
      </c>
      <c r="Q2887" s="20">
        <f>G2887/H2887</f>
        <v/>
      </c>
      <c r="R2887" s="20">
        <f>G2887/O2887</f>
        <v/>
      </c>
      <c r="S2887" s="32">
        <f>(G2887-N2887)/(P2887-N2887)</f>
        <v/>
      </c>
      <c r="T2887" s="4">
        <f>IF(G2887&lt;N2887,"Below",IF(G2887&gt;P2887,"Above","Within"))</f>
        <v/>
      </c>
      <c r="U2887" s="17">
        <f>MAX(0,N2887-G2887)*F2887</f>
        <v/>
      </c>
      <c r="V2887" s="17">
        <f>MAX(0,G2887-P2887)*F2887</f>
        <v/>
      </c>
      <c r="W2887" s="33">
        <f>IF(T2887="Above",LN(G2887/P2887)/LN(1+INDEX(Market!$E$6:$E$9,MATCH(B2887,Market!$A$6:$A$9,0))),0)</f>
        <v/>
      </c>
    </row>
    <row r="2888">
      <c r="A2888" s="5" t="inlineStr">
        <is>
          <t>E03356</t>
        </is>
      </c>
      <c r="B2888" s="5" t="inlineStr">
        <is>
          <t>IT</t>
        </is>
      </c>
      <c r="C2888" s="5" t="inlineStr">
        <is>
          <t>Operations</t>
        </is>
      </c>
      <c r="D2888" s="5" t="inlineStr">
        <is>
          <t>L3</t>
        </is>
      </c>
      <c r="E2888" s="5" t="inlineStr">
        <is>
          <t>F</t>
        </is>
      </c>
      <c r="F2888" s="5" t="n">
        <v>1</v>
      </c>
      <c r="G2888" s="31" t="n">
        <v>44500</v>
      </c>
      <c r="H2888" s="31" t="n">
        <v>39500</v>
      </c>
      <c r="I2888" s="6">
        <f>INDEX(Roles!$J$5:$J$40,MATCH(C2888&amp;"|"&amp;D2888,Roles!$A$5:$A$40,0))</f>
        <v/>
      </c>
      <c r="J2888" s="6">
        <f>INDEX(Roles!$K$5:$K$40,MATCH(C2888&amp;"|"&amp;D2888,Roles!$A$5:$A$40,0))</f>
        <v/>
      </c>
      <c r="K2888" s="26">
        <f>INDEX(Market!$K$31:$K$54,MATCH(B2888&amp;"|"&amp;J2888,Market!$A$31:$A$54,0))</f>
        <v/>
      </c>
      <c r="L2888" s="6">
        <f>INDEX(Settings!$E$13:$E$19,MATCH(I2888,Settings!$B$13:$B$19,0))</f>
        <v/>
      </c>
      <c r="M2888" s="25">
        <f>INDEX(Structure!$K$6:$K$12,MATCH(I2888,Structure!$A$6:$A$12,0))</f>
        <v/>
      </c>
      <c r="N2888" s="26">
        <f>INDEX(Structure!$G$25:$G$52,MATCH(B2888&amp;"|"&amp;I2888,Structure!$A$25:$A$52,0))</f>
        <v/>
      </c>
      <c r="O2888" s="26">
        <f>INDEX(Structure!$H$25:$H$52,MATCH(B2888&amp;"|"&amp;I2888,Structure!$A$25:$A$52,0))</f>
        <v/>
      </c>
      <c r="P2888" s="26">
        <f>INDEX(Structure!$I$25:$I$52,MATCH(B2888&amp;"|"&amp;I2888,Structure!$A$25:$A$52,0))</f>
        <v/>
      </c>
      <c r="Q2888" s="20">
        <f>G2888/H2888</f>
        <v/>
      </c>
      <c r="R2888" s="20">
        <f>G2888/O2888</f>
        <v/>
      </c>
      <c r="S2888" s="32">
        <f>(G2888-N2888)/(P2888-N2888)</f>
        <v/>
      </c>
      <c r="T2888" s="4">
        <f>IF(G2888&lt;N2888,"Below",IF(G2888&gt;P2888,"Above","Within"))</f>
        <v/>
      </c>
      <c r="U2888" s="17">
        <f>MAX(0,N2888-G2888)*F2888</f>
        <v/>
      </c>
      <c r="V2888" s="17">
        <f>MAX(0,G2888-P2888)*F2888</f>
        <v/>
      </c>
      <c r="W2888" s="33">
        <f>IF(T2888="Above",LN(G2888/P2888)/LN(1+INDEX(Market!$E$6:$E$9,MATCH(B2888,Market!$A$6:$A$9,0))),0)</f>
        <v/>
      </c>
    </row>
    <row r="2889">
      <c r="A2889" s="5" t="inlineStr">
        <is>
          <t>E03357</t>
        </is>
      </c>
      <c r="B2889" s="5" t="inlineStr">
        <is>
          <t>DE</t>
        </is>
      </c>
      <c r="C2889" s="5" t="inlineStr">
        <is>
          <t>Finance</t>
        </is>
      </c>
      <c r="D2889" s="5" t="inlineStr">
        <is>
          <t>L1</t>
        </is>
      </c>
      <c r="E2889" s="5" t="inlineStr">
        <is>
          <t>F</t>
        </is>
      </c>
      <c r="F2889" s="5" t="n">
        <v>1</v>
      </c>
      <c r="G2889" s="31" t="n">
        <v>41600</v>
      </c>
      <c r="H2889" s="31" t="n">
        <v>41800</v>
      </c>
      <c r="I2889" s="6">
        <f>INDEX(Roles!$J$5:$J$40,MATCH(C2889&amp;"|"&amp;D2889,Roles!$A$5:$A$40,0))</f>
        <v/>
      </c>
      <c r="J2889" s="6">
        <f>INDEX(Roles!$K$5:$K$40,MATCH(C2889&amp;"|"&amp;D2889,Roles!$A$5:$A$40,0))</f>
        <v/>
      </c>
      <c r="K2889" s="26">
        <f>INDEX(Market!$K$31:$K$54,MATCH(B2889&amp;"|"&amp;J2889,Market!$A$31:$A$54,0))</f>
        <v/>
      </c>
      <c r="L2889" s="6">
        <f>INDEX(Settings!$E$13:$E$19,MATCH(I2889,Settings!$B$13:$B$19,0))</f>
        <v/>
      </c>
      <c r="M2889" s="25">
        <f>INDEX(Structure!$K$6:$K$12,MATCH(I2889,Structure!$A$6:$A$12,0))</f>
        <v/>
      </c>
      <c r="N2889" s="26">
        <f>INDEX(Structure!$G$25:$G$52,MATCH(B2889&amp;"|"&amp;I2889,Structure!$A$25:$A$52,0))</f>
        <v/>
      </c>
      <c r="O2889" s="26">
        <f>INDEX(Structure!$H$25:$H$52,MATCH(B2889&amp;"|"&amp;I2889,Structure!$A$25:$A$52,0))</f>
        <v/>
      </c>
      <c r="P2889" s="26">
        <f>INDEX(Structure!$I$25:$I$52,MATCH(B2889&amp;"|"&amp;I2889,Structure!$A$25:$A$52,0))</f>
        <v/>
      </c>
      <c r="Q2889" s="20">
        <f>G2889/H2889</f>
        <v/>
      </c>
      <c r="R2889" s="20">
        <f>G2889/O2889</f>
        <v/>
      </c>
      <c r="S2889" s="32">
        <f>(G2889-N2889)/(P2889-N2889)</f>
        <v/>
      </c>
      <c r="T2889" s="4">
        <f>IF(G2889&lt;N2889,"Below",IF(G2889&gt;P2889,"Above","Within"))</f>
        <v/>
      </c>
      <c r="U2889" s="17">
        <f>MAX(0,N2889-G2889)*F2889</f>
        <v/>
      </c>
      <c r="V2889" s="17">
        <f>MAX(0,G2889-P2889)*F2889</f>
        <v/>
      </c>
      <c r="W2889" s="33">
        <f>IF(T2889="Above",LN(G2889/P2889)/LN(1+INDEX(Market!$E$6:$E$9,MATCH(B2889,Market!$A$6:$A$9,0))),0)</f>
        <v/>
      </c>
    </row>
    <row r="2890">
      <c r="A2890" s="5" t="inlineStr">
        <is>
          <t>E03359</t>
        </is>
      </c>
      <c r="B2890" s="5" t="inlineStr">
        <is>
          <t>PL</t>
        </is>
      </c>
      <c r="C2890" s="5" t="inlineStr">
        <is>
          <t>Customer Service</t>
        </is>
      </c>
      <c r="D2890" s="5" t="inlineStr">
        <is>
          <t>L3</t>
        </is>
      </c>
      <c r="E2890" s="5" t="inlineStr">
        <is>
          <t>M</t>
        </is>
      </c>
      <c r="F2890" s="5" t="n">
        <v>1</v>
      </c>
      <c r="G2890" s="31" t="n">
        <v>29700</v>
      </c>
      <c r="H2890" s="31" t="n">
        <v>30200</v>
      </c>
      <c r="I2890" s="6">
        <f>INDEX(Roles!$J$5:$J$40,MATCH(C2890&amp;"|"&amp;D2890,Roles!$A$5:$A$40,0))</f>
        <v/>
      </c>
      <c r="J2890" s="6">
        <f>INDEX(Roles!$K$5:$K$40,MATCH(C2890&amp;"|"&amp;D2890,Roles!$A$5:$A$40,0))</f>
        <v/>
      </c>
      <c r="K2890" s="26">
        <f>INDEX(Market!$K$31:$K$54,MATCH(B2890&amp;"|"&amp;J2890,Market!$A$31:$A$54,0))</f>
        <v/>
      </c>
      <c r="L2890" s="6">
        <f>INDEX(Settings!$E$13:$E$19,MATCH(I2890,Settings!$B$13:$B$19,0))</f>
        <v/>
      </c>
      <c r="M2890" s="25">
        <f>INDEX(Structure!$K$6:$K$12,MATCH(I2890,Structure!$A$6:$A$12,0))</f>
        <v/>
      </c>
      <c r="N2890" s="26">
        <f>INDEX(Structure!$G$25:$G$52,MATCH(B2890&amp;"|"&amp;I2890,Structure!$A$25:$A$52,0))</f>
        <v/>
      </c>
      <c r="O2890" s="26">
        <f>INDEX(Structure!$H$25:$H$52,MATCH(B2890&amp;"|"&amp;I2890,Structure!$A$25:$A$52,0))</f>
        <v/>
      </c>
      <c r="P2890" s="26">
        <f>INDEX(Structure!$I$25:$I$52,MATCH(B2890&amp;"|"&amp;I2890,Structure!$A$25:$A$52,0))</f>
        <v/>
      </c>
      <c r="Q2890" s="20">
        <f>G2890/H2890</f>
        <v/>
      </c>
      <c r="R2890" s="20">
        <f>G2890/O2890</f>
        <v/>
      </c>
      <c r="S2890" s="32">
        <f>(G2890-N2890)/(P2890-N2890)</f>
        <v/>
      </c>
      <c r="T2890" s="4">
        <f>IF(G2890&lt;N2890,"Below",IF(G2890&gt;P2890,"Above","Within"))</f>
        <v/>
      </c>
      <c r="U2890" s="17">
        <f>MAX(0,N2890-G2890)*F2890</f>
        <v/>
      </c>
      <c r="V2890" s="17">
        <f>MAX(0,G2890-P2890)*F2890</f>
        <v/>
      </c>
      <c r="W2890" s="33">
        <f>IF(T2890="Above",LN(G2890/P2890)/LN(1+INDEX(Market!$E$6:$E$9,MATCH(B2890,Market!$A$6:$A$9,0))),0)</f>
        <v/>
      </c>
    </row>
    <row r="2891">
      <c r="A2891" s="5" t="inlineStr">
        <is>
          <t>E03360</t>
        </is>
      </c>
      <c r="B2891" s="5" t="inlineStr">
        <is>
          <t>DE</t>
        </is>
      </c>
      <c r="C2891" s="5" t="inlineStr">
        <is>
          <t>Finance</t>
        </is>
      </c>
      <c r="D2891" s="5" t="inlineStr">
        <is>
          <t>L3</t>
        </is>
      </c>
      <c r="E2891" s="5" t="inlineStr">
        <is>
          <t>M</t>
        </is>
      </c>
      <c r="F2891" s="5" t="n">
        <v>1</v>
      </c>
      <c r="G2891" s="31" t="n">
        <v>58850</v>
      </c>
      <c r="H2891" s="31" t="n">
        <v>66900</v>
      </c>
      <c r="I2891" s="6">
        <f>INDEX(Roles!$J$5:$J$40,MATCH(C2891&amp;"|"&amp;D2891,Roles!$A$5:$A$40,0))</f>
        <v/>
      </c>
      <c r="J2891" s="6">
        <f>INDEX(Roles!$K$5:$K$40,MATCH(C2891&amp;"|"&amp;D2891,Roles!$A$5:$A$40,0))</f>
        <v/>
      </c>
      <c r="K2891" s="26">
        <f>INDEX(Market!$K$31:$K$54,MATCH(B2891&amp;"|"&amp;J2891,Market!$A$31:$A$54,0))</f>
        <v/>
      </c>
      <c r="L2891" s="6">
        <f>INDEX(Settings!$E$13:$E$19,MATCH(I2891,Settings!$B$13:$B$19,0))</f>
        <v/>
      </c>
      <c r="M2891" s="25">
        <f>INDEX(Structure!$K$6:$K$12,MATCH(I2891,Structure!$A$6:$A$12,0))</f>
        <v/>
      </c>
      <c r="N2891" s="26">
        <f>INDEX(Structure!$G$25:$G$52,MATCH(B2891&amp;"|"&amp;I2891,Structure!$A$25:$A$52,0))</f>
        <v/>
      </c>
      <c r="O2891" s="26">
        <f>INDEX(Structure!$H$25:$H$52,MATCH(B2891&amp;"|"&amp;I2891,Structure!$A$25:$A$52,0))</f>
        <v/>
      </c>
      <c r="P2891" s="26">
        <f>INDEX(Structure!$I$25:$I$52,MATCH(B2891&amp;"|"&amp;I2891,Structure!$A$25:$A$52,0))</f>
        <v/>
      </c>
      <c r="Q2891" s="20">
        <f>G2891/H2891</f>
        <v/>
      </c>
      <c r="R2891" s="20">
        <f>G2891/O2891</f>
        <v/>
      </c>
      <c r="S2891" s="32">
        <f>(G2891-N2891)/(P2891-N2891)</f>
        <v/>
      </c>
      <c r="T2891" s="4">
        <f>IF(G2891&lt;N2891,"Below",IF(G2891&gt;P2891,"Above","Within"))</f>
        <v/>
      </c>
      <c r="U2891" s="17">
        <f>MAX(0,N2891-G2891)*F2891</f>
        <v/>
      </c>
      <c r="V2891" s="17">
        <f>MAX(0,G2891-P2891)*F2891</f>
        <v/>
      </c>
      <c r="W2891" s="33">
        <f>IF(T2891="Above",LN(G2891/P2891)/LN(1+INDEX(Market!$E$6:$E$9,MATCH(B2891,Market!$A$6:$A$9,0))),0)</f>
        <v/>
      </c>
    </row>
    <row r="2892">
      <c r="A2892" s="5" t="inlineStr">
        <is>
          <t>E03361</t>
        </is>
      </c>
      <c r="B2892" s="5" t="inlineStr">
        <is>
          <t>DE</t>
        </is>
      </c>
      <c r="C2892" s="5" t="inlineStr">
        <is>
          <t>Tech</t>
        </is>
      </c>
      <c r="D2892" s="5" t="inlineStr">
        <is>
          <t>L1</t>
        </is>
      </c>
      <c r="E2892" s="5" t="inlineStr">
        <is>
          <t>F</t>
        </is>
      </c>
      <c r="F2892" s="5" t="n">
        <v>1</v>
      </c>
      <c r="G2892" s="31" t="n">
        <v>44600</v>
      </c>
      <c r="H2892" s="31" t="n">
        <v>47500</v>
      </c>
      <c r="I2892" s="6">
        <f>INDEX(Roles!$J$5:$J$40,MATCH(C2892&amp;"|"&amp;D2892,Roles!$A$5:$A$40,0))</f>
        <v/>
      </c>
      <c r="J2892" s="6">
        <f>INDEX(Roles!$K$5:$K$40,MATCH(C2892&amp;"|"&amp;D2892,Roles!$A$5:$A$40,0))</f>
        <v/>
      </c>
      <c r="K2892" s="26">
        <f>INDEX(Market!$K$31:$K$54,MATCH(B2892&amp;"|"&amp;J2892,Market!$A$31:$A$54,0))</f>
        <v/>
      </c>
      <c r="L2892" s="6">
        <f>INDEX(Settings!$E$13:$E$19,MATCH(I2892,Settings!$B$13:$B$19,0))</f>
        <v/>
      </c>
      <c r="M2892" s="25">
        <f>INDEX(Structure!$K$6:$K$12,MATCH(I2892,Structure!$A$6:$A$12,0))</f>
        <v/>
      </c>
      <c r="N2892" s="26">
        <f>INDEX(Structure!$G$25:$G$52,MATCH(B2892&amp;"|"&amp;I2892,Structure!$A$25:$A$52,0))</f>
        <v/>
      </c>
      <c r="O2892" s="26">
        <f>INDEX(Structure!$H$25:$H$52,MATCH(B2892&amp;"|"&amp;I2892,Structure!$A$25:$A$52,0))</f>
        <v/>
      </c>
      <c r="P2892" s="26">
        <f>INDEX(Structure!$I$25:$I$52,MATCH(B2892&amp;"|"&amp;I2892,Structure!$A$25:$A$52,0))</f>
        <v/>
      </c>
      <c r="Q2892" s="20">
        <f>G2892/H2892</f>
        <v/>
      </c>
      <c r="R2892" s="20">
        <f>G2892/O2892</f>
        <v/>
      </c>
      <c r="S2892" s="32">
        <f>(G2892-N2892)/(P2892-N2892)</f>
        <v/>
      </c>
      <c r="T2892" s="4">
        <f>IF(G2892&lt;N2892,"Below",IF(G2892&gt;P2892,"Above","Within"))</f>
        <v/>
      </c>
      <c r="U2892" s="17">
        <f>MAX(0,N2892-G2892)*F2892</f>
        <v/>
      </c>
      <c r="V2892" s="17">
        <f>MAX(0,G2892-P2892)*F2892</f>
        <v/>
      </c>
      <c r="W2892" s="33">
        <f>IF(T2892="Above",LN(G2892/P2892)/LN(1+INDEX(Market!$E$6:$E$9,MATCH(B2892,Market!$A$6:$A$9,0))),0)</f>
        <v/>
      </c>
    </row>
    <row r="2893">
      <c r="A2893" s="5" t="inlineStr">
        <is>
          <t>E03362</t>
        </is>
      </c>
      <c r="B2893" s="5" t="inlineStr">
        <is>
          <t>PL</t>
        </is>
      </c>
      <c r="C2893" s="5" t="inlineStr">
        <is>
          <t>Sales</t>
        </is>
      </c>
      <c r="D2893" s="5" t="inlineStr">
        <is>
          <t>L4</t>
        </is>
      </c>
      <c r="E2893" s="5" t="inlineStr">
        <is>
          <t>M</t>
        </is>
      </c>
      <c r="F2893" s="5" t="n">
        <v>1</v>
      </c>
      <c r="G2893" s="31" t="n">
        <v>46500</v>
      </c>
      <c r="H2893" s="31" t="n">
        <v>46300</v>
      </c>
      <c r="I2893" s="6">
        <f>INDEX(Roles!$J$5:$J$40,MATCH(C2893&amp;"|"&amp;D2893,Roles!$A$5:$A$40,0))</f>
        <v/>
      </c>
      <c r="J2893" s="6">
        <f>INDEX(Roles!$K$5:$K$40,MATCH(C2893&amp;"|"&amp;D2893,Roles!$A$5:$A$40,0))</f>
        <v/>
      </c>
      <c r="K2893" s="26">
        <f>INDEX(Market!$K$31:$K$54,MATCH(B2893&amp;"|"&amp;J2893,Market!$A$31:$A$54,0))</f>
        <v/>
      </c>
      <c r="L2893" s="6">
        <f>INDEX(Settings!$E$13:$E$19,MATCH(I2893,Settings!$B$13:$B$19,0))</f>
        <v/>
      </c>
      <c r="M2893" s="25">
        <f>INDEX(Structure!$K$6:$K$12,MATCH(I2893,Structure!$A$6:$A$12,0))</f>
        <v/>
      </c>
      <c r="N2893" s="26">
        <f>INDEX(Structure!$G$25:$G$52,MATCH(B2893&amp;"|"&amp;I2893,Structure!$A$25:$A$52,0))</f>
        <v/>
      </c>
      <c r="O2893" s="26">
        <f>INDEX(Structure!$H$25:$H$52,MATCH(B2893&amp;"|"&amp;I2893,Structure!$A$25:$A$52,0))</f>
        <v/>
      </c>
      <c r="P2893" s="26">
        <f>INDEX(Structure!$I$25:$I$52,MATCH(B2893&amp;"|"&amp;I2893,Structure!$A$25:$A$52,0))</f>
        <v/>
      </c>
      <c r="Q2893" s="20">
        <f>G2893/H2893</f>
        <v/>
      </c>
      <c r="R2893" s="20">
        <f>G2893/O2893</f>
        <v/>
      </c>
      <c r="S2893" s="32">
        <f>(G2893-N2893)/(P2893-N2893)</f>
        <v/>
      </c>
      <c r="T2893" s="4">
        <f>IF(G2893&lt;N2893,"Below",IF(G2893&gt;P2893,"Above","Within"))</f>
        <v/>
      </c>
      <c r="U2893" s="17">
        <f>MAX(0,N2893-G2893)*F2893</f>
        <v/>
      </c>
      <c r="V2893" s="17">
        <f>MAX(0,G2893-P2893)*F2893</f>
        <v/>
      </c>
      <c r="W2893" s="33">
        <f>IF(T2893="Above",LN(G2893/P2893)/LN(1+INDEX(Market!$E$6:$E$9,MATCH(B2893,Market!$A$6:$A$9,0))),0)</f>
        <v/>
      </c>
    </row>
    <row r="2894">
      <c r="A2894" s="5" t="inlineStr">
        <is>
          <t>E03363</t>
        </is>
      </c>
      <c r="B2894" s="5" t="inlineStr">
        <is>
          <t>PL</t>
        </is>
      </c>
      <c r="C2894" s="5" t="inlineStr">
        <is>
          <t>Sales</t>
        </is>
      </c>
      <c r="D2894" s="5" t="inlineStr">
        <is>
          <t>L3</t>
        </is>
      </c>
      <c r="E2894" s="5" t="inlineStr">
        <is>
          <t>M</t>
        </is>
      </c>
      <c r="F2894" s="5" t="n">
        <v>1</v>
      </c>
      <c r="G2894" s="31" t="n">
        <v>36650</v>
      </c>
      <c r="H2894" s="31" t="n">
        <v>35300</v>
      </c>
      <c r="I2894" s="6">
        <f>INDEX(Roles!$J$5:$J$40,MATCH(C2894&amp;"|"&amp;D2894,Roles!$A$5:$A$40,0))</f>
        <v/>
      </c>
      <c r="J2894" s="6">
        <f>INDEX(Roles!$K$5:$K$40,MATCH(C2894&amp;"|"&amp;D2894,Roles!$A$5:$A$40,0))</f>
        <v/>
      </c>
      <c r="K2894" s="26">
        <f>INDEX(Market!$K$31:$K$54,MATCH(B2894&amp;"|"&amp;J2894,Market!$A$31:$A$54,0))</f>
        <v/>
      </c>
      <c r="L2894" s="6">
        <f>INDEX(Settings!$E$13:$E$19,MATCH(I2894,Settings!$B$13:$B$19,0))</f>
        <v/>
      </c>
      <c r="M2894" s="25">
        <f>INDEX(Structure!$K$6:$K$12,MATCH(I2894,Structure!$A$6:$A$12,0))</f>
        <v/>
      </c>
      <c r="N2894" s="26">
        <f>INDEX(Structure!$G$25:$G$52,MATCH(B2894&amp;"|"&amp;I2894,Structure!$A$25:$A$52,0))</f>
        <v/>
      </c>
      <c r="O2894" s="26">
        <f>INDEX(Structure!$H$25:$H$52,MATCH(B2894&amp;"|"&amp;I2894,Structure!$A$25:$A$52,0))</f>
        <v/>
      </c>
      <c r="P2894" s="26">
        <f>INDEX(Structure!$I$25:$I$52,MATCH(B2894&amp;"|"&amp;I2894,Structure!$A$25:$A$52,0))</f>
        <v/>
      </c>
      <c r="Q2894" s="20">
        <f>G2894/H2894</f>
        <v/>
      </c>
      <c r="R2894" s="20">
        <f>G2894/O2894</f>
        <v/>
      </c>
      <c r="S2894" s="32">
        <f>(G2894-N2894)/(P2894-N2894)</f>
        <v/>
      </c>
      <c r="T2894" s="4">
        <f>IF(G2894&lt;N2894,"Below",IF(G2894&gt;P2894,"Above","Within"))</f>
        <v/>
      </c>
      <c r="U2894" s="17">
        <f>MAX(0,N2894-G2894)*F2894</f>
        <v/>
      </c>
      <c r="V2894" s="17">
        <f>MAX(0,G2894-P2894)*F2894</f>
        <v/>
      </c>
      <c r="W2894" s="33">
        <f>IF(T2894="Above",LN(G2894/P2894)/LN(1+INDEX(Market!$E$6:$E$9,MATCH(B2894,Market!$A$6:$A$9,0))),0)</f>
        <v/>
      </c>
    </row>
    <row r="2895">
      <c r="A2895" s="5" t="inlineStr">
        <is>
          <t>E03364</t>
        </is>
      </c>
      <c r="B2895" s="5" t="inlineStr">
        <is>
          <t>DE</t>
        </is>
      </c>
      <c r="C2895" s="5" t="inlineStr">
        <is>
          <t>Sales</t>
        </is>
      </c>
      <c r="D2895" s="5" t="inlineStr">
        <is>
          <t>L5</t>
        </is>
      </c>
      <c r="E2895" s="5" t="inlineStr">
        <is>
          <t>M</t>
        </is>
      </c>
      <c r="F2895" s="5" t="n">
        <v>1</v>
      </c>
      <c r="G2895" s="31" t="n">
        <v>116450</v>
      </c>
      <c r="H2895" s="31" t="n">
        <v>115700</v>
      </c>
      <c r="I2895" s="6">
        <f>INDEX(Roles!$J$5:$J$40,MATCH(C2895&amp;"|"&amp;D2895,Roles!$A$5:$A$40,0))</f>
        <v/>
      </c>
      <c r="J2895" s="6">
        <f>INDEX(Roles!$K$5:$K$40,MATCH(C2895&amp;"|"&amp;D2895,Roles!$A$5:$A$40,0))</f>
        <v/>
      </c>
      <c r="K2895" s="26">
        <f>INDEX(Market!$K$31:$K$54,MATCH(B2895&amp;"|"&amp;J2895,Market!$A$31:$A$54,0))</f>
        <v/>
      </c>
      <c r="L2895" s="6">
        <f>INDEX(Settings!$E$13:$E$19,MATCH(I2895,Settings!$B$13:$B$19,0))</f>
        <v/>
      </c>
      <c r="M2895" s="25">
        <f>INDEX(Structure!$K$6:$K$12,MATCH(I2895,Structure!$A$6:$A$12,0))</f>
        <v/>
      </c>
      <c r="N2895" s="26">
        <f>INDEX(Structure!$G$25:$G$52,MATCH(B2895&amp;"|"&amp;I2895,Structure!$A$25:$A$52,0))</f>
        <v/>
      </c>
      <c r="O2895" s="26">
        <f>INDEX(Structure!$H$25:$H$52,MATCH(B2895&amp;"|"&amp;I2895,Structure!$A$25:$A$52,0))</f>
        <v/>
      </c>
      <c r="P2895" s="26">
        <f>INDEX(Structure!$I$25:$I$52,MATCH(B2895&amp;"|"&amp;I2895,Structure!$A$25:$A$52,0))</f>
        <v/>
      </c>
      <c r="Q2895" s="20">
        <f>G2895/H2895</f>
        <v/>
      </c>
      <c r="R2895" s="20">
        <f>G2895/O2895</f>
        <v/>
      </c>
      <c r="S2895" s="32">
        <f>(G2895-N2895)/(P2895-N2895)</f>
        <v/>
      </c>
      <c r="T2895" s="4">
        <f>IF(G2895&lt;N2895,"Below",IF(G2895&gt;P2895,"Above","Within"))</f>
        <v/>
      </c>
      <c r="U2895" s="17">
        <f>MAX(0,N2895-G2895)*F2895</f>
        <v/>
      </c>
      <c r="V2895" s="17">
        <f>MAX(0,G2895-P2895)*F2895</f>
        <v/>
      </c>
      <c r="W2895" s="33">
        <f>IF(T2895="Above",LN(G2895/P2895)/LN(1+INDEX(Market!$E$6:$E$9,MATCH(B2895,Market!$A$6:$A$9,0))),0)</f>
        <v/>
      </c>
    </row>
    <row r="2896">
      <c r="A2896" s="5" t="inlineStr">
        <is>
          <t>E03366</t>
        </is>
      </c>
      <c r="B2896" s="5" t="inlineStr">
        <is>
          <t>PL</t>
        </is>
      </c>
      <c r="C2896" s="5" t="inlineStr">
        <is>
          <t>Customer Service</t>
        </is>
      </c>
      <c r="D2896" s="5" t="inlineStr">
        <is>
          <t>L2</t>
        </is>
      </c>
      <c r="E2896" s="5" t="inlineStr">
        <is>
          <t>F</t>
        </is>
      </c>
      <c r="F2896" s="5" t="n">
        <v>0.8</v>
      </c>
      <c r="G2896" s="31" t="n">
        <v>23750</v>
      </c>
      <c r="H2896" s="31" t="n">
        <v>23600</v>
      </c>
      <c r="I2896" s="6">
        <f>INDEX(Roles!$J$5:$J$40,MATCH(C2896&amp;"|"&amp;D2896,Roles!$A$5:$A$40,0))</f>
        <v/>
      </c>
      <c r="J2896" s="6">
        <f>INDEX(Roles!$K$5:$K$40,MATCH(C2896&amp;"|"&amp;D2896,Roles!$A$5:$A$40,0))</f>
        <v/>
      </c>
      <c r="K2896" s="26">
        <f>INDEX(Market!$K$31:$K$54,MATCH(B2896&amp;"|"&amp;J2896,Market!$A$31:$A$54,0))</f>
        <v/>
      </c>
      <c r="L2896" s="6">
        <f>INDEX(Settings!$E$13:$E$19,MATCH(I2896,Settings!$B$13:$B$19,0))</f>
        <v/>
      </c>
      <c r="M2896" s="25">
        <f>INDEX(Structure!$K$6:$K$12,MATCH(I2896,Structure!$A$6:$A$12,0))</f>
        <v/>
      </c>
      <c r="N2896" s="26">
        <f>INDEX(Structure!$G$25:$G$52,MATCH(B2896&amp;"|"&amp;I2896,Structure!$A$25:$A$52,0))</f>
        <v/>
      </c>
      <c r="O2896" s="26">
        <f>INDEX(Structure!$H$25:$H$52,MATCH(B2896&amp;"|"&amp;I2896,Structure!$A$25:$A$52,0))</f>
        <v/>
      </c>
      <c r="P2896" s="26">
        <f>INDEX(Structure!$I$25:$I$52,MATCH(B2896&amp;"|"&amp;I2896,Structure!$A$25:$A$52,0))</f>
        <v/>
      </c>
      <c r="Q2896" s="20">
        <f>G2896/H2896</f>
        <v/>
      </c>
      <c r="R2896" s="20">
        <f>G2896/O2896</f>
        <v/>
      </c>
      <c r="S2896" s="32">
        <f>(G2896-N2896)/(P2896-N2896)</f>
        <v/>
      </c>
      <c r="T2896" s="4">
        <f>IF(G2896&lt;N2896,"Below",IF(G2896&gt;P2896,"Above","Within"))</f>
        <v/>
      </c>
      <c r="U2896" s="17">
        <f>MAX(0,N2896-G2896)*F2896</f>
        <v/>
      </c>
      <c r="V2896" s="17">
        <f>MAX(0,G2896-P2896)*F2896</f>
        <v/>
      </c>
      <c r="W2896" s="33">
        <f>IF(T2896="Above",LN(G2896/P2896)/LN(1+INDEX(Market!$E$6:$E$9,MATCH(B2896,Market!$A$6:$A$9,0))),0)</f>
        <v/>
      </c>
    </row>
    <row r="2897">
      <c r="A2897" s="5" t="inlineStr">
        <is>
          <t>E03367</t>
        </is>
      </c>
      <c r="B2897" s="5" t="inlineStr">
        <is>
          <t>ES</t>
        </is>
      </c>
      <c r="C2897" s="5" t="inlineStr">
        <is>
          <t>Customer Service</t>
        </is>
      </c>
      <c r="D2897" s="5" t="inlineStr">
        <is>
          <t>L2</t>
        </is>
      </c>
      <c r="E2897" s="5" t="inlineStr">
        <is>
          <t>M</t>
        </is>
      </c>
      <c r="F2897" s="5" t="n">
        <v>1</v>
      </c>
      <c r="G2897" s="31" t="n">
        <v>28600</v>
      </c>
      <c r="H2897" s="31" t="n">
        <v>28100</v>
      </c>
      <c r="I2897" s="6">
        <f>INDEX(Roles!$J$5:$J$40,MATCH(C2897&amp;"|"&amp;D2897,Roles!$A$5:$A$40,0))</f>
        <v/>
      </c>
      <c r="J2897" s="6">
        <f>INDEX(Roles!$K$5:$K$40,MATCH(C2897&amp;"|"&amp;D2897,Roles!$A$5:$A$40,0))</f>
        <v/>
      </c>
      <c r="K2897" s="26">
        <f>INDEX(Market!$K$31:$K$54,MATCH(B2897&amp;"|"&amp;J2897,Market!$A$31:$A$54,0))</f>
        <v/>
      </c>
      <c r="L2897" s="6">
        <f>INDEX(Settings!$E$13:$E$19,MATCH(I2897,Settings!$B$13:$B$19,0))</f>
        <v/>
      </c>
      <c r="M2897" s="25">
        <f>INDEX(Structure!$K$6:$K$12,MATCH(I2897,Structure!$A$6:$A$12,0))</f>
        <v/>
      </c>
      <c r="N2897" s="26">
        <f>INDEX(Structure!$G$25:$G$52,MATCH(B2897&amp;"|"&amp;I2897,Structure!$A$25:$A$52,0))</f>
        <v/>
      </c>
      <c r="O2897" s="26">
        <f>INDEX(Structure!$H$25:$H$52,MATCH(B2897&amp;"|"&amp;I2897,Structure!$A$25:$A$52,0))</f>
        <v/>
      </c>
      <c r="P2897" s="26">
        <f>INDEX(Structure!$I$25:$I$52,MATCH(B2897&amp;"|"&amp;I2897,Structure!$A$25:$A$52,0))</f>
        <v/>
      </c>
      <c r="Q2897" s="20">
        <f>G2897/H2897</f>
        <v/>
      </c>
      <c r="R2897" s="20">
        <f>G2897/O2897</f>
        <v/>
      </c>
      <c r="S2897" s="32">
        <f>(G2897-N2897)/(P2897-N2897)</f>
        <v/>
      </c>
      <c r="T2897" s="4">
        <f>IF(G2897&lt;N2897,"Below",IF(G2897&gt;P2897,"Above","Within"))</f>
        <v/>
      </c>
      <c r="U2897" s="17">
        <f>MAX(0,N2897-G2897)*F2897</f>
        <v/>
      </c>
      <c r="V2897" s="17">
        <f>MAX(0,G2897-P2897)*F2897</f>
        <v/>
      </c>
      <c r="W2897" s="33">
        <f>IF(T2897="Above",LN(G2897/P2897)/LN(1+INDEX(Market!$E$6:$E$9,MATCH(B2897,Market!$A$6:$A$9,0))),0)</f>
        <v/>
      </c>
    </row>
    <row r="2898">
      <c r="A2898" s="5" t="inlineStr">
        <is>
          <t>E03368</t>
        </is>
      </c>
      <c r="B2898" s="5" t="inlineStr">
        <is>
          <t>IT</t>
        </is>
      </c>
      <c r="C2898" s="5" t="inlineStr">
        <is>
          <t>Customer Service</t>
        </is>
      </c>
      <c r="D2898" s="5" t="inlineStr">
        <is>
          <t>L4</t>
        </is>
      </c>
      <c r="E2898" s="5" t="inlineStr">
        <is>
          <t>F</t>
        </is>
      </c>
      <c r="F2898" s="5" t="n">
        <v>1</v>
      </c>
      <c r="G2898" s="31" t="n">
        <v>47100</v>
      </c>
      <c r="H2898" s="31" t="n">
        <v>49100</v>
      </c>
      <c r="I2898" s="6">
        <f>INDEX(Roles!$J$5:$J$40,MATCH(C2898&amp;"|"&amp;D2898,Roles!$A$5:$A$40,0))</f>
        <v/>
      </c>
      <c r="J2898" s="6">
        <f>INDEX(Roles!$K$5:$K$40,MATCH(C2898&amp;"|"&amp;D2898,Roles!$A$5:$A$40,0))</f>
        <v/>
      </c>
      <c r="K2898" s="26">
        <f>INDEX(Market!$K$31:$K$54,MATCH(B2898&amp;"|"&amp;J2898,Market!$A$31:$A$54,0))</f>
        <v/>
      </c>
      <c r="L2898" s="6">
        <f>INDEX(Settings!$E$13:$E$19,MATCH(I2898,Settings!$B$13:$B$19,0))</f>
        <v/>
      </c>
      <c r="M2898" s="25">
        <f>INDEX(Structure!$K$6:$K$12,MATCH(I2898,Structure!$A$6:$A$12,0))</f>
        <v/>
      </c>
      <c r="N2898" s="26">
        <f>INDEX(Structure!$G$25:$G$52,MATCH(B2898&amp;"|"&amp;I2898,Structure!$A$25:$A$52,0))</f>
        <v/>
      </c>
      <c r="O2898" s="26">
        <f>INDEX(Structure!$H$25:$H$52,MATCH(B2898&amp;"|"&amp;I2898,Structure!$A$25:$A$52,0))</f>
        <v/>
      </c>
      <c r="P2898" s="26">
        <f>INDEX(Structure!$I$25:$I$52,MATCH(B2898&amp;"|"&amp;I2898,Structure!$A$25:$A$52,0))</f>
        <v/>
      </c>
      <c r="Q2898" s="20">
        <f>G2898/H2898</f>
        <v/>
      </c>
      <c r="R2898" s="20">
        <f>G2898/O2898</f>
        <v/>
      </c>
      <c r="S2898" s="32">
        <f>(G2898-N2898)/(P2898-N2898)</f>
        <v/>
      </c>
      <c r="T2898" s="4">
        <f>IF(G2898&lt;N2898,"Below",IF(G2898&gt;P2898,"Above","Within"))</f>
        <v/>
      </c>
      <c r="U2898" s="17">
        <f>MAX(0,N2898-G2898)*F2898</f>
        <v/>
      </c>
      <c r="V2898" s="17">
        <f>MAX(0,G2898-P2898)*F2898</f>
        <v/>
      </c>
      <c r="W2898" s="33">
        <f>IF(T2898="Above",LN(G2898/P2898)/LN(1+INDEX(Market!$E$6:$E$9,MATCH(B2898,Market!$A$6:$A$9,0))),0)</f>
        <v/>
      </c>
    </row>
    <row r="2899">
      <c r="A2899" s="5" t="inlineStr">
        <is>
          <t>E03370</t>
        </is>
      </c>
      <c r="B2899" s="5" t="inlineStr">
        <is>
          <t>ES</t>
        </is>
      </c>
      <c r="C2899" s="5" t="inlineStr">
        <is>
          <t>Sales</t>
        </is>
      </c>
      <c r="D2899" s="5" t="inlineStr">
        <is>
          <t>L3</t>
        </is>
      </c>
      <c r="E2899" s="5" t="inlineStr">
        <is>
          <t>M</t>
        </is>
      </c>
      <c r="F2899" s="5" t="n">
        <v>1</v>
      </c>
      <c r="G2899" s="31" t="n">
        <v>45500</v>
      </c>
      <c r="H2899" s="31" t="n">
        <v>42000</v>
      </c>
      <c r="I2899" s="6">
        <f>INDEX(Roles!$J$5:$J$40,MATCH(C2899&amp;"|"&amp;D2899,Roles!$A$5:$A$40,0))</f>
        <v/>
      </c>
      <c r="J2899" s="6">
        <f>INDEX(Roles!$K$5:$K$40,MATCH(C2899&amp;"|"&amp;D2899,Roles!$A$5:$A$40,0))</f>
        <v/>
      </c>
      <c r="K2899" s="26">
        <f>INDEX(Market!$K$31:$K$54,MATCH(B2899&amp;"|"&amp;J2899,Market!$A$31:$A$54,0))</f>
        <v/>
      </c>
      <c r="L2899" s="6">
        <f>INDEX(Settings!$E$13:$E$19,MATCH(I2899,Settings!$B$13:$B$19,0))</f>
        <v/>
      </c>
      <c r="M2899" s="25">
        <f>INDEX(Structure!$K$6:$K$12,MATCH(I2899,Structure!$A$6:$A$12,0))</f>
        <v/>
      </c>
      <c r="N2899" s="26">
        <f>INDEX(Structure!$G$25:$G$52,MATCH(B2899&amp;"|"&amp;I2899,Structure!$A$25:$A$52,0))</f>
        <v/>
      </c>
      <c r="O2899" s="26">
        <f>INDEX(Structure!$H$25:$H$52,MATCH(B2899&amp;"|"&amp;I2899,Structure!$A$25:$A$52,0))</f>
        <v/>
      </c>
      <c r="P2899" s="26">
        <f>INDEX(Structure!$I$25:$I$52,MATCH(B2899&amp;"|"&amp;I2899,Structure!$A$25:$A$52,0))</f>
        <v/>
      </c>
      <c r="Q2899" s="20">
        <f>G2899/H2899</f>
        <v/>
      </c>
      <c r="R2899" s="20">
        <f>G2899/O2899</f>
        <v/>
      </c>
      <c r="S2899" s="32">
        <f>(G2899-N2899)/(P2899-N2899)</f>
        <v/>
      </c>
      <c r="T2899" s="4">
        <f>IF(G2899&lt;N2899,"Below",IF(G2899&gt;P2899,"Above","Within"))</f>
        <v/>
      </c>
      <c r="U2899" s="17">
        <f>MAX(0,N2899-G2899)*F2899</f>
        <v/>
      </c>
      <c r="V2899" s="17">
        <f>MAX(0,G2899-P2899)*F2899</f>
        <v/>
      </c>
      <c r="W2899" s="33">
        <f>IF(T2899="Above",LN(G2899/P2899)/LN(1+INDEX(Market!$E$6:$E$9,MATCH(B2899,Market!$A$6:$A$9,0))),0)</f>
        <v/>
      </c>
    </row>
    <row r="2900">
      <c r="A2900" s="5" t="inlineStr">
        <is>
          <t>E03371</t>
        </is>
      </c>
      <c r="B2900" s="5" t="inlineStr">
        <is>
          <t>PL</t>
        </is>
      </c>
      <c r="C2900" s="5" t="inlineStr">
        <is>
          <t>Customer Service</t>
        </is>
      </c>
      <c r="D2900" s="5" t="inlineStr">
        <is>
          <t>L1</t>
        </is>
      </c>
      <c r="E2900" s="5" t="inlineStr">
        <is>
          <t>F</t>
        </is>
      </c>
      <c r="F2900" s="5" t="n">
        <v>1</v>
      </c>
      <c r="G2900" s="31" t="n">
        <v>17500</v>
      </c>
      <c r="H2900" s="31" t="n">
        <v>18900</v>
      </c>
      <c r="I2900" s="6">
        <f>INDEX(Roles!$J$5:$J$40,MATCH(C2900&amp;"|"&amp;D2900,Roles!$A$5:$A$40,0))</f>
        <v/>
      </c>
      <c r="J2900" s="6">
        <f>INDEX(Roles!$K$5:$K$40,MATCH(C2900&amp;"|"&amp;D2900,Roles!$A$5:$A$40,0))</f>
        <v/>
      </c>
      <c r="K2900" s="26">
        <f>INDEX(Market!$K$31:$K$54,MATCH(B2900&amp;"|"&amp;J2900,Market!$A$31:$A$54,0))</f>
        <v/>
      </c>
      <c r="L2900" s="6">
        <f>INDEX(Settings!$E$13:$E$19,MATCH(I2900,Settings!$B$13:$B$19,0))</f>
        <v/>
      </c>
      <c r="M2900" s="25">
        <f>INDEX(Structure!$K$6:$K$12,MATCH(I2900,Structure!$A$6:$A$12,0))</f>
        <v/>
      </c>
      <c r="N2900" s="26">
        <f>INDEX(Structure!$G$25:$G$52,MATCH(B2900&amp;"|"&amp;I2900,Structure!$A$25:$A$52,0))</f>
        <v/>
      </c>
      <c r="O2900" s="26">
        <f>INDEX(Structure!$H$25:$H$52,MATCH(B2900&amp;"|"&amp;I2900,Structure!$A$25:$A$52,0))</f>
        <v/>
      </c>
      <c r="P2900" s="26">
        <f>INDEX(Structure!$I$25:$I$52,MATCH(B2900&amp;"|"&amp;I2900,Structure!$A$25:$A$52,0))</f>
        <v/>
      </c>
      <c r="Q2900" s="20">
        <f>G2900/H2900</f>
        <v/>
      </c>
      <c r="R2900" s="20">
        <f>G2900/O2900</f>
        <v/>
      </c>
      <c r="S2900" s="32">
        <f>(G2900-N2900)/(P2900-N2900)</f>
        <v/>
      </c>
      <c r="T2900" s="4">
        <f>IF(G2900&lt;N2900,"Below",IF(G2900&gt;P2900,"Above","Within"))</f>
        <v/>
      </c>
      <c r="U2900" s="17">
        <f>MAX(0,N2900-G2900)*F2900</f>
        <v/>
      </c>
      <c r="V2900" s="17">
        <f>MAX(0,G2900-P2900)*F2900</f>
        <v/>
      </c>
      <c r="W2900" s="33">
        <f>IF(T2900="Above",LN(G2900/P2900)/LN(1+INDEX(Market!$E$6:$E$9,MATCH(B2900,Market!$A$6:$A$9,0))),0)</f>
        <v/>
      </c>
    </row>
    <row r="2901">
      <c r="A2901" s="5" t="inlineStr">
        <is>
          <t>E03372</t>
        </is>
      </c>
      <c r="B2901" s="5" t="inlineStr">
        <is>
          <t>IT</t>
        </is>
      </c>
      <c r="C2901" s="5" t="inlineStr">
        <is>
          <t>Customer Service</t>
        </is>
      </c>
      <c r="D2901" s="5" t="inlineStr">
        <is>
          <t>L4</t>
        </is>
      </c>
      <c r="E2901" s="5" t="inlineStr">
        <is>
          <t>M</t>
        </is>
      </c>
      <c r="F2901" s="5" t="n">
        <v>1</v>
      </c>
      <c r="G2901" s="31" t="n">
        <v>56750</v>
      </c>
      <c r="H2901" s="31" t="n">
        <v>49100</v>
      </c>
      <c r="I2901" s="6">
        <f>INDEX(Roles!$J$5:$J$40,MATCH(C2901&amp;"|"&amp;D2901,Roles!$A$5:$A$40,0))</f>
        <v/>
      </c>
      <c r="J2901" s="6">
        <f>INDEX(Roles!$K$5:$K$40,MATCH(C2901&amp;"|"&amp;D2901,Roles!$A$5:$A$40,0))</f>
        <v/>
      </c>
      <c r="K2901" s="26">
        <f>INDEX(Market!$K$31:$K$54,MATCH(B2901&amp;"|"&amp;J2901,Market!$A$31:$A$54,0))</f>
        <v/>
      </c>
      <c r="L2901" s="6">
        <f>INDEX(Settings!$E$13:$E$19,MATCH(I2901,Settings!$B$13:$B$19,0))</f>
        <v/>
      </c>
      <c r="M2901" s="25">
        <f>INDEX(Structure!$K$6:$K$12,MATCH(I2901,Structure!$A$6:$A$12,0))</f>
        <v/>
      </c>
      <c r="N2901" s="26">
        <f>INDEX(Structure!$G$25:$G$52,MATCH(B2901&amp;"|"&amp;I2901,Structure!$A$25:$A$52,0))</f>
        <v/>
      </c>
      <c r="O2901" s="26">
        <f>INDEX(Structure!$H$25:$H$52,MATCH(B2901&amp;"|"&amp;I2901,Structure!$A$25:$A$52,0))</f>
        <v/>
      </c>
      <c r="P2901" s="26">
        <f>INDEX(Structure!$I$25:$I$52,MATCH(B2901&amp;"|"&amp;I2901,Structure!$A$25:$A$52,0))</f>
        <v/>
      </c>
      <c r="Q2901" s="20">
        <f>G2901/H2901</f>
        <v/>
      </c>
      <c r="R2901" s="20">
        <f>G2901/O2901</f>
        <v/>
      </c>
      <c r="S2901" s="32">
        <f>(G2901-N2901)/(P2901-N2901)</f>
        <v/>
      </c>
      <c r="T2901" s="4">
        <f>IF(G2901&lt;N2901,"Below",IF(G2901&gt;P2901,"Above","Within"))</f>
        <v/>
      </c>
      <c r="U2901" s="17">
        <f>MAX(0,N2901-G2901)*F2901</f>
        <v/>
      </c>
      <c r="V2901" s="17">
        <f>MAX(0,G2901-P2901)*F2901</f>
        <v/>
      </c>
      <c r="W2901" s="33">
        <f>IF(T2901="Above",LN(G2901/P2901)/LN(1+INDEX(Market!$E$6:$E$9,MATCH(B2901,Market!$A$6:$A$9,0))),0)</f>
        <v/>
      </c>
    </row>
    <row r="2902">
      <c r="A2902" s="5" t="inlineStr">
        <is>
          <t>E03373</t>
        </is>
      </c>
      <c r="B2902" s="5" t="inlineStr">
        <is>
          <t>PL</t>
        </is>
      </c>
      <c r="C2902" s="5" t="inlineStr">
        <is>
          <t>Tech</t>
        </is>
      </c>
      <c r="D2902" s="5" t="inlineStr">
        <is>
          <t>L5</t>
        </is>
      </c>
      <c r="E2902" s="5" t="inlineStr">
        <is>
          <t>M</t>
        </is>
      </c>
      <c r="F2902" s="5" t="n">
        <v>1</v>
      </c>
      <c r="G2902" s="31" t="n">
        <v>79900</v>
      </c>
      <c r="H2902" s="31" t="n">
        <v>76100</v>
      </c>
      <c r="I2902" s="6">
        <f>INDEX(Roles!$J$5:$J$40,MATCH(C2902&amp;"|"&amp;D2902,Roles!$A$5:$A$40,0))</f>
        <v/>
      </c>
      <c r="J2902" s="6">
        <f>INDEX(Roles!$K$5:$K$40,MATCH(C2902&amp;"|"&amp;D2902,Roles!$A$5:$A$40,0))</f>
        <v/>
      </c>
      <c r="K2902" s="26">
        <f>INDEX(Market!$K$31:$K$54,MATCH(B2902&amp;"|"&amp;J2902,Market!$A$31:$A$54,0))</f>
        <v/>
      </c>
      <c r="L2902" s="6">
        <f>INDEX(Settings!$E$13:$E$19,MATCH(I2902,Settings!$B$13:$B$19,0))</f>
        <v/>
      </c>
      <c r="M2902" s="25">
        <f>INDEX(Structure!$K$6:$K$12,MATCH(I2902,Structure!$A$6:$A$12,0))</f>
        <v/>
      </c>
      <c r="N2902" s="26">
        <f>INDEX(Structure!$G$25:$G$52,MATCH(B2902&amp;"|"&amp;I2902,Structure!$A$25:$A$52,0))</f>
        <v/>
      </c>
      <c r="O2902" s="26">
        <f>INDEX(Structure!$H$25:$H$52,MATCH(B2902&amp;"|"&amp;I2902,Structure!$A$25:$A$52,0))</f>
        <v/>
      </c>
      <c r="P2902" s="26">
        <f>INDEX(Structure!$I$25:$I$52,MATCH(B2902&amp;"|"&amp;I2902,Structure!$A$25:$A$52,0))</f>
        <v/>
      </c>
      <c r="Q2902" s="20">
        <f>G2902/H2902</f>
        <v/>
      </c>
      <c r="R2902" s="20">
        <f>G2902/O2902</f>
        <v/>
      </c>
      <c r="S2902" s="32">
        <f>(G2902-N2902)/(P2902-N2902)</f>
        <v/>
      </c>
      <c r="T2902" s="4">
        <f>IF(G2902&lt;N2902,"Below",IF(G2902&gt;P2902,"Above","Within"))</f>
        <v/>
      </c>
      <c r="U2902" s="17">
        <f>MAX(0,N2902-G2902)*F2902</f>
        <v/>
      </c>
      <c r="V2902" s="17">
        <f>MAX(0,G2902-P2902)*F2902</f>
        <v/>
      </c>
      <c r="W2902" s="33">
        <f>IF(T2902="Above",LN(G2902/P2902)/LN(1+INDEX(Market!$E$6:$E$9,MATCH(B2902,Market!$A$6:$A$9,0))),0)</f>
        <v/>
      </c>
    </row>
    <row r="2903">
      <c r="A2903" s="5" t="inlineStr">
        <is>
          <t>E03374</t>
        </is>
      </c>
      <c r="B2903" s="5" t="inlineStr">
        <is>
          <t>IT</t>
        </is>
      </c>
      <c r="C2903" s="5" t="inlineStr">
        <is>
          <t>Finance</t>
        </is>
      </c>
      <c r="D2903" s="5" t="inlineStr">
        <is>
          <t>L1</t>
        </is>
      </c>
      <c r="E2903" s="5" t="inlineStr">
        <is>
          <t>F</t>
        </is>
      </c>
      <c r="F2903" s="5" t="n">
        <v>0.8</v>
      </c>
      <c r="G2903" s="31" t="n">
        <v>31950</v>
      </c>
      <c r="H2903" s="31" t="n">
        <v>28600</v>
      </c>
      <c r="I2903" s="6">
        <f>INDEX(Roles!$J$5:$J$40,MATCH(C2903&amp;"|"&amp;D2903,Roles!$A$5:$A$40,0))</f>
        <v/>
      </c>
      <c r="J2903" s="6">
        <f>INDEX(Roles!$K$5:$K$40,MATCH(C2903&amp;"|"&amp;D2903,Roles!$A$5:$A$40,0))</f>
        <v/>
      </c>
      <c r="K2903" s="26">
        <f>INDEX(Market!$K$31:$K$54,MATCH(B2903&amp;"|"&amp;J2903,Market!$A$31:$A$54,0))</f>
        <v/>
      </c>
      <c r="L2903" s="6">
        <f>INDEX(Settings!$E$13:$E$19,MATCH(I2903,Settings!$B$13:$B$19,0))</f>
        <v/>
      </c>
      <c r="M2903" s="25">
        <f>INDEX(Structure!$K$6:$K$12,MATCH(I2903,Structure!$A$6:$A$12,0))</f>
        <v/>
      </c>
      <c r="N2903" s="26">
        <f>INDEX(Structure!$G$25:$G$52,MATCH(B2903&amp;"|"&amp;I2903,Structure!$A$25:$A$52,0))</f>
        <v/>
      </c>
      <c r="O2903" s="26">
        <f>INDEX(Structure!$H$25:$H$52,MATCH(B2903&amp;"|"&amp;I2903,Structure!$A$25:$A$52,0))</f>
        <v/>
      </c>
      <c r="P2903" s="26">
        <f>INDEX(Structure!$I$25:$I$52,MATCH(B2903&amp;"|"&amp;I2903,Structure!$A$25:$A$52,0))</f>
        <v/>
      </c>
      <c r="Q2903" s="20">
        <f>G2903/H2903</f>
        <v/>
      </c>
      <c r="R2903" s="20">
        <f>G2903/O2903</f>
        <v/>
      </c>
      <c r="S2903" s="32">
        <f>(G2903-N2903)/(P2903-N2903)</f>
        <v/>
      </c>
      <c r="T2903" s="4">
        <f>IF(G2903&lt;N2903,"Below",IF(G2903&gt;P2903,"Above","Within"))</f>
        <v/>
      </c>
      <c r="U2903" s="17">
        <f>MAX(0,N2903-G2903)*F2903</f>
        <v/>
      </c>
      <c r="V2903" s="17">
        <f>MAX(0,G2903-P2903)*F2903</f>
        <v/>
      </c>
      <c r="W2903" s="33">
        <f>IF(T2903="Above",LN(G2903/P2903)/LN(1+INDEX(Market!$E$6:$E$9,MATCH(B2903,Market!$A$6:$A$9,0))),0)</f>
        <v/>
      </c>
    </row>
    <row r="2904">
      <c r="A2904" s="5" t="inlineStr">
        <is>
          <t>E03375</t>
        </is>
      </c>
      <c r="B2904" s="5" t="inlineStr">
        <is>
          <t>IT</t>
        </is>
      </c>
      <c r="C2904" s="5" t="inlineStr">
        <is>
          <t>Tech</t>
        </is>
      </c>
      <c r="D2904" s="5" t="inlineStr">
        <is>
          <t>L2</t>
        </is>
      </c>
      <c r="E2904" s="5" t="inlineStr">
        <is>
          <t>M</t>
        </is>
      </c>
      <c r="F2904" s="5" t="n">
        <v>1</v>
      </c>
      <c r="G2904" s="31" t="n">
        <v>39650</v>
      </c>
      <c r="H2904" s="31" t="n">
        <v>40600</v>
      </c>
      <c r="I2904" s="6">
        <f>INDEX(Roles!$J$5:$J$40,MATCH(C2904&amp;"|"&amp;D2904,Roles!$A$5:$A$40,0))</f>
        <v/>
      </c>
      <c r="J2904" s="6">
        <f>INDEX(Roles!$K$5:$K$40,MATCH(C2904&amp;"|"&amp;D2904,Roles!$A$5:$A$40,0))</f>
        <v/>
      </c>
      <c r="K2904" s="26">
        <f>INDEX(Market!$K$31:$K$54,MATCH(B2904&amp;"|"&amp;J2904,Market!$A$31:$A$54,0))</f>
        <v/>
      </c>
      <c r="L2904" s="6">
        <f>INDEX(Settings!$E$13:$E$19,MATCH(I2904,Settings!$B$13:$B$19,0))</f>
        <v/>
      </c>
      <c r="M2904" s="25">
        <f>INDEX(Structure!$K$6:$K$12,MATCH(I2904,Structure!$A$6:$A$12,0))</f>
        <v/>
      </c>
      <c r="N2904" s="26">
        <f>INDEX(Structure!$G$25:$G$52,MATCH(B2904&amp;"|"&amp;I2904,Structure!$A$25:$A$52,0))</f>
        <v/>
      </c>
      <c r="O2904" s="26">
        <f>INDEX(Structure!$H$25:$H$52,MATCH(B2904&amp;"|"&amp;I2904,Structure!$A$25:$A$52,0))</f>
        <v/>
      </c>
      <c r="P2904" s="26">
        <f>INDEX(Structure!$I$25:$I$52,MATCH(B2904&amp;"|"&amp;I2904,Structure!$A$25:$A$52,0))</f>
        <v/>
      </c>
      <c r="Q2904" s="20">
        <f>G2904/H2904</f>
        <v/>
      </c>
      <c r="R2904" s="20">
        <f>G2904/O2904</f>
        <v/>
      </c>
      <c r="S2904" s="32">
        <f>(G2904-N2904)/(P2904-N2904)</f>
        <v/>
      </c>
      <c r="T2904" s="4">
        <f>IF(G2904&lt;N2904,"Below",IF(G2904&gt;P2904,"Above","Within"))</f>
        <v/>
      </c>
      <c r="U2904" s="17">
        <f>MAX(0,N2904-G2904)*F2904</f>
        <v/>
      </c>
      <c r="V2904" s="17">
        <f>MAX(0,G2904-P2904)*F2904</f>
        <v/>
      </c>
      <c r="W2904" s="33">
        <f>IF(T2904="Above",LN(G2904/P2904)/LN(1+INDEX(Market!$E$6:$E$9,MATCH(B2904,Market!$A$6:$A$9,0))),0)</f>
        <v/>
      </c>
    </row>
    <row r="2905">
      <c r="A2905" s="5" t="inlineStr">
        <is>
          <t>E03376</t>
        </is>
      </c>
      <c r="B2905" s="5" t="inlineStr">
        <is>
          <t>PL</t>
        </is>
      </c>
      <c r="C2905" s="5" t="inlineStr">
        <is>
          <t>HR</t>
        </is>
      </c>
      <c r="D2905" s="5" t="inlineStr">
        <is>
          <t>L1</t>
        </is>
      </c>
      <c r="E2905" s="5" t="inlineStr">
        <is>
          <t>M</t>
        </is>
      </c>
      <c r="F2905" s="5" t="n">
        <v>1</v>
      </c>
      <c r="G2905" s="31" t="n">
        <v>20450</v>
      </c>
      <c r="H2905" s="31" t="n">
        <v>21000</v>
      </c>
      <c r="I2905" s="6">
        <f>INDEX(Roles!$J$5:$J$40,MATCH(C2905&amp;"|"&amp;D2905,Roles!$A$5:$A$40,0))</f>
        <v/>
      </c>
      <c r="J2905" s="6">
        <f>INDEX(Roles!$K$5:$K$40,MATCH(C2905&amp;"|"&amp;D2905,Roles!$A$5:$A$40,0))</f>
        <v/>
      </c>
      <c r="K2905" s="26">
        <f>INDEX(Market!$K$31:$K$54,MATCH(B2905&amp;"|"&amp;J2905,Market!$A$31:$A$54,0))</f>
        <v/>
      </c>
      <c r="L2905" s="6">
        <f>INDEX(Settings!$E$13:$E$19,MATCH(I2905,Settings!$B$13:$B$19,0))</f>
        <v/>
      </c>
      <c r="M2905" s="25">
        <f>INDEX(Structure!$K$6:$K$12,MATCH(I2905,Structure!$A$6:$A$12,0))</f>
        <v/>
      </c>
      <c r="N2905" s="26">
        <f>INDEX(Structure!$G$25:$G$52,MATCH(B2905&amp;"|"&amp;I2905,Structure!$A$25:$A$52,0))</f>
        <v/>
      </c>
      <c r="O2905" s="26">
        <f>INDEX(Structure!$H$25:$H$52,MATCH(B2905&amp;"|"&amp;I2905,Structure!$A$25:$A$52,0))</f>
        <v/>
      </c>
      <c r="P2905" s="26">
        <f>INDEX(Structure!$I$25:$I$52,MATCH(B2905&amp;"|"&amp;I2905,Structure!$A$25:$A$52,0))</f>
        <v/>
      </c>
      <c r="Q2905" s="20">
        <f>G2905/H2905</f>
        <v/>
      </c>
      <c r="R2905" s="20">
        <f>G2905/O2905</f>
        <v/>
      </c>
      <c r="S2905" s="32">
        <f>(G2905-N2905)/(P2905-N2905)</f>
        <v/>
      </c>
      <c r="T2905" s="4">
        <f>IF(G2905&lt;N2905,"Below",IF(G2905&gt;P2905,"Above","Within"))</f>
        <v/>
      </c>
      <c r="U2905" s="17">
        <f>MAX(0,N2905-G2905)*F2905</f>
        <v/>
      </c>
      <c r="V2905" s="17">
        <f>MAX(0,G2905-P2905)*F2905</f>
        <v/>
      </c>
      <c r="W2905" s="33">
        <f>IF(T2905="Above",LN(G2905/P2905)/LN(1+INDEX(Market!$E$6:$E$9,MATCH(B2905,Market!$A$6:$A$9,0))),0)</f>
        <v/>
      </c>
    </row>
    <row r="2906">
      <c r="A2906" s="5" t="inlineStr">
        <is>
          <t>E03377</t>
        </is>
      </c>
      <c r="B2906" s="5" t="inlineStr">
        <is>
          <t>IT</t>
        </is>
      </c>
      <c r="C2906" s="5" t="inlineStr">
        <is>
          <t>Tech</t>
        </is>
      </c>
      <c r="D2906" s="5" t="inlineStr">
        <is>
          <t>L2</t>
        </is>
      </c>
      <c r="E2906" s="5" t="inlineStr">
        <is>
          <t>F</t>
        </is>
      </c>
      <c r="F2906" s="5" t="n">
        <v>1</v>
      </c>
      <c r="G2906" s="31" t="n">
        <v>44400</v>
      </c>
      <c r="H2906" s="31" t="n">
        <v>40600</v>
      </c>
      <c r="I2906" s="6">
        <f>INDEX(Roles!$J$5:$J$40,MATCH(C2906&amp;"|"&amp;D2906,Roles!$A$5:$A$40,0))</f>
        <v/>
      </c>
      <c r="J2906" s="6">
        <f>INDEX(Roles!$K$5:$K$40,MATCH(C2906&amp;"|"&amp;D2906,Roles!$A$5:$A$40,0))</f>
        <v/>
      </c>
      <c r="K2906" s="26">
        <f>INDEX(Market!$K$31:$K$54,MATCH(B2906&amp;"|"&amp;J2906,Market!$A$31:$A$54,0))</f>
        <v/>
      </c>
      <c r="L2906" s="6">
        <f>INDEX(Settings!$E$13:$E$19,MATCH(I2906,Settings!$B$13:$B$19,0))</f>
        <v/>
      </c>
      <c r="M2906" s="25">
        <f>INDEX(Structure!$K$6:$K$12,MATCH(I2906,Structure!$A$6:$A$12,0))</f>
        <v/>
      </c>
      <c r="N2906" s="26">
        <f>INDEX(Structure!$G$25:$G$52,MATCH(B2906&amp;"|"&amp;I2906,Structure!$A$25:$A$52,0))</f>
        <v/>
      </c>
      <c r="O2906" s="26">
        <f>INDEX(Structure!$H$25:$H$52,MATCH(B2906&amp;"|"&amp;I2906,Structure!$A$25:$A$52,0))</f>
        <v/>
      </c>
      <c r="P2906" s="26">
        <f>INDEX(Structure!$I$25:$I$52,MATCH(B2906&amp;"|"&amp;I2906,Structure!$A$25:$A$52,0))</f>
        <v/>
      </c>
      <c r="Q2906" s="20">
        <f>G2906/H2906</f>
        <v/>
      </c>
      <c r="R2906" s="20">
        <f>G2906/O2906</f>
        <v/>
      </c>
      <c r="S2906" s="32">
        <f>(G2906-N2906)/(P2906-N2906)</f>
        <v/>
      </c>
      <c r="T2906" s="4">
        <f>IF(G2906&lt;N2906,"Below",IF(G2906&gt;P2906,"Above","Within"))</f>
        <v/>
      </c>
      <c r="U2906" s="17">
        <f>MAX(0,N2906-G2906)*F2906</f>
        <v/>
      </c>
      <c r="V2906" s="17">
        <f>MAX(0,G2906-P2906)*F2906</f>
        <v/>
      </c>
      <c r="W2906" s="33">
        <f>IF(T2906="Above",LN(G2906/P2906)/LN(1+INDEX(Market!$E$6:$E$9,MATCH(B2906,Market!$A$6:$A$9,0))),0)</f>
        <v/>
      </c>
    </row>
    <row r="2907">
      <c r="A2907" s="5" t="inlineStr">
        <is>
          <t>E03378</t>
        </is>
      </c>
      <c r="B2907" s="5" t="inlineStr">
        <is>
          <t>IT</t>
        </is>
      </c>
      <c r="C2907" s="5" t="inlineStr">
        <is>
          <t>Tech</t>
        </is>
      </c>
      <c r="D2907" s="5" t="inlineStr">
        <is>
          <t>L3</t>
        </is>
      </c>
      <c r="E2907" s="5" t="inlineStr">
        <is>
          <t>F</t>
        </is>
      </c>
      <c r="F2907" s="5" t="n">
        <v>1</v>
      </c>
      <c r="G2907" s="31" t="n">
        <v>57650</v>
      </c>
      <c r="H2907" s="31" t="n">
        <v>52000</v>
      </c>
      <c r="I2907" s="6">
        <f>INDEX(Roles!$J$5:$J$40,MATCH(C2907&amp;"|"&amp;D2907,Roles!$A$5:$A$40,0))</f>
        <v/>
      </c>
      <c r="J2907" s="6">
        <f>INDEX(Roles!$K$5:$K$40,MATCH(C2907&amp;"|"&amp;D2907,Roles!$A$5:$A$40,0))</f>
        <v/>
      </c>
      <c r="K2907" s="26">
        <f>INDEX(Market!$K$31:$K$54,MATCH(B2907&amp;"|"&amp;J2907,Market!$A$31:$A$54,0))</f>
        <v/>
      </c>
      <c r="L2907" s="6">
        <f>INDEX(Settings!$E$13:$E$19,MATCH(I2907,Settings!$B$13:$B$19,0))</f>
        <v/>
      </c>
      <c r="M2907" s="25">
        <f>INDEX(Structure!$K$6:$K$12,MATCH(I2907,Structure!$A$6:$A$12,0))</f>
        <v/>
      </c>
      <c r="N2907" s="26">
        <f>INDEX(Structure!$G$25:$G$52,MATCH(B2907&amp;"|"&amp;I2907,Structure!$A$25:$A$52,0))</f>
        <v/>
      </c>
      <c r="O2907" s="26">
        <f>INDEX(Structure!$H$25:$H$52,MATCH(B2907&amp;"|"&amp;I2907,Structure!$A$25:$A$52,0))</f>
        <v/>
      </c>
      <c r="P2907" s="26">
        <f>INDEX(Structure!$I$25:$I$52,MATCH(B2907&amp;"|"&amp;I2907,Structure!$A$25:$A$52,0))</f>
        <v/>
      </c>
      <c r="Q2907" s="20">
        <f>G2907/H2907</f>
        <v/>
      </c>
      <c r="R2907" s="20">
        <f>G2907/O2907</f>
        <v/>
      </c>
      <c r="S2907" s="32">
        <f>(G2907-N2907)/(P2907-N2907)</f>
        <v/>
      </c>
      <c r="T2907" s="4">
        <f>IF(G2907&lt;N2907,"Below",IF(G2907&gt;P2907,"Above","Within"))</f>
        <v/>
      </c>
      <c r="U2907" s="17">
        <f>MAX(0,N2907-G2907)*F2907</f>
        <v/>
      </c>
      <c r="V2907" s="17">
        <f>MAX(0,G2907-P2907)*F2907</f>
        <v/>
      </c>
      <c r="W2907" s="33">
        <f>IF(T2907="Above",LN(G2907/P2907)/LN(1+INDEX(Market!$E$6:$E$9,MATCH(B2907,Market!$A$6:$A$9,0))),0)</f>
        <v/>
      </c>
    </row>
    <row r="2908">
      <c r="A2908" s="5" t="inlineStr">
        <is>
          <t>E03379</t>
        </is>
      </c>
      <c r="B2908" s="5" t="inlineStr">
        <is>
          <t>IT</t>
        </is>
      </c>
      <c r="C2908" s="5" t="inlineStr">
        <is>
          <t>Customer Service</t>
        </is>
      </c>
      <c r="D2908" s="5" t="inlineStr">
        <is>
          <t>L3</t>
        </is>
      </c>
      <c r="E2908" s="5" t="inlineStr">
        <is>
          <t>F</t>
        </is>
      </c>
      <c r="F2908" s="5" t="n">
        <v>1</v>
      </c>
      <c r="G2908" s="31" t="n">
        <v>38850</v>
      </c>
      <c r="H2908" s="31" t="n">
        <v>37400</v>
      </c>
      <c r="I2908" s="6">
        <f>INDEX(Roles!$J$5:$J$40,MATCH(C2908&amp;"|"&amp;D2908,Roles!$A$5:$A$40,0))</f>
        <v/>
      </c>
      <c r="J2908" s="6">
        <f>INDEX(Roles!$K$5:$K$40,MATCH(C2908&amp;"|"&amp;D2908,Roles!$A$5:$A$40,0))</f>
        <v/>
      </c>
      <c r="K2908" s="26">
        <f>INDEX(Market!$K$31:$K$54,MATCH(B2908&amp;"|"&amp;J2908,Market!$A$31:$A$54,0))</f>
        <v/>
      </c>
      <c r="L2908" s="6">
        <f>INDEX(Settings!$E$13:$E$19,MATCH(I2908,Settings!$B$13:$B$19,0))</f>
        <v/>
      </c>
      <c r="M2908" s="25">
        <f>INDEX(Structure!$K$6:$K$12,MATCH(I2908,Structure!$A$6:$A$12,0))</f>
        <v/>
      </c>
      <c r="N2908" s="26">
        <f>INDEX(Structure!$G$25:$G$52,MATCH(B2908&amp;"|"&amp;I2908,Structure!$A$25:$A$52,0))</f>
        <v/>
      </c>
      <c r="O2908" s="26">
        <f>INDEX(Structure!$H$25:$H$52,MATCH(B2908&amp;"|"&amp;I2908,Structure!$A$25:$A$52,0))</f>
        <v/>
      </c>
      <c r="P2908" s="26">
        <f>INDEX(Structure!$I$25:$I$52,MATCH(B2908&amp;"|"&amp;I2908,Structure!$A$25:$A$52,0))</f>
        <v/>
      </c>
      <c r="Q2908" s="20">
        <f>G2908/H2908</f>
        <v/>
      </c>
      <c r="R2908" s="20">
        <f>G2908/O2908</f>
        <v/>
      </c>
      <c r="S2908" s="32">
        <f>(G2908-N2908)/(P2908-N2908)</f>
        <v/>
      </c>
      <c r="T2908" s="4">
        <f>IF(G2908&lt;N2908,"Below",IF(G2908&gt;P2908,"Above","Within"))</f>
        <v/>
      </c>
      <c r="U2908" s="17">
        <f>MAX(0,N2908-G2908)*F2908</f>
        <v/>
      </c>
      <c r="V2908" s="17">
        <f>MAX(0,G2908-P2908)*F2908</f>
        <v/>
      </c>
      <c r="W2908" s="33">
        <f>IF(T2908="Above",LN(G2908/P2908)/LN(1+INDEX(Market!$E$6:$E$9,MATCH(B2908,Market!$A$6:$A$9,0))),0)</f>
        <v/>
      </c>
    </row>
    <row r="2909">
      <c r="A2909" s="5" t="inlineStr">
        <is>
          <t>E03380</t>
        </is>
      </c>
      <c r="B2909" s="5" t="inlineStr">
        <is>
          <t>ES</t>
        </is>
      </c>
      <c r="C2909" s="5" t="inlineStr">
        <is>
          <t>Customer Service</t>
        </is>
      </c>
      <c r="D2909" s="5" t="inlineStr">
        <is>
          <t>L2</t>
        </is>
      </c>
      <c r="E2909" s="5" t="inlineStr">
        <is>
          <t>F</t>
        </is>
      </c>
      <c r="F2909" s="5" t="n">
        <v>1</v>
      </c>
      <c r="G2909" s="31" t="n">
        <v>27450</v>
      </c>
      <c r="H2909" s="31" t="n">
        <v>28100</v>
      </c>
      <c r="I2909" s="6">
        <f>INDEX(Roles!$J$5:$J$40,MATCH(C2909&amp;"|"&amp;D2909,Roles!$A$5:$A$40,0))</f>
        <v/>
      </c>
      <c r="J2909" s="6">
        <f>INDEX(Roles!$K$5:$K$40,MATCH(C2909&amp;"|"&amp;D2909,Roles!$A$5:$A$40,0))</f>
        <v/>
      </c>
      <c r="K2909" s="26">
        <f>INDEX(Market!$K$31:$K$54,MATCH(B2909&amp;"|"&amp;J2909,Market!$A$31:$A$54,0))</f>
        <v/>
      </c>
      <c r="L2909" s="6">
        <f>INDEX(Settings!$E$13:$E$19,MATCH(I2909,Settings!$B$13:$B$19,0))</f>
        <v/>
      </c>
      <c r="M2909" s="25">
        <f>INDEX(Structure!$K$6:$K$12,MATCH(I2909,Structure!$A$6:$A$12,0))</f>
        <v/>
      </c>
      <c r="N2909" s="26">
        <f>INDEX(Structure!$G$25:$G$52,MATCH(B2909&amp;"|"&amp;I2909,Structure!$A$25:$A$52,0))</f>
        <v/>
      </c>
      <c r="O2909" s="26">
        <f>INDEX(Structure!$H$25:$H$52,MATCH(B2909&amp;"|"&amp;I2909,Structure!$A$25:$A$52,0))</f>
        <v/>
      </c>
      <c r="P2909" s="26">
        <f>INDEX(Structure!$I$25:$I$52,MATCH(B2909&amp;"|"&amp;I2909,Structure!$A$25:$A$52,0))</f>
        <v/>
      </c>
      <c r="Q2909" s="20">
        <f>G2909/H2909</f>
        <v/>
      </c>
      <c r="R2909" s="20">
        <f>G2909/O2909</f>
        <v/>
      </c>
      <c r="S2909" s="32">
        <f>(G2909-N2909)/(P2909-N2909)</f>
        <v/>
      </c>
      <c r="T2909" s="4">
        <f>IF(G2909&lt;N2909,"Below",IF(G2909&gt;P2909,"Above","Within"))</f>
        <v/>
      </c>
      <c r="U2909" s="17">
        <f>MAX(0,N2909-G2909)*F2909</f>
        <v/>
      </c>
      <c r="V2909" s="17">
        <f>MAX(0,G2909-P2909)*F2909</f>
        <v/>
      </c>
      <c r="W2909" s="33">
        <f>IF(T2909="Above",LN(G2909/P2909)/LN(1+INDEX(Market!$E$6:$E$9,MATCH(B2909,Market!$A$6:$A$9,0))),0)</f>
        <v/>
      </c>
    </row>
    <row r="2910">
      <c r="A2910" s="5" t="inlineStr">
        <is>
          <t>E03381</t>
        </is>
      </c>
      <c r="B2910" s="5" t="inlineStr">
        <is>
          <t>IT</t>
        </is>
      </c>
      <c r="C2910" s="5" t="inlineStr">
        <is>
          <t>Customer Service</t>
        </is>
      </c>
      <c r="D2910" s="5" t="inlineStr">
        <is>
          <t>L1</t>
        </is>
      </c>
      <c r="E2910" s="5" t="inlineStr">
        <is>
          <t>F</t>
        </is>
      </c>
      <c r="F2910" s="5" t="n">
        <v>1</v>
      </c>
      <c r="G2910" s="31" t="n">
        <v>27050</v>
      </c>
      <c r="H2910" s="31" t="n">
        <v>23400</v>
      </c>
      <c r="I2910" s="6">
        <f>INDEX(Roles!$J$5:$J$40,MATCH(C2910&amp;"|"&amp;D2910,Roles!$A$5:$A$40,0))</f>
        <v/>
      </c>
      <c r="J2910" s="6">
        <f>INDEX(Roles!$K$5:$K$40,MATCH(C2910&amp;"|"&amp;D2910,Roles!$A$5:$A$40,0))</f>
        <v/>
      </c>
      <c r="K2910" s="26">
        <f>INDEX(Market!$K$31:$K$54,MATCH(B2910&amp;"|"&amp;J2910,Market!$A$31:$A$54,0))</f>
        <v/>
      </c>
      <c r="L2910" s="6">
        <f>INDEX(Settings!$E$13:$E$19,MATCH(I2910,Settings!$B$13:$B$19,0))</f>
        <v/>
      </c>
      <c r="M2910" s="25">
        <f>INDEX(Structure!$K$6:$K$12,MATCH(I2910,Structure!$A$6:$A$12,0))</f>
        <v/>
      </c>
      <c r="N2910" s="26">
        <f>INDEX(Structure!$G$25:$G$52,MATCH(B2910&amp;"|"&amp;I2910,Structure!$A$25:$A$52,0))</f>
        <v/>
      </c>
      <c r="O2910" s="26">
        <f>INDEX(Structure!$H$25:$H$52,MATCH(B2910&amp;"|"&amp;I2910,Structure!$A$25:$A$52,0))</f>
        <v/>
      </c>
      <c r="P2910" s="26">
        <f>INDEX(Structure!$I$25:$I$52,MATCH(B2910&amp;"|"&amp;I2910,Structure!$A$25:$A$52,0))</f>
        <v/>
      </c>
      <c r="Q2910" s="20">
        <f>G2910/H2910</f>
        <v/>
      </c>
      <c r="R2910" s="20">
        <f>G2910/O2910</f>
        <v/>
      </c>
      <c r="S2910" s="32">
        <f>(G2910-N2910)/(P2910-N2910)</f>
        <v/>
      </c>
      <c r="T2910" s="4">
        <f>IF(G2910&lt;N2910,"Below",IF(G2910&gt;P2910,"Above","Within"))</f>
        <v/>
      </c>
      <c r="U2910" s="17">
        <f>MAX(0,N2910-G2910)*F2910</f>
        <v/>
      </c>
      <c r="V2910" s="17">
        <f>MAX(0,G2910-P2910)*F2910</f>
        <v/>
      </c>
      <c r="W2910" s="33">
        <f>IF(T2910="Above",LN(G2910/P2910)/LN(1+INDEX(Market!$E$6:$E$9,MATCH(B2910,Market!$A$6:$A$9,0))),0)</f>
        <v/>
      </c>
    </row>
    <row r="2911">
      <c r="A2911" s="5" t="inlineStr">
        <is>
          <t>E03382</t>
        </is>
      </c>
      <c r="B2911" s="5" t="inlineStr">
        <is>
          <t>PL</t>
        </is>
      </c>
      <c r="C2911" s="5" t="inlineStr">
        <is>
          <t>Operations</t>
        </is>
      </c>
      <c r="D2911" s="5" t="inlineStr">
        <is>
          <t>L4</t>
        </is>
      </c>
      <c r="E2911" s="5" t="inlineStr">
        <is>
          <t>F</t>
        </is>
      </c>
      <c r="F2911" s="5" t="n">
        <v>1</v>
      </c>
      <c r="G2911" s="31" t="n">
        <v>38100</v>
      </c>
      <c r="H2911" s="31" t="n">
        <v>41900</v>
      </c>
      <c r="I2911" s="6">
        <f>INDEX(Roles!$J$5:$J$40,MATCH(C2911&amp;"|"&amp;D2911,Roles!$A$5:$A$40,0))</f>
        <v/>
      </c>
      <c r="J2911" s="6">
        <f>INDEX(Roles!$K$5:$K$40,MATCH(C2911&amp;"|"&amp;D2911,Roles!$A$5:$A$40,0))</f>
        <v/>
      </c>
      <c r="K2911" s="26">
        <f>INDEX(Market!$K$31:$K$54,MATCH(B2911&amp;"|"&amp;J2911,Market!$A$31:$A$54,0))</f>
        <v/>
      </c>
      <c r="L2911" s="6">
        <f>INDEX(Settings!$E$13:$E$19,MATCH(I2911,Settings!$B$13:$B$19,0))</f>
        <v/>
      </c>
      <c r="M2911" s="25">
        <f>INDEX(Structure!$K$6:$K$12,MATCH(I2911,Structure!$A$6:$A$12,0))</f>
        <v/>
      </c>
      <c r="N2911" s="26">
        <f>INDEX(Structure!$G$25:$G$52,MATCH(B2911&amp;"|"&amp;I2911,Structure!$A$25:$A$52,0))</f>
        <v/>
      </c>
      <c r="O2911" s="26">
        <f>INDEX(Structure!$H$25:$H$52,MATCH(B2911&amp;"|"&amp;I2911,Structure!$A$25:$A$52,0))</f>
        <v/>
      </c>
      <c r="P2911" s="26">
        <f>INDEX(Structure!$I$25:$I$52,MATCH(B2911&amp;"|"&amp;I2911,Structure!$A$25:$A$52,0))</f>
        <v/>
      </c>
      <c r="Q2911" s="20">
        <f>G2911/H2911</f>
        <v/>
      </c>
      <c r="R2911" s="20">
        <f>G2911/O2911</f>
        <v/>
      </c>
      <c r="S2911" s="32">
        <f>(G2911-N2911)/(P2911-N2911)</f>
        <v/>
      </c>
      <c r="T2911" s="4">
        <f>IF(G2911&lt;N2911,"Below",IF(G2911&gt;P2911,"Above","Within"))</f>
        <v/>
      </c>
      <c r="U2911" s="17">
        <f>MAX(0,N2911-G2911)*F2911</f>
        <v/>
      </c>
      <c r="V2911" s="17">
        <f>MAX(0,G2911-P2911)*F2911</f>
        <v/>
      </c>
      <c r="W2911" s="33">
        <f>IF(T2911="Above",LN(G2911/P2911)/LN(1+INDEX(Market!$E$6:$E$9,MATCH(B2911,Market!$A$6:$A$9,0))),0)</f>
        <v/>
      </c>
    </row>
    <row r="2912">
      <c r="A2912" s="5" t="inlineStr">
        <is>
          <t>E03383</t>
        </is>
      </c>
      <c r="B2912" s="5" t="inlineStr">
        <is>
          <t>PL</t>
        </is>
      </c>
      <c r="C2912" s="5" t="inlineStr">
        <is>
          <t>Tech</t>
        </is>
      </c>
      <c r="D2912" s="5" t="inlineStr">
        <is>
          <t>L3</t>
        </is>
      </c>
      <c r="E2912" s="5" t="inlineStr">
        <is>
          <t>M</t>
        </is>
      </c>
      <c r="F2912" s="5" t="n">
        <v>1</v>
      </c>
      <c r="G2912" s="31" t="n">
        <v>46950</v>
      </c>
      <c r="H2912" s="31" t="n">
        <v>42000</v>
      </c>
      <c r="I2912" s="6">
        <f>INDEX(Roles!$J$5:$J$40,MATCH(C2912&amp;"|"&amp;D2912,Roles!$A$5:$A$40,0))</f>
        <v/>
      </c>
      <c r="J2912" s="6">
        <f>INDEX(Roles!$K$5:$K$40,MATCH(C2912&amp;"|"&amp;D2912,Roles!$A$5:$A$40,0))</f>
        <v/>
      </c>
      <c r="K2912" s="26">
        <f>INDEX(Market!$K$31:$K$54,MATCH(B2912&amp;"|"&amp;J2912,Market!$A$31:$A$54,0))</f>
        <v/>
      </c>
      <c r="L2912" s="6">
        <f>INDEX(Settings!$E$13:$E$19,MATCH(I2912,Settings!$B$13:$B$19,0))</f>
        <v/>
      </c>
      <c r="M2912" s="25">
        <f>INDEX(Structure!$K$6:$K$12,MATCH(I2912,Structure!$A$6:$A$12,0))</f>
        <v/>
      </c>
      <c r="N2912" s="26">
        <f>INDEX(Structure!$G$25:$G$52,MATCH(B2912&amp;"|"&amp;I2912,Structure!$A$25:$A$52,0))</f>
        <v/>
      </c>
      <c r="O2912" s="26">
        <f>INDEX(Structure!$H$25:$H$52,MATCH(B2912&amp;"|"&amp;I2912,Structure!$A$25:$A$52,0))</f>
        <v/>
      </c>
      <c r="P2912" s="26">
        <f>INDEX(Structure!$I$25:$I$52,MATCH(B2912&amp;"|"&amp;I2912,Structure!$A$25:$A$52,0))</f>
        <v/>
      </c>
      <c r="Q2912" s="20">
        <f>G2912/H2912</f>
        <v/>
      </c>
      <c r="R2912" s="20">
        <f>G2912/O2912</f>
        <v/>
      </c>
      <c r="S2912" s="32">
        <f>(G2912-N2912)/(P2912-N2912)</f>
        <v/>
      </c>
      <c r="T2912" s="4">
        <f>IF(G2912&lt;N2912,"Below",IF(G2912&gt;P2912,"Above","Within"))</f>
        <v/>
      </c>
      <c r="U2912" s="17">
        <f>MAX(0,N2912-G2912)*F2912</f>
        <v/>
      </c>
      <c r="V2912" s="17">
        <f>MAX(0,G2912-P2912)*F2912</f>
        <v/>
      </c>
      <c r="W2912" s="33">
        <f>IF(T2912="Above",LN(G2912/P2912)/LN(1+INDEX(Market!$E$6:$E$9,MATCH(B2912,Market!$A$6:$A$9,0))),0)</f>
        <v/>
      </c>
    </row>
    <row r="2913">
      <c r="A2913" s="5" t="inlineStr">
        <is>
          <t>E03384</t>
        </is>
      </c>
      <c r="B2913" s="5" t="inlineStr">
        <is>
          <t>IT</t>
        </is>
      </c>
      <c r="C2913" s="5" t="inlineStr">
        <is>
          <t>Sales</t>
        </is>
      </c>
      <c r="D2913" s="5" t="inlineStr">
        <is>
          <t>L4</t>
        </is>
      </c>
      <c r="E2913" s="5" t="inlineStr">
        <is>
          <t>M</t>
        </is>
      </c>
      <c r="F2913" s="5" t="n">
        <v>1</v>
      </c>
      <c r="G2913" s="31" t="n">
        <v>56450</v>
      </c>
      <c r="H2913" s="31" t="n">
        <v>57300</v>
      </c>
      <c r="I2913" s="6">
        <f>INDEX(Roles!$J$5:$J$40,MATCH(C2913&amp;"|"&amp;D2913,Roles!$A$5:$A$40,0))</f>
        <v/>
      </c>
      <c r="J2913" s="6">
        <f>INDEX(Roles!$K$5:$K$40,MATCH(C2913&amp;"|"&amp;D2913,Roles!$A$5:$A$40,0))</f>
        <v/>
      </c>
      <c r="K2913" s="26">
        <f>INDEX(Market!$K$31:$K$54,MATCH(B2913&amp;"|"&amp;J2913,Market!$A$31:$A$54,0))</f>
        <v/>
      </c>
      <c r="L2913" s="6">
        <f>INDEX(Settings!$E$13:$E$19,MATCH(I2913,Settings!$B$13:$B$19,0))</f>
        <v/>
      </c>
      <c r="M2913" s="25">
        <f>INDEX(Structure!$K$6:$K$12,MATCH(I2913,Structure!$A$6:$A$12,0))</f>
        <v/>
      </c>
      <c r="N2913" s="26">
        <f>INDEX(Structure!$G$25:$G$52,MATCH(B2913&amp;"|"&amp;I2913,Structure!$A$25:$A$52,0))</f>
        <v/>
      </c>
      <c r="O2913" s="26">
        <f>INDEX(Structure!$H$25:$H$52,MATCH(B2913&amp;"|"&amp;I2913,Structure!$A$25:$A$52,0))</f>
        <v/>
      </c>
      <c r="P2913" s="26">
        <f>INDEX(Structure!$I$25:$I$52,MATCH(B2913&amp;"|"&amp;I2913,Structure!$A$25:$A$52,0))</f>
        <v/>
      </c>
      <c r="Q2913" s="20">
        <f>G2913/H2913</f>
        <v/>
      </c>
      <c r="R2913" s="20">
        <f>G2913/O2913</f>
        <v/>
      </c>
      <c r="S2913" s="32">
        <f>(G2913-N2913)/(P2913-N2913)</f>
        <v/>
      </c>
      <c r="T2913" s="4">
        <f>IF(G2913&lt;N2913,"Below",IF(G2913&gt;P2913,"Above","Within"))</f>
        <v/>
      </c>
      <c r="U2913" s="17">
        <f>MAX(0,N2913-G2913)*F2913</f>
        <v/>
      </c>
      <c r="V2913" s="17">
        <f>MAX(0,G2913-P2913)*F2913</f>
        <v/>
      </c>
      <c r="W2913" s="33">
        <f>IF(T2913="Above",LN(G2913/P2913)/LN(1+INDEX(Market!$E$6:$E$9,MATCH(B2913,Market!$A$6:$A$9,0))),0)</f>
        <v/>
      </c>
    </row>
    <row r="2914">
      <c r="A2914" s="5" t="inlineStr">
        <is>
          <t>E03385</t>
        </is>
      </c>
      <c r="B2914" s="5" t="inlineStr">
        <is>
          <t>IT</t>
        </is>
      </c>
      <c r="C2914" s="5" t="inlineStr">
        <is>
          <t>Operations</t>
        </is>
      </c>
      <c r="D2914" s="5" t="inlineStr">
        <is>
          <t>L1</t>
        </is>
      </c>
      <c r="E2914" s="5" t="inlineStr">
        <is>
          <t>M</t>
        </is>
      </c>
      <c r="F2914" s="5" t="n">
        <v>1</v>
      </c>
      <c r="G2914" s="31" t="n">
        <v>26150</v>
      </c>
      <c r="H2914" s="31" t="n">
        <v>24700</v>
      </c>
      <c r="I2914" s="6">
        <f>INDEX(Roles!$J$5:$J$40,MATCH(C2914&amp;"|"&amp;D2914,Roles!$A$5:$A$40,0))</f>
        <v/>
      </c>
      <c r="J2914" s="6">
        <f>INDEX(Roles!$K$5:$K$40,MATCH(C2914&amp;"|"&amp;D2914,Roles!$A$5:$A$40,0))</f>
        <v/>
      </c>
      <c r="K2914" s="26">
        <f>INDEX(Market!$K$31:$K$54,MATCH(B2914&amp;"|"&amp;J2914,Market!$A$31:$A$54,0))</f>
        <v/>
      </c>
      <c r="L2914" s="6">
        <f>INDEX(Settings!$E$13:$E$19,MATCH(I2914,Settings!$B$13:$B$19,0))</f>
        <v/>
      </c>
      <c r="M2914" s="25">
        <f>INDEX(Structure!$K$6:$K$12,MATCH(I2914,Structure!$A$6:$A$12,0))</f>
        <v/>
      </c>
      <c r="N2914" s="26">
        <f>INDEX(Structure!$G$25:$G$52,MATCH(B2914&amp;"|"&amp;I2914,Structure!$A$25:$A$52,0))</f>
        <v/>
      </c>
      <c r="O2914" s="26">
        <f>INDEX(Structure!$H$25:$H$52,MATCH(B2914&amp;"|"&amp;I2914,Structure!$A$25:$A$52,0))</f>
        <v/>
      </c>
      <c r="P2914" s="26">
        <f>INDEX(Structure!$I$25:$I$52,MATCH(B2914&amp;"|"&amp;I2914,Structure!$A$25:$A$52,0))</f>
        <v/>
      </c>
      <c r="Q2914" s="20">
        <f>G2914/H2914</f>
        <v/>
      </c>
      <c r="R2914" s="20">
        <f>G2914/O2914</f>
        <v/>
      </c>
      <c r="S2914" s="32">
        <f>(G2914-N2914)/(P2914-N2914)</f>
        <v/>
      </c>
      <c r="T2914" s="4">
        <f>IF(G2914&lt;N2914,"Below",IF(G2914&gt;P2914,"Above","Within"))</f>
        <v/>
      </c>
      <c r="U2914" s="17">
        <f>MAX(0,N2914-G2914)*F2914</f>
        <v/>
      </c>
      <c r="V2914" s="17">
        <f>MAX(0,G2914-P2914)*F2914</f>
        <v/>
      </c>
      <c r="W2914" s="33">
        <f>IF(T2914="Above",LN(G2914/P2914)/LN(1+INDEX(Market!$E$6:$E$9,MATCH(B2914,Market!$A$6:$A$9,0))),0)</f>
        <v/>
      </c>
    </row>
    <row r="2915">
      <c r="A2915" s="5" t="inlineStr">
        <is>
          <t>E03386</t>
        </is>
      </c>
      <c r="B2915" s="5" t="inlineStr">
        <is>
          <t>DE</t>
        </is>
      </c>
      <c r="C2915" s="5" t="inlineStr">
        <is>
          <t>Tech</t>
        </is>
      </c>
      <c r="D2915" s="5" t="inlineStr">
        <is>
          <t>L2</t>
        </is>
      </c>
      <c r="E2915" s="5" t="inlineStr">
        <is>
          <t>F</t>
        </is>
      </c>
      <c r="F2915" s="5" t="n">
        <v>1</v>
      </c>
      <c r="G2915" s="31" t="n">
        <v>59450</v>
      </c>
      <c r="H2915" s="31" t="n">
        <v>59400</v>
      </c>
      <c r="I2915" s="6">
        <f>INDEX(Roles!$J$5:$J$40,MATCH(C2915&amp;"|"&amp;D2915,Roles!$A$5:$A$40,0))</f>
        <v/>
      </c>
      <c r="J2915" s="6">
        <f>INDEX(Roles!$K$5:$K$40,MATCH(C2915&amp;"|"&amp;D2915,Roles!$A$5:$A$40,0))</f>
        <v/>
      </c>
      <c r="K2915" s="26">
        <f>INDEX(Market!$K$31:$K$54,MATCH(B2915&amp;"|"&amp;J2915,Market!$A$31:$A$54,0))</f>
        <v/>
      </c>
      <c r="L2915" s="6">
        <f>INDEX(Settings!$E$13:$E$19,MATCH(I2915,Settings!$B$13:$B$19,0))</f>
        <v/>
      </c>
      <c r="M2915" s="25">
        <f>INDEX(Structure!$K$6:$K$12,MATCH(I2915,Structure!$A$6:$A$12,0))</f>
        <v/>
      </c>
      <c r="N2915" s="26">
        <f>INDEX(Structure!$G$25:$G$52,MATCH(B2915&amp;"|"&amp;I2915,Structure!$A$25:$A$52,0))</f>
        <v/>
      </c>
      <c r="O2915" s="26">
        <f>INDEX(Structure!$H$25:$H$52,MATCH(B2915&amp;"|"&amp;I2915,Structure!$A$25:$A$52,0))</f>
        <v/>
      </c>
      <c r="P2915" s="26">
        <f>INDEX(Structure!$I$25:$I$52,MATCH(B2915&amp;"|"&amp;I2915,Structure!$A$25:$A$52,0))</f>
        <v/>
      </c>
      <c r="Q2915" s="20">
        <f>G2915/H2915</f>
        <v/>
      </c>
      <c r="R2915" s="20">
        <f>G2915/O2915</f>
        <v/>
      </c>
      <c r="S2915" s="32">
        <f>(G2915-N2915)/(P2915-N2915)</f>
        <v/>
      </c>
      <c r="T2915" s="4">
        <f>IF(G2915&lt;N2915,"Below",IF(G2915&gt;P2915,"Above","Within"))</f>
        <v/>
      </c>
      <c r="U2915" s="17">
        <f>MAX(0,N2915-G2915)*F2915</f>
        <v/>
      </c>
      <c r="V2915" s="17">
        <f>MAX(0,G2915-P2915)*F2915</f>
        <v/>
      </c>
      <c r="W2915" s="33">
        <f>IF(T2915="Above",LN(G2915/P2915)/LN(1+INDEX(Market!$E$6:$E$9,MATCH(B2915,Market!$A$6:$A$9,0))),0)</f>
        <v/>
      </c>
    </row>
    <row r="2916">
      <c r="A2916" s="5" t="inlineStr">
        <is>
          <t>E03387</t>
        </is>
      </c>
      <c r="B2916" s="5" t="inlineStr">
        <is>
          <t>DE</t>
        </is>
      </c>
      <c r="C2916" s="5" t="inlineStr">
        <is>
          <t>Customer Service</t>
        </is>
      </c>
      <c r="D2916" s="5" t="inlineStr">
        <is>
          <t>L1</t>
        </is>
      </c>
      <c r="E2916" s="5" t="inlineStr">
        <is>
          <t>M</t>
        </is>
      </c>
      <c r="F2916" s="5" t="n">
        <v>1</v>
      </c>
      <c r="G2916" s="31" t="n">
        <v>29000</v>
      </c>
      <c r="H2916" s="31" t="n">
        <v>34200</v>
      </c>
      <c r="I2916" s="6">
        <f>INDEX(Roles!$J$5:$J$40,MATCH(C2916&amp;"|"&amp;D2916,Roles!$A$5:$A$40,0))</f>
        <v/>
      </c>
      <c r="J2916" s="6">
        <f>INDEX(Roles!$K$5:$K$40,MATCH(C2916&amp;"|"&amp;D2916,Roles!$A$5:$A$40,0))</f>
        <v/>
      </c>
      <c r="K2916" s="26">
        <f>INDEX(Market!$K$31:$K$54,MATCH(B2916&amp;"|"&amp;J2916,Market!$A$31:$A$54,0))</f>
        <v/>
      </c>
      <c r="L2916" s="6">
        <f>INDEX(Settings!$E$13:$E$19,MATCH(I2916,Settings!$B$13:$B$19,0))</f>
        <v/>
      </c>
      <c r="M2916" s="25">
        <f>INDEX(Structure!$K$6:$K$12,MATCH(I2916,Structure!$A$6:$A$12,0))</f>
        <v/>
      </c>
      <c r="N2916" s="26">
        <f>INDEX(Structure!$G$25:$G$52,MATCH(B2916&amp;"|"&amp;I2916,Structure!$A$25:$A$52,0))</f>
        <v/>
      </c>
      <c r="O2916" s="26">
        <f>INDEX(Structure!$H$25:$H$52,MATCH(B2916&amp;"|"&amp;I2916,Structure!$A$25:$A$52,0))</f>
        <v/>
      </c>
      <c r="P2916" s="26">
        <f>INDEX(Structure!$I$25:$I$52,MATCH(B2916&amp;"|"&amp;I2916,Structure!$A$25:$A$52,0))</f>
        <v/>
      </c>
      <c r="Q2916" s="20">
        <f>G2916/H2916</f>
        <v/>
      </c>
      <c r="R2916" s="20">
        <f>G2916/O2916</f>
        <v/>
      </c>
      <c r="S2916" s="32">
        <f>(G2916-N2916)/(P2916-N2916)</f>
        <v/>
      </c>
      <c r="T2916" s="4">
        <f>IF(G2916&lt;N2916,"Below",IF(G2916&gt;P2916,"Above","Within"))</f>
        <v/>
      </c>
      <c r="U2916" s="17">
        <f>MAX(0,N2916-G2916)*F2916</f>
        <v/>
      </c>
      <c r="V2916" s="17">
        <f>MAX(0,G2916-P2916)*F2916</f>
        <v/>
      </c>
      <c r="W2916" s="33">
        <f>IF(T2916="Above",LN(G2916/P2916)/LN(1+INDEX(Market!$E$6:$E$9,MATCH(B2916,Market!$A$6:$A$9,0))),0)</f>
        <v/>
      </c>
    </row>
    <row r="2917">
      <c r="A2917" s="5" t="inlineStr">
        <is>
          <t>E03388</t>
        </is>
      </c>
      <c r="B2917" s="5" t="inlineStr">
        <is>
          <t>DE</t>
        </is>
      </c>
      <c r="C2917" s="5" t="inlineStr">
        <is>
          <t>Customer Service</t>
        </is>
      </c>
      <c r="D2917" s="5" t="inlineStr">
        <is>
          <t>L4</t>
        </is>
      </c>
      <c r="E2917" s="5" t="inlineStr">
        <is>
          <t>M</t>
        </is>
      </c>
      <c r="F2917" s="5" t="n">
        <v>1</v>
      </c>
      <c r="G2917" s="31" t="n">
        <v>77350</v>
      </c>
      <c r="H2917" s="31" t="n">
        <v>71800</v>
      </c>
      <c r="I2917" s="6">
        <f>INDEX(Roles!$J$5:$J$40,MATCH(C2917&amp;"|"&amp;D2917,Roles!$A$5:$A$40,0))</f>
        <v/>
      </c>
      <c r="J2917" s="6">
        <f>INDEX(Roles!$K$5:$K$40,MATCH(C2917&amp;"|"&amp;D2917,Roles!$A$5:$A$40,0))</f>
        <v/>
      </c>
      <c r="K2917" s="26">
        <f>INDEX(Market!$K$31:$K$54,MATCH(B2917&amp;"|"&amp;J2917,Market!$A$31:$A$54,0))</f>
        <v/>
      </c>
      <c r="L2917" s="6">
        <f>INDEX(Settings!$E$13:$E$19,MATCH(I2917,Settings!$B$13:$B$19,0))</f>
        <v/>
      </c>
      <c r="M2917" s="25">
        <f>INDEX(Structure!$K$6:$K$12,MATCH(I2917,Structure!$A$6:$A$12,0))</f>
        <v/>
      </c>
      <c r="N2917" s="26">
        <f>INDEX(Structure!$G$25:$G$52,MATCH(B2917&amp;"|"&amp;I2917,Structure!$A$25:$A$52,0))</f>
        <v/>
      </c>
      <c r="O2917" s="26">
        <f>INDEX(Structure!$H$25:$H$52,MATCH(B2917&amp;"|"&amp;I2917,Structure!$A$25:$A$52,0))</f>
        <v/>
      </c>
      <c r="P2917" s="26">
        <f>INDEX(Structure!$I$25:$I$52,MATCH(B2917&amp;"|"&amp;I2917,Structure!$A$25:$A$52,0))</f>
        <v/>
      </c>
      <c r="Q2917" s="20">
        <f>G2917/H2917</f>
        <v/>
      </c>
      <c r="R2917" s="20">
        <f>G2917/O2917</f>
        <v/>
      </c>
      <c r="S2917" s="32">
        <f>(G2917-N2917)/(P2917-N2917)</f>
        <v/>
      </c>
      <c r="T2917" s="4">
        <f>IF(G2917&lt;N2917,"Below",IF(G2917&gt;P2917,"Above","Within"))</f>
        <v/>
      </c>
      <c r="U2917" s="17">
        <f>MAX(0,N2917-G2917)*F2917</f>
        <v/>
      </c>
      <c r="V2917" s="17">
        <f>MAX(0,G2917-P2917)*F2917</f>
        <v/>
      </c>
      <c r="W2917" s="33">
        <f>IF(T2917="Above",LN(G2917/P2917)/LN(1+INDEX(Market!$E$6:$E$9,MATCH(B2917,Market!$A$6:$A$9,0))),0)</f>
        <v/>
      </c>
    </row>
    <row r="2918">
      <c r="A2918" s="5" t="inlineStr">
        <is>
          <t>E03389</t>
        </is>
      </c>
      <c r="B2918" s="5" t="inlineStr">
        <is>
          <t>DE</t>
        </is>
      </c>
      <c r="C2918" s="5" t="inlineStr">
        <is>
          <t>Operations</t>
        </is>
      </c>
      <c r="D2918" s="5" t="inlineStr">
        <is>
          <t>L2</t>
        </is>
      </c>
      <c r="E2918" s="5" t="inlineStr">
        <is>
          <t>F</t>
        </is>
      </c>
      <c r="F2918" s="5" t="n">
        <v>1</v>
      </c>
      <c r="G2918" s="31" t="n">
        <v>42650</v>
      </c>
      <c r="H2918" s="31" t="n">
        <v>45100</v>
      </c>
      <c r="I2918" s="6">
        <f>INDEX(Roles!$J$5:$J$40,MATCH(C2918&amp;"|"&amp;D2918,Roles!$A$5:$A$40,0))</f>
        <v/>
      </c>
      <c r="J2918" s="6">
        <f>INDEX(Roles!$K$5:$K$40,MATCH(C2918&amp;"|"&amp;D2918,Roles!$A$5:$A$40,0))</f>
        <v/>
      </c>
      <c r="K2918" s="26">
        <f>INDEX(Market!$K$31:$K$54,MATCH(B2918&amp;"|"&amp;J2918,Market!$A$31:$A$54,0))</f>
        <v/>
      </c>
      <c r="L2918" s="6">
        <f>INDEX(Settings!$E$13:$E$19,MATCH(I2918,Settings!$B$13:$B$19,0))</f>
        <v/>
      </c>
      <c r="M2918" s="25">
        <f>INDEX(Structure!$K$6:$K$12,MATCH(I2918,Structure!$A$6:$A$12,0))</f>
        <v/>
      </c>
      <c r="N2918" s="26">
        <f>INDEX(Structure!$G$25:$G$52,MATCH(B2918&amp;"|"&amp;I2918,Structure!$A$25:$A$52,0))</f>
        <v/>
      </c>
      <c r="O2918" s="26">
        <f>INDEX(Structure!$H$25:$H$52,MATCH(B2918&amp;"|"&amp;I2918,Structure!$A$25:$A$52,0))</f>
        <v/>
      </c>
      <c r="P2918" s="26">
        <f>INDEX(Structure!$I$25:$I$52,MATCH(B2918&amp;"|"&amp;I2918,Structure!$A$25:$A$52,0))</f>
        <v/>
      </c>
      <c r="Q2918" s="20">
        <f>G2918/H2918</f>
        <v/>
      </c>
      <c r="R2918" s="20">
        <f>G2918/O2918</f>
        <v/>
      </c>
      <c r="S2918" s="32">
        <f>(G2918-N2918)/(P2918-N2918)</f>
        <v/>
      </c>
      <c r="T2918" s="4">
        <f>IF(G2918&lt;N2918,"Below",IF(G2918&gt;P2918,"Above","Within"))</f>
        <v/>
      </c>
      <c r="U2918" s="17">
        <f>MAX(0,N2918-G2918)*F2918</f>
        <v/>
      </c>
      <c r="V2918" s="17">
        <f>MAX(0,G2918-P2918)*F2918</f>
        <v/>
      </c>
      <c r="W2918" s="33">
        <f>IF(T2918="Above",LN(G2918/P2918)/LN(1+INDEX(Market!$E$6:$E$9,MATCH(B2918,Market!$A$6:$A$9,0))),0)</f>
        <v/>
      </c>
    </row>
    <row r="2919">
      <c r="A2919" s="5" t="inlineStr">
        <is>
          <t>E03390</t>
        </is>
      </c>
      <c r="B2919" s="5" t="inlineStr">
        <is>
          <t>IT</t>
        </is>
      </c>
      <c r="C2919" s="5" t="inlineStr">
        <is>
          <t>Finance</t>
        </is>
      </c>
      <c r="D2919" s="5" t="inlineStr">
        <is>
          <t>L2</t>
        </is>
      </c>
      <c r="E2919" s="5" t="inlineStr">
        <is>
          <t>M</t>
        </is>
      </c>
      <c r="F2919" s="5" t="n">
        <v>1</v>
      </c>
      <c r="G2919" s="31" t="n">
        <v>33950</v>
      </c>
      <c r="H2919" s="31" t="n">
        <v>35800</v>
      </c>
      <c r="I2919" s="6">
        <f>INDEX(Roles!$J$5:$J$40,MATCH(C2919&amp;"|"&amp;D2919,Roles!$A$5:$A$40,0))</f>
        <v/>
      </c>
      <c r="J2919" s="6">
        <f>INDEX(Roles!$K$5:$K$40,MATCH(C2919&amp;"|"&amp;D2919,Roles!$A$5:$A$40,0))</f>
        <v/>
      </c>
      <c r="K2919" s="26">
        <f>INDEX(Market!$K$31:$K$54,MATCH(B2919&amp;"|"&amp;J2919,Market!$A$31:$A$54,0))</f>
        <v/>
      </c>
      <c r="L2919" s="6">
        <f>INDEX(Settings!$E$13:$E$19,MATCH(I2919,Settings!$B$13:$B$19,0))</f>
        <v/>
      </c>
      <c r="M2919" s="25">
        <f>INDEX(Structure!$K$6:$K$12,MATCH(I2919,Structure!$A$6:$A$12,0))</f>
        <v/>
      </c>
      <c r="N2919" s="26">
        <f>INDEX(Structure!$G$25:$G$52,MATCH(B2919&amp;"|"&amp;I2919,Structure!$A$25:$A$52,0))</f>
        <v/>
      </c>
      <c r="O2919" s="26">
        <f>INDEX(Structure!$H$25:$H$52,MATCH(B2919&amp;"|"&amp;I2919,Structure!$A$25:$A$52,0))</f>
        <v/>
      </c>
      <c r="P2919" s="26">
        <f>INDEX(Structure!$I$25:$I$52,MATCH(B2919&amp;"|"&amp;I2919,Structure!$A$25:$A$52,0))</f>
        <v/>
      </c>
      <c r="Q2919" s="20">
        <f>G2919/H2919</f>
        <v/>
      </c>
      <c r="R2919" s="20">
        <f>G2919/O2919</f>
        <v/>
      </c>
      <c r="S2919" s="32">
        <f>(G2919-N2919)/(P2919-N2919)</f>
        <v/>
      </c>
      <c r="T2919" s="4">
        <f>IF(G2919&lt;N2919,"Below",IF(G2919&gt;P2919,"Above","Within"))</f>
        <v/>
      </c>
      <c r="U2919" s="17">
        <f>MAX(0,N2919-G2919)*F2919</f>
        <v/>
      </c>
      <c r="V2919" s="17">
        <f>MAX(0,G2919-P2919)*F2919</f>
        <v/>
      </c>
      <c r="W2919" s="33">
        <f>IF(T2919="Above",LN(G2919/P2919)/LN(1+INDEX(Market!$E$6:$E$9,MATCH(B2919,Market!$A$6:$A$9,0))),0)</f>
        <v/>
      </c>
    </row>
    <row r="2920">
      <c r="A2920" s="5" t="inlineStr">
        <is>
          <t>E03391</t>
        </is>
      </c>
      <c r="B2920" s="5" t="inlineStr">
        <is>
          <t>DE</t>
        </is>
      </c>
      <c r="C2920" s="5" t="inlineStr">
        <is>
          <t>Operations</t>
        </is>
      </c>
      <c r="D2920" s="5" t="inlineStr">
        <is>
          <t>L4</t>
        </is>
      </c>
      <c r="E2920" s="5" t="inlineStr">
        <is>
          <t>M</t>
        </is>
      </c>
      <c r="F2920" s="5" t="n">
        <v>1</v>
      </c>
      <c r="G2920" s="31" t="n">
        <v>75200</v>
      </c>
      <c r="H2920" s="31" t="n">
        <v>75800</v>
      </c>
      <c r="I2920" s="6">
        <f>INDEX(Roles!$J$5:$J$40,MATCH(C2920&amp;"|"&amp;D2920,Roles!$A$5:$A$40,0))</f>
        <v/>
      </c>
      <c r="J2920" s="6">
        <f>INDEX(Roles!$K$5:$K$40,MATCH(C2920&amp;"|"&amp;D2920,Roles!$A$5:$A$40,0))</f>
        <v/>
      </c>
      <c r="K2920" s="26">
        <f>INDEX(Market!$K$31:$K$54,MATCH(B2920&amp;"|"&amp;J2920,Market!$A$31:$A$54,0))</f>
        <v/>
      </c>
      <c r="L2920" s="6">
        <f>INDEX(Settings!$E$13:$E$19,MATCH(I2920,Settings!$B$13:$B$19,0))</f>
        <v/>
      </c>
      <c r="M2920" s="25">
        <f>INDEX(Structure!$K$6:$K$12,MATCH(I2920,Structure!$A$6:$A$12,0))</f>
        <v/>
      </c>
      <c r="N2920" s="26">
        <f>INDEX(Structure!$G$25:$G$52,MATCH(B2920&amp;"|"&amp;I2920,Structure!$A$25:$A$52,0))</f>
        <v/>
      </c>
      <c r="O2920" s="26">
        <f>INDEX(Structure!$H$25:$H$52,MATCH(B2920&amp;"|"&amp;I2920,Structure!$A$25:$A$52,0))</f>
        <v/>
      </c>
      <c r="P2920" s="26">
        <f>INDEX(Structure!$I$25:$I$52,MATCH(B2920&amp;"|"&amp;I2920,Structure!$A$25:$A$52,0))</f>
        <v/>
      </c>
      <c r="Q2920" s="20">
        <f>G2920/H2920</f>
        <v/>
      </c>
      <c r="R2920" s="20">
        <f>G2920/O2920</f>
        <v/>
      </c>
      <c r="S2920" s="32">
        <f>(G2920-N2920)/(P2920-N2920)</f>
        <v/>
      </c>
      <c r="T2920" s="4">
        <f>IF(G2920&lt;N2920,"Below",IF(G2920&gt;P2920,"Above","Within"))</f>
        <v/>
      </c>
      <c r="U2920" s="17">
        <f>MAX(0,N2920-G2920)*F2920</f>
        <v/>
      </c>
      <c r="V2920" s="17">
        <f>MAX(0,G2920-P2920)*F2920</f>
        <v/>
      </c>
      <c r="W2920" s="33">
        <f>IF(T2920="Above",LN(G2920/P2920)/LN(1+INDEX(Market!$E$6:$E$9,MATCH(B2920,Market!$A$6:$A$9,0))),0)</f>
        <v/>
      </c>
    </row>
    <row r="2921">
      <c r="A2921" s="5" t="inlineStr">
        <is>
          <t>E03393</t>
        </is>
      </c>
      <c r="B2921" s="5" t="inlineStr">
        <is>
          <t>IT</t>
        </is>
      </c>
      <c r="C2921" s="5" t="inlineStr">
        <is>
          <t>Finance</t>
        </is>
      </c>
      <c r="D2921" s="5" t="inlineStr">
        <is>
          <t>L2</t>
        </is>
      </c>
      <c r="E2921" s="5" t="inlineStr">
        <is>
          <t>M</t>
        </is>
      </c>
      <c r="F2921" s="5" t="n">
        <v>1</v>
      </c>
      <c r="G2921" s="31" t="n">
        <v>31000</v>
      </c>
      <c r="H2921" s="31" t="n">
        <v>35800</v>
      </c>
      <c r="I2921" s="6">
        <f>INDEX(Roles!$J$5:$J$40,MATCH(C2921&amp;"|"&amp;D2921,Roles!$A$5:$A$40,0))</f>
        <v/>
      </c>
      <c r="J2921" s="6">
        <f>INDEX(Roles!$K$5:$K$40,MATCH(C2921&amp;"|"&amp;D2921,Roles!$A$5:$A$40,0))</f>
        <v/>
      </c>
      <c r="K2921" s="26">
        <f>INDEX(Market!$K$31:$K$54,MATCH(B2921&amp;"|"&amp;J2921,Market!$A$31:$A$54,0))</f>
        <v/>
      </c>
      <c r="L2921" s="6">
        <f>INDEX(Settings!$E$13:$E$19,MATCH(I2921,Settings!$B$13:$B$19,0))</f>
        <v/>
      </c>
      <c r="M2921" s="25">
        <f>INDEX(Structure!$K$6:$K$12,MATCH(I2921,Structure!$A$6:$A$12,0))</f>
        <v/>
      </c>
      <c r="N2921" s="26">
        <f>INDEX(Structure!$G$25:$G$52,MATCH(B2921&amp;"|"&amp;I2921,Structure!$A$25:$A$52,0))</f>
        <v/>
      </c>
      <c r="O2921" s="26">
        <f>INDEX(Structure!$H$25:$H$52,MATCH(B2921&amp;"|"&amp;I2921,Structure!$A$25:$A$52,0))</f>
        <v/>
      </c>
      <c r="P2921" s="26">
        <f>INDEX(Structure!$I$25:$I$52,MATCH(B2921&amp;"|"&amp;I2921,Structure!$A$25:$A$52,0))</f>
        <v/>
      </c>
      <c r="Q2921" s="20">
        <f>G2921/H2921</f>
        <v/>
      </c>
      <c r="R2921" s="20">
        <f>G2921/O2921</f>
        <v/>
      </c>
      <c r="S2921" s="32">
        <f>(G2921-N2921)/(P2921-N2921)</f>
        <v/>
      </c>
      <c r="T2921" s="4">
        <f>IF(G2921&lt;N2921,"Below",IF(G2921&gt;P2921,"Above","Within"))</f>
        <v/>
      </c>
      <c r="U2921" s="17">
        <f>MAX(0,N2921-G2921)*F2921</f>
        <v/>
      </c>
      <c r="V2921" s="17">
        <f>MAX(0,G2921-P2921)*F2921</f>
        <v/>
      </c>
      <c r="W2921" s="33">
        <f>IF(T2921="Above",LN(G2921/P2921)/LN(1+INDEX(Market!$E$6:$E$9,MATCH(B2921,Market!$A$6:$A$9,0))),0)</f>
        <v/>
      </c>
    </row>
    <row r="2922">
      <c r="A2922" s="5" t="inlineStr">
        <is>
          <t>E03394</t>
        </is>
      </c>
      <c r="B2922" s="5" t="inlineStr">
        <is>
          <t>PL</t>
        </is>
      </c>
      <c r="C2922" s="5" t="inlineStr">
        <is>
          <t>Customer Service</t>
        </is>
      </c>
      <c r="D2922" s="5" t="inlineStr">
        <is>
          <t>L2</t>
        </is>
      </c>
      <c r="E2922" s="5" t="inlineStr">
        <is>
          <t>F</t>
        </is>
      </c>
      <c r="F2922" s="5" t="n">
        <v>1</v>
      </c>
      <c r="G2922" s="31" t="n">
        <v>23950</v>
      </c>
      <c r="H2922" s="31" t="n">
        <v>23600</v>
      </c>
      <c r="I2922" s="6">
        <f>INDEX(Roles!$J$5:$J$40,MATCH(C2922&amp;"|"&amp;D2922,Roles!$A$5:$A$40,0))</f>
        <v/>
      </c>
      <c r="J2922" s="6">
        <f>INDEX(Roles!$K$5:$K$40,MATCH(C2922&amp;"|"&amp;D2922,Roles!$A$5:$A$40,0))</f>
        <v/>
      </c>
      <c r="K2922" s="26">
        <f>INDEX(Market!$K$31:$K$54,MATCH(B2922&amp;"|"&amp;J2922,Market!$A$31:$A$54,0))</f>
        <v/>
      </c>
      <c r="L2922" s="6">
        <f>INDEX(Settings!$E$13:$E$19,MATCH(I2922,Settings!$B$13:$B$19,0))</f>
        <v/>
      </c>
      <c r="M2922" s="25">
        <f>INDEX(Structure!$K$6:$K$12,MATCH(I2922,Structure!$A$6:$A$12,0))</f>
        <v/>
      </c>
      <c r="N2922" s="26">
        <f>INDEX(Structure!$G$25:$G$52,MATCH(B2922&amp;"|"&amp;I2922,Structure!$A$25:$A$52,0))</f>
        <v/>
      </c>
      <c r="O2922" s="26">
        <f>INDEX(Structure!$H$25:$H$52,MATCH(B2922&amp;"|"&amp;I2922,Structure!$A$25:$A$52,0))</f>
        <v/>
      </c>
      <c r="P2922" s="26">
        <f>INDEX(Structure!$I$25:$I$52,MATCH(B2922&amp;"|"&amp;I2922,Structure!$A$25:$A$52,0))</f>
        <v/>
      </c>
      <c r="Q2922" s="20">
        <f>G2922/H2922</f>
        <v/>
      </c>
      <c r="R2922" s="20">
        <f>G2922/O2922</f>
        <v/>
      </c>
      <c r="S2922" s="32">
        <f>(G2922-N2922)/(P2922-N2922)</f>
        <v/>
      </c>
      <c r="T2922" s="4">
        <f>IF(G2922&lt;N2922,"Below",IF(G2922&gt;P2922,"Above","Within"))</f>
        <v/>
      </c>
      <c r="U2922" s="17">
        <f>MAX(0,N2922-G2922)*F2922</f>
        <v/>
      </c>
      <c r="V2922" s="17">
        <f>MAX(0,G2922-P2922)*F2922</f>
        <v/>
      </c>
      <c r="W2922" s="33">
        <f>IF(T2922="Above",LN(G2922/P2922)/LN(1+INDEX(Market!$E$6:$E$9,MATCH(B2922,Market!$A$6:$A$9,0))),0)</f>
        <v/>
      </c>
    </row>
    <row r="2923">
      <c r="A2923" s="5" t="inlineStr">
        <is>
          <t>E03395</t>
        </is>
      </c>
      <c r="B2923" s="5" t="inlineStr">
        <is>
          <t>DE</t>
        </is>
      </c>
      <c r="C2923" s="5" t="inlineStr">
        <is>
          <t>Operations</t>
        </is>
      </c>
      <c r="D2923" s="5" t="inlineStr">
        <is>
          <t>L2</t>
        </is>
      </c>
      <c r="E2923" s="5" t="inlineStr">
        <is>
          <t>M</t>
        </is>
      </c>
      <c r="F2923" s="5" t="n">
        <v>1</v>
      </c>
      <c r="G2923" s="31" t="n">
        <v>50100</v>
      </c>
      <c r="H2923" s="31" t="n">
        <v>45100</v>
      </c>
      <c r="I2923" s="6">
        <f>INDEX(Roles!$J$5:$J$40,MATCH(C2923&amp;"|"&amp;D2923,Roles!$A$5:$A$40,0))</f>
        <v/>
      </c>
      <c r="J2923" s="6">
        <f>INDEX(Roles!$K$5:$K$40,MATCH(C2923&amp;"|"&amp;D2923,Roles!$A$5:$A$40,0))</f>
        <v/>
      </c>
      <c r="K2923" s="26">
        <f>INDEX(Market!$K$31:$K$54,MATCH(B2923&amp;"|"&amp;J2923,Market!$A$31:$A$54,0))</f>
        <v/>
      </c>
      <c r="L2923" s="6">
        <f>INDEX(Settings!$E$13:$E$19,MATCH(I2923,Settings!$B$13:$B$19,0))</f>
        <v/>
      </c>
      <c r="M2923" s="25">
        <f>INDEX(Structure!$K$6:$K$12,MATCH(I2923,Structure!$A$6:$A$12,0))</f>
        <v/>
      </c>
      <c r="N2923" s="26">
        <f>INDEX(Structure!$G$25:$G$52,MATCH(B2923&amp;"|"&amp;I2923,Structure!$A$25:$A$52,0))</f>
        <v/>
      </c>
      <c r="O2923" s="26">
        <f>INDEX(Structure!$H$25:$H$52,MATCH(B2923&amp;"|"&amp;I2923,Structure!$A$25:$A$52,0))</f>
        <v/>
      </c>
      <c r="P2923" s="26">
        <f>INDEX(Structure!$I$25:$I$52,MATCH(B2923&amp;"|"&amp;I2923,Structure!$A$25:$A$52,0))</f>
        <v/>
      </c>
      <c r="Q2923" s="20">
        <f>G2923/H2923</f>
        <v/>
      </c>
      <c r="R2923" s="20">
        <f>G2923/O2923</f>
        <v/>
      </c>
      <c r="S2923" s="32">
        <f>(G2923-N2923)/(P2923-N2923)</f>
        <v/>
      </c>
      <c r="T2923" s="4">
        <f>IF(G2923&lt;N2923,"Below",IF(G2923&gt;P2923,"Above","Within"))</f>
        <v/>
      </c>
      <c r="U2923" s="17">
        <f>MAX(0,N2923-G2923)*F2923</f>
        <v/>
      </c>
      <c r="V2923" s="17">
        <f>MAX(0,G2923-P2923)*F2923</f>
        <v/>
      </c>
      <c r="W2923" s="33">
        <f>IF(T2923="Above",LN(G2923/P2923)/LN(1+INDEX(Market!$E$6:$E$9,MATCH(B2923,Market!$A$6:$A$9,0))),0)</f>
        <v/>
      </c>
    </row>
    <row r="2924">
      <c r="A2924" s="5" t="inlineStr">
        <is>
          <t>E03396</t>
        </is>
      </c>
      <c r="B2924" s="5" t="inlineStr">
        <is>
          <t>DE</t>
        </is>
      </c>
      <c r="C2924" s="5" t="inlineStr">
        <is>
          <t>Customer Service</t>
        </is>
      </c>
      <c r="D2924" s="5" t="inlineStr">
        <is>
          <t>L1</t>
        </is>
      </c>
      <c r="E2924" s="5" t="inlineStr">
        <is>
          <t>F</t>
        </is>
      </c>
      <c r="F2924" s="5" t="n">
        <v>1</v>
      </c>
      <c r="G2924" s="31" t="n">
        <v>32350</v>
      </c>
      <c r="H2924" s="31" t="n">
        <v>34200</v>
      </c>
      <c r="I2924" s="6">
        <f>INDEX(Roles!$J$5:$J$40,MATCH(C2924&amp;"|"&amp;D2924,Roles!$A$5:$A$40,0))</f>
        <v/>
      </c>
      <c r="J2924" s="6">
        <f>INDEX(Roles!$K$5:$K$40,MATCH(C2924&amp;"|"&amp;D2924,Roles!$A$5:$A$40,0))</f>
        <v/>
      </c>
      <c r="K2924" s="26">
        <f>INDEX(Market!$K$31:$K$54,MATCH(B2924&amp;"|"&amp;J2924,Market!$A$31:$A$54,0))</f>
        <v/>
      </c>
      <c r="L2924" s="6">
        <f>INDEX(Settings!$E$13:$E$19,MATCH(I2924,Settings!$B$13:$B$19,0))</f>
        <v/>
      </c>
      <c r="M2924" s="25">
        <f>INDEX(Structure!$K$6:$K$12,MATCH(I2924,Structure!$A$6:$A$12,0))</f>
        <v/>
      </c>
      <c r="N2924" s="26">
        <f>INDEX(Structure!$G$25:$G$52,MATCH(B2924&amp;"|"&amp;I2924,Structure!$A$25:$A$52,0))</f>
        <v/>
      </c>
      <c r="O2924" s="26">
        <f>INDEX(Structure!$H$25:$H$52,MATCH(B2924&amp;"|"&amp;I2924,Structure!$A$25:$A$52,0))</f>
        <v/>
      </c>
      <c r="P2924" s="26">
        <f>INDEX(Structure!$I$25:$I$52,MATCH(B2924&amp;"|"&amp;I2924,Structure!$A$25:$A$52,0))</f>
        <v/>
      </c>
      <c r="Q2924" s="20">
        <f>G2924/H2924</f>
        <v/>
      </c>
      <c r="R2924" s="20">
        <f>G2924/O2924</f>
        <v/>
      </c>
      <c r="S2924" s="32">
        <f>(G2924-N2924)/(P2924-N2924)</f>
        <v/>
      </c>
      <c r="T2924" s="4">
        <f>IF(G2924&lt;N2924,"Below",IF(G2924&gt;P2924,"Above","Within"))</f>
        <v/>
      </c>
      <c r="U2924" s="17">
        <f>MAX(0,N2924-G2924)*F2924</f>
        <v/>
      </c>
      <c r="V2924" s="17">
        <f>MAX(0,G2924-P2924)*F2924</f>
        <v/>
      </c>
      <c r="W2924" s="33">
        <f>IF(T2924="Above",LN(G2924/P2924)/LN(1+INDEX(Market!$E$6:$E$9,MATCH(B2924,Market!$A$6:$A$9,0))),0)</f>
        <v/>
      </c>
    </row>
    <row r="2925">
      <c r="A2925" s="5" t="inlineStr">
        <is>
          <t>E03398</t>
        </is>
      </c>
      <c r="B2925" s="5" t="inlineStr">
        <is>
          <t>DE</t>
        </is>
      </c>
      <c r="C2925" s="5" t="inlineStr">
        <is>
          <t>Customer Service</t>
        </is>
      </c>
      <c r="D2925" s="5" t="inlineStr">
        <is>
          <t>L3</t>
        </is>
      </c>
      <c r="E2925" s="5" t="inlineStr">
        <is>
          <t>M</t>
        </is>
      </c>
      <c r="F2925" s="5" t="n">
        <v>1</v>
      </c>
      <c r="G2925" s="31" t="n">
        <v>51900</v>
      </c>
      <c r="H2925" s="31" t="n">
        <v>54700</v>
      </c>
      <c r="I2925" s="6">
        <f>INDEX(Roles!$J$5:$J$40,MATCH(C2925&amp;"|"&amp;D2925,Roles!$A$5:$A$40,0))</f>
        <v/>
      </c>
      <c r="J2925" s="6">
        <f>INDEX(Roles!$K$5:$K$40,MATCH(C2925&amp;"|"&amp;D2925,Roles!$A$5:$A$40,0))</f>
        <v/>
      </c>
      <c r="K2925" s="26">
        <f>INDEX(Market!$K$31:$K$54,MATCH(B2925&amp;"|"&amp;J2925,Market!$A$31:$A$54,0))</f>
        <v/>
      </c>
      <c r="L2925" s="6">
        <f>INDEX(Settings!$E$13:$E$19,MATCH(I2925,Settings!$B$13:$B$19,0))</f>
        <v/>
      </c>
      <c r="M2925" s="25">
        <f>INDEX(Structure!$K$6:$K$12,MATCH(I2925,Structure!$A$6:$A$12,0))</f>
        <v/>
      </c>
      <c r="N2925" s="26">
        <f>INDEX(Structure!$G$25:$G$52,MATCH(B2925&amp;"|"&amp;I2925,Structure!$A$25:$A$52,0))</f>
        <v/>
      </c>
      <c r="O2925" s="26">
        <f>INDEX(Structure!$H$25:$H$52,MATCH(B2925&amp;"|"&amp;I2925,Structure!$A$25:$A$52,0))</f>
        <v/>
      </c>
      <c r="P2925" s="26">
        <f>INDEX(Structure!$I$25:$I$52,MATCH(B2925&amp;"|"&amp;I2925,Structure!$A$25:$A$52,0))</f>
        <v/>
      </c>
      <c r="Q2925" s="20">
        <f>G2925/H2925</f>
        <v/>
      </c>
      <c r="R2925" s="20">
        <f>G2925/O2925</f>
        <v/>
      </c>
      <c r="S2925" s="32">
        <f>(G2925-N2925)/(P2925-N2925)</f>
        <v/>
      </c>
      <c r="T2925" s="4">
        <f>IF(G2925&lt;N2925,"Below",IF(G2925&gt;P2925,"Above","Within"))</f>
        <v/>
      </c>
      <c r="U2925" s="17">
        <f>MAX(0,N2925-G2925)*F2925</f>
        <v/>
      </c>
      <c r="V2925" s="17">
        <f>MAX(0,G2925-P2925)*F2925</f>
        <v/>
      </c>
      <c r="W2925" s="33">
        <f>IF(T2925="Above",LN(G2925/P2925)/LN(1+INDEX(Market!$E$6:$E$9,MATCH(B2925,Market!$A$6:$A$9,0))),0)</f>
        <v/>
      </c>
    </row>
    <row r="2926">
      <c r="A2926" s="5" t="inlineStr">
        <is>
          <t>E03399</t>
        </is>
      </c>
      <c r="B2926" s="5" t="inlineStr">
        <is>
          <t>IT</t>
        </is>
      </c>
      <c r="C2926" s="5" t="inlineStr">
        <is>
          <t>Finance</t>
        </is>
      </c>
      <c r="D2926" s="5" t="inlineStr">
        <is>
          <t>L4</t>
        </is>
      </c>
      <c r="E2926" s="5" t="inlineStr">
        <is>
          <t>F</t>
        </is>
      </c>
      <c r="F2926" s="5" t="n">
        <v>1</v>
      </c>
      <c r="G2926" s="31" t="n">
        <v>48700</v>
      </c>
      <c r="H2926" s="31" t="n">
        <v>60100</v>
      </c>
      <c r="I2926" s="6">
        <f>INDEX(Roles!$J$5:$J$40,MATCH(C2926&amp;"|"&amp;D2926,Roles!$A$5:$A$40,0))</f>
        <v/>
      </c>
      <c r="J2926" s="6">
        <f>INDEX(Roles!$K$5:$K$40,MATCH(C2926&amp;"|"&amp;D2926,Roles!$A$5:$A$40,0))</f>
        <v/>
      </c>
      <c r="K2926" s="26">
        <f>INDEX(Market!$K$31:$K$54,MATCH(B2926&amp;"|"&amp;J2926,Market!$A$31:$A$54,0))</f>
        <v/>
      </c>
      <c r="L2926" s="6">
        <f>INDEX(Settings!$E$13:$E$19,MATCH(I2926,Settings!$B$13:$B$19,0))</f>
        <v/>
      </c>
      <c r="M2926" s="25">
        <f>INDEX(Structure!$K$6:$K$12,MATCH(I2926,Structure!$A$6:$A$12,0))</f>
        <v/>
      </c>
      <c r="N2926" s="26">
        <f>INDEX(Structure!$G$25:$G$52,MATCH(B2926&amp;"|"&amp;I2926,Structure!$A$25:$A$52,0))</f>
        <v/>
      </c>
      <c r="O2926" s="26">
        <f>INDEX(Structure!$H$25:$H$52,MATCH(B2926&amp;"|"&amp;I2926,Structure!$A$25:$A$52,0))</f>
        <v/>
      </c>
      <c r="P2926" s="26">
        <f>INDEX(Structure!$I$25:$I$52,MATCH(B2926&amp;"|"&amp;I2926,Structure!$A$25:$A$52,0))</f>
        <v/>
      </c>
      <c r="Q2926" s="20">
        <f>G2926/H2926</f>
        <v/>
      </c>
      <c r="R2926" s="20">
        <f>G2926/O2926</f>
        <v/>
      </c>
      <c r="S2926" s="32">
        <f>(G2926-N2926)/(P2926-N2926)</f>
        <v/>
      </c>
      <c r="T2926" s="4">
        <f>IF(G2926&lt;N2926,"Below",IF(G2926&gt;P2926,"Above","Within"))</f>
        <v/>
      </c>
      <c r="U2926" s="17">
        <f>MAX(0,N2926-G2926)*F2926</f>
        <v/>
      </c>
      <c r="V2926" s="17">
        <f>MAX(0,G2926-P2926)*F2926</f>
        <v/>
      </c>
      <c r="W2926" s="33">
        <f>IF(T2926="Above",LN(G2926/P2926)/LN(1+INDEX(Market!$E$6:$E$9,MATCH(B2926,Market!$A$6:$A$9,0))),0)</f>
        <v/>
      </c>
    </row>
    <row r="2927">
      <c r="A2927" s="5" t="inlineStr">
        <is>
          <t>E03400</t>
        </is>
      </c>
      <c r="B2927" s="5" t="inlineStr">
        <is>
          <t>DE</t>
        </is>
      </c>
      <c r="C2927" s="5" t="inlineStr">
        <is>
          <t>Customer Service</t>
        </is>
      </c>
      <c r="D2927" s="5" t="inlineStr">
        <is>
          <t>L3</t>
        </is>
      </c>
      <c r="E2927" s="5" t="inlineStr">
        <is>
          <t>F</t>
        </is>
      </c>
      <c r="F2927" s="5" t="n">
        <v>1</v>
      </c>
      <c r="G2927" s="31" t="n">
        <v>57150</v>
      </c>
      <c r="H2927" s="31" t="n">
        <v>54700</v>
      </c>
      <c r="I2927" s="6">
        <f>INDEX(Roles!$J$5:$J$40,MATCH(C2927&amp;"|"&amp;D2927,Roles!$A$5:$A$40,0))</f>
        <v/>
      </c>
      <c r="J2927" s="6">
        <f>INDEX(Roles!$K$5:$K$40,MATCH(C2927&amp;"|"&amp;D2927,Roles!$A$5:$A$40,0))</f>
        <v/>
      </c>
      <c r="K2927" s="26">
        <f>INDEX(Market!$K$31:$K$54,MATCH(B2927&amp;"|"&amp;J2927,Market!$A$31:$A$54,0))</f>
        <v/>
      </c>
      <c r="L2927" s="6">
        <f>INDEX(Settings!$E$13:$E$19,MATCH(I2927,Settings!$B$13:$B$19,0))</f>
        <v/>
      </c>
      <c r="M2927" s="25">
        <f>INDEX(Structure!$K$6:$K$12,MATCH(I2927,Structure!$A$6:$A$12,0))</f>
        <v/>
      </c>
      <c r="N2927" s="26">
        <f>INDEX(Structure!$G$25:$G$52,MATCH(B2927&amp;"|"&amp;I2927,Structure!$A$25:$A$52,0))</f>
        <v/>
      </c>
      <c r="O2927" s="26">
        <f>INDEX(Structure!$H$25:$H$52,MATCH(B2927&amp;"|"&amp;I2927,Structure!$A$25:$A$52,0))</f>
        <v/>
      </c>
      <c r="P2927" s="26">
        <f>INDEX(Structure!$I$25:$I$52,MATCH(B2927&amp;"|"&amp;I2927,Structure!$A$25:$A$52,0))</f>
        <v/>
      </c>
      <c r="Q2927" s="20">
        <f>G2927/H2927</f>
        <v/>
      </c>
      <c r="R2927" s="20">
        <f>G2927/O2927</f>
        <v/>
      </c>
      <c r="S2927" s="32">
        <f>(G2927-N2927)/(P2927-N2927)</f>
        <v/>
      </c>
      <c r="T2927" s="4">
        <f>IF(G2927&lt;N2927,"Below",IF(G2927&gt;P2927,"Above","Within"))</f>
        <v/>
      </c>
      <c r="U2927" s="17">
        <f>MAX(0,N2927-G2927)*F2927</f>
        <v/>
      </c>
      <c r="V2927" s="17">
        <f>MAX(0,G2927-P2927)*F2927</f>
        <v/>
      </c>
      <c r="W2927" s="33">
        <f>IF(T2927="Above",LN(G2927/P2927)/LN(1+INDEX(Market!$E$6:$E$9,MATCH(B2927,Market!$A$6:$A$9,0))),0)</f>
        <v/>
      </c>
    </row>
    <row r="2928">
      <c r="A2928" s="5" t="inlineStr">
        <is>
          <t>E03401</t>
        </is>
      </c>
      <c r="B2928" s="5" t="inlineStr">
        <is>
          <t>DE</t>
        </is>
      </c>
      <c r="C2928" s="5" t="inlineStr">
        <is>
          <t>Customer Service</t>
        </is>
      </c>
      <c r="D2928" s="5" t="inlineStr">
        <is>
          <t>L1</t>
        </is>
      </c>
      <c r="E2928" s="5" t="inlineStr">
        <is>
          <t>F</t>
        </is>
      </c>
      <c r="F2928" s="5" t="n">
        <v>1</v>
      </c>
      <c r="G2928" s="31" t="n">
        <v>28800</v>
      </c>
      <c r="H2928" s="31" t="n">
        <v>34200</v>
      </c>
      <c r="I2928" s="6">
        <f>INDEX(Roles!$J$5:$J$40,MATCH(C2928&amp;"|"&amp;D2928,Roles!$A$5:$A$40,0))</f>
        <v/>
      </c>
      <c r="J2928" s="6">
        <f>INDEX(Roles!$K$5:$K$40,MATCH(C2928&amp;"|"&amp;D2928,Roles!$A$5:$A$40,0))</f>
        <v/>
      </c>
      <c r="K2928" s="26">
        <f>INDEX(Market!$K$31:$K$54,MATCH(B2928&amp;"|"&amp;J2928,Market!$A$31:$A$54,0))</f>
        <v/>
      </c>
      <c r="L2928" s="6">
        <f>INDEX(Settings!$E$13:$E$19,MATCH(I2928,Settings!$B$13:$B$19,0))</f>
        <v/>
      </c>
      <c r="M2928" s="25">
        <f>INDEX(Structure!$K$6:$K$12,MATCH(I2928,Structure!$A$6:$A$12,0))</f>
        <v/>
      </c>
      <c r="N2928" s="26">
        <f>INDEX(Structure!$G$25:$G$52,MATCH(B2928&amp;"|"&amp;I2928,Structure!$A$25:$A$52,0))</f>
        <v/>
      </c>
      <c r="O2928" s="26">
        <f>INDEX(Structure!$H$25:$H$52,MATCH(B2928&amp;"|"&amp;I2928,Structure!$A$25:$A$52,0))</f>
        <v/>
      </c>
      <c r="P2928" s="26">
        <f>INDEX(Structure!$I$25:$I$52,MATCH(B2928&amp;"|"&amp;I2928,Structure!$A$25:$A$52,0))</f>
        <v/>
      </c>
      <c r="Q2928" s="20">
        <f>G2928/H2928</f>
        <v/>
      </c>
      <c r="R2928" s="20">
        <f>G2928/O2928</f>
        <v/>
      </c>
      <c r="S2928" s="32">
        <f>(G2928-N2928)/(P2928-N2928)</f>
        <v/>
      </c>
      <c r="T2928" s="4">
        <f>IF(G2928&lt;N2928,"Below",IF(G2928&gt;P2928,"Above","Within"))</f>
        <v/>
      </c>
      <c r="U2928" s="17">
        <f>MAX(0,N2928-G2928)*F2928</f>
        <v/>
      </c>
      <c r="V2928" s="17">
        <f>MAX(0,G2928-P2928)*F2928</f>
        <v/>
      </c>
      <c r="W2928" s="33">
        <f>IF(T2928="Above",LN(G2928/P2928)/LN(1+INDEX(Market!$E$6:$E$9,MATCH(B2928,Market!$A$6:$A$9,0))),0)</f>
        <v/>
      </c>
    </row>
    <row r="2929">
      <c r="A2929" s="5" t="inlineStr">
        <is>
          <t>E03402</t>
        </is>
      </c>
      <c r="B2929" s="5" t="inlineStr">
        <is>
          <t>ES</t>
        </is>
      </c>
      <c r="C2929" s="5" t="inlineStr">
        <is>
          <t>Tech</t>
        </is>
      </c>
      <c r="D2929" s="5" t="inlineStr">
        <is>
          <t>L3</t>
        </is>
      </c>
      <c r="E2929" s="5" t="inlineStr">
        <is>
          <t>M</t>
        </is>
      </c>
      <c r="F2929" s="5" t="n">
        <v>1</v>
      </c>
      <c r="G2929" s="31" t="n">
        <v>48900</v>
      </c>
      <c r="H2929" s="31" t="n">
        <v>50000</v>
      </c>
      <c r="I2929" s="6">
        <f>INDEX(Roles!$J$5:$J$40,MATCH(C2929&amp;"|"&amp;D2929,Roles!$A$5:$A$40,0))</f>
        <v/>
      </c>
      <c r="J2929" s="6">
        <f>INDEX(Roles!$K$5:$K$40,MATCH(C2929&amp;"|"&amp;D2929,Roles!$A$5:$A$40,0))</f>
        <v/>
      </c>
      <c r="K2929" s="26">
        <f>INDEX(Market!$K$31:$K$54,MATCH(B2929&amp;"|"&amp;J2929,Market!$A$31:$A$54,0))</f>
        <v/>
      </c>
      <c r="L2929" s="6">
        <f>INDEX(Settings!$E$13:$E$19,MATCH(I2929,Settings!$B$13:$B$19,0))</f>
        <v/>
      </c>
      <c r="M2929" s="25">
        <f>INDEX(Structure!$K$6:$K$12,MATCH(I2929,Structure!$A$6:$A$12,0))</f>
        <v/>
      </c>
      <c r="N2929" s="26">
        <f>INDEX(Structure!$G$25:$G$52,MATCH(B2929&amp;"|"&amp;I2929,Structure!$A$25:$A$52,0))</f>
        <v/>
      </c>
      <c r="O2929" s="26">
        <f>INDEX(Structure!$H$25:$H$52,MATCH(B2929&amp;"|"&amp;I2929,Structure!$A$25:$A$52,0))</f>
        <v/>
      </c>
      <c r="P2929" s="26">
        <f>INDEX(Structure!$I$25:$I$52,MATCH(B2929&amp;"|"&amp;I2929,Structure!$A$25:$A$52,0))</f>
        <v/>
      </c>
      <c r="Q2929" s="20">
        <f>G2929/H2929</f>
        <v/>
      </c>
      <c r="R2929" s="20">
        <f>G2929/O2929</f>
        <v/>
      </c>
      <c r="S2929" s="32">
        <f>(G2929-N2929)/(P2929-N2929)</f>
        <v/>
      </c>
      <c r="T2929" s="4">
        <f>IF(G2929&lt;N2929,"Below",IF(G2929&gt;P2929,"Above","Within"))</f>
        <v/>
      </c>
      <c r="U2929" s="17">
        <f>MAX(0,N2929-G2929)*F2929</f>
        <v/>
      </c>
      <c r="V2929" s="17">
        <f>MAX(0,G2929-P2929)*F2929</f>
        <v/>
      </c>
      <c r="W2929" s="33">
        <f>IF(T2929="Above",LN(G2929/P2929)/LN(1+INDEX(Market!$E$6:$E$9,MATCH(B2929,Market!$A$6:$A$9,0))),0)</f>
        <v/>
      </c>
    </row>
    <row r="2930">
      <c r="A2930" s="5" t="inlineStr">
        <is>
          <t>E03403</t>
        </is>
      </c>
      <c r="B2930" s="5" t="inlineStr">
        <is>
          <t>PL</t>
        </is>
      </c>
      <c r="C2930" s="5" t="inlineStr">
        <is>
          <t>Operations</t>
        </is>
      </c>
      <c r="D2930" s="5" t="inlineStr">
        <is>
          <t>L3</t>
        </is>
      </c>
      <c r="E2930" s="5" t="inlineStr">
        <is>
          <t>F</t>
        </is>
      </c>
      <c r="F2930" s="5" t="n">
        <v>1</v>
      </c>
      <c r="G2930" s="31" t="n">
        <v>26700</v>
      </c>
      <c r="H2930" s="31" t="n">
        <v>31900</v>
      </c>
      <c r="I2930" s="6">
        <f>INDEX(Roles!$J$5:$J$40,MATCH(C2930&amp;"|"&amp;D2930,Roles!$A$5:$A$40,0))</f>
        <v/>
      </c>
      <c r="J2930" s="6">
        <f>INDEX(Roles!$K$5:$K$40,MATCH(C2930&amp;"|"&amp;D2930,Roles!$A$5:$A$40,0))</f>
        <v/>
      </c>
      <c r="K2930" s="26">
        <f>INDEX(Market!$K$31:$K$54,MATCH(B2930&amp;"|"&amp;J2930,Market!$A$31:$A$54,0))</f>
        <v/>
      </c>
      <c r="L2930" s="6">
        <f>INDEX(Settings!$E$13:$E$19,MATCH(I2930,Settings!$B$13:$B$19,0))</f>
        <v/>
      </c>
      <c r="M2930" s="25">
        <f>INDEX(Structure!$K$6:$K$12,MATCH(I2930,Structure!$A$6:$A$12,0))</f>
        <v/>
      </c>
      <c r="N2930" s="26">
        <f>INDEX(Structure!$G$25:$G$52,MATCH(B2930&amp;"|"&amp;I2930,Structure!$A$25:$A$52,0))</f>
        <v/>
      </c>
      <c r="O2930" s="26">
        <f>INDEX(Structure!$H$25:$H$52,MATCH(B2930&amp;"|"&amp;I2930,Structure!$A$25:$A$52,0))</f>
        <v/>
      </c>
      <c r="P2930" s="26">
        <f>INDEX(Structure!$I$25:$I$52,MATCH(B2930&amp;"|"&amp;I2930,Structure!$A$25:$A$52,0))</f>
        <v/>
      </c>
      <c r="Q2930" s="20">
        <f>G2930/H2930</f>
        <v/>
      </c>
      <c r="R2930" s="20">
        <f>G2930/O2930</f>
        <v/>
      </c>
      <c r="S2930" s="32">
        <f>(G2930-N2930)/(P2930-N2930)</f>
        <v/>
      </c>
      <c r="T2930" s="4">
        <f>IF(G2930&lt;N2930,"Below",IF(G2930&gt;P2930,"Above","Within"))</f>
        <v/>
      </c>
      <c r="U2930" s="17">
        <f>MAX(0,N2930-G2930)*F2930</f>
        <v/>
      </c>
      <c r="V2930" s="17">
        <f>MAX(0,G2930-P2930)*F2930</f>
        <v/>
      </c>
      <c r="W2930" s="33">
        <f>IF(T2930="Above",LN(G2930/P2930)/LN(1+INDEX(Market!$E$6:$E$9,MATCH(B2930,Market!$A$6:$A$9,0))),0)</f>
        <v/>
      </c>
    </row>
    <row r="2931">
      <c r="A2931" s="5" t="inlineStr">
        <is>
          <t>E03405</t>
        </is>
      </c>
      <c r="B2931" s="5" t="inlineStr">
        <is>
          <t>ES</t>
        </is>
      </c>
      <c r="C2931" s="5" t="inlineStr">
        <is>
          <t>HR</t>
        </is>
      </c>
      <c r="D2931" s="5" t="inlineStr">
        <is>
          <t>L2</t>
        </is>
      </c>
      <c r="E2931" s="5" t="inlineStr">
        <is>
          <t>F</t>
        </is>
      </c>
      <c r="F2931" s="5" t="n">
        <v>1</v>
      </c>
      <c r="G2931" s="31" t="n">
        <v>18500</v>
      </c>
      <c r="H2931" s="31" t="n">
        <v>31200</v>
      </c>
      <c r="I2931" s="6">
        <f>INDEX(Roles!$J$5:$J$40,MATCH(C2931&amp;"|"&amp;D2931,Roles!$A$5:$A$40,0))</f>
        <v/>
      </c>
      <c r="J2931" s="6">
        <f>INDEX(Roles!$K$5:$K$40,MATCH(C2931&amp;"|"&amp;D2931,Roles!$A$5:$A$40,0))</f>
        <v/>
      </c>
      <c r="K2931" s="26">
        <f>INDEX(Market!$K$31:$K$54,MATCH(B2931&amp;"|"&amp;J2931,Market!$A$31:$A$54,0))</f>
        <v/>
      </c>
      <c r="L2931" s="6">
        <f>INDEX(Settings!$E$13:$E$19,MATCH(I2931,Settings!$B$13:$B$19,0))</f>
        <v/>
      </c>
      <c r="M2931" s="25">
        <f>INDEX(Structure!$K$6:$K$12,MATCH(I2931,Structure!$A$6:$A$12,0))</f>
        <v/>
      </c>
      <c r="N2931" s="26">
        <f>INDEX(Structure!$G$25:$G$52,MATCH(B2931&amp;"|"&amp;I2931,Structure!$A$25:$A$52,0))</f>
        <v/>
      </c>
      <c r="O2931" s="26">
        <f>INDEX(Structure!$H$25:$H$52,MATCH(B2931&amp;"|"&amp;I2931,Structure!$A$25:$A$52,0))</f>
        <v/>
      </c>
      <c r="P2931" s="26">
        <f>INDEX(Structure!$I$25:$I$52,MATCH(B2931&amp;"|"&amp;I2931,Structure!$A$25:$A$52,0))</f>
        <v/>
      </c>
      <c r="Q2931" s="20">
        <f>G2931/H2931</f>
        <v/>
      </c>
      <c r="R2931" s="20">
        <f>G2931/O2931</f>
        <v/>
      </c>
      <c r="S2931" s="32">
        <f>(G2931-N2931)/(P2931-N2931)</f>
        <v/>
      </c>
      <c r="T2931" s="4">
        <f>IF(G2931&lt;N2931,"Below",IF(G2931&gt;P2931,"Above","Within"))</f>
        <v/>
      </c>
      <c r="U2931" s="17">
        <f>MAX(0,N2931-G2931)*F2931</f>
        <v/>
      </c>
      <c r="V2931" s="17">
        <f>MAX(0,G2931-P2931)*F2931</f>
        <v/>
      </c>
      <c r="W2931" s="33">
        <f>IF(T2931="Above",LN(G2931/P2931)/LN(1+INDEX(Market!$E$6:$E$9,MATCH(B2931,Market!$A$6:$A$9,0))),0)</f>
        <v/>
      </c>
    </row>
    <row r="2932">
      <c r="A2932" s="5" t="inlineStr">
        <is>
          <t>E03406</t>
        </is>
      </c>
      <c r="B2932" s="5" t="inlineStr">
        <is>
          <t>IT</t>
        </is>
      </c>
      <c r="C2932" s="5" t="inlineStr">
        <is>
          <t>Operations</t>
        </is>
      </c>
      <c r="D2932" s="5" t="inlineStr">
        <is>
          <t>L1</t>
        </is>
      </c>
      <c r="E2932" s="5" t="inlineStr">
        <is>
          <t>F</t>
        </is>
      </c>
      <c r="F2932" s="5" t="n">
        <v>1</v>
      </c>
      <c r="G2932" s="31" t="n">
        <v>23200</v>
      </c>
      <c r="H2932" s="31" t="n">
        <v>24700</v>
      </c>
      <c r="I2932" s="6">
        <f>INDEX(Roles!$J$5:$J$40,MATCH(C2932&amp;"|"&amp;D2932,Roles!$A$5:$A$40,0))</f>
        <v/>
      </c>
      <c r="J2932" s="6">
        <f>INDEX(Roles!$K$5:$K$40,MATCH(C2932&amp;"|"&amp;D2932,Roles!$A$5:$A$40,0))</f>
        <v/>
      </c>
      <c r="K2932" s="26">
        <f>INDEX(Market!$K$31:$K$54,MATCH(B2932&amp;"|"&amp;J2932,Market!$A$31:$A$54,0))</f>
        <v/>
      </c>
      <c r="L2932" s="6">
        <f>INDEX(Settings!$E$13:$E$19,MATCH(I2932,Settings!$B$13:$B$19,0))</f>
        <v/>
      </c>
      <c r="M2932" s="25">
        <f>INDEX(Structure!$K$6:$K$12,MATCH(I2932,Structure!$A$6:$A$12,0))</f>
        <v/>
      </c>
      <c r="N2932" s="26">
        <f>INDEX(Structure!$G$25:$G$52,MATCH(B2932&amp;"|"&amp;I2932,Structure!$A$25:$A$52,0))</f>
        <v/>
      </c>
      <c r="O2932" s="26">
        <f>INDEX(Structure!$H$25:$H$52,MATCH(B2932&amp;"|"&amp;I2932,Structure!$A$25:$A$52,0))</f>
        <v/>
      </c>
      <c r="P2932" s="26">
        <f>INDEX(Structure!$I$25:$I$52,MATCH(B2932&amp;"|"&amp;I2932,Structure!$A$25:$A$52,0))</f>
        <v/>
      </c>
      <c r="Q2932" s="20">
        <f>G2932/H2932</f>
        <v/>
      </c>
      <c r="R2932" s="20">
        <f>G2932/O2932</f>
        <v/>
      </c>
      <c r="S2932" s="32">
        <f>(G2932-N2932)/(P2932-N2932)</f>
        <v/>
      </c>
      <c r="T2932" s="4">
        <f>IF(G2932&lt;N2932,"Below",IF(G2932&gt;P2932,"Above","Within"))</f>
        <v/>
      </c>
      <c r="U2932" s="17">
        <f>MAX(0,N2932-G2932)*F2932</f>
        <v/>
      </c>
      <c r="V2932" s="17">
        <f>MAX(0,G2932-P2932)*F2932</f>
        <v/>
      </c>
      <c r="W2932" s="33">
        <f>IF(T2932="Above",LN(G2932/P2932)/LN(1+INDEX(Market!$E$6:$E$9,MATCH(B2932,Market!$A$6:$A$9,0))),0)</f>
        <v/>
      </c>
    </row>
    <row r="2933">
      <c r="A2933" s="5" t="inlineStr">
        <is>
          <t>E03407</t>
        </is>
      </c>
      <c r="B2933" s="5" t="inlineStr">
        <is>
          <t>ES</t>
        </is>
      </c>
      <c r="C2933" s="5" t="inlineStr">
        <is>
          <t>Customer Service</t>
        </is>
      </c>
      <c r="D2933" s="5" t="inlineStr">
        <is>
          <t>L3</t>
        </is>
      </c>
      <c r="E2933" s="5" t="inlineStr">
        <is>
          <t>F</t>
        </is>
      </c>
      <c r="F2933" s="5" t="n">
        <v>1</v>
      </c>
      <c r="G2933" s="31" t="n">
        <v>31750</v>
      </c>
      <c r="H2933" s="31" t="n">
        <v>36000</v>
      </c>
      <c r="I2933" s="6">
        <f>INDEX(Roles!$J$5:$J$40,MATCH(C2933&amp;"|"&amp;D2933,Roles!$A$5:$A$40,0))</f>
        <v/>
      </c>
      <c r="J2933" s="6">
        <f>INDEX(Roles!$K$5:$K$40,MATCH(C2933&amp;"|"&amp;D2933,Roles!$A$5:$A$40,0))</f>
        <v/>
      </c>
      <c r="K2933" s="26">
        <f>INDEX(Market!$K$31:$K$54,MATCH(B2933&amp;"|"&amp;J2933,Market!$A$31:$A$54,0))</f>
        <v/>
      </c>
      <c r="L2933" s="6">
        <f>INDEX(Settings!$E$13:$E$19,MATCH(I2933,Settings!$B$13:$B$19,0))</f>
        <v/>
      </c>
      <c r="M2933" s="25">
        <f>INDEX(Structure!$K$6:$K$12,MATCH(I2933,Structure!$A$6:$A$12,0))</f>
        <v/>
      </c>
      <c r="N2933" s="26">
        <f>INDEX(Structure!$G$25:$G$52,MATCH(B2933&amp;"|"&amp;I2933,Structure!$A$25:$A$52,0))</f>
        <v/>
      </c>
      <c r="O2933" s="26">
        <f>INDEX(Structure!$H$25:$H$52,MATCH(B2933&amp;"|"&amp;I2933,Structure!$A$25:$A$52,0))</f>
        <v/>
      </c>
      <c r="P2933" s="26">
        <f>INDEX(Structure!$I$25:$I$52,MATCH(B2933&amp;"|"&amp;I2933,Structure!$A$25:$A$52,0))</f>
        <v/>
      </c>
      <c r="Q2933" s="20">
        <f>G2933/H2933</f>
        <v/>
      </c>
      <c r="R2933" s="20">
        <f>G2933/O2933</f>
        <v/>
      </c>
      <c r="S2933" s="32">
        <f>(G2933-N2933)/(P2933-N2933)</f>
        <v/>
      </c>
      <c r="T2933" s="4">
        <f>IF(G2933&lt;N2933,"Below",IF(G2933&gt;P2933,"Above","Within"))</f>
        <v/>
      </c>
      <c r="U2933" s="17">
        <f>MAX(0,N2933-G2933)*F2933</f>
        <v/>
      </c>
      <c r="V2933" s="17">
        <f>MAX(0,G2933-P2933)*F2933</f>
        <v/>
      </c>
      <c r="W2933" s="33">
        <f>IF(T2933="Above",LN(G2933/P2933)/LN(1+INDEX(Market!$E$6:$E$9,MATCH(B2933,Market!$A$6:$A$9,0))),0)</f>
        <v/>
      </c>
    </row>
    <row r="2934">
      <c r="A2934" s="5" t="inlineStr">
        <is>
          <t>E03408</t>
        </is>
      </c>
      <c r="B2934" s="5" t="inlineStr">
        <is>
          <t>PL</t>
        </is>
      </c>
      <c r="C2934" s="5" t="inlineStr">
        <is>
          <t>Tech</t>
        </is>
      </c>
      <c r="D2934" s="5" t="inlineStr">
        <is>
          <t>L4</t>
        </is>
      </c>
      <c r="E2934" s="5" t="inlineStr">
        <is>
          <t>M</t>
        </is>
      </c>
      <c r="F2934" s="5" t="n">
        <v>1</v>
      </c>
      <c r="G2934" s="31" t="n">
        <v>42250</v>
      </c>
      <c r="H2934" s="31" t="n">
        <v>55100</v>
      </c>
      <c r="I2934" s="6">
        <f>INDEX(Roles!$J$5:$J$40,MATCH(C2934&amp;"|"&amp;D2934,Roles!$A$5:$A$40,0))</f>
        <v/>
      </c>
      <c r="J2934" s="6">
        <f>INDEX(Roles!$K$5:$K$40,MATCH(C2934&amp;"|"&amp;D2934,Roles!$A$5:$A$40,0))</f>
        <v/>
      </c>
      <c r="K2934" s="26">
        <f>INDEX(Market!$K$31:$K$54,MATCH(B2934&amp;"|"&amp;J2934,Market!$A$31:$A$54,0))</f>
        <v/>
      </c>
      <c r="L2934" s="6">
        <f>INDEX(Settings!$E$13:$E$19,MATCH(I2934,Settings!$B$13:$B$19,0))</f>
        <v/>
      </c>
      <c r="M2934" s="25">
        <f>INDEX(Structure!$K$6:$K$12,MATCH(I2934,Structure!$A$6:$A$12,0))</f>
        <v/>
      </c>
      <c r="N2934" s="26">
        <f>INDEX(Structure!$G$25:$G$52,MATCH(B2934&amp;"|"&amp;I2934,Structure!$A$25:$A$52,0))</f>
        <v/>
      </c>
      <c r="O2934" s="26">
        <f>INDEX(Structure!$H$25:$H$52,MATCH(B2934&amp;"|"&amp;I2934,Structure!$A$25:$A$52,0))</f>
        <v/>
      </c>
      <c r="P2934" s="26">
        <f>INDEX(Structure!$I$25:$I$52,MATCH(B2934&amp;"|"&amp;I2934,Structure!$A$25:$A$52,0))</f>
        <v/>
      </c>
      <c r="Q2934" s="20">
        <f>G2934/H2934</f>
        <v/>
      </c>
      <c r="R2934" s="20">
        <f>G2934/O2934</f>
        <v/>
      </c>
      <c r="S2934" s="32">
        <f>(G2934-N2934)/(P2934-N2934)</f>
        <v/>
      </c>
      <c r="T2934" s="4">
        <f>IF(G2934&lt;N2934,"Below",IF(G2934&gt;P2934,"Above","Within"))</f>
        <v/>
      </c>
      <c r="U2934" s="17">
        <f>MAX(0,N2934-G2934)*F2934</f>
        <v/>
      </c>
      <c r="V2934" s="17">
        <f>MAX(0,G2934-P2934)*F2934</f>
        <v/>
      </c>
      <c r="W2934" s="33">
        <f>IF(T2934="Above",LN(G2934/P2934)/LN(1+INDEX(Market!$E$6:$E$9,MATCH(B2934,Market!$A$6:$A$9,0))),0)</f>
        <v/>
      </c>
    </row>
    <row r="2935">
      <c r="A2935" s="5" t="inlineStr">
        <is>
          <t>E03409</t>
        </is>
      </c>
      <c r="B2935" s="5" t="inlineStr">
        <is>
          <t>PL</t>
        </is>
      </c>
      <c r="C2935" s="5" t="inlineStr">
        <is>
          <t>HR</t>
        </is>
      </c>
      <c r="D2935" s="5" t="inlineStr">
        <is>
          <t>L4</t>
        </is>
      </c>
      <c r="E2935" s="5" t="inlineStr">
        <is>
          <t>M</t>
        </is>
      </c>
      <c r="F2935" s="5" t="n">
        <v>1</v>
      </c>
      <c r="G2935" s="31" t="n">
        <v>48500</v>
      </c>
      <c r="H2935" s="31" t="n">
        <v>44100</v>
      </c>
      <c r="I2935" s="6">
        <f>INDEX(Roles!$J$5:$J$40,MATCH(C2935&amp;"|"&amp;D2935,Roles!$A$5:$A$40,0))</f>
        <v/>
      </c>
      <c r="J2935" s="6">
        <f>INDEX(Roles!$K$5:$K$40,MATCH(C2935&amp;"|"&amp;D2935,Roles!$A$5:$A$40,0))</f>
        <v/>
      </c>
      <c r="K2935" s="26">
        <f>INDEX(Market!$K$31:$K$54,MATCH(B2935&amp;"|"&amp;J2935,Market!$A$31:$A$54,0))</f>
        <v/>
      </c>
      <c r="L2935" s="6">
        <f>INDEX(Settings!$E$13:$E$19,MATCH(I2935,Settings!$B$13:$B$19,0))</f>
        <v/>
      </c>
      <c r="M2935" s="25">
        <f>INDEX(Structure!$K$6:$K$12,MATCH(I2935,Structure!$A$6:$A$12,0))</f>
        <v/>
      </c>
      <c r="N2935" s="26">
        <f>INDEX(Structure!$G$25:$G$52,MATCH(B2935&amp;"|"&amp;I2935,Structure!$A$25:$A$52,0))</f>
        <v/>
      </c>
      <c r="O2935" s="26">
        <f>INDEX(Structure!$H$25:$H$52,MATCH(B2935&amp;"|"&amp;I2935,Structure!$A$25:$A$52,0))</f>
        <v/>
      </c>
      <c r="P2935" s="26">
        <f>INDEX(Structure!$I$25:$I$52,MATCH(B2935&amp;"|"&amp;I2935,Structure!$A$25:$A$52,0))</f>
        <v/>
      </c>
      <c r="Q2935" s="20">
        <f>G2935/H2935</f>
        <v/>
      </c>
      <c r="R2935" s="20">
        <f>G2935/O2935</f>
        <v/>
      </c>
      <c r="S2935" s="32">
        <f>(G2935-N2935)/(P2935-N2935)</f>
        <v/>
      </c>
      <c r="T2935" s="4">
        <f>IF(G2935&lt;N2935,"Below",IF(G2935&gt;P2935,"Above","Within"))</f>
        <v/>
      </c>
      <c r="U2935" s="17">
        <f>MAX(0,N2935-G2935)*F2935</f>
        <v/>
      </c>
      <c r="V2935" s="17">
        <f>MAX(0,G2935-P2935)*F2935</f>
        <v/>
      </c>
      <c r="W2935" s="33">
        <f>IF(T2935="Above",LN(G2935/P2935)/LN(1+INDEX(Market!$E$6:$E$9,MATCH(B2935,Market!$A$6:$A$9,0))),0)</f>
        <v/>
      </c>
    </row>
    <row r="2936">
      <c r="A2936" s="5" t="inlineStr">
        <is>
          <t>E03410</t>
        </is>
      </c>
      <c r="B2936" s="5" t="inlineStr">
        <is>
          <t>IT</t>
        </is>
      </c>
      <c r="C2936" s="5" t="inlineStr">
        <is>
          <t>Tech</t>
        </is>
      </c>
      <c r="D2936" s="5" t="inlineStr">
        <is>
          <t>L3</t>
        </is>
      </c>
      <c r="E2936" s="5" t="inlineStr">
        <is>
          <t>F</t>
        </is>
      </c>
      <c r="F2936" s="5" t="n">
        <v>1</v>
      </c>
      <c r="G2936" s="31" t="n">
        <v>51950</v>
      </c>
      <c r="H2936" s="31" t="n">
        <v>52000</v>
      </c>
      <c r="I2936" s="6">
        <f>INDEX(Roles!$J$5:$J$40,MATCH(C2936&amp;"|"&amp;D2936,Roles!$A$5:$A$40,0))</f>
        <v/>
      </c>
      <c r="J2936" s="6">
        <f>INDEX(Roles!$K$5:$K$40,MATCH(C2936&amp;"|"&amp;D2936,Roles!$A$5:$A$40,0))</f>
        <v/>
      </c>
      <c r="K2936" s="26">
        <f>INDEX(Market!$K$31:$K$54,MATCH(B2936&amp;"|"&amp;J2936,Market!$A$31:$A$54,0))</f>
        <v/>
      </c>
      <c r="L2936" s="6">
        <f>INDEX(Settings!$E$13:$E$19,MATCH(I2936,Settings!$B$13:$B$19,0))</f>
        <v/>
      </c>
      <c r="M2936" s="25">
        <f>INDEX(Structure!$K$6:$K$12,MATCH(I2936,Structure!$A$6:$A$12,0))</f>
        <v/>
      </c>
      <c r="N2936" s="26">
        <f>INDEX(Structure!$G$25:$G$52,MATCH(B2936&amp;"|"&amp;I2936,Structure!$A$25:$A$52,0))</f>
        <v/>
      </c>
      <c r="O2936" s="26">
        <f>INDEX(Structure!$H$25:$H$52,MATCH(B2936&amp;"|"&amp;I2936,Structure!$A$25:$A$52,0))</f>
        <v/>
      </c>
      <c r="P2936" s="26">
        <f>INDEX(Structure!$I$25:$I$52,MATCH(B2936&amp;"|"&amp;I2936,Structure!$A$25:$A$52,0))</f>
        <v/>
      </c>
      <c r="Q2936" s="20">
        <f>G2936/H2936</f>
        <v/>
      </c>
      <c r="R2936" s="20">
        <f>G2936/O2936</f>
        <v/>
      </c>
      <c r="S2936" s="32">
        <f>(G2936-N2936)/(P2936-N2936)</f>
        <v/>
      </c>
      <c r="T2936" s="4">
        <f>IF(G2936&lt;N2936,"Below",IF(G2936&gt;P2936,"Above","Within"))</f>
        <v/>
      </c>
      <c r="U2936" s="17">
        <f>MAX(0,N2936-G2936)*F2936</f>
        <v/>
      </c>
      <c r="V2936" s="17">
        <f>MAX(0,G2936-P2936)*F2936</f>
        <v/>
      </c>
      <c r="W2936" s="33">
        <f>IF(T2936="Above",LN(G2936/P2936)/LN(1+INDEX(Market!$E$6:$E$9,MATCH(B2936,Market!$A$6:$A$9,0))),0)</f>
        <v/>
      </c>
    </row>
    <row r="2937">
      <c r="A2937" s="5" t="inlineStr">
        <is>
          <t>E03411</t>
        </is>
      </c>
      <c r="B2937" s="5" t="inlineStr">
        <is>
          <t>IT</t>
        </is>
      </c>
      <c r="C2937" s="5" t="inlineStr">
        <is>
          <t>HR</t>
        </is>
      </c>
      <c r="D2937" s="5" t="inlineStr">
        <is>
          <t>L2</t>
        </is>
      </c>
      <c r="E2937" s="5" t="inlineStr">
        <is>
          <t>M</t>
        </is>
      </c>
      <c r="F2937" s="5" t="n">
        <v>1</v>
      </c>
      <c r="G2937" s="31" t="n">
        <v>31850</v>
      </c>
      <c r="H2937" s="31" t="n">
        <v>32500</v>
      </c>
      <c r="I2937" s="6">
        <f>INDEX(Roles!$J$5:$J$40,MATCH(C2937&amp;"|"&amp;D2937,Roles!$A$5:$A$40,0))</f>
        <v/>
      </c>
      <c r="J2937" s="6">
        <f>INDEX(Roles!$K$5:$K$40,MATCH(C2937&amp;"|"&amp;D2937,Roles!$A$5:$A$40,0))</f>
        <v/>
      </c>
      <c r="K2937" s="26">
        <f>INDEX(Market!$K$31:$K$54,MATCH(B2937&amp;"|"&amp;J2937,Market!$A$31:$A$54,0))</f>
        <v/>
      </c>
      <c r="L2937" s="6">
        <f>INDEX(Settings!$E$13:$E$19,MATCH(I2937,Settings!$B$13:$B$19,0))</f>
        <v/>
      </c>
      <c r="M2937" s="25">
        <f>INDEX(Structure!$K$6:$K$12,MATCH(I2937,Structure!$A$6:$A$12,0))</f>
        <v/>
      </c>
      <c r="N2937" s="26">
        <f>INDEX(Structure!$G$25:$G$52,MATCH(B2937&amp;"|"&amp;I2937,Structure!$A$25:$A$52,0))</f>
        <v/>
      </c>
      <c r="O2937" s="26">
        <f>INDEX(Structure!$H$25:$H$52,MATCH(B2937&amp;"|"&amp;I2937,Structure!$A$25:$A$52,0))</f>
        <v/>
      </c>
      <c r="P2937" s="26">
        <f>INDEX(Structure!$I$25:$I$52,MATCH(B2937&amp;"|"&amp;I2937,Structure!$A$25:$A$52,0))</f>
        <v/>
      </c>
      <c r="Q2937" s="20">
        <f>G2937/H2937</f>
        <v/>
      </c>
      <c r="R2937" s="20">
        <f>G2937/O2937</f>
        <v/>
      </c>
      <c r="S2937" s="32">
        <f>(G2937-N2937)/(P2937-N2937)</f>
        <v/>
      </c>
      <c r="T2937" s="4">
        <f>IF(G2937&lt;N2937,"Below",IF(G2937&gt;P2937,"Above","Within"))</f>
        <v/>
      </c>
      <c r="U2937" s="17">
        <f>MAX(0,N2937-G2937)*F2937</f>
        <v/>
      </c>
      <c r="V2937" s="17">
        <f>MAX(0,G2937-P2937)*F2937</f>
        <v/>
      </c>
      <c r="W2937" s="33">
        <f>IF(T2937="Above",LN(G2937/P2937)/LN(1+INDEX(Market!$E$6:$E$9,MATCH(B2937,Market!$A$6:$A$9,0))),0)</f>
        <v/>
      </c>
    </row>
    <row r="2938">
      <c r="A2938" s="5" t="inlineStr">
        <is>
          <t>E03412</t>
        </is>
      </c>
      <c r="B2938" s="5" t="inlineStr">
        <is>
          <t>ES</t>
        </is>
      </c>
      <c r="C2938" s="5" t="inlineStr">
        <is>
          <t>Operations</t>
        </is>
      </c>
      <c r="D2938" s="5" t="inlineStr">
        <is>
          <t>L1</t>
        </is>
      </c>
      <c r="E2938" s="5" t="inlineStr">
        <is>
          <t>F</t>
        </is>
      </c>
      <c r="F2938" s="5" t="n">
        <v>1</v>
      </c>
      <c r="G2938" s="31" t="n">
        <v>25500</v>
      </c>
      <c r="H2938" s="31" t="n">
        <v>23800</v>
      </c>
      <c r="I2938" s="6">
        <f>INDEX(Roles!$J$5:$J$40,MATCH(C2938&amp;"|"&amp;D2938,Roles!$A$5:$A$40,0))</f>
        <v/>
      </c>
      <c r="J2938" s="6">
        <f>INDEX(Roles!$K$5:$K$40,MATCH(C2938&amp;"|"&amp;D2938,Roles!$A$5:$A$40,0))</f>
        <v/>
      </c>
      <c r="K2938" s="26">
        <f>INDEX(Market!$K$31:$K$54,MATCH(B2938&amp;"|"&amp;J2938,Market!$A$31:$A$54,0))</f>
        <v/>
      </c>
      <c r="L2938" s="6">
        <f>INDEX(Settings!$E$13:$E$19,MATCH(I2938,Settings!$B$13:$B$19,0))</f>
        <v/>
      </c>
      <c r="M2938" s="25">
        <f>INDEX(Structure!$K$6:$K$12,MATCH(I2938,Structure!$A$6:$A$12,0))</f>
        <v/>
      </c>
      <c r="N2938" s="26">
        <f>INDEX(Structure!$G$25:$G$52,MATCH(B2938&amp;"|"&amp;I2938,Structure!$A$25:$A$52,0))</f>
        <v/>
      </c>
      <c r="O2938" s="26">
        <f>INDEX(Structure!$H$25:$H$52,MATCH(B2938&amp;"|"&amp;I2938,Structure!$A$25:$A$52,0))</f>
        <v/>
      </c>
      <c r="P2938" s="26">
        <f>INDEX(Structure!$I$25:$I$52,MATCH(B2938&amp;"|"&amp;I2938,Structure!$A$25:$A$52,0))</f>
        <v/>
      </c>
      <c r="Q2938" s="20">
        <f>G2938/H2938</f>
        <v/>
      </c>
      <c r="R2938" s="20">
        <f>G2938/O2938</f>
        <v/>
      </c>
      <c r="S2938" s="32">
        <f>(G2938-N2938)/(P2938-N2938)</f>
        <v/>
      </c>
      <c r="T2938" s="4">
        <f>IF(G2938&lt;N2938,"Below",IF(G2938&gt;P2938,"Above","Within"))</f>
        <v/>
      </c>
      <c r="U2938" s="17">
        <f>MAX(0,N2938-G2938)*F2938</f>
        <v/>
      </c>
      <c r="V2938" s="17">
        <f>MAX(0,G2938-P2938)*F2938</f>
        <v/>
      </c>
      <c r="W2938" s="33">
        <f>IF(T2938="Above",LN(G2938/P2938)/LN(1+INDEX(Market!$E$6:$E$9,MATCH(B2938,Market!$A$6:$A$9,0))),0)</f>
        <v/>
      </c>
    </row>
    <row r="2939">
      <c r="A2939" s="5" t="inlineStr">
        <is>
          <t>E03414</t>
        </is>
      </c>
      <c r="B2939" s="5" t="inlineStr">
        <is>
          <t>IT</t>
        </is>
      </c>
      <c r="C2939" s="5" t="inlineStr">
        <is>
          <t>Tech</t>
        </is>
      </c>
      <c r="D2939" s="5" t="inlineStr">
        <is>
          <t>L2</t>
        </is>
      </c>
      <c r="E2939" s="5" t="inlineStr">
        <is>
          <t>M</t>
        </is>
      </c>
      <c r="F2939" s="5" t="n">
        <v>1</v>
      </c>
      <c r="G2939" s="31" t="n">
        <v>43150</v>
      </c>
      <c r="H2939" s="31" t="n">
        <v>40600</v>
      </c>
      <c r="I2939" s="6">
        <f>INDEX(Roles!$J$5:$J$40,MATCH(C2939&amp;"|"&amp;D2939,Roles!$A$5:$A$40,0))</f>
        <v/>
      </c>
      <c r="J2939" s="6">
        <f>INDEX(Roles!$K$5:$K$40,MATCH(C2939&amp;"|"&amp;D2939,Roles!$A$5:$A$40,0))</f>
        <v/>
      </c>
      <c r="K2939" s="26">
        <f>INDEX(Market!$K$31:$K$54,MATCH(B2939&amp;"|"&amp;J2939,Market!$A$31:$A$54,0))</f>
        <v/>
      </c>
      <c r="L2939" s="6">
        <f>INDEX(Settings!$E$13:$E$19,MATCH(I2939,Settings!$B$13:$B$19,0))</f>
        <v/>
      </c>
      <c r="M2939" s="25">
        <f>INDEX(Structure!$K$6:$K$12,MATCH(I2939,Structure!$A$6:$A$12,0))</f>
        <v/>
      </c>
      <c r="N2939" s="26">
        <f>INDEX(Structure!$G$25:$G$52,MATCH(B2939&amp;"|"&amp;I2939,Structure!$A$25:$A$52,0))</f>
        <v/>
      </c>
      <c r="O2939" s="26">
        <f>INDEX(Structure!$H$25:$H$52,MATCH(B2939&amp;"|"&amp;I2939,Structure!$A$25:$A$52,0))</f>
        <v/>
      </c>
      <c r="P2939" s="26">
        <f>INDEX(Structure!$I$25:$I$52,MATCH(B2939&amp;"|"&amp;I2939,Structure!$A$25:$A$52,0))</f>
        <v/>
      </c>
      <c r="Q2939" s="20">
        <f>G2939/H2939</f>
        <v/>
      </c>
      <c r="R2939" s="20">
        <f>G2939/O2939</f>
        <v/>
      </c>
      <c r="S2939" s="32">
        <f>(G2939-N2939)/(P2939-N2939)</f>
        <v/>
      </c>
      <c r="T2939" s="4">
        <f>IF(G2939&lt;N2939,"Below",IF(G2939&gt;P2939,"Above","Within"))</f>
        <v/>
      </c>
      <c r="U2939" s="17">
        <f>MAX(0,N2939-G2939)*F2939</f>
        <v/>
      </c>
      <c r="V2939" s="17">
        <f>MAX(0,G2939-P2939)*F2939</f>
        <v/>
      </c>
      <c r="W2939" s="33">
        <f>IF(T2939="Above",LN(G2939/P2939)/LN(1+INDEX(Market!$E$6:$E$9,MATCH(B2939,Market!$A$6:$A$9,0))),0)</f>
        <v/>
      </c>
    </row>
    <row r="2940">
      <c r="A2940" s="5" t="inlineStr">
        <is>
          <t>E03415</t>
        </is>
      </c>
      <c r="B2940" s="5" t="inlineStr">
        <is>
          <t>PL</t>
        </is>
      </c>
      <c r="C2940" s="5" t="inlineStr">
        <is>
          <t>Tech</t>
        </is>
      </c>
      <c r="D2940" s="5" t="inlineStr">
        <is>
          <t>L3</t>
        </is>
      </c>
      <c r="E2940" s="5" t="inlineStr">
        <is>
          <t>M</t>
        </is>
      </c>
      <c r="F2940" s="5" t="n">
        <v>1</v>
      </c>
      <c r="G2940" s="31" t="n">
        <v>38600</v>
      </c>
      <c r="H2940" s="31" t="n">
        <v>42000</v>
      </c>
      <c r="I2940" s="6">
        <f>INDEX(Roles!$J$5:$J$40,MATCH(C2940&amp;"|"&amp;D2940,Roles!$A$5:$A$40,0))</f>
        <v/>
      </c>
      <c r="J2940" s="6">
        <f>INDEX(Roles!$K$5:$K$40,MATCH(C2940&amp;"|"&amp;D2940,Roles!$A$5:$A$40,0))</f>
        <v/>
      </c>
      <c r="K2940" s="26">
        <f>INDEX(Market!$K$31:$K$54,MATCH(B2940&amp;"|"&amp;J2940,Market!$A$31:$A$54,0))</f>
        <v/>
      </c>
      <c r="L2940" s="6">
        <f>INDEX(Settings!$E$13:$E$19,MATCH(I2940,Settings!$B$13:$B$19,0))</f>
        <v/>
      </c>
      <c r="M2940" s="25">
        <f>INDEX(Structure!$K$6:$K$12,MATCH(I2940,Structure!$A$6:$A$12,0))</f>
        <v/>
      </c>
      <c r="N2940" s="26">
        <f>INDEX(Structure!$G$25:$G$52,MATCH(B2940&amp;"|"&amp;I2940,Structure!$A$25:$A$52,0))</f>
        <v/>
      </c>
      <c r="O2940" s="26">
        <f>INDEX(Structure!$H$25:$H$52,MATCH(B2940&amp;"|"&amp;I2940,Structure!$A$25:$A$52,0))</f>
        <v/>
      </c>
      <c r="P2940" s="26">
        <f>INDEX(Structure!$I$25:$I$52,MATCH(B2940&amp;"|"&amp;I2940,Structure!$A$25:$A$52,0))</f>
        <v/>
      </c>
      <c r="Q2940" s="20">
        <f>G2940/H2940</f>
        <v/>
      </c>
      <c r="R2940" s="20">
        <f>G2940/O2940</f>
        <v/>
      </c>
      <c r="S2940" s="32">
        <f>(G2940-N2940)/(P2940-N2940)</f>
        <v/>
      </c>
      <c r="T2940" s="4">
        <f>IF(G2940&lt;N2940,"Below",IF(G2940&gt;P2940,"Above","Within"))</f>
        <v/>
      </c>
      <c r="U2940" s="17">
        <f>MAX(0,N2940-G2940)*F2940</f>
        <v/>
      </c>
      <c r="V2940" s="17">
        <f>MAX(0,G2940-P2940)*F2940</f>
        <v/>
      </c>
      <c r="W2940" s="33">
        <f>IF(T2940="Above",LN(G2940/P2940)/LN(1+INDEX(Market!$E$6:$E$9,MATCH(B2940,Market!$A$6:$A$9,0))),0)</f>
        <v/>
      </c>
    </row>
    <row r="2941">
      <c r="A2941" s="5" t="inlineStr">
        <is>
          <t>E03416</t>
        </is>
      </c>
      <c r="B2941" s="5" t="inlineStr">
        <is>
          <t>ES</t>
        </is>
      </c>
      <c r="C2941" s="5" t="inlineStr">
        <is>
          <t>Operations</t>
        </is>
      </c>
      <c r="D2941" s="5" t="inlineStr">
        <is>
          <t>L2</t>
        </is>
      </c>
      <c r="E2941" s="5" t="inlineStr">
        <is>
          <t>F</t>
        </is>
      </c>
      <c r="F2941" s="5" t="n">
        <v>1</v>
      </c>
      <c r="G2941" s="31" t="n">
        <v>30400</v>
      </c>
      <c r="H2941" s="31" t="n">
        <v>29700</v>
      </c>
      <c r="I2941" s="6">
        <f>INDEX(Roles!$J$5:$J$40,MATCH(C2941&amp;"|"&amp;D2941,Roles!$A$5:$A$40,0))</f>
        <v/>
      </c>
      <c r="J2941" s="6">
        <f>INDEX(Roles!$K$5:$K$40,MATCH(C2941&amp;"|"&amp;D2941,Roles!$A$5:$A$40,0))</f>
        <v/>
      </c>
      <c r="K2941" s="26">
        <f>INDEX(Market!$K$31:$K$54,MATCH(B2941&amp;"|"&amp;J2941,Market!$A$31:$A$54,0))</f>
        <v/>
      </c>
      <c r="L2941" s="6">
        <f>INDEX(Settings!$E$13:$E$19,MATCH(I2941,Settings!$B$13:$B$19,0))</f>
        <v/>
      </c>
      <c r="M2941" s="25">
        <f>INDEX(Structure!$K$6:$K$12,MATCH(I2941,Structure!$A$6:$A$12,0))</f>
        <v/>
      </c>
      <c r="N2941" s="26">
        <f>INDEX(Structure!$G$25:$G$52,MATCH(B2941&amp;"|"&amp;I2941,Structure!$A$25:$A$52,0))</f>
        <v/>
      </c>
      <c r="O2941" s="26">
        <f>INDEX(Structure!$H$25:$H$52,MATCH(B2941&amp;"|"&amp;I2941,Structure!$A$25:$A$52,0))</f>
        <v/>
      </c>
      <c r="P2941" s="26">
        <f>INDEX(Structure!$I$25:$I$52,MATCH(B2941&amp;"|"&amp;I2941,Structure!$A$25:$A$52,0))</f>
        <v/>
      </c>
      <c r="Q2941" s="20">
        <f>G2941/H2941</f>
        <v/>
      </c>
      <c r="R2941" s="20">
        <f>G2941/O2941</f>
        <v/>
      </c>
      <c r="S2941" s="32">
        <f>(G2941-N2941)/(P2941-N2941)</f>
        <v/>
      </c>
      <c r="T2941" s="4">
        <f>IF(G2941&lt;N2941,"Below",IF(G2941&gt;P2941,"Above","Within"))</f>
        <v/>
      </c>
      <c r="U2941" s="17">
        <f>MAX(0,N2941-G2941)*F2941</f>
        <v/>
      </c>
      <c r="V2941" s="17">
        <f>MAX(0,G2941-P2941)*F2941</f>
        <v/>
      </c>
      <c r="W2941" s="33">
        <f>IF(T2941="Above",LN(G2941/P2941)/LN(1+INDEX(Market!$E$6:$E$9,MATCH(B2941,Market!$A$6:$A$9,0))),0)</f>
        <v/>
      </c>
    </row>
    <row r="2942">
      <c r="A2942" s="5" t="inlineStr">
        <is>
          <t>E03417</t>
        </is>
      </c>
      <c r="B2942" s="5" t="inlineStr">
        <is>
          <t>PL</t>
        </is>
      </c>
      <c r="C2942" s="5" t="inlineStr">
        <is>
          <t>Customer Service</t>
        </is>
      </c>
      <c r="D2942" s="5" t="inlineStr">
        <is>
          <t>L5</t>
        </is>
      </c>
      <c r="E2942" s="5" t="inlineStr">
        <is>
          <t>M</t>
        </is>
      </c>
      <c r="F2942" s="5" t="n">
        <v>1</v>
      </c>
      <c r="G2942" s="31" t="n">
        <v>58500</v>
      </c>
      <c r="H2942" s="31" t="n">
        <v>54800</v>
      </c>
      <c r="I2942" s="6">
        <f>INDEX(Roles!$J$5:$J$40,MATCH(C2942&amp;"|"&amp;D2942,Roles!$A$5:$A$40,0))</f>
        <v/>
      </c>
      <c r="J2942" s="6">
        <f>INDEX(Roles!$K$5:$K$40,MATCH(C2942&amp;"|"&amp;D2942,Roles!$A$5:$A$40,0))</f>
        <v/>
      </c>
      <c r="K2942" s="26">
        <f>INDEX(Market!$K$31:$K$54,MATCH(B2942&amp;"|"&amp;J2942,Market!$A$31:$A$54,0))</f>
        <v/>
      </c>
      <c r="L2942" s="6">
        <f>INDEX(Settings!$E$13:$E$19,MATCH(I2942,Settings!$B$13:$B$19,0))</f>
        <v/>
      </c>
      <c r="M2942" s="25">
        <f>INDEX(Structure!$K$6:$K$12,MATCH(I2942,Structure!$A$6:$A$12,0))</f>
        <v/>
      </c>
      <c r="N2942" s="26">
        <f>INDEX(Structure!$G$25:$G$52,MATCH(B2942&amp;"|"&amp;I2942,Structure!$A$25:$A$52,0))</f>
        <v/>
      </c>
      <c r="O2942" s="26">
        <f>INDEX(Structure!$H$25:$H$52,MATCH(B2942&amp;"|"&amp;I2942,Structure!$A$25:$A$52,0))</f>
        <v/>
      </c>
      <c r="P2942" s="26">
        <f>INDEX(Structure!$I$25:$I$52,MATCH(B2942&amp;"|"&amp;I2942,Structure!$A$25:$A$52,0))</f>
        <v/>
      </c>
      <c r="Q2942" s="20">
        <f>G2942/H2942</f>
        <v/>
      </c>
      <c r="R2942" s="20">
        <f>G2942/O2942</f>
        <v/>
      </c>
      <c r="S2942" s="32">
        <f>(G2942-N2942)/(P2942-N2942)</f>
        <v/>
      </c>
      <c r="T2942" s="4">
        <f>IF(G2942&lt;N2942,"Below",IF(G2942&gt;P2942,"Above","Within"))</f>
        <v/>
      </c>
      <c r="U2942" s="17">
        <f>MAX(0,N2942-G2942)*F2942</f>
        <v/>
      </c>
      <c r="V2942" s="17">
        <f>MAX(0,G2942-P2942)*F2942</f>
        <v/>
      </c>
      <c r="W2942" s="33">
        <f>IF(T2942="Above",LN(G2942/P2942)/LN(1+INDEX(Market!$E$6:$E$9,MATCH(B2942,Market!$A$6:$A$9,0))),0)</f>
        <v/>
      </c>
    </row>
    <row r="2943">
      <c r="A2943" s="5" t="inlineStr">
        <is>
          <t>E03418</t>
        </is>
      </c>
      <c r="B2943" s="5" t="inlineStr">
        <is>
          <t>PL</t>
        </is>
      </c>
      <c r="C2943" s="5" t="inlineStr">
        <is>
          <t>Customer Service</t>
        </is>
      </c>
      <c r="D2943" s="5" t="inlineStr">
        <is>
          <t>L2</t>
        </is>
      </c>
      <c r="E2943" s="5" t="inlineStr">
        <is>
          <t>M</t>
        </is>
      </c>
      <c r="F2943" s="5" t="n">
        <v>1</v>
      </c>
      <c r="G2943" s="31" t="n">
        <v>24700</v>
      </c>
      <c r="H2943" s="31" t="n">
        <v>23600</v>
      </c>
      <c r="I2943" s="6">
        <f>INDEX(Roles!$J$5:$J$40,MATCH(C2943&amp;"|"&amp;D2943,Roles!$A$5:$A$40,0))</f>
        <v/>
      </c>
      <c r="J2943" s="6">
        <f>INDEX(Roles!$K$5:$K$40,MATCH(C2943&amp;"|"&amp;D2943,Roles!$A$5:$A$40,0))</f>
        <v/>
      </c>
      <c r="K2943" s="26">
        <f>INDEX(Market!$K$31:$K$54,MATCH(B2943&amp;"|"&amp;J2943,Market!$A$31:$A$54,0))</f>
        <v/>
      </c>
      <c r="L2943" s="6">
        <f>INDEX(Settings!$E$13:$E$19,MATCH(I2943,Settings!$B$13:$B$19,0))</f>
        <v/>
      </c>
      <c r="M2943" s="25">
        <f>INDEX(Structure!$K$6:$K$12,MATCH(I2943,Structure!$A$6:$A$12,0))</f>
        <v/>
      </c>
      <c r="N2943" s="26">
        <f>INDEX(Structure!$G$25:$G$52,MATCH(B2943&amp;"|"&amp;I2943,Structure!$A$25:$A$52,0))</f>
        <v/>
      </c>
      <c r="O2943" s="26">
        <f>INDEX(Structure!$H$25:$H$52,MATCH(B2943&amp;"|"&amp;I2943,Structure!$A$25:$A$52,0))</f>
        <v/>
      </c>
      <c r="P2943" s="26">
        <f>INDEX(Structure!$I$25:$I$52,MATCH(B2943&amp;"|"&amp;I2943,Structure!$A$25:$A$52,0))</f>
        <v/>
      </c>
      <c r="Q2943" s="20">
        <f>G2943/H2943</f>
        <v/>
      </c>
      <c r="R2943" s="20">
        <f>G2943/O2943</f>
        <v/>
      </c>
      <c r="S2943" s="32">
        <f>(G2943-N2943)/(P2943-N2943)</f>
        <v/>
      </c>
      <c r="T2943" s="4">
        <f>IF(G2943&lt;N2943,"Below",IF(G2943&gt;P2943,"Above","Within"))</f>
        <v/>
      </c>
      <c r="U2943" s="17">
        <f>MAX(0,N2943-G2943)*F2943</f>
        <v/>
      </c>
      <c r="V2943" s="17">
        <f>MAX(0,G2943-P2943)*F2943</f>
        <v/>
      </c>
      <c r="W2943" s="33">
        <f>IF(T2943="Above",LN(G2943/P2943)/LN(1+INDEX(Market!$E$6:$E$9,MATCH(B2943,Market!$A$6:$A$9,0))),0)</f>
        <v/>
      </c>
    </row>
    <row r="2944">
      <c r="A2944" s="5" t="inlineStr">
        <is>
          <t>E03419</t>
        </is>
      </c>
      <c r="B2944" s="5" t="inlineStr">
        <is>
          <t>DE</t>
        </is>
      </c>
      <c r="C2944" s="5" t="inlineStr">
        <is>
          <t>Customer Service</t>
        </is>
      </c>
      <c r="D2944" s="5" t="inlineStr">
        <is>
          <t>L4</t>
        </is>
      </c>
      <c r="E2944" s="5" t="inlineStr">
        <is>
          <t>M</t>
        </is>
      </c>
      <c r="F2944" s="5" t="n">
        <v>0.8</v>
      </c>
      <c r="G2944" s="31" t="n">
        <v>59150</v>
      </c>
      <c r="H2944" s="31" t="n">
        <v>71800</v>
      </c>
      <c r="I2944" s="6">
        <f>INDEX(Roles!$J$5:$J$40,MATCH(C2944&amp;"|"&amp;D2944,Roles!$A$5:$A$40,0))</f>
        <v/>
      </c>
      <c r="J2944" s="6">
        <f>INDEX(Roles!$K$5:$K$40,MATCH(C2944&amp;"|"&amp;D2944,Roles!$A$5:$A$40,0))</f>
        <v/>
      </c>
      <c r="K2944" s="26">
        <f>INDEX(Market!$K$31:$K$54,MATCH(B2944&amp;"|"&amp;J2944,Market!$A$31:$A$54,0))</f>
        <v/>
      </c>
      <c r="L2944" s="6">
        <f>INDEX(Settings!$E$13:$E$19,MATCH(I2944,Settings!$B$13:$B$19,0))</f>
        <v/>
      </c>
      <c r="M2944" s="25">
        <f>INDEX(Structure!$K$6:$K$12,MATCH(I2944,Structure!$A$6:$A$12,0))</f>
        <v/>
      </c>
      <c r="N2944" s="26">
        <f>INDEX(Structure!$G$25:$G$52,MATCH(B2944&amp;"|"&amp;I2944,Structure!$A$25:$A$52,0))</f>
        <v/>
      </c>
      <c r="O2944" s="26">
        <f>INDEX(Structure!$H$25:$H$52,MATCH(B2944&amp;"|"&amp;I2944,Structure!$A$25:$A$52,0))</f>
        <v/>
      </c>
      <c r="P2944" s="26">
        <f>INDEX(Structure!$I$25:$I$52,MATCH(B2944&amp;"|"&amp;I2944,Structure!$A$25:$A$52,0))</f>
        <v/>
      </c>
      <c r="Q2944" s="20">
        <f>G2944/H2944</f>
        <v/>
      </c>
      <c r="R2944" s="20">
        <f>G2944/O2944</f>
        <v/>
      </c>
      <c r="S2944" s="32">
        <f>(G2944-N2944)/(P2944-N2944)</f>
        <v/>
      </c>
      <c r="T2944" s="4">
        <f>IF(G2944&lt;N2944,"Below",IF(G2944&gt;P2944,"Above","Within"))</f>
        <v/>
      </c>
      <c r="U2944" s="17">
        <f>MAX(0,N2944-G2944)*F2944</f>
        <v/>
      </c>
      <c r="V2944" s="17">
        <f>MAX(0,G2944-P2944)*F2944</f>
        <v/>
      </c>
      <c r="W2944" s="33">
        <f>IF(T2944="Above",LN(G2944/P2944)/LN(1+INDEX(Market!$E$6:$E$9,MATCH(B2944,Market!$A$6:$A$9,0))),0)</f>
        <v/>
      </c>
    </row>
    <row r="2945">
      <c r="A2945" s="5" t="inlineStr">
        <is>
          <t>E03420</t>
        </is>
      </c>
      <c r="B2945" s="5" t="inlineStr">
        <is>
          <t>ES</t>
        </is>
      </c>
      <c r="C2945" s="5" t="inlineStr">
        <is>
          <t>Operations</t>
        </is>
      </c>
      <c r="D2945" s="5" t="inlineStr">
        <is>
          <t>L2</t>
        </is>
      </c>
      <c r="E2945" s="5" t="inlineStr">
        <is>
          <t>F</t>
        </is>
      </c>
      <c r="F2945" s="5" t="n">
        <v>1</v>
      </c>
      <c r="G2945" s="31" t="n">
        <v>26150</v>
      </c>
      <c r="H2945" s="31" t="n">
        <v>29700</v>
      </c>
      <c r="I2945" s="6">
        <f>INDEX(Roles!$J$5:$J$40,MATCH(C2945&amp;"|"&amp;D2945,Roles!$A$5:$A$40,0))</f>
        <v/>
      </c>
      <c r="J2945" s="6">
        <f>INDEX(Roles!$K$5:$K$40,MATCH(C2945&amp;"|"&amp;D2945,Roles!$A$5:$A$40,0))</f>
        <v/>
      </c>
      <c r="K2945" s="26">
        <f>INDEX(Market!$K$31:$K$54,MATCH(B2945&amp;"|"&amp;J2945,Market!$A$31:$A$54,0))</f>
        <v/>
      </c>
      <c r="L2945" s="6">
        <f>INDEX(Settings!$E$13:$E$19,MATCH(I2945,Settings!$B$13:$B$19,0))</f>
        <v/>
      </c>
      <c r="M2945" s="25">
        <f>INDEX(Structure!$K$6:$K$12,MATCH(I2945,Structure!$A$6:$A$12,0))</f>
        <v/>
      </c>
      <c r="N2945" s="26">
        <f>INDEX(Structure!$G$25:$G$52,MATCH(B2945&amp;"|"&amp;I2945,Structure!$A$25:$A$52,0))</f>
        <v/>
      </c>
      <c r="O2945" s="26">
        <f>INDEX(Structure!$H$25:$H$52,MATCH(B2945&amp;"|"&amp;I2945,Structure!$A$25:$A$52,0))</f>
        <v/>
      </c>
      <c r="P2945" s="26">
        <f>INDEX(Structure!$I$25:$I$52,MATCH(B2945&amp;"|"&amp;I2945,Structure!$A$25:$A$52,0))</f>
        <v/>
      </c>
      <c r="Q2945" s="20">
        <f>G2945/H2945</f>
        <v/>
      </c>
      <c r="R2945" s="20">
        <f>G2945/O2945</f>
        <v/>
      </c>
      <c r="S2945" s="32">
        <f>(G2945-N2945)/(P2945-N2945)</f>
        <v/>
      </c>
      <c r="T2945" s="4">
        <f>IF(G2945&lt;N2945,"Below",IF(G2945&gt;P2945,"Above","Within"))</f>
        <v/>
      </c>
      <c r="U2945" s="17">
        <f>MAX(0,N2945-G2945)*F2945</f>
        <v/>
      </c>
      <c r="V2945" s="17">
        <f>MAX(0,G2945-P2945)*F2945</f>
        <v/>
      </c>
      <c r="W2945" s="33">
        <f>IF(T2945="Above",LN(G2945/P2945)/LN(1+INDEX(Market!$E$6:$E$9,MATCH(B2945,Market!$A$6:$A$9,0))),0)</f>
        <v/>
      </c>
    </row>
    <row r="2946">
      <c r="A2946" s="5" t="inlineStr">
        <is>
          <t>E03421</t>
        </is>
      </c>
      <c r="B2946" s="5" t="inlineStr">
        <is>
          <t>IT</t>
        </is>
      </c>
      <c r="C2946" s="5" t="inlineStr">
        <is>
          <t>Tech</t>
        </is>
      </c>
      <c r="D2946" s="5" t="inlineStr">
        <is>
          <t>L4</t>
        </is>
      </c>
      <c r="E2946" s="5" t="inlineStr">
        <is>
          <t>M</t>
        </is>
      </c>
      <c r="F2946" s="5" t="n">
        <v>1</v>
      </c>
      <c r="G2946" s="31" t="n">
        <v>71650</v>
      </c>
      <c r="H2946" s="31" t="n">
        <v>68200</v>
      </c>
      <c r="I2946" s="6">
        <f>INDEX(Roles!$J$5:$J$40,MATCH(C2946&amp;"|"&amp;D2946,Roles!$A$5:$A$40,0))</f>
        <v/>
      </c>
      <c r="J2946" s="6">
        <f>INDEX(Roles!$K$5:$K$40,MATCH(C2946&amp;"|"&amp;D2946,Roles!$A$5:$A$40,0))</f>
        <v/>
      </c>
      <c r="K2946" s="26">
        <f>INDEX(Market!$K$31:$K$54,MATCH(B2946&amp;"|"&amp;J2946,Market!$A$31:$A$54,0))</f>
        <v/>
      </c>
      <c r="L2946" s="6">
        <f>INDEX(Settings!$E$13:$E$19,MATCH(I2946,Settings!$B$13:$B$19,0))</f>
        <v/>
      </c>
      <c r="M2946" s="25">
        <f>INDEX(Structure!$K$6:$K$12,MATCH(I2946,Structure!$A$6:$A$12,0))</f>
        <v/>
      </c>
      <c r="N2946" s="26">
        <f>INDEX(Structure!$G$25:$G$52,MATCH(B2946&amp;"|"&amp;I2946,Structure!$A$25:$A$52,0))</f>
        <v/>
      </c>
      <c r="O2946" s="26">
        <f>INDEX(Structure!$H$25:$H$52,MATCH(B2946&amp;"|"&amp;I2946,Structure!$A$25:$A$52,0))</f>
        <v/>
      </c>
      <c r="P2946" s="26">
        <f>INDEX(Structure!$I$25:$I$52,MATCH(B2946&amp;"|"&amp;I2946,Structure!$A$25:$A$52,0))</f>
        <v/>
      </c>
      <c r="Q2946" s="20">
        <f>G2946/H2946</f>
        <v/>
      </c>
      <c r="R2946" s="20">
        <f>G2946/O2946</f>
        <v/>
      </c>
      <c r="S2946" s="32">
        <f>(G2946-N2946)/(P2946-N2946)</f>
        <v/>
      </c>
      <c r="T2946" s="4">
        <f>IF(G2946&lt;N2946,"Below",IF(G2946&gt;P2946,"Above","Within"))</f>
        <v/>
      </c>
      <c r="U2946" s="17">
        <f>MAX(0,N2946-G2946)*F2946</f>
        <v/>
      </c>
      <c r="V2946" s="17">
        <f>MAX(0,G2946-P2946)*F2946</f>
        <v/>
      </c>
      <c r="W2946" s="33">
        <f>IF(T2946="Above",LN(G2946/P2946)/LN(1+INDEX(Market!$E$6:$E$9,MATCH(B2946,Market!$A$6:$A$9,0))),0)</f>
        <v/>
      </c>
    </row>
    <row r="2947">
      <c r="A2947" s="5" t="inlineStr">
        <is>
          <t>E03422</t>
        </is>
      </c>
      <c r="B2947" s="5" t="inlineStr">
        <is>
          <t>IT</t>
        </is>
      </c>
      <c r="C2947" s="5" t="inlineStr">
        <is>
          <t>Finance</t>
        </is>
      </c>
      <c r="D2947" s="5" t="inlineStr">
        <is>
          <t>L4</t>
        </is>
      </c>
      <c r="E2947" s="5" t="inlineStr">
        <is>
          <t>M</t>
        </is>
      </c>
      <c r="F2947" s="5" t="n">
        <v>1</v>
      </c>
      <c r="G2947" s="31" t="n">
        <v>60650</v>
      </c>
      <c r="H2947" s="31" t="n">
        <v>60100</v>
      </c>
      <c r="I2947" s="6">
        <f>INDEX(Roles!$J$5:$J$40,MATCH(C2947&amp;"|"&amp;D2947,Roles!$A$5:$A$40,0))</f>
        <v/>
      </c>
      <c r="J2947" s="6">
        <f>INDEX(Roles!$K$5:$K$40,MATCH(C2947&amp;"|"&amp;D2947,Roles!$A$5:$A$40,0))</f>
        <v/>
      </c>
      <c r="K2947" s="26">
        <f>INDEX(Market!$K$31:$K$54,MATCH(B2947&amp;"|"&amp;J2947,Market!$A$31:$A$54,0))</f>
        <v/>
      </c>
      <c r="L2947" s="6">
        <f>INDEX(Settings!$E$13:$E$19,MATCH(I2947,Settings!$B$13:$B$19,0))</f>
        <v/>
      </c>
      <c r="M2947" s="25">
        <f>INDEX(Structure!$K$6:$K$12,MATCH(I2947,Structure!$A$6:$A$12,0))</f>
        <v/>
      </c>
      <c r="N2947" s="26">
        <f>INDEX(Structure!$G$25:$G$52,MATCH(B2947&amp;"|"&amp;I2947,Structure!$A$25:$A$52,0))</f>
        <v/>
      </c>
      <c r="O2947" s="26">
        <f>INDEX(Structure!$H$25:$H$52,MATCH(B2947&amp;"|"&amp;I2947,Structure!$A$25:$A$52,0))</f>
        <v/>
      </c>
      <c r="P2947" s="26">
        <f>INDEX(Structure!$I$25:$I$52,MATCH(B2947&amp;"|"&amp;I2947,Structure!$A$25:$A$52,0))</f>
        <v/>
      </c>
      <c r="Q2947" s="20">
        <f>G2947/H2947</f>
        <v/>
      </c>
      <c r="R2947" s="20">
        <f>G2947/O2947</f>
        <v/>
      </c>
      <c r="S2947" s="32">
        <f>(G2947-N2947)/(P2947-N2947)</f>
        <v/>
      </c>
      <c r="T2947" s="4">
        <f>IF(G2947&lt;N2947,"Below",IF(G2947&gt;P2947,"Above","Within"))</f>
        <v/>
      </c>
      <c r="U2947" s="17">
        <f>MAX(0,N2947-G2947)*F2947</f>
        <v/>
      </c>
      <c r="V2947" s="17">
        <f>MAX(0,G2947-P2947)*F2947</f>
        <v/>
      </c>
      <c r="W2947" s="33">
        <f>IF(T2947="Above",LN(G2947/P2947)/LN(1+INDEX(Market!$E$6:$E$9,MATCH(B2947,Market!$A$6:$A$9,0))),0)</f>
        <v/>
      </c>
    </row>
    <row r="2948">
      <c r="A2948" s="5" t="inlineStr">
        <is>
          <t>E03423</t>
        </is>
      </c>
      <c r="B2948" s="5" t="inlineStr">
        <is>
          <t>DE</t>
        </is>
      </c>
      <c r="C2948" s="5" t="inlineStr">
        <is>
          <t>Operations</t>
        </is>
      </c>
      <c r="D2948" s="5" t="inlineStr">
        <is>
          <t>L4</t>
        </is>
      </c>
      <c r="E2948" s="5" t="inlineStr">
        <is>
          <t>M</t>
        </is>
      </c>
      <c r="F2948" s="5" t="n">
        <v>1</v>
      </c>
      <c r="G2948" s="31" t="n">
        <v>75450</v>
      </c>
      <c r="H2948" s="31" t="n">
        <v>75800</v>
      </c>
      <c r="I2948" s="6">
        <f>INDEX(Roles!$J$5:$J$40,MATCH(C2948&amp;"|"&amp;D2948,Roles!$A$5:$A$40,0))</f>
        <v/>
      </c>
      <c r="J2948" s="6">
        <f>INDEX(Roles!$K$5:$K$40,MATCH(C2948&amp;"|"&amp;D2948,Roles!$A$5:$A$40,0))</f>
        <v/>
      </c>
      <c r="K2948" s="26">
        <f>INDEX(Market!$K$31:$K$54,MATCH(B2948&amp;"|"&amp;J2948,Market!$A$31:$A$54,0))</f>
        <v/>
      </c>
      <c r="L2948" s="6">
        <f>INDEX(Settings!$E$13:$E$19,MATCH(I2948,Settings!$B$13:$B$19,0))</f>
        <v/>
      </c>
      <c r="M2948" s="25">
        <f>INDEX(Structure!$K$6:$K$12,MATCH(I2948,Structure!$A$6:$A$12,0))</f>
        <v/>
      </c>
      <c r="N2948" s="26">
        <f>INDEX(Structure!$G$25:$G$52,MATCH(B2948&amp;"|"&amp;I2948,Structure!$A$25:$A$52,0))</f>
        <v/>
      </c>
      <c r="O2948" s="26">
        <f>INDEX(Structure!$H$25:$H$52,MATCH(B2948&amp;"|"&amp;I2948,Structure!$A$25:$A$52,0))</f>
        <v/>
      </c>
      <c r="P2948" s="26">
        <f>INDEX(Structure!$I$25:$I$52,MATCH(B2948&amp;"|"&amp;I2948,Structure!$A$25:$A$52,0))</f>
        <v/>
      </c>
      <c r="Q2948" s="20">
        <f>G2948/H2948</f>
        <v/>
      </c>
      <c r="R2948" s="20">
        <f>G2948/O2948</f>
        <v/>
      </c>
      <c r="S2948" s="32">
        <f>(G2948-N2948)/(P2948-N2948)</f>
        <v/>
      </c>
      <c r="T2948" s="4">
        <f>IF(G2948&lt;N2948,"Below",IF(G2948&gt;P2948,"Above","Within"))</f>
        <v/>
      </c>
      <c r="U2948" s="17">
        <f>MAX(0,N2948-G2948)*F2948</f>
        <v/>
      </c>
      <c r="V2948" s="17">
        <f>MAX(0,G2948-P2948)*F2948</f>
        <v/>
      </c>
      <c r="W2948" s="33">
        <f>IF(T2948="Above",LN(G2948/P2948)/LN(1+INDEX(Market!$E$6:$E$9,MATCH(B2948,Market!$A$6:$A$9,0))),0)</f>
        <v/>
      </c>
    </row>
    <row r="2949">
      <c r="A2949" s="5" t="inlineStr">
        <is>
          <t>E03424</t>
        </is>
      </c>
      <c r="B2949" s="5" t="inlineStr">
        <is>
          <t>ES</t>
        </is>
      </c>
      <c r="C2949" s="5" t="inlineStr">
        <is>
          <t>Customer Service</t>
        </is>
      </c>
      <c r="D2949" s="5" t="inlineStr">
        <is>
          <t>L4</t>
        </is>
      </c>
      <c r="E2949" s="5" t="inlineStr">
        <is>
          <t>F</t>
        </is>
      </c>
      <c r="F2949" s="5" t="n">
        <v>1</v>
      </c>
      <c r="G2949" s="31" t="n">
        <v>46850</v>
      </c>
      <c r="H2949" s="31" t="n">
        <v>47200</v>
      </c>
      <c r="I2949" s="6">
        <f>INDEX(Roles!$J$5:$J$40,MATCH(C2949&amp;"|"&amp;D2949,Roles!$A$5:$A$40,0))</f>
        <v/>
      </c>
      <c r="J2949" s="6">
        <f>INDEX(Roles!$K$5:$K$40,MATCH(C2949&amp;"|"&amp;D2949,Roles!$A$5:$A$40,0))</f>
        <v/>
      </c>
      <c r="K2949" s="26">
        <f>INDEX(Market!$K$31:$K$54,MATCH(B2949&amp;"|"&amp;J2949,Market!$A$31:$A$54,0))</f>
        <v/>
      </c>
      <c r="L2949" s="6">
        <f>INDEX(Settings!$E$13:$E$19,MATCH(I2949,Settings!$B$13:$B$19,0))</f>
        <v/>
      </c>
      <c r="M2949" s="25">
        <f>INDEX(Structure!$K$6:$K$12,MATCH(I2949,Structure!$A$6:$A$12,0))</f>
        <v/>
      </c>
      <c r="N2949" s="26">
        <f>INDEX(Structure!$G$25:$G$52,MATCH(B2949&amp;"|"&amp;I2949,Structure!$A$25:$A$52,0))</f>
        <v/>
      </c>
      <c r="O2949" s="26">
        <f>INDEX(Structure!$H$25:$H$52,MATCH(B2949&amp;"|"&amp;I2949,Structure!$A$25:$A$52,0))</f>
        <v/>
      </c>
      <c r="P2949" s="26">
        <f>INDEX(Structure!$I$25:$I$52,MATCH(B2949&amp;"|"&amp;I2949,Structure!$A$25:$A$52,0))</f>
        <v/>
      </c>
      <c r="Q2949" s="20">
        <f>G2949/H2949</f>
        <v/>
      </c>
      <c r="R2949" s="20">
        <f>G2949/O2949</f>
        <v/>
      </c>
      <c r="S2949" s="32">
        <f>(G2949-N2949)/(P2949-N2949)</f>
        <v/>
      </c>
      <c r="T2949" s="4">
        <f>IF(G2949&lt;N2949,"Below",IF(G2949&gt;P2949,"Above","Within"))</f>
        <v/>
      </c>
      <c r="U2949" s="17">
        <f>MAX(0,N2949-G2949)*F2949</f>
        <v/>
      </c>
      <c r="V2949" s="17">
        <f>MAX(0,G2949-P2949)*F2949</f>
        <v/>
      </c>
      <c r="W2949" s="33">
        <f>IF(T2949="Above",LN(G2949/P2949)/LN(1+INDEX(Market!$E$6:$E$9,MATCH(B2949,Market!$A$6:$A$9,0))),0)</f>
        <v/>
      </c>
    </row>
    <row r="2950">
      <c r="A2950" s="5" t="inlineStr">
        <is>
          <t>E03425</t>
        </is>
      </c>
      <c r="B2950" s="5" t="inlineStr">
        <is>
          <t>IT</t>
        </is>
      </c>
      <c r="C2950" s="5" t="inlineStr">
        <is>
          <t>Tech</t>
        </is>
      </c>
      <c r="D2950" s="5" t="inlineStr">
        <is>
          <t>L5</t>
        </is>
      </c>
      <c r="E2950" s="5" t="inlineStr">
        <is>
          <t>M</t>
        </is>
      </c>
      <c r="F2950" s="5" t="n">
        <v>1</v>
      </c>
      <c r="G2950" s="31" t="n">
        <v>93350</v>
      </c>
      <c r="H2950" s="31" t="n">
        <v>94200</v>
      </c>
      <c r="I2950" s="6">
        <f>INDEX(Roles!$J$5:$J$40,MATCH(C2950&amp;"|"&amp;D2950,Roles!$A$5:$A$40,0))</f>
        <v/>
      </c>
      <c r="J2950" s="6">
        <f>INDEX(Roles!$K$5:$K$40,MATCH(C2950&amp;"|"&amp;D2950,Roles!$A$5:$A$40,0))</f>
        <v/>
      </c>
      <c r="K2950" s="26">
        <f>INDEX(Market!$K$31:$K$54,MATCH(B2950&amp;"|"&amp;J2950,Market!$A$31:$A$54,0))</f>
        <v/>
      </c>
      <c r="L2950" s="6">
        <f>INDEX(Settings!$E$13:$E$19,MATCH(I2950,Settings!$B$13:$B$19,0))</f>
        <v/>
      </c>
      <c r="M2950" s="25">
        <f>INDEX(Structure!$K$6:$K$12,MATCH(I2950,Structure!$A$6:$A$12,0))</f>
        <v/>
      </c>
      <c r="N2950" s="26">
        <f>INDEX(Structure!$G$25:$G$52,MATCH(B2950&amp;"|"&amp;I2950,Structure!$A$25:$A$52,0))</f>
        <v/>
      </c>
      <c r="O2950" s="26">
        <f>INDEX(Structure!$H$25:$H$52,MATCH(B2950&amp;"|"&amp;I2950,Structure!$A$25:$A$52,0))</f>
        <v/>
      </c>
      <c r="P2950" s="26">
        <f>INDEX(Structure!$I$25:$I$52,MATCH(B2950&amp;"|"&amp;I2950,Structure!$A$25:$A$52,0))</f>
        <v/>
      </c>
      <c r="Q2950" s="20">
        <f>G2950/H2950</f>
        <v/>
      </c>
      <c r="R2950" s="20">
        <f>G2950/O2950</f>
        <v/>
      </c>
      <c r="S2950" s="32">
        <f>(G2950-N2950)/(P2950-N2950)</f>
        <v/>
      </c>
      <c r="T2950" s="4">
        <f>IF(G2950&lt;N2950,"Below",IF(G2950&gt;P2950,"Above","Within"))</f>
        <v/>
      </c>
      <c r="U2950" s="17">
        <f>MAX(0,N2950-G2950)*F2950</f>
        <v/>
      </c>
      <c r="V2950" s="17">
        <f>MAX(0,G2950-P2950)*F2950</f>
        <v/>
      </c>
      <c r="W2950" s="33">
        <f>IF(T2950="Above",LN(G2950/P2950)/LN(1+INDEX(Market!$E$6:$E$9,MATCH(B2950,Market!$A$6:$A$9,0))),0)</f>
        <v/>
      </c>
    </row>
    <row r="2951">
      <c r="A2951" s="5" t="inlineStr">
        <is>
          <t>E03426</t>
        </is>
      </c>
      <c r="B2951" s="5" t="inlineStr">
        <is>
          <t>IT</t>
        </is>
      </c>
      <c r="C2951" s="5" t="inlineStr">
        <is>
          <t>Operations</t>
        </is>
      </c>
      <c r="D2951" s="5" t="inlineStr">
        <is>
          <t>L2</t>
        </is>
      </c>
      <c r="E2951" s="5" t="inlineStr">
        <is>
          <t>F</t>
        </is>
      </c>
      <c r="F2951" s="5" t="n">
        <v>0.8</v>
      </c>
      <c r="G2951" s="31" t="n">
        <v>28300</v>
      </c>
      <c r="H2951" s="31" t="n">
        <v>30900</v>
      </c>
      <c r="I2951" s="6">
        <f>INDEX(Roles!$J$5:$J$40,MATCH(C2951&amp;"|"&amp;D2951,Roles!$A$5:$A$40,0))</f>
        <v/>
      </c>
      <c r="J2951" s="6">
        <f>INDEX(Roles!$K$5:$K$40,MATCH(C2951&amp;"|"&amp;D2951,Roles!$A$5:$A$40,0))</f>
        <v/>
      </c>
      <c r="K2951" s="26">
        <f>INDEX(Market!$K$31:$K$54,MATCH(B2951&amp;"|"&amp;J2951,Market!$A$31:$A$54,0))</f>
        <v/>
      </c>
      <c r="L2951" s="6">
        <f>INDEX(Settings!$E$13:$E$19,MATCH(I2951,Settings!$B$13:$B$19,0))</f>
        <v/>
      </c>
      <c r="M2951" s="25">
        <f>INDEX(Structure!$K$6:$K$12,MATCH(I2951,Structure!$A$6:$A$12,0))</f>
        <v/>
      </c>
      <c r="N2951" s="26">
        <f>INDEX(Structure!$G$25:$G$52,MATCH(B2951&amp;"|"&amp;I2951,Structure!$A$25:$A$52,0))</f>
        <v/>
      </c>
      <c r="O2951" s="26">
        <f>INDEX(Structure!$H$25:$H$52,MATCH(B2951&amp;"|"&amp;I2951,Structure!$A$25:$A$52,0))</f>
        <v/>
      </c>
      <c r="P2951" s="26">
        <f>INDEX(Structure!$I$25:$I$52,MATCH(B2951&amp;"|"&amp;I2951,Structure!$A$25:$A$52,0))</f>
        <v/>
      </c>
      <c r="Q2951" s="20">
        <f>G2951/H2951</f>
        <v/>
      </c>
      <c r="R2951" s="20">
        <f>G2951/O2951</f>
        <v/>
      </c>
      <c r="S2951" s="32">
        <f>(G2951-N2951)/(P2951-N2951)</f>
        <v/>
      </c>
      <c r="T2951" s="4">
        <f>IF(G2951&lt;N2951,"Below",IF(G2951&gt;P2951,"Above","Within"))</f>
        <v/>
      </c>
      <c r="U2951" s="17">
        <f>MAX(0,N2951-G2951)*F2951</f>
        <v/>
      </c>
      <c r="V2951" s="17">
        <f>MAX(0,G2951-P2951)*F2951</f>
        <v/>
      </c>
      <c r="W2951" s="33">
        <f>IF(T2951="Above",LN(G2951/P2951)/LN(1+INDEX(Market!$E$6:$E$9,MATCH(B2951,Market!$A$6:$A$9,0))),0)</f>
        <v/>
      </c>
    </row>
    <row r="2952">
      <c r="A2952" s="5" t="inlineStr">
        <is>
          <t>E03427</t>
        </is>
      </c>
      <c r="B2952" s="5" t="inlineStr">
        <is>
          <t>IT</t>
        </is>
      </c>
      <c r="C2952" s="5" t="inlineStr">
        <is>
          <t>Operations</t>
        </is>
      </c>
      <c r="D2952" s="5" t="inlineStr">
        <is>
          <t>L3</t>
        </is>
      </c>
      <c r="E2952" s="5" t="inlineStr">
        <is>
          <t>F</t>
        </is>
      </c>
      <c r="F2952" s="5" t="n">
        <v>0.8</v>
      </c>
      <c r="G2952" s="31" t="n">
        <v>34950</v>
      </c>
      <c r="H2952" s="31" t="n">
        <v>39500</v>
      </c>
      <c r="I2952" s="6">
        <f>INDEX(Roles!$J$5:$J$40,MATCH(C2952&amp;"|"&amp;D2952,Roles!$A$5:$A$40,0))</f>
        <v/>
      </c>
      <c r="J2952" s="6">
        <f>INDEX(Roles!$K$5:$K$40,MATCH(C2952&amp;"|"&amp;D2952,Roles!$A$5:$A$40,0))</f>
        <v/>
      </c>
      <c r="K2952" s="26">
        <f>INDEX(Market!$K$31:$K$54,MATCH(B2952&amp;"|"&amp;J2952,Market!$A$31:$A$54,0))</f>
        <v/>
      </c>
      <c r="L2952" s="6">
        <f>INDEX(Settings!$E$13:$E$19,MATCH(I2952,Settings!$B$13:$B$19,0))</f>
        <v/>
      </c>
      <c r="M2952" s="25">
        <f>INDEX(Structure!$K$6:$K$12,MATCH(I2952,Structure!$A$6:$A$12,0))</f>
        <v/>
      </c>
      <c r="N2952" s="26">
        <f>INDEX(Structure!$G$25:$G$52,MATCH(B2952&amp;"|"&amp;I2952,Structure!$A$25:$A$52,0))</f>
        <v/>
      </c>
      <c r="O2952" s="26">
        <f>INDEX(Structure!$H$25:$H$52,MATCH(B2952&amp;"|"&amp;I2952,Structure!$A$25:$A$52,0))</f>
        <v/>
      </c>
      <c r="P2952" s="26">
        <f>INDEX(Structure!$I$25:$I$52,MATCH(B2952&amp;"|"&amp;I2952,Structure!$A$25:$A$52,0))</f>
        <v/>
      </c>
      <c r="Q2952" s="20">
        <f>G2952/H2952</f>
        <v/>
      </c>
      <c r="R2952" s="20">
        <f>G2952/O2952</f>
        <v/>
      </c>
      <c r="S2952" s="32">
        <f>(G2952-N2952)/(P2952-N2952)</f>
        <v/>
      </c>
      <c r="T2952" s="4">
        <f>IF(G2952&lt;N2952,"Below",IF(G2952&gt;P2952,"Above","Within"))</f>
        <v/>
      </c>
      <c r="U2952" s="17">
        <f>MAX(0,N2952-G2952)*F2952</f>
        <v/>
      </c>
      <c r="V2952" s="17">
        <f>MAX(0,G2952-P2952)*F2952</f>
        <v/>
      </c>
      <c r="W2952" s="33">
        <f>IF(T2952="Above",LN(G2952/P2952)/LN(1+INDEX(Market!$E$6:$E$9,MATCH(B2952,Market!$A$6:$A$9,0))),0)</f>
        <v/>
      </c>
    </row>
    <row r="2953">
      <c r="A2953" s="5" t="inlineStr">
        <is>
          <t>E03428</t>
        </is>
      </c>
      <c r="B2953" s="5" t="inlineStr">
        <is>
          <t>DE</t>
        </is>
      </c>
      <c r="C2953" s="5" t="inlineStr">
        <is>
          <t>Customer Service</t>
        </is>
      </c>
      <c r="D2953" s="5" t="inlineStr">
        <is>
          <t>L1</t>
        </is>
      </c>
      <c r="E2953" s="5" t="inlineStr">
        <is>
          <t>M</t>
        </is>
      </c>
      <c r="F2953" s="5" t="n">
        <v>1</v>
      </c>
      <c r="G2953" s="31" t="n">
        <v>34650</v>
      </c>
      <c r="H2953" s="31" t="n">
        <v>34200</v>
      </c>
      <c r="I2953" s="6">
        <f>INDEX(Roles!$J$5:$J$40,MATCH(C2953&amp;"|"&amp;D2953,Roles!$A$5:$A$40,0))</f>
        <v/>
      </c>
      <c r="J2953" s="6">
        <f>INDEX(Roles!$K$5:$K$40,MATCH(C2953&amp;"|"&amp;D2953,Roles!$A$5:$A$40,0))</f>
        <v/>
      </c>
      <c r="K2953" s="26">
        <f>INDEX(Market!$K$31:$K$54,MATCH(B2953&amp;"|"&amp;J2953,Market!$A$31:$A$54,0))</f>
        <v/>
      </c>
      <c r="L2953" s="6">
        <f>INDEX(Settings!$E$13:$E$19,MATCH(I2953,Settings!$B$13:$B$19,0))</f>
        <v/>
      </c>
      <c r="M2953" s="25">
        <f>INDEX(Structure!$K$6:$K$12,MATCH(I2953,Structure!$A$6:$A$12,0))</f>
        <v/>
      </c>
      <c r="N2953" s="26">
        <f>INDEX(Structure!$G$25:$G$52,MATCH(B2953&amp;"|"&amp;I2953,Structure!$A$25:$A$52,0))</f>
        <v/>
      </c>
      <c r="O2953" s="26">
        <f>INDEX(Structure!$H$25:$H$52,MATCH(B2953&amp;"|"&amp;I2953,Structure!$A$25:$A$52,0))</f>
        <v/>
      </c>
      <c r="P2953" s="26">
        <f>INDEX(Structure!$I$25:$I$52,MATCH(B2953&amp;"|"&amp;I2953,Structure!$A$25:$A$52,0))</f>
        <v/>
      </c>
      <c r="Q2953" s="20">
        <f>G2953/H2953</f>
        <v/>
      </c>
      <c r="R2953" s="20">
        <f>G2953/O2953</f>
        <v/>
      </c>
      <c r="S2953" s="32">
        <f>(G2953-N2953)/(P2953-N2953)</f>
        <v/>
      </c>
      <c r="T2953" s="4">
        <f>IF(G2953&lt;N2953,"Below",IF(G2953&gt;P2953,"Above","Within"))</f>
        <v/>
      </c>
      <c r="U2953" s="17">
        <f>MAX(0,N2953-G2953)*F2953</f>
        <v/>
      </c>
      <c r="V2953" s="17">
        <f>MAX(0,G2953-P2953)*F2953</f>
        <v/>
      </c>
      <c r="W2953" s="33">
        <f>IF(T2953="Above",LN(G2953/P2953)/LN(1+INDEX(Market!$E$6:$E$9,MATCH(B2953,Market!$A$6:$A$9,0))),0)</f>
        <v/>
      </c>
    </row>
    <row r="2954">
      <c r="A2954" s="5" t="inlineStr">
        <is>
          <t>E03429</t>
        </is>
      </c>
      <c r="B2954" s="5" t="inlineStr">
        <is>
          <t>ES</t>
        </is>
      </c>
      <c r="C2954" s="5" t="inlineStr">
        <is>
          <t>Operations</t>
        </is>
      </c>
      <c r="D2954" s="5" t="inlineStr">
        <is>
          <t>L2</t>
        </is>
      </c>
      <c r="E2954" s="5" t="inlineStr">
        <is>
          <t>F</t>
        </is>
      </c>
      <c r="F2954" s="5" t="n">
        <v>1</v>
      </c>
      <c r="G2954" s="31" t="n">
        <v>27650</v>
      </c>
      <c r="H2954" s="31" t="n">
        <v>29700</v>
      </c>
      <c r="I2954" s="6">
        <f>INDEX(Roles!$J$5:$J$40,MATCH(C2954&amp;"|"&amp;D2954,Roles!$A$5:$A$40,0))</f>
        <v/>
      </c>
      <c r="J2954" s="6">
        <f>INDEX(Roles!$K$5:$K$40,MATCH(C2954&amp;"|"&amp;D2954,Roles!$A$5:$A$40,0))</f>
        <v/>
      </c>
      <c r="K2954" s="26">
        <f>INDEX(Market!$K$31:$K$54,MATCH(B2954&amp;"|"&amp;J2954,Market!$A$31:$A$54,0))</f>
        <v/>
      </c>
      <c r="L2954" s="6">
        <f>INDEX(Settings!$E$13:$E$19,MATCH(I2954,Settings!$B$13:$B$19,0))</f>
        <v/>
      </c>
      <c r="M2954" s="25">
        <f>INDEX(Structure!$K$6:$K$12,MATCH(I2954,Structure!$A$6:$A$12,0))</f>
        <v/>
      </c>
      <c r="N2954" s="26">
        <f>INDEX(Structure!$G$25:$G$52,MATCH(B2954&amp;"|"&amp;I2954,Structure!$A$25:$A$52,0))</f>
        <v/>
      </c>
      <c r="O2954" s="26">
        <f>INDEX(Structure!$H$25:$H$52,MATCH(B2954&amp;"|"&amp;I2954,Structure!$A$25:$A$52,0))</f>
        <v/>
      </c>
      <c r="P2954" s="26">
        <f>INDEX(Structure!$I$25:$I$52,MATCH(B2954&amp;"|"&amp;I2954,Structure!$A$25:$A$52,0))</f>
        <v/>
      </c>
      <c r="Q2954" s="20">
        <f>G2954/H2954</f>
        <v/>
      </c>
      <c r="R2954" s="20">
        <f>G2954/O2954</f>
        <v/>
      </c>
      <c r="S2954" s="32">
        <f>(G2954-N2954)/(P2954-N2954)</f>
        <v/>
      </c>
      <c r="T2954" s="4">
        <f>IF(G2954&lt;N2954,"Below",IF(G2954&gt;P2954,"Above","Within"))</f>
        <v/>
      </c>
      <c r="U2954" s="17">
        <f>MAX(0,N2954-G2954)*F2954</f>
        <v/>
      </c>
      <c r="V2954" s="17">
        <f>MAX(0,G2954-P2954)*F2954</f>
        <v/>
      </c>
      <c r="W2954" s="33">
        <f>IF(T2954="Above",LN(G2954/P2954)/LN(1+INDEX(Market!$E$6:$E$9,MATCH(B2954,Market!$A$6:$A$9,0))),0)</f>
        <v/>
      </c>
    </row>
    <row r="2955">
      <c r="A2955" s="5" t="inlineStr">
        <is>
          <t>E03431</t>
        </is>
      </c>
      <c r="B2955" s="5" t="inlineStr">
        <is>
          <t>PL</t>
        </is>
      </c>
      <c r="C2955" s="5" t="inlineStr">
        <is>
          <t>HR</t>
        </is>
      </c>
      <c r="D2955" s="5" t="inlineStr">
        <is>
          <t>L3</t>
        </is>
      </c>
      <c r="E2955" s="5" t="inlineStr">
        <is>
          <t>F</t>
        </is>
      </c>
      <c r="F2955" s="5" t="n">
        <v>1</v>
      </c>
      <c r="G2955" s="31" t="n">
        <v>36600</v>
      </c>
      <c r="H2955" s="31" t="n">
        <v>33600</v>
      </c>
      <c r="I2955" s="6">
        <f>INDEX(Roles!$J$5:$J$40,MATCH(C2955&amp;"|"&amp;D2955,Roles!$A$5:$A$40,0))</f>
        <v/>
      </c>
      <c r="J2955" s="6">
        <f>INDEX(Roles!$K$5:$K$40,MATCH(C2955&amp;"|"&amp;D2955,Roles!$A$5:$A$40,0))</f>
        <v/>
      </c>
      <c r="K2955" s="26">
        <f>INDEX(Market!$K$31:$K$54,MATCH(B2955&amp;"|"&amp;J2955,Market!$A$31:$A$54,0))</f>
        <v/>
      </c>
      <c r="L2955" s="6">
        <f>INDEX(Settings!$E$13:$E$19,MATCH(I2955,Settings!$B$13:$B$19,0))</f>
        <v/>
      </c>
      <c r="M2955" s="25">
        <f>INDEX(Structure!$K$6:$K$12,MATCH(I2955,Structure!$A$6:$A$12,0))</f>
        <v/>
      </c>
      <c r="N2955" s="26">
        <f>INDEX(Structure!$G$25:$G$52,MATCH(B2955&amp;"|"&amp;I2955,Structure!$A$25:$A$52,0))</f>
        <v/>
      </c>
      <c r="O2955" s="26">
        <f>INDEX(Structure!$H$25:$H$52,MATCH(B2955&amp;"|"&amp;I2955,Structure!$A$25:$A$52,0))</f>
        <v/>
      </c>
      <c r="P2955" s="26">
        <f>INDEX(Structure!$I$25:$I$52,MATCH(B2955&amp;"|"&amp;I2955,Structure!$A$25:$A$52,0))</f>
        <v/>
      </c>
      <c r="Q2955" s="20">
        <f>G2955/H2955</f>
        <v/>
      </c>
      <c r="R2955" s="20">
        <f>G2955/O2955</f>
        <v/>
      </c>
      <c r="S2955" s="32">
        <f>(G2955-N2955)/(P2955-N2955)</f>
        <v/>
      </c>
      <c r="T2955" s="4">
        <f>IF(G2955&lt;N2955,"Below",IF(G2955&gt;P2955,"Above","Within"))</f>
        <v/>
      </c>
      <c r="U2955" s="17">
        <f>MAX(0,N2955-G2955)*F2955</f>
        <v/>
      </c>
      <c r="V2955" s="17">
        <f>MAX(0,G2955-P2955)*F2955</f>
        <v/>
      </c>
      <c r="W2955" s="33">
        <f>IF(T2955="Above",LN(G2955/P2955)/LN(1+INDEX(Market!$E$6:$E$9,MATCH(B2955,Market!$A$6:$A$9,0))),0)</f>
        <v/>
      </c>
    </row>
    <row r="2956">
      <c r="A2956" s="5" t="inlineStr">
        <is>
          <t>E03432</t>
        </is>
      </c>
      <c r="B2956" s="5" t="inlineStr">
        <is>
          <t>IT</t>
        </is>
      </c>
      <c r="C2956" s="5" t="inlineStr">
        <is>
          <t>Tech</t>
        </is>
      </c>
      <c r="D2956" s="5" t="inlineStr">
        <is>
          <t>L1</t>
        </is>
      </c>
      <c r="E2956" s="5" t="inlineStr">
        <is>
          <t>F</t>
        </is>
      </c>
      <c r="F2956" s="5" t="n">
        <v>1</v>
      </c>
      <c r="G2956" s="31" t="n">
        <v>35650</v>
      </c>
      <c r="H2956" s="31" t="n">
        <v>32500</v>
      </c>
      <c r="I2956" s="6">
        <f>INDEX(Roles!$J$5:$J$40,MATCH(C2956&amp;"|"&amp;D2956,Roles!$A$5:$A$40,0))</f>
        <v/>
      </c>
      <c r="J2956" s="6">
        <f>INDEX(Roles!$K$5:$K$40,MATCH(C2956&amp;"|"&amp;D2956,Roles!$A$5:$A$40,0))</f>
        <v/>
      </c>
      <c r="K2956" s="26">
        <f>INDEX(Market!$K$31:$K$54,MATCH(B2956&amp;"|"&amp;J2956,Market!$A$31:$A$54,0))</f>
        <v/>
      </c>
      <c r="L2956" s="6">
        <f>INDEX(Settings!$E$13:$E$19,MATCH(I2956,Settings!$B$13:$B$19,0))</f>
        <v/>
      </c>
      <c r="M2956" s="25">
        <f>INDEX(Structure!$K$6:$K$12,MATCH(I2956,Structure!$A$6:$A$12,0))</f>
        <v/>
      </c>
      <c r="N2956" s="26">
        <f>INDEX(Structure!$G$25:$G$52,MATCH(B2956&amp;"|"&amp;I2956,Structure!$A$25:$A$52,0))</f>
        <v/>
      </c>
      <c r="O2956" s="26">
        <f>INDEX(Structure!$H$25:$H$52,MATCH(B2956&amp;"|"&amp;I2956,Structure!$A$25:$A$52,0))</f>
        <v/>
      </c>
      <c r="P2956" s="26">
        <f>INDEX(Structure!$I$25:$I$52,MATCH(B2956&amp;"|"&amp;I2956,Structure!$A$25:$A$52,0))</f>
        <v/>
      </c>
      <c r="Q2956" s="20">
        <f>G2956/H2956</f>
        <v/>
      </c>
      <c r="R2956" s="20">
        <f>G2956/O2956</f>
        <v/>
      </c>
      <c r="S2956" s="32">
        <f>(G2956-N2956)/(P2956-N2956)</f>
        <v/>
      </c>
      <c r="T2956" s="4">
        <f>IF(G2956&lt;N2956,"Below",IF(G2956&gt;P2956,"Above","Within"))</f>
        <v/>
      </c>
      <c r="U2956" s="17">
        <f>MAX(0,N2956-G2956)*F2956</f>
        <v/>
      </c>
      <c r="V2956" s="17">
        <f>MAX(0,G2956-P2956)*F2956</f>
        <v/>
      </c>
      <c r="W2956" s="33">
        <f>IF(T2956="Above",LN(G2956/P2956)/LN(1+INDEX(Market!$E$6:$E$9,MATCH(B2956,Market!$A$6:$A$9,0))),0)</f>
        <v/>
      </c>
    </row>
    <row r="2957">
      <c r="A2957" s="5" t="inlineStr">
        <is>
          <t>E03433</t>
        </is>
      </c>
      <c r="B2957" s="5" t="inlineStr">
        <is>
          <t>IT</t>
        </is>
      </c>
      <c r="C2957" s="5" t="inlineStr">
        <is>
          <t>Customer Service</t>
        </is>
      </c>
      <c r="D2957" s="5" t="inlineStr">
        <is>
          <t>L5</t>
        </is>
      </c>
      <c r="E2957" s="5" t="inlineStr">
        <is>
          <t>M</t>
        </is>
      </c>
      <c r="F2957" s="5" t="n">
        <v>1</v>
      </c>
      <c r="G2957" s="31" t="n">
        <v>68900</v>
      </c>
      <c r="H2957" s="31" t="n">
        <v>67900</v>
      </c>
      <c r="I2957" s="6">
        <f>INDEX(Roles!$J$5:$J$40,MATCH(C2957&amp;"|"&amp;D2957,Roles!$A$5:$A$40,0))</f>
        <v/>
      </c>
      <c r="J2957" s="6">
        <f>INDEX(Roles!$K$5:$K$40,MATCH(C2957&amp;"|"&amp;D2957,Roles!$A$5:$A$40,0))</f>
        <v/>
      </c>
      <c r="K2957" s="26">
        <f>INDEX(Market!$K$31:$K$54,MATCH(B2957&amp;"|"&amp;J2957,Market!$A$31:$A$54,0))</f>
        <v/>
      </c>
      <c r="L2957" s="6">
        <f>INDEX(Settings!$E$13:$E$19,MATCH(I2957,Settings!$B$13:$B$19,0))</f>
        <v/>
      </c>
      <c r="M2957" s="25">
        <f>INDEX(Structure!$K$6:$K$12,MATCH(I2957,Structure!$A$6:$A$12,0))</f>
        <v/>
      </c>
      <c r="N2957" s="26">
        <f>INDEX(Structure!$G$25:$G$52,MATCH(B2957&amp;"|"&amp;I2957,Structure!$A$25:$A$52,0))</f>
        <v/>
      </c>
      <c r="O2957" s="26">
        <f>INDEX(Structure!$H$25:$H$52,MATCH(B2957&amp;"|"&amp;I2957,Structure!$A$25:$A$52,0))</f>
        <v/>
      </c>
      <c r="P2957" s="26">
        <f>INDEX(Structure!$I$25:$I$52,MATCH(B2957&amp;"|"&amp;I2957,Structure!$A$25:$A$52,0))</f>
        <v/>
      </c>
      <c r="Q2957" s="20">
        <f>G2957/H2957</f>
        <v/>
      </c>
      <c r="R2957" s="20">
        <f>G2957/O2957</f>
        <v/>
      </c>
      <c r="S2957" s="32">
        <f>(G2957-N2957)/(P2957-N2957)</f>
        <v/>
      </c>
      <c r="T2957" s="4">
        <f>IF(G2957&lt;N2957,"Below",IF(G2957&gt;P2957,"Above","Within"))</f>
        <v/>
      </c>
      <c r="U2957" s="17">
        <f>MAX(0,N2957-G2957)*F2957</f>
        <v/>
      </c>
      <c r="V2957" s="17">
        <f>MAX(0,G2957-P2957)*F2957</f>
        <v/>
      </c>
      <c r="W2957" s="33">
        <f>IF(T2957="Above",LN(G2957/P2957)/LN(1+INDEX(Market!$E$6:$E$9,MATCH(B2957,Market!$A$6:$A$9,0))),0)</f>
        <v/>
      </c>
    </row>
    <row r="2958">
      <c r="A2958" s="5" t="inlineStr">
        <is>
          <t>E03434</t>
        </is>
      </c>
      <c r="B2958" s="5" t="inlineStr">
        <is>
          <t>PL</t>
        </is>
      </c>
      <c r="C2958" s="5" t="inlineStr">
        <is>
          <t>Finance</t>
        </is>
      </c>
      <c r="D2958" s="5" t="inlineStr">
        <is>
          <t>L1</t>
        </is>
      </c>
      <c r="E2958" s="5" t="inlineStr">
        <is>
          <t>M</t>
        </is>
      </c>
      <c r="F2958" s="5" t="n">
        <v>1</v>
      </c>
      <c r="G2958" s="31" t="n">
        <v>25200</v>
      </c>
      <c r="H2958" s="31" t="n">
        <v>23100</v>
      </c>
      <c r="I2958" s="6">
        <f>INDEX(Roles!$J$5:$J$40,MATCH(C2958&amp;"|"&amp;D2958,Roles!$A$5:$A$40,0))</f>
        <v/>
      </c>
      <c r="J2958" s="6">
        <f>INDEX(Roles!$K$5:$K$40,MATCH(C2958&amp;"|"&amp;D2958,Roles!$A$5:$A$40,0))</f>
        <v/>
      </c>
      <c r="K2958" s="26">
        <f>INDEX(Market!$K$31:$K$54,MATCH(B2958&amp;"|"&amp;J2958,Market!$A$31:$A$54,0))</f>
        <v/>
      </c>
      <c r="L2958" s="6">
        <f>INDEX(Settings!$E$13:$E$19,MATCH(I2958,Settings!$B$13:$B$19,0))</f>
        <v/>
      </c>
      <c r="M2958" s="25">
        <f>INDEX(Structure!$K$6:$K$12,MATCH(I2958,Structure!$A$6:$A$12,0))</f>
        <v/>
      </c>
      <c r="N2958" s="26">
        <f>INDEX(Structure!$G$25:$G$52,MATCH(B2958&amp;"|"&amp;I2958,Structure!$A$25:$A$52,0))</f>
        <v/>
      </c>
      <c r="O2958" s="26">
        <f>INDEX(Structure!$H$25:$H$52,MATCH(B2958&amp;"|"&amp;I2958,Structure!$A$25:$A$52,0))</f>
        <v/>
      </c>
      <c r="P2958" s="26">
        <f>INDEX(Structure!$I$25:$I$52,MATCH(B2958&amp;"|"&amp;I2958,Structure!$A$25:$A$52,0))</f>
        <v/>
      </c>
      <c r="Q2958" s="20">
        <f>G2958/H2958</f>
        <v/>
      </c>
      <c r="R2958" s="20">
        <f>G2958/O2958</f>
        <v/>
      </c>
      <c r="S2958" s="32">
        <f>(G2958-N2958)/(P2958-N2958)</f>
        <v/>
      </c>
      <c r="T2958" s="4">
        <f>IF(G2958&lt;N2958,"Below",IF(G2958&gt;P2958,"Above","Within"))</f>
        <v/>
      </c>
      <c r="U2958" s="17">
        <f>MAX(0,N2958-G2958)*F2958</f>
        <v/>
      </c>
      <c r="V2958" s="17">
        <f>MAX(0,G2958-P2958)*F2958</f>
        <v/>
      </c>
      <c r="W2958" s="33">
        <f>IF(T2958="Above",LN(G2958/P2958)/LN(1+INDEX(Market!$E$6:$E$9,MATCH(B2958,Market!$A$6:$A$9,0))),0)</f>
        <v/>
      </c>
    </row>
    <row r="2959">
      <c r="A2959" s="5" t="inlineStr">
        <is>
          <t>E03436</t>
        </is>
      </c>
      <c r="B2959" s="5" t="inlineStr">
        <is>
          <t>IT</t>
        </is>
      </c>
      <c r="C2959" s="5" t="inlineStr">
        <is>
          <t>HR</t>
        </is>
      </c>
      <c r="D2959" s="5" t="inlineStr">
        <is>
          <t>L2</t>
        </is>
      </c>
      <c r="E2959" s="5" t="inlineStr">
        <is>
          <t>M</t>
        </is>
      </c>
      <c r="F2959" s="5" t="n">
        <v>1</v>
      </c>
      <c r="G2959" s="31" t="n">
        <v>34100</v>
      </c>
      <c r="H2959" s="31" t="n">
        <v>32500</v>
      </c>
      <c r="I2959" s="6">
        <f>INDEX(Roles!$J$5:$J$40,MATCH(C2959&amp;"|"&amp;D2959,Roles!$A$5:$A$40,0))</f>
        <v/>
      </c>
      <c r="J2959" s="6">
        <f>INDEX(Roles!$K$5:$K$40,MATCH(C2959&amp;"|"&amp;D2959,Roles!$A$5:$A$40,0))</f>
        <v/>
      </c>
      <c r="K2959" s="26">
        <f>INDEX(Market!$K$31:$K$54,MATCH(B2959&amp;"|"&amp;J2959,Market!$A$31:$A$54,0))</f>
        <v/>
      </c>
      <c r="L2959" s="6">
        <f>INDEX(Settings!$E$13:$E$19,MATCH(I2959,Settings!$B$13:$B$19,0))</f>
        <v/>
      </c>
      <c r="M2959" s="25">
        <f>INDEX(Structure!$K$6:$K$12,MATCH(I2959,Structure!$A$6:$A$12,0))</f>
        <v/>
      </c>
      <c r="N2959" s="26">
        <f>INDEX(Structure!$G$25:$G$52,MATCH(B2959&amp;"|"&amp;I2959,Structure!$A$25:$A$52,0))</f>
        <v/>
      </c>
      <c r="O2959" s="26">
        <f>INDEX(Structure!$H$25:$H$52,MATCH(B2959&amp;"|"&amp;I2959,Structure!$A$25:$A$52,0))</f>
        <v/>
      </c>
      <c r="P2959" s="26">
        <f>INDEX(Structure!$I$25:$I$52,MATCH(B2959&amp;"|"&amp;I2959,Structure!$A$25:$A$52,0))</f>
        <v/>
      </c>
      <c r="Q2959" s="20">
        <f>G2959/H2959</f>
        <v/>
      </c>
      <c r="R2959" s="20">
        <f>G2959/O2959</f>
        <v/>
      </c>
      <c r="S2959" s="32">
        <f>(G2959-N2959)/(P2959-N2959)</f>
        <v/>
      </c>
      <c r="T2959" s="4">
        <f>IF(G2959&lt;N2959,"Below",IF(G2959&gt;P2959,"Above","Within"))</f>
        <v/>
      </c>
      <c r="U2959" s="17">
        <f>MAX(0,N2959-G2959)*F2959</f>
        <v/>
      </c>
      <c r="V2959" s="17">
        <f>MAX(0,G2959-P2959)*F2959</f>
        <v/>
      </c>
      <c r="W2959" s="33">
        <f>IF(T2959="Above",LN(G2959/P2959)/LN(1+INDEX(Market!$E$6:$E$9,MATCH(B2959,Market!$A$6:$A$9,0))),0)</f>
        <v/>
      </c>
    </row>
    <row r="2960">
      <c r="A2960" s="5" t="inlineStr">
        <is>
          <t>E03437</t>
        </is>
      </c>
      <c r="B2960" s="5" t="inlineStr">
        <is>
          <t>ES</t>
        </is>
      </c>
      <c r="C2960" s="5" t="inlineStr">
        <is>
          <t>Operations</t>
        </is>
      </c>
      <c r="D2960" s="5" t="inlineStr">
        <is>
          <t>L6</t>
        </is>
      </c>
      <c r="E2960" s="5" t="inlineStr">
        <is>
          <t>M</t>
        </is>
      </c>
      <c r="F2960" s="5" t="n">
        <v>1</v>
      </c>
      <c r="G2960" s="31" t="n">
        <v>86000</v>
      </c>
      <c r="H2960" s="31" t="n">
        <v>95000</v>
      </c>
      <c r="I2960" s="6">
        <f>INDEX(Roles!$J$5:$J$40,MATCH(C2960&amp;"|"&amp;D2960,Roles!$A$5:$A$40,0))</f>
        <v/>
      </c>
      <c r="J2960" s="6">
        <f>INDEX(Roles!$K$5:$K$40,MATCH(C2960&amp;"|"&amp;D2960,Roles!$A$5:$A$40,0))</f>
        <v/>
      </c>
      <c r="K2960" s="26">
        <f>INDEX(Market!$K$31:$K$54,MATCH(B2960&amp;"|"&amp;J2960,Market!$A$31:$A$54,0))</f>
        <v/>
      </c>
      <c r="L2960" s="6">
        <f>INDEX(Settings!$E$13:$E$19,MATCH(I2960,Settings!$B$13:$B$19,0))</f>
        <v/>
      </c>
      <c r="M2960" s="25">
        <f>INDEX(Structure!$K$6:$K$12,MATCH(I2960,Structure!$A$6:$A$12,0))</f>
        <v/>
      </c>
      <c r="N2960" s="26">
        <f>INDEX(Structure!$G$25:$G$52,MATCH(B2960&amp;"|"&amp;I2960,Structure!$A$25:$A$52,0))</f>
        <v/>
      </c>
      <c r="O2960" s="26">
        <f>INDEX(Structure!$H$25:$H$52,MATCH(B2960&amp;"|"&amp;I2960,Structure!$A$25:$A$52,0))</f>
        <v/>
      </c>
      <c r="P2960" s="26">
        <f>INDEX(Structure!$I$25:$I$52,MATCH(B2960&amp;"|"&amp;I2960,Structure!$A$25:$A$52,0))</f>
        <v/>
      </c>
      <c r="Q2960" s="20">
        <f>G2960/H2960</f>
        <v/>
      </c>
      <c r="R2960" s="20">
        <f>G2960/O2960</f>
        <v/>
      </c>
      <c r="S2960" s="32">
        <f>(G2960-N2960)/(P2960-N2960)</f>
        <v/>
      </c>
      <c r="T2960" s="4">
        <f>IF(G2960&lt;N2960,"Below",IF(G2960&gt;P2960,"Above","Within"))</f>
        <v/>
      </c>
      <c r="U2960" s="17">
        <f>MAX(0,N2960-G2960)*F2960</f>
        <v/>
      </c>
      <c r="V2960" s="17">
        <f>MAX(0,G2960-P2960)*F2960</f>
        <v/>
      </c>
      <c r="W2960" s="33">
        <f>IF(T2960="Above",LN(G2960/P2960)/LN(1+INDEX(Market!$E$6:$E$9,MATCH(B2960,Market!$A$6:$A$9,0))),0)</f>
        <v/>
      </c>
    </row>
    <row r="2961">
      <c r="A2961" s="5" t="inlineStr">
        <is>
          <t>E03438</t>
        </is>
      </c>
      <c r="B2961" s="5" t="inlineStr">
        <is>
          <t>ES</t>
        </is>
      </c>
      <c r="C2961" s="5" t="inlineStr">
        <is>
          <t>HR</t>
        </is>
      </c>
      <c r="D2961" s="5" t="inlineStr">
        <is>
          <t>L3</t>
        </is>
      </c>
      <c r="E2961" s="5" t="inlineStr">
        <is>
          <t>M</t>
        </is>
      </c>
      <c r="F2961" s="5" t="n">
        <v>1</v>
      </c>
      <c r="G2961" s="31" t="n">
        <v>38500</v>
      </c>
      <c r="H2961" s="31" t="n">
        <v>40000</v>
      </c>
      <c r="I2961" s="6">
        <f>INDEX(Roles!$J$5:$J$40,MATCH(C2961&amp;"|"&amp;D2961,Roles!$A$5:$A$40,0))</f>
        <v/>
      </c>
      <c r="J2961" s="6">
        <f>INDEX(Roles!$K$5:$K$40,MATCH(C2961&amp;"|"&amp;D2961,Roles!$A$5:$A$40,0))</f>
        <v/>
      </c>
      <c r="K2961" s="26">
        <f>INDEX(Market!$K$31:$K$54,MATCH(B2961&amp;"|"&amp;J2961,Market!$A$31:$A$54,0))</f>
        <v/>
      </c>
      <c r="L2961" s="6">
        <f>INDEX(Settings!$E$13:$E$19,MATCH(I2961,Settings!$B$13:$B$19,0))</f>
        <v/>
      </c>
      <c r="M2961" s="25">
        <f>INDEX(Structure!$K$6:$K$12,MATCH(I2961,Structure!$A$6:$A$12,0))</f>
        <v/>
      </c>
      <c r="N2961" s="26">
        <f>INDEX(Structure!$G$25:$G$52,MATCH(B2961&amp;"|"&amp;I2961,Structure!$A$25:$A$52,0))</f>
        <v/>
      </c>
      <c r="O2961" s="26">
        <f>INDEX(Structure!$H$25:$H$52,MATCH(B2961&amp;"|"&amp;I2961,Structure!$A$25:$A$52,0))</f>
        <v/>
      </c>
      <c r="P2961" s="26">
        <f>INDEX(Structure!$I$25:$I$52,MATCH(B2961&amp;"|"&amp;I2961,Structure!$A$25:$A$52,0))</f>
        <v/>
      </c>
      <c r="Q2961" s="20">
        <f>G2961/H2961</f>
        <v/>
      </c>
      <c r="R2961" s="20">
        <f>G2961/O2961</f>
        <v/>
      </c>
      <c r="S2961" s="32">
        <f>(G2961-N2961)/(P2961-N2961)</f>
        <v/>
      </c>
      <c r="T2961" s="4">
        <f>IF(G2961&lt;N2961,"Below",IF(G2961&gt;P2961,"Above","Within"))</f>
        <v/>
      </c>
      <c r="U2961" s="17">
        <f>MAX(0,N2961-G2961)*F2961</f>
        <v/>
      </c>
      <c r="V2961" s="17">
        <f>MAX(0,G2961-P2961)*F2961</f>
        <v/>
      </c>
      <c r="W2961" s="33">
        <f>IF(T2961="Above",LN(G2961/P2961)/LN(1+INDEX(Market!$E$6:$E$9,MATCH(B2961,Market!$A$6:$A$9,0))),0)</f>
        <v/>
      </c>
    </row>
    <row r="2962">
      <c r="A2962" s="5" t="inlineStr">
        <is>
          <t>E03439</t>
        </is>
      </c>
      <c r="B2962" s="5" t="inlineStr">
        <is>
          <t>PL</t>
        </is>
      </c>
      <c r="C2962" s="5" t="inlineStr">
        <is>
          <t>Operations</t>
        </is>
      </c>
      <c r="D2962" s="5" t="inlineStr">
        <is>
          <t>L2</t>
        </is>
      </c>
      <c r="E2962" s="5" t="inlineStr">
        <is>
          <t>M</t>
        </is>
      </c>
      <c r="F2962" s="5" t="n">
        <v>1</v>
      </c>
      <c r="G2962" s="31" t="n">
        <v>29750</v>
      </c>
      <c r="H2962" s="31" t="n">
        <v>24900</v>
      </c>
      <c r="I2962" s="6">
        <f>INDEX(Roles!$J$5:$J$40,MATCH(C2962&amp;"|"&amp;D2962,Roles!$A$5:$A$40,0))</f>
        <v/>
      </c>
      <c r="J2962" s="6">
        <f>INDEX(Roles!$K$5:$K$40,MATCH(C2962&amp;"|"&amp;D2962,Roles!$A$5:$A$40,0))</f>
        <v/>
      </c>
      <c r="K2962" s="26">
        <f>INDEX(Market!$K$31:$K$54,MATCH(B2962&amp;"|"&amp;J2962,Market!$A$31:$A$54,0))</f>
        <v/>
      </c>
      <c r="L2962" s="6">
        <f>INDEX(Settings!$E$13:$E$19,MATCH(I2962,Settings!$B$13:$B$19,0))</f>
        <v/>
      </c>
      <c r="M2962" s="25">
        <f>INDEX(Structure!$K$6:$K$12,MATCH(I2962,Structure!$A$6:$A$12,0))</f>
        <v/>
      </c>
      <c r="N2962" s="26">
        <f>INDEX(Structure!$G$25:$G$52,MATCH(B2962&amp;"|"&amp;I2962,Structure!$A$25:$A$52,0))</f>
        <v/>
      </c>
      <c r="O2962" s="26">
        <f>INDEX(Structure!$H$25:$H$52,MATCH(B2962&amp;"|"&amp;I2962,Structure!$A$25:$A$52,0))</f>
        <v/>
      </c>
      <c r="P2962" s="26">
        <f>INDEX(Structure!$I$25:$I$52,MATCH(B2962&amp;"|"&amp;I2962,Structure!$A$25:$A$52,0))</f>
        <v/>
      </c>
      <c r="Q2962" s="20">
        <f>G2962/H2962</f>
        <v/>
      </c>
      <c r="R2962" s="20">
        <f>G2962/O2962</f>
        <v/>
      </c>
      <c r="S2962" s="32">
        <f>(G2962-N2962)/(P2962-N2962)</f>
        <v/>
      </c>
      <c r="T2962" s="4">
        <f>IF(G2962&lt;N2962,"Below",IF(G2962&gt;P2962,"Above","Within"))</f>
        <v/>
      </c>
      <c r="U2962" s="17">
        <f>MAX(0,N2962-G2962)*F2962</f>
        <v/>
      </c>
      <c r="V2962" s="17">
        <f>MAX(0,G2962-P2962)*F2962</f>
        <v/>
      </c>
      <c r="W2962" s="33">
        <f>IF(T2962="Above",LN(G2962/P2962)/LN(1+INDEX(Market!$E$6:$E$9,MATCH(B2962,Market!$A$6:$A$9,0))),0)</f>
        <v/>
      </c>
    </row>
    <row r="2963">
      <c r="A2963" s="5" t="inlineStr">
        <is>
          <t>E03440</t>
        </is>
      </c>
      <c r="B2963" s="5" t="inlineStr">
        <is>
          <t>DE</t>
        </is>
      </c>
      <c r="C2963" s="5" t="inlineStr">
        <is>
          <t>Finance</t>
        </is>
      </c>
      <c r="D2963" s="5" t="inlineStr">
        <is>
          <t>L1</t>
        </is>
      </c>
      <c r="E2963" s="5" t="inlineStr">
        <is>
          <t>F</t>
        </is>
      </c>
      <c r="F2963" s="5" t="n">
        <v>1</v>
      </c>
      <c r="G2963" s="31" t="n">
        <v>40600</v>
      </c>
      <c r="H2963" s="31" t="n">
        <v>41800</v>
      </c>
      <c r="I2963" s="6">
        <f>INDEX(Roles!$J$5:$J$40,MATCH(C2963&amp;"|"&amp;D2963,Roles!$A$5:$A$40,0))</f>
        <v/>
      </c>
      <c r="J2963" s="6">
        <f>INDEX(Roles!$K$5:$K$40,MATCH(C2963&amp;"|"&amp;D2963,Roles!$A$5:$A$40,0))</f>
        <v/>
      </c>
      <c r="K2963" s="26">
        <f>INDEX(Market!$K$31:$K$54,MATCH(B2963&amp;"|"&amp;J2963,Market!$A$31:$A$54,0))</f>
        <v/>
      </c>
      <c r="L2963" s="6">
        <f>INDEX(Settings!$E$13:$E$19,MATCH(I2963,Settings!$B$13:$B$19,0))</f>
        <v/>
      </c>
      <c r="M2963" s="25">
        <f>INDEX(Structure!$K$6:$K$12,MATCH(I2963,Structure!$A$6:$A$12,0))</f>
        <v/>
      </c>
      <c r="N2963" s="26">
        <f>INDEX(Structure!$G$25:$G$52,MATCH(B2963&amp;"|"&amp;I2963,Structure!$A$25:$A$52,0))</f>
        <v/>
      </c>
      <c r="O2963" s="26">
        <f>INDEX(Structure!$H$25:$H$52,MATCH(B2963&amp;"|"&amp;I2963,Structure!$A$25:$A$52,0))</f>
        <v/>
      </c>
      <c r="P2963" s="26">
        <f>INDEX(Structure!$I$25:$I$52,MATCH(B2963&amp;"|"&amp;I2963,Structure!$A$25:$A$52,0))</f>
        <v/>
      </c>
      <c r="Q2963" s="20">
        <f>G2963/H2963</f>
        <v/>
      </c>
      <c r="R2963" s="20">
        <f>G2963/O2963</f>
        <v/>
      </c>
      <c r="S2963" s="32">
        <f>(G2963-N2963)/(P2963-N2963)</f>
        <v/>
      </c>
      <c r="T2963" s="4">
        <f>IF(G2963&lt;N2963,"Below",IF(G2963&gt;P2963,"Above","Within"))</f>
        <v/>
      </c>
      <c r="U2963" s="17">
        <f>MAX(0,N2963-G2963)*F2963</f>
        <v/>
      </c>
      <c r="V2963" s="17">
        <f>MAX(0,G2963-P2963)*F2963</f>
        <v/>
      </c>
      <c r="W2963" s="33">
        <f>IF(T2963="Above",LN(G2963/P2963)/LN(1+INDEX(Market!$E$6:$E$9,MATCH(B2963,Market!$A$6:$A$9,0))),0)</f>
        <v/>
      </c>
    </row>
    <row r="2964">
      <c r="A2964" s="5" t="inlineStr">
        <is>
          <t>E03441</t>
        </is>
      </c>
      <c r="B2964" s="5" t="inlineStr">
        <is>
          <t>PL</t>
        </is>
      </c>
      <c r="C2964" s="5" t="inlineStr">
        <is>
          <t>Tech</t>
        </is>
      </c>
      <c r="D2964" s="5" t="inlineStr">
        <is>
          <t>L5</t>
        </is>
      </c>
      <c r="E2964" s="5" t="inlineStr">
        <is>
          <t>F</t>
        </is>
      </c>
      <c r="F2964" s="5" t="n">
        <v>1</v>
      </c>
      <c r="G2964" s="31" t="n">
        <v>81950</v>
      </c>
      <c r="H2964" s="31" t="n">
        <v>76100</v>
      </c>
      <c r="I2964" s="6">
        <f>INDEX(Roles!$J$5:$J$40,MATCH(C2964&amp;"|"&amp;D2964,Roles!$A$5:$A$40,0))</f>
        <v/>
      </c>
      <c r="J2964" s="6">
        <f>INDEX(Roles!$K$5:$K$40,MATCH(C2964&amp;"|"&amp;D2964,Roles!$A$5:$A$40,0))</f>
        <v/>
      </c>
      <c r="K2964" s="26">
        <f>INDEX(Market!$K$31:$K$54,MATCH(B2964&amp;"|"&amp;J2964,Market!$A$31:$A$54,0))</f>
        <v/>
      </c>
      <c r="L2964" s="6">
        <f>INDEX(Settings!$E$13:$E$19,MATCH(I2964,Settings!$B$13:$B$19,0))</f>
        <v/>
      </c>
      <c r="M2964" s="25">
        <f>INDEX(Structure!$K$6:$K$12,MATCH(I2964,Structure!$A$6:$A$12,0))</f>
        <v/>
      </c>
      <c r="N2964" s="26">
        <f>INDEX(Structure!$G$25:$G$52,MATCH(B2964&amp;"|"&amp;I2964,Structure!$A$25:$A$52,0))</f>
        <v/>
      </c>
      <c r="O2964" s="26">
        <f>INDEX(Structure!$H$25:$H$52,MATCH(B2964&amp;"|"&amp;I2964,Structure!$A$25:$A$52,0))</f>
        <v/>
      </c>
      <c r="P2964" s="26">
        <f>INDEX(Structure!$I$25:$I$52,MATCH(B2964&amp;"|"&amp;I2964,Structure!$A$25:$A$52,0))</f>
        <v/>
      </c>
      <c r="Q2964" s="20">
        <f>G2964/H2964</f>
        <v/>
      </c>
      <c r="R2964" s="20">
        <f>G2964/O2964</f>
        <v/>
      </c>
      <c r="S2964" s="32">
        <f>(G2964-N2964)/(P2964-N2964)</f>
        <v/>
      </c>
      <c r="T2964" s="4">
        <f>IF(G2964&lt;N2964,"Below",IF(G2964&gt;P2964,"Above","Within"))</f>
        <v/>
      </c>
      <c r="U2964" s="17">
        <f>MAX(0,N2964-G2964)*F2964</f>
        <v/>
      </c>
      <c r="V2964" s="17">
        <f>MAX(0,G2964-P2964)*F2964</f>
        <v/>
      </c>
      <c r="W2964" s="33">
        <f>IF(T2964="Above",LN(G2964/P2964)/LN(1+INDEX(Market!$E$6:$E$9,MATCH(B2964,Market!$A$6:$A$9,0))),0)</f>
        <v/>
      </c>
    </row>
    <row r="2965">
      <c r="A2965" s="5" t="inlineStr">
        <is>
          <t>E03442</t>
        </is>
      </c>
      <c r="B2965" s="5" t="inlineStr">
        <is>
          <t>ES</t>
        </is>
      </c>
      <c r="C2965" s="5" t="inlineStr">
        <is>
          <t>Operations</t>
        </is>
      </c>
      <c r="D2965" s="5" t="inlineStr">
        <is>
          <t>L2</t>
        </is>
      </c>
      <c r="E2965" s="5" t="inlineStr">
        <is>
          <t>F</t>
        </is>
      </c>
      <c r="F2965" s="5" t="n">
        <v>1</v>
      </c>
      <c r="G2965" s="31" t="n">
        <v>26150</v>
      </c>
      <c r="H2965" s="31" t="n">
        <v>29700</v>
      </c>
      <c r="I2965" s="6">
        <f>INDEX(Roles!$J$5:$J$40,MATCH(C2965&amp;"|"&amp;D2965,Roles!$A$5:$A$40,0))</f>
        <v/>
      </c>
      <c r="J2965" s="6">
        <f>INDEX(Roles!$K$5:$K$40,MATCH(C2965&amp;"|"&amp;D2965,Roles!$A$5:$A$40,0))</f>
        <v/>
      </c>
      <c r="K2965" s="26">
        <f>INDEX(Market!$K$31:$K$54,MATCH(B2965&amp;"|"&amp;J2965,Market!$A$31:$A$54,0))</f>
        <v/>
      </c>
      <c r="L2965" s="6">
        <f>INDEX(Settings!$E$13:$E$19,MATCH(I2965,Settings!$B$13:$B$19,0))</f>
        <v/>
      </c>
      <c r="M2965" s="25">
        <f>INDEX(Structure!$K$6:$K$12,MATCH(I2965,Structure!$A$6:$A$12,0))</f>
        <v/>
      </c>
      <c r="N2965" s="26">
        <f>INDEX(Structure!$G$25:$G$52,MATCH(B2965&amp;"|"&amp;I2965,Structure!$A$25:$A$52,0))</f>
        <v/>
      </c>
      <c r="O2965" s="26">
        <f>INDEX(Structure!$H$25:$H$52,MATCH(B2965&amp;"|"&amp;I2965,Structure!$A$25:$A$52,0))</f>
        <v/>
      </c>
      <c r="P2965" s="26">
        <f>INDEX(Structure!$I$25:$I$52,MATCH(B2965&amp;"|"&amp;I2965,Structure!$A$25:$A$52,0))</f>
        <v/>
      </c>
      <c r="Q2965" s="20">
        <f>G2965/H2965</f>
        <v/>
      </c>
      <c r="R2965" s="20">
        <f>G2965/O2965</f>
        <v/>
      </c>
      <c r="S2965" s="32">
        <f>(G2965-N2965)/(P2965-N2965)</f>
        <v/>
      </c>
      <c r="T2965" s="4">
        <f>IF(G2965&lt;N2965,"Below",IF(G2965&gt;P2965,"Above","Within"))</f>
        <v/>
      </c>
      <c r="U2965" s="17">
        <f>MAX(0,N2965-G2965)*F2965</f>
        <v/>
      </c>
      <c r="V2965" s="17">
        <f>MAX(0,G2965-P2965)*F2965</f>
        <v/>
      </c>
      <c r="W2965" s="33">
        <f>IF(T2965="Above",LN(G2965/P2965)/LN(1+INDEX(Market!$E$6:$E$9,MATCH(B2965,Market!$A$6:$A$9,0))),0)</f>
        <v/>
      </c>
    </row>
    <row r="2966">
      <c r="A2966" s="5" t="inlineStr">
        <is>
          <t>E03444</t>
        </is>
      </c>
      <c r="B2966" s="5" t="inlineStr">
        <is>
          <t>IT</t>
        </is>
      </c>
      <c r="C2966" s="5" t="inlineStr">
        <is>
          <t>Operations</t>
        </is>
      </c>
      <c r="D2966" s="5" t="inlineStr">
        <is>
          <t>L3</t>
        </is>
      </c>
      <c r="E2966" s="5" t="inlineStr">
        <is>
          <t>M</t>
        </is>
      </c>
      <c r="F2966" s="5" t="n">
        <v>1</v>
      </c>
      <c r="G2966" s="31" t="n">
        <v>44350</v>
      </c>
      <c r="H2966" s="31" t="n">
        <v>39500</v>
      </c>
      <c r="I2966" s="6">
        <f>INDEX(Roles!$J$5:$J$40,MATCH(C2966&amp;"|"&amp;D2966,Roles!$A$5:$A$40,0))</f>
        <v/>
      </c>
      <c r="J2966" s="6">
        <f>INDEX(Roles!$K$5:$K$40,MATCH(C2966&amp;"|"&amp;D2966,Roles!$A$5:$A$40,0))</f>
        <v/>
      </c>
      <c r="K2966" s="26">
        <f>INDEX(Market!$K$31:$K$54,MATCH(B2966&amp;"|"&amp;J2966,Market!$A$31:$A$54,0))</f>
        <v/>
      </c>
      <c r="L2966" s="6">
        <f>INDEX(Settings!$E$13:$E$19,MATCH(I2966,Settings!$B$13:$B$19,0))</f>
        <v/>
      </c>
      <c r="M2966" s="25">
        <f>INDEX(Structure!$K$6:$K$12,MATCH(I2966,Structure!$A$6:$A$12,0))</f>
        <v/>
      </c>
      <c r="N2966" s="26">
        <f>INDEX(Structure!$G$25:$G$52,MATCH(B2966&amp;"|"&amp;I2966,Structure!$A$25:$A$52,0))</f>
        <v/>
      </c>
      <c r="O2966" s="26">
        <f>INDEX(Structure!$H$25:$H$52,MATCH(B2966&amp;"|"&amp;I2966,Structure!$A$25:$A$52,0))</f>
        <v/>
      </c>
      <c r="P2966" s="26">
        <f>INDEX(Structure!$I$25:$I$52,MATCH(B2966&amp;"|"&amp;I2966,Structure!$A$25:$A$52,0))</f>
        <v/>
      </c>
      <c r="Q2966" s="20">
        <f>G2966/H2966</f>
        <v/>
      </c>
      <c r="R2966" s="20">
        <f>G2966/O2966</f>
        <v/>
      </c>
      <c r="S2966" s="32">
        <f>(G2966-N2966)/(P2966-N2966)</f>
        <v/>
      </c>
      <c r="T2966" s="4">
        <f>IF(G2966&lt;N2966,"Below",IF(G2966&gt;P2966,"Above","Within"))</f>
        <v/>
      </c>
      <c r="U2966" s="17">
        <f>MAX(0,N2966-G2966)*F2966</f>
        <v/>
      </c>
      <c r="V2966" s="17">
        <f>MAX(0,G2966-P2966)*F2966</f>
        <v/>
      </c>
      <c r="W2966" s="33">
        <f>IF(T2966="Above",LN(G2966/P2966)/LN(1+INDEX(Market!$E$6:$E$9,MATCH(B2966,Market!$A$6:$A$9,0))),0)</f>
        <v/>
      </c>
    </row>
    <row r="2967">
      <c r="A2967" s="5" t="inlineStr">
        <is>
          <t>E03445</t>
        </is>
      </c>
      <c r="B2967" s="5" t="inlineStr">
        <is>
          <t>PL</t>
        </is>
      </c>
      <c r="C2967" s="5" t="inlineStr">
        <is>
          <t>Tech</t>
        </is>
      </c>
      <c r="D2967" s="5" t="inlineStr">
        <is>
          <t>L1</t>
        </is>
      </c>
      <c r="E2967" s="5" t="inlineStr">
        <is>
          <t>F</t>
        </is>
      </c>
      <c r="F2967" s="5" t="n">
        <v>1</v>
      </c>
      <c r="G2967" s="31" t="n">
        <v>30400</v>
      </c>
      <c r="H2967" s="31" t="n">
        <v>26200</v>
      </c>
      <c r="I2967" s="6">
        <f>INDEX(Roles!$J$5:$J$40,MATCH(C2967&amp;"|"&amp;D2967,Roles!$A$5:$A$40,0))</f>
        <v/>
      </c>
      <c r="J2967" s="6">
        <f>INDEX(Roles!$K$5:$K$40,MATCH(C2967&amp;"|"&amp;D2967,Roles!$A$5:$A$40,0))</f>
        <v/>
      </c>
      <c r="K2967" s="26">
        <f>INDEX(Market!$K$31:$K$54,MATCH(B2967&amp;"|"&amp;J2967,Market!$A$31:$A$54,0))</f>
        <v/>
      </c>
      <c r="L2967" s="6">
        <f>INDEX(Settings!$E$13:$E$19,MATCH(I2967,Settings!$B$13:$B$19,0))</f>
        <v/>
      </c>
      <c r="M2967" s="25">
        <f>INDEX(Structure!$K$6:$K$12,MATCH(I2967,Structure!$A$6:$A$12,0))</f>
        <v/>
      </c>
      <c r="N2967" s="26">
        <f>INDEX(Structure!$G$25:$G$52,MATCH(B2967&amp;"|"&amp;I2967,Structure!$A$25:$A$52,0))</f>
        <v/>
      </c>
      <c r="O2967" s="26">
        <f>INDEX(Structure!$H$25:$H$52,MATCH(B2967&amp;"|"&amp;I2967,Structure!$A$25:$A$52,0))</f>
        <v/>
      </c>
      <c r="P2967" s="26">
        <f>INDEX(Structure!$I$25:$I$52,MATCH(B2967&amp;"|"&amp;I2967,Structure!$A$25:$A$52,0))</f>
        <v/>
      </c>
      <c r="Q2967" s="20">
        <f>G2967/H2967</f>
        <v/>
      </c>
      <c r="R2967" s="20">
        <f>G2967/O2967</f>
        <v/>
      </c>
      <c r="S2967" s="32">
        <f>(G2967-N2967)/(P2967-N2967)</f>
        <v/>
      </c>
      <c r="T2967" s="4">
        <f>IF(G2967&lt;N2967,"Below",IF(G2967&gt;P2967,"Above","Within"))</f>
        <v/>
      </c>
      <c r="U2967" s="17">
        <f>MAX(0,N2967-G2967)*F2967</f>
        <v/>
      </c>
      <c r="V2967" s="17">
        <f>MAX(0,G2967-P2967)*F2967</f>
        <v/>
      </c>
      <c r="W2967" s="33">
        <f>IF(T2967="Above",LN(G2967/P2967)/LN(1+INDEX(Market!$E$6:$E$9,MATCH(B2967,Market!$A$6:$A$9,0))),0)</f>
        <v/>
      </c>
    </row>
    <row r="2968">
      <c r="A2968" s="5" t="inlineStr">
        <is>
          <t>E03447</t>
        </is>
      </c>
      <c r="B2968" s="5" t="inlineStr">
        <is>
          <t>IT</t>
        </is>
      </c>
      <c r="C2968" s="5" t="inlineStr">
        <is>
          <t>Customer Service</t>
        </is>
      </c>
      <c r="D2968" s="5" t="inlineStr">
        <is>
          <t>L5</t>
        </is>
      </c>
      <c r="E2968" s="5" t="inlineStr">
        <is>
          <t>F</t>
        </is>
      </c>
      <c r="F2968" s="5" t="n">
        <v>0.8</v>
      </c>
      <c r="G2968" s="31" t="n">
        <v>65250</v>
      </c>
      <c r="H2968" s="31" t="n">
        <v>67900</v>
      </c>
      <c r="I2968" s="6">
        <f>INDEX(Roles!$J$5:$J$40,MATCH(C2968&amp;"|"&amp;D2968,Roles!$A$5:$A$40,0))</f>
        <v/>
      </c>
      <c r="J2968" s="6">
        <f>INDEX(Roles!$K$5:$K$40,MATCH(C2968&amp;"|"&amp;D2968,Roles!$A$5:$A$40,0))</f>
        <v/>
      </c>
      <c r="K2968" s="26">
        <f>INDEX(Market!$K$31:$K$54,MATCH(B2968&amp;"|"&amp;J2968,Market!$A$31:$A$54,0))</f>
        <v/>
      </c>
      <c r="L2968" s="6">
        <f>INDEX(Settings!$E$13:$E$19,MATCH(I2968,Settings!$B$13:$B$19,0))</f>
        <v/>
      </c>
      <c r="M2968" s="25">
        <f>INDEX(Structure!$K$6:$K$12,MATCH(I2968,Structure!$A$6:$A$12,0))</f>
        <v/>
      </c>
      <c r="N2968" s="26">
        <f>INDEX(Structure!$G$25:$G$52,MATCH(B2968&amp;"|"&amp;I2968,Structure!$A$25:$A$52,0))</f>
        <v/>
      </c>
      <c r="O2968" s="26">
        <f>INDEX(Structure!$H$25:$H$52,MATCH(B2968&amp;"|"&amp;I2968,Structure!$A$25:$A$52,0))</f>
        <v/>
      </c>
      <c r="P2968" s="26">
        <f>INDEX(Structure!$I$25:$I$52,MATCH(B2968&amp;"|"&amp;I2968,Structure!$A$25:$A$52,0))</f>
        <v/>
      </c>
      <c r="Q2968" s="20">
        <f>G2968/H2968</f>
        <v/>
      </c>
      <c r="R2968" s="20">
        <f>G2968/O2968</f>
        <v/>
      </c>
      <c r="S2968" s="32">
        <f>(G2968-N2968)/(P2968-N2968)</f>
        <v/>
      </c>
      <c r="T2968" s="4">
        <f>IF(G2968&lt;N2968,"Below",IF(G2968&gt;P2968,"Above","Within"))</f>
        <v/>
      </c>
      <c r="U2968" s="17">
        <f>MAX(0,N2968-G2968)*F2968</f>
        <v/>
      </c>
      <c r="V2968" s="17">
        <f>MAX(0,G2968-P2968)*F2968</f>
        <v/>
      </c>
      <c r="W2968" s="33">
        <f>IF(T2968="Above",LN(G2968/P2968)/LN(1+INDEX(Market!$E$6:$E$9,MATCH(B2968,Market!$A$6:$A$9,0))),0)</f>
        <v/>
      </c>
    </row>
    <row r="2969">
      <c r="A2969" s="5" t="inlineStr">
        <is>
          <t>E03448</t>
        </is>
      </c>
      <c r="B2969" s="5" t="inlineStr">
        <is>
          <t>DE</t>
        </is>
      </c>
      <c r="C2969" s="5" t="inlineStr">
        <is>
          <t>Customer Service</t>
        </is>
      </c>
      <c r="D2969" s="5" t="inlineStr">
        <is>
          <t>L2</t>
        </is>
      </c>
      <c r="E2969" s="5" t="inlineStr">
        <is>
          <t>M</t>
        </is>
      </c>
      <c r="F2969" s="5" t="n">
        <v>1</v>
      </c>
      <c r="G2969" s="31" t="n">
        <v>41700</v>
      </c>
      <c r="H2969" s="31" t="n">
        <v>42800</v>
      </c>
      <c r="I2969" s="6">
        <f>INDEX(Roles!$J$5:$J$40,MATCH(C2969&amp;"|"&amp;D2969,Roles!$A$5:$A$40,0))</f>
        <v/>
      </c>
      <c r="J2969" s="6">
        <f>INDEX(Roles!$K$5:$K$40,MATCH(C2969&amp;"|"&amp;D2969,Roles!$A$5:$A$40,0))</f>
        <v/>
      </c>
      <c r="K2969" s="26">
        <f>INDEX(Market!$K$31:$K$54,MATCH(B2969&amp;"|"&amp;J2969,Market!$A$31:$A$54,0))</f>
        <v/>
      </c>
      <c r="L2969" s="6">
        <f>INDEX(Settings!$E$13:$E$19,MATCH(I2969,Settings!$B$13:$B$19,0))</f>
        <v/>
      </c>
      <c r="M2969" s="25">
        <f>INDEX(Structure!$K$6:$K$12,MATCH(I2969,Structure!$A$6:$A$12,0))</f>
        <v/>
      </c>
      <c r="N2969" s="26">
        <f>INDEX(Structure!$G$25:$G$52,MATCH(B2969&amp;"|"&amp;I2969,Structure!$A$25:$A$52,0))</f>
        <v/>
      </c>
      <c r="O2969" s="26">
        <f>INDEX(Structure!$H$25:$H$52,MATCH(B2969&amp;"|"&amp;I2969,Structure!$A$25:$A$52,0))</f>
        <v/>
      </c>
      <c r="P2969" s="26">
        <f>INDEX(Structure!$I$25:$I$52,MATCH(B2969&amp;"|"&amp;I2969,Structure!$A$25:$A$52,0))</f>
        <v/>
      </c>
      <c r="Q2969" s="20">
        <f>G2969/H2969</f>
        <v/>
      </c>
      <c r="R2969" s="20">
        <f>G2969/O2969</f>
        <v/>
      </c>
      <c r="S2969" s="32">
        <f>(G2969-N2969)/(P2969-N2969)</f>
        <v/>
      </c>
      <c r="T2969" s="4">
        <f>IF(G2969&lt;N2969,"Below",IF(G2969&gt;P2969,"Above","Within"))</f>
        <v/>
      </c>
      <c r="U2969" s="17">
        <f>MAX(0,N2969-G2969)*F2969</f>
        <v/>
      </c>
      <c r="V2969" s="17">
        <f>MAX(0,G2969-P2969)*F2969</f>
        <v/>
      </c>
      <c r="W2969" s="33">
        <f>IF(T2969="Above",LN(G2969/P2969)/LN(1+INDEX(Market!$E$6:$E$9,MATCH(B2969,Market!$A$6:$A$9,0))),0)</f>
        <v/>
      </c>
    </row>
    <row r="2970">
      <c r="A2970" s="5" t="inlineStr">
        <is>
          <t>E03449</t>
        </is>
      </c>
      <c r="B2970" s="5" t="inlineStr">
        <is>
          <t>DE</t>
        </is>
      </c>
      <c r="C2970" s="5" t="inlineStr">
        <is>
          <t>Customer Service</t>
        </is>
      </c>
      <c r="D2970" s="5" t="inlineStr">
        <is>
          <t>L1</t>
        </is>
      </c>
      <c r="E2970" s="5" t="inlineStr">
        <is>
          <t>F</t>
        </is>
      </c>
      <c r="F2970" s="5" t="n">
        <v>1</v>
      </c>
      <c r="G2970" s="31" t="n">
        <v>30650</v>
      </c>
      <c r="H2970" s="31" t="n">
        <v>34200</v>
      </c>
      <c r="I2970" s="6">
        <f>INDEX(Roles!$J$5:$J$40,MATCH(C2970&amp;"|"&amp;D2970,Roles!$A$5:$A$40,0))</f>
        <v/>
      </c>
      <c r="J2970" s="6">
        <f>INDEX(Roles!$K$5:$K$40,MATCH(C2970&amp;"|"&amp;D2970,Roles!$A$5:$A$40,0))</f>
        <v/>
      </c>
      <c r="K2970" s="26">
        <f>INDEX(Market!$K$31:$K$54,MATCH(B2970&amp;"|"&amp;J2970,Market!$A$31:$A$54,0))</f>
        <v/>
      </c>
      <c r="L2970" s="6">
        <f>INDEX(Settings!$E$13:$E$19,MATCH(I2970,Settings!$B$13:$B$19,0))</f>
        <v/>
      </c>
      <c r="M2970" s="25">
        <f>INDEX(Structure!$K$6:$K$12,MATCH(I2970,Structure!$A$6:$A$12,0))</f>
        <v/>
      </c>
      <c r="N2970" s="26">
        <f>INDEX(Structure!$G$25:$G$52,MATCH(B2970&amp;"|"&amp;I2970,Structure!$A$25:$A$52,0))</f>
        <v/>
      </c>
      <c r="O2970" s="26">
        <f>INDEX(Structure!$H$25:$H$52,MATCH(B2970&amp;"|"&amp;I2970,Structure!$A$25:$A$52,0))</f>
        <v/>
      </c>
      <c r="P2970" s="26">
        <f>INDEX(Structure!$I$25:$I$52,MATCH(B2970&amp;"|"&amp;I2970,Structure!$A$25:$A$52,0))</f>
        <v/>
      </c>
      <c r="Q2970" s="20">
        <f>G2970/H2970</f>
        <v/>
      </c>
      <c r="R2970" s="20">
        <f>G2970/O2970</f>
        <v/>
      </c>
      <c r="S2970" s="32">
        <f>(G2970-N2970)/(P2970-N2970)</f>
        <v/>
      </c>
      <c r="T2970" s="4">
        <f>IF(G2970&lt;N2970,"Below",IF(G2970&gt;P2970,"Above","Within"))</f>
        <v/>
      </c>
      <c r="U2970" s="17">
        <f>MAX(0,N2970-G2970)*F2970</f>
        <v/>
      </c>
      <c r="V2970" s="17">
        <f>MAX(0,G2970-P2970)*F2970</f>
        <v/>
      </c>
      <c r="W2970" s="33">
        <f>IF(T2970="Above",LN(G2970/P2970)/LN(1+INDEX(Market!$E$6:$E$9,MATCH(B2970,Market!$A$6:$A$9,0))),0)</f>
        <v/>
      </c>
    </row>
    <row r="2971">
      <c r="A2971" s="5" t="inlineStr">
        <is>
          <t>E03450</t>
        </is>
      </c>
      <c r="B2971" s="5" t="inlineStr">
        <is>
          <t>PL</t>
        </is>
      </c>
      <c r="C2971" s="5" t="inlineStr">
        <is>
          <t>Operations</t>
        </is>
      </c>
      <c r="D2971" s="5" t="inlineStr">
        <is>
          <t>L3</t>
        </is>
      </c>
      <c r="E2971" s="5" t="inlineStr">
        <is>
          <t>M</t>
        </is>
      </c>
      <c r="F2971" s="5" t="n">
        <v>1</v>
      </c>
      <c r="G2971" s="31" t="n">
        <v>40700</v>
      </c>
      <c r="H2971" s="31" t="n">
        <v>31900</v>
      </c>
      <c r="I2971" s="6">
        <f>INDEX(Roles!$J$5:$J$40,MATCH(C2971&amp;"|"&amp;D2971,Roles!$A$5:$A$40,0))</f>
        <v/>
      </c>
      <c r="J2971" s="6">
        <f>INDEX(Roles!$K$5:$K$40,MATCH(C2971&amp;"|"&amp;D2971,Roles!$A$5:$A$40,0))</f>
        <v/>
      </c>
      <c r="K2971" s="26">
        <f>INDEX(Market!$K$31:$K$54,MATCH(B2971&amp;"|"&amp;J2971,Market!$A$31:$A$54,0))</f>
        <v/>
      </c>
      <c r="L2971" s="6">
        <f>INDEX(Settings!$E$13:$E$19,MATCH(I2971,Settings!$B$13:$B$19,0))</f>
        <v/>
      </c>
      <c r="M2971" s="25">
        <f>INDEX(Structure!$K$6:$K$12,MATCH(I2971,Structure!$A$6:$A$12,0))</f>
        <v/>
      </c>
      <c r="N2971" s="26">
        <f>INDEX(Structure!$G$25:$G$52,MATCH(B2971&amp;"|"&amp;I2971,Structure!$A$25:$A$52,0))</f>
        <v/>
      </c>
      <c r="O2971" s="26">
        <f>INDEX(Structure!$H$25:$H$52,MATCH(B2971&amp;"|"&amp;I2971,Structure!$A$25:$A$52,0))</f>
        <v/>
      </c>
      <c r="P2971" s="26">
        <f>INDEX(Structure!$I$25:$I$52,MATCH(B2971&amp;"|"&amp;I2971,Structure!$A$25:$A$52,0))</f>
        <v/>
      </c>
      <c r="Q2971" s="20">
        <f>G2971/H2971</f>
        <v/>
      </c>
      <c r="R2971" s="20">
        <f>G2971/O2971</f>
        <v/>
      </c>
      <c r="S2971" s="32">
        <f>(G2971-N2971)/(P2971-N2971)</f>
        <v/>
      </c>
      <c r="T2971" s="4">
        <f>IF(G2971&lt;N2971,"Below",IF(G2971&gt;P2971,"Above","Within"))</f>
        <v/>
      </c>
      <c r="U2971" s="17">
        <f>MAX(0,N2971-G2971)*F2971</f>
        <v/>
      </c>
      <c r="V2971" s="17">
        <f>MAX(0,G2971-P2971)*F2971</f>
        <v/>
      </c>
      <c r="W2971" s="33">
        <f>IF(T2971="Above",LN(G2971/P2971)/LN(1+INDEX(Market!$E$6:$E$9,MATCH(B2971,Market!$A$6:$A$9,0))),0)</f>
        <v/>
      </c>
    </row>
    <row r="2972">
      <c r="A2972" s="5" t="inlineStr">
        <is>
          <t>E03451</t>
        </is>
      </c>
      <c r="B2972" s="5" t="inlineStr">
        <is>
          <t>PL</t>
        </is>
      </c>
      <c r="C2972" s="5" t="inlineStr">
        <is>
          <t>HR</t>
        </is>
      </c>
      <c r="D2972" s="5" t="inlineStr">
        <is>
          <t>L3</t>
        </is>
      </c>
      <c r="E2972" s="5" t="inlineStr">
        <is>
          <t>M</t>
        </is>
      </c>
      <c r="F2972" s="5" t="n">
        <v>1</v>
      </c>
      <c r="G2972" s="31" t="n">
        <v>31450</v>
      </c>
      <c r="H2972" s="31" t="n">
        <v>33600</v>
      </c>
      <c r="I2972" s="6">
        <f>INDEX(Roles!$J$5:$J$40,MATCH(C2972&amp;"|"&amp;D2972,Roles!$A$5:$A$40,0))</f>
        <v/>
      </c>
      <c r="J2972" s="6">
        <f>INDEX(Roles!$K$5:$K$40,MATCH(C2972&amp;"|"&amp;D2972,Roles!$A$5:$A$40,0))</f>
        <v/>
      </c>
      <c r="K2972" s="26">
        <f>INDEX(Market!$K$31:$K$54,MATCH(B2972&amp;"|"&amp;J2972,Market!$A$31:$A$54,0))</f>
        <v/>
      </c>
      <c r="L2972" s="6">
        <f>INDEX(Settings!$E$13:$E$19,MATCH(I2972,Settings!$B$13:$B$19,0))</f>
        <v/>
      </c>
      <c r="M2972" s="25">
        <f>INDEX(Structure!$K$6:$K$12,MATCH(I2972,Structure!$A$6:$A$12,0))</f>
        <v/>
      </c>
      <c r="N2972" s="26">
        <f>INDEX(Structure!$G$25:$G$52,MATCH(B2972&amp;"|"&amp;I2972,Structure!$A$25:$A$52,0))</f>
        <v/>
      </c>
      <c r="O2972" s="26">
        <f>INDEX(Structure!$H$25:$H$52,MATCH(B2972&amp;"|"&amp;I2972,Structure!$A$25:$A$52,0))</f>
        <v/>
      </c>
      <c r="P2972" s="26">
        <f>INDEX(Structure!$I$25:$I$52,MATCH(B2972&amp;"|"&amp;I2972,Structure!$A$25:$A$52,0))</f>
        <v/>
      </c>
      <c r="Q2972" s="20">
        <f>G2972/H2972</f>
        <v/>
      </c>
      <c r="R2972" s="20">
        <f>G2972/O2972</f>
        <v/>
      </c>
      <c r="S2972" s="32">
        <f>(G2972-N2972)/(P2972-N2972)</f>
        <v/>
      </c>
      <c r="T2972" s="4">
        <f>IF(G2972&lt;N2972,"Below",IF(G2972&gt;P2972,"Above","Within"))</f>
        <v/>
      </c>
      <c r="U2972" s="17">
        <f>MAX(0,N2972-G2972)*F2972</f>
        <v/>
      </c>
      <c r="V2972" s="17">
        <f>MAX(0,G2972-P2972)*F2972</f>
        <v/>
      </c>
      <c r="W2972" s="33">
        <f>IF(T2972="Above",LN(G2972/P2972)/LN(1+INDEX(Market!$E$6:$E$9,MATCH(B2972,Market!$A$6:$A$9,0))),0)</f>
        <v/>
      </c>
    </row>
    <row r="2973">
      <c r="A2973" s="5" t="inlineStr">
        <is>
          <t>E03452</t>
        </is>
      </c>
      <c r="B2973" s="5" t="inlineStr">
        <is>
          <t>ES</t>
        </is>
      </c>
      <c r="C2973" s="5" t="inlineStr">
        <is>
          <t>Sales</t>
        </is>
      </c>
      <c r="D2973" s="5" t="inlineStr">
        <is>
          <t>L4</t>
        </is>
      </c>
      <c r="E2973" s="5" t="inlineStr">
        <is>
          <t>M</t>
        </is>
      </c>
      <c r="F2973" s="5" t="n">
        <v>1</v>
      </c>
      <c r="G2973" s="31" t="n">
        <v>55350</v>
      </c>
      <c r="H2973" s="31" t="n">
        <v>55100</v>
      </c>
      <c r="I2973" s="6">
        <f>INDEX(Roles!$J$5:$J$40,MATCH(C2973&amp;"|"&amp;D2973,Roles!$A$5:$A$40,0))</f>
        <v/>
      </c>
      <c r="J2973" s="6">
        <f>INDEX(Roles!$K$5:$K$40,MATCH(C2973&amp;"|"&amp;D2973,Roles!$A$5:$A$40,0))</f>
        <v/>
      </c>
      <c r="K2973" s="26">
        <f>INDEX(Market!$K$31:$K$54,MATCH(B2973&amp;"|"&amp;J2973,Market!$A$31:$A$54,0))</f>
        <v/>
      </c>
      <c r="L2973" s="6">
        <f>INDEX(Settings!$E$13:$E$19,MATCH(I2973,Settings!$B$13:$B$19,0))</f>
        <v/>
      </c>
      <c r="M2973" s="25">
        <f>INDEX(Structure!$K$6:$K$12,MATCH(I2973,Structure!$A$6:$A$12,0))</f>
        <v/>
      </c>
      <c r="N2973" s="26">
        <f>INDEX(Structure!$G$25:$G$52,MATCH(B2973&amp;"|"&amp;I2973,Structure!$A$25:$A$52,0))</f>
        <v/>
      </c>
      <c r="O2973" s="26">
        <f>INDEX(Structure!$H$25:$H$52,MATCH(B2973&amp;"|"&amp;I2973,Structure!$A$25:$A$52,0))</f>
        <v/>
      </c>
      <c r="P2973" s="26">
        <f>INDEX(Structure!$I$25:$I$52,MATCH(B2973&amp;"|"&amp;I2973,Structure!$A$25:$A$52,0))</f>
        <v/>
      </c>
      <c r="Q2973" s="20">
        <f>G2973/H2973</f>
        <v/>
      </c>
      <c r="R2973" s="20">
        <f>G2973/O2973</f>
        <v/>
      </c>
      <c r="S2973" s="32">
        <f>(G2973-N2973)/(P2973-N2973)</f>
        <v/>
      </c>
      <c r="T2973" s="4">
        <f>IF(G2973&lt;N2973,"Below",IF(G2973&gt;P2973,"Above","Within"))</f>
        <v/>
      </c>
      <c r="U2973" s="17">
        <f>MAX(0,N2973-G2973)*F2973</f>
        <v/>
      </c>
      <c r="V2973" s="17">
        <f>MAX(0,G2973-P2973)*F2973</f>
        <v/>
      </c>
      <c r="W2973" s="33">
        <f>IF(T2973="Above",LN(G2973/P2973)/LN(1+INDEX(Market!$E$6:$E$9,MATCH(B2973,Market!$A$6:$A$9,0))),0)</f>
        <v/>
      </c>
    </row>
    <row r="2974">
      <c r="A2974" s="5" t="inlineStr">
        <is>
          <t>E03453</t>
        </is>
      </c>
      <c r="B2974" s="5" t="inlineStr">
        <is>
          <t>IT</t>
        </is>
      </c>
      <c r="C2974" s="5" t="inlineStr">
        <is>
          <t>Customer Service</t>
        </is>
      </c>
      <c r="D2974" s="5" t="inlineStr">
        <is>
          <t>L2</t>
        </is>
      </c>
      <c r="E2974" s="5" t="inlineStr">
        <is>
          <t>M</t>
        </is>
      </c>
      <c r="F2974" s="5" t="n">
        <v>1</v>
      </c>
      <c r="G2974" s="31" t="n">
        <v>30000</v>
      </c>
      <c r="H2974" s="31" t="n">
        <v>29200</v>
      </c>
      <c r="I2974" s="6">
        <f>INDEX(Roles!$J$5:$J$40,MATCH(C2974&amp;"|"&amp;D2974,Roles!$A$5:$A$40,0))</f>
        <v/>
      </c>
      <c r="J2974" s="6">
        <f>INDEX(Roles!$K$5:$K$40,MATCH(C2974&amp;"|"&amp;D2974,Roles!$A$5:$A$40,0))</f>
        <v/>
      </c>
      <c r="K2974" s="26">
        <f>INDEX(Market!$K$31:$K$54,MATCH(B2974&amp;"|"&amp;J2974,Market!$A$31:$A$54,0))</f>
        <v/>
      </c>
      <c r="L2974" s="6">
        <f>INDEX(Settings!$E$13:$E$19,MATCH(I2974,Settings!$B$13:$B$19,0))</f>
        <v/>
      </c>
      <c r="M2974" s="25">
        <f>INDEX(Structure!$K$6:$K$12,MATCH(I2974,Structure!$A$6:$A$12,0))</f>
        <v/>
      </c>
      <c r="N2974" s="26">
        <f>INDEX(Structure!$G$25:$G$52,MATCH(B2974&amp;"|"&amp;I2974,Structure!$A$25:$A$52,0))</f>
        <v/>
      </c>
      <c r="O2974" s="26">
        <f>INDEX(Structure!$H$25:$H$52,MATCH(B2974&amp;"|"&amp;I2974,Structure!$A$25:$A$52,0))</f>
        <v/>
      </c>
      <c r="P2974" s="26">
        <f>INDEX(Structure!$I$25:$I$52,MATCH(B2974&amp;"|"&amp;I2974,Structure!$A$25:$A$52,0))</f>
        <v/>
      </c>
      <c r="Q2974" s="20">
        <f>G2974/H2974</f>
        <v/>
      </c>
      <c r="R2974" s="20">
        <f>G2974/O2974</f>
        <v/>
      </c>
      <c r="S2974" s="32">
        <f>(G2974-N2974)/(P2974-N2974)</f>
        <v/>
      </c>
      <c r="T2974" s="4">
        <f>IF(G2974&lt;N2974,"Below",IF(G2974&gt;P2974,"Above","Within"))</f>
        <v/>
      </c>
      <c r="U2974" s="17">
        <f>MAX(0,N2974-G2974)*F2974</f>
        <v/>
      </c>
      <c r="V2974" s="17">
        <f>MAX(0,G2974-P2974)*F2974</f>
        <v/>
      </c>
      <c r="W2974" s="33">
        <f>IF(T2974="Above",LN(G2974/P2974)/LN(1+INDEX(Market!$E$6:$E$9,MATCH(B2974,Market!$A$6:$A$9,0))),0)</f>
        <v/>
      </c>
    </row>
    <row r="2975">
      <c r="A2975" s="5" t="inlineStr">
        <is>
          <t>E03454</t>
        </is>
      </c>
      <c r="B2975" s="5" t="inlineStr">
        <is>
          <t>ES</t>
        </is>
      </c>
      <c r="C2975" s="5" t="inlineStr">
        <is>
          <t>Sales</t>
        </is>
      </c>
      <c r="D2975" s="5" t="inlineStr">
        <is>
          <t>L3</t>
        </is>
      </c>
      <c r="E2975" s="5" t="inlineStr">
        <is>
          <t>M</t>
        </is>
      </c>
      <c r="F2975" s="5" t="n">
        <v>1</v>
      </c>
      <c r="G2975" s="31" t="n">
        <v>43400</v>
      </c>
      <c r="H2975" s="31" t="n">
        <v>42000</v>
      </c>
      <c r="I2975" s="6">
        <f>INDEX(Roles!$J$5:$J$40,MATCH(C2975&amp;"|"&amp;D2975,Roles!$A$5:$A$40,0))</f>
        <v/>
      </c>
      <c r="J2975" s="6">
        <f>INDEX(Roles!$K$5:$K$40,MATCH(C2975&amp;"|"&amp;D2975,Roles!$A$5:$A$40,0))</f>
        <v/>
      </c>
      <c r="K2975" s="26">
        <f>INDEX(Market!$K$31:$K$54,MATCH(B2975&amp;"|"&amp;J2975,Market!$A$31:$A$54,0))</f>
        <v/>
      </c>
      <c r="L2975" s="6">
        <f>INDEX(Settings!$E$13:$E$19,MATCH(I2975,Settings!$B$13:$B$19,0))</f>
        <v/>
      </c>
      <c r="M2975" s="25">
        <f>INDEX(Structure!$K$6:$K$12,MATCH(I2975,Structure!$A$6:$A$12,0))</f>
        <v/>
      </c>
      <c r="N2975" s="26">
        <f>INDEX(Structure!$G$25:$G$52,MATCH(B2975&amp;"|"&amp;I2975,Structure!$A$25:$A$52,0))</f>
        <v/>
      </c>
      <c r="O2975" s="26">
        <f>INDEX(Structure!$H$25:$H$52,MATCH(B2975&amp;"|"&amp;I2975,Structure!$A$25:$A$52,0))</f>
        <v/>
      </c>
      <c r="P2975" s="26">
        <f>INDEX(Structure!$I$25:$I$52,MATCH(B2975&amp;"|"&amp;I2975,Structure!$A$25:$A$52,0))</f>
        <v/>
      </c>
      <c r="Q2975" s="20">
        <f>G2975/H2975</f>
        <v/>
      </c>
      <c r="R2975" s="20">
        <f>G2975/O2975</f>
        <v/>
      </c>
      <c r="S2975" s="32">
        <f>(G2975-N2975)/(P2975-N2975)</f>
        <v/>
      </c>
      <c r="T2975" s="4">
        <f>IF(G2975&lt;N2975,"Below",IF(G2975&gt;P2975,"Above","Within"))</f>
        <v/>
      </c>
      <c r="U2975" s="17">
        <f>MAX(0,N2975-G2975)*F2975</f>
        <v/>
      </c>
      <c r="V2975" s="17">
        <f>MAX(0,G2975-P2975)*F2975</f>
        <v/>
      </c>
      <c r="W2975" s="33">
        <f>IF(T2975="Above",LN(G2975/P2975)/LN(1+INDEX(Market!$E$6:$E$9,MATCH(B2975,Market!$A$6:$A$9,0))),0)</f>
        <v/>
      </c>
    </row>
    <row r="2976">
      <c r="A2976" s="5" t="inlineStr">
        <is>
          <t>E03455</t>
        </is>
      </c>
      <c r="B2976" s="5" t="inlineStr">
        <is>
          <t>PL</t>
        </is>
      </c>
      <c r="C2976" s="5" t="inlineStr">
        <is>
          <t>Operations</t>
        </is>
      </c>
      <c r="D2976" s="5" t="inlineStr">
        <is>
          <t>L5</t>
        </is>
      </c>
      <c r="E2976" s="5" t="inlineStr">
        <is>
          <t>M</t>
        </is>
      </c>
      <c r="F2976" s="5" t="n">
        <v>0.8</v>
      </c>
      <c r="G2976" s="31" t="n">
        <v>59850</v>
      </c>
      <c r="H2976" s="31" t="n">
        <v>57900</v>
      </c>
      <c r="I2976" s="6">
        <f>INDEX(Roles!$J$5:$J$40,MATCH(C2976&amp;"|"&amp;D2976,Roles!$A$5:$A$40,0))</f>
        <v/>
      </c>
      <c r="J2976" s="6">
        <f>INDEX(Roles!$K$5:$K$40,MATCH(C2976&amp;"|"&amp;D2976,Roles!$A$5:$A$40,0))</f>
        <v/>
      </c>
      <c r="K2976" s="26">
        <f>INDEX(Market!$K$31:$K$54,MATCH(B2976&amp;"|"&amp;J2976,Market!$A$31:$A$54,0))</f>
        <v/>
      </c>
      <c r="L2976" s="6">
        <f>INDEX(Settings!$E$13:$E$19,MATCH(I2976,Settings!$B$13:$B$19,0))</f>
        <v/>
      </c>
      <c r="M2976" s="25">
        <f>INDEX(Structure!$K$6:$K$12,MATCH(I2976,Structure!$A$6:$A$12,0))</f>
        <v/>
      </c>
      <c r="N2976" s="26">
        <f>INDEX(Structure!$G$25:$G$52,MATCH(B2976&amp;"|"&amp;I2976,Structure!$A$25:$A$52,0))</f>
        <v/>
      </c>
      <c r="O2976" s="26">
        <f>INDEX(Structure!$H$25:$H$52,MATCH(B2976&amp;"|"&amp;I2976,Structure!$A$25:$A$52,0))</f>
        <v/>
      </c>
      <c r="P2976" s="26">
        <f>INDEX(Structure!$I$25:$I$52,MATCH(B2976&amp;"|"&amp;I2976,Structure!$A$25:$A$52,0))</f>
        <v/>
      </c>
      <c r="Q2976" s="20">
        <f>G2976/H2976</f>
        <v/>
      </c>
      <c r="R2976" s="20">
        <f>G2976/O2976</f>
        <v/>
      </c>
      <c r="S2976" s="32">
        <f>(G2976-N2976)/(P2976-N2976)</f>
        <v/>
      </c>
      <c r="T2976" s="4">
        <f>IF(G2976&lt;N2976,"Below",IF(G2976&gt;P2976,"Above","Within"))</f>
        <v/>
      </c>
      <c r="U2976" s="17">
        <f>MAX(0,N2976-G2976)*F2976</f>
        <v/>
      </c>
      <c r="V2976" s="17">
        <f>MAX(0,G2976-P2976)*F2976</f>
        <v/>
      </c>
      <c r="W2976" s="33">
        <f>IF(T2976="Above",LN(G2976/P2976)/LN(1+INDEX(Market!$E$6:$E$9,MATCH(B2976,Market!$A$6:$A$9,0))),0)</f>
        <v/>
      </c>
    </row>
    <row r="2977">
      <c r="A2977" s="5" t="inlineStr">
        <is>
          <t>E03456</t>
        </is>
      </c>
      <c r="B2977" s="5" t="inlineStr">
        <is>
          <t>DE</t>
        </is>
      </c>
      <c r="C2977" s="5" t="inlineStr">
        <is>
          <t>Sales</t>
        </is>
      </c>
      <c r="D2977" s="5" t="inlineStr">
        <is>
          <t>L2</t>
        </is>
      </c>
      <c r="E2977" s="5" t="inlineStr">
        <is>
          <t>F</t>
        </is>
      </c>
      <c r="F2977" s="5" t="n">
        <v>1</v>
      </c>
      <c r="G2977" s="31" t="n">
        <v>54850</v>
      </c>
      <c r="H2977" s="31" t="n">
        <v>49900</v>
      </c>
      <c r="I2977" s="6">
        <f>INDEX(Roles!$J$5:$J$40,MATCH(C2977&amp;"|"&amp;D2977,Roles!$A$5:$A$40,0))</f>
        <v/>
      </c>
      <c r="J2977" s="6">
        <f>INDEX(Roles!$K$5:$K$40,MATCH(C2977&amp;"|"&amp;D2977,Roles!$A$5:$A$40,0))</f>
        <v/>
      </c>
      <c r="K2977" s="26">
        <f>INDEX(Market!$K$31:$K$54,MATCH(B2977&amp;"|"&amp;J2977,Market!$A$31:$A$54,0))</f>
        <v/>
      </c>
      <c r="L2977" s="6">
        <f>INDEX(Settings!$E$13:$E$19,MATCH(I2977,Settings!$B$13:$B$19,0))</f>
        <v/>
      </c>
      <c r="M2977" s="25">
        <f>INDEX(Structure!$K$6:$K$12,MATCH(I2977,Structure!$A$6:$A$12,0))</f>
        <v/>
      </c>
      <c r="N2977" s="26">
        <f>INDEX(Structure!$G$25:$G$52,MATCH(B2977&amp;"|"&amp;I2977,Structure!$A$25:$A$52,0))</f>
        <v/>
      </c>
      <c r="O2977" s="26">
        <f>INDEX(Structure!$H$25:$H$52,MATCH(B2977&amp;"|"&amp;I2977,Structure!$A$25:$A$52,0))</f>
        <v/>
      </c>
      <c r="P2977" s="26">
        <f>INDEX(Structure!$I$25:$I$52,MATCH(B2977&amp;"|"&amp;I2977,Structure!$A$25:$A$52,0))</f>
        <v/>
      </c>
      <c r="Q2977" s="20">
        <f>G2977/H2977</f>
        <v/>
      </c>
      <c r="R2977" s="20">
        <f>G2977/O2977</f>
        <v/>
      </c>
      <c r="S2977" s="32">
        <f>(G2977-N2977)/(P2977-N2977)</f>
        <v/>
      </c>
      <c r="T2977" s="4">
        <f>IF(G2977&lt;N2977,"Below",IF(G2977&gt;P2977,"Above","Within"))</f>
        <v/>
      </c>
      <c r="U2977" s="17">
        <f>MAX(0,N2977-G2977)*F2977</f>
        <v/>
      </c>
      <c r="V2977" s="17">
        <f>MAX(0,G2977-P2977)*F2977</f>
        <v/>
      </c>
      <c r="W2977" s="33">
        <f>IF(T2977="Above",LN(G2977/P2977)/LN(1+INDEX(Market!$E$6:$E$9,MATCH(B2977,Market!$A$6:$A$9,0))),0)</f>
        <v/>
      </c>
    </row>
    <row r="2978">
      <c r="A2978" s="5" t="inlineStr">
        <is>
          <t>E03457</t>
        </is>
      </c>
      <c r="B2978" s="5" t="inlineStr">
        <is>
          <t>DE</t>
        </is>
      </c>
      <c r="C2978" s="5" t="inlineStr">
        <is>
          <t>Sales</t>
        </is>
      </c>
      <c r="D2978" s="5" t="inlineStr">
        <is>
          <t>L2</t>
        </is>
      </c>
      <c r="E2978" s="5" t="inlineStr">
        <is>
          <t>F</t>
        </is>
      </c>
      <c r="F2978" s="5" t="n">
        <v>1</v>
      </c>
      <c r="G2978" s="31" t="n">
        <v>42500</v>
      </c>
      <c r="H2978" s="31" t="n">
        <v>49900</v>
      </c>
      <c r="I2978" s="6">
        <f>INDEX(Roles!$J$5:$J$40,MATCH(C2978&amp;"|"&amp;D2978,Roles!$A$5:$A$40,0))</f>
        <v/>
      </c>
      <c r="J2978" s="6">
        <f>INDEX(Roles!$K$5:$K$40,MATCH(C2978&amp;"|"&amp;D2978,Roles!$A$5:$A$40,0))</f>
        <v/>
      </c>
      <c r="K2978" s="26">
        <f>INDEX(Market!$K$31:$K$54,MATCH(B2978&amp;"|"&amp;J2978,Market!$A$31:$A$54,0))</f>
        <v/>
      </c>
      <c r="L2978" s="6">
        <f>INDEX(Settings!$E$13:$E$19,MATCH(I2978,Settings!$B$13:$B$19,0))</f>
        <v/>
      </c>
      <c r="M2978" s="25">
        <f>INDEX(Structure!$K$6:$K$12,MATCH(I2978,Structure!$A$6:$A$12,0))</f>
        <v/>
      </c>
      <c r="N2978" s="26">
        <f>INDEX(Structure!$G$25:$G$52,MATCH(B2978&amp;"|"&amp;I2978,Structure!$A$25:$A$52,0))</f>
        <v/>
      </c>
      <c r="O2978" s="26">
        <f>INDEX(Structure!$H$25:$H$52,MATCH(B2978&amp;"|"&amp;I2978,Structure!$A$25:$A$52,0))</f>
        <v/>
      </c>
      <c r="P2978" s="26">
        <f>INDEX(Structure!$I$25:$I$52,MATCH(B2978&amp;"|"&amp;I2978,Structure!$A$25:$A$52,0))</f>
        <v/>
      </c>
      <c r="Q2978" s="20">
        <f>G2978/H2978</f>
        <v/>
      </c>
      <c r="R2978" s="20">
        <f>G2978/O2978</f>
        <v/>
      </c>
      <c r="S2978" s="32">
        <f>(G2978-N2978)/(P2978-N2978)</f>
        <v/>
      </c>
      <c r="T2978" s="4">
        <f>IF(G2978&lt;N2978,"Below",IF(G2978&gt;P2978,"Above","Within"))</f>
        <v/>
      </c>
      <c r="U2978" s="17">
        <f>MAX(0,N2978-G2978)*F2978</f>
        <v/>
      </c>
      <c r="V2978" s="17">
        <f>MAX(0,G2978-P2978)*F2978</f>
        <v/>
      </c>
      <c r="W2978" s="33">
        <f>IF(T2978="Above",LN(G2978/P2978)/LN(1+INDEX(Market!$E$6:$E$9,MATCH(B2978,Market!$A$6:$A$9,0))),0)</f>
        <v/>
      </c>
    </row>
    <row r="2979">
      <c r="A2979" s="5" t="inlineStr">
        <is>
          <t>E03458</t>
        </is>
      </c>
      <c r="B2979" s="5" t="inlineStr">
        <is>
          <t>DE</t>
        </is>
      </c>
      <c r="C2979" s="5" t="inlineStr">
        <is>
          <t>Customer Service</t>
        </is>
      </c>
      <c r="D2979" s="5" t="inlineStr">
        <is>
          <t>L4</t>
        </is>
      </c>
      <c r="E2979" s="5" t="inlineStr">
        <is>
          <t>M</t>
        </is>
      </c>
      <c r="F2979" s="5" t="n">
        <v>1</v>
      </c>
      <c r="G2979" s="31" t="n">
        <v>78950</v>
      </c>
      <c r="H2979" s="31" t="n">
        <v>71800</v>
      </c>
      <c r="I2979" s="6">
        <f>INDEX(Roles!$J$5:$J$40,MATCH(C2979&amp;"|"&amp;D2979,Roles!$A$5:$A$40,0))</f>
        <v/>
      </c>
      <c r="J2979" s="6">
        <f>INDEX(Roles!$K$5:$K$40,MATCH(C2979&amp;"|"&amp;D2979,Roles!$A$5:$A$40,0))</f>
        <v/>
      </c>
      <c r="K2979" s="26">
        <f>INDEX(Market!$K$31:$K$54,MATCH(B2979&amp;"|"&amp;J2979,Market!$A$31:$A$54,0))</f>
        <v/>
      </c>
      <c r="L2979" s="6">
        <f>INDEX(Settings!$E$13:$E$19,MATCH(I2979,Settings!$B$13:$B$19,0))</f>
        <v/>
      </c>
      <c r="M2979" s="25">
        <f>INDEX(Structure!$K$6:$K$12,MATCH(I2979,Structure!$A$6:$A$12,0))</f>
        <v/>
      </c>
      <c r="N2979" s="26">
        <f>INDEX(Structure!$G$25:$G$52,MATCH(B2979&amp;"|"&amp;I2979,Structure!$A$25:$A$52,0))</f>
        <v/>
      </c>
      <c r="O2979" s="26">
        <f>INDEX(Structure!$H$25:$H$52,MATCH(B2979&amp;"|"&amp;I2979,Structure!$A$25:$A$52,0))</f>
        <v/>
      </c>
      <c r="P2979" s="26">
        <f>INDEX(Structure!$I$25:$I$52,MATCH(B2979&amp;"|"&amp;I2979,Structure!$A$25:$A$52,0))</f>
        <v/>
      </c>
      <c r="Q2979" s="20">
        <f>G2979/H2979</f>
        <v/>
      </c>
      <c r="R2979" s="20">
        <f>G2979/O2979</f>
        <v/>
      </c>
      <c r="S2979" s="32">
        <f>(G2979-N2979)/(P2979-N2979)</f>
        <v/>
      </c>
      <c r="T2979" s="4">
        <f>IF(G2979&lt;N2979,"Below",IF(G2979&gt;P2979,"Above","Within"))</f>
        <v/>
      </c>
      <c r="U2979" s="17">
        <f>MAX(0,N2979-G2979)*F2979</f>
        <v/>
      </c>
      <c r="V2979" s="17">
        <f>MAX(0,G2979-P2979)*F2979</f>
        <v/>
      </c>
      <c r="W2979" s="33">
        <f>IF(T2979="Above",LN(G2979/P2979)/LN(1+INDEX(Market!$E$6:$E$9,MATCH(B2979,Market!$A$6:$A$9,0))),0)</f>
        <v/>
      </c>
    </row>
    <row r="2980">
      <c r="A2980" s="5" t="inlineStr">
        <is>
          <t>E03459</t>
        </is>
      </c>
      <c r="B2980" s="5" t="inlineStr">
        <is>
          <t>ES</t>
        </is>
      </c>
      <c r="C2980" s="5" t="inlineStr">
        <is>
          <t>HR</t>
        </is>
      </c>
      <c r="D2980" s="5" t="inlineStr">
        <is>
          <t>L4</t>
        </is>
      </c>
      <c r="E2980" s="5" t="inlineStr">
        <is>
          <t>M</t>
        </is>
      </c>
      <c r="F2980" s="5" t="n">
        <v>0.8</v>
      </c>
      <c r="G2980" s="31" t="n">
        <v>48000</v>
      </c>
      <c r="H2980" s="31" t="n">
        <v>52500</v>
      </c>
      <c r="I2980" s="6">
        <f>INDEX(Roles!$J$5:$J$40,MATCH(C2980&amp;"|"&amp;D2980,Roles!$A$5:$A$40,0))</f>
        <v/>
      </c>
      <c r="J2980" s="6">
        <f>INDEX(Roles!$K$5:$K$40,MATCH(C2980&amp;"|"&amp;D2980,Roles!$A$5:$A$40,0))</f>
        <v/>
      </c>
      <c r="K2980" s="26">
        <f>INDEX(Market!$K$31:$K$54,MATCH(B2980&amp;"|"&amp;J2980,Market!$A$31:$A$54,0))</f>
        <v/>
      </c>
      <c r="L2980" s="6">
        <f>INDEX(Settings!$E$13:$E$19,MATCH(I2980,Settings!$B$13:$B$19,0))</f>
        <v/>
      </c>
      <c r="M2980" s="25">
        <f>INDEX(Structure!$K$6:$K$12,MATCH(I2980,Structure!$A$6:$A$12,0))</f>
        <v/>
      </c>
      <c r="N2980" s="26">
        <f>INDEX(Structure!$G$25:$G$52,MATCH(B2980&amp;"|"&amp;I2980,Structure!$A$25:$A$52,0))</f>
        <v/>
      </c>
      <c r="O2980" s="26">
        <f>INDEX(Structure!$H$25:$H$52,MATCH(B2980&amp;"|"&amp;I2980,Structure!$A$25:$A$52,0))</f>
        <v/>
      </c>
      <c r="P2980" s="26">
        <f>INDEX(Structure!$I$25:$I$52,MATCH(B2980&amp;"|"&amp;I2980,Structure!$A$25:$A$52,0))</f>
        <v/>
      </c>
      <c r="Q2980" s="20">
        <f>G2980/H2980</f>
        <v/>
      </c>
      <c r="R2980" s="20">
        <f>G2980/O2980</f>
        <v/>
      </c>
      <c r="S2980" s="32">
        <f>(G2980-N2980)/(P2980-N2980)</f>
        <v/>
      </c>
      <c r="T2980" s="4">
        <f>IF(G2980&lt;N2980,"Below",IF(G2980&gt;P2980,"Above","Within"))</f>
        <v/>
      </c>
      <c r="U2980" s="17">
        <f>MAX(0,N2980-G2980)*F2980</f>
        <v/>
      </c>
      <c r="V2980" s="17">
        <f>MAX(0,G2980-P2980)*F2980</f>
        <v/>
      </c>
      <c r="W2980" s="33">
        <f>IF(T2980="Above",LN(G2980/P2980)/LN(1+INDEX(Market!$E$6:$E$9,MATCH(B2980,Market!$A$6:$A$9,0))),0)</f>
        <v/>
      </c>
    </row>
    <row r="2981">
      <c r="A2981" s="5" t="inlineStr">
        <is>
          <t>E03460</t>
        </is>
      </c>
      <c r="B2981" s="5" t="inlineStr">
        <is>
          <t>DE</t>
        </is>
      </c>
      <c r="C2981" s="5" t="inlineStr">
        <is>
          <t>Tech</t>
        </is>
      </c>
      <c r="D2981" s="5" t="inlineStr">
        <is>
          <t>L3</t>
        </is>
      </c>
      <c r="E2981" s="5" t="inlineStr">
        <is>
          <t>M</t>
        </is>
      </c>
      <c r="F2981" s="5" t="n">
        <v>1</v>
      </c>
      <c r="G2981" s="31" t="n">
        <v>80950</v>
      </c>
      <c r="H2981" s="31" t="n">
        <v>76000</v>
      </c>
      <c r="I2981" s="6">
        <f>INDEX(Roles!$J$5:$J$40,MATCH(C2981&amp;"|"&amp;D2981,Roles!$A$5:$A$40,0))</f>
        <v/>
      </c>
      <c r="J2981" s="6">
        <f>INDEX(Roles!$K$5:$K$40,MATCH(C2981&amp;"|"&amp;D2981,Roles!$A$5:$A$40,0))</f>
        <v/>
      </c>
      <c r="K2981" s="26">
        <f>INDEX(Market!$K$31:$K$54,MATCH(B2981&amp;"|"&amp;J2981,Market!$A$31:$A$54,0))</f>
        <v/>
      </c>
      <c r="L2981" s="6">
        <f>INDEX(Settings!$E$13:$E$19,MATCH(I2981,Settings!$B$13:$B$19,0))</f>
        <v/>
      </c>
      <c r="M2981" s="25">
        <f>INDEX(Structure!$K$6:$K$12,MATCH(I2981,Structure!$A$6:$A$12,0))</f>
        <v/>
      </c>
      <c r="N2981" s="26">
        <f>INDEX(Structure!$G$25:$G$52,MATCH(B2981&amp;"|"&amp;I2981,Structure!$A$25:$A$52,0))</f>
        <v/>
      </c>
      <c r="O2981" s="26">
        <f>INDEX(Structure!$H$25:$H$52,MATCH(B2981&amp;"|"&amp;I2981,Structure!$A$25:$A$52,0))</f>
        <v/>
      </c>
      <c r="P2981" s="26">
        <f>INDEX(Structure!$I$25:$I$52,MATCH(B2981&amp;"|"&amp;I2981,Structure!$A$25:$A$52,0))</f>
        <v/>
      </c>
      <c r="Q2981" s="20">
        <f>G2981/H2981</f>
        <v/>
      </c>
      <c r="R2981" s="20">
        <f>G2981/O2981</f>
        <v/>
      </c>
      <c r="S2981" s="32">
        <f>(G2981-N2981)/(P2981-N2981)</f>
        <v/>
      </c>
      <c r="T2981" s="4">
        <f>IF(G2981&lt;N2981,"Below",IF(G2981&gt;P2981,"Above","Within"))</f>
        <v/>
      </c>
      <c r="U2981" s="17">
        <f>MAX(0,N2981-G2981)*F2981</f>
        <v/>
      </c>
      <c r="V2981" s="17">
        <f>MAX(0,G2981-P2981)*F2981</f>
        <v/>
      </c>
      <c r="W2981" s="33">
        <f>IF(T2981="Above",LN(G2981/P2981)/LN(1+INDEX(Market!$E$6:$E$9,MATCH(B2981,Market!$A$6:$A$9,0))),0)</f>
        <v/>
      </c>
    </row>
    <row r="2982">
      <c r="A2982" s="5" t="inlineStr">
        <is>
          <t>E03461</t>
        </is>
      </c>
      <c r="B2982" s="5" t="inlineStr">
        <is>
          <t>PL</t>
        </is>
      </c>
      <c r="C2982" s="5" t="inlineStr">
        <is>
          <t>HR</t>
        </is>
      </c>
      <c r="D2982" s="5" t="inlineStr">
        <is>
          <t>L2</t>
        </is>
      </c>
      <c r="E2982" s="5" t="inlineStr">
        <is>
          <t>F</t>
        </is>
      </c>
      <c r="F2982" s="5" t="n">
        <v>0.8</v>
      </c>
      <c r="G2982" s="31" t="n">
        <v>29600</v>
      </c>
      <c r="H2982" s="31" t="n">
        <v>26200</v>
      </c>
      <c r="I2982" s="6">
        <f>INDEX(Roles!$J$5:$J$40,MATCH(C2982&amp;"|"&amp;D2982,Roles!$A$5:$A$40,0))</f>
        <v/>
      </c>
      <c r="J2982" s="6">
        <f>INDEX(Roles!$K$5:$K$40,MATCH(C2982&amp;"|"&amp;D2982,Roles!$A$5:$A$40,0))</f>
        <v/>
      </c>
      <c r="K2982" s="26">
        <f>INDEX(Market!$K$31:$K$54,MATCH(B2982&amp;"|"&amp;J2982,Market!$A$31:$A$54,0))</f>
        <v/>
      </c>
      <c r="L2982" s="6">
        <f>INDEX(Settings!$E$13:$E$19,MATCH(I2982,Settings!$B$13:$B$19,0))</f>
        <v/>
      </c>
      <c r="M2982" s="25">
        <f>INDEX(Structure!$K$6:$K$12,MATCH(I2982,Structure!$A$6:$A$12,0))</f>
        <v/>
      </c>
      <c r="N2982" s="26">
        <f>INDEX(Structure!$G$25:$G$52,MATCH(B2982&amp;"|"&amp;I2982,Structure!$A$25:$A$52,0))</f>
        <v/>
      </c>
      <c r="O2982" s="26">
        <f>INDEX(Structure!$H$25:$H$52,MATCH(B2982&amp;"|"&amp;I2982,Structure!$A$25:$A$52,0))</f>
        <v/>
      </c>
      <c r="P2982" s="26">
        <f>INDEX(Structure!$I$25:$I$52,MATCH(B2982&amp;"|"&amp;I2982,Structure!$A$25:$A$52,0))</f>
        <v/>
      </c>
      <c r="Q2982" s="20">
        <f>G2982/H2982</f>
        <v/>
      </c>
      <c r="R2982" s="20">
        <f>G2982/O2982</f>
        <v/>
      </c>
      <c r="S2982" s="32">
        <f>(G2982-N2982)/(P2982-N2982)</f>
        <v/>
      </c>
      <c r="T2982" s="4">
        <f>IF(G2982&lt;N2982,"Below",IF(G2982&gt;P2982,"Above","Within"))</f>
        <v/>
      </c>
      <c r="U2982" s="17">
        <f>MAX(0,N2982-G2982)*F2982</f>
        <v/>
      </c>
      <c r="V2982" s="17">
        <f>MAX(0,G2982-P2982)*F2982</f>
        <v/>
      </c>
      <c r="W2982" s="33">
        <f>IF(T2982="Above",LN(G2982/P2982)/LN(1+INDEX(Market!$E$6:$E$9,MATCH(B2982,Market!$A$6:$A$9,0))),0)</f>
        <v/>
      </c>
    </row>
    <row r="2983">
      <c r="A2983" s="5" t="inlineStr">
        <is>
          <t>E03462</t>
        </is>
      </c>
      <c r="B2983" s="5" t="inlineStr">
        <is>
          <t>PL</t>
        </is>
      </c>
      <c r="C2983" s="5" t="inlineStr">
        <is>
          <t>Customer Service</t>
        </is>
      </c>
      <c r="D2983" s="5" t="inlineStr">
        <is>
          <t>L3</t>
        </is>
      </c>
      <c r="E2983" s="5" t="inlineStr">
        <is>
          <t>F</t>
        </is>
      </c>
      <c r="F2983" s="5" t="n">
        <v>1</v>
      </c>
      <c r="G2983" s="31" t="n">
        <v>28650</v>
      </c>
      <c r="H2983" s="31" t="n">
        <v>30200</v>
      </c>
      <c r="I2983" s="6">
        <f>INDEX(Roles!$J$5:$J$40,MATCH(C2983&amp;"|"&amp;D2983,Roles!$A$5:$A$40,0))</f>
        <v/>
      </c>
      <c r="J2983" s="6">
        <f>INDEX(Roles!$K$5:$K$40,MATCH(C2983&amp;"|"&amp;D2983,Roles!$A$5:$A$40,0))</f>
        <v/>
      </c>
      <c r="K2983" s="26">
        <f>INDEX(Market!$K$31:$K$54,MATCH(B2983&amp;"|"&amp;J2983,Market!$A$31:$A$54,0))</f>
        <v/>
      </c>
      <c r="L2983" s="6">
        <f>INDEX(Settings!$E$13:$E$19,MATCH(I2983,Settings!$B$13:$B$19,0))</f>
        <v/>
      </c>
      <c r="M2983" s="25">
        <f>INDEX(Structure!$K$6:$K$12,MATCH(I2983,Structure!$A$6:$A$12,0))</f>
        <v/>
      </c>
      <c r="N2983" s="26">
        <f>INDEX(Structure!$G$25:$G$52,MATCH(B2983&amp;"|"&amp;I2983,Structure!$A$25:$A$52,0))</f>
        <v/>
      </c>
      <c r="O2983" s="26">
        <f>INDEX(Structure!$H$25:$H$52,MATCH(B2983&amp;"|"&amp;I2983,Structure!$A$25:$A$52,0))</f>
        <v/>
      </c>
      <c r="P2983" s="26">
        <f>INDEX(Structure!$I$25:$I$52,MATCH(B2983&amp;"|"&amp;I2983,Structure!$A$25:$A$52,0))</f>
        <v/>
      </c>
      <c r="Q2983" s="20">
        <f>G2983/H2983</f>
        <v/>
      </c>
      <c r="R2983" s="20">
        <f>G2983/O2983</f>
        <v/>
      </c>
      <c r="S2983" s="32">
        <f>(G2983-N2983)/(P2983-N2983)</f>
        <v/>
      </c>
      <c r="T2983" s="4">
        <f>IF(G2983&lt;N2983,"Below",IF(G2983&gt;P2983,"Above","Within"))</f>
        <v/>
      </c>
      <c r="U2983" s="17">
        <f>MAX(0,N2983-G2983)*F2983</f>
        <v/>
      </c>
      <c r="V2983" s="17">
        <f>MAX(0,G2983-P2983)*F2983</f>
        <v/>
      </c>
      <c r="W2983" s="33">
        <f>IF(T2983="Above",LN(G2983/P2983)/LN(1+INDEX(Market!$E$6:$E$9,MATCH(B2983,Market!$A$6:$A$9,0))),0)</f>
        <v/>
      </c>
    </row>
    <row r="2984">
      <c r="A2984" s="5" t="inlineStr">
        <is>
          <t>E03463</t>
        </is>
      </c>
      <c r="B2984" s="5" t="inlineStr">
        <is>
          <t>DE</t>
        </is>
      </c>
      <c r="C2984" s="5" t="inlineStr">
        <is>
          <t>Customer Service</t>
        </is>
      </c>
      <c r="D2984" s="5" t="inlineStr">
        <is>
          <t>L1</t>
        </is>
      </c>
      <c r="E2984" s="5" t="inlineStr">
        <is>
          <t>M</t>
        </is>
      </c>
      <c r="F2984" s="5" t="n">
        <v>1</v>
      </c>
      <c r="G2984" s="31" t="n">
        <v>33950</v>
      </c>
      <c r="H2984" s="31" t="n">
        <v>34200</v>
      </c>
      <c r="I2984" s="6">
        <f>INDEX(Roles!$J$5:$J$40,MATCH(C2984&amp;"|"&amp;D2984,Roles!$A$5:$A$40,0))</f>
        <v/>
      </c>
      <c r="J2984" s="6">
        <f>INDEX(Roles!$K$5:$K$40,MATCH(C2984&amp;"|"&amp;D2984,Roles!$A$5:$A$40,0))</f>
        <v/>
      </c>
      <c r="K2984" s="26">
        <f>INDEX(Market!$K$31:$K$54,MATCH(B2984&amp;"|"&amp;J2984,Market!$A$31:$A$54,0))</f>
        <v/>
      </c>
      <c r="L2984" s="6">
        <f>INDEX(Settings!$E$13:$E$19,MATCH(I2984,Settings!$B$13:$B$19,0))</f>
        <v/>
      </c>
      <c r="M2984" s="25">
        <f>INDEX(Structure!$K$6:$K$12,MATCH(I2984,Structure!$A$6:$A$12,0))</f>
        <v/>
      </c>
      <c r="N2984" s="26">
        <f>INDEX(Structure!$G$25:$G$52,MATCH(B2984&amp;"|"&amp;I2984,Structure!$A$25:$A$52,0))</f>
        <v/>
      </c>
      <c r="O2984" s="26">
        <f>INDEX(Structure!$H$25:$H$52,MATCH(B2984&amp;"|"&amp;I2984,Structure!$A$25:$A$52,0))</f>
        <v/>
      </c>
      <c r="P2984" s="26">
        <f>INDEX(Structure!$I$25:$I$52,MATCH(B2984&amp;"|"&amp;I2984,Structure!$A$25:$A$52,0))</f>
        <v/>
      </c>
      <c r="Q2984" s="20">
        <f>G2984/H2984</f>
        <v/>
      </c>
      <c r="R2984" s="20">
        <f>G2984/O2984</f>
        <v/>
      </c>
      <c r="S2984" s="32">
        <f>(G2984-N2984)/(P2984-N2984)</f>
        <v/>
      </c>
      <c r="T2984" s="4">
        <f>IF(G2984&lt;N2984,"Below",IF(G2984&gt;P2984,"Above","Within"))</f>
        <v/>
      </c>
      <c r="U2984" s="17">
        <f>MAX(0,N2984-G2984)*F2984</f>
        <v/>
      </c>
      <c r="V2984" s="17">
        <f>MAX(0,G2984-P2984)*F2984</f>
        <v/>
      </c>
      <c r="W2984" s="33">
        <f>IF(T2984="Above",LN(G2984/P2984)/LN(1+INDEX(Market!$E$6:$E$9,MATCH(B2984,Market!$A$6:$A$9,0))),0)</f>
        <v/>
      </c>
    </row>
    <row r="2985">
      <c r="A2985" s="5" t="inlineStr">
        <is>
          <t>E03464</t>
        </is>
      </c>
      <c r="B2985" s="5" t="inlineStr">
        <is>
          <t>IT</t>
        </is>
      </c>
      <c r="C2985" s="5" t="inlineStr">
        <is>
          <t>Sales</t>
        </is>
      </c>
      <c r="D2985" s="5" t="inlineStr">
        <is>
          <t>L4</t>
        </is>
      </c>
      <c r="E2985" s="5" t="inlineStr">
        <is>
          <t>F</t>
        </is>
      </c>
      <c r="F2985" s="5" t="n">
        <v>1</v>
      </c>
      <c r="G2985" s="31" t="n">
        <v>56100</v>
      </c>
      <c r="H2985" s="31" t="n">
        <v>57300</v>
      </c>
      <c r="I2985" s="6">
        <f>INDEX(Roles!$J$5:$J$40,MATCH(C2985&amp;"|"&amp;D2985,Roles!$A$5:$A$40,0))</f>
        <v/>
      </c>
      <c r="J2985" s="6">
        <f>INDEX(Roles!$K$5:$K$40,MATCH(C2985&amp;"|"&amp;D2985,Roles!$A$5:$A$40,0))</f>
        <v/>
      </c>
      <c r="K2985" s="26">
        <f>INDEX(Market!$K$31:$K$54,MATCH(B2985&amp;"|"&amp;J2985,Market!$A$31:$A$54,0))</f>
        <v/>
      </c>
      <c r="L2985" s="6">
        <f>INDEX(Settings!$E$13:$E$19,MATCH(I2985,Settings!$B$13:$B$19,0))</f>
        <v/>
      </c>
      <c r="M2985" s="25">
        <f>INDEX(Structure!$K$6:$K$12,MATCH(I2985,Structure!$A$6:$A$12,0))</f>
        <v/>
      </c>
      <c r="N2985" s="26">
        <f>INDEX(Structure!$G$25:$G$52,MATCH(B2985&amp;"|"&amp;I2985,Structure!$A$25:$A$52,0))</f>
        <v/>
      </c>
      <c r="O2985" s="26">
        <f>INDEX(Structure!$H$25:$H$52,MATCH(B2985&amp;"|"&amp;I2985,Structure!$A$25:$A$52,0))</f>
        <v/>
      </c>
      <c r="P2985" s="26">
        <f>INDEX(Structure!$I$25:$I$52,MATCH(B2985&amp;"|"&amp;I2985,Structure!$A$25:$A$52,0))</f>
        <v/>
      </c>
      <c r="Q2985" s="20">
        <f>G2985/H2985</f>
        <v/>
      </c>
      <c r="R2985" s="20">
        <f>G2985/O2985</f>
        <v/>
      </c>
      <c r="S2985" s="32">
        <f>(G2985-N2985)/(P2985-N2985)</f>
        <v/>
      </c>
      <c r="T2985" s="4">
        <f>IF(G2985&lt;N2985,"Below",IF(G2985&gt;P2985,"Above","Within"))</f>
        <v/>
      </c>
      <c r="U2985" s="17">
        <f>MAX(0,N2985-G2985)*F2985</f>
        <v/>
      </c>
      <c r="V2985" s="17">
        <f>MAX(0,G2985-P2985)*F2985</f>
        <v/>
      </c>
      <c r="W2985" s="33">
        <f>IF(T2985="Above",LN(G2985/P2985)/LN(1+INDEX(Market!$E$6:$E$9,MATCH(B2985,Market!$A$6:$A$9,0))),0)</f>
        <v/>
      </c>
    </row>
    <row r="2986">
      <c r="A2986" s="5" t="inlineStr">
        <is>
          <t>E03465</t>
        </is>
      </c>
      <c r="B2986" s="5" t="inlineStr">
        <is>
          <t>IT</t>
        </is>
      </c>
      <c r="C2986" s="5" t="inlineStr">
        <is>
          <t>Finance</t>
        </is>
      </c>
      <c r="D2986" s="5" t="inlineStr">
        <is>
          <t>L1</t>
        </is>
      </c>
      <c r="E2986" s="5" t="inlineStr">
        <is>
          <t>M</t>
        </is>
      </c>
      <c r="F2986" s="5" t="n">
        <v>1</v>
      </c>
      <c r="G2986" s="31" t="n">
        <v>32350</v>
      </c>
      <c r="H2986" s="31" t="n">
        <v>28600</v>
      </c>
      <c r="I2986" s="6">
        <f>INDEX(Roles!$J$5:$J$40,MATCH(C2986&amp;"|"&amp;D2986,Roles!$A$5:$A$40,0))</f>
        <v/>
      </c>
      <c r="J2986" s="6">
        <f>INDEX(Roles!$K$5:$K$40,MATCH(C2986&amp;"|"&amp;D2986,Roles!$A$5:$A$40,0))</f>
        <v/>
      </c>
      <c r="K2986" s="26">
        <f>INDEX(Market!$K$31:$K$54,MATCH(B2986&amp;"|"&amp;J2986,Market!$A$31:$A$54,0))</f>
        <v/>
      </c>
      <c r="L2986" s="6">
        <f>INDEX(Settings!$E$13:$E$19,MATCH(I2986,Settings!$B$13:$B$19,0))</f>
        <v/>
      </c>
      <c r="M2986" s="25">
        <f>INDEX(Structure!$K$6:$K$12,MATCH(I2986,Structure!$A$6:$A$12,0))</f>
        <v/>
      </c>
      <c r="N2986" s="26">
        <f>INDEX(Structure!$G$25:$G$52,MATCH(B2986&amp;"|"&amp;I2986,Structure!$A$25:$A$52,0))</f>
        <v/>
      </c>
      <c r="O2986" s="26">
        <f>INDEX(Structure!$H$25:$H$52,MATCH(B2986&amp;"|"&amp;I2986,Structure!$A$25:$A$52,0))</f>
        <v/>
      </c>
      <c r="P2986" s="26">
        <f>INDEX(Structure!$I$25:$I$52,MATCH(B2986&amp;"|"&amp;I2986,Structure!$A$25:$A$52,0))</f>
        <v/>
      </c>
      <c r="Q2986" s="20">
        <f>G2986/H2986</f>
        <v/>
      </c>
      <c r="R2986" s="20">
        <f>G2986/O2986</f>
        <v/>
      </c>
      <c r="S2986" s="32">
        <f>(G2986-N2986)/(P2986-N2986)</f>
        <v/>
      </c>
      <c r="T2986" s="4">
        <f>IF(G2986&lt;N2986,"Below",IF(G2986&gt;P2986,"Above","Within"))</f>
        <v/>
      </c>
      <c r="U2986" s="17">
        <f>MAX(0,N2986-G2986)*F2986</f>
        <v/>
      </c>
      <c r="V2986" s="17">
        <f>MAX(0,G2986-P2986)*F2986</f>
        <v/>
      </c>
      <c r="W2986" s="33">
        <f>IF(T2986="Above",LN(G2986/P2986)/LN(1+INDEX(Market!$E$6:$E$9,MATCH(B2986,Market!$A$6:$A$9,0))),0)</f>
        <v/>
      </c>
    </row>
    <row r="2987">
      <c r="A2987" s="5" t="inlineStr">
        <is>
          <t>E03467</t>
        </is>
      </c>
      <c r="B2987" s="5" t="inlineStr">
        <is>
          <t>IT</t>
        </is>
      </c>
      <c r="C2987" s="5" t="inlineStr">
        <is>
          <t>Finance</t>
        </is>
      </c>
      <c r="D2987" s="5" t="inlineStr">
        <is>
          <t>L5</t>
        </is>
      </c>
      <c r="E2987" s="5" t="inlineStr">
        <is>
          <t>M</t>
        </is>
      </c>
      <c r="F2987" s="5" t="n">
        <v>1</v>
      </c>
      <c r="G2987" s="31" t="n">
        <v>88600</v>
      </c>
      <c r="H2987" s="31" t="n">
        <v>82900</v>
      </c>
      <c r="I2987" s="6">
        <f>INDEX(Roles!$J$5:$J$40,MATCH(C2987&amp;"|"&amp;D2987,Roles!$A$5:$A$40,0))</f>
        <v/>
      </c>
      <c r="J2987" s="6">
        <f>INDEX(Roles!$K$5:$K$40,MATCH(C2987&amp;"|"&amp;D2987,Roles!$A$5:$A$40,0))</f>
        <v/>
      </c>
      <c r="K2987" s="26">
        <f>INDEX(Market!$K$31:$K$54,MATCH(B2987&amp;"|"&amp;J2987,Market!$A$31:$A$54,0))</f>
        <v/>
      </c>
      <c r="L2987" s="6">
        <f>INDEX(Settings!$E$13:$E$19,MATCH(I2987,Settings!$B$13:$B$19,0))</f>
        <v/>
      </c>
      <c r="M2987" s="25">
        <f>INDEX(Structure!$K$6:$K$12,MATCH(I2987,Structure!$A$6:$A$12,0))</f>
        <v/>
      </c>
      <c r="N2987" s="26">
        <f>INDEX(Structure!$G$25:$G$52,MATCH(B2987&amp;"|"&amp;I2987,Structure!$A$25:$A$52,0))</f>
        <v/>
      </c>
      <c r="O2987" s="26">
        <f>INDEX(Structure!$H$25:$H$52,MATCH(B2987&amp;"|"&amp;I2987,Structure!$A$25:$A$52,0))</f>
        <v/>
      </c>
      <c r="P2987" s="26">
        <f>INDEX(Structure!$I$25:$I$52,MATCH(B2987&amp;"|"&amp;I2987,Structure!$A$25:$A$52,0))</f>
        <v/>
      </c>
      <c r="Q2987" s="20">
        <f>G2987/H2987</f>
        <v/>
      </c>
      <c r="R2987" s="20">
        <f>G2987/O2987</f>
        <v/>
      </c>
      <c r="S2987" s="32">
        <f>(G2987-N2987)/(P2987-N2987)</f>
        <v/>
      </c>
      <c r="T2987" s="4">
        <f>IF(G2987&lt;N2987,"Below",IF(G2987&gt;P2987,"Above","Within"))</f>
        <v/>
      </c>
      <c r="U2987" s="17">
        <f>MAX(0,N2987-G2987)*F2987</f>
        <v/>
      </c>
      <c r="V2987" s="17">
        <f>MAX(0,G2987-P2987)*F2987</f>
        <v/>
      </c>
      <c r="W2987" s="33">
        <f>IF(T2987="Above",LN(G2987/P2987)/LN(1+INDEX(Market!$E$6:$E$9,MATCH(B2987,Market!$A$6:$A$9,0))),0)</f>
        <v/>
      </c>
    </row>
    <row r="2988">
      <c r="A2988" s="5" t="inlineStr">
        <is>
          <t>E03468</t>
        </is>
      </c>
      <c r="B2988" s="5" t="inlineStr">
        <is>
          <t>IT</t>
        </is>
      </c>
      <c r="C2988" s="5" t="inlineStr">
        <is>
          <t>Operations</t>
        </is>
      </c>
      <c r="D2988" s="5" t="inlineStr">
        <is>
          <t>L1</t>
        </is>
      </c>
      <c r="E2988" s="5" t="inlineStr">
        <is>
          <t>F</t>
        </is>
      </c>
      <c r="F2988" s="5" t="n">
        <v>1</v>
      </c>
      <c r="G2988" s="31" t="n">
        <v>26000</v>
      </c>
      <c r="H2988" s="31" t="n">
        <v>24700</v>
      </c>
      <c r="I2988" s="6">
        <f>INDEX(Roles!$J$5:$J$40,MATCH(C2988&amp;"|"&amp;D2988,Roles!$A$5:$A$40,0))</f>
        <v/>
      </c>
      <c r="J2988" s="6">
        <f>INDEX(Roles!$K$5:$K$40,MATCH(C2988&amp;"|"&amp;D2988,Roles!$A$5:$A$40,0))</f>
        <v/>
      </c>
      <c r="K2988" s="26">
        <f>INDEX(Market!$K$31:$K$54,MATCH(B2988&amp;"|"&amp;J2988,Market!$A$31:$A$54,0))</f>
        <v/>
      </c>
      <c r="L2988" s="6">
        <f>INDEX(Settings!$E$13:$E$19,MATCH(I2988,Settings!$B$13:$B$19,0))</f>
        <v/>
      </c>
      <c r="M2988" s="25">
        <f>INDEX(Structure!$K$6:$K$12,MATCH(I2988,Structure!$A$6:$A$12,0))</f>
        <v/>
      </c>
      <c r="N2988" s="26">
        <f>INDEX(Structure!$G$25:$G$52,MATCH(B2988&amp;"|"&amp;I2988,Structure!$A$25:$A$52,0))</f>
        <v/>
      </c>
      <c r="O2988" s="26">
        <f>INDEX(Structure!$H$25:$H$52,MATCH(B2988&amp;"|"&amp;I2988,Structure!$A$25:$A$52,0))</f>
        <v/>
      </c>
      <c r="P2988" s="26">
        <f>INDEX(Structure!$I$25:$I$52,MATCH(B2988&amp;"|"&amp;I2988,Structure!$A$25:$A$52,0))</f>
        <v/>
      </c>
      <c r="Q2988" s="20">
        <f>G2988/H2988</f>
        <v/>
      </c>
      <c r="R2988" s="20">
        <f>G2988/O2988</f>
        <v/>
      </c>
      <c r="S2988" s="32">
        <f>(G2988-N2988)/(P2988-N2988)</f>
        <v/>
      </c>
      <c r="T2988" s="4">
        <f>IF(G2988&lt;N2988,"Below",IF(G2988&gt;P2988,"Above","Within"))</f>
        <v/>
      </c>
      <c r="U2988" s="17">
        <f>MAX(0,N2988-G2988)*F2988</f>
        <v/>
      </c>
      <c r="V2988" s="17">
        <f>MAX(0,G2988-P2988)*F2988</f>
        <v/>
      </c>
      <c r="W2988" s="33">
        <f>IF(T2988="Above",LN(G2988/P2988)/LN(1+INDEX(Market!$E$6:$E$9,MATCH(B2988,Market!$A$6:$A$9,0))),0)</f>
        <v/>
      </c>
    </row>
    <row r="2989">
      <c r="A2989" s="5" t="inlineStr">
        <is>
          <t>E03470</t>
        </is>
      </c>
      <c r="B2989" s="5" t="inlineStr">
        <is>
          <t>IT</t>
        </is>
      </c>
      <c r="C2989" s="5" t="inlineStr">
        <is>
          <t>Sales</t>
        </is>
      </c>
      <c r="D2989" s="5" t="inlineStr">
        <is>
          <t>L1</t>
        </is>
      </c>
      <c r="E2989" s="5" t="inlineStr">
        <is>
          <t>M</t>
        </is>
      </c>
      <c r="F2989" s="5" t="n">
        <v>1</v>
      </c>
      <c r="G2989" s="31" t="n">
        <v>27800</v>
      </c>
      <c r="H2989" s="31" t="n">
        <v>27300</v>
      </c>
      <c r="I2989" s="6">
        <f>INDEX(Roles!$J$5:$J$40,MATCH(C2989&amp;"|"&amp;D2989,Roles!$A$5:$A$40,0))</f>
        <v/>
      </c>
      <c r="J2989" s="6">
        <f>INDEX(Roles!$K$5:$K$40,MATCH(C2989&amp;"|"&amp;D2989,Roles!$A$5:$A$40,0))</f>
        <v/>
      </c>
      <c r="K2989" s="26">
        <f>INDEX(Market!$K$31:$K$54,MATCH(B2989&amp;"|"&amp;J2989,Market!$A$31:$A$54,0))</f>
        <v/>
      </c>
      <c r="L2989" s="6">
        <f>INDEX(Settings!$E$13:$E$19,MATCH(I2989,Settings!$B$13:$B$19,0))</f>
        <v/>
      </c>
      <c r="M2989" s="25">
        <f>INDEX(Structure!$K$6:$K$12,MATCH(I2989,Structure!$A$6:$A$12,0))</f>
        <v/>
      </c>
      <c r="N2989" s="26">
        <f>INDEX(Structure!$G$25:$G$52,MATCH(B2989&amp;"|"&amp;I2989,Structure!$A$25:$A$52,0))</f>
        <v/>
      </c>
      <c r="O2989" s="26">
        <f>INDEX(Structure!$H$25:$H$52,MATCH(B2989&amp;"|"&amp;I2989,Structure!$A$25:$A$52,0))</f>
        <v/>
      </c>
      <c r="P2989" s="26">
        <f>INDEX(Structure!$I$25:$I$52,MATCH(B2989&amp;"|"&amp;I2989,Structure!$A$25:$A$52,0))</f>
        <v/>
      </c>
      <c r="Q2989" s="20">
        <f>G2989/H2989</f>
        <v/>
      </c>
      <c r="R2989" s="20">
        <f>G2989/O2989</f>
        <v/>
      </c>
      <c r="S2989" s="32">
        <f>(G2989-N2989)/(P2989-N2989)</f>
        <v/>
      </c>
      <c r="T2989" s="4">
        <f>IF(G2989&lt;N2989,"Below",IF(G2989&gt;P2989,"Above","Within"))</f>
        <v/>
      </c>
      <c r="U2989" s="17">
        <f>MAX(0,N2989-G2989)*F2989</f>
        <v/>
      </c>
      <c r="V2989" s="17">
        <f>MAX(0,G2989-P2989)*F2989</f>
        <v/>
      </c>
      <c r="W2989" s="33">
        <f>IF(T2989="Above",LN(G2989/P2989)/LN(1+INDEX(Market!$E$6:$E$9,MATCH(B2989,Market!$A$6:$A$9,0))),0)</f>
        <v/>
      </c>
    </row>
    <row r="2990">
      <c r="A2990" s="5" t="inlineStr">
        <is>
          <t>E03471</t>
        </is>
      </c>
      <c r="B2990" s="5" t="inlineStr">
        <is>
          <t>DE</t>
        </is>
      </c>
      <c r="C2990" s="5" t="inlineStr">
        <is>
          <t>Operations</t>
        </is>
      </c>
      <c r="D2990" s="5" t="inlineStr">
        <is>
          <t>L4</t>
        </is>
      </c>
      <c r="E2990" s="5" t="inlineStr">
        <is>
          <t>M</t>
        </is>
      </c>
      <c r="F2990" s="5" t="n">
        <v>1</v>
      </c>
      <c r="G2990" s="31" t="n">
        <v>72900</v>
      </c>
      <c r="H2990" s="31" t="n">
        <v>75800</v>
      </c>
      <c r="I2990" s="6">
        <f>INDEX(Roles!$J$5:$J$40,MATCH(C2990&amp;"|"&amp;D2990,Roles!$A$5:$A$40,0))</f>
        <v/>
      </c>
      <c r="J2990" s="6">
        <f>INDEX(Roles!$K$5:$K$40,MATCH(C2990&amp;"|"&amp;D2990,Roles!$A$5:$A$40,0))</f>
        <v/>
      </c>
      <c r="K2990" s="26">
        <f>INDEX(Market!$K$31:$K$54,MATCH(B2990&amp;"|"&amp;J2990,Market!$A$31:$A$54,0))</f>
        <v/>
      </c>
      <c r="L2990" s="6">
        <f>INDEX(Settings!$E$13:$E$19,MATCH(I2990,Settings!$B$13:$B$19,0))</f>
        <v/>
      </c>
      <c r="M2990" s="25">
        <f>INDEX(Structure!$K$6:$K$12,MATCH(I2990,Structure!$A$6:$A$12,0))</f>
        <v/>
      </c>
      <c r="N2990" s="26">
        <f>INDEX(Structure!$G$25:$G$52,MATCH(B2990&amp;"|"&amp;I2990,Structure!$A$25:$A$52,0))</f>
        <v/>
      </c>
      <c r="O2990" s="26">
        <f>INDEX(Structure!$H$25:$H$52,MATCH(B2990&amp;"|"&amp;I2990,Structure!$A$25:$A$52,0))</f>
        <v/>
      </c>
      <c r="P2990" s="26">
        <f>INDEX(Structure!$I$25:$I$52,MATCH(B2990&amp;"|"&amp;I2990,Structure!$A$25:$A$52,0))</f>
        <v/>
      </c>
      <c r="Q2990" s="20">
        <f>G2990/H2990</f>
        <v/>
      </c>
      <c r="R2990" s="20">
        <f>G2990/O2990</f>
        <v/>
      </c>
      <c r="S2990" s="32">
        <f>(G2990-N2990)/(P2990-N2990)</f>
        <v/>
      </c>
      <c r="T2990" s="4">
        <f>IF(G2990&lt;N2990,"Below",IF(G2990&gt;P2990,"Above","Within"))</f>
        <v/>
      </c>
      <c r="U2990" s="17">
        <f>MAX(0,N2990-G2990)*F2990</f>
        <v/>
      </c>
      <c r="V2990" s="17">
        <f>MAX(0,G2990-P2990)*F2990</f>
        <v/>
      </c>
      <c r="W2990" s="33">
        <f>IF(T2990="Above",LN(G2990/P2990)/LN(1+INDEX(Market!$E$6:$E$9,MATCH(B2990,Market!$A$6:$A$9,0))),0)</f>
        <v/>
      </c>
    </row>
    <row r="2991">
      <c r="A2991" s="5" t="inlineStr">
        <is>
          <t>E03473</t>
        </is>
      </c>
      <c r="B2991" s="5" t="inlineStr">
        <is>
          <t>ES</t>
        </is>
      </c>
      <c r="C2991" s="5" t="inlineStr">
        <is>
          <t>Sales</t>
        </is>
      </c>
      <c r="D2991" s="5" t="inlineStr">
        <is>
          <t>L1</t>
        </is>
      </c>
      <c r="E2991" s="5" t="inlineStr">
        <is>
          <t>M</t>
        </is>
      </c>
      <c r="F2991" s="5" t="n">
        <v>1</v>
      </c>
      <c r="G2991" s="31" t="n">
        <v>27650</v>
      </c>
      <c r="H2991" s="31" t="n">
        <v>26200</v>
      </c>
      <c r="I2991" s="6">
        <f>INDEX(Roles!$J$5:$J$40,MATCH(C2991&amp;"|"&amp;D2991,Roles!$A$5:$A$40,0))</f>
        <v/>
      </c>
      <c r="J2991" s="6">
        <f>INDEX(Roles!$K$5:$K$40,MATCH(C2991&amp;"|"&amp;D2991,Roles!$A$5:$A$40,0))</f>
        <v/>
      </c>
      <c r="K2991" s="26">
        <f>INDEX(Market!$K$31:$K$54,MATCH(B2991&amp;"|"&amp;J2991,Market!$A$31:$A$54,0))</f>
        <v/>
      </c>
      <c r="L2991" s="6">
        <f>INDEX(Settings!$E$13:$E$19,MATCH(I2991,Settings!$B$13:$B$19,0))</f>
        <v/>
      </c>
      <c r="M2991" s="25">
        <f>INDEX(Structure!$K$6:$K$12,MATCH(I2991,Structure!$A$6:$A$12,0))</f>
        <v/>
      </c>
      <c r="N2991" s="26">
        <f>INDEX(Structure!$G$25:$G$52,MATCH(B2991&amp;"|"&amp;I2991,Structure!$A$25:$A$52,0))</f>
        <v/>
      </c>
      <c r="O2991" s="26">
        <f>INDEX(Structure!$H$25:$H$52,MATCH(B2991&amp;"|"&amp;I2991,Structure!$A$25:$A$52,0))</f>
        <v/>
      </c>
      <c r="P2991" s="26">
        <f>INDEX(Structure!$I$25:$I$52,MATCH(B2991&amp;"|"&amp;I2991,Structure!$A$25:$A$52,0))</f>
        <v/>
      </c>
      <c r="Q2991" s="20">
        <f>G2991/H2991</f>
        <v/>
      </c>
      <c r="R2991" s="20">
        <f>G2991/O2991</f>
        <v/>
      </c>
      <c r="S2991" s="32">
        <f>(G2991-N2991)/(P2991-N2991)</f>
        <v/>
      </c>
      <c r="T2991" s="4">
        <f>IF(G2991&lt;N2991,"Below",IF(G2991&gt;P2991,"Above","Within"))</f>
        <v/>
      </c>
      <c r="U2991" s="17">
        <f>MAX(0,N2991-G2991)*F2991</f>
        <v/>
      </c>
      <c r="V2991" s="17">
        <f>MAX(0,G2991-P2991)*F2991</f>
        <v/>
      </c>
      <c r="W2991" s="33">
        <f>IF(T2991="Above",LN(G2991/P2991)/LN(1+INDEX(Market!$E$6:$E$9,MATCH(B2991,Market!$A$6:$A$9,0))),0)</f>
        <v/>
      </c>
    </row>
    <row r="2992">
      <c r="A2992" s="5" t="inlineStr">
        <is>
          <t>E03474</t>
        </is>
      </c>
      <c r="B2992" s="5" t="inlineStr">
        <is>
          <t>PL</t>
        </is>
      </c>
      <c r="C2992" s="5" t="inlineStr">
        <is>
          <t>Operations</t>
        </is>
      </c>
      <c r="D2992" s="5" t="inlineStr">
        <is>
          <t>L3</t>
        </is>
      </c>
      <c r="E2992" s="5" t="inlineStr">
        <is>
          <t>F</t>
        </is>
      </c>
      <c r="F2992" s="5" t="n">
        <v>1</v>
      </c>
      <c r="G2992" s="31" t="n">
        <v>27050</v>
      </c>
      <c r="H2992" s="31" t="n">
        <v>31900</v>
      </c>
      <c r="I2992" s="6">
        <f>INDEX(Roles!$J$5:$J$40,MATCH(C2992&amp;"|"&amp;D2992,Roles!$A$5:$A$40,0))</f>
        <v/>
      </c>
      <c r="J2992" s="6">
        <f>INDEX(Roles!$K$5:$K$40,MATCH(C2992&amp;"|"&amp;D2992,Roles!$A$5:$A$40,0))</f>
        <v/>
      </c>
      <c r="K2992" s="26">
        <f>INDEX(Market!$K$31:$K$54,MATCH(B2992&amp;"|"&amp;J2992,Market!$A$31:$A$54,0))</f>
        <v/>
      </c>
      <c r="L2992" s="6">
        <f>INDEX(Settings!$E$13:$E$19,MATCH(I2992,Settings!$B$13:$B$19,0))</f>
        <v/>
      </c>
      <c r="M2992" s="25">
        <f>INDEX(Structure!$K$6:$K$12,MATCH(I2992,Structure!$A$6:$A$12,0))</f>
        <v/>
      </c>
      <c r="N2992" s="26">
        <f>INDEX(Structure!$G$25:$G$52,MATCH(B2992&amp;"|"&amp;I2992,Structure!$A$25:$A$52,0))</f>
        <v/>
      </c>
      <c r="O2992" s="26">
        <f>INDEX(Structure!$H$25:$H$52,MATCH(B2992&amp;"|"&amp;I2992,Structure!$A$25:$A$52,0))</f>
        <v/>
      </c>
      <c r="P2992" s="26">
        <f>INDEX(Structure!$I$25:$I$52,MATCH(B2992&amp;"|"&amp;I2992,Structure!$A$25:$A$52,0))</f>
        <v/>
      </c>
      <c r="Q2992" s="20">
        <f>G2992/H2992</f>
        <v/>
      </c>
      <c r="R2992" s="20">
        <f>G2992/O2992</f>
        <v/>
      </c>
      <c r="S2992" s="32">
        <f>(G2992-N2992)/(P2992-N2992)</f>
        <v/>
      </c>
      <c r="T2992" s="4">
        <f>IF(G2992&lt;N2992,"Below",IF(G2992&gt;P2992,"Above","Within"))</f>
        <v/>
      </c>
      <c r="U2992" s="17">
        <f>MAX(0,N2992-G2992)*F2992</f>
        <v/>
      </c>
      <c r="V2992" s="17">
        <f>MAX(0,G2992-P2992)*F2992</f>
        <v/>
      </c>
      <c r="W2992" s="33">
        <f>IF(T2992="Above",LN(G2992/P2992)/LN(1+INDEX(Market!$E$6:$E$9,MATCH(B2992,Market!$A$6:$A$9,0))),0)</f>
        <v/>
      </c>
    </row>
    <row r="2993">
      <c r="A2993" s="5" t="inlineStr">
        <is>
          <t>E03475</t>
        </is>
      </c>
      <c r="B2993" s="5" t="inlineStr">
        <is>
          <t>IT</t>
        </is>
      </c>
      <c r="C2993" s="5" t="inlineStr">
        <is>
          <t>Operations</t>
        </is>
      </c>
      <c r="D2993" s="5" t="inlineStr">
        <is>
          <t>L3</t>
        </is>
      </c>
      <c r="E2993" s="5" t="inlineStr">
        <is>
          <t>F</t>
        </is>
      </c>
      <c r="F2993" s="5" t="n">
        <v>1</v>
      </c>
      <c r="G2993" s="31" t="n">
        <v>51750</v>
      </c>
      <c r="H2993" s="31" t="n">
        <v>39500</v>
      </c>
      <c r="I2993" s="6">
        <f>INDEX(Roles!$J$5:$J$40,MATCH(C2993&amp;"|"&amp;D2993,Roles!$A$5:$A$40,0))</f>
        <v/>
      </c>
      <c r="J2993" s="6">
        <f>INDEX(Roles!$K$5:$K$40,MATCH(C2993&amp;"|"&amp;D2993,Roles!$A$5:$A$40,0))</f>
        <v/>
      </c>
      <c r="K2993" s="26">
        <f>INDEX(Market!$K$31:$K$54,MATCH(B2993&amp;"|"&amp;J2993,Market!$A$31:$A$54,0))</f>
        <v/>
      </c>
      <c r="L2993" s="6">
        <f>INDEX(Settings!$E$13:$E$19,MATCH(I2993,Settings!$B$13:$B$19,0))</f>
        <v/>
      </c>
      <c r="M2993" s="25">
        <f>INDEX(Structure!$K$6:$K$12,MATCH(I2993,Structure!$A$6:$A$12,0))</f>
        <v/>
      </c>
      <c r="N2993" s="26">
        <f>INDEX(Structure!$G$25:$G$52,MATCH(B2993&amp;"|"&amp;I2993,Structure!$A$25:$A$52,0))</f>
        <v/>
      </c>
      <c r="O2993" s="26">
        <f>INDEX(Structure!$H$25:$H$52,MATCH(B2993&amp;"|"&amp;I2993,Structure!$A$25:$A$52,0))</f>
        <v/>
      </c>
      <c r="P2993" s="26">
        <f>INDEX(Structure!$I$25:$I$52,MATCH(B2993&amp;"|"&amp;I2993,Structure!$A$25:$A$52,0))</f>
        <v/>
      </c>
      <c r="Q2993" s="20">
        <f>G2993/H2993</f>
        <v/>
      </c>
      <c r="R2993" s="20">
        <f>G2993/O2993</f>
        <v/>
      </c>
      <c r="S2993" s="32">
        <f>(G2993-N2993)/(P2993-N2993)</f>
        <v/>
      </c>
      <c r="T2993" s="4">
        <f>IF(G2993&lt;N2993,"Below",IF(G2993&gt;P2993,"Above","Within"))</f>
        <v/>
      </c>
      <c r="U2993" s="17">
        <f>MAX(0,N2993-G2993)*F2993</f>
        <v/>
      </c>
      <c r="V2993" s="17">
        <f>MAX(0,G2993-P2993)*F2993</f>
        <v/>
      </c>
      <c r="W2993" s="33">
        <f>IF(T2993="Above",LN(G2993/P2993)/LN(1+INDEX(Market!$E$6:$E$9,MATCH(B2993,Market!$A$6:$A$9,0))),0)</f>
        <v/>
      </c>
    </row>
    <row r="2994">
      <c r="A2994" s="5" t="inlineStr">
        <is>
          <t>E03476</t>
        </is>
      </c>
      <c r="B2994" s="5" t="inlineStr">
        <is>
          <t>IT</t>
        </is>
      </c>
      <c r="C2994" s="5" t="inlineStr">
        <is>
          <t>Customer Service</t>
        </is>
      </c>
      <c r="D2994" s="5" t="inlineStr">
        <is>
          <t>L6</t>
        </is>
      </c>
      <c r="E2994" s="5" t="inlineStr">
        <is>
          <t>F</t>
        </is>
      </c>
      <c r="F2994" s="5" t="n">
        <v>1</v>
      </c>
      <c r="G2994" s="31" t="n">
        <v>96450</v>
      </c>
      <c r="H2994" s="31" t="n">
        <v>93600</v>
      </c>
      <c r="I2994" s="6">
        <f>INDEX(Roles!$J$5:$J$40,MATCH(C2994&amp;"|"&amp;D2994,Roles!$A$5:$A$40,0))</f>
        <v/>
      </c>
      <c r="J2994" s="6">
        <f>INDEX(Roles!$K$5:$K$40,MATCH(C2994&amp;"|"&amp;D2994,Roles!$A$5:$A$40,0))</f>
        <v/>
      </c>
      <c r="K2994" s="26">
        <f>INDEX(Market!$K$31:$K$54,MATCH(B2994&amp;"|"&amp;J2994,Market!$A$31:$A$54,0))</f>
        <v/>
      </c>
      <c r="L2994" s="6">
        <f>INDEX(Settings!$E$13:$E$19,MATCH(I2994,Settings!$B$13:$B$19,0))</f>
        <v/>
      </c>
      <c r="M2994" s="25">
        <f>INDEX(Structure!$K$6:$K$12,MATCH(I2994,Structure!$A$6:$A$12,0))</f>
        <v/>
      </c>
      <c r="N2994" s="26">
        <f>INDEX(Structure!$G$25:$G$52,MATCH(B2994&amp;"|"&amp;I2994,Structure!$A$25:$A$52,0))</f>
        <v/>
      </c>
      <c r="O2994" s="26">
        <f>INDEX(Structure!$H$25:$H$52,MATCH(B2994&amp;"|"&amp;I2994,Structure!$A$25:$A$52,0))</f>
        <v/>
      </c>
      <c r="P2994" s="26">
        <f>INDEX(Structure!$I$25:$I$52,MATCH(B2994&amp;"|"&amp;I2994,Structure!$A$25:$A$52,0))</f>
        <v/>
      </c>
      <c r="Q2994" s="20">
        <f>G2994/H2994</f>
        <v/>
      </c>
      <c r="R2994" s="20">
        <f>G2994/O2994</f>
        <v/>
      </c>
      <c r="S2994" s="32">
        <f>(G2994-N2994)/(P2994-N2994)</f>
        <v/>
      </c>
      <c r="T2994" s="4">
        <f>IF(G2994&lt;N2994,"Below",IF(G2994&gt;P2994,"Above","Within"))</f>
        <v/>
      </c>
      <c r="U2994" s="17">
        <f>MAX(0,N2994-G2994)*F2994</f>
        <v/>
      </c>
      <c r="V2994" s="17">
        <f>MAX(0,G2994-P2994)*F2994</f>
        <v/>
      </c>
      <c r="W2994" s="33">
        <f>IF(T2994="Above",LN(G2994/P2994)/LN(1+INDEX(Market!$E$6:$E$9,MATCH(B2994,Market!$A$6:$A$9,0))),0)</f>
        <v/>
      </c>
    </row>
    <row r="2995">
      <c r="A2995" s="5" t="inlineStr">
        <is>
          <t>E03477</t>
        </is>
      </c>
      <c r="B2995" s="5" t="inlineStr">
        <is>
          <t>PL</t>
        </is>
      </c>
      <c r="C2995" s="5" t="inlineStr">
        <is>
          <t>Sales</t>
        </is>
      </c>
      <c r="D2995" s="5" t="inlineStr">
        <is>
          <t>L4</t>
        </is>
      </c>
      <c r="E2995" s="5" t="inlineStr">
        <is>
          <t>F</t>
        </is>
      </c>
      <c r="F2995" s="5" t="n">
        <v>1</v>
      </c>
      <c r="G2995" s="31" t="n">
        <v>44500</v>
      </c>
      <c r="H2995" s="31" t="n">
        <v>46300</v>
      </c>
      <c r="I2995" s="6">
        <f>INDEX(Roles!$J$5:$J$40,MATCH(C2995&amp;"|"&amp;D2995,Roles!$A$5:$A$40,0))</f>
        <v/>
      </c>
      <c r="J2995" s="6">
        <f>INDEX(Roles!$K$5:$K$40,MATCH(C2995&amp;"|"&amp;D2995,Roles!$A$5:$A$40,0))</f>
        <v/>
      </c>
      <c r="K2995" s="26">
        <f>INDEX(Market!$K$31:$K$54,MATCH(B2995&amp;"|"&amp;J2995,Market!$A$31:$A$54,0))</f>
        <v/>
      </c>
      <c r="L2995" s="6">
        <f>INDEX(Settings!$E$13:$E$19,MATCH(I2995,Settings!$B$13:$B$19,0))</f>
        <v/>
      </c>
      <c r="M2995" s="25">
        <f>INDEX(Structure!$K$6:$K$12,MATCH(I2995,Structure!$A$6:$A$12,0))</f>
        <v/>
      </c>
      <c r="N2995" s="26">
        <f>INDEX(Structure!$G$25:$G$52,MATCH(B2995&amp;"|"&amp;I2995,Structure!$A$25:$A$52,0))</f>
        <v/>
      </c>
      <c r="O2995" s="26">
        <f>INDEX(Structure!$H$25:$H$52,MATCH(B2995&amp;"|"&amp;I2995,Structure!$A$25:$A$52,0))</f>
        <v/>
      </c>
      <c r="P2995" s="26">
        <f>INDEX(Structure!$I$25:$I$52,MATCH(B2995&amp;"|"&amp;I2995,Structure!$A$25:$A$52,0))</f>
        <v/>
      </c>
      <c r="Q2995" s="20">
        <f>G2995/H2995</f>
        <v/>
      </c>
      <c r="R2995" s="20">
        <f>G2995/O2995</f>
        <v/>
      </c>
      <c r="S2995" s="32">
        <f>(G2995-N2995)/(P2995-N2995)</f>
        <v/>
      </c>
      <c r="T2995" s="4">
        <f>IF(G2995&lt;N2995,"Below",IF(G2995&gt;P2995,"Above","Within"))</f>
        <v/>
      </c>
      <c r="U2995" s="17">
        <f>MAX(0,N2995-G2995)*F2995</f>
        <v/>
      </c>
      <c r="V2995" s="17">
        <f>MAX(0,G2995-P2995)*F2995</f>
        <v/>
      </c>
      <c r="W2995" s="33">
        <f>IF(T2995="Above",LN(G2995/P2995)/LN(1+INDEX(Market!$E$6:$E$9,MATCH(B2995,Market!$A$6:$A$9,0))),0)</f>
        <v/>
      </c>
    </row>
    <row r="2996">
      <c r="A2996" s="5" t="inlineStr">
        <is>
          <t>E03478</t>
        </is>
      </c>
      <c r="B2996" s="5" t="inlineStr">
        <is>
          <t>DE</t>
        </is>
      </c>
      <c r="C2996" s="5" t="inlineStr">
        <is>
          <t>Sales</t>
        </is>
      </c>
      <c r="D2996" s="5" t="inlineStr">
        <is>
          <t>L3</t>
        </is>
      </c>
      <c r="E2996" s="5" t="inlineStr">
        <is>
          <t>M</t>
        </is>
      </c>
      <c r="F2996" s="5" t="n">
        <v>1</v>
      </c>
      <c r="G2996" s="31" t="n">
        <v>75350</v>
      </c>
      <c r="H2996" s="31" t="n">
        <v>63800</v>
      </c>
      <c r="I2996" s="6">
        <f>INDEX(Roles!$J$5:$J$40,MATCH(C2996&amp;"|"&amp;D2996,Roles!$A$5:$A$40,0))</f>
        <v/>
      </c>
      <c r="J2996" s="6">
        <f>INDEX(Roles!$K$5:$K$40,MATCH(C2996&amp;"|"&amp;D2996,Roles!$A$5:$A$40,0))</f>
        <v/>
      </c>
      <c r="K2996" s="26">
        <f>INDEX(Market!$K$31:$K$54,MATCH(B2996&amp;"|"&amp;J2996,Market!$A$31:$A$54,0))</f>
        <v/>
      </c>
      <c r="L2996" s="6">
        <f>INDEX(Settings!$E$13:$E$19,MATCH(I2996,Settings!$B$13:$B$19,0))</f>
        <v/>
      </c>
      <c r="M2996" s="25">
        <f>INDEX(Structure!$K$6:$K$12,MATCH(I2996,Structure!$A$6:$A$12,0))</f>
        <v/>
      </c>
      <c r="N2996" s="26">
        <f>INDEX(Structure!$G$25:$G$52,MATCH(B2996&amp;"|"&amp;I2996,Structure!$A$25:$A$52,0))</f>
        <v/>
      </c>
      <c r="O2996" s="26">
        <f>INDEX(Structure!$H$25:$H$52,MATCH(B2996&amp;"|"&amp;I2996,Structure!$A$25:$A$52,0))</f>
        <v/>
      </c>
      <c r="P2996" s="26">
        <f>INDEX(Structure!$I$25:$I$52,MATCH(B2996&amp;"|"&amp;I2996,Structure!$A$25:$A$52,0))</f>
        <v/>
      </c>
      <c r="Q2996" s="20">
        <f>G2996/H2996</f>
        <v/>
      </c>
      <c r="R2996" s="20">
        <f>G2996/O2996</f>
        <v/>
      </c>
      <c r="S2996" s="32">
        <f>(G2996-N2996)/(P2996-N2996)</f>
        <v/>
      </c>
      <c r="T2996" s="4">
        <f>IF(G2996&lt;N2996,"Below",IF(G2996&gt;P2996,"Above","Within"))</f>
        <v/>
      </c>
      <c r="U2996" s="17">
        <f>MAX(0,N2996-G2996)*F2996</f>
        <v/>
      </c>
      <c r="V2996" s="17">
        <f>MAX(0,G2996-P2996)*F2996</f>
        <v/>
      </c>
      <c r="W2996" s="33">
        <f>IF(T2996="Above",LN(G2996/P2996)/LN(1+INDEX(Market!$E$6:$E$9,MATCH(B2996,Market!$A$6:$A$9,0))),0)</f>
        <v/>
      </c>
    </row>
    <row r="2997">
      <c r="A2997" s="5" t="inlineStr">
        <is>
          <t>E03479</t>
        </is>
      </c>
      <c r="B2997" s="5" t="inlineStr">
        <is>
          <t>IT</t>
        </is>
      </c>
      <c r="C2997" s="5" t="inlineStr">
        <is>
          <t>Finance</t>
        </is>
      </c>
      <c r="D2997" s="5" t="inlineStr">
        <is>
          <t>L2</t>
        </is>
      </c>
      <c r="E2997" s="5" t="inlineStr">
        <is>
          <t>F</t>
        </is>
      </c>
      <c r="F2997" s="5" t="n">
        <v>1</v>
      </c>
      <c r="G2997" s="31" t="n">
        <v>30850</v>
      </c>
      <c r="H2997" s="31" t="n">
        <v>35800</v>
      </c>
      <c r="I2997" s="6">
        <f>INDEX(Roles!$J$5:$J$40,MATCH(C2997&amp;"|"&amp;D2997,Roles!$A$5:$A$40,0))</f>
        <v/>
      </c>
      <c r="J2997" s="6">
        <f>INDEX(Roles!$K$5:$K$40,MATCH(C2997&amp;"|"&amp;D2997,Roles!$A$5:$A$40,0))</f>
        <v/>
      </c>
      <c r="K2997" s="26">
        <f>INDEX(Market!$K$31:$K$54,MATCH(B2997&amp;"|"&amp;J2997,Market!$A$31:$A$54,0))</f>
        <v/>
      </c>
      <c r="L2997" s="6">
        <f>INDEX(Settings!$E$13:$E$19,MATCH(I2997,Settings!$B$13:$B$19,0))</f>
        <v/>
      </c>
      <c r="M2997" s="25">
        <f>INDEX(Structure!$K$6:$K$12,MATCH(I2997,Structure!$A$6:$A$12,0))</f>
        <v/>
      </c>
      <c r="N2997" s="26">
        <f>INDEX(Structure!$G$25:$G$52,MATCH(B2997&amp;"|"&amp;I2997,Structure!$A$25:$A$52,0))</f>
        <v/>
      </c>
      <c r="O2997" s="26">
        <f>INDEX(Structure!$H$25:$H$52,MATCH(B2997&amp;"|"&amp;I2997,Structure!$A$25:$A$52,0))</f>
        <v/>
      </c>
      <c r="P2997" s="26">
        <f>INDEX(Structure!$I$25:$I$52,MATCH(B2997&amp;"|"&amp;I2997,Structure!$A$25:$A$52,0))</f>
        <v/>
      </c>
      <c r="Q2997" s="20">
        <f>G2997/H2997</f>
        <v/>
      </c>
      <c r="R2997" s="20">
        <f>G2997/O2997</f>
        <v/>
      </c>
      <c r="S2997" s="32">
        <f>(G2997-N2997)/(P2997-N2997)</f>
        <v/>
      </c>
      <c r="T2997" s="4">
        <f>IF(G2997&lt;N2997,"Below",IF(G2997&gt;P2997,"Above","Within"))</f>
        <v/>
      </c>
      <c r="U2997" s="17">
        <f>MAX(0,N2997-G2997)*F2997</f>
        <v/>
      </c>
      <c r="V2997" s="17">
        <f>MAX(0,G2997-P2997)*F2997</f>
        <v/>
      </c>
      <c r="W2997" s="33">
        <f>IF(T2997="Above",LN(G2997/P2997)/LN(1+INDEX(Market!$E$6:$E$9,MATCH(B2997,Market!$A$6:$A$9,0))),0)</f>
        <v/>
      </c>
    </row>
    <row r="2998">
      <c r="A2998" s="5" t="inlineStr">
        <is>
          <t>E03481</t>
        </is>
      </c>
      <c r="B2998" s="5" t="inlineStr">
        <is>
          <t>IT</t>
        </is>
      </c>
      <c r="C2998" s="5" t="inlineStr">
        <is>
          <t>Tech</t>
        </is>
      </c>
      <c r="D2998" s="5" t="inlineStr">
        <is>
          <t>L1</t>
        </is>
      </c>
      <c r="E2998" s="5" t="inlineStr">
        <is>
          <t>M</t>
        </is>
      </c>
      <c r="F2998" s="5" t="n">
        <v>1</v>
      </c>
      <c r="G2998" s="31" t="n">
        <v>34850</v>
      </c>
      <c r="H2998" s="31" t="n">
        <v>32500</v>
      </c>
      <c r="I2998" s="6">
        <f>INDEX(Roles!$J$5:$J$40,MATCH(C2998&amp;"|"&amp;D2998,Roles!$A$5:$A$40,0))</f>
        <v/>
      </c>
      <c r="J2998" s="6">
        <f>INDEX(Roles!$K$5:$K$40,MATCH(C2998&amp;"|"&amp;D2998,Roles!$A$5:$A$40,0))</f>
        <v/>
      </c>
      <c r="K2998" s="26">
        <f>INDEX(Market!$K$31:$K$54,MATCH(B2998&amp;"|"&amp;J2998,Market!$A$31:$A$54,0))</f>
        <v/>
      </c>
      <c r="L2998" s="6">
        <f>INDEX(Settings!$E$13:$E$19,MATCH(I2998,Settings!$B$13:$B$19,0))</f>
        <v/>
      </c>
      <c r="M2998" s="25">
        <f>INDEX(Structure!$K$6:$K$12,MATCH(I2998,Structure!$A$6:$A$12,0))</f>
        <v/>
      </c>
      <c r="N2998" s="26">
        <f>INDEX(Structure!$G$25:$G$52,MATCH(B2998&amp;"|"&amp;I2998,Structure!$A$25:$A$52,0))</f>
        <v/>
      </c>
      <c r="O2998" s="26">
        <f>INDEX(Structure!$H$25:$H$52,MATCH(B2998&amp;"|"&amp;I2998,Structure!$A$25:$A$52,0))</f>
        <v/>
      </c>
      <c r="P2998" s="26">
        <f>INDEX(Structure!$I$25:$I$52,MATCH(B2998&amp;"|"&amp;I2998,Structure!$A$25:$A$52,0))</f>
        <v/>
      </c>
      <c r="Q2998" s="20">
        <f>G2998/H2998</f>
        <v/>
      </c>
      <c r="R2998" s="20">
        <f>G2998/O2998</f>
        <v/>
      </c>
      <c r="S2998" s="32">
        <f>(G2998-N2998)/(P2998-N2998)</f>
        <v/>
      </c>
      <c r="T2998" s="4">
        <f>IF(G2998&lt;N2998,"Below",IF(G2998&gt;P2998,"Above","Within"))</f>
        <v/>
      </c>
      <c r="U2998" s="17">
        <f>MAX(0,N2998-G2998)*F2998</f>
        <v/>
      </c>
      <c r="V2998" s="17">
        <f>MAX(0,G2998-P2998)*F2998</f>
        <v/>
      </c>
      <c r="W2998" s="33">
        <f>IF(T2998="Above",LN(G2998/P2998)/LN(1+INDEX(Market!$E$6:$E$9,MATCH(B2998,Market!$A$6:$A$9,0))),0)</f>
        <v/>
      </c>
    </row>
    <row r="2999">
      <c r="A2999" s="5" t="inlineStr">
        <is>
          <t>E03482</t>
        </is>
      </c>
      <c r="B2999" s="5" t="inlineStr">
        <is>
          <t>ES</t>
        </is>
      </c>
      <c r="C2999" s="5" t="inlineStr">
        <is>
          <t>Operations</t>
        </is>
      </c>
      <c r="D2999" s="5" t="inlineStr">
        <is>
          <t>L4</t>
        </is>
      </c>
      <c r="E2999" s="5" t="inlineStr">
        <is>
          <t>M</t>
        </is>
      </c>
      <c r="F2999" s="5" t="n">
        <v>1</v>
      </c>
      <c r="G2999" s="31" t="n">
        <v>50550</v>
      </c>
      <c r="H2999" s="31" t="n">
        <v>49900</v>
      </c>
      <c r="I2999" s="6">
        <f>INDEX(Roles!$J$5:$J$40,MATCH(C2999&amp;"|"&amp;D2999,Roles!$A$5:$A$40,0))</f>
        <v/>
      </c>
      <c r="J2999" s="6">
        <f>INDEX(Roles!$K$5:$K$40,MATCH(C2999&amp;"|"&amp;D2999,Roles!$A$5:$A$40,0))</f>
        <v/>
      </c>
      <c r="K2999" s="26">
        <f>INDEX(Market!$K$31:$K$54,MATCH(B2999&amp;"|"&amp;J2999,Market!$A$31:$A$54,0))</f>
        <v/>
      </c>
      <c r="L2999" s="6">
        <f>INDEX(Settings!$E$13:$E$19,MATCH(I2999,Settings!$B$13:$B$19,0))</f>
        <v/>
      </c>
      <c r="M2999" s="25">
        <f>INDEX(Structure!$K$6:$K$12,MATCH(I2999,Structure!$A$6:$A$12,0))</f>
        <v/>
      </c>
      <c r="N2999" s="26">
        <f>INDEX(Structure!$G$25:$G$52,MATCH(B2999&amp;"|"&amp;I2999,Structure!$A$25:$A$52,0))</f>
        <v/>
      </c>
      <c r="O2999" s="26">
        <f>INDEX(Structure!$H$25:$H$52,MATCH(B2999&amp;"|"&amp;I2999,Structure!$A$25:$A$52,0))</f>
        <v/>
      </c>
      <c r="P2999" s="26">
        <f>INDEX(Structure!$I$25:$I$52,MATCH(B2999&amp;"|"&amp;I2999,Structure!$A$25:$A$52,0))</f>
        <v/>
      </c>
      <c r="Q2999" s="20">
        <f>G2999/H2999</f>
        <v/>
      </c>
      <c r="R2999" s="20">
        <f>G2999/O2999</f>
        <v/>
      </c>
      <c r="S2999" s="32">
        <f>(G2999-N2999)/(P2999-N2999)</f>
        <v/>
      </c>
      <c r="T2999" s="4">
        <f>IF(G2999&lt;N2999,"Below",IF(G2999&gt;P2999,"Above","Within"))</f>
        <v/>
      </c>
      <c r="U2999" s="17">
        <f>MAX(0,N2999-G2999)*F2999</f>
        <v/>
      </c>
      <c r="V2999" s="17">
        <f>MAX(0,G2999-P2999)*F2999</f>
        <v/>
      </c>
      <c r="W2999" s="33">
        <f>IF(T2999="Above",LN(G2999/P2999)/LN(1+INDEX(Market!$E$6:$E$9,MATCH(B2999,Market!$A$6:$A$9,0))),0)</f>
        <v/>
      </c>
    </row>
    <row r="3000">
      <c r="A3000" s="5" t="inlineStr">
        <is>
          <t>E03483</t>
        </is>
      </c>
      <c r="B3000" s="5" t="inlineStr">
        <is>
          <t>DE</t>
        </is>
      </c>
      <c r="C3000" s="5" t="inlineStr">
        <is>
          <t>Customer Service</t>
        </is>
      </c>
      <c r="D3000" s="5" t="inlineStr">
        <is>
          <t>L3</t>
        </is>
      </c>
      <c r="E3000" s="5" t="inlineStr">
        <is>
          <t>M</t>
        </is>
      </c>
      <c r="F3000" s="5" t="n">
        <v>1</v>
      </c>
      <c r="G3000" s="31" t="n">
        <v>58350</v>
      </c>
      <c r="H3000" s="31" t="n">
        <v>54700</v>
      </c>
      <c r="I3000" s="6">
        <f>INDEX(Roles!$J$5:$J$40,MATCH(C3000&amp;"|"&amp;D3000,Roles!$A$5:$A$40,0))</f>
        <v/>
      </c>
      <c r="J3000" s="6">
        <f>INDEX(Roles!$K$5:$K$40,MATCH(C3000&amp;"|"&amp;D3000,Roles!$A$5:$A$40,0))</f>
        <v/>
      </c>
      <c r="K3000" s="26">
        <f>INDEX(Market!$K$31:$K$54,MATCH(B3000&amp;"|"&amp;J3000,Market!$A$31:$A$54,0))</f>
        <v/>
      </c>
      <c r="L3000" s="6">
        <f>INDEX(Settings!$E$13:$E$19,MATCH(I3000,Settings!$B$13:$B$19,0))</f>
        <v/>
      </c>
      <c r="M3000" s="25">
        <f>INDEX(Structure!$K$6:$K$12,MATCH(I3000,Structure!$A$6:$A$12,0))</f>
        <v/>
      </c>
      <c r="N3000" s="26">
        <f>INDEX(Structure!$G$25:$G$52,MATCH(B3000&amp;"|"&amp;I3000,Structure!$A$25:$A$52,0))</f>
        <v/>
      </c>
      <c r="O3000" s="26">
        <f>INDEX(Structure!$H$25:$H$52,MATCH(B3000&amp;"|"&amp;I3000,Structure!$A$25:$A$52,0))</f>
        <v/>
      </c>
      <c r="P3000" s="26">
        <f>INDEX(Structure!$I$25:$I$52,MATCH(B3000&amp;"|"&amp;I3000,Structure!$A$25:$A$52,0))</f>
        <v/>
      </c>
      <c r="Q3000" s="20">
        <f>G3000/H3000</f>
        <v/>
      </c>
      <c r="R3000" s="20">
        <f>G3000/O3000</f>
        <v/>
      </c>
      <c r="S3000" s="32">
        <f>(G3000-N3000)/(P3000-N3000)</f>
        <v/>
      </c>
      <c r="T3000" s="4">
        <f>IF(G3000&lt;N3000,"Below",IF(G3000&gt;P3000,"Above","Within"))</f>
        <v/>
      </c>
      <c r="U3000" s="17">
        <f>MAX(0,N3000-G3000)*F3000</f>
        <v/>
      </c>
      <c r="V3000" s="17">
        <f>MAX(0,G3000-P3000)*F3000</f>
        <v/>
      </c>
      <c r="W3000" s="33">
        <f>IF(T3000="Above",LN(G3000/P3000)/LN(1+INDEX(Market!$E$6:$E$9,MATCH(B3000,Market!$A$6:$A$9,0))),0)</f>
        <v/>
      </c>
    </row>
    <row r="3001">
      <c r="A3001" s="5" t="inlineStr">
        <is>
          <t>E03484</t>
        </is>
      </c>
      <c r="B3001" s="5" t="inlineStr">
        <is>
          <t>DE</t>
        </is>
      </c>
      <c r="C3001" s="5" t="inlineStr">
        <is>
          <t>Finance</t>
        </is>
      </c>
      <c r="D3001" s="5" t="inlineStr">
        <is>
          <t>L2</t>
        </is>
      </c>
      <c r="E3001" s="5" t="inlineStr">
        <is>
          <t>F</t>
        </is>
      </c>
      <c r="F3001" s="5" t="n">
        <v>1</v>
      </c>
      <c r="G3001" s="31" t="n">
        <v>50900</v>
      </c>
      <c r="H3001" s="31" t="n">
        <v>52300</v>
      </c>
      <c r="I3001" s="6">
        <f>INDEX(Roles!$J$5:$J$40,MATCH(C3001&amp;"|"&amp;D3001,Roles!$A$5:$A$40,0))</f>
        <v/>
      </c>
      <c r="J3001" s="6">
        <f>INDEX(Roles!$K$5:$K$40,MATCH(C3001&amp;"|"&amp;D3001,Roles!$A$5:$A$40,0))</f>
        <v/>
      </c>
      <c r="K3001" s="26">
        <f>INDEX(Market!$K$31:$K$54,MATCH(B3001&amp;"|"&amp;J3001,Market!$A$31:$A$54,0))</f>
        <v/>
      </c>
      <c r="L3001" s="6">
        <f>INDEX(Settings!$E$13:$E$19,MATCH(I3001,Settings!$B$13:$B$19,0))</f>
        <v/>
      </c>
      <c r="M3001" s="25">
        <f>INDEX(Structure!$K$6:$K$12,MATCH(I3001,Structure!$A$6:$A$12,0))</f>
        <v/>
      </c>
      <c r="N3001" s="26">
        <f>INDEX(Structure!$G$25:$G$52,MATCH(B3001&amp;"|"&amp;I3001,Structure!$A$25:$A$52,0))</f>
        <v/>
      </c>
      <c r="O3001" s="26">
        <f>INDEX(Structure!$H$25:$H$52,MATCH(B3001&amp;"|"&amp;I3001,Structure!$A$25:$A$52,0))</f>
        <v/>
      </c>
      <c r="P3001" s="26">
        <f>INDEX(Structure!$I$25:$I$52,MATCH(B3001&amp;"|"&amp;I3001,Structure!$A$25:$A$52,0))</f>
        <v/>
      </c>
      <c r="Q3001" s="20">
        <f>G3001/H3001</f>
        <v/>
      </c>
      <c r="R3001" s="20">
        <f>G3001/O3001</f>
        <v/>
      </c>
      <c r="S3001" s="32">
        <f>(G3001-N3001)/(P3001-N3001)</f>
        <v/>
      </c>
      <c r="T3001" s="4">
        <f>IF(G3001&lt;N3001,"Below",IF(G3001&gt;P3001,"Above","Within"))</f>
        <v/>
      </c>
      <c r="U3001" s="17">
        <f>MAX(0,N3001-G3001)*F3001</f>
        <v/>
      </c>
      <c r="V3001" s="17">
        <f>MAX(0,G3001-P3001)*F3001</f>
        <v/>
      </c>
      <c r="W3001" s="33">
        <f>IF(T3001="Above",LN(G3001/P3001)/LN(1+INDEX(Market!$E$6:$E$9,MATCH(B3001,Market!$A$6:$A$9,0))),0)</f>
        <v/>
      </c>
    </row>
    <row r="3002">
      <c r="A3002" s="5" t="inlineStr">
        <is>
          <t>E03485</t>
        </is>
      </c>
      <c r="B3002" s="5" t="inlineStr">
        <is>
          <t>PL</t>
        </is>
      </c>
      <c r="C3002" s="5" t="inlineStr">
        <is>
          <t>Customer Service</t>
        </is>
      </c>
      <c r="D3002" s="5" t="inlineStr">
        <is>
          <t>L2</t>
        </is>
      </c>
      <c r="E3002" s="5" t="inlineStr">
        <is>
          <t>F</t>
        </is>
      </c>
      <c r="F3002" s="5" t="n">
        <v>1</v>
      </c>
      <c r="G3002" s="31" t="n">
        <v>19300</v>
      </c>
      <c r="H3002" s="31" t="n">
        <v>23600</v>
      </c>
      <c r="I3002" s="6">
        <f>INDEX(Roles!$J$5:$J$40,MATCH(C3002&amp;"|"&amp;D3002,Roles!$A$5:$A$40,0))</f>
        <v/>
      </c>
      <c r="J3002" s="6">
        <f>INDEX(Roles!$K$5:$K$40,MATCH(C3002&amp;"|"&amp;D3002,Roles!$A$5:$A$40,0))</f>
        <v/>
      </c>
      <c r="K3002" s="26">
        <f>INDEX(Market!$K$31:$K$54,MATCH(B3002&amp;"|"&amp;J3002,Market!$A$31:$A$54,0))</f>
        <v/>
      </c>
      <c r="L3002" s="6">
        <f>INDEX(Settings!$E$13:$E$19,MATCH(I3002,Settings!$B$13:$B$19,0))</f>
        <v/>
      </c>
      <c r="M3002" s="25">
        <f>INDEX(Structure!$K$6:$K$12,MATCH(I3002,Structure!$A$6:$A$12,0))</f>
        <v/>
      </c>
      <c r="N3002" s="26">
        <f>INDEX(Structure!$G$25:$G$52,MATCH(B3002&amp;"|"&amp;I3002,Structure!$A$25:$A$52,0))</f>
        <v/>
      </c>
      <c r="O3002" s="26">
        <f>INDEX(Structure!$H$25:$H$52,MATCH(B3002&amp;"|"&amp;I3002,Structure!$A$25:$A$52,0))</f>
        <v/>
      </c>
      <c r="P3002" s="26">
        <f>INDEX(Structure!$I$25:$I$52,MATCH(B3002&amp;"|"&amp;I3002,Structure!$A$25:$A$52,0))</f>
        <v/>
      </c>
      <c r="Q3002" s="20">
        <f>G3002/H3002</f>
        <v/>
      </c>
      <c r="R3002" s="20">
        <f>G3002/O3002</f>
        <v/>
      </c>
      <c r="S3002" s="32">
        <f>(G3002-N3002)/(P3002-N3002)</f>
        <v/>
      </c>
      <c r="T3002" s="4">
        <f>IF(G3002&lt;N3002,"Below",IF(G3002&gt;P3002,"Above","Within"))</f>
        <v/>
      </c>
      <c r="U3002" s="17">
        <f>MAX(0,N3002-G3002)*F3002</f>
        <v/>
      </c>
      <c r="V3002" s="17">
        <f>MAX(0,G3002-P3002)*F3002</f>
        <v/>
      </c>
      <c r="W3002" s="33">
        <f>IF(T3002="Above",LN(G3002/P3002)/LN(1+INDEX(Market!$E$6:$E$9,MATCH(B3002,Market!$A$6:$A$9,0))),0)</f>
        <v/>
      </c>
    </row>
    <row r="3003">
      <c r="A3003" s="5" t="inlineStr">
        <is>
          <t>E03486</t>
        </is>
      </c>
      <c r="B3003" s="5" t="inlineStr">
        <is>
          <t>IT</t>
        </is>
      </c>
      <c r="C3003" s="5" t="inlineStr">
        <is>
          <t>Operations</t>
        </is>
      </c>
      <c r="D3003" s="5" t="inlineStr">
        <is>
          <t>L5</t>
        </is>
      </c>
      <c r="E3003" s="5" t="inlineStr">
        <is>
          <t>M</t>
        </is>
      </c>
      <c r="F3003" s="5" t="n">
        <v>1</v>
      </c>
      <c r="G3003" s="31" t="n">
        <v>76450</v>
      </c>
      <c r="H3003" s="31" t="n">
        <v>71600</v>
      </c>
      <c r="I3003" s="6">
        <f>INDEX(Roles!$J$5:$J$40,MATCH(C3003&amp;"|"&amp;D3003,Roles!$A$5:$A$40,0))</f>
        <v/>
      </c>
      <c r="J3003" s="6">
        <f>INDEX(Roles!$K$5:$K$40,MATCH(C3003&amp;"|"&amp;D3003,Roles!$A$5:$A$40,0))</f>
        <v/>
      </c>
      <c r="K3003" s="26">
        <f>INDEX(Market!$K$31:$K$54,MATCH(B3003&amp;"|"&amp;J3003,Market!$A$31:$A$54,0))</f>
        <v/>
      </c>
      <c r="L3003" s="6">
        <f>INDEX(Settings!$E$13:$E$19,MATCH(I3003,Settings!$B$13:$B$19,0))</f>
        <v/>
      </c>
      <c r="M3003" s="25">
        <f>INDEX(Structure!$K$6:$K$12,MATCH(I3003,Structure!$A$6:$A$12,0))</f>
        <v/>
      </c>
      <c r="N3003" s="26">
        <f>INDEX(Structure!$G$25:$G$52,MATCH(B3003&amp;"|"&amp;I3003,Structure!$A$25:$A$52,0))</f>
        <v/>
      </c>
      <c r="O3003" s="26">
        <f>INDEX(Structure!$H$25:$H$52,MATCH(B3003&amp;"|"&amp;I3003,Structure!$A$25:$A$52,0))</f>
        <v/>
      </c>
      <c r="P3003" s="26">
        <f>INDEX(Structure!$I$25:$I$52,MATCH(B3003&amp;"|"&amp;I3003,Structure!$A$25:$A$52,0))</f>
        <v/>
      </c>
      <c r="Q3003" s="20">
        <f>G3003/H3003</f>
        <v/>
      </c>
      <c r="R3003" s="20">
        <f>G3003/O3003</f>
        <v/>
      </c>
      <c r="S3003" s="32">
        <f>(G3003-N3003)/(P3003-N3003)</f>
        <v/>
      </c>
      <c r="T3003" s="4">
        <f>IF(G3003&lt;N3003,"Below",IF(G3003&gt;P3003,"Above","Within"))</f>
        <v/>
      </c>
      <c r="U3003" s="17">
        <f>MAX(0,N3003-G3003)*F3003</f>
        <v/>
      </c>
      <c r="V3003" s="17">
        <f>MAX(0,G3003-P3003)*F3003</f>
        <v/>
      </c>
      <c r="W3003" s="33">
        <f>IF(T3003="Above",LN(G3003/P3003)/LN(1+INDEX(Market!$E$6:$E$9,MATCH(B3003,Market!$A$6:$A$9,0))),0)</f>
        <v/>
      </c>
    </row>
    <row r="3004">
      <c r="A3004" s="5" t="inlineStr">
        <is>
          <t>E03487</t>
        </is>
      </c>
      <c r="B3004" s="5" t="inlineStr">
        <is>
          <t>IT</t>
        </is>
      </c>
      <c r="C3004" s="5" t="inlineStr">
        <is>
          <t>Customer Service</t>
        </is>
      </c>
      <c r="D3004" s="5" t="inlineStr">
        <is>
          <t>L2</t>
        </is>
      </c>
      <c r="E3004" s="5" t="inlineStr">
        <is>
          <t>F</t>
        </is>
      </c>
      <c r="F3004" s="5" t="n">
        <v>1</v>
      </c>
      <c r="G3004" s="31" t="n">
        <v>32850</v>
      </c>
      <c r="H3004" s="31" t="n">
        <v>29200</v>
      </c>
      <c r="I3004" s="6">
        <f>INDEX(Roles!$J$5:$J$40,MATCH(C3004&amp;"|"&amp;D3004,Roles!$A$5:$A$40,0))</f>
        <v/>
      </c>
      <c r="J3004" s="6">
        <f>INDEX(Roles!$K$5:$K$40,MATCH(C3004&amp;"|"&amp;D3004,Roles!$A$5:$A$40,0))</f>
        <v/>
      </c>
      <c r="K3004" s="26">
        <f>INDEX(Market!$K$31:$K$54,MATCH(B3004&amp;"|"&amp;J3004,Market!$A$31:$A$54,0))</f>
        <v/>
      </c>
      <c r="L3004" s="6">
        <f>INDEX(Settings!$E$13:$E$19,MATCH(I3004,Settings!$B$13:$B$19,0))</f>
        <v/>
      </c>
      <c r="M3004" s="25">
        <f>INDEX(Structure!$K$6:$K$12,MATCH(I3004,Structure!$A$6:$A$12,0))</f>
        <v/>
      </c>
      <c r="N3004" s="26">
        <f>INDEX(Structure!$G$25:$G$52,MATCH(B3004&amp;"|"&amp;I3004,Structure!$A$25:$A$52,0))</f>
        <v/>
      </c>
      <c r="O3004" s="26">
        <f>INDEX(Structure!$H$25:$H$52,MATCH(B3004&amp;"|"&amp;I3004,Structure!$A$25:$A$52,0))</f>
        <v/>
      </c>
      <c r="P3004" s="26">
        <f>INDEX(Structure!$I$25:$I$52,MATCH(B3004&amp;"|"&amp;I3004,Structure!$A$25:$A$52,0))</f>
        <v/>
      </c>
      <c r="Q3004" s="20">
        <f>G3004/H3004</f>
        <v/>
      </c>
      <c r="R3004" s="20">
        <f>G3004/O3004</f>
        <v/>
      </c>
      <c r="S3004" s="32">
        <f>(G3004-N3004)/(P3004-N3004)</f>
        <v/>
      </c>
      <c r="T3004" s="4">
        <f>IF(G3004&lt;N3004,"Below",IF(G3004&gt;P3004,"Above","Within"))</f>
        <v/>
      </c>
      <c r="U3004" s="17">
        <f>MAX(0,N3004-G3004)*F3004</f>
        <v/>
      </c>
      <c r="V3004" s="17">
        <f>MAX(0,G3004-P3004)*F3004</f>
        <v/>
      </c>
      <c r="W3004" s="33">
        <f>IF(T3004="Above",LN(G3004/P3004)/LN(1+INDEX(Market!$E$6:$E$9,MATCH(B3004,Market!$A$6:$A$9,0))),0)</f>
        <v/>
      </c>
    </row>
    <row r="3005">
      <c r="A3005" s="5" t="inlineStr">
        <is>
          <t>E03488</t>
        </is>
      </c>
      <c r="B3005" s="5" t="inlineStr">
        <is>
          <t>DE</t>
        </is>
      </c>
      <c r="C3005" s="5" t="inlineStr">
        <is>
          <t>HR</t>
        </is>
      </c>
      <c r="D3005" s="5" t="inlineStr">
        <is>
          <t>L3</t>
        </is>
      </c>
      <c r="E3005" s="5" t="inlineStr">
        <is>
          <t>M</t>
        </is>
      </c>
      <c r="F3005" s="5" t="n">
        <v>1</v>
      </c>
      <c r="G3005" s="31" t="n">
        <v>68950</v>
      </c>
      <c r="H3005" s="31" t="n">
        <v>60800</v>
      </c>
      <c r="I3005" s="6">
        <f>INDEX(Roles!$J$5:$J$40,MATCH(C3005&amp;"|"&amp;D3005,Roles!$A$5:$A$40,0))</f>
        <v/>
      </c>
      <c r="J3005" s="6">
        <f>INDEX(Roles!$K$5:$K$40,MATCH(C3005&amp;"|"&amp;D3005,Roles!$A$5:$A$40,0))</f>
        <v/>
      </c>
      <c r="K3005" s="26">
        <f>INDEX(Market!$K$31:$K$54,MATCH(B3005&amp;"|"&amp;J3005,Market!$A$31:$A$54,0))</f>
        <v/>
      </c>
      <c r="L3005" s="6">
        <f>INDEX(Settings!$E$13:$E$19,MATCH(I3005,Settings!$B$13:$B$19,0))</f>
        <v/>
      </c>
      <c r="M3005" s="25">
        <f>INDEX(Structure!$K$6:$K$12,MATCH(I3005,Structure!$A$6:$A$12,0))</f>
        <v/>
      </c>
      <c r="N3005" s="26">
        <f>INDEX(Structure!$G$25:$G$52,MATCH(B3005&amp;"|"&amp;I3005,Structure!$A$25:$A$52,0))</f>
        <v/>
      </c>
      <c r="O3005" s="26">
        <f>INDEX(Structure!$H$25:$H$52,MATCH(B3005&amp;"|"&amp;I3005,Structure!$A$25:$A$52,0))</f>
        <v/>
      </c>
      <c r="P3005" s="26">
        <f>INDEX(Structure!$I$25:$I$52,MATCH(B3005&amp;"|"&amp;I3005,Structure!$A$25:$A$52,0))</f>
        <v/>
      </c>
      <c r="Q3005" s="20">
        <f>G3005/H3005</f>
        <v/>
      </c>
      <c r="R3005" s="20">
        <f>G3005/O3005</f>
        <v/>
      </c>
      <c r="S3005" s="32">
        <f>(G3005-N3005)/(P3005-N3005)</f>
        <v/>
      </c>
      <c r="T3005" s="4">
        <f>IF(G3005&lt;N3005,"Below",IF(G3005&gt;P3005,"Above","Within"))</f>
        <v/>
      </c>
      <c r="U3005" s="17">
        <f>MAX(0,N3005-G3005)*F3005</f>
        <v/>
      </c>
      <c r="V3005" s="17">
        <f>MAX(0,G3005-P3005)*F3005</f>
        <v/>
      </c>
      <c r="W3005" s="33">
        <f>IF(T3005="Above",LN(G3005/P3005)/LN(1+INDEX(Market!$E$6:$E$9,MATCH(B3005,Market!$A$6:$A$9,0))),0)</f>
        <v/>
      </c>
    </row>
    <row r="3006">
      <c r="A3006" s="5" t="inlineStr">
        <is>
          <t>E03489</t>
        </is>
      </c>
      <c r="B3006" s="5" t="inlineStr">
        <is>
          <t>PL</t>
        </is>
      </c>
      <c r="C3006" s="5" t="inlineStr">
        <is>
          <t>Operations</t>
        </is>
      </c>
      <c r="D3006" s="5" t="inlineStr">
        <is>
          <t>L4</t>
        </is>
      </c>
      <c r="E3006" s="5" t="inlineStr">
        <is>
          <t>F</t>
        </is>
      </c>
      <c r="F3006" s="5" t="n">
        <v>1</v>
      </c>
      <c r="G3006" s="31" t="n">
        <v>45700</v>
      </c>
      <c r="H3006" s="31" t="n">
        <v>41900</v>
      </c>
      <c r="I3006" s="6">
        <f>INDEX(Roles!$J$5:$J$40,MATCH(C3006&amp;"|"&amp;D3006,Roles!$A$5:$A$40,0))</f>
        <v/>
      </c>
      <c r="J3006" s="6">
        <f>INDEX(Roles!$K$5:$K$40,MATCH(C3006&amp;"|"&amp;D3006,Roles!$A$5:$A$40,0))</f>
        <v/>
      </c>
      <c r="K3006" s="26">
        <f>INDEX(Market!$K$31:$K$54,MATCH(B3006&amp;"|"&amp;J3006,Market!$A$31:$A$54,0))</f>
        <v/>
      </c>
      <c r="L3006" s="6">
        <f>INDEX(Settings!$E$13:$E$19,MATCH(I3006,Settings!$B$13:$B$19,0))</f>
        <v/>
      </c>
      <c r="M3006" s="25">
        <f>INDEX(Structure!$K$6:$K$12,MATCH(I3006,Structure!$A$6:$A$12,0))</f>
        <v/>
      </c>
      <c r="N3006" s="26">
        <f>INDEX(Structure!$G$25:$G$52,MATCH(B3006&amp;"|"&amp;I3006,Structure!$A$25:$A$52,0))</f>
        <v/>
      </c>
      <c r="O3006" s="26">
        <f>INDEX(Structure!$H$25:$H$52,MATCH(B3006&amp;"|"&amp;I3006,Structure!$A$25:$A$52,0))</f>
        <v/>
      </c>
      <c r="P3006" s="26">
        <f>INDEX(Structure!$I$25:$I$52,MATCH(B3006&amp;"|"&amp;I3006,Structure!$A$25:$A$52,0))</f>
        <v/>
      </c>
      <c r="Q3006" s="20">
        <f>G3006/H3006</f>
        <v/>
      </c>
      <c r="R3006" s="20">
        <f>G3006/O3006</f>
        <v/>
      </c>
      <c r="S3006" s="32">
        <f>(G3006-N3006)/(P3006-N3006)</f>
        <v/>
      </c>
      <c r="T3006" s="4">
        <f>IF(G3006&lt;N3006,"Below",IF(G3006&gt;P3006,"Above","Within"))</f>
        <v/>
      </c>
      <c r="U3006" s="17">
        <f>MAX(0,N3006-G3006)*F3006</f>
        <v/>
      </c>
      <c r="V3006" s="17">
        <f>MAX(0,G3006-P3006)*F3006</f>
        <v/>
      </c>
      <c r="W3006" s="33">
        <f>IF(T3006="Above",LN(G3006/P3006)/LN(1+INDEX(Market!$E$6:$E$9,MATCH(B3006,Market!$A$6:$A$9,0))),0)</f>
        <v/>
      </c>
    </row>
    <row r="3007">
      <c r="A3007" s="5" t="inlineStr">
        <is>
          <t>E03490</t>
        </is>
      </c>
      <c r="B3007" s="5" t="inlineStr">
        <is>
          <t>DE</t>
        </is>
      </c>
      <c r="C3007" s="5" t="inlineStr">
        <is>
          <t>Operations</t>
        </is>
      </c>
      <c r="D3007" s="5" t="inlineStr">
        <is>
          <t>L2</t>
        </is>
      </c>
      <c r="E3007" s="5" t="inlineStr">
        <is>
          <t>F</t>
        </is>
      </c>
      <c r="F3007" s="5" t="n">
        <v>1</v>
      </c>
      <c r="G3007" s="31" t="n">
        <v>46750</v>
      </c>
      <c r="H3007" s="31" t="n">
        <v>45100</v>
      </c>
      <c r="I3007" s="6">
        <f>INDEX(Roles!$J$5:$J$40,MATCH(C3007&amp;"|"&amp;D3007,Roles!$A$5:$A$40,0))</f>
        <v/>
      </c>
      <c r="J3007" s="6">
        <f>INDEX(Roles!$K$5:$K$40,MATCH(C3007&amp;"|"&amp;D3007,Roles!$A$5:$A$40,0))</f>
        <v/>
      </c>
      <c r="K3007" s="26">
        <f>INDEX(Market!$K$31:$K$54,MATCH(B3007&amp;"|"&amp;J3007,Market!$A$31:$A$54,0))</f>
        <v/>
      </c>
      <c r="L3007" s="6">
        <f>INDEX(Settings!$E$13:$E$19,MATCH(I3007,Settings!$B$13:$B$19,0))</f>
        <v/>
      </c>
      <c r="M3007" s="25">
        <f>INDEX(Structure!$K$6:$K$12,MATCH(I3007,Structure!$A$6:$A$12,0))</f>
        <v/>
      </c>
      <c r="N3007" s="26">
        <f>INDEX(Structure!$G$25:$G$52,MATCH(B3007&amp;"|"&amp;I3007,Structure!$A$25:$A$52,0))</f>
        <v/>
      </c>
      <c r="O3007" s="26">
        <f>INDEX(Structure!$H$25:$H$52,MATCH(B3007&amp;"|"&amp;I3007,Structure!$A$25:$A$52,0))</f>
        <v/>
      </c>
      <c r="P3007" s="26">
        <f>INDEX(Structure!$I$25:$I$52,MATCH(B3007&amp;"|"&amp;I3007,Structure!$A$25:$A$52,0))</f>
        <v/>
      </c>
      <c r="Q3007" s="20">
        <f>G3007/H3007</f>
        <v/>
      </c>
      <c r="R3007" s="20">
        <f>G3007/O3007</f>
        <v/>
      </c>
      <c r="S3007" s="32">
        <f>(G3007-N3007)/(P3007-N3007)</f>
        <v/>
      </c>
      <c r="T3007" s="4">
        <f>IF(G3007&lt;N3007,"Below",IF(G3007&gt;P3007,"Above","Within"))</f>
        <v/>
      </c>
      <c r="U3007" s="17">
        <f>MAX(0,N3007-G3007)*F3007</f>
        <v/>
      </c>
      <c r="V3007" s="17">
        <f>MAX(0,G3007-P3007)*F3007</f>
        <v/>
      </c>
      <c r="W3007" s="33">
        <f>IF(T3007="Above",LN(G3007/P3007)/LN(1+INDEX(Market!$E$6:$E$9,MATCH(B3007,Market!$A$6:$A$9,0))),0)</f>
        <v/>
      </c>
    </row>
    <row r="3008">
      <c r="A3008" s="5" t="inlineStr">
        <is>
          <t>E03492</t>
        </is>
      </c>
      <c r="B3008" s="5" t="inlineStr">
        <is>
          <t>DE</t>
        </is>
      </c>
      <c r="C3008" s="5" t="inlineStr">
        <is>
          <t>Sales</t>
        </is>
      </c>
      <c r="D3008" s="5" t="inlineStr">
        <is>
          <t>L2</t>
        </is>
      </c>
      <c r="E3008" s="5" t="inlineStr">
        <is>
          <t>F</t>
        </is>
      </c>
      <c r="F3008" s="5" t="n">
        <v>1</v>
      </c>
      <c r="G3008" s="31" t="n">
        <v>53450</v>
      </c>
      <c r="H3008" s="31" t="n">
        <v>49900</v>
      </c>
      <c r="I3008" s="6">
        <f>INDEX(Roles!$J$5:$J$40,MATCH(C3008&amp;"|"&amp;D3008,Roles!$A$5:$A$40,0))</f>
        <v/>
      </c>
      <c r="J3008" s="6">
        <f>INDEX(Roles!$K$5:$K$40,MATCH(C3008&amp;"|"&amp;D3008,Roles!$A$5:$A$40,0))</f>
        <v/>
      </c>
      <c r="K3008" s="26">
        <f>INDEX(Market!$K$31:$K$54,MATCH(B3008&amp;"|"&amp;J3008,Market!$A$31:$A$54,0))</f>
        <v/>
      </c>
      <c r="L3008" s="6">
        <f>INDEX(Settings!$E$13:$E$19,MATCH(I3008,Settings!$B$13:$B$19,0))</f>
        <v/>
      </c>
      <c r="M3008" s="25">
        <f>INDEX(Structure!$K$6:$K$12,MATCH(I3008,Structure!$A$6:$A$12,0))</f>
        <v/>
      </c>
      <c r="N3008" s="26">
        <f>INDEX(Structure!$G$25:$G$52,MATCH(B3008&amp;"|"&amp;I3008,Structure!$A$25:$A$52,0))</f>
        <v/>
      </c>
      <c r="O3008" s="26">
        <f>INDEX(Structure!$H$25:$H$52,MATCH(B3008&amp;"|"&amp;I3008,Structure!$A$25:$A$52,0))</f>
        <v/>
      </c>
      <c r="P3008" s="26">
        <f>INDEX(Structure!$I$25:$I$52,MATCH(B3008&amp;"|"&amp;I3008,Structure!$A$25:$A$52,0))</f>
        <v/>
      </c>
      <c r="Q3008" s="20">
        <f>G3008/H3008</f>
        <v/>
      </c>
      <c r="R3008" s="20">
        <f>G3008/O3008</f>
        <v/>
      </c>
      <c r="S3008" s="32">
        <f>(G3008-N3008)/(P3008-N3008)</f>
        <v/>
      </c>
      <c r="T3008" s="4">
        <f>IF(G3008&lt;N3008,"Below",IF(G3008&gt;P3008,"Above","Within"))</f>
        <v/>
      </c>
      <c r="U3008" s="17">
        <f>MAX(0,N3008-G3008)*F3008</f>
        <v/>
      </c>
      <c r="V3008" s="17">
        <f>MAX(0,G3008-P3008)*F3008</f>
        <v/>
      </c>
      <c r="W3008" s="33">
        <f>IF(T3008="Above",LN(G3008/P3008)/LN(1+INDEX(Market!$E$6:$E$9,MATCH(B3008,Market!$A$6:$A$9,0))),0)</f>
        <v/>
      </c>
    </row>
    <row r="3009">
      <c r="A3009" s="5" t="inlineStr">
        <is>
          <t>E03493</t>
        </is>
      </c>
      <c r="B3009" s="5" t="inlineStr">
        <is>
          <t>ES</t>
        </is>
      </c>
      <c r="C3009" s="5" t="inlineStr">
        <is>
          <t>Operations</t>
        </is>
      </c>
      <c r="D3009" s="5" t="inlineStr">
        <is>
          <t>L4</t>
        </is>
      </c>
      <c r="E3009" s="5" t="inlineStr">
        <is>
          <t>M</t>
        </is>
      </c>
      <c r="F3009" s="5" t="n">
        <v>1</v>
      </c>
      <c r="G3009" s="31" t="n">
        <v>47750</v>
      </c>
      <c r="H3009" s="31" t="n">
        <v>49900</v>
      </c>
      <c r="I3009" s="6">
        <f>INDEX(Roles!$J$5:$J$40,MATCH(C3009&amp;"|"&amp;D3009,Roles!$A$5:$A$40,0))</f>
        <v/>
      </c>
      <c r="J3009" s="6">
        <f>INDEX(Roles!$K$5:$K$40,MATCH(C3009&amp;"|"&amp;D3009,Roles!$A$5:$A$40,0))</f>
        <v/>
      </c>
      <c r="K3009" s="26">
        <f>INDEX(Market!$K$31:$K$54,MATCH(B3009&amp;"|"&amp;J3009,Market!$A$31:$A$54,0))</f>
        <v/>
      </c>
      <c r="L3009" s="6">
        <f>INDEX(Settings!$E$13:$E$19,MATCH(I3009,Settings!$B$13:$B$19,0))</f>
        <v/>
      </c>
      <c r="M3009" s="25">
        <f>INDEX(Structure!$K$6:$K$12,MATCH(I3009,Structure!$A$6:$A$12,0))</f>
        <v/>
      </c>
      <c r="N3009" s="26">
        <f>INDEX(Structure!$G$25:$G$52,MATCH(B3009&amp;"|"&amp;I3009,Structure!$A$25:$A$52,0))</f>
        <v/>
      </c>
      <c r="O3009" s="26">
        <f>INDEX(Structure!$H$25:$H$52,MATCH(B3009&amp;"|"&amp;I3009,Structure!$A$25:$A$52,0))</f>
        <v/>
      </c>
      <c r="P3009" s="26">
        <f>INDEX(Structure!$I$25:$I$52,MATCH(B3009&amp;"|"&amp;I3009,Structure!$A$25:$A$52,0))</f>
        <v/>
      </c>
      <c r="Q3009" s="20">
        <f>G3009/H3009</f>
        <v/>
      </c>
      <c r="R3009" s="20">
        <f>G3009/O3009</f>
        <v/>
      </c>
      <c r="S3009" s="32">
        <f>(G3009-N3009)/(P3009-N3009)</f>
        <v/>
      </c>
      <c r="T3009" s="4">
        <f>IF(G3009&lt;N3009,"Below",IF(G3009&gt;P3009,"Above","Within"))</f>
        <v/>
      </c>
      <c r="U3009" s="17">
        <f>MAX(0,N3009-G3009)*F3009</f>
        <v/>
      </c>
      <c r="V3009" s="17">
        <f>MAX(0,G3009-P3009)*F3009</f>
        <v/>
      </c>
      <c r="W3009" s="33">
        <f>IF(T3009="Above",LN(G3009/P3009)/LN(1+INDEX(Market!$E$6:$E$9,MATCH(B3009,Market!$A$6:$A$9,0))),0)</f>
        <v/>
      </c>
    </row>
    <row r="3010">
      <c r="A3010" s="5" t="inlineStr">
        <is>
          <t>E03494</t>
        </is>
      </c>
      <c r="B3010" s="5" t="inlineStr">
        <is>
          <t>DE</t>
        </is>
      </c>
      <c r="C3010" s="5" t="inlineStr">
        <is>
          <t>Finance</t>
        </is>
      </c>
      <c r="D3010" s="5" t="inlineStr">
        <is>
          <t>L1</t>
        </is>
      </c>
      <c r="E3010" s="5" t="inlineStr">
        <is>
          <t>M</t>
        </is>
      </c>
      <c r="F3010" s="5" t="n">
        <v>0.8</v>
      </c>
      <c r="G3010" s="31" t="n">
        <v>40400</v>
      </c>
      <c r="H3010" s="31" t="n">
        <v>41800</v>
      </c>
      <c r="I3010" s="6">
        <f>INDEX(Roles!$J$5:$J$40,MATCH(C3010&amp;"|"&amp;D3010,Roles!$A$5:$A$40,0))</f>
        <v/>
      </c>
      <c r="J3010" s="6">
        <f>INDEX(Roles!$K$5:$K$40,MATCH(C3010&amp;"|"&amp;D3010,Roles!$A$5:$A$40,0))</f>
        <v/>
      </c>
      <c r="K3010" s="26">
        <f>INDEX(Market!$K$31:$K$54,MATCH(B3010&amp;"|"&amp;J3010,Market!$A$31:$A$54,0))</f>
        <v/>
      </c>
      <c r="L3010" s="6">
        <f>INDEX(Settings!$E$13:$E$19,MATCH(I3010,Settings!$B$13:$B$19,0))</f>
        <v/>
      </c>
      <c r="M3010" s="25">
        <f>INDEX(Structure!$K$6:$K$12,MATCH(I3010,Structure!$A$6:$A$12,0))</f>
        <v/>
      </c>
      <c r="N3010" s="26">
        <f>INDEX(Structure!$G$25:$G$52,MATCH(B3010&amp;"|"&amp;I3010,Structure!$A$25:$A$52,0))</f>
        <v/>
      </c>
      <c r="O3010" s="26">
        <f>INDEX(Structure!$H$25:$H$52,MATCH(B3010&amp;"|"&amp;I3010,Structure!$A$25:$A$52,0))</f>
        <v/>
      </c>
      <c r="P3010" s="26">
        <f>INDEX(Structure!$I$25:$I$52,MATCH(B3010&amp;"|"&amp;I3010,Structure!$A$25:$A$52,0))</f>
        <v/>
      </c>
      <c r="Q3010" s="20">
        <f>G3010/H3010</f>
        <v/>
      </c>
      <c r="R3010" s="20">
        <f>G3010/O3010</f>
        <v/>
      </c>
      <c r="S3010" s="32">
        <f>(G3010-N3010)/(P3010-N3010)</f>
        <v/>
      </c>
      <c r="T3010" s="4">
        <f>IF(G3010&lt;N3010,"Below",IF(G3010&gt;P3010,"Above","Within"))</f>
        <v/>
      </c>
      <c r="U3010" s="17">
        <f>MAX(0,N3010-G3010)*F3010</f>
        <v/>
      </c>
      <c r="V3010" s="17">
        <f>MAX(0,G3010-P3010)*F3010</f>
        <v/>
      </c>
      <c r="W3010" s="33">
        <f>IF(T3010="Above",LN(G3010/P3010)/LN(1+INDEX(Market!$E$6:$E$9,MATCH(B3010,Market!$A$6:$A$9,0))),0)</f>
        <v/>
      </c>
    </row>
    <row r="3011">
      <c r="A3011" s="5" t="inlineStr">
        <is>
          <t>E03495</t>
        </is>
      </c>
      <c r="B3011" s="5" t="inlineStr">
        <is>
          <t>IT</t>
        </is>
      </c>
      <c r="C3011" s="5" t="inlineStr">
        <is>
          <t>HR</t>
        </is>
      </c>
      <c r="D3011" s="5" t="inlineStr">
        <is>
          <t>L4</t>
        </is>
      </c>
      <c r="E3011" s="5" t="inlineStr">
        <is>
          <t>M</t>
        </is>
      </c>
      <c r="F3011" s="5" t="n">
        <v>1</v>
      </c>
      <c r="G3011" s="31" t="n">
        <v>55300</v>
      </c>
      <c r="H3011" s="31" t="n">
        <v>54600</v>
      </c>
      <c r="I3011" s="6">
        <f>INDEX(Roles!$J$5:$J$40,MATCH(C3011&amp;"|"&amp;D3011,Roles!$A$5:$A$40,0))</f>
        <v/>
      </c>
      <c r="J3011" s="6">
        <f>INDEX(Roles!$K$5:$K$40,MATCH(C3011&amp;"|"&amp;D3011,Roles!$A$5:$A$40,0))</f>
        <v/>
      </c>
      <c r="K3011" s="26">
        <f>INDEX(Market!$K$31:$K$54,MATCH(B3011&amp;"|"&amp;J3011,Market!$A$31:$A$54,0))</f>
        <v/>
      </c>
      <c r="L3011" s="6">
        <f>INDEX(Settings!$E$13:$E$19,MATCH(I3011,Settings!$B$13:$B$19,0))</f>
        <v/>
      </c>
      <c r="M3011" s="25">
        <f>INDEX(Structure!$K$6:$K$12,MATCH(I3011,Structure!$A$6:$A$12,0))</f>
        <v/>
      </c>
      <c r="N3011" s="26">
        <f>INDEX(Structure!$G$25:$G$52,MATCH(B3011&amp;"|"&amp;I3011,Structure!$A$25:$A$52,0))</f>
        <v/>
      </c>
      <c r="O3011" s="26">
        <f>INDEX(Structure!$H$25:$H$52,MATCH(B3011&amp;"|"&amp;I3011,Structure!$A$25:$A$52,0))</f>
        <v/>
      </c>
      <c r="P3011" s="26">
        <f>INDEX(Structure!$I$25:$I$52,MATCH(B3011&amp;"|"&amp;I3011,Structure!$A$25:$A$52,0))</f>
        <v/>
      </c>
      <c r="Q3011" s="20">
        <f>G3011/H3011</f>
        <v/>
      </c>
      <c r="R3011" s="20">
        <f>G3011/O3011</f>
        <v/>
      </c>
      <c r="S3011" s="32">
        <f>(G3011-N3011)/(P3011-N3011)</f>
        <v/>
      </c>
      <c r="T3011" s="4">
        <f>IF(G3011&lt;N3011,"Below",IF(G3011&gt;P3011,"Above","Within"))</f>
        <v/>
      </c>
      <c r="U3011" s="17">
        <f>MAX(0,N3011-G3011)*F3011</f>
        <v/>
      </c>
      <c r="V3011" s="17">
        <f>MAX(0,G3011-P3011)*F3011</f>
        <v/>
      </c>
      <c r="W3011" s="33">
        <f>IF(T3011="Above",LN(G3011/P3011)/LN(1+INDEX(Market!$E$6:$E$9,MATCH(B3011,Market!$A$6:$A$9,0))),0)</f>
        <v/>
      </c>
    </row>
    <row r="3012">
      <c r="A3012" s="5" t="inlineStr">
        <is>
          <t>E03496</t>
        </is>
      </c>
      <c r="B3012" s="5" t="inlineStr">
        <is>
          <t>IT</t>
        </is>
      </c>
      <c r="C3012" s="5" t="inlineStr">
        <is>
          <t>Sales</t>
        </is>
      </c>
      <c r="D3012" s="5" t="inlineStr">
        <is>
          <t>L2</t>
        </is>
      </c>
      <c r="E3012" s="5" t="inlineStr">
        <is>
          <t>F</t>
        </is>
      </c>
      <c r="F3012" s="5" t="n">
        <v>1</v>
      </c>
      <c r="G3012" s="31" t="n">
        <v>29700</v>
      </c>
      <c r="H3012" s="31" t="n">
        <v>34100</v>
      </c>
      <c r="I3012" s="6">
        <f>INDEX(Roles!$J$5:$J$40,MATCH(C3012&amp;"|"&amp;D3012,Roles!$A$5:$A$40,0))</f>
        <v/>
      </c>
      <c r="J3012" s="6">
        <f>INDEX(Roles!$K$5:$K$40,MATCH(C3012&amp;"|"&amp;D3012,Roles!$A$5:$A$40,0))</f>
        <v/>
      </c>
      <c r="K3012" s="26">
        <f>INDEX(Market!$K$31:$K$54,MATCH(B3012&amp;"|"&amp;J3012,Market!$A$31:$A$54,0))</f>
        <v/>
      </c>
      <c r="L3012" s="6">
        <f>INDEX(Settings!$E$13:$E$19,MATCH(I3012,Settings!$B$13:$B$19,0))</f>
        <v/>
      </c>
      <c r="M3012" s="25">
        <f>INDEX(Structure!$K$6:$K$12,MATCH(I3012,Structure!$A$6:$A$12,0))</f>
        <v/>
      </c>
      <c r="N3012" s="26">
        <f>INDEX(Structure!$G$25:$G$52,MATCH(B3012&amp;"|"&amp;I3012,Structure!$A$25:$A$52,0))</f>
        <v/>
      </c>
      <c r="O3012" s="26">
        <f>INDEX(Structure!$H$25:$H$52,MATCH(B3012&amp;"|"&amp;I3012,Structure!$A$25:$A$52,0))</f>
        <v/>
      </c>
      <c r="P3012" s="26">
        <f>INDEX(Structure!$I$25:$I$52,MATCH(B3012&amp;"|"&amp;I3012,Structure!$A$25:$A$52,0))</f>
        <v/>
      </c>
      <c r="Q3012" s="20">
        <f>G3012/H3012</f>
        <v/>
      </c>
      <c r="R3012" s="20">
        <f>G3012/O3012</f>
        <v/>
      </c>
      <c r="S3012" s="32">
        <f>(G3012-N3012)/(P3012-N3012)</f>
        <v/>
      </c>
      <c r="T3012" s="4">
        <f>IF(G3012&lt;N3012,"Below",IF(G3012&gt;P3012,"Above","Within"))</f>
        <v/>
      </c>
      <c r="U3012" s="17">
        <f>MAX(0,N3012-G3012)*F3012</f>
        <v/>
      </c>
      <c r="V3012" s="17">
        <f>MAX(0,G3012-P3012)*F3012</f>
        <v/>
      </c>
      <c r="W3012" s="33">
        <f>IF(T3012="Above",LN(G3012/P3012)/LN(1+INDEX(Market!$E$6:$E$9,MATCH(B3012,Market!$A$6:$A$9,0))),0)</f>
        <v/>
      </c>
    </row>
    <row r="3013">
      <c r="A3013" s="5" t="inlineStr">
        <is>
          <t>E03497</t>
        </is>
      </c>
      <c r="B3013" s="5" t="inlineStr">
        <is>
          <t>IT</t>
        </is>
      </c>
      <c r="C3013" s="5" t="inlineStr">
        <is>
          <t>Finance</t>
        </is>
      </c>
      <c r="D3013" s="5" t="inlineStr">
        <is>
          <t>L3</t>
        </is>
      </c>
      <c r="E3013" s="5" t="inlineStr">
        <is>
          <t>M</t>
        </is>
      </c>
      <c r="F3013" s="5" t="n">
        <v>1</v>
      </c>
      <c r="G3013" s="31" t="n">
        <v>45250</v>
      </c>
      <c r="H3013" s="31" t="n">
        <v>45800</v>
      </c>
      <c r="I3013" s="6">
        <f>INDEX(Roles!$J$5:$J$40,MATCH(C3013&amp;"|"&amp;D3013,Roles!$A$5:$A$40,0))</f>
        <v/>
      </c>
      <c r="J3013" s="6">
        <f>INDEX(Roles!$K$5:$K$40,MATCH(C3013&amp;"|"&amp;D3013,Roles!$A$5:$A$40,0))</f>
        <v/>
      </c>
      <c r="K3013" s="26">
        <f>INDEX(Market!$K$31:$K$54,MATCH(B3013&amp;"|"&amp;J3013,Market!$A$31:$A$54,0))</f>
        <v/>
      </c>
      <c r="L3013" s="6">
        <f>INDEX(Settings!$E$13:$E$19,MATCH(I3013,Settings!$B$13:$B$19,0))</f>
        <v/>
      </c>
      <c r="M3013" s="25">
        <f>INDEX(Structure!$K$6:$K$12,MATCH(I3013,Structure!$A$6:$A$12,0))</f>
        <v/>
      </c>
      <c r="N3013" s="26">
        <f>INDEX(Structure!$G$25:$G$52,MATCH(B3013&amp;"|"&amp;I3013,Structure!$A$25:$A$52,0))</f>
        <v/>
      </c>
      <c r="O3013" s="26">
        <f>INDEX(Structure!$H$25:$H$52,MATCH(B3013&amp;"|"&amp;I3013,Structure!$A$25:$A$52,0))</f>
        <v/>
      </c>
      <c r="P3013" s="26">
        <f>INDEX(Structure!$I$25:$I$52,MATCH(B3013&amp;"|"&amp;I3013,Structure!$A$25:$A$52,0))</f>
        <v/>
      </c>
      <c r="Q3013" s="20">
        <f>G3013/H3013</f>
        <v/>
      </c>
      <c r="R3013" s="20">
        <f>G3013/O3013</f>
        <v/>
      </c>
      <c r="S3013" s="32">
        <f>(G3013-N3013)/(P3013-N3013)</f>
        <v/>
      </c>
      <c r="T3013" s="4">
        <f>IF(G3013&lt;N3013,"Below",IF(G3013&gt;P3013,"Above","Within"))</f>
        <v/>
      </c>
      <c r="U3013" s="17">
        <f>MAX(0,N3013-G3013)*F3013</f>
        <v/>
      </c>
      <c r="V3013" s="17">
        <f>MAX(0,G3013-P3013)*F3013</f>
        <v/>
      </c>
      <c r="W3013" s="33">
        <f>IF(T3013="Above",LN(G3013/P3013)/LN(1+INDEX(Market!$E$6:$E$9,MATCH(B3013,Market!$A$6:$A$9,0))),0)</f>
        <v/>
      </c>
    </row>
    <row r="3014">
      <c r="A3014" s="5" t="inlineStr">
        <is>
          <t>E03498</t>
        </is>
      </c>
      <c r="B3014" s="5" t="inlineStr">
        <is>
          <t>IT</t>
        </is>
      </c>
      <c r="C3014" s="5" t="inlineStr">
        <is>
          <t>Tech</t>
        </is>
      </c>
      <c r="D3014" s="5" t="inlineStr">
        <is>
          <t>L3</t>
        </is>
      </c>
      <c r="E3014" s="5" t="inlineStr">
        <is>
          <t>M</t>
        </is>
      </c>
      <c r="F3014" s="5" t="n">
        <v>1</v>
      </c>
      <c r="G3014" s="31" t="n">
        <v>49350</v>
      </c>
      <c r="H3014" s="31" t="n">
        <v>52000</v>
      </c>
      <c r="I3014" s="6">
        <f>INDEX(Roles!$J$5:$J$40,MATCH(C3014&amp;"|"&amp;D3014,Roles!$A$5:$A$40,0))</f>
        <v/>
      </c>
      <c r="J3014" s="6">
        <f>INDEX(Roles!$K$5:$K$40,MATCH(C3014&amp;"|"&amp;D3014,Roles!$A$5:$A$40,0))</f>
        <v/>
      </c>
      <c r="K3014" s="26">
        <f>INDEX(Market!$K$31:$K$54,MATCH(B3014&amp;"|"&amp;J3014,Market!$A$31:$A$54,0))</f>
        <v/>
      </c>
      <c r="L3014" s="6">
        <f>INDEX(Settings!$E$13:$E$19,MATCH(I3014,Settings!$B$13:$B$19,0))</f>
        <v/>
      </c>
      <c r="M3014" s="25">
        <f>INDEX(Structure!$K$6:$K$12,MATCH(I3014,Structure!$A$6:$A$12,0))</f>
        <v/>
      </c>
      <c r="N3014" s="26">
        <f>INDEX(Structure!$G$25:$G$52,MATCH(B3014&amp;"|"&amp;I3014,Structure!$A$25:$A$52,0))</f>
        <v/>
      </c>
      <c r="O3014" s="26">
        <f>INDEX(Structure!$H$25:$H$52,MATCH(B3014&amp;"|"&amp;I3014,Structure!$A$25:$A$52,0))</f>
        <v/>
      </c>
      <c r="P3014" s="26">
        <f>INDEX(Structure!$I$25:$I$52,MATCH(B3014&amp;"|"&amp;I3014,Structure!$A$25:$A$52,0))</f>
        <v/>
      </c>
      <c r="Q3014" s="20">
        <f>G3014/H3014</f>
        <v/>
      </c>
      <c r="R3014" s="20">
        <f>G3014/O3014</f>
        <v/>
      </c>
      <c r="S3014" s="32">
        <f>(G3014-N3014)/(P3014-N3014)</f>
        <v/>
      </c>
      <c r="T3014" s="4">
        <f>IF(G3014&lt;N3014,"Below",IF(G3014&gt;P3014,"Above","Within"))</f>
        <v/>
      </c>
      <c r="U3014" s="17">
        <f>MAX(0,N3014-G3014)*F3014</f>
        <v/>
      </c>
      <c r="V3014" s="17">
        <f>MAX(0,G3014-P3014)*F3014</f>
        <v/>
      </c>
      <c r="W3014" s="33">
        <f>IF(T3014="Above",LN(G3014/P3014)/LN(1+INDEX(Market!$E$6:$E$9,MATCH(B3014,Market!$A$6:$A$9,0))),0)</f>
        <v/>
      </c>
    </row>
    <row r="3015">
      <c r="A3015" s="5" t="inlineStr">
        <is>
          <t>E03499</t>
        </is>
      </c>
      <c r="B3015" s="5" t="inlineStr">
        <is>
          <t>PL</t>
        </is>
      </c>
      <c r="C3015" s="5" t="inlineStr">
        <is>
          <t>Sales</t>
        </is>
      </c>
      <c r="D3015" s="5" t="inlineStr">
        <is>
          <t>L3</t>
        </is>
      </c>
      <c r="E3015" s="5" t="inlineStr">
        <is>
          <t>M</t>
        </is>
      </c>
      <c r="F3015" s="5" t="n">
        <v>1</v>
      </c>
      <c r="G3015" s="31" t="n">
        <v>32850</v>
      </c>
      <c r="H3015" s="31" t="n">
        <v>35300</v>
      </c>
      <c r="I3015" s="6">
        <f>INDEX(Roles!$J$5:$J$40,MATCH(C3015&amp;"|"&amp;D3015,Roles!$A$5:$A$40,0))</f>
        <v/>
      </c>
      <c r="J3015" s="6">
        <f>INDEX(Roles!$K$5:$K$40,MATCH(C3015&amp;"|"&amp;D3015,Roles!$A$5:$A$40,0))</f>
        <v/>
      </c>
      <c r="K3015" s="26">
        <f>INDEX(Market!$K$31:$K$54,MATCH(B3015&amp;"|"&amp;J3015,Market!$A$31:$A$54,0))</f>
        <v/>
      </c>
      <c r="L3015" s="6">
        <f>INDEX(Settings!$E$13:$E$19,MATCH(I3015,Settings!$B$13:$B$19,0))</f>
        <v/>
      </c>
      <c r="M3015" s="25">
        <f>INDEX(Structure!$K$6:$K$12,MATCH(I3015,Structure!$A$6:$A$12,0))</f>
        <v/>
      </c>
      <c r="N3015" s="26">
        <f>INDEX(Structure!$G$25:$G$52,MATCH(B3015&amp;"|"&amp;I3015,Structure!$A$25:$A$52,0))</f>
        <v/>
      </c>
      <c r="O3015" s="26">
        <f>INDEX(Structure!$H$25:$H$52,MATCH(B3015&amp;"|"&amp;I3015,Structure!$A$25:$A$52,0))</f>
        <v/>
      </c>
      <c r="P3015" s="26">
        <f>INDEX(Structure!$I$25:$I$52,MATCH(B3015&amp;"|"&amp;I3015,Structure!$A$25:$A$52,0))</f>
        <v/>
      </c>
      <c r="Q3015" s="20">
        <f>G3015/H3015</f>
        <v/>
      </c>
      <c r="R3015" s="20">
        <f>G3015/O3015</f>
        <v/>
      </c>
      <c r="S3015" s="32">
        <f>(G3015-N3015)/(P3015-N3015)</f>
        <v/>
      </c>
      <c r="T3015" s="4">
        <f>IF(G3015&lt;N3015,"Below",IF(G3015&gt;P3015,"Above","Within"))</f>
        <v/>
      </c>
      <c r="U3015" s="17">
        <f>MAX(0,N3015-G3015)*F3015</f>
        <v/>
      </c>
      <c r="V3015" s="17">
        <f>MAX(0,G3015-P3015)*F3015</f>
        <v/>
      </c>
      <c r="W3015" s="33">
        <f>IF(T3015="Above",LN(G3015/P3015)/LN(1+INDEX(Market!$E$6:$E$9,MATCH(B3015,Market!$A$6:$A$9,0))),0)</f>
        <v/>
      </c>
    </row>
    <row r="3016">
      <c r="A3016" s="5" t="inlineStr">
        <is>
          <t>E03500</t>
        </is>
      </c>
      <c r="B3016" s="5" t="inlineStr">
        <is>
          <t>PL</t>
        </is>
      </c>
      <c r="C3016" s="5" t="inlineStr">
        <is>
          <t>Operations</t>
        </is>
      </c>
      <c r="D3016" s="5" t="inlineStr">
        <is>
          <t>L4</t>
        </is>
      </c>
      <c r="E3016" s="5" t="inlineStr">
        <is>
          <t>M</t>
        </is>
      </c>
      <c r="F3016" s="5" t="n">
        <v>1</v>
      </c>
      <c r="G3016" s="31" t="n">
        <v>39300</v>
      </c>
      <c r="H3016" s="31" t="n">
        <v>41900</v>
      </c>
      <c r="I3016" s="6">
        <f>INDEX(Roles!$J$5:$J$40,MATCH(C3016&amp;"|"&amp;D3016,Roles!$A$5:$A$40,0))</f>
        <v/>
      </c>
      <c r="J3016" s="6">
        <f>INDEX(Roles!$K$5:$K$40,MATCH(C3016&amp;"|"&amp;D3016,Roles!$A$5:$A$40,0))</f>
        <v/>
      </c>
      <c r="K3016" s="26">
        <f>INDEX(Market!$K$31:$K$54,MATCH(B3016&amp;"|"&amp;J3016,Market!$A$31:$A$54,0))</f>
        <v/>
      </c>
      <c r="L3016" s="6">
        <f>INDEX(Settings!$E$13:$E$19,MATCH(I3016,Settings!$B$13:$B$19,0))</f>
        <v/>
      </c>
      <c r="M3016" s="25">
        <f>INDEX(Structure!$K$6:$K$12,MATCH(I3016,Structure!$A$6:$A$12,0))</f>
        <v/>
      </c>
      <c r="N3016" s="26">
        <f>INDEX(Structure!$G$25:$G$52,MATCH(B3016&amp;"|"&amp;I3016,Structure!$A$25:$A$52,0))</f>
        <v/>
      </c>
      <c r="O3016" s="26">
        <f>INDEX(Structure!$H$25:$H$52,MATCH(B3016&amp;"|"&amp;I3016,Structure!$A$25:$A$52,0))</f>
        <v/>
      </c>
      <c r="P3016" s="26">
        <f>INDEX(Structure!$I$25:$I$52,MATCH(B3016&amp;"|"&amp;I3016,Structure!$A$25:$A$52,0))</f>
        <v/>
      </c>
      <c r="Q3016" s="20">
        <f>G3016/H3016</f>
        <v/>
      </c>
      <c r="R3016" s="20">
        <f>G3016/O3016</f>
        <v/>
      </c>
      <c r="S3016" s="32">
        <f>(G3016-N3016)/(P3016-N3016)</f>
        <v/>
      </c>
      <c r="T3016" s="4">
        <f>IF(G3016&lt;N3016,"Below",IF(G3016&gt;P3016,"Above","Within"))</f>
        <v/>
      </c>
      <c r="U3016" s="17">
        <f>MAX(0,N3016-G3016)*F3016</f>
        <v/>
      </c>
      <c r="V3016" s="17">
        <f>MAX(0,G3016-P3016)*F3016</f>
        <v/>
      </c>
      <c r="W3016" s="33">
        <f>IF(T3016="Above",LN(G3016/P3016)/LN(1+INDEX(Market!$E$6:$E$9,MATCH(B3016,Market!$A$6:$A$9,0))),0)</f>
        <v/>
      </c>
    </row>
    <row r="3017">
      <c r="A3017" s="5" t="inlineStr">
        <is>
          <t>E03501</t>
        </is>
      </c>
      <c r="B3017" s="5" t="inlineStr">
        <is>
          <t>DE</t>
        </is>
      </c>
      <c r="C3017" s="5" t="inlineStr">
        <is>
          <t>Finance</t>
        </is>
      </c>
      <c r="D3017" s="5" t="inlineStr">
        <is>
          <t>L1</t>
        </is>
      </c>
      <c r="E3017" s="5" t="inlineStr">
        <is>
          <t>F</t>
        </is>
      </c>
      <c r="F3017" s="5" t="n">
        <v>0.8</v>
      </c>
      <c r="G3017" s="31" t="n">
        <v>38600</v>
      </c>
      <c r="H3017" s="31" t="n">
        <v>41800</v>
      </c>
      <c r="I3017" s="6">
        <f>INDEX(Roles!$J$5:$J$40,MATCH(C3017&amp;"|"&amp;D3017,Roles!$A$5:$A$40,0))</f>
        <v/>
      </c>
      <c r="J3017" s="6">
        <f>INDEX(Roles!$K$5:$K$40,MATCH(C3017&amp;"|"&amp;D3017,Roles!$A$5:$A$40,0))</f>
        <v/>
      </c>
      <c r="K3017" s="26">
        <f>INDEX(Market!$K$31:$K$54,MATCH(B3017&amp;"|"&amp;J3017,Market!$A$31:$A$54,0))</f>
        <v/>
      </c>
      <c r="L3017" s="6">
        <f>INDEX(Settings!$E$13:$E$19,MATCH(I3017,Settings!$B$13:$B$19,0))</f>
        <v/>
      </c>
      <c r="M3017" s="25">
        <f>INDEX(Structure!$K$6:$K$12,MATCH(I3017,Structure!$A$6:$A$12,0))</f>
        <v/>
      </c>
      <c r="N3017" s="26">
        <f>INDEX(Structure!$G$25:$G$52,MATCH(B3017&amp;"|"&amp;I3017,Structure!$A$25:$A$52,0))</f>
        <v/>
      </c>
      <c r="O3017" s="26">
        <f>INDEX(Structure!$H$25:$H$52,MATCH(B3017&amp;"|"&amp;I3017,Structure!$A$25:$A$52,0))</f>
        <v/>
      </c>
      <c r="P3017" s="26">
        <f>INDEX(Structure!$I$25:$I$52,MATCH(B3017&amp;"|"&amp;I3017,Structure!$A$25:$A$52,0))</f>
        <v/>
      </c>
      <c r="Q3017" s="20">
        <f>G3017/H3017</f>
        <v/>
      </c>
      <c r="R3017" s="20">
        <f>G3017/O3017</f>
        <v/>
      </c>
      <c r="S3017" s="32">
        <f>(G3017-N3017)/(P3017-N3017)</f>
        <v/>
      </c>
      <c r="T3017" s="4">
        <f>IF(G3017&lt;N3017,"Below",IF(G3017&gt;P3017,"Above","Within"))</f>
        <v/>
      </c>
      <c r="U3017" s="17">
        <f>MAX(0,N3017-G3017)*F3017</f>
        <v/>
      </c>
      <c r="V3017" s="17">
        <f>MAX(0,G3017-P3017)*F3017</f>
        <v/>
      </c>
      <c r="W3017" s="33">
        <f>IF(T3017="Above",LN(G3017/P3017)/LN(1+INDEX(Market!$E$6:$E$9,MATCH(B3017,Market!$A$6:$A$9,0))),0)</f>
        <v/>
      </c>
    </row>
    <row r="3018">
      <c r="A3018" s="5" t="inlineStr">
        <is>
          <t>E03502</t>
        </is>
      </c>
      <c r="B3018" s="5" t="inlineStr">
        <is>
          <t>ES</t>
        </is>
      </c>
      <c r="C3018" s="5" t="inlineStr">
        <is>
          <t>Operations</t>
        </is>
      </c>
      <c r="D3018" s="5" t="inlineStr">
        <is>
          <t>L3</t>
        </is>
      </c>
      <c r="E3018" s="5" t="inlineStr">
        <is>
          <t>M</t>
        </is>
      </c>
      <c r="F3018" s="5" t="n">
        <v>1</v>
      </c>
      <c r="G3018" s="31" t="n">
        <v>40500</v>
      </c>
      <c r="H3018" s="31" t="n">
        <v>38000</v>
      </c>
      <c r="I3018" s="6">
        <f>INDEX(Roles!$J$5:$J$40,MATCH(C3018&amp;"|"&amp;D3018,Roles!$A$5:$A$40,0))</f>
        <v/>
      </c>
      <c r="J3018" s="6">
        <f>INDEX(Roles!$K$5:$K$40,MATCH(C3018&amp;"|"&amp;D3018,Roles!$A$5:$A$40,0))</f>
        <v/>
      </c>
      <c r="K3018" s="26">
        <f>INDEX(Market!$K$31:$K$54,MATCH(B3018&amp;"|"&amp;J3018,Market!$A$31:$A$54,0))</f>
        <v/>
      </c>
      <c r="L3018" s="6">
        <f>INDEX(Settings!$E$13:$E$19,MATCH(I3018,Settings!$B$13:$B$19,0))</f>
        <v/>
      </c>
      <c r="M3018" s="25">
        <f>INDEX(Structure!$K$6:$K$12,MATCH(I3018,Structure!$A$6:$A$12,0))</f>
        <v/>
      </c>
      <c r="N3018" s="26">
        <f>INDEX(Structure!$G$25:$G$52,MATCH(B3018&amp;"|"&amp;I3018,Structure!$A$25:$A$52,0))</f>
        <v/>
      </c>
      <c r="O3018" s="26">
        <f>INDEX(Structure!$H$25:$H$52,MATCH(B3018&amp;"|"&amp;I3018,Structure!$A$25:$A$52,0))</f>
        <v/>
      </c>
      <c r="P3018" s="26">
        <f>INDEX(Structure!$I$25:$I$52,MATCH(B3018&amp;"|"&amp;I3018,Structure!$A$25:$A$52,0))</f>
        <v/>
      </c>
      <c r="Q3018" s="20">
        <f>G3018/H3018</f>
        <v/>
      </c>
      <c r="R3018" s="20">
        <f>G3018/O3018</f>
        <v/>
      </c>
      <c r="S3018" s="32">
        <f>(G3018-N3018)/(P3018-N3018)</f>
        <v/>
      </c>
      <c r="T3018" s="4">
        <f>IF(G3018&lt;N3018,"Below",IF(G3018&gt;P3018,"Above","Within"))</f>
        <v/>
      </c>
      <c r="U3018" s="17">
        <f>MAX(0,N3018-G3018)*F3018</f>
        <v/>
      </c>
      <c r="V3018" s="17">
        <f>MAX(0,G3018-P3018)*F3018</f>
        <v/>
      </c>
      <c r="W3018" s="33">
        <f>IF(T3018="Above",LN(G3018/P3018)/LN(1+INDEX(Market!$E$6:$E$9,MATCH(B3018,Market!$A$6:$A$9,0))),0)</f>
        <v/>
      </c>
    </row>
    <row r="3019">
      <c r="A3019" s="5" t="inlineStr">
        <is>
          <t>E03503</t>
        </is>
      </c>
      <c r="B3019" s="5" t="inlineStr">
        <is>
          <t>PL</t>
        </is>
      </c>
      <c r="C3019" s="5" t="inlineStr">
        <is>
          <t>Sales</t>
        </is>
      </c>
      <c r="D3019" s="5" t="inlineStr">
        <is>
          <t>L4</t>
        </is>
      </c>
      <c r="E3019" s="5" t="inlineStr">
        <is>
          <t>M</t>
        </is>
      </c>
      <c r="F3019" s="5" t="n">
        <v>1</v>
      </c>
      <c r="G3019" s="31" t="n">
        <v>42400</v>
      </c>
      <c r="H3019" s="31" t="n">
        <v>46300</v>
      </c>
      <c r="I3019" s="6">
        <f>INDEX(Roles!$J$5:$J$40,MATCH(C3019&amp;"|"&amp;D3019,Roles!$A$5:$A$40,0))</f>
        <v/>
      </c>
      <c r="J3019" s="6">
        <f>INDEX(Roles!$K$5:$K$40,MATCH(C3019&amp;"|"&amp;D3019,Roles!$A$5:$A$40,0))</f>
        <v/>
      </c>
      <c r="K3019" s="26">
        <f>INDEX(Market!$K$31:$K$54,MATCH(B3019&amp;"|"&amp;J3019,Market!$A$31:$A$54,0))</f>
        <v/>
      </c>
      <c r="L3019" s="6">
        <f>INDEX(Settings!$E$13:$E$19,MATCH(I3019,Settings!$B$13:$B$19,0))</f>
        <v/>
      </c>
      <c r="M3019" s="25">
        <f>INDEX(Structure!$K$6:$K$12,MATCH(I3019,Structure!$A$6:$A$12,0))</f>
        <v/>
      </c>
      <c r="N3019" s="26">
        <f>INDEX(Structure!$G$25:$G$52,MATCH(B3019&amp;"|"&amp;I3019,Structure!$A$25:$A$52,0))</f>
        <v/>
      </c>
      <c r="O3019" s="26">
        <f>INDEX(Structure!$H$25:$H$52,MATCH(B3019&amp;"|"&amp;I3019,Structure!$A$25:$A$52,0))</f>
        <v/>
      </c>
      <c r="P3019" s="26">
        <f>INDEX(Structure!$I$25:$I$52,MATCH(B3019&amp;"|"&amp;I3019,Structure!$A$25:$A$52,0))</f>
        <v/>
      </c>
      <c r="Q3019" s="20">
        <f>G3019/H3019</f>
        <v/>
      </c>
      <c r="R3019" s="20">
        <f>G3019/O3019</f>
        <v/>
      </c>
      <c r="S3019" s="32">
        <f>(G3019-N3019)/(P3019-N3019)</f>
        <v/>
      </c>
      <c r="T3019" s="4">
        <f>IF(G3019&lt;N3019,"Below",IF(G3019&gt;P3019,"Above","Within"))</f>
        <v/>
      </c>
      <c r="U3019" s="17">
        <f>MAX(0,N3019-G3019)*F3019</f>
        <v/>
      </c>
      <c r="V3019" s="17">
        <f>MAX(0,G3019-P3019)*F3019</f>
        <v/>
      </c>
      <c r="W3019" s="33">
        <f>IF(T3019="Above",LN(G3019/P3019)/LN(1+INDEX(Market!$E$6:$E$9,MATCH(B3019,Market!$A$6:$A$9,0))),0)</f>
        <v/>
      </c>
    </row>
    <row r="3020">
      <c r="A3020" s="5" t="inlineStr">
        <is>
          <t>E03504</t>
        </is>
      </c>
      <c r="B3020" s="5" t="inlineStr">
        <is>
          <t>DE</t>
        </is>
      </c>
      <c r="C3020" s="5" t="inlineStr">
        <is>
          <t>Sales</t>
        </is>
      </c>
      <c r="D3020" s="5" t="inlineStr">
        <is>
          <t>L2</t>
        </is>
      </c>
      <c r="E3020" s="5" t="inlineStr">
        <is>
          <t>M</t>
        </is>
      </c>
      <c r="F3020" s="5" t="n">
        <v>1</v>
      </c>
      <c r="G3020" s="31" t="n">
        <v>56900</v>
      </c>
      <c r="H3020" s="31" t="n">
        <v>49900</v>
      </c>
      <c r="I3020" s="6">
        <f>INDEX(Roles!$J$5:$J$40,MATCH(C3020&amp;"|"&amp;D3020,Roles!$A$5:$A$40,0))</f>
        <v/>
      </c>
      <c r="J3020" s="6">
        <f>INDEX(Roles!$K$5:$K$40,MATCH(C3020&amp;"|"&amp;D3020,Roles!$A$5:$A$40,0))</f>
        <v/>
      </c>
      <c r="K3020" s="26">
        <f>INDEX(Market!$K$31:$K$54,MATCH(B3020&amp;"|"&amp;J3020,Market!$A$31:$A$54,0))</f>
        <v/>
      </c>
      <c r="L3020" s="6">
        <f>INDEX(Settings!$E$13:$E$19,MATCH(I3020,Settings!$B$13:$B$19,0))</f>
        <v/>
      </c>
      <c r="M3020" s="25">
        <f>INDEX(Structure!$K$6:$K$12,MATCH(I3020,Structure!$A$6:$A$12,0))</f>
        <v/>
      </c>
      <c r="N3020" s="26">
        <f>INDEX(Structure!$G$25:$G$52,MATCH(B3020&amp;"|"&amp;I3020,Structure!$A$25:$A$52,0))</f>
        <v/>
      </c>
      <c r="O3020" s="26">
        <f>INDEX(Structure!$H$25:$H$52,MATCH(B3020&amp;"|"&amp;I3020,Structure!$A$25:$A$52,0))</f>
        <v/>
      </c>
      <c r="P3020" s="26">
        <f>INDEX(Structure!$I$25:$I$52,MATCH(B3020&amp;"|"&amp;I3020,Structure!$A$25:$A$52,0))</f>
        <v/>
      </c>
      <c r="Q3020" s="20">
        <f>G3020/H3020</f>
        <v/>
      </c>
      <c r="R3020" s="20">
        <f>G3020/O3020</f>
        <v/>
      </c>
      <c r="S3020" s="32">
        <f>(G3020-N3020)/(P3020-N3020)</f>
        <v/>
      </c>
      <c r="T3020" s="4">
        <f>IF(G3020&lt;N3020,"Below",IF(G3020&gt;P3020,"Above","Within"))</f>
        <v/>
      </c>
      <c r="U3020" s="17">
        <f>MAX(0,N3020-G3020)*F3020</f>
        <v/>
      </c>
      <c r="V3020" s="17">
        <f>MAX(0,G3020-P3020)*F3020</f>
        <v/>
      </c>
      <c r="W3020" s="33">
        <f>IF(T3020="Above",LN(G3020/P3020)/LN(1+INDEX(Market!$E$6:$E$9,MATCH(B3020,Market!$A$6:$A$9,0))),0)</f>
        <v/>
      </c>
    </row>
    <row r="3021">
      <c r="A3021" s="5" t="inlineStr">
        <is>
          <t>E03505</t>
        </is>
      </c>
      <c r="B3021" s="5" t="inlineStr">
        <is>
          <t>DE</t>
        </is>
      </c>
      <c r="C3021" s="5" t="inlineStr">
        <is>
          <t>Finance</t>
        </is>
      </c>
      <c r="D3021" s="5" t="inlineStr">
        <is>
          <t>L3</t>
        </is>
      </c>
      <c r="E3021" s="5" t="inlineStr">
        <is>
          <t>F</t>
        </is>
      </c>
      <c r="F3021" s="5" t="n">
        <v>0.8</v>
      </c>
      <c r="G3021" s="31" t="n">
        <v>62950</v>
      </c>
      <c r="H3021" s="31" t="n">
        <v>66900</v>
      </c>
      <c r="I3021" s="6">
        <f>INDEX(Roles!$J$5:$J$40,MATCH(C3021&amp;"|"&amp;D3021,Roles!$A$5:$A$40,0))</f>
        <v/>
      </c>
      <c r="J3021" s="6">
        <f>INDEX(Roles!$K$5:$K$40,MATCH(C3021&amp;"|"&amp;D3021,Roles!$A$5:$A$40,0))</f>
        <v/>
      </c>
      <c r="K3021" s="26">
        <f>INDEX(Market!$K$31:$K$54,MATCH(B3021&amp;"|"&amp;J3021,Market!$A$31:$A$54,0))</f>
        <v/>
      </c>
      <c r="L3021" s="6">
        <f>INDEX(Settings!$E$13:$E$19,MATCH(I3021,Settings!$B$13:$B$19,0))</f>
        <v/>
      </c>
      <c r="M3021" s="25">
        <f>INDEX(Structure!$K$6:$K$12,MATCH(I3021,Structure!$A$6:$A$12,0))</f>
        <v/>
      </c>
      <c r="N3021" s="26">
        <f>INDEX(Structure!$G$25:$G$52,MATCH(B3021&amp;"|"&amp;I3021,Structure!$A$25:$A$52,0))</f>
        <v/>
      </c>
      <c r="O3021" s="26">
        <f>INDEX(Structure!$H$25:$H$52,MATCH(B3021&amp;"|"&amp;I3021,Structure!$A$25:$A$52,0))</f>
        <v/>
      </c>
      <c r="P3021" s="26">
        <f>INDEX(Structure!$I$25:$I$52,MATCH(B3021&amp;"|"&amp;I3021,Structure!$A$25:$A$52,0))</f>
        <v/>
      </c>
      <c r="Q3021" s="20">
        <f>G3021/H3021</f>
        <v/>
      </c>
      <c r="R3021" s="20">
        <f>G3021/O3021</f>
        <v/>
      </c>
      <c r="S3021" s="32">
        <f>(G3021-N3021)/(P3021-N3021)</f>
        <v/>
      </c>
      <c r="T3021" s="4">
        <f>IF(G3021&lt;N3021,"Below",IF(G3021&gt;P3021,"Above","Within"))</f>
        <v/>
      </c>
      <c r="U3021" s="17">
        <f>MAX(0,N3021-G3021)*F3021</f>
        <v/>
      </c>
      <c r="V3021" s="17">
        <f>MAX(0,G3021-P3021)*F3021</f>
        <v/>
      </c>
      <c r="W3021" s="33">
        <f>IF(T3021="Above",LN(G3021/P3021)/LN(1+INDEX(Market!$E$6:$E$9,MATCH(B3021,Market!$A$6:$A$9,0))),0)</f>
        <v/>
      </c>
    </row>
    <row r="3022">
      <c r="A3022" s="5" t="inlineStr">
        <is>
          <t>E03508</t>
        </is>
      </c>
      <c r="B3022" s="5" t="inlineStr">
        <is>
          <t>PL</t>
        </is>
      </c>
      <c r="C3022" s="5" t="inlineStr">
        <is>
          <t>Tech</t>
        </is>
      </c>
      <c r="D3022" s="5" t="inlineStr">
        <is>
          <t>L1</t>
        </is>
      </c>
      <c r="E3022" s="5" t="inlineStr">
        <is>
          <t>F</t>
        </is>
      </c>
      <c r="F3022" s="5" t="n">
        <v>1</v>
      </c>
      <c r="G3022" s="31" t="n">
        <v>25400</v>
      </c>
      <c r="H3022" s="31" t="n">
        <v>26200</v>
      </c>
      <c r="I3022" s="6">
        <f>INDEX(Roles!$J$5:$J$40,MATCH(C3022&amp;"|"&amp;D3022,Roles!$A$5:$A$40,0))</f>
        <v/>
      </c>
      <c r="J3022" s="6">
        <f>INDEX(Roles!$K$5:$K$40,MATCH(C3022&amp;"|"&amp;D3022,Roles!$A$5:$A$40,0))</f>
        <v/>
      </c>
      <c r="K3022" s="26">
        <f>INDEX(Market!$K$31:$K$54,MATCH(B3022&amp;"|"&amp;J3022,Market!$A$31:$A$54,0))</f>
        <v/>
      </c>
      <c r="L3022" s="6">
        <f>INDEX(Settings!$E$13:$E$19,MATCH(I3022,Settings!$B$13:$B$19,0))</f>
        <v/>
      </c>
      <c r="M3022" s="25">
        <f>INDEX(Structure!$K$6:$K$12,MATCH(I3022,Structure!$A$6:$A$12,0))</f>
        <v/>
      </c>
      <c r="N3022" s="26">
        <f>INDEX(Structure!$G$25:$G$52,MATCH(B3022&amp;"|"&amp;I3022,Structure!$A$25:$A$52,0))</f>
        <v/>
      </c>
      <c r="O3022" s="26">
        <f>INDEX(Structure!$H$25:$H$52,MATCH(B3022&amp;"|"&amp;I3022,Structure!$A$25:$A$52,0))</f>
        <v/>
      </c>
      <c r="P3022" s="26">
        <f>INDEX(Structure!$I$25:$I$52,MATCH(B3022&amp;"|"&amp;I3022,Structure!$A$25:$A$52,0))</f>
        <v/>
      </c>
      <c r="Q3022" s="20">
        <f>G3022/H3022</f>
        <v/>
      </c>
      <c r="R3022" s="20">
        <f>G3022/O3022</f>
        <v/>
      </c>
      <c r="S3022" s="32">
        <f>(G3022-N3022)/(P3022-N3022)</f>
        <v/>
      </c>
      <c r="T3022" s="4">
        <f>IF(G3022&lt;N3022,"Below",IF(G3022&gt;P3022,"Above","Within"))</f>
        <v/>
      </c>
      <c r="U3022" s="17">
        <f>MAX(0,N3022-G3022)*F3022</f>
        <v/>
      </c>
      <c r="V3022" s="17">
        <f>MAX(0,G3022-P3022)*F3022</f>
        <v/>
      </c>
      <c r="W3022" s="33">
        <f>IF(T3022="Above",LN(G3022/P3022)/LN(1+INDEX(Market!$E$6:$E$9,MATCH(B3022,Market!$A$6:$A$9,0))),0)</f>
        <v/>
      </c>
    </row>
    <row r="3023">
      <c r="A3023" s="5" t="inlineStr">
        <is>
          <t>E03510</t>
        </is>
      </c>
      <c r="B3023" s="5" t="inlineStr">
        <is>
          <t>DE</t>
        </is>
      </c>
      <c r="C3023" s="5" t="inlineStr">
        <is>
          <t>Tech</t>
        </is>
      </c>
      <c r="D3023" s="5" t="inlineStr">
        <is>
          <t>L2</t>
        </is>
      </c>
      <c r="E3023" s="5" t="inlineStr">
        <is>
          <t>M</t>
        </is>
      </c>
      <c r="F3023" s="5" t="n">
        <v>1</v>
      </c>
      <c r="G3023" s="31" t="n">
        <v>71450</v>
      </c>
      <c r="H3023" s="31" t="n">
        <v>59400</v>
      </c>
      <c r="I3023" s="6">
        <f>INDEX(Roles!$J$5:$J$40,MATCH(C3023&amp;"|"&amp;D3023,Roles!$A$5:$A$40,0))</f>
        <v/>
      </c>
      <c r="J3023" s="6">
        <f>INDEX(Roles!$K$5:$K$40,MATCH(C3023&amp;"|"&amp;D3023,Roles!$A$5:$A$40,0))</f>
        <v/>
      </c>
      <c r="K3023" s="26">
        <f>INDEX(Market!$K$31:$K$54,MATCH(B3023&amp;"|"&amp;J3023,Market!$A$31:$A$54,0))</f>
        <v/>
      </c>
      <c r="L3023" s="6">
        <f>INDEX(Settings!$E$13:$E$19,MATCH(I3023,Settings!$B$13:$B$19,0))</f>
        <v/>
      </c>
      <c r="M3023" s="25">
        <f>INDEX(Structure!$K$6:$K$12,MATCH(I3023,Structure!$A$6:$A$12,0))</f>
        <v/>
      </c>
      <c r="N3023" s="26">
        <f>INDEX(Structure!$G$25:$G$52,MATCH(B3023&amp;"|"&amp;I3023,Structure!$A$25:$A$52,0))</f>
        <v/>
      </c>
      <c r="O3023" s="26">
        <f>INDEX(Structure!$H$25:$H$52,MATCH(B3023&amp;"|"&amp;I3023,Structure!$A$25:$A$52,0))</f>
        <v/>
      </c>
      <c r="P3023" s="26">
        <f>INDEX(Structure!$I$25:$I$52,MATCH(B3023&amp;"|"&amp;I3023,Structure!$A$25:$A$52,0))</f>
        <v/>
      </c>
      <c r="Q3023" s="20">
        <f>G3023/H3023</f>
        <v/>
      </c>
      <c r="R3023" s="20">
        <f>G3023/O3023</f>
        <v/>
      </c>
      <c r="S3023" s="32">
        <f>(G3023-N3023)/(P3023-N3023)</f>
        <v/>
      </c>
      <c r="T3023" s="4">
        <f>IF(G3023&lt;N3023,"Below",IF(G3023&gt;P3023,"Above","Within"))</f>
        <v/>
      </c>
      <c r="U3023" s="17">
        <f>MAX(0,N3023-G3023)*F3023</f>
        <v/>
      </c>
      <c r="V3023" s="17">
        <f>MAX(0,G3023-P3023)*F3023</f>
        <v/>
      </c>
      <c r="W3023" s="33">
        <f>IF(T3023="Above",LN(G3023/P3023)/LN(1+INDEX(Market!$E$6:$E$9,MATCH(B3023,Market!$A$6:$A$9,0))),0)</f>
        <v/>
      </c>
    </row>
    <row r="3024">
      <c r="A3024" s="5" t="inlineStr">
        <is>
          <t>E03511</t>
        </is>
      </c>
      <c r="B3024" s="5" t="inlineStr">
        <is>
          <t>IT</t>
        </is>
      </c>
      <c r="C3024" s="5" t="inlineStr">
        <is>
          <t>Tech</t>
        </is>
      </c>
      <c r="D3024" s="5" t="inlineStr">
        <is>
          <t>L3</t>
        </is>
      </c>
      <c r="E3024" s="5" t="inlineStr">
        <is>
          <t>M</t>
        </is>
      </c>
      <c r="F3024" s="5" t="n">
        <v>1</v>
      </c>
      <c r="G3024" s="31" t="n">
        <v>48950</v>
      </c>
      <c r="H3024" s="31" t="n">
        <v>52000</v>
      </c>
      <c r="I3024" s="6">
        <f>INDEX(Roles!$J$5:$J$40,MATCH(C3024&amp;"|"&amp;D3024,Roles!$A$5:$A$40,0))</f>
        <v/>
      </c>
      <c r="J3024" s="6">
        <f>INDEX(Roles!$K$5:$K$40,MATCH(C3024&amp;"|"&amp;D3024,Roles!$A$5:$A$40,0))</f>
        <v/>
      </c>
      <c r="K3024" s="26">
        <f>INDEX(Market!$K$31:$K$54,MATCH(B3024&amp;"|"&amp;J3024,Market!$A$31:$A$54,0))</f>
        <v/>
      </c>
      <c r="L3024" s="6">
        <f>INDEX(Settings!$E$13:$E$19,MATCH(I3024,Settings!$B$13:$B$19,0))</f>
        <v/>
      </c>
      <c r="M3024" s="25">
        <f>INDEX(Structure!$K$6:$K$12,MATCH(I3024,Structure!$A$6:$A$12,0))</f>
        <v/>
      </c>
      <c r="N3024" s="26">
        <f>INDEX(Structure!$G$25:$G$52,MATCH(B3024&amp;"|"&amp;I3024,Structure!$A$25:$A$52,0))</f>
        <v/>
      </c>
      <c r="O3024" s="26">
        <f>INDEX(Structure!$H$25:$H$52,MATCH(B3024&amp;"|"&amp;I3024,Structure!$A$25:$A$52,0))</f>
        <v/>
      </c>
      <c r="P3024" s="26">
        <f>INDEX(Structure!$I$25:$I$52,MATCH(B3024&amp;"|"&amp;I3024,Structure!$A$25:$A$52,0))</f>
        <v/>
      </c>
      <c r="Q3024" s="20">
        <f>G3024/H3024</f>
        <v/>
      </c>
      <c r="R3024" s="20">
        <f>G3024/O3024</f>
        <v/>
      </c>
      <c r="S3024" s="32">
        <f>(G3024-N3024)/(P3024-N3024)</f>
        <v/>
      </c>
      <c r="T3024" s="4">
        <f>IF(G3024&lt;N3024,"Below",IF(G3024&gt;P3024,"Above","Within"))</f>
        <v/>
      </c>
      <c r="U3024" s="17">
        <f>MAX(0,N3024-G3024)*F3024</f>
        <v/>
      </c>
      <c r="V3024" s="17">
        <f>MAX(0,G3024-P3024)*F3024</f>
        <v/>
      </c>
      <c r="W3024" s="33">
        <f>IF(T3024="Above",LN(G3024/P3024)/LN(1+INDEX(Market!$E$6:$E$9,MATCH(B3024,Market!$A$6:$A$9,0))),0)</f>
        <v/>
      </c>
    </row>
    <row r="3025">
      <c r="A3025" s="5" t="inlineStr">
        <is>
          <t>E03512</t>
        </is>
      </c>
      <c r="B3025" s="5" t="inlineStr">
        <is>
          <t>DE</t>
        </is>
      </c>
      <c r="C3025" s="5" t="inlineStr">
        <is>
          <t>Operations</t>
        </is>
      </c>
      <c r="D3025" s="5" t="inlineStr">
        <is>
          <t>L3</t>
        </is>
      </c>
      <c r="E3025" s="5" t="inlineStr">
        <is>
          <t>M</t>
        </is>
      </c>
      <c r="F3025" s="5" t="n">
        <v>1</v>
      </c>
      <c r="G3025" s="31" t="n">
        <v>56400</v>
      </c>
      <c r="H3025" s="31" t="n">
        <v>57800</v>
      </c>
      <c r="I3025" s="6">
        <f>INDEX(Roles!$J$5:$J$40,MATCH(C3025&amp;"|"&amp;D3025,Roles!$A$5:$A$40,0))</f>
        <v/>
      </c>
      <c r="J3025" s="6">
        <f>INDEX(Roles!$K$5:$K$40,MATCH(C3025&amp;"|"&amp;D3025,Roles!$A$5:$A$40,0))</f>
        <v/>
      </c>
      <c r="K3025" s="26">
        <f>INDEX(Market!$K$31:$K$54,MATCH(B3025&amp;"|"&amp;J3025,Market!$A$31:$A$54,0))</f>
        <v/>
      </c>
      <c r="L3025" s="6">
        <f>INDEX(Settings!$E$13:$E$19,MATCH(I3025,Settings!$B$13:$B$19,0))</f>
        <v/>
      </c>
      <c r="M3025" s="25">
        <f>INDEX(Structure!$K$6:$K$12,MATCH(I3025,Structure!$A$6:$A$12,0))</f>
        <v/>
      </c>
      <c r="N3025" s="26">
        <f>INDEX(Structure!$G$25:$G$52,MATCH(B3025&amp;"|"&amp;I3025,Structure!$A$25:$A$52,0))</f>
        <v/>
      </c>
      <c r="O3025" s="26">
        <f>INDEX(Structure!$H$25:$H$52,MATCH(B3025&amp;"|"&amp;I3025,Structure!$A$25:$A$52,0))</f>
        <v/>
      </c>
      <c r="P3025" s="26">
        <f>INDEX(Structure!$I$25:$I$52,MATCH(B3025&amp;"|"&amp;I3025,Structure!$A$25:$A$52,0))</f>
        <v/>
      </c>
      <c r="Q3025" s="20">
        <f>G3025/H3025</f>
        <v/>
      </c>
      <c r="R3025" s="20">
        <f>G3025/O3025</f>
        <v/>
      </c>
      <c r="S3025" s="32">
        <f>(G3025-N3025)/(P3025-N3025)</f>
        <v/>
      </c>
      <c r="T3025" s="4">
        <f>IF(G3025&lt;N3025,"Below",IF(G3025&gt;P3025,"Above","Within"))</f>
        <v/>
      </c>
      <c r="U3025" s="17">
        <f>MAX(0,N3025-G3025)*F3025</f>
        <v/>
      </c>
      <c r="V3025" s="17">
        <f>MAX(0,G3025-P3025)*F3025</f>
        <v/>
      </c>
      <c r="W3025" s="33">
        <f>IF(T3025="Above",LN(G3025/P3025)/LN(1+INDEX(Market!$E$6:$E$9,MATCH(B3025,Market!$A$6:$A$9,0))),0)</f>
        <v/>
      </c>
    </row>
    <row r="3026">
      <c r="A3026" s="5" t="inlineStr">
        <is>
          <t>E03513</t>
        </is>
      </c>
      <c r="B3026" s="5" t="inlineStr">
        <is>
          <t>PL</t>
        </is>
      </c>
      <c r="C3026" s="5" t="inlineStr">
        <is>
          <t>Finance</t>
        </is>
      </c>
      <c r="D3026" s="5" t="inlineStr">
        <is>
          <t>L1</t>
        </is>
      </c>
      <c r="E3026" s="5" t="inlineStr">
        <is>
          <t>M</t>
        </is>
      </c>
      <c r="F3026" s="5" t="n">
        <v>1</v>
      </c>
      <c r="G3026" s="31" t="n">
        <v>18200</v>
      </c>
      <c r="H3026" s="31" t="n">
        <v>23100</v>
      </c>
      <c r="I3026" s="6">
        <f>INDEX(Roles!$J$5:$J$40,MATCH(C3026&amp;"|"&amp;D3026,Roles!$A$5:$A$40,0))</f>
        <v/>
      </c>
      <c r="J3026" s="6">
        <f>INDEX(Roles!$K$5:$K$40,MATCH(C3026&amp;"|"&amp;D3026,Roles!$A$5:$A$40,0))</f>
        <v/>
      </c>
      <c r="K3026" s="26">
        <f>INDEX(Market!$K$31:$K$54,MATCH(B3026&amp;"|"&amp;J3026,Market!$A$31:$A$54,0))</f>
        <v/>
      </c>
      <c r="L3026" s="6">
        <f>INDEX(Settings!$E$13:$E$19,MATCH(I3026,Settings!$B$13:$B$19,0))</f>
        <v/>
      </c>
      <c r="M3026" s="25">
        <f>INDEX(Structure!$K$6:$K$12,MATCH(I3026,Structure!$A$6:$A$12,0))</f>
        <v/>
      </c>
      <c r="N3026" s="26">
        <f>INDEX(Structure!$G$25:$G$52,MATCH(B3026&amp;"|"&amp;I3026,Structure!$A$25:$A$52,0))</f>
        <v/>
      </c>
      <c r="O3026" s="26">
        <f>INDEX(Structure!$H$25:$H$52,MATCH(B3026&amp;"|"&amp;I3026,Structure!$A$25:$A$52,0))</f>
        <v/>
      </c>
      <c r="P3026" s="26">
        <f>INDEX(Structure!$I$25:$I$52,MATCH(B3026&amp;"|"&amp;I3026,Structure!$A$25:$A$52,0))</f>
        <v/>
      </c>
      <c r="Q3026" s="20">
        <f>G3026/H3026</f>
        <v/>
      </c>
      <c r="R3026" s="20">
        <f>G3026/O3026</f>
        <v/>
      </c>
      <c r="S3026" s="32">
        <f>(G3026-N3026)/(P3026-N3026)</f>
        <v/>
      </c>
      <c r="T3026" s="4">
        <f>IF(G3026&lt;N3026,"Below",IF(G3026&gt;P3026,"Above","Within"))</f>
        <v/>
      </c>
      <c r="U3026" s="17">
        <f>MAX(0,N3026-G3026)*F3026</f>
        <v/>
      </c>
      <c r="V3026" s="17">
        <f>MAX(0,G3026-P3026)*F3026</f>
        <v/>
      </c>
      <c r="W3026" s="33">
        <f>IF(T3026="Above",LN(G3026/P3026)/LN(1+INDEX(Market!$E$6:$E$9,MATCH(B3026,Market!$A$6:$A$9,0))),0)</f>
        <v/>
      </c>
    </row>
    <row r="3027">
      <c r="A3027" s="5" t="inlineStr">
        <is>
          <t>E03514</t>
        </is>
      </c>
      <c r="B3027" s="5" t="inlineStr">
        <is>
          <t>PL</t>
        </is>
      </c>
      <c r="C3027" s="5" t="inlineStr">
        <is>
          <t>Operations</t>
        </is>
      </c>
      <c r="D3027" s="5" t="inlineStr">
        <is>
          <t>L1</t>
        </is>
      </c>
      <c r="E3027" s="5" t="inlineStr">
        <is>
          <t>F</t>
        </is>
      </c>
      <c r="F3027" s="5" t="n">
        <v>1</v>
      </c>
      <c r="G3027" s="31" t="n">
        <v>19150</v>
      </c>
      <c r="H3027" s="31" t="n">
        <v>20000</v>
      </c>
      <c r="I3027" s="6">
        <f>INDEX(Roles!$J$5:$J$40,MATCH(C3027&amp;"|"&amp;D3027,Roles!$A$5:$A$40,0))</f>
        <v/>
      </c>
      <c r="J3027" s="6">
        <f>INDEX(Roles!$K$5:$K$40,MATCH(C3027&amp;"|"&amp;D3027,Roles!$A$5:$A$40,0))</f>
        <v/>
      </c>
      <c r="K3027" s="26">
        <f>INDEX(Market!$K$31:$K$54,MATCH(B3027&amp;"|"&amp;J3027,Market!$A$31:$A$54,0))</f>
        <v/>
      </c>
      <c r="L3027" s="6">
        <f>INDEX(Settings!$E$13:$E$19,MATCH(I3027,Settings!$B$13:$B$19,0))</f>
        <v/>
      </c>
      <c r="M3027" s="25">
        <f>INDEX(Structure!$K$6:$K$12,MATCH(I3027,Structure!$A$6:$A$12,0))</f>
        <v/>
      </c>
      <c r="N3027" s="26">
        <f>INDEX(Structure!$G$25:$G$52,MATCH(B3027&amp;"|"&amp;I3027,Structure!$A$25:$A$52,0))</f>
        <v/>
      </c>
      <c r="O3027" s="26">
        <f>INDEX(Structure!$H$25:$H$52,MATCH(B3027&amp;"|"&amp;I3027,Structure!$A$25:$A$52,0))</f>
        <v/>
      </c>
      <c r="P3027" s="26">
        <f>INDEX(Structure!$I$25:$I$52,MATCH(B3027&amp;"|"&amp;I3027,Structure!$A$25:$A$52,0))</f>
        <v/>
      </c>
      <c r="Q3027" s="20">
        <f>G3027/H3027</f>
        <v/>
      </c>
      <c r="R3027" s="20">
        <f>G3027/O3027</f>
        <v/>
      </c>
      <c r="S3027" s="32">
        <f>(G3027-N3027)/(P3027-N3027)</f>
        <v/>
      </c>
      <c r="T3027" s="4">
        <f>IF(G3027&lt;N3027,"Below",IF(G3027&gt;P3027,"Above","Within"))</f>
        <v/>
      </c>
      <c r="U3027" s="17">
        <f>MAX(0,N3027-G3027)*F3027</f>
        <v/>
      </c>
      <c r="V3027" s="17">
        <f>MAX(0,G3027-P3027)*F3027</f>
        <v/>
      </c>
      <c r="W3027" s="33">
        <f>IF(T3027="Above",LN(G3027/P3027)/LN(1+INDEX(Market!$E$6:$E$9,MATCH(B3027,Market!$A$6:$A$9,0))),0)</f>
        <v/>
      </c>
    </row>
    <row r="3028">
      <c r="A3028" s="5" t="inlineStr">
        <is>
          <t>E03515</t>
        </is>
      </c>
      <c r="B3028" s="5" t="inlineStr">
        <is>
          <t>DE</t>
        </is>
      </c>
      <c r="C3028" s="5" t="inlineStr">
        <is>
          <t>Sales</t>
        </is>
      </c>
      <c r="D3028" s="5" t="inlineStr">
        <is>
          <t>L4</t>
        </is>
      </c>
      <c r="E3028" s="5" t="inlineStr">
        <is>
          <t>F</t>
        </is>
      </c>
      <c r="F3028" s="5" t="n">
        <v>0.8</v>
      </c>
      <c r="G3028" s="31" t="n">
        <v>84600</v>
      </c>
      <c r="H3028" s="31" t="n">
        <v>83800</v>
      </c>
      <c r="I3028" s="6">
        <f>INDEX(Roles!$J$5:$J$40,MATCH(C3028&amp;"|"&amp;D3028,Roles!$A$5:$A$40,0))</f>
        <v/>
      </c>
      <c r="J3028" s="6">
        <f>INDEX(Roles!$K$5:$K$40,MATCH(C3028&amp;"|"&amp;D3028,Roles!$A$5:$A$40,0))</f>
        <v/>
      </c>
      <c r="K3028" s="26">
        <f>INDEX(Market!$K$31:$K$54,MATCH(B3028&amp;"|"&amp;J3028,Market!$A$31:$A$54,0))</f>
        <v/>
      </c>
      <c r="L3028" s="6">
        <f>INDEX(Settings!$E$13:$E$19,MATCH(I3028,Settings!$B$13:$B$19,0))</f>
        <v/>
      </c>
      <c r="M3028" s="25">
        <f>INDEX(Structure!$K$6:$K$12,MATCH(I3028,Structure!$A$6:$A$12,0))</f>
        <v/>
      </c>
      <c r="N3028" s="26">
        <f>INDEX(Structure!$G$25:$G$52,MATCH(B3028&amp;"|"&amp;I3028,Structure!$A$25:$A$52,0))</f>
        <v/>
      </c>
      <c r="O3028" s="26">
        <f>INDEX(Structure!$H$25:$H$52,MATCH(B3028&amp;"|"&amp;I3028,Structure!$A$25:$A$52,0))</f>
        <v/>
      </c>
      <c r="P3028" s="26">
        <f>INDEX(Structure!$I$25:$I$52,MATCH(B3028&amp;"|"&amp;I3028,Structure!$A$25:$A$52,0))</f>
        <v/>
      </c>
      <c r="Q3028" s="20">
        <f>G3028/H3028</f>
        <v/>
      </c>
      <c r="R3028" s="20">
        <f>G3028/O3028</f>
        <v/>
      </c>
      <c r="S3028" s="32">
        <f>(G3028-N3028)/(P3028-N3028)</f>
        <v/>
      </c>
      <c r="T3028" s="4">
        <f>IF(G3028&lt;N3028,"Below",IF(G3028&gt;P3028,"Above","Within"))</f>
        <v/>
      </c>
      <c r="U3028" s="17">
        <f>MAX(0,N3028-G3028)*F3028</f>
        <v/>
      </c>
      <c r="V3028" s="17">
        <f>MAX(0,G3028-P3028)*F3028</f>
        <v/>
      </c>
      <c r="W3028" s="33">
        <f>IF(T3028="Above",LN(G3028/P3028)/LN(1+INDEX(Market!$E$6:$E$9,MATCH(B3028,Market!$A$6:$A$9,0))),0)</f>
        <v/>
      </c>
    </row>
    <row r="3029">
      <c r="A3029" s="5" t="inlineStr">
        <is>
          <t>E03517</t>
        </is>
      </c>
      <c r="B3029" s="5" t="inlineStr">
        <is>
          <t>PL</t>
        </is>
      </c>
      <c r="C3029" s="5" t="inlineStr">
        <is>
          <t>Finance</t>
        </is>
      </c>
      <c r="D3029" s="5" t="inlineStr">
        <is>
          <t>L2</t>
        </is>
      </c>
      <c r="E3029" s="5" t="inlineStr">
        <is>
          <t>M</t>
        </is>
      </c>
      <c r="F3029" s="5" t="n">
        <v>1</v>
      </c>
      <c r="G3029" s="31" t="n">
        <v>26000</v>
      </c>
      <c r="H3029" s="31" t="n">
        <v>28900</v>
      </c>
      <c r="I3029" s="6">
        <f>INDEX(Roles!$J$5:$J$40,MATCH(C3029&amp;"|"&amp;D3029,Roles!$A$5:$A$40,0))</f>
        <v/>
      </c>
      <c r="J3029" s="6">
        <f>INDEX(Roles!$K$5:$K$40,MATCH(C3029&amp;"|"&amp;D3029,Roles!$A$5:$A$40,0))</f>
        <v/>
      </c>
      <c r="K3029" s="26">
        <f>INDEX(Market!$K$31:$K$54,MATCH(B3029&amp;"|"&amp;J3029,Market!$A$31:$A$54,0))</f>
        <v/>
      </c>
      <c r="L3029" s="6">
        <f>INDEX(Settings!$E$13:$E$19,MATCH(I3029,Settings!$B$13:$B$19,0))</f>
        <v/>
      </c>
      <c r="M3029" s="25">
        <f>INDEX(Structure!$K$6:$K$12,MATCH(I3029,Structure!$A$6:$A$12,0))</f>
        <v/>
      </c>
      <c r="N3029" s="26">
        <f>INDEX(Structure!$G$25:$G$52,MATCH(B3029&amp;"|"&amp;I3029,Structure!$A$25:$A$52,0))</f>
        <v/>
      </c>
      <c r="O3029" s="26">
        <f>INDEX(Structure!$H$25:$H$52,MATCH(B3029&amp;"|"&amp;I3029,Structure!$A$25:$A$52,0))</f>
        <v/>
      </c>
      <c r="P3029" s="26">
        <f>INDEX(Structure!$I$25:$I$52,MATCH(B3029&amp;"|"&amp;I3029,Structure!$A$25:$A$52,0))</f>
        <v/>
      </c>
      <c r="Q3029" s="20">
        <f>G3029/H3029</f>
        <v/>
      </c>
      <c r="R3029" s="20">
        <f>G3029/O3029</f>
        <v/>
      </c>
      <c r="S3029" s="32">
        <f>(G3029-N3029)/(P3029-N3029)</f>
        <v/>
      </c>
      <c r="T3029" s="4">
        <f>IF(G3029&lt;N3029,"Below",IF(G3029&gt;P3029,"Above","Within"))</f>
        <v/>
      </c>
      <c r="U3029" s="17">
        <f>MAX(0,N3029-G3029)*F3029</f>
        <v/>
      </c>
      <c r="V3029" s="17">
        <f>MAX(0,G3029-P3029)*F3029</f>
        <v/>
      </c>
      <c r="W3029" s="33">
        <f>IF(T3029="Above",LN(G3029/P3029)/LN(1+INDEX(Market!$E$6:$E$9,MATCH(B3029,Market!$A$6:$A$9,0))),0)</f>
        <v/>
      </c>
    </row>
    <row r="3030">
      <c r="A3030" s="5" t="inlineStr">
        <is>
          <t>E03518</t>
        </is>
      </c>
      <c r="B3030" s="5" t="inlineStr">
        <is>
          <t>IT</t>
        </is>
      </c>
      <c r="C3030" s="5" t="inlineStr">
        <is>
          <t>Sales</t>
        </is>
      </c>
      <c r="D3030" s="5" t="inlineStr">
        <is>
          <t>L2</t>
        </is>
      </c>
      <c r="E3030" s="5" t="inlineStr">
        <is>
          <t>F</t>
        </is>
      </c>
      <c r="F3030" s="5" t="n">
        <v>1</v>
      </c>
      <c r="G3030" s="31" t="n">
        <v>34750</v>
      </c>
      <c r="H3030" s="31" t="n">
        <v>34100</v>
      </c>
      <c r="I3030" s="6">
        <f>INDEX(Roles!$J$5:$J$40,MATCH(C3030&amp;"|"&amp;D3030,Roles!$A$5:$A$40,0))</f>
        <v/>
      </c>
      <c r="J3030" s="6">
        <f>INDEX(Roles!$K$5:$K$40,MATCH(C3030&amp;"|"&amp;D3030,Roles!$A$5:$A$40,0))</f>
        <v/>
      </c>
      <c r="K3030" s="26">
        <f>INDEX(Market!$K$31:$K$54,MATCH(B3030&amp;"|"&amp;J3030,Market!$A$31:$A$54,0))</f>
        <v/>
      </c>
      <c r="L3030" s="6">
        <f>INDEX(Settings!$E$13:$E$19,MATCH(I3030,Settings!$B$13:$B$19,0))</f>
        <v/>
      </c>
      <c r="M3030" s="25">
        <f>INDEX(Structure!$K$6:$K$12,MATCH(I3030,Structure!$A$6:$A$12,0))</f>
        <v/>
      </c>
      <c r="N3030" s="26">
        <f>INDEX(Structure!$G$25:$G$52,MATCH(B3030&amp;"|"&amp;I3030,Structure!$A$25:$A$52,0))</f>
        <v/>
      </c>
      <c r="O3030" s="26">
        <f>INDEX(Structure!$H$25:$H$52,MATCH(B3030&amp;"|"&amp;I3030,Structure!$A$25:$A$52,0))</f>
        <v/>
      </c>
      <c r="P3030" s="26">
        <f>INDEX(Structure!$I$25:$I$52,MATCH(B3030&amp;"|"&amp;I3030,Structure!$A$25:$A$52,0))</f>
        <v/>
      </c>
      <c r="Q3030" s="20">
        <f>G3030/H3030</f>
        <v/>
      </c>
      <c r="R3030" s="20">
        <f>G3030/O3030</f>
        <v/>
      </c>
      <c r="S3030" s="32">
        <f>(G3030-N3030)/(P3030-N3030)</f>
        <v/>
      </c>
      <c r="T3030" s="4">
        <f>IF(G3030&lt;N3030,"Below",IF(G3030&gt;P3030,"Above","Within"))</f>
        <v/>
      </c>
      <c r="U3030" s="17">
        <f>MAX(0,N3030-G3030)*F3030</f>
        <v/>
      </c>
      <c r="V3030" s="17">
        <f>MAX(0,G3030-P3030)*F3030</f>
        <v/>
      </c>
      <c r="W3030" s="33">
        <f>IF(T3030="Above",LN(G3030/P3030)/LN(1+INDEX(Market!$E$6:$E$9,MATCH(B3030,Market!$A$6:$A$9,0))),0)</f>
        <v/>
      </c>
    </row>
    <row r="3031">
      <c r="A3031" s="5" t="inlineStr">
        <is>
          <t>E03519</t>
        </is>
      </c>
      <c r="B3031" s="5" t="inlineStr">
        <is>
          <t>IT</t>
        </is>
      </c>
      <c r="C3031" s="5" t="inlineStr">
        <is>
          <t>Tech</t>
        </is>
      </c>
      <c r="D3031" s="5" t="inlineStr">
        <is>
          <t>L1</t>
        </is>
      </c>
      <c r="E3031" s="5" t="inlineStr">
        <is>
          <t>F</t>
        </is>
      </c>
      <c r="F3031" s="5" t="n">
        <v>1</v>
      </c>
      <c r="G3031" s="31" t="n">
        <v>28600</v>
      </c>
      <c r="H3031" s="31" t="n">
        <v>32500</v>
      </c>
      <c r="I3031" s="6">
        <f>INDEX(Roles!$J$5:$J$40,MATCH(C3031&amp;"|"&amp;D3031,Roles!$A$5:$A$40,0))</f>
        <v/>
      </c>
      <c r="J3031" s="6">
        <f>INDEX(Roles!$K$5:$K$40,MATCH(C3031&amp;"|"&amp;D3031,Roles!$A$5:$A$40,0))</f>
        <v/>
      </c>
      <c r="K3031" s="26">
        <f>INDEX(Market!$K$31:$K$54,MATCH(B3031&amp;"|"&amp;J3031,Market!$A$31:$A$54,0))</f>
        <v/>
      </c>
      <c r="L3031" s="6">
        <f>INDEX(Settings!$E$13:$E$19,MATCH(I3031,Settings!$B$13:$B$19,0))</f>
        <v/>
      </c>
      <c r="M3031" s="25">
        <f>INDEX(Structure!$K$6:$K$12,MATCH(I3031,Structure!$A$6:$A$12,0))</f>
        <v/>
      </c>
      <c r="N3031" s="26">
        <f>INDEX(Structure!$G$25:$G$52,MATCH(B3031&amp;"|"&amp;I3031,Structure!$A$25:$A$52,0))</f>
        <v/>
      </c>
      <c r="O3031" s="26">
        <f>INDEX(Structure!$H$25:$H$52,MATCH(B3031&amp;"|"&amp;I3031,Structure!$A$25:$A$52,0))</f>
        <v/>
      </c>
      <c r="P3031" s="26">
        <f>INDEX(Structure!$I$25:$I$52,MATCH(B3031&amp;"|"&amp;I3031,Structure!$A$25:$A$52,0))</f>
        <v/>
      </c>
      <c r="Q3031" s="20">
        <f>G3031/H3031</f>
        <v/>
      </c>
      <c r="R3031" s="20">
        <f>G3031/O3031</f>
        <v/>
      </c>
      <c r="S3031" s="32">
        <f>(G3031-N3031)/(P3031-N3031)</f>
        <v/>
      </c>
      <c r="T3031" s="4">
        <f>IF(G3031&lt;N3031,"Below",IF(G3031&gt;P3031,"Above","Within"))</f>
        <v/>
      </c>
      <c r="U3031" s="17">
        <f>MAX(0,N3031-G3031)*F3031</f>
        <v/>
      </c>
      <c r="V3031" s="17">
        <f>MAX(0,G3031-P3031)*F3031</f>
        <v/>
      </c>
      <c r="W3031" s="33">
        <f>IF(T3031="Above",LN(G3031/P3031)/LN(1+INDEX(Market!$E$6:$E$9,MATCH(B3031,Market!$A$6:$A$9,0))),0)</f>
        <v/>
      </c>
    </row>
    <row r="3032">
      <c r="A3032" s="5" t="inlineStr">
        <is>
          <t>E03520</t>
        </is>
      </c>
      <c r="B3032" s="5" t="inlineStr">
        <is>
          <t>DE</t>
        </is>
      </c>
      <c r="C3032" s="5" t="inlineStr">
        <is>
          <t>Sales</t>
        </is>
      </c>
      <c r="D3032" s="5" t="inlineStr">
        <is>
          <t>L1</t>
        </is>
      </c>
      <c r="E3032" s="5" t="inlineStr">
        <is>
          <t>F</t>
        </is>
      </c>
      <c r="F3032" s="5" t="n">
        <v>1</v>
      </c>
      <c r="G3032" s="31" t="n">
        <v>37250</v>
      </c>
      <c r="H3032" s="31" t="n">
        <v>39900</v>
      </c>
      <c r="I3032" s="6">
        <f>INDEX(Roles!$J$5:$J$40,MATCH(C3032&amp;"|"&amp;D3032,Roles!$A$5:$A$40,0))</f>
        <v/>
      </c>
      <c r="J3032" s="6">
        <f>INDEX(Roles!$K$5:$K$40,MATCH(C3032&amp;"|"&amp;D3032,Roles!$A$5:$A$40,0))</f>
        <v/>
      </c>
      <c r="K3032" s="26">
        <f>INDEX(Market!$K$31:$K$54,MATCH(B3032&amp;"|"&amp;J3032,Market!$A$31:$A$54,0))</f>
        <v/>
      </c>
      <c r="L3032" s="6">
        <f>INDEX(Settings!$E$13:$E$19,MATCH(I3032,Settings!$B$13:$B$19,0))</f>
        <v/>
      </c>
      <c r="M3032" s="25">
        <f>INDEX(Structure!$K$6:$K$12,MATCH(I3032,Structure!$A$6:$A$12,0))</f>
        <v/>
      </c>
      <c r="N3032" s="26">
        <f>INDEX(Structure!$G$25:$G$52,MATCH(B3032&amp;"|"&amp;I3032,Structure!$A$25:$A$52,0))</f>
        <v/>
      </c>
      <c r="O3032" s="26">
        <f>INDEX(Structure!$H$25:$H$52,MATCH(B3032&amp;"|"&amp;I3032,Structure!$A$25:$A$52,0))</f>
        <v/>
      </c>
      <c r="P3032" s="26">
        <f>INDEX(Structure!$I$25:$I$52,MATCH(B3032&amp;"|"&amp;I3032,Structure!$A$25:$A$52,0))</f>
        <v/>
      </c>
      <c r="Q3032" s="20">
        <f>G3032/H3032</f>
        <v/>
      </c>
      <c r="R3032" s="20">
        <f>G3032/O3032</f>
        <v/>
      </c>
      <c r="S3032" s="32">
        <f>(G3032-N3032)/(P3032-N3032)</f>
        <v/>
      </c>
      <c r="T3032" s="4">
        <f>IF(G3032&lt;N3032,"Below",IF(G3032&gt;P3032,"Above","Within"))</f>
        <v/>
      </c>
      <c r="U3032" s="17">
        <f>MAX(0,N3032-G3032)*F3032</f>
        <v/>
      </c>
      <c r="V3032" s="17">
        <f>MAX(0,G3032-P3032)*F3032</f>
        <v/>
      </c>
      <c r="W3032" s="33">
        <f>IF(T3032="Above",LN(G3032/P3032)/LN(1+INDEX(Market!$E$6:$E$9,MATCH(B3032,Market!$A$6:$A$9,0))),0)</f>
        <v/>
      </c>
    </row>
    <row r="3033">
      <c r="A3033" s="5" t="inlineStr">
        <is>
          <t>E03521</t>
        </is>
      </c>
      <c r="B3033" s="5" t="inlineStr">
        <is>
          <t>PL</t>
        </is>
      </c>
      <c r="C3033" s="5" t="inlineStr">
        <is>
          <t>Customer Service</t>
        </is>
      </c>
      <c r="D3033" s="5" t="inlineStr">
        <is>
          <t>L2</t>
        </is>
      </c>
      <c r="E3033" s="5" t="inlineStr">
        <is>
          <t>M</t>
        </is>
      </c>
      <c r="F3033" s="5" t="n">
        <v>1</v>
      </c>
      <c r="G3033" s="31" t="n">
        <v>22050</v>
      </c>
      <c r="H3033" s="31" t="n">
        <v>23600</v>
      </c>
      <c r="I3033" s="6">
        <f>INDEX(Roles!$J$5:$J$40,MATCH(C3033&amp;"|"&amp;D3033,Roles!$A$5:$A$40,0))</f>
        <v/>
      </c>
      <c r="J3033" s="6">
        <f>INDEX(Roles!$K$5:$K$40,MATCH(C3033&amp;"|"&amp;D3033,Roles!$A$5:$A$40,0))</f>
        <v/>
      </c>
      <c r="K3033" s="26">
        <f>INDEX(Market!$K$31:$K$54,MATCH(B3033&amp;"|"&amp;J3033,Market!$A$31:$A$54,0))</f>
        <v/>
      </c>
      <c r="L3033" s="6">
        <f>INDEX(Settings!$E$13:$E$19,MATCH(I3033,Settings!$B$13:$B$19,0))</f>
        <v/>
      </c>
      <c r="M3033" s="25">
        <f>INDEX(Structure!$K$6:$K$12,MATCH(I3033,Structure!$A$6:$A$12,0))</f>
        <v/>
      </c>
      <c r="N3033" s="26">
        <f>INDEX(Structure!$G$25:$G$52,MATCH(B3033&amp;"|"&amp;I3033,Structure!$A$25:$A$52,0))</f>
        <v/>
      </c>
      <c r="O3033" s="26">
        <f>INDEX(Structure!$H$25:$H$52,MATCH(B3033&amp;"|"&amp;I3033,Structure!$A$25:$A$52,0))</f>
        <v/>
      </c>
      <c r="P3033" s="26">
        <f>INDEX(Structure!$I$25:$I$52,MATCH(B3033&amp;"|"&amp;I3033,Structure!$A$25:$A$52,0))</f>
        <v/>
      </c>
      <c r="Q3033" s="20">
        <f>G3033/H3033</f>
        <v/>
      </c>
      <c r="R3033" s="20">
        <f>G3033/O3033</f>
        <v/>
      </c>
      <c r="S3033" s="32">
        <f>(G3033-N3033)/(P3033-N3033)</f>
        <v/>
      </c>
      <c r="T3033" s="4">
        <f>IF(G3033&lt;N3033,"Below",IF(G3033&gt;P3033,"Above","Within"))</f>
        <v/>
      </c>
      <c r="U3033" s="17">
        <f>MAX(0,N3033-G3033)*F3033</f>
        <v/>
      </c>
      <c r="V3033" s="17">
        <f>MAX(0,G3033-P3033)*F3033</f>
        <v/>
      </c>
      <c r="W3033" s="33">
        <f>IF(T3033="Above",LN(G3033/P3033)/LN(1+INDEX(Market!$E$6:$E$9,MATCH(B3033,Market!$A$6:$A$9,0))),0)</f>
        <v/>
      </c>
    </row>
    <row r="3034">
      <c r="A3034" s="5" t="inlineStr">
        <is>
          <t>E03522</t>
        </is>
      </c>
      <c r="B3034" s="5" t="inlineStr">
        <is>
          <t>DE</t>
        </is>
      </c>
      <c r="C3034" s="5" t="inlineStr">
        <is>
          <t>Customer Service</t>
        </is>
      </c>
      <c r="D3034" s="5" t="inlineStr">
        <is>
          <t>L3</t>
        </is>
      </c>
      <c r="E3034" s="5" t="inlineStr">
        <is>
          <t>M</t>
        </is>
      </c>
      <c r="F3034" s="5" t="n">
        <v>1</v>
      </c>
      <c r="G3034" s="31" t="n">
        <v>47200</v>
      </c>
      <c r="H3034" s="31" t="n">
        <v>54700</v>
      </c>
      <c r="I3034" s="6">
        <f>INDEX(Roles!$J$5:$J$40,MATCH(C3034&amp;"|"&amp;D3034,Roles!$A$5:$A$40,0))</f>
        <v/>
      </c>
      <c r="J3034" s="6">
        <f>INDEX(Roles!$K$5:$K$40,MATCH(C3034&amp;"|"&amp;D3034,Roles!$A$5:$A$40,0))</f>
        <v/>
      </c>
      <c r="K3034" s="26">
        <f>INDEX(Market!$K$31:$K$54,MATCH(B3034&amp;"|"&amp;J3034,Market!$A$31:$A$54,0))</f>
        <v/>
      </c>
      <c r="L3034" s="6">
        <f>INDEX(Settings!$E$13:$E$19,MATCH(I3034,Settings!$B$13:$B$19,0))</f>
        <v/>
      </c>
      <c r="M3034" s="25">
        <f>INDEX(Structure!$K$6:$K$12,MATCH(I3034,Structure!$A$6:$A$12,0))</f>
        <v/>
      </c>
      <c r="N3034" s="26">
        <f>INDEX(Structure!$G$25:$G$52,MATCH(B3034&amp;"|"&amp;I3034,Structure!$A$25:$A$52,0))</f>
        <v/>
      </c>
      <c r="O3034" s="26">
        <f>INDEX(Structure!$H$25:$H$52,MATCH(B3034&amp;"|"&amp;I3034,Structure!$A$25:$A$52,0))</f>
        <v/>
      </c>
      <c r="P3034" s="26">
        <f>INDEX(Structure!$I$25:$I$52,MATCH(B3034&amp;"|"&amp;I3034,Structure!$A$25:$A$52,0))</f>
        <v/>
      </c>
      <c r="Q3034" s="20">
        <f>G3034/H3034</f>
        <v/>
      </c>
      <c r="R3034" s="20">
        <f>G3034/O3034</f>
        <v/>
      </c>
      <c r="S3034" s="32">
        <f>(G3034-N3034)/(P3034-N3034)</f>
        <v/>
      </c>
      <c r="T3034" s="4">
        <f>IF(G3034&lt;N3034,"Below",IF(G3034&gt;P3034,"Above","Within"))</f>
        <v/>
      </c>
      <c r="U3034" s="17">
        <f>MAX(0,N3034-G3034)*F3034</f>
        <v/>
      </c>
      <c r="V3034" s="17">
        <f>MAX(0,G3034-P3034)*F3034</f>
        <v/>
      </c>
      <c r="W3034" s="33">
        <f>IF(T3034="Above",LN(G3034/P3034)/LN(1+INDEX(Market!$E$6:$E$9,MATCH(B3034,Market!$A$6:$A$9,0))),0)</f>
        <v/>
      </c>
    </row>
    <row r="3035">
      <c r="A3035" s="5" t="inlineStr">
        <is>
          <t>E03523</t>
        </is>
      </c>
      <c r="B3035" s="5" t="inlineStr">
        <is>
          <t>PL</t>
        </is>
      </c>
      <c r="C3035" s="5" t="inlineStr">
        <is>
          <t>Finance</t>
        </is>
      </c>
      <c r="D3035" s="5" t="inlineStr">
        <is>
          <t>L5</t>
        </is>
      </c>
      <c r="E3035" s="5" t="inlineStr">
        <is>
          <t>M</t>
        </is>
      </c>
      <c r="F3035" s="5" t="n">
        <v>1</v>
      </c>
      <c r="G3035" s="31" t="n">
        <v>66400</v>
      </c>
      <c r="H3035" s="31" t="n">
        <v>67000</v>
      </c>
      <c r="I3035" s="6">
        <f>INDEX(Roles!$J$5:$J$40,MATCH(C3035&amp;"|"&amp;D3035,Roles!$A$5:$A$40,0))</f>
        <v/>
      </c>
      <c r="J3035" s="6">
        <f>INDEX(Roles!$K$5:$K$40,MATCH(C3035&amp;"|"&amp;D3035,Roles!$A$5:$A$40,0))</f>
        <v/>
      </c>
      <c r="K3035" s="26">
        <f>INDEX(Market!$K$31:$K$54,MATCH(B3035&amp;"|"&amp;J3035,Market!$A$31:$A$54,0))</f>
        <v/>
      </c>
      <c r="L3035" s="6">
        <f>INDEX(Settings!$E$13:$E$19,MATCH(I3035,Settings!$B$13:$B$19,0))</f>
        <v/>
      </c>
      <c r="M3035" s="25">
        <f>INDEX(Structure!$K$6:$K$12,MATCH(I3035,Structure!$A$6:$A$12,0))</f>
        <v/>
      </c>
      <c r="N3035" s="26">
        <f>INDEX(Structure!$G$25:$G$52,MATCH(B3035&amp;"|"&amp;I3035,Structure!$A$25:$A$52,0))</f>
        <v/>
      </c>
      <c r="O3035" s="26">
        <f>INDEX(Structure!$H$25:$H$52,MATCH(B3035&amp;"|"&amp;I3035,Structure!$A$25:$A$52,0))</f>
        <v/>
      </c>
      <c r="P3035" s="26">
        <f>INDEX(Structure!$I$25:$I$52,MATCH(B3035&amp;"|"&amp;I3035,Structure!$A$25:$A$52,0))</f>
        <v/>
      </c>
      <c r="Q3035" s="20">
        <f>G3035/H3035</f>
        <v/>
      </c>
      <c r="R3035" s="20">
        <f>G3035/O3035</f>
        <v/>
      </c>
      <c r="S3035" s="32">
        <f>(G3035-N3035)/(P3035-N3035)</f>
        <v/>
      </c>
      <c r="T3035" s="4">
        <f>IF(G3035&lt;N3035,"Below",IF(G3035&gt;P3035,"Above","Within"))</f>
        <v/>
      </c>
      <c r="U3035" s="17">
        <f>MAX(0,N3035-G3035)*F3035</f>
        <v/>
      </c>
      <c r="V3035" s="17">
        <f>MAX(0,G3035-P3035)*F3035</f>
        <v/>
      </c>
      <c r="W3035" s="33">
        <f>IF(T3035="Above",LN(G3035/P3035)/LN(1+INDEX(Market!$E$6:$E$9,MATCH(B3035,Market!$A$6:$A$9,0))),0)</f>
        <v/>
      </c>
    </row>
    <row r="3036">
      <c r="A3036" s="5" t="inlineStr">
        <is>
          <t>E03524</t>
        </is>
      </c>
      <c r="B3036" s="5" t="inlineStr">
        <is>
          <t>IT</t>
        </is>
      </c>
      <c r="C3036" s="5" t="inlineStr">
        <is>
          <t>Operations</t>
        </is>
      </c>
      <c r="D3036" s="5" t="inlineStr">
        <is>
          <t>L2</t>
        </is>
      </c>
      <c r="E3036" s="5" t="inlineStr">
        <is>
          <t>F</t>
        </is>
      </c>
      <c r="F3036" s="5" t="n">
        <v>1</v>
      </c>
      <c r="G3036" s="31" t="n">
        <v>28650</v>
      </c>
      <c r="H3036" s="31" t="n">
        <v>30900</v>
      </c>
      <c r="I3036" s="6">
        <f>INDEX(Roles!$J$5:$J$40,MATCH(C3036&amp;"|"&amp;D3036,Roles!$A$5:$A$40,0))</f>
        <v/>
      </c>
      <c r="J3036" s="6">
        <f>INDEX(Roles!$K$5:$K$40,MATCH(C3036&amp;"|"&amp;D3036,Roles!$A$5:$A$40,0))</f>
        <v/>
      </c>
      <c r="K3036" s="26">
        <f>INDEX(Market!$K$31:$K$54,MATCH(B3036&amp;"|"&amp;J3036,Market!$A$31:$A$54,0))</f>
        <v/>
      </c>
      <c r="L3036" s="6">
        <f>INDEX(Settings!$E$13:$E$19,MATCH(I3036,Settings!$B$13:$B$19,0))</f>
        <v/>
      </c>
      <c r="M3036" s="25">
        <f>INDEX(Structure!$K$6:$K$12,MATCH(I3036,Structure!$A$6:$A$12,0))</f>
        <v/>
      </c>
      <c r="N3036" s="26">
        <f>INDEX(Structure!$G$25:$G$52,MATCH(B3036&amp;"|"&amp;I3036,Structure!$A$25:$A$52,0))</f>
        <v/>
      </c>
      <c r="O3036" s="26">
        <f>INDEX(Structure!$H$25:$H$52,MATCH(B3036&amp;"|"&amp;I3036,Structure!$A$25:$A$52,0))</f>
        <v/>
      </c>
      <c r="P3036" s="26">
        <f>INDEX(Structure!$I$25:$I$52,MATCH(B3036&amp;"|"&amp;I3036,Structure!$A$25:$A$52,0))</f>
        <v/>
      </c>
      <c r="Q3036" s="20">
        <f>G3036/H3036</f>
        <v/>
      </c>
      <c r="R3036" s="20">
        <f>G3036/O3036</f>
        <v/>
      </c>
      <c r="S3036" s="32">
        <f>(G3036-N3036)/(P3036-N3036)</f>
        <v/>
      </c>
      <c r="T3036" s="4">
        <f>IF(G3036&lt;N3036,"Below",IF(G3036&gt;P3036,"Above","Within"))</f>
        <v/>
      </c>
      <c r="U3036" s="17">
        <f>MAX(0,N3036-G3036)*F3036</f>
        <v/>
      </c>
      <c r="V3036" s="17">
        <f>MAX(0,G3036-P3036)*F3036</f>
        <v/>
      </c>
      <c r="W3036" s="33">
        <f>IF(T3036="Above",LN(G3036/P3036)/LN(1+INDEX(Market!$E$6:$E$9,MATCH(B3036,Market!$A$6:$A$9,0))),0)</f>
        <v/>
      </c>
    </row>
    <row r="3037">
      <c r="A3037" s="5" t="inlineStr">
        <is>
          <t>E03525</t>
        </is>
      </c>
      <c r="B3037" s="5" t="inlineStr">
        <is>
          <t>ES</t>
        </is>
      </c>
      <c r="C3037" s="5" t="inlineStr">
        <is>
          <t>Tech</t>
        </is>
      </c>
      <c r="D3037" s="5" t="inlineStr">
        <is>
          <t>L4</t>
        </is>
      </c>
      <c r="E3037" s="5" t="inlineStr">
        <is>
          <t>M</t>
        </is>
      </c>
      <c r="F3037" s="5" t="n">
        <v>1</v>
      </c>
      <c r="G3037" s="31" t="n">
        <v>65300</v>
      </c>
      <c r="H3037" s="31" t="n">
        <v>65600</v>
      </c>
      <c r="I3037" s="6">
        <f>INDEX(Roles!$J$5:$J$40,MATCH(C3037&amp;"|"&amp;D3037,Roles!$A$5:$A$40,0))</f>
        <v/>
      </c>
      <c r="J3037" s="6">
        <f>INDEX(Roles!$K$5:$K$40,MATCH(C3037&amp;"|"&amp;D3037,Roles!$A$5:$A$40,0))</f>
        <v/>
      </c>
      <c r="K3037" s="26">
        <f>INDEX(Market!$K$31:$K$54,MATCH(B3037&amp;"|"&amp;J3037,Market!$A$31:$A$54,0))</f>
        <v/>
      </c>
      <c r="L3037" s="6">
        <f>INDEX(Settings!$E$13:$E$19,MATCH(I3037,Settings!$B$13:$B$19,0))</f>
        <v/>
      </c>
      <c r="M3037" s="25">
        <f>INDEX(Structure!$K$6:$K$12,MATCH(I3037,Structure!$A$6:$A$12,0))</f>
        <v/>
      </c>
      <c r="N3037" s="26">
        <f>INDEX(Structure!$G$25:$G$52,MATCH(B3037&amp;"|"&amp;I3037,Structure!$A$25:$A$52,0))</f>
        <v/>
      </c>
      <c r="O3037" s="26">
        <f>INDEX(Structure!$H$25:$H$52,MATCH(B3037&amp;"|"&amp;I3037,Structure!$A$25:$A$52,0))</f>
        <v/>
      </c>
      <c r="P3037" s="26">
        <f>INDEX(Structure!$I$25:$I$52,MATCH(B3037&amp;"|"&amp;I3037,Structure!$A$25:$A$52,0))</f>
        <v/>
      </c>
      <c r="Q3037" s="20">
        <f>G3037/H3037</f>
        <v/>
      </c>
      <c r="R3037" s="20">
        <f>G3037/O3037</f>
        <v/>
      </c>
      <c r="S3037" s="32">
        <f>(G3037-N3037)/(P3037-N3037)</f>
        <v/>
      </c>
      <c r="T3037" s="4">
        <f>IF(G3037&lt;N3037,"Below",IF(G3037&gt;P3037,"Above","Within"))</f>
        <v/>
      </c>
      <c r="U3037" s="17">
        <f>MAX(0,N3037-G3037)*F3037</f>
        <v/>
      </c>
      <c r="V3037" s="17">
        <f>MAX(0,G3037-P3037)*F3037</f>
        <v/>
      </c>
      <c r="W3037" s="33">
        <f>IF(T3037="Above",LN(G3037/P3037)/LN(1+INDEX(Market!$E$6:$E$9,MATCH(B3037,Market!$A$6:$A$9,0))),0)</f>
        <v/>
      </c>
    </row>
    <row r="3038">
      <c r="A3038" s="5" t="inlineStr">
        <is>
          <t>E03526</t>
        </is>
      </c>
      <c r="B3038" s="5" t="inlineStr">
        <is>
          <t>IT</t>
        </is>
      </c>
      <c r="C3038" s="5" t="inlineStr">
        <is>
          <t>Operations</t>
        </is>
      </c>
      <c r="D3038" s="5" t="inlineStr">
        <is>
          <t>L6</t>
        </is>
      </c>
      <c r="E3038" s="5" t="inlineStr">
        <is>
          <t>M</t>
        </is>
      </c>
      <c r="F3038" s="5" t="n">
        <v>1</v>
      </c>
      <c r="G3038" s="31" t="n">
        <v>97350</v>
      </c>
      <c r="H3038" s="31" t="n">
        <v>98800</v>
      </c>
      <c r="I3038" s="6">
        <f>INDEX(Roles!$J$5:$J$40,MATCH(C3038&amp;"|"&amp;D3038,Roles!$A$5:$A$40,0))</f>
        <v/>
      </c>
      <c r="J3038" s="6">
        <f>INDEX(Roles!$K$5:$K$40,MATCH(C3038&amp;"|"&amp;D3038,Roles!$A$5:$A$40,0))</f>
        <v/>
      </c>
      <c r="K3038" s="26">
        <f>INDEX(Market!$K$31:$K$54,MATCH(B3038&amp;"|"&amp;J3038,Market!$A$31:$A$54,0))</f>
        <v/>
      </c>
      <c r="L3038" s="6">
        <f>INDEX(Settings!$E$13:$E$19,MATCH(I3038,Settings!$B$13:$B$19,0))</f>
        <v/>
      </c>
      <c r="M3038" s="25">
        <f>INDEX(Structure!$K$6:$K$12,MATCH(I3038,Structure!$A$6:$A$12,0))</f>
        <v/>
      </c>
      <c r="N3038" s="26">
        <f>INDEX(Structure!$G$25:$G$52,MATCH(B3038&amp;"|"&amp;I3038,Structure!$A$25:$A$52,0))</f>
        <v/>
      </c>
      <c r="O3038" s="26">
        <f>INDEX(Structure!$H$25:$H$52,MATCH(B3038&amp;"|"&amp;I3038,Structure!$A$25:$A$52,0))</f>
        <v/>
      </c>
      <c r="P3038" s="26">
        <f>INDEX(Structure!$I$25:$I$52,MATCH(B3038&amp;"|"&amp;I3038,Structure!$A$25:$A$52,0))</f>
        <v/>
      </c>
      <c r="Q3038" s="20">
        <f>G3038/H3038</f>
        <v/>
      </c>
      <c r="R3038" s="20">
        <f>G3038/O3038</f>
        <v/>
      </c>
      <c r="S3038" s="32">
        <f>(G3038-N3038)/(P3038-N3038)</f>
        <v/>
      </c>
      <c r="T3038" s="4">
        <f>IF(G3038&lt;N3038,"Below",IF(G3038&gt;P3038,"Above","Within"))</f>
        <v/>
      </c>
      <c r="U3038" s="17">
        <f>MAX(0,N3038-G3038)*F3038</f>
        <v/>
      </c>
      <c r="V3038" s="17">
        <f>MAX(0,G3038-P3038)*F3038</f>
        <v/>
      </c>
      <c r="W3038" s="33">
        <f>IF(T3038="Above",LN(G3038/P3038)/LN(1+INDEX(Market!$E$6:$E$9,MATCH(B3038,Market!$A$6:$A$9,0))),0)</f>
        <v/>
      </c>
    </row>
    <row r="3039">
      <c r="A3039" s="5" t="inlineStr">
        <is>
          <t>E03527</t>
        </is>
      </c>
      <c r="B3039" s="5" t="inlineStr">
        <is>
          <t>IT</t>
        </is>
      </c>
      <c r="C3039" s="5" t="inlineStr">
        <is>
          <t>Customer Service</t>
        </is>
      </c>
      <c r="D3039" s="5" t="inlineStr">
        <is>
          <t>L1</t>
        </is>
      </c>
      <c r="E3039" s="5" t="inlineStr">
        <is>
          <t>F</t>
        </is>
      </c>
      <c r="F3039" s="5" t="n">
        <v>1</v>
      </c>
      <c r="G3039" s="31" t="n">
        <v>22400</v>
      </c>
      <c r="H3039" s="31" t="n">
        <v>23400</v>
      </c>
      <c r="I3039" s="6">
        <f>INDEX(Roles!$J$5:$J$40,MATCH(C3039&amp;"|"&amp;D3039,Roles!$A$5:$A$40,0))</f>
        <v/>
      </c>
      <c r="J3039" s="6">
        <f>INDEX(Roles!$K$5:$K$40,MATCH(C3039&amp;"|"&amp;D3039,Roles!$A$5:$A$40,0))</f>
        <v/>
      </c>
      <c r="K3039" s="26">
        <f>INDEX(Market!$K$31:$K$54,MATCH(B3039&amp;"|"&amp;J3039,Market!$A$31:$A$54,0))</f>
        <v/>
      </c>
      <c r="L3039" s="6">
        <f>INDEX(Settings!$E$13:$E$19,MATCH(I3039,Settings!$B$13:$B$19,0))</f>
        <v/>
      </c>
      <c r="M3039" s="25">
        <f>INDEX(Structure!$K$6:$K$12,MATCH(I3039,Structure!$A$6:$A$12,0))</f>
        <v/>
      </c>
      <c r="N3039" s="26">
        <f>INDEX(Structure!$G$25:$G$52,MATCH(B3039&amp;"|"&amp;I3039,Structure!$A$25:$A$52,0))</f>
        <v/>
      </c>
      <c r="O3039" s="26">
        <f>INDEX(Structure!$H$25:$H$52,MATCH(B3039&amp;"|"&amp;I3039,Structure!$A$25:$A$52,0))</f>
        <v/>
      </c>
      <c r="P3039" s="26">
        <f>INDEX(Structure!$I$25:$I$52,MATCH(B3039&amp;"|"&amp;I3039,Structure!$A$25:$A$52,0))</f>
        <v/>
      </c>
      <c r="Q3039" s="20">
        <f>G3039/H3039</f>
        <v/>
      </c>
      <c r="R3039" s="20">
        <f>G3039/O3039</f>
        <v/>
      </c>
      <c r="S3039" s="32">
        <f>(G3039-N3039)/(P3039-N3039)</f>
        <v/>
      </c>
      <c r="T3039" s="4">
        <f>IF(G3039&lt;N3039,"Below",IF(G3039&gt;P3039,"Above","Within"))</f>
        <v/>
      </c>
      <c r="U3039" s="17">
        <f>MAX(0,N3039-G3039)*F3039</f>
        <v/>
      </c>
      <c r="V3039" s="17">
        <f>MAX(0,G3039-P3039)*F3039</f>
        <v/>
      </c>
      <c r="W3039" s="33">
        <f>IF(T3039="Above",LN(G3039/P3039)/LN(1+INDEX(Market!$E$6:$E$9,MATCH(B3039,Market!$A$6:$A$9,0))),0)</f>
        <v/>
      </c>
    </row>
    <row r="3040">
      <c r="A3040" s="5" t="inlineStr">
        <is>
          <t>E03528</t>
        </is>
      </c>
      <c r="B3040" s="5" t="inlineStr">
        <is>
          <t>DE</t>
        </is>
      </c>
      <c r="C3040" s="5" t="inlineStr">
        <is>
          <t>HR</t>
        </is>
      </c>
      <c r="D3040" s="5" t="inlineStr">
        <is>
          <t>L3</t>
        </is>
      </c>
      <c r="E3040" s="5" t="inlineStr">
        <is>
          <t>M</t>
        </is>
      </c>
      <c r="F3040" s="5" t="n">
        <v>0.8</v>
      </c>
      <c r="G3040" s="31" t="n">
        <v>65900</v>
      </c>
      <c r="H3040" s="31" t="n">
        <v>60800</v>
      </c>
      <c r="I3040" s="6">
        <f>INDEX(Roles!$J$5:$J$40,MATCH(C3040&amp;"|"&amp;D3040,Roles!$A$5:$A$40,0))</f>
        <v/>
      </c>
      <c r="J3040" s="6">
        <f>INDEX(Roles!$K$5:$K$40,MATCH(C3040&amp;"|"&amp;D3040,Roles!$A$5:$A$40,0))</f>
        <v/>
      </c>
      <c r="K3040" s="26">
        <f>INDEX(Market!$K$31:$K$54,MATCH(B3040&amp;"|"&amp;J3040,Market!$A$31:$A$54,0))</f>
        <v/>
      </c>
      <c r="L3040" s="6">
        <f>INDEX(Settings!$E$13:$E$19,MATCH(I3040,Settings!$B$13:$B$19,0))</f>
        <v/>
      </c>
      <c r="M3040" s="25">
        <f>INDEX(Structure!$K$6:$K$12,MATCH(I3040,Structure!$A$6:$A$12,0))</f>
        <v/>
      </c>
      <c r="N3040" s="26">
        <f>INDEX(Structure!$G$25:$G$52,MATCH(B3040&amp;"|"&amp;I3040,Structure!$A$25:$A$52,0))</f>
        <v/>
      </c>
      <c r="O3040" s="26">
        <f>INDEX(Structure!$H$25:$H$52,MATCH(B3040&amp;"|"&amp;I3040,Structure!$A$25:$A$52,0))</f>
        <v/>
      </c>
      <c r="P3040" s="26">
        <f>INDEX(Structure!$I$25:$I$52,MATCH(B3040&amp;"|"&amp;I3040,Structure!$A$25:$A$52,0))</f>
        <v/>
      </c>
      <c r="Q3040" s="20">
        <f>G3040/H3040</f>
        <v/>
      </c>
      <c r="R3040" s="20">
        <f>G3040/O3040</f>
        <v/>
      </c>
      <c r="S3040" s="32">
        <f>(G3040-N3040)/(P3040-N3040)</f>
        <v/>
      </c>
      <c r="T3040" s="4">
        <f>IF(G3040&lt;N3040,"Below",IF(G3040&gt;P3040,"Above","Within"))</f>
        <v/>
      </c>
      <c r="U3040" s="17">
        <f>MAX(0,N3040-G3040)*F3040</f>
        <v/>
      </c>
      <c r="V3040" s="17">
        <f>MAX(0,G3040-P3040)*F3040</f>
        <v/>
      </c>
      <c r="W3040" s="33">
        <f>IF(T3040="Above",LN(G3040/P3040)/LN(1+INDEX(Market!$E$6:$E$9,MATCH(B3040,Market!$A$6:$A$9,0))),0)</f>
        <v/>
      </c>
    </row>
    <row r="3041">
      <c r="A3041" s="5" t="inlineStr">
        <is>
          <t>E03529</t>
        </is>
      </c>
      <c r="B3041" s="5" t="inlineStr">
        <is>
          <t>IT</t>
        </is>
      </c>
      <c r="C3041" s="5" t="inlineStr">
        <is>
          <t>Finance</t>
        </is>
      </c>
      <c r="D3041" s="5" t="inlineStr">
        <is>
          <t>L5</t>
        </is>
      </c>
      <c r="E3041" s="5" t="inlineStr">
        <is>
          <t>M</t>
        </is>
      </c>
      <c r="F3041" s="5" t="n">
        <v>1</v>
      </c>
      <c r="G3041" s="31" t="n">
        <v>97650</v>
      </c>
      <c r="H3041" s="31" t="n">
        <v>82900</v>
      </c>
      <c r="I3041" s="6">
        <f>INDEX(Roles!$J$5:$J$40,MATCH(C3041&amp;"|"&amp;D3041,Roles!$A$5:$A$40,0))</f>
        <v/>
      </c>
      <c r="J3041" s="6">
        <f>INDEX(Roles!$K$5:$K$40,MATCH(C3041&amp;"|"&amp;D3041,Roles!$A$5:$A$40,0))</f>
        <v/>
      </c>
      <c r="K3041" s="26">
        <f>INDEX(Market!$K$31:$K$54,MATCH(B3041&amp;"|"&amp;J3041,Market!$A$31:$A$54,0))</f>
        <v/>
      </c>
      <c r="L3041" s="6">
        <f>INDEX(Settings!$E$13:$E$19,MATCH(I3041,Settings!$B$13:$B$19,0))</f>
        <v/>
      </c>
      <c r="M3041" s="25">
        <f>INDEX(Structure!$K$6:$K$12,MATCH(I3041,Structure!$A$6:$A$12,0))</f>
        <v/>
      </c>
      <c r="N3041" s="26">
        <f>INDEX(Structure!$G$25:$G$52,MATCH(B3041&amp;"|"&amp;I3041,Structure!$A$25:$A$52,0))</f>
        <v/>
      </c>
      <c r="O3041" s="26">
        <f>INDEX(Structure!$H$25:$H$52,MATCH(B3041&amp;"|"&amp;I3041,Structure!$A$25:$A$52,0))</f>
        <v/>
      </c>
      <c r="P3041" s="26">
        <f>INDEX(Structure!$I$25:$I$52,MATCH(B3041&amp;"|"&amp;I3041,Structure!$A$25:$A$52,0))</f>
        <v/>
      </c>
      <c r="Q3041" s="20">
        <f>G3041/H3041</f>
        <v/>
      </c>
      <c r="R3041" s="20">
        <f>G3041/O3041</f>
        <v/>
      </c>
      <c r="S3041" s="32">
        <f>(G3041-N3041)/(P3041-N3041)</f>
        <v/>
      </c>
      <c r="T3041" s="4">
        <f>IF(G3041&lt;N3041,"Below",IF(G3041&gt;P3041,"Above","Within"))</f>
        <v/>
      </c>
      <c r="U3041" s="17">
        <f>MAX(0,N3041-G3041)*F3041</f>
        <v/>
      </c>
      <c r="V3041" s="17">
        <f>MAX(0,G3041-P3041)*F3041</f>
        <v/>
      </c>
      <c r="W3041" s="33">
        <f>IF(T3041="Above",LN(G3041/P3041)/LN(1+INDEX(Market!$E$6:$E$9,MATCH(B3041,Market!$A$6:$A$9,0))),0)</f>
        <v/>
      </c>
    </row>
    <row r="3042">
      <c r="A3042" s="5" t="inlineStr">
        <is>
          <t>E03530</t>
        </is>
      </c>
      <c r="B3042" s="5" t="inlineStr">
        <is>
          <t>PL</t>
        </is>
      </c>
      <c r="C3042" s="5" t="inlineStr">
        <is>
          <t>HR</t>
        </is>
      </c>
      <c r="D3042" s="5" t="inlineStr">
        <is>
          <t>L2</t>
        </is>
      </c>
      <c r="E3042" s="5" t="inlineStr">
        <is>
          <t>M</t>
        </is>
      </c>
      <c r="F3042" s="5" t="n">
        <v>1</v>
      </c>
      <c r="G3042" s="31" t="n">
        <v>25700</v>
      </c>
      <c r="H3042" s="31" t="n">
        <v>26200</v>
      </c>
      <c r="I3042" s="6">
        <f>INDEX(Roles!$J$5:$J$40,MATCH(C3042&amp;"|"&amp;D3042,Roles!$A$5:$A$40,0))</f>
        <v/>
      </c>
      <c r="J3042" s="6">
        <f>INDEX(Roles!$K$5:$K$40,MATCH(C3042&amp;"|"&amp;D3042,Roles!$A$5:$A$40,0))</f>
        <v/>
      </c>
      <c r="K3042" s="26">
        <f>INDEX(Market!$K$31:$K$54,MATCH(B3042&amp;"|"&amp;J3042,Market!$A$31:$A$54,0))</f>
        <v/>
      </c>
      <c r="L3042" s="6">
        <f>INDEX(Settings!$E$13:$E$19,MATCH(I3042,Settings!$B$13:$B$19,0))</f>
        <v/>
      </c>
      <c r="M3042" s="25">
        <f>INDEX(Structure!$K$6:$K$12,MATCH(I3042,Structure!$A$6:$A$12,0))</f>
        <v/>
      </c>
      <c r="N3042" s="26">
        <f>INDEX(Structure!$G$25:$G$52,MATCH(B3042&amp;"|"&amp;I3042,Structure!$A$25:$A$52,0))</f>
        <v/>
      </c>
      <c r="O3042" s="26">
        <f>INDEX(Structure!$H$25:$H$52,MATCH(B3042&amp;"|"&amp;I3042,Structure!$A$25:$A$52,0))</f>
        <v/>
      </c>
      <c r="P3042" s="26">
        <f>INDEX(Structure!$I$25:$I$52,MATCH(B3042&amp;"|"&amp;I3042,Structure!$A$25:$A$52,0))</f>
        <v/>
      </c>
      <c r="Q3042" s="20">
        <f>G3042/H3042</f>
        <v/>
      </c>
      <c r="R3042" s="20">
        <f>G3042/O3042</f>
        <v/>
      </c>
      <c r="S3042" s="32">
        <f>(G3042-N3042)/(P3042-N3042)</f>
        <v/>
      </c>
      <c r="T3042" s="4">
        <f>IF(G3042&lt;N3042,"Below",IF(G3042&gt;P3042,"Above","Within"))</f>
        <v/>
      </c>
      <c r="U3042" s="17">
        <f>MAX(0,N3042-G3042)*F3042</f>
        <v/>
      </c>
      <c r="V3042" s="17">
        <f>MAX(0,G3042-P3042)*F3042</f>
        <v/>
      </c>
      <c r="W3042" s="33">
        <f>IF(T3042="Above",LN(G3042/P3042)/LN(1+INDEX(Market!$E$6:$E$9,MATCH(B3042,Market!$A$6:$A$9,0))),0)</f>
        <v/>
      </c>
    </row>
    <row r="3043">
      <c r="A3043" s="5" t="inlineStr">
        <is>
          <t>E03531</t>
        </is>
      </c>
      <c r="B3043" s="5" t="inlineStr">
        <is>
          <t>ES</t>
        </is>
      </c>
      <c r="C3043" s="5" t="inlineStr">
        <is>
          <t>Operations</t>
        </is>
      </c>
      <c r="D3043" s="5" t="inlineStr">
        <is>
          <t>L1</t>
        </is>
      </c>
      <c r="E3043" s="5" t="inlineStr">
        <is>
          <t>F</t>
        </is>
      </c>
      <c r="F3043" s="5" t="n">
        <v>1</v>
      </c>
      <c r="G3043" s="31" t="n">
        <v>22650</v>
      </c>
      <c r="H3043" s="31" t="n">
        <v>23800</v>
      </c>
      <c r="I3043" s="6">
        <f>INDEX(Roles!$J$5:$J$40,MATCH(C3043&amp;"|"&amp;D3043,Roles!$A$5:$A$40,0))</f>
        <v/>
      </c>
      <c r="J3043" s="6">
        <f>INDEX(Roles!$K$5:$K$40,MATCH(C3043&amp;"|"&amp;D3043,Roles!$A$5:$A$40,0))</f>
        <v/>
      </c>
      <c r="K3043" s="26">
        <f>INDEX(Market!$K$31:$K$54,MATCH(B3043&amp;"|"&amp;J3043,Market!$A$31:$A$54,0))</f>
        <v/>
      </c>
      <c r="L3043" s="6">
        <f>INDEX(Settings!$E$13:$E$19,MATCH(I3043,Settings!$B$13:$B$19,0))</f>
        <v/>
      </c>
      <c r="M3043" s="25">
        <f>INDEX(Structure!$K$6:$K$12,MATCH(I3043,Structure!$A$6:$A$12,0))</f>
        <v/>
      </c>
      <c r="N3043" s="26">
        <f>INDEX(Structure!$G$25:$G$52,MATCH(B3043&amp;"|"&amp;I3043,Structure!$A$25:$A$52,0))</f>
        <v/>
      </c>
      <c r="O3043" s="26">
        <f>INDEX(Structure!$H$25:$H$52,MATCH(B3043&amp;"|"&amp;I3043,Structure!$A$25:$A$52,0))</f>
        <v/>
      </c>
      <c r="P3043" s="26">
        <f>INDEX(Structure!$I$25:$I$52,MATCH(B3043&amp;"|"&amp;I3043,Structure!$A$25:$A$52,0))</f>
        <v/>
      </c>
      <c r="Q3043" s="20">
        <f>G3043/H3043</f>
        <v/>
      </c>
      <c r="R3043" s="20">
        <f>G3043/O3043</f>
        <v/>
      </c>
      <c r="S3043" s="32">
        <f>(G3043-N3043)/(P3043-N3043)</f>
        <v/>
      </c>
      <c r="T3043" s="4">
        <f>IF(G3043&lt;N3043,"Below",IF(G3043&gt;P3043,"Above","Within"))</f>
        <v/>
      </c>
      <c r="U3043" s="17">
        <f>MAX(0,N3043-G3043)*F3043</f>
        <v/>
      </c>
      <c r="V3043" s="17">
        <f>MAX(0,G3043-P3043)*F3043</f>
        <v/>
      </c>
      <c r="W3043" s="33">
        <f>IF(T3043="Above",LN(G3043/P3043)/LN(1+INDEX(Market!$E$6:$E$9,MATCH(B3043,Market!$A$6:$A$9,0))),0)</f>
        <v/>
      </c>
    </row>
    <row r="3044">
      <c r="A3044" s="5" t="inlineStr">
        <is>
          <t>E03532</t>
        </is>
      </c>
      <c r="B3044" s="5" t="inlineStr">
        <is>
          <t>IT</t>
        </is>
      </c>
      <c r="C3044" s="5" t="inlineStr">
        <is>
          <t>Customer Service</t>
        </is>
      </c>
      <c r="D3044" s="5" t="inlineStr">
        <is>
          <t>L5</t>
        </is>
      </c>
      <c r="E3044" s="5" t="inlineStr">
        <is>
          <t>M</t>
        </is>
      </c>
      <c r="F3044" s="5" t="n">
        <v>1</v>
      </c>
      <c r="G3044" s="31" t="n">
        <v>63300</v>
      </c>
      <c r="H3044" s="31" t="n">
        <v>67900</v>
      </c>
      <c r="I3044" s="6">
        <f>INDEX(Roles!$J$5:$J$40,MATCH(C3044&amp;"|"&amp;D3044,Roles!$A$5:$A$40,0))</f>
        <v/>
      </c>
      <c r="J3044" s="6">
        <f>INDEX(Roles!$K$5:$K$40,MATCH(C3044&amp;"|"&amp;D3044,Roles!$A$5:$A$40,0))</f>
        <v/>
      </c>
      <c r="K3044" s="26">
        <f>INDEX(Market!$K$31:$K$54,MATCH(B3044&amp;"|"&amp;J3044,Market!$A$31:$A$54,0))</f>
        <v/>
      </c>
      <c r="L3044" s="6">
        <f>INDEX(Settings!$E$13:$E$19,MATCH(I3044,Settings!$B$13:$B$19,0))</f>
        <v/>
      </c>
      <c r="M3044" s="25">
        <f>INDEX(Structure!$K$6:$K$12,MATCH(I3044,Structure!$A$6:$A$12,0))</f>
        <v/>
      </c>
      <c r="N3044" s="26">
        <f>INDEX(Structure!$G$25:$G$52,MATCH(B3044&amp;"|"&amp;I3044,Structure!$A$25:$A$52,0))</f>
        <v/>
      </c>
      <c r="O3044" s="26">
        <f>INDEX(Structure!$H$25:$H$52,MATCH(B3044&amp;"|"&amp;I3044,Structure!$A$25:$A$52,0))</f>
        <v/>
      </c>
      <c r="P3044" s="26">
        <f>INDEX(Structure!$I$25:$I$52,MATCH(B3044&amp;"|"&amp;I3044,Structure!$A$25:$A$52,0))</f>
        <v/>
      </c>
      <c r="Q3044" s="20">
        <f>G3044/H3044</f>
        <v/>
      </c>
      <c r="R3044" s="20">
        <f>G3044/O3044</f>
        <v/>
      </c>
      <c r="S3044" s="32">
        <f>(G3044-N3044)/(P3044-N3044)</f>
        <v/>
      </c>
      <c r="T3044" s="4">
        <f>IF(G3044&lt;N3044,"Below",IF(G3044&gt;P3044,"Above","Within"))</f>
        <v/>
      </c>
      <c r="U3044" s="17">
        <f>MAX(0,N3044-G3044)*F3044</f>
        <v/>
      </c>
      <c r="V3044" s="17">
        <f>MAX(0,G3044-P3044)*F3044</f>
        <v/>
      </c>
      <c r="W3044" s="33">
        <f>IF(T3044="Above",LN(G3044/P3044)/LN(1+INDEX(Market!$E$6:$E$9,MATCH(B3044,Market!$A$6:$A$9,0))),0)</f>
        <v/>
      </c>
    </row>
    <row r="3045">
      <c r="A3045" s="5" t="inlineStr">
        <is>
          <t>E03534</t>
        </is>
      </c>
      <c r="B3045" s="5" t="inlineStr">
        <is>
          <t>IT</t>
        </is>
      </c>
      <c r="C3045" s="5" t="inlineStr">
        <is>
          <t>Customer Service</t>
        </is>
      </c>
      <c r="D3045" s="5" t="inlineStr">
        <is>
          <t>L3</t>
        </is>
      </c>
      <c r="E3045" s="5" t="inlineStr">
        <is>
          <t>M</t>
        </is>
      </c>
      <c r="F3045" s="5" t="n">
        <v>1</v>
      </c>
      <c r="G3045" s="31" t="n">
        <v>38850</v>
      </c>
      <c r="H3045" s="31" t="n">
        <v>37400</v>
      </c>
      <c r="I3045" s="6">
        <f>INDEX(Roles!$J$5:$J$40,MATCH(C3045&amp;"|"&amp;D3045,Roles!$A$5:$A$40,0))</f>
        <v/>
      </c>
      <c r="J3045" s="6">
        <f>INDEX(Roles!$K$5:$K$40,MATCH(C3045&amp;"|"&amp;D3045,Roles!$A$5:$A$40,0))</f>
        <v/>
      </c>
      <c r="K3045" s="26">
        <f>INDEX(Market!$K$31:$K$54,MATCH(B3045&amp;"|"&amp;J3045,Market!$A$31:$A$54,0))</f>
        <v/>
      </c>
      <c r="L3045" s="6">
        <f>INDEX(Settings!$E$13:$E$19,MATCH(I3045,Settings!$B$13:$B$19,0))</f>
        <v/>
      </c>
      <c r="M3045" s="25">
        <f>INDEX(Structure!$K$6:$K$12,MATCH(I3045,Structure!$A$6:$A$12,0))</f>
        <v/>
      </c>
      <c r="N3045" s="26">
        <f>INDEX(Structure!$G$25:$G$52,MATCH(B3045&amp;"|"&amp;I3045,Structure!$A$25:$A$52,0))</f>
        <v/>
      </c>
      <c r="O3045" s="26">
        <f>INDEX(Structure!$H$25:$H$52,MATCH(B3045&amp;"|"&amp;I3045,Structure!$A$25:$A$52,0))</f>
        <v/>
      </c>
      <c r="P3045" s="26">
        <f>INDEX(Structure!$I$25:$I$52,MATCH(B3045&amp;"|"&amp;I3045,Structure!$A$25:$A$52,0))</f>
        <v/>
      </c>
      <c r="Q3045" s="20">
        <f>G3045/H3045</f>
        <v/>
      </c>
      <c r="R3045" s="20">
        <f>G3045/O3045</f>
        <v/>
      </c>
      <c r="S3045" s="32">
        <f>(G3045-N3045)/(P3045-N3045)</f>
        <v/>
      </c>
      <c r="T3045" s="4">
        <f>IF(G3045&lt;N3045,"Below",IF(G3045&gt;P3045,"Above","Within"))</f>
        <v/>
      </c>
      <c r="U3045" s="17">
        <f>MAX(0,N3045-G3045)*F3045</f>
        <v/>
      </c>
      <c r="V3045" s="17">
        <f>MAX(0,G3045-P3045)*F3045</f>
        <v/>
      </c>
      <c r="W3045" s="33">
        <f>IF(T3045="Above",LN(G3045/P3045)/LN(1+INDEX(Market!$E$6:$E$9,MATCH(B3045,Market!$A$6:$A$9,0))),0)</f>
        <v/>
      </c>
    </row>
    <row r="3046">
      <c r="A3046" s="5" t="inlineStr">
        <is>
          <t>E03535</t>
        </is>
      </c>
      <c r="B3046" s="5" t="inlineStr">
        <is>
          <t>PL</t>
        </is>
      </c>
      <c r="C3046" s="5" t="inlineStr">
        <is>
          <t>Customer Service</t>
        </is>
      </c>
      <c r="D3046" s="5" t="inlineStr">
        <is>
          <t>L1</t>
        </is>
      </c>
      <c r="E3046" s="5" t="inlineStr">
        <is>
          <t>M</t>
        </is>
      </c>
      <c r="F3046" s="5" t="n">
        <v>1</v>
      </c>
      <c r="G3046" s="31" t="n">
        <v>17000</v>
      </c>
      <c r="H3046" s="31" t="n">
        <v>18900</v>
      </c>
      <c r="I3046" s="6">
        <f>INDEX(Roles!$J$5:$J$40,MATCH(C3046&amp;"|"&amp;D3046,Roles!$A$5:$A$40,0))</f>
        <v/>
      </c>
      <c r="J3046" s="6">
        <f>INDEX(Roles!$K$5:$K$40,MATCH(C3046&amp;"|"&amp;D3046,Roles!$A$5:$A$40,0))</f>
        <v/>
      </c>
      <c r="K3046" s="26">
        <f>INDEX(Market!$K$31:$K$54,MATCH(B3046&amp;"|"&amp;J3046,Market!$A$31:$A$54,0))</f>
        <v/>
      </c>
      <c r="L3046" s="6">
        <f>INDEX(Settings!$E$13:$E$19,MATCH(I3046,Settings!$B$13:$B$19,0))</f>
        <v/>
      </c>
      <c r="M3046" s="25">
        <f>INDEX(Structure!$K$6:$K$12,MATCH(I3046,Structure!$A$6:$A$12,0))</f>
        <v/>
      </c>
      <c r="N3046" s="26">
        <f>INDEX(Structure!$G$25:$G$52,MATCH(B3046&amp;"|"&amp;I3046,Structure!$A$25:$A$52,0))</f>
        <v/>
      </c>
      <c r="O3046" s="26">
        <f>INDEX(Structure!$H$25:$H$52,MATCH(B3046&amp;"|"&amp;I3046,Structure!$A$25:$A$52,0))</f>
        <v/>
      </c>
      <c r="P3046" s="26">
        <f>INDEX(Structure!$I$25:$I$52,MATCH(B3046&amp;"|"&amp;I3046,Structure!$A$25:$A$52,0))</f>
        <v/>
      </c>
      <c r="Q3046" s="20">
        <f>G3046/H3046</f>
        <v/>
      </c>
      <c r="R3046" s="20">
        <f>G3046/O3046</f>
        <v/>
      </c>
      <c r="S3046" s="32">
        <f>(G3046-N3046)/(P3046-N3046)</f>
        <v/>
      </c>
      <c r="T3046" s="4">
        <f>IF(G3046&lt;N3046,"Below",IF(G3046&gt;P3046,"Above","Within"))</f>
        <v/>
      </c>
      <c r="U3046" s="17">
        <f>MAX(0,N3046-G3046)*F3046</f>
        <v/>
      </c>
      <c r="V3046" s="17">
        <f>MAX(0,G3046-P3046)*F3046</f>
        <v/>
      </c>
      <c r="W3046" s="33">
        <f>IF(T3046="Above",LN(G3046/P3046)/LN(1+INDEX(Market!$E$6:$E$9,MATCH(B3046,Market!$A$6:$A$9,0))),0)</f>
        <v/>
      </c>
    </row>
    <row r="3047">
      <c r="A3047" s="5" t="inlineStr">
        <is>
          <t>E03536</t>
        </is>
      </c>
      <c r="B3047" s="5" t="inlineStr">
        <is>
          <t>PL</t>
        </is>
      </c>
      <c r="C3047" s="5" t="inlineStr">
        <is>
          <t>Tech</t>
        </is>
      </c>
      <c r="D3047" s="5" t="inlineStr">
        <is>
          <t>L2</t>
        </is>
      </c>
      <c r="E3047" s="5" t="inlineStr">
        <is>
          <t>F</t>
        </is>
      </c>
      <c r="F3047" s="5" t="n">
        <v>1</v>
      </c>
      <c r="G3047" s="31" t="n">
        <v>35800</v>
      </c>
      <c r="H3047" s="31" t="n">
        <v>32800</v>
      </c>
      <c r="I3047" s="6">
        <f>INDEX(Roles!$J$5:$J$40,MATCH(C3047&amp;"|"&amp;D3047,Roles!$A$5:$A$40,0))</f>
        <v/>
      </c>
      <c r="J3047" s="6">
        <f>INDEX(Roles!$K$5:$K$40,MATCH(C3047&amp;"|"&amp;D3047,Roles!$A$5:$A$40,0))</f>
        <v/>
      </c>
      <c r="K3047" s="26">
        <f>INDEX(Market!$K$31:$K$54,MATCH(B3047&amp;"|"&amp;J3047,Market!$A$31:$A$54,0))</f>
        <v/>
      </c>
      <c r="L3047" s="6">
        <f>INDEX(Settings!$E$13:$E$19,MATCH(I3047,Settings!$B$13:$B$19,0))</f>
        <v/>
      </c>
      <c r="M3047" s="25">
        <f>INDEX(Structure!$K$6:$K$12,MATCH(I3047,Structure!$A$6:$A$12,0))</f>
        <v/>
      </c>
      <c r="N3047" s="26">
        <f>INDEX(Structure!$G$25:$G$52,MATCH(B3047&amp;"|"&amp;I3047,Structure!$A$25:$A$52,0))</f>
        <v/>
      </c>
      <c r="O3047" s="26">
        <f>INDEX(Structure!$H$25:$H$52,MATCH(B3047&amp;"|"&amp;I3047,Structure!$A$25:$A$52,0))</f>
        <v/>
      </c>
      <c r="P3047" s="26">
        <f>INDEX(Structure!$I$25:$I$52,MATCH(B3047&amp;"|"&amp;I3047,Structure!$A$25:$A$52,0))</f>
        <v/>
      </c>
      <c r="Q3047" s="20">
        <f>G3047/H3047</f>
        <v/>
      </c>
      <c r="R3047" s="20">
        <f>G3047/O3047</f>
        <v/>
      </c>
      <c r="S3047" s="32">
        <f>(G3047-N3047)/(P3047-N3047)</f>
        <v/>
      </c>
      <c r="T3047" s="4">
        <f>IF(G3047&lt;N3047,"Below",IF(G3047&gt;P3047,"Above","Within"))</f>
        <v/>
      </c>
      <c r="U3047" s="17">
        <f>MAX(0,N3047-G3047)*F3047</f>
        <v/>
      </c>
      <c r="V3047" s="17">
        <f>MAX(0,G3047-P3047)*F3047</f>
        <v/>
      </c>
      <c r="W3047" s="33">
        <f>IF(T3047="Above",LN(G3047/P3047)/LN(1+INDEX(Market!$E$6:$E$9,MATCH(B3047,Market!$A$6:$A$9,0))),0)</f>
        <v/>
      </c>
    </row>
    <row r="3048">
      <c r="A3048" s="5" t="inlineStr">
        <is>
          <t>E03537</t>
        </is>
      </c>
      <c r="B3048" s="5" t="inlineStr">
        <is>
          <t>IT</t>
        </is>
      </c>
      <c r="C3048" s="5" t="inlineStr">
        <is>
          <t>Tech</t>
        </is>
      </c>
      <c r="D3048" s="5" t="inlineStr">
        <is>
          <t>L4</t>
        </is>
      </c>
      <c r="E3048" s="5" t="inlineStr">
        <is>
          <t>M</t>
        </is>
      </c>
      <c r="F3048" s="5" t="n">
        <v>1</v>
      </c>
      <c r="G3048" s="31" t="n">
        <v>74600</v>
      </c>
      <c r="H3048" s="31" t="n">
        <v>68200</v>
      </c>
      <c r="I3048" s="6">
        <f>INDEX(Roles!$J$5:$J$40,MATCH(C3048&amp;"|"&amp;D3048,Roles!$A$5:$A$40,0))</f>
        <v/>
      </c>
      <c r="J3048" s="6">
        <f>INDEX(Roles!$K$5:$K$40,MATCH(C3048&amp;"|"&amp;D3048,Roles!$A$5:$A$40,0))</f>
        <v/>
      </c>
      <c r="K3048" s="26">
        <f>INDEX(Market!$K$31:$K$54,MATCH(B3048&amp;"|"&amp;J3048,Market!$A$31:$A$54,0))</f>
        <v/>
      </c>
      <c r="L3048" s="6">
        <f>INDEX(Settings!$E$13:$E$19,MATCH(I3048,Settings!$B$13:$B$19,0))</f>
        <v/>
      </c>
      <c r="M3048" s="25">
        <f>INDEX(Structure!$K$6:$K$12,MATCH(I3048,Structure!$A$6:$A$12,0))</f>
        <v/>
      </c>
      <c r="N3048" s="26">
        <f>INDEX(Structure!$G$25:$G$52,MATCH(B3048&amp;"|"&amp;I3048,Structure!$A$25:$A$52,0))</f>
        <v/>
      </c>
      <c r="O3048" s="26">
        <f>INDEX(Structure!$H$25:$H$52,MATCH(B3048&amp;"|"&amp;I3048,Structure!$A$25:$A$52,0))</f>
        <v/>
      </c>
      <c r="P3048" s="26">
        <f>INDEX(Structure!$I$25:$I$52,MATCH(B3048&amp;"|"&amp;I3048,Structure!$A$25:$A$52,0))</f>
        <v/>
      </c>
      <c r="Q3048" s="20">
        <f>G3048/H3048</f>
        <v/>
      </c>
      <c r="R3048" s="20">
        <f>G3048/O3048</f>
        <v/>
      </c>
      <c r="S3048" s="32">
        <f>(G3048-N3048)/(P3048-N3048)</f>
        <v/>
      </c>
      <c r="T3048" s="4">
        <f>IF(G3048&lt;N3048,"Below",IF(G3048&gt;P3048,"Above","Within"))</f>
        <v/>
      </c>
      <c r="U3048" s="17">
        <f>MAX(0,N3048-G3048)*F3048</f>
        <v/>
      </c>
      <c r="V3048" s="17">
        <f>MAX(0,G3048-P3048)*F3048</f>
        <v/>
      </c>
      <c r="W3048" s="33">
        <f>IF(T3048="Above",LN(G3048/P3048)/LN(1+INDEX(Market!$E$6:$E$9,MATCH(B3048,Market!$A$6:$A$9,0))),0)</f>
        <v/>
      </c>
    </row>
    <row r="3049">
      <c r="A3049" s="5" t="inlineStr">
        <is>
          <t>E03539</t>
        </is>
      </c>
      <c r="B3049" s="5" t="inlineStr">
        <is>
          <t>PL</t>
        </is>
      </c>
      <c r="C3049" s="5" t="inlineStr">
        <is>
          <t>Sales</t>
        </is>
      </c>
      <c r="D3049" s="5" t="inlineStr">
        <is>
          <t>L1</t>
        </is>
      </c>
      <c r="E3049" s="5" t="inlineStr">
        <is>
          <t>M</t>
        </is>
      </c>
      <c r="F3049" s="5" t="n">
        <v>1</v>
      </c>
      <c r="G3049" s="31" t="n">
        <v>23550</v>
      </c>
      <c r="H3049" s="31" t="n">
        <v>22000</v>
      </c>
      <c r="I3049" s="6">
        <f>INDEX(Roles!$J$5:$J$40,MATCH(C3049&amp;"|"&amp;D3049,Roles!$A$5:$A$40,0))</f>
        <v/>
      </c>
      <c r="J3049" s="6">
        <f>INDEX(Roles!$K$5:$K$40,MATCH(C3049&amp;"|"&amp;D3049,Roles!$A$5:$A$40,0))</f>
        <v/>
      </c>
      <c r="K3049" s="26">
        <f>INDEX(Market!$K$31:$K$54,MATCH(B3049&amp;"|"&amp;J3049,Market!$A$31:$A$54,0))</f>
        <v/>
      </c>
      <c r="L3049" s="6">
        <f>INDEX(Settings!$E$13:$E$19,MATCH(I3049,Settings!$B$13:$B$19,0))</f>
        <v/>
      </c>
      <c r="M3049" s="25">
        <f>INDEX(Structure!$K$6:$K$12,MATCH(I3049,Structure!$A$6:$A$12,0))</f>
        <v/>
      </c>
      <c r="N3049" s="26">
        <f>INDEX(Structure!$G$25:$G$52,MATCH(B3049&amp;"|"&amp;I3049,Structure!$A$25:$A$52,0))</f>
        <v/>
      </c>
      <c r="O3049" s="26">
        <f>INDEX(Structure!$H$25:$H$52,MATCH(B3049&amp;"|"&amp;I3049,Structure!$A$25:$A$52,0))</f>
        <v/>
      </c>
      <c r="P3049" s="26">
        <f>INDEX(Structure!$I$25:$I$52,MATCH(B3049&amp;"|"&amp;I3049,Structure!$A$25:$A$52,0))</f>
        <v/>
      </c>
      <c r="Q3049" s="20">
        <f>G3049/H3049</f>
        <v/>
      </c>
      <c r="R3049" s="20">
        <f>G3049/O3049</f>
        <v/>
      </c>
      <c r="S3049" s="32">
        <f>(G3049-N3049)/(P3049-N3049)</f>
        <v/>
      </c>
      <c r="T3049" s="4">
        <f>IF(G3049&lt;N3049,"Below",IF(G3049&gt;P3049,"Above","Within"))</f>
        <v/>
      </c>
      <c r="U3049" s="17">
        <f>MAX(0,N3049-G3049)*F3049</f>
        <v/>
      </c>
      <c r="V3049" s="17">
        <f>MAX(0,G3049-P3049)*F3049</f>
        <v/>
      </c>
      <c r="W3049" s="33">
        <f>IF(T3049="Above",LN(G3049/P3049)/LN(1+INDEX(Market!$E$6:$E$9,MATCH(B3049,Market!$A$6:$A$9,0))),0)</f>
        <v/>
      </c>
    </row>
    <row r="3050">
      <c r="A3050" s="5" t="inlineStr">
        <is>
          <t>E03540</t>
        </is>
      </c>
      <c r="B3050" s="5" t="inlineStr">
        <is>
          <t>DE</t>
        </is>
      </c>
      <c r="C3050" s="5" t="inlineStr">
        <is>
          <t>Finance</t>
        </is>
      </c>
      <c r="D3050" s="5" t="inlineStr">
        <is>
          <t>L1</t>
        </is>
      </c>
      <c r="E3050" s="5" t="inlineStr">
        <is>
          <t>M</t>
        </is>
      </c>
      <c r="F3050" s="5" t="n">
        <v>1</v>
      </c>
      <c r="G3050" s="31" t="n">
        <v>41850</v>
      </c>
      <c r="H3050" s="31" t="n">
        <v>41800</v>
      </c>
      <c r="I3050" s="6">
        <f>INDEX(Roles!$J$5:$J$40,MATCH(C3050&amp;"|"&amp;D3050,Roles!$A$5:$A$40,0))</f>
        <v/>
      </c>
      <c r="J3050" s="6">
        <f>INDEX(Roles!$K$5:$K$40,MATCH(C3050&amp;"|"&amp;D3050,Roles!$A$5:$A$40,0))</f>
        <v/>
      </c>
      <c r="K3050" s="26">
        <f>INDEX(Market!$K$31:$K$54,MATCH(B3050&amp;"|"&amp;J3050,Market!$A$31:$A$54,0))</f>
        <v/>
      </c>
      <c r="L3050" s="6">
        <f>INDEX(Settings!$E$13:$E$19,MATCH(I3050,Settings!$B$13:$B$19,0))</f>
        <v/>
      </c>
      <c r="M3050" s="25">
        <f>INDEX(Structure!$K$6:$K$12,MATCH(I3050,Structure!$A$6:$A$12,0))</f>
        <v/>
      </c>
      <c r="N3050" s="26">
        <f>INDEX(Structure!$G$25:$G$52,MATCH(B3050&amp;"|"&amp;I3050,Structure!$A$25:$A$52,0))</f>
        <v/>
      </c>
      <c r="O3050" s="26">
        <f>INDEX(Structure!$H$25:$H$52,MATCH(B3050&amp;"|"&amp;I3050,Structure!$A$25:$A$52,0))</f>
        <v/>
      </c>
      <c r="P3050" s="26">
        <f>INDEX(Structure!$I$25:$I$52,MATCH(B3050&amp;"|"&amp;I3050,Structure!$A$25:$A$52,0))</f>
        <v/>
      </c>
      <c r="Q3050" s="20">
        <f>G3050/H3050</f>
        <v/>
      </c>
      <c r="R3050" s="20">
        <f>G3050/O3050</f>
        <v/>
      </c>
      <c r="S3050" s="32">
        <f>(G3050-N3050)/(P3050-N3050)</f>
        <v/>
      </c>
      <c r="T3050" s="4">
        <f>IF(G3050&lt;N3050,"Below",IF(G3050&gt;P3050,"Above","Within"))</f>
        <v/>
      </c>
      <c r="U3050" s="17">
        <f>MAX(0,N3050-G3050)*F3050</f>
        <v/>
      </c>
      <c r="V3050" s="17">
        <f>MAX(0,G3050-P3050)*F3050</f>
        <v/>
      </c>
      <c r="W3050" s="33">
        <f>IF(T3050="Above",LN(G3050/P3050)/LN(1+INDEX(Market!$E$6:$E$9,MATCH(B3050,Market!$A$6:$A$9,0))),0)</f>
        <v/>
      </c>
    </row>
    <row r="3051">
      <c r="A3051" s="5" t="inlineStr">
        <is>
          <t>E03541</t>
        </is>
      </c>
      <c r="B3051" s="5" t="inlineStr">
        <is>
          <t>ES</t>
        </is>
      </c>
      <c r="C3051" s="5" t="inlineStr">
        <is>
          <t>Customer Service</t>
        </is>
      </c>
      <c r="D3051" s="5" t="inlineStr">
        <is>
          <t>L1</t>
        </is>
      </c>
      <c r="E3051" s="5" t="inlineStr">
        <is>
          <t>F</t>
        </is>
      </c>
      <c r="F3051" s="5" t="n">
        <v>0.8</v>
      </c>
      <c r="G3051" s="31" t="n">
        <v>26200</v>
      </c>
      <c r="H3051" s="31" t="n">
        <v>22500</v>
      </c>
      <c r="I3051" s="6">
        <f>INDEX(Roles!$J$5:$J$40,MATCH(C3051&amp;"|"&amp;D3051,Roles!$A$5:$A$40,0))</f>
        <v/>
      </c>
      <c r="J3051" s="6">
        <f>INDEX(Roles!$K$5:$K$40,MATCH(C3051&amp;"|"&amp;D3051,Roles!$A$5:$A$40,0))</f>
        <v/>
      </c>
      <c r="K3051" s="26">
        <f>INDEX(Market!$K$31:$K$54,MATCH(B3051&amp;"|"&amp;J3051,Market!$A$31:$A$54,0))</f>
        <v/>
      </c>
      <c r="L3051" s="6">
        <f>INDEX(Settings!$E$13:$E$19,MATCH(I3051,Settings!$B$13:$B$19,0))</f>
        <v/>
      </c>
      <c r="M3051" s="25">
        <f>INDEX(Structure!$K$6:$K$12,MATCH(I3051,Structure!$A$6:$A$12,0))</f>
        <v/>
      </c>
      <c r="N3051" s="26">
        <f>INDEX(Structure!$G$25:$G$52,MATCH(B3051&amp;"|"&amp;I3051,Structure!$A$25:$A$52,0))</f>
        <v/>
      </c>
      <c r="O3051" s="26">
        <f>INDEX(Structure!$H$25:$H$52,MATCH(B3051&amp;"|"&amp;I3051,Structure!$A$25:$A$52,0))</f>
        <v/>
      </c>
      <c r="P3051" s="26">
        <f>INDEX(Structure!$I$25:$I$52,MATCH(B3051&amp;"|"&amp;I3051,Structure!$A$25:$A$52,0))</f>
        <v/>
      </c>
      <c r="Q3051" s="20">
        <f>G3051/H3051</f>
        <v/>
      </c>
      <c r="R3051" s="20">
        <f>G3051/O3051</f>
        <v/>
      </c>
      <c r="S3051" s="32">
        <f>(G3051-N3051)/(P3051-N3051)</f>
        <v/>
      </c>
      <c r="T3051" s="4">
        <f>IF(G3051&lt;N3051,"Below",IF(G3051&gt;P3051,"Above","Within"))</f>
        <v/>
      </c>
      <c r="U3051" s="17">
        <f>MAX(0,N3051-G3051)*F3051</f>
        <v/>
      </c>
      <c r="V3051" s="17">
        <f>MAX(0,G3051-P3051)*F3051</f>
        <v/>
      </c>
      <c r="W3051" s="33">
        <f>IF(T3051="Above",LN(G3051/P3051)/LN(1+INDEX(Market!$E$6:$E$9,MATCH(B3051,Market!$A$6:$A$9,0))),0)</f>
        <v/>
      </c>
    </row>
    <row r="3052">
      <c r="A3052" s="5" t="inlineStr">
        <is>
          <t>E03542</t>
        </is>
      </c>
      <c r="B3052" s="5" t="inlineStr">
        <is>
          <t>PL</t>
        </is>
      </c>
      <c r="C3052" s="5" t="inlineStr">
        <is>
          <t>Sales</t>
        </is>
      </c>
      <c r="D3052" s="5" t="inlineStr">
        <is>
          <t>L6</t>
        </is>
      </c>
      <c r="E3052" s="5" t="inlineStr">
        <is>
          <t>M</t>
        </is>
      </c>
      <c r="F3052" s="5" t="n">
        <v>1</v>
      </c>
      <c r="G3052" s="31" t="n">
        <v>94050</v>
      </c>
      <c r="H3052" s="31" t="n">
        <v>88200</v>
      </c>
      <c r="I3052" s="6">
        <f>INDEX(Roles!$J$5:$J$40,MATCH(C3052&amp;"|"&amp;D3052,Roles!$A$5:$A$40,0))</f>
        <v/>
      </c>
      <c r="J3052" s="6">
        <f>INDEX(Roles!$K$5:$K$40,MATCH(C3052&amp;"|"&amp;D3052,Roles!$A$5:$A$40,0))</f>
        <v/>
      </c>
      <c r="K3052" s="26">
        <f>INDEX(Market!$K$31:$K$54,MATCH(B3052&amp;"|"&amp;J3052,Market!$A$31:$A$54,0))</f>
        <v/>
      </c>
      <c r="L3052" s="6">
        <f>INDEX(Settings!$E$13:$E$19,MATCH(I3052,Settings!$B$13:$B$19,0))</f>
        <v/>
      </c>
      <c r="M3052" s="25">
        <f>INDEX(Structure!$K$6:$K$12,MATCH(I3052,Structure!$A$6:$A$12,0))</f>
        <v/>
      </c>
      <c r="N3052" s="26">
        <f>INDEX(Structure!$G$25:$G$52,MATCH(B3052&amp;"|"&amp;I3052,Structure!$A$25:$A$52,0))</f>
        <v/>
      </c>
      <c r="O3052" s="26">
        <f>INDEX(Structure!$H$25:$H$52,MATCH(B3052&amp;"|"&amp;I3052,Structure!$A$25:$A$52,0))</f>
        <v/>
      </c>
      <c r="P3052" s="26">
        <f>INDEX(Structure!$I$25:$I$52,MATCH(B3052&amp;"|"&amp;I3052,Structure!$A$25:$A$52,0))</f>
        <v/>
      </c>
      <c r="Q3052" s="20">
        <f>G3052/H3052</f>
        <v/>
      </c>
      <c r="R3052" s="20">
        <f>G3052/O3052</f>
        <v/>
      </c>
      <c r="S3052" s="32">
        <f>(G3052-N3052)/(P3052-N3052)</f>
        <v/>
      </c>
      <c r="T3052" s="4">
        <f>IF(G3052&lt;N3052,"Below",IF(G3052&gt;P3052,"Above","Within"))</f>
        <v/>
      </c>
      <c r="U3052" s="17">
        <f>MAX(0,N3052-G3052)*F3052</f>
        <v/>
      </c>
      <c r="V3052" s="17">
        <f>MAX(0,G3052-P3052)*F3052</f>
        <v/>
      </c>
      <c r="W3052" s="33">
        <f>IF(T3052="Above",LN(G3052/P3052)/LN(1+INDEX(Market!$E$6:$E$9,MATCH(B3052,Market!$A$6:$A$9,0))),0)</f>
        <v/>
      </c>
    </row>
    <row r="3053">
      <c r="A3053" s="5" t="inlineStr">
        <is>
          <t>E03543</t>
        </is>
      </c>
      <c r="B3053" s="5" t="inlineStr">
        <is>
          <t>DE</t>
        </is>
      </c>
      <c r="C3053" s="5" t="inlineStr">
        <is>
          <t>Customer Service</t>
        </is>
      </c>
      <c r="D3053" s="5" t="inlineStr">
        <is>
          <t>L1</t>
        </is>
      </c>
      <c r="E3053" s="5" t="inlineStr">
        <is>
          <t>M</t>
        </is>
      </c>
      <c r="F3053" s="5" t="n">
        <v>1</v>
      </c>
      <c r="G3053" s="31" t="n">
        <v>30250</v>
      </c>
      <c r="H3053" s="31" t="n">
        <v>34200</v>
      </c>
      <c r="I3053" s="6">
        <f>INDEX(Roles!$J$5:$J$40,MATCH(C3053&amp;"|"&amp;D3053,Roles!$A$5:$A$40,0))</f>
        <v/>
      </c>
      <c r="J3053" s="6">
        <f>INDEX(Roles!$K$5:$K$40,MATCH(C3053&amp;"|"&amp;D3053,Roles!$A$5:$A$40,0))</f>
        <v/>
      </c>
      <c r="K3053" s="26">
        <f>INDEX(Market!$K$31:$K$54,MATCH(B3053&amp;"|"&amp;J3053,Market!$A$31:$A$54,0))</f>
        <v/>
      </c>
      <c r="L3053" s="6">
        <f>INDEX(Settings!$E$13:$E$19,MATCH(I3053,Settings!$B$13:$B$19,0))</f>
        <v/>
      </c>
      <c r="M3053" s="25">
        <f>INDEX(Structure!$K$6:$K$12,MATCH(I3053,Structure!$A$6:$A$12,0))</f>
        <v/>
      </c>
      <c r="N3053" s="26">
        <f>INDEX(Structure!$G$25:$G$52,MATCH(B3053&amp;"|"&amp;I3053,Structure!$A$25:$A$52,0))</f>
        <v/>
      </c>
      <c r="O3053" s="26">
        <f>INDEX(Structure!$H$25:$H$52,MATCH(B3053&amp;"|"&amp;I3053,Structure!$A$25:$A$52,0))</f>
        <v/>
      </c>
      <c r="P3053" s="26">
        <f>INDEX(Structure!$I$25:$I$52,MATCH(B3053&amp;"|"&amp;I3053,Structure!$A$25:$A$52,0))</f>
        <v/>
      </c>
      <c r="Q3053" s="20">
        <f>G3053/H3053</f>
        <v/>
      </c>
      <c r="R3053" s="20">
        <f>G3053/O3053</f>
        <v/>
      </c>
      <c r="S3053" s="32">
        <f>(G3053-N3053)/(P3053-N3053)</f>
        <v/>
      </c>
      <c r="T3053" s="4">
        <f>IF(G3053&lt;N3053,"Below",IF(G3053&gt;P3053,"Above","Within"))</f>
        <v/>
      </c>
      <c r="U3053" s="17">
        <f>MAX(0,N3053-G3053)*F3053</f>
        <v/>
      </c>
      <c r="V3053" s="17">
        <f>MAX(0,G3053-P3053)*F3053</f>
        <v/>
      </c>
      <c r="W3053" s="33">
        <f>IF(T3053="Above",LN(G3053/P3053)/LN(1+INDEX(Market!$E$6:$E$9,MATCH(B3053,Market!$A$6:$A$9,0))),0)</f>
        <v/>
      </c>
    </row>
    <row r="3054">
      <c r="A3054" s="5" t="inlineStr">
        <is>
          <t>E03544</t>
        </is>
      </c>
      <c r="B3054" s="5" t="inlineStr">
        <is>
          <t>DE</t>
        </is>
      </c>
      <c r="C3054" s="5" t="inlineStr">
        <is>
          <t>Customer Service</t>
        </is>
      </c>
      <c r="D3054" s="5" t="inlineStr">
        <is>
          <t>L4</t>
        </is>
      </c>
      <c r="E3054" s="5" t="inlineStr">
        <is>
          <t>F</t>
        </is>
      </c>
      <c r="F3054" s="5" t="n">
        <v>1</v>
      </c>
      <c r="G3054" s="31" t="n">
        <v>77900</v>
      </c>
      <c r="H3054" s="31" t="n">
        <v>71800</v>
      </c>
      <c r="I3054" s="6">
        <f>INDEX(Roles!$J$5:$J$40,MATCH(C3054&amp;"|"&amp;D3054,Roles!$A$5:$A$40,0))</f>
        <v/>
      </c>
      <c r="J3054" s="6">
        <f>INDEX(Roles!$K$5:$K$40,MATCH(C3054&amp;"|"&amp;D3054,Roles!$A$5:$A$40,0))</f>
        <v/>
      </c>
      <c r="K3054" s="26">
        <f>INDEX(Market!$K$31:$K$54,MATCH(B3054&amp;"|"&amp;J3054,Market!$A$31:$A$54,0))</f>
        <v/>
      </c>
      <c r="L3054" s="6">
        <f>INDEX(Settings!$E$13:$E$19,MATCH(I3054,Settings!$B$13:$B$19,0))</f>
        <v/>
      </c>
      <c r="M3054" s="25">
        <f>INDEX(Structure!$K$6:$K$12,MATCH(I3054,Structure!$A$6:$A$12,0))</f>
        <v/>
      </c>
      <c r="N3054" s="26">
        <f>INDEX(Structure!$G$25:$G$52,MATCH(B3054&amp;"|"&amp;I3054,Structure!$A$25:$A$52,0))</f>
        <v/>
      </c>
      <c r="O3054" s="26">
        <f>INDEX(Structure!$H$25:$H$52,MATCH(B3054&amp;"|"&amp;I3054,Structure!$A$25:$A$52,0))</f>
        <v/>
      </c>
      <c r="P3054" s="26">
        <f>INDEX(Structure!$I$25:$I$52,MATCH(B3054&amp;"|"&amp;I3054,Structure!$A$25:$A$52,0))</f>
        <v/>
      </c>
      <c r="Q3054" s="20">
        <f>G3054/H3054</f>
        <v/>
      </c>
      <c r="R3054" s="20">
        <f>G3054/O3054</f>
        <v/>
      </c>
      <c r="S3054" s="32">
        <f>(G3054-N3054)/(P3054-N3054)</f>
        <v/>
      </c>
      <c r="T3054" s="4">
        <f>IF(G3054&lt;N3054,"Below",IF(G3054&gt;P3054,"Above","Within"))</f>
        <v/>
      </c>
      <c r="U3054" s="17">
        <f>MAX(0,N3054-G3054)*F3054</f>
        <v/>
      </c>
      <c r="V3054" s="17">
        <f>MAX(0,G3054-P3054)*F3054</f>
        <v/>
      </c>
      <c r="W3054" s="33">
        <f>IF(T3054="Above",LN(G3054/P3054)/LN(1+INDEX(Market!$E$6:$E$9,MATCH(B3054,Market!$A$6:$A$9,0))),0)</f>
        <v/>
      </c>
    </row>
    <row r="3055">
      <c r="A3055" s="5" t="inlineStr">
        <is>
          <t>E03547</t>
        </is>
      </c>
      <c r="B3055" s="5" t="inlineStr">
        <is>
          <t>DE</t>
        </is>
      </c>
      <c r="C3055" s="5" t="inlineStr">
        <is>
          <t>Tech</t>
        </is>
      </c>
      <c r="D3055" s="5" t="inlineStr">
        <is>
          <t>L1</t>
        </is>
      </c>
      <c r="E3055" s="5" t="inlineStr">
        <is>
          <t>M</t>
        </is>
      </c>
      <c r="F3055" s="5" t="n">
        <v>1</v>
      </c>
      <c r="G3055" s="31" t="n">
        <v>49000</v>
      </c>
      <c r="H3055" s="31" t="n">
        <v>47500</v>
      </c>
      <c r="I3055" s="6">
        <f>INDEX(Roles!$J$5:$J$40,MATCH(C3055&amp;"|"&amp;D3055,Roles!$A$5:$A$40,0))</f>
        <v/>
      </c>
      <c r="J3055" s="6">
        <f>INDEX(Roles!$K$5:$K$40,MATCH(C3055&amp;"|"&amp;D3055,Roles!$A$5:$A$40,0))</f>
        <v/>
      </c>
      <c r="K3055" s="26">
        <f>INDEX(Market!$K$31:$K$54,MATCH(B3055&amp;"|"&amp;J3055,Market!$A$31:$A$54,0))</f>
        <v/>
      </c>
      <c r="L3055" s="6">
        <f>INDEX(Settings!$E$13:$E$19,MATCH(I3055,Settings!$B$13:$B$19,0))</f>
        <v/>
      </c>
      <c r="M3055" s="25">
        <f>INDEX(Structure!$K$6:$K$12,MATCH(I3055,Structure!$A$6:$A$12,0))</f>
        <v/>
      </c>
      <c r="N3055" s="26">
        <f>INDEX(Structure!$G$25:$G$52,MATCH(B3055&amp;"|"&amp;I3055,Structure!$A$25:$A$52,0))</f>
        <v/>
      </c>
      <c r="O3055" s="26">
        <f>INDEX(Structure!$H$25:$H$52,MATCH(B3055&amp;"|"&amp;I3055,Structure!$A$25:$A$52,0))</f>
        <v/>
      </c>
      <c r="P3055" s="26">
        <f>INDEX(Structure!$I$25:$I$52,MATCH(B3055&amp;"|"&amp;I3055,Structure!$A$25:$A$52,0))</f>
        <v/>
      </c>
      <c r="Q3055" s="20">
        <f>G3055/H3055</f>
        <v/>
      </c>
      <c r="R3055" s="20">
        <f>G3055/O3055</f>
        <v/>
      </c>
      <c r="S3055" s="32">
        <f>(G3055-N3055)/(P3055-N3055)</f>
        <v/>
      </c>
      <c r="T3055" s="4">
        <f>IF(G3055&lt;N3055,"Below",IF(G3055&gt;P3055,"Above","Within"))</f>
        <v/>
      </c>
      <c r="U3055" s="17">
        <f>MAX(0,N3055-G3055)*F3055</f>
        <v/>
      </c>
      <c r="V3055" s="17">
        <f>MAX(0,G3055-P3055)*F3055</f>
        <v/>
      </c>
      <c r="W3055" s="33">
        <f>IF(T3055="Above",LN(G3055/P3055)/LN(1+INDEX(Market!$E$6:$E$9,MATCH(B3055,Market!$A$6:$A$9,0))),0)</f>
        <v/>
      </c>
    </row>
    <row r="3056">
      <c r="A3056" s="5" t="inlineStr">
        <is>
          <t>E03549</t>
        </is>
      </c>
      <c r="B3056" s="5" t="inlineStr">
        <is>
          <t>PL</t>
        </is>
      </c>
      <c r="C3056" s="5" t="inlineStr">
        <is>
          <t>Tech</t>
        </is>
      </c>
      <c r="D3056" s="5" t="inlineStr">
        <is>
          <t>L1</t>
        </is>
      </c>
      <c r="E3056" s="5" t="inlineStr">
        <is>
          <t>M</t>
        </is>
      </c>
      <c r="F3056" s="5" t="n">
        <v>1</v>
      </c>
      <c r="G3056" s="31" t="n">
        <v>26450</v>
      </c>
      <c r="H3056" s="31" t="n">
        <v>26200</v>
      </c>
      <c r="I3056" s="6">
        <f>INDEX(Roles!$J$5:$J$40,MATCH(C3056&amp;"|"&amp;D3056,Roles!$A$5:$A$40,0))</f>
        <v/>
      </c>
      <c r="J3056" s="6">
        <f>INDEX(Roles!$K$5:$K$40,MATCH(C3056&amp;"|"&amp;D3056,Roles!$A$5:$A$40,0))</f>
        <v/>
      </c>
      <c r="K3056" s="26">
        <f>INDEX(Market!$K$31:$K$54,MATCH(B3056&amp;"|"&amp;J3056,Market!$A$31:$A$54,0))</f>
        <v/>
      </c>
      <c r="L3056" s="6">
        <f>INDEX(Settings!$E$13:$E$19,MATCH(I3056,Settings!$B$13:$B$19,0))</f>
        <v/>
      </c>
      <c r="M3056" s="25">
        <f>INDEX(Structure!$K$6:$K$12,MATCH(I3056,Structure!$A$6:$A$12,0))</f>
        <v/>
      </c>
      <c r="N3056" s="26">
        <f>INDEX(Structure!$G$25:$G$52,MATCH(B3056&amp;"|"&amp;I3056,Structure!$A$25:$A$52,0))</f>
        <v/>
      </c>
      <c r="O3056" s="26">
        <f>INDEX(Structure!$H$25:$H$52,MATCH(B3056&amp;"|"&amp;I3056,Structure!$A$25:$A$52,0))</f>
        <v/>
      </c>
      <c r="P3056" s="26">
        <f>INDEX(Structure!$I$25:$I$52,MATCH(B3056&amp;"|"&amp;I3056,Structure!$A$25:$A$52,0))</f>
        <v/>
      </c>
      <c r="Q3056" s="20">
        <f>G3056/H3056</f>
        <v/>
      </c>
      <c r="R3056" s="20">
        <f>G3056/O3056</f>
        <v/>
      </c>
      <c r="S3056" s="32">
        <f>(G3056-N3056)/(P3056-N3056)</f>
        <v/>
      </c>
      <c r="T3056" s="4">
        <f>IF(G3056&lt;N3056,"Below",IF(G3056&gt;P3056,"Above","Within"))</f>
        <v/>
      </c>
      <c r="U3056" s="17">
        <f>MAX(0,N3056-G3056)*F3056</f>
        <v/>
      </c>
      <c r="V3056" s="17">
        <f>MAX(0,G3056-P3056)*F3056</f>
        <v/>
      </c>
      <c r="W3056" s="33">
        <f>IF(T3056="Above",LN(G3056/P3056)/LN(1+INDEX(Market!$E$6:$E$9,MATCH(B3056,Market!$A$6:$A$9,0))),0)</f>
        <v/>
      </c>
    </row>
    <row r="3057">
      <c r="A3057" s="5" t="inlineStr">
        <is>
          <t>E03550</t>
        </is>
      </c>
      <c r="B3057" s="5" t="inlineStr">
        <is>
          <t>PL</t>
        </is>
      </c>
      <c r="C3057" s="5" t="inlineStr">
        <is>
          <t>Customer Service</t>
        </is>
      </c>
      <c r="D3057" s="5" t="inlineStr">
        <is>
          <t>L3</t>
        </is>
      </c>
      <c r="E3057" s="5" t="inlineStr">
        <is>
          <t>M</t>
        </is>
      </c>
      <c r="F3057" s="5" t="n">
        <v>1</v>
      </c>
      <c r="G3057" s="31" t="n">
        <v>26050</v>
      </c>
      <c r="H3057" s="31" t="n">
        <v>30200</v>
      </c>
      <c r="I3057" s="6">
        <f>INDEX(Roles!$J$5:$J$40,MATCH(C3057&amp;"|"&amp;D3057,Roles!$A$5:$A$40,0))</f>
        <v/>
      </c>
      <c r="J3057" s="6">
        <f>INDEX(Roles!$K$5:$K$40,MATCH(C3057&amp;"|"&amp;D3057,Roles!$A$5:$A$40,0))</f>
        <v/>
      </c>
      <c r="K3057" s="26">
        <f>INDEX(Market!$K$31:$K$54,MATCH(B3057&amp;"|"&amp;J3057,Market!$A$31:$A$54,0))</f>
        <v/>
      </c>
      <c r="L3057" s="6">
        <f>INDEX(Settings!$E$13:$E$19,MATCH(I3057,Settings!$B$13:$B$19,0))</f>
        <v/>
      </c>
      <c r="M3057" s="25">
        <f>INDEX(Structure!$K$6:$K$12,MATCH(I3057,Structure!$A$6:$A$12,0))</f>
        <v/>
      </c>
      <c r="N3057" s="26">
        <f>INDEX(Structure!$G$25:$G$52,MATCH(B3057&amp;"|"&amp;I3057,Structure!$A$25:$A$52,0))</f>
        <v/>
      </c>
      <c r="O3057" s="26">
        <f>INDEX(Structure!$H$25:$H$52,MATCH(B3057&amp;"|"&amp;I3057,Structure!$A$25:$A$52,0))</f>
        <v/>
      </c>
      <c r="P3057" s="26">
        <f>INDEX(Structure!$I$25:$I$52,MATCH(B3057&amp;"|"&amp;I3057,Structure!$A$25:$A$52,0))</f>
        <v/>
      </c>
      <c r="Q3057" s="20">
        <f>G3057/H3057</f>
        <v/>
      </c>
      <c r="R3057" s="20">
        <f>G3057/O3057</f>
        <v/>
      </c>
      <c r="S3057" s="32">
        <f>(G3057-N3057)/(P3057-N3057)</f>
        <v/>
      </c>
      <c r="T3057" s="4">
        <f>IF(G3057&lt;N3057,"Below",IF(G3057&gt;P3057,"Above","Within"))</f>
        <v/>
      </c>
      <c r="U3057" s="17">
        <f>MAX(0,N3057-G3057)*F3057</f>
        <v/>
      </c>
      <c r="V3057" s="17">
        <f>MAX(0,G3057-P3057)*F3057</f>
        <v/>
      </c>
      <c r="W3057" s="33">
        <f>IF(T3057="Above",LN(G3057/P3057)/LN(1+INDEX(Market!$E$6:$E$9,MATCH(B3057,Market!$A$6:$A$9,0))),0)</f>
        <v/>
      </c>
    </row>
    <row r="3058">
      <c r="A3058" s="5" t="inlineStr">
        <is>
          <t>E03551</t>
        </is>
      </c>
      <c r="B3058" s="5" t="inlineStr">
        <is>
          <t>IT</t>
        </is>
      </c>
      <c r="C3058" s="5" t="inlineStr">
        <is>
          <t>Finance</t>
        </is>
      </c>
      <c r="D3058" s="5" t="inlineStr">
        <is>
          <t>L2</t>
        </is>
      </c>
      <c r="E3058" s="5" t="inlineStr">
        <is>
          <t>F</t>
        </is>
      </c>
      <c r="F3058" s="5" t="n">
        <v>1</v>
      </c>
      <c r="G3058" s="31" t="n">
        <v>36550</v>
      </c>
      <c r="H3058" s="31" t="n">
        <v>35800</v>
      </c>
      <c r="I3058" s="6">
        <f>INDEX(Roles!$J$5:$J$40,MATCH(C3058&amp;"|"&amp;D3058,Roles!$A$5:$A$40,0))</f>
        <v/>
      </c>
      <c r="J3058" s="6">
        <f>INDEX(Roles!$K$5:$K$40,MATCH(C3058&amp;"|"&amp;D3058,Roles!$A$5:$A$40,0))</f>
        <v/>
      </c>
      <c r="K3058" s="26">
        <f>INDEX(Market!$K$31:$K$54,MATCH(B3058&amp;"|"&amp;J3058,Market!$A$31:$A$54,0))</f>
        <v/>
      </c>
      <c r="L3058" s="6">
        <f>INDEX(Settings!$E$13:$E$19,MATCH(I3058,Settings!$B$13:$B$19,0))</f>
        <v/>
      </c>
      <c r="M3058" s="25">
        <f>INDEX(Structure!$K$6:$K$12,MATCH(I3058,Structure!$A$6:$A$12,0))</f>
        <v/>
      </c>
      <c r="N3058" s="26">
        <f>INDEX(Structure!$G$25:$G$52,MATCH(B3058&amp;"|"&amp;I3058,Structure!$A$25:$A$52,0))</f>
        <v/>
      </c>
      <c r="O3058" s="26">
        <f>INDEX(Structure!$H$25:$H$52,MATCH(B3058&amp;"|"&amp;I3058,Structure!$A$25:$A$52,0))</f>
        <v/>
      </c>
      <c r="P3058" s="26">
        <f>INDEX(Structure!$I$25:$I$52,MATCH(B3058&amp;"|"&amp;I3058,Structure!$A$25:$A$52,0))</f>
        <v/>
      </c>
      <c r="Q3058" s="20">
        <f>G3058/H3058</f>
        <v/>
      </c>
      <c r="R3058" s="20">
        <f>G3058/O3058</f>
        <v/>
      </c>
      <c r="S3058" s="32">
        <f>(G3058-N3058)/(P3058-N3058)</f>
        <v/>
      </c>
      <c r="T3058" s="4">
        <f>IF(G3058&lt;N3058,"Below",IF(G3058&gt;P3058,"Above","Within"))</f>
        <v/>
      </c>
      <c r="U3058" s="17">
        <f>MAX(0,N3058-G3058)*F3058</f>
        <v/>
      </c>
      <c r="V3058" s="17">
        <f>MAX(0,G3058-P3058)*F3058</f>
        <v/>
      </c>
      <c r="W3058" s="33">
        <f>IF(T3058="Above",LN(G3058/P3058)/LN(1+INDEX(Market!$E$6:$E$9,MATCH(B3058,Market!$A$6:$A$9,0))),0)</f>
        <v/>
      </c>
    </row>
    <row r="3059">
      <c r="A3059" s="5" t="inlineStr">
        <is>
          <t>E03552</t>
        </is>
      </c>
      <c r="B3059" s="5" t="inlineStr">
        <is>
          <t>PL</t>
        </is>
      </c>
      <c r="C3059" s="5" t="inlineStr">
        <is>
          <t>HR</t>
        </is>
      </c>
      <c r="D3059" s="5" t="inlineStr">
        <is>
          <t>L2</t>
        </is>
      </c>
      <c r="E3059" s="5" t="inlineStr">
        <is>
          <t>F</t>
        </is>
      </c>
      <c r="F3059" s="5" t="n">
        <v>0.8</v>
      </c>
      <c r="G3059" s="31" t="n">
        <v>23900</v>
      </c>
      <c r="H3059" s="31" t="n">
        <v>26200</v>
      </c>
      <c r="I3059" s="6">
        <f>INDEX(Roles!$J$5:$J$40,MATCH(C3059&amp;"|"&amp;D3059,Roles!$A$5:$A$40,0))</f>
        <v/>
      </c>
      <c r="J3059" s="6">
        <f>INDEX(Roles!$K$5:$K$40,MATCH(C3059&amp;"|"&amp;D3059,Roles!$A$5:$A$40,0))</f>
        <v/>
      </c>
      <c r="K3059" s="26">
        <f>INDEX(Market!$K$31:$K$54,MATCH(B3059&amp;"|"&amp;J3059,Market!$A$31:$A$54,0))</f>
        <v/>
      </c>
      <c r="L3059" s="6">
        <f>INDEX(Settings!$E$13:$E$19,MATCH(I3059,Settings!$B$13:$B$19,0))</f>
        <v/>
      </c>
      <c r="M3059" s="25">
        <f>INDEX(Structure!$K$6:$K$12,MATCH(I3059,Structure!$A$6:$A$12,0))</f>
        <v/>
      </c>
      <c r="N3059" s="26">
        <f>INDEX(Structure!$G$25:$G$52,MATCH(B3059&amp;"|"&amp;I3059,Structure!$A$25:$A$52,0))</f>
        <v/>
      </c>
      <c r="O3059" s="26">
        <f>INDEX(Structure!$H$25:$H$52,MATCH(B3059&amp;"|"&amp;I3059,Structure!$A$25:$A$52,0))</f>
        <v/>
      </c>
      <c r="P3059" s="26">
        <f>INDEX(Structure!$I$25:$I$52,MATCH(B3059&amp;"|"&amp;I3059,Structure!$A$25:$A$52,0))</f>
        <v/>
      </c>
      <c r="Q3059" s="20">
        <f>G3059/H3059</f>
        <v/>
      </c>
      <c r="R3059" s="20">
        <f>G3059/O3059</f>
        <v/>
      </c>
      <c r="S3059" s="32">
        <f>(G3059-N3059)/(P3059-N3059)</f>
        <v/>
      </c>
      <c r="T3059" s="4">
        <f>IF(G3059&lt;N3059,"Below",IF(G3059&gt;P3059,"Above","Within"))</f>
        <v/>
      </c>
      <c r="U3059" s="17">
        <f>MAX(0,N3059-G3059)*F3059</f>
        <v/>
      </c>
      <c r="V3059" s="17">
        <f>MAX(0,G3059-P3059)*F3059</f>
        <v/>
      </c>
      <c r="W3059" s="33">
        <f>IF(T3059="Above",LN(G3059/P3059)/LN(1+INDEX(Market!$E$6:$E$9,MATCH(B3059,Market!$A$6:$A$9,0))),0)</f>
        <v/>
      </c>
    </row>
    <row r="3060">
      <c r="A3060" s="5" t="inlineStr">
        <is>
          <t>E03553</t>
        </is>
      </c>
      <c r="B3060" s="5" t="inlineStr">
        <is>
          <t>IT</t>
        </is>
      </c>
      <c r="C3060" s="5" t="inlineStr">
        <is>
          <t>Operations</t>
        </is>
      </c>
      <c r="D3060" s="5" t="inlineStr">
        <is>
          <t>L4</t>
        </is>
      </c>
      <c r="E3060" s="5" t="inlineStr">
        <is>
          <t>M</t>
        </is>
      </c>
      <c r="F3060" s="5" t="n">
        <v>1</v>
      </c>
      <c r="G3060" s="31" t="n">
        <v>49900</v>
      </c>
      <c r="H3060" s="31" t="n">
        <v>51900</v>
      </c>
      <c r="I3060" s="6">
        <f>INDEX(Roles!$J$5:$J$40,MATCH(C3060&amp;"|"&amp;D3060,Roles!$A$5:$A$40,0))</f>
        <v/>
      </c>
      <c r="J3060" s="6">
        <f>INDEX(Roles!$K$5:$K$40,MATCH(C3060&amp;"|"&amp;D3060,Roles!$A$5:$A$40,0))</f>
        <v/>
      </c>
      <c r="K3060" s="26">
        <f>INDEX(Market!$K$31:$K$54,MATCH(B3060&amp;"|"&amp;J3060,Market!$A$31:$A$54,0))</f>
        <v/>
      </c>
      <c r="L3060" s="6">
        <f>INDEX(Settings!$E$13:$E$19,MATCH(I3060,Settings!$B$13:$B$19,0))</f>
        <v/>
      </c>
      <c r="M3060" s="25">
        <f>INDEX(Structure!$K$6:$K$12,MATCH(I3060,Structure!$A$6:$A$12,0))</f>
        <v/>
      </c>
      <c r="N3060" s="26">
        <f>INDEX(Structure!$G$25:$G$52,MATCH(B3060&amp;"|"&amp;I3060,Structure!$A$25:$A$52,0))</f>
        <v/>
      </c>
      <c r="O3060" s="26">
        <f>INDEX(Structure!$H$25:$H$52,MATCH(B3060&amp;"|"&amp;I3060,Structure!$A$25:$A$52,0))</f>
        <v/>
      </c>
      <c r="P3060" s="26">
        <f>INDEX(Structure!$I$25:$I$52,MATCH(B3060&amp;"|"&amp;I3060,Structure!$A$25:$A$52,0))</f>
        <v/>
      </c>
      <c r="Q3060" s="20">
        <f>G3060/H3060</f>
        <v/>
      </c>
      <c r="R3060" s="20">
        <f>G3060/O3060</f>
        <v/>
      </c>
      <c r="S3060" s="32">
        <f>(G3060-N3060)/(P3060-N3060)</f>
        <v/>
      </c>
      <c r="T3060" s="4">
        <f>IF(G3060&lt;N3060,"Below",IF(G3060&gt;P3060,"Above","Within"))</f>
        <v/>
      </c>
      <c r="U3060" s="17">
        <f>MAX(0,N3060-G3060)*F3060</f>
        <v/>
      </c>
      <c r="V3060" s="17">
        <f>MAX(0,G3060-P3060)*F3060</f>
        <v/>
      </c>
      <c r="W3060" s="33">
        <f>IF(T3060="Above",LN(G3060/P3060)/LN(1+INDEX(Market!$E$6:$E$9,MATCH(B3060,Market!$A$6:$A$9,0))),0)</f>
        <v/>
      </c>
    </row>
    <row r="3061">
      <c r="A3061" s="5" t="inlineStr">
        <is>
          <t>E03554</t>
        </is>
      </c>
      <c r="B3061" s="5" t="inlineStr">
        <is>
          <t>IT</t>
        </is>
      </c>
      <c r="C3061" s="5" t="inlineStr">
        <is>
          <t>Customer Service</t>
        </is>
      </c>
      <c r="D3061" s="5" t="inlineStr">
        <is>
          <t>L4</t>
        </is>
      </c>
      <c r="E3061" s="5" t="inlineStr">
        <is>
          <t>F</t>
        </is>
      </c>
      <c r="F3061" s="5" t="n">
        <v>1</v>
      </c>
      <c r="G3061" s="31" t="n">
        <v>47550</v>
      </c>
      <c r="H3061" s="31" t="n">
        <v>49100</v>
      </c>
      <c r="I3061" s="6">
        <f>INDEX(Roles!$J$5:$J$40,MATCH(C3061&amp;"|"&amp;D3061,Roles!$A$5:$A$40,0))</f>
        <v/>
      </c>
      <c r="J3061" s="6">
        <f>INDEX(Roles!$K$5:$K$40,MATCH(C3061&amp;"|"&amp;D3061,Roles!$A$5:$A$40,0))</f>
        <v/>
      </c>
      <c r="K3061" s="26">
        <f>INDEX(Market!$K$31:$K$54,MATCH(B3061&amp;"|"&amp;J3061,Market!$A$31:$A$54,0))</f>
        <v/>
      </c>
      <c r="L3061" s="6">
        <f>INDEX(Settings!$E$13:$E$19,MATCH(I3061,Settings!$B$13:$B$19,0))</f>
        <v/>
      </c>
      <c r="M3061" s="25">
        <f>INDEX(Structure!$K$6:$K$12,MATCH(I3061,Structure!$A$6:$A$12,0))</f>
        <v/>
      </c>
      <c r="N3061" s="26">
        <f>INDEX(Structure!$G$25:$G$52,MATCH(B3061&amp;"|"&amp;I3061,Structure!$A$25:$A$52,0))</f>
        <v/>
      </c>
      <c r="O3061" s="26">
        <f>INDEX(Structure!$H$25:$H$52,MATCH(B3061&amp;"|"&amp;I3061,Structure!$A$25:$A$52,0))</f>
        <v/>
      </c>
      <c r="P3061" s="26">
        <f>INDEX(Structure!$I$25:$I$52,MATCH(B3061&amp;"|"&amp;I3061,Structure!$A$25:$A$52,0))</f>
        <v/>
      </c>
      <c r="Q3061" s="20">
        <f>G3061/H3061</f>
        <v/>
      </c>
      <c r="R3061" s="20">
        <f>G3061/O3061</f>
        <v/>
      </c>
      <c r="S3061" s="32">
        <f>(G3061-N3061)/(P3061-N3061)</f>
        <v/>
      </c>
      <c r="T3061" s="4">
        <f>IF(G3061&lt;N3061,"Below",IF(G3061&gt;P3061,"Above","Within"))</f>
        <v/>
      </c>
      <c r="U3061" s="17">
        <f>MAX(0,N3061-G3061)*F3061</f>
        <v/>
      </c>
      <c r="V3061" s="17">
        <f>MAX(0,G3061-P3061)*F3061</f>
        <v/>
      </c>
      <c r="W3061" s="33">
        <f>IF(T3061="Above",LN(G3061/P3061)/LN(1+INDEX(Market!$E$6:$E$9,MATCH(B3061,Market!$A$6:$A$9,0))),0)</f>
        <v/>
      </c>
    </row>
    <row r="3062">
      <c r="A3062" s="5" t="inlineStr">
        <is>
          <t>E03555</t>
        </is>
      </c>
      <c r="B3062" s="5" t="inlineStr">
        <is>
          <t>IT</t>
        </is>
      </c>
      <c r="C3062" s="5" t="inlineStr">
        <is>
          <t>Sales</t>
        </is>
      </c>
      <c r="D3062" s="5" t="inlineStr">
        <is>
          <t>L4</t>
        </is>
      </c>
      <c r="E3062" s="5" t="inlineStr">
        <is>
          <t>M</t>
        </is>
      </c>
      <c r="F3062" s="5" t="n">
        <v>1</v>
      </c>
      <c r="G3062" s="31" t="n">
        <v>61500</v>
      </c>
      <c r="H3062" s="31" t="n">
        <v>57300</v>
      </c>
      <c r="I3062" s="6">
        <f>INDEX(Roles!$J$5:$J$40,MATCH(C3062&amp;"|"&amp;D3062,Roles!$A$5:$A$40,0))</f>
        <v/>
      </c>
      <c r="J3062" s="6">
        <f>INDEX(Roles!$K$5:$K$40,MATCH(C3062&amp;"|"&amp;D3062,Roles!$A$5:$A$40,0))</f>
        <v/>
      </c>
      <c r="K3062" s="26">
        <f>INDEX(Market!$K$31:$K$54,MATCH(B3062&amp;"|"&amp;J3062,Market!$A$31:$A$54,0))</f>
        <v/>
      </c>
      <c r="L3062" s="6">
        <f>INDEX(Settings!$E$13:$E$19,MATCH(I3062,Settings!$B$13:$B$19,0))</f>
        <v/>
      </c>
      <c r="M3062" s="25">
        <f>INDEX(Structure!$K$6:$K$12,MATCH(I3062,Structure!$A$6:$A$12,0))</f>
        <v/>
      </c>
      <c r="N3062" s="26">
        <f>INDEX(Structure!$G$25:$G$52,MATCH(B3062&amp;"|"&amp;I3062,Structure!$A$25:$A$52,0))</f>
        <v/>
      </c>
      <c r="O3062" s="26">
        <f>INDEX(Structure!$H$25:$H$52,MATCH(B3062&amp;"|"&amp;I3062,Structure!$A$25:$A$52,0))</f>
        <v/>
      </c>
      <c r="P3062" s="26">
        <f>INDEX(Structure!$I$25:$I$52,MATCH(B3062&amp;"|"&amp;I3062,Structure!$A$25:$A$52,0))</f>
        <v/>
      </c>
      <c r="Q3062" s="20">
        <f>G3062/H3062</f>
        <v/>
      </c>
      <c r="R3062" s="20">
        <f>G3062/O3062</f>
        <v/>
      </c>
      <c r="S3062" s="32">
        <f>(G3062-N3062)/(P3062-N3062)</f>
        <v/>
      </c>
      <c r="T3062" s="4">
        <f>IF(G3062&lt;N3062,"Below",IF(G3062&gt;P3062,"Above","Within"))</f>
        <v/>
      </c>
      <c r="U3062" s="17">
        <f>MAX(0,N3062-G3062)*F3062</f>
        <v/>
      </c>
      <c r="V3062" s="17">
        <f>MAX(0,G3062-P3062)*F3062</f>
        <v/>
      </c>
      <c r="W3062" s="33">
        <f>IF(T3062="Above",LN(G3062/P3062)/LN(1+INDEX(Market!$E$6:$E$9,MATCH(B3062,Market!$A$6:$A$9,0))),0)</f>
        <v/>
      </c>
    </row>
    <row r="3063">
      <c r="A3063" s="5" t="inlineStr">
        <is>
          <t>E03556</t>
        </is>
      </c>
      <c r="B3063" s="5" t="inlineStr">
        <is>
          <t>PL</t>
        </is>
      </c>
      <c r="C3063" s="5" t="inlineStr">
        <is>
          <t>HR</t>
        </is>
      </c>
      <c r="D3063" s="5" t="inlineStr">
        <is>
          <t>L1</t>
        </is>
      </c>
      <c r="E3063" s="5" t="inlineStr">
        <is>
          <t>F</t>
        </is>
      </c>
      <c r="F3063" s="5" t="n">
        <v>1</v>
      </c>
      <c r="G3063" s="31" t="n">
        <v>18150</v>
      </c>
      <c r="H3063" s="31" t="n">
        <v>21000</v>
      </c>
      <c r="I3063" s="6">
        <f>INDEX(Roles!$J$5:$J$40,MATCH(C3063&amp;"|"&amp;D3063,Roles!$A$5:$A$40,0))</f>
        <v/>
      </c>
      <c r="J3063" s="6">
        <f>INDEX(Roles!$K$5:$K$40,MATCH(C3063&amp;"|"&amp;D3063,Roles!$A$5:$A$40,0))</f>
        <v/>
      </c>
      <c r="K3063" s="26">
        <f>INDEX(Market!$K$31:$K$54,MATCH(B3063&amp;"|"&amp;J3063,Market!$A$31:$A$54,0))</f>
        <v/>
      </c>
      <c r="L3063" s="6">
        <f>INDEX(Settings!$E$13:$E$19,MATCH(I3063,Settings!$B$13:$B$19,0))</f>
        <v/>
      </c>
      <c r="M3063" s="25">
        <f>INDEX(Structure!$K$6:$K$12,MATCH(I3063,Structure!$A$6:$A$12,0))</f>
        <v/>
      </c>
      <c r="N3063" s="26">
        <f>INDEX(Structure!$G$25:$G$52,MATCH(B3063&amp;"|"&amp;I3063,Structure!$A$25:$A$52,0))</f>
        <v/>
      </c>
      <c r="O3063" s="26">
        <f>INDEX(Structure!$H$25:$H$52,MATCH(B3063&amp;"|"&amp;I3063,Structure!$A$25:$A$52,0))</f>
        <v/>
      </c>
      <c r="P3063" s="26">
        <f>INDEX(Structure!$I$25:$I$52,MATCH(B3063&amp;"|"&amp;I3063,Structure!$A$25:$A$52,0))</f>
        <v/>
      </c>
      <c r="Q3063" s="20">
        <f>G3063/H3063</f>
        <v/>
      </c>
      <c r="R3063" s="20">
        <f>G3063/O3063</f>
        <v/>
      </c>
      <c r="S3063" s="32">
        <f>(G3063-N3063)/(P3063-N3063)</f>
        <v/>
      </c>
      <c r="T3063" s="4">
        <f>IF(G3063&lt;N3063,"Below",IF(G3063&gt;P3063,"Above","Within"))</f>
        <v/>
      </c>
      <c r="U3063" s="17">
        <f>MAX(0,N3063-G3063)*F3063</f>
        <v/>
      </c>
      <c r="V3063" s="17">
        <f>MAX(0,G3063-P3063)*F3063</f>
        <v/>
      </c>
      <c r="W3063" s="33">
        <f>IF(T3063="Above",LN(G3063/P3063)/LN(1+INDEX(Market!$E$6:$E$9,MATCH(B3063,Market!$A$6:$A$9,0))),0)</f>
        <v/>
      </c>
    </row>
    <row r="3064">
      <c r="A3064" s="5" t="inlineStr">
        <is>
          <t>E03557</t>
        </is>
      </c>
      <c r="B3064" s="5" t="inlineStr">
        <is>
          <t>IT</t>
        </is>
      </c>
      <c r="C3064" s="5" t="inlineStr">
        <is>
          <t>Customer Service</t>
        </is>
      </c>
      <c r="D3064" s="5" t="inlineStr">
        <is>
          <t>L2</t>
        </is>
      </c>
      <c r="E3064" s="5" t="inlineStr">
        <is>
          <t>F</t>
        </is>
      </c>
      <c r="F3064" s="5" t="n">
        <v>1</v>
      </c>
      <c r="G3064" s="31" t="n">
        <v>29850</v>
      </c>
      <c r="H3064" s="31" t="n">
        <v>29200</v>
      </c>
      <c r="I3064" s="6">
        <f>INDEX(Roles!$J$5:$J$40,MATCH(C3064&amp;"|"&amp;D3064,Roles!$A$5:$A$40,0))</f>
        <v/>
      </c>
      <c r="J3064" s="6">
        <f>INDEX(Roles!$K$5:$K$40,MATCH(C3064&amp;"|"&amp;D3064,Roles!$A$5:$A$40,0))</f>
        <v/>
      </c>
      <c r="K3064" s="26">
        <f>INDEX(Market!$K$31:$K$54,MATCH(B3064&amp;"|"&amp;J3064,Market!$A$31:$A$54,0))</f>
        <v/>
      </c>
      <c r="L3064" s="6">
        <f>INDEX(Settings!$E$13:$E$19,MATCH(I3064,Settings!$B$13:$B$19,0))</f>
        <v/>
      </c>
      <c r="M3064" s="25">
        <f>INDEX(Structure!$K$6:$K$12,MATCH(I3064,Structure!$A$6:$A$12,0))</f>
        <v/>
      </c>
      <c r="N3064" s="26">
        <f>INDEX(Structure!$G$25:$G$52,MATCH(B3064&amp;"|"&amp;I3064,Structure!$A$25:$A$52,0))</f>
        <v/>
      </c>
      <c r="O3064" s="26">
        <f>INDEX(Structure!$H$25:$H$52,MATCH(B3064&amp;"|"&amp;I3064,Structure!$A$25:$A$52,0))</f>
        <v/>
      </c>
      <c r="P3064" s="26">
        <f>INDEX(Structure!$I$25:$I$52,MATCH(B3064&amp;"|"&amp;I3064,Structure!$A$25:$A$52,0))</f>
        <v/>
      </c>
      <c r="Q3064" s="20">
        <f>G3064/H3064</f>
        <v/>
      </c>
      <c r="R3064" s="20">
        <f>G3064/O3064</f>
        <v/>
      </c>
      <c r="S3064" s="32">
        <f>(G3064-N3064)/(P3064-N3064)</f>
        <v/>
      </c>
      <c r="T3064" s="4">
        <f>IF(G3064&lt;N3064,"Below",IF(G3064&gt;P3064,"Above","Within"))</f>
        <v/>
      </c>
      <c r="U3064" s="17">
        <f>MAX(0,N3064-G3064)*F3064</f>
        <v/>
      </c>
      <c r="V3064" s="17">
        <f>MAX(0,G3064-P3064)*F3064</f>
        <v/>
      </c>
      <c r="W3064" s="33">
        <f>IF(T3064="Above",LN(G3064/P3064)/LN(1+INDEX(Market!$E$6:$E$9,MATCH(B3064,Market!$A$6:$A$9,0))),0)</f>
        <v/>
      </c>
    </row>
    <row r="3065">
      <c r="A3065" s="5" t="inlineStr">
        <is>
          <t>E03558</t>
        </is>
      </c>
      <c r="B3065" s="5" t="inlineStr">
        <is>
          <t>PL</t>
        </is>
      </c>
      <c r="C3065" s="5" t="inlineStr">
        <is>
          <t>Customer Service</t>
        </is>
      </c>
      <c r="D3065" s="5" t="inlineStr">
        <is>
          <t>L2</t>
        </is>
      </c>
      <c r="E3065" s="5" t="inlineStr">
        <is>
          <t>F</t>
        </is>
      </c>
      <c r="F3065" s="5" t="n">
        <v>1</v>
      </c>
      <c r="G3065" s="31" t="n">
        <v>26500</v>
      </c>
      <c r="H3065" s="31" t="n">
        <v>23600</v>
      </c>
      <c r="I3065" s="6">
        <f>INDEX(Roles!$J$5:$J$40,MATCH(C3065&amp;"|"&amp;D3065,Roles!$A$5:$A$40,0))</f>
        <v/>
      </c>
      <c r="J3065" s="6">
        <f>INDEX(Roles!$K$5:$K$40,MATCH(C3065&amp;"|"&amp;D3065,Roles!$A$5:$A$40,0))</f>
        <v/>
      </c>
      <c r="K3065" s="26">
        <f>INDEX(Market!$K$31:$K$54,MATCH(B3065&amp;"|"&amp;J3065,Market!$A$31:$A$54,0))</f>
        <v/>
      </c>
      <c r="L3065" s="6">
        <f>INDEX(Settings!$E$13:$E$19,MATCH(I3065,Settings!$B$13:$B$19,0))</f>
        <v/>
      </c>
      <c r="M3065" s="25">
        <f>INDEX(Structure!$K$6:$K$12,MATCH(I3065,Structure!$A$6:$A$12,0))</f>
        <v/>
      </c>
      <c r="N3065" s="26">
        <f>INDEX(Structure!$G$25:$G$52,MATCH(B3065&amp;"|"&amp;I3065,Structure!$A$25:$A$52,0))</f>
        <v/>
      </c>
      <c r="O3065" s="26">
        <f>INDEX(Structure!$H$25:$H$52,MATCH(B3065&amp;"|"&amp;I3065,Structure!$A$25:$A$52,0))</f>
        <v/>
      </c>
      <c r="P3065" s="26">
        <f>INDEX(Structure!$I$25:$I$52,MATCH(B3065&amp;"|"&amp;I3065,Structure!$A$25:$A$52,0))</f>
        <v/>
      </c>
      <c r="Q3065" s="20">
        <f>G3065/H3065</f>
        <v/>
      </c>
      <c r="R3065" s="20">
        <f>G3065/O3065</f>
        <v/>
      </c>
      <c r="S3065" s="32">
        <f>(G3065-N3065)/(P3065-N3065)</f>
        <v/>
      </c>
      <c r="T3065" s="4">
        <f>IF(G3065&lt;N3065,"Below",IF(G3065&gt;P3065,"Above","Within"))</f>
        <v/>
      </c>
      <c r="U3065" s="17">
        <f>MAX(0,N3065-G3065)*F3065</f>
        <v/>
      </c>
      <c r="V3065" s="17">
        <f>MAX(0,G3065-P3065)*F3065</f>
        <v/>
      </c>
      <c r="W3065" s="33">
        <f>IF(T3065="Above",LN(G3065/P3065)/LN(1+INDEX(Market!$E$6:$E$9,MATCH(B3065,Market!$A$6:$A$9,0))),0)</f>
        <v/>
      </c>
    </row>
    <row r="3066">
      <c r="A3066" s="5" t="inlineStr">
        <is>
          <t>E03559</t>
        </is>
      </c>
      <c r="B3066" s="5" t="inlineStr">
        <is>
          <t>IT</t>
        </is>
      </c>
      <c r="C3066" s="5" t="inlineStr">
        <is>
          <t>Operations</t>
        </is>
      </c>
      <c r="D3066" s="5" t="inlineStr">
        <is>
          <t>L1</t>
        </is>
      </c>
      <c r="E3066" s="5" t="inlineStr">
        <is>
          <t>M</t>
        </is>
      </c>
      <c r="F3066" s="5" t="n">
        <v>1</v>
      </c>
      <c r="G3066" s="31" t="n">
        <v>24100</v>
      </c>
      <c r="H3066" s="31" t="n">
        <v>24700</v>
      </c>
      <c r="I3066" s="6">
        <f>INDEX(Roles!$J$5:$J$40,MATCH(C3066&amp;"|"&amp;D3066,Roles!$A$5:$A$40,0))</f>
        <v/>
      </c>
      <c r="J3066" s="6">
        <f>INDEX(Roles!$K$5:$K$40,MATCH(C3066&amp;"|"&amp;D3066,Roles!$A$5:$A$40,0))</f>
        <v/>
      </c>
      <c r="K3066" s="26">
        <f>INDEX(Market!$K$31:$K$54,MATCH(B3066&amp;"|"&amp;J3066,Market!$A$31:$A$54,0))</f>
        <v/>
      </c>
      <c r="L3066" s="6">
        <f>INDEX(Settings!$E$13:$E$19,MATCH(I3066,Settings!$B$13:$B$19,0))</f>
        <v/>
      </c>
      <c r="M3066" s="25">
        <f>INDEX(Structure!$K$6:$K$12,MATCH(I3066,Structure!$A$6:$A$12,0))</f>
        <v/>
      </c>
      <c r="N3066" s="26">
        <f>INDEX(Structure!$G$25:$G$52,MATCH(B3066&amp;"|"&amp;I3066,Structure!$A$25:$A$52,0))</f>
        <v/>
      </c>
      <c r="O3066" s="26">
        <f>INDEX(Structure!$H$25:$H$52,MATCH(B3066&amp;"|"&amp;I3066,Structure!$A$25:$A$52,0))</f>
        <v/>
      </c>
      <c r="P3066" s="26">
        <f>INDEX(Structure!$I$25:$I$52,MATCH(B3066&amp;"|"&amp;I3066,Structure!$A$25:$A$52,0))</f>
        <v/>
      </c>
      <c r="Q3066" s="20">
        <f>G3066/H3066</f>
        <v/>
      </c>
      <c r="R3066" s="20">
        <f>G3066/O3066</f>
        <v/>
      </c>
      <c r="S3066" s="32">
        <f>(G3066-N3066)/(P3066-N3066)</f>
        <v/>
      </c>
      <c r="T3066" s="4">
        <f>IF(G3066&lt;N3066,"Below",IF(G3066&gt;P3066,"Above","Within"))</f>
        <v/>
      </c>
      <c r="U3066" s="17">
        <f>MAX(0,N3066-G3066)*F3066</f>
        <v/>
      </c>
      <c r="V3066" s="17">
        <f>MAX(0,G3066-P3066)*F3066</f>
        <v/>
      </c>
      <c r="W3066" s="33">
        <f>IF(T3066="Above",LN(G3066/P3066)/LN(1+INDEX(Market!$E$6:$E$9,MATCH(B3066,Market!$A$6:$A$9,0))),0)</f>
        <v/>
      </c>
    </row>
    <row r="3067">
      <c r="A3067" s="5" t="inlineStr">
        <is>
          <t>E03560</t>
        </is>
      </c>
      <c r="B3067" s="5" t="inlineStr">
        <is>
          <t>PL</t>
        </is>
      </c>
      <c r="C3067" s="5" t="inlineStr">
        <is>
          <t>Customer Service</t>
        </is>
      </c>
      <c r="D3067" s="5" t="inlineStr">
        <is>
          <t>L4</t>
        </is>
      </c>
      <c r="E3067" s="5" t="inlineStr">
        <is>
          <t>F</t>
        </is>
      </c>
      <c r="F3067" s="5" t="n">
        <v>1</v>
      </c>
      <c r="G3067" s="31" t="n">
        <v>40000</v>
      </c>
      <c r="H3067" s="31" t="n">
        <v>39700</v>
      </c>
      <c r="I3067" s="6">
        <f>INDEX(Roles!$J$5:$J$40,MATCH(C3067&amp;"|"&amp;D3067,Roles!$A$5:$A$40,0))</f>
        <v/>
      </c>
      <c r="J3067" s="6">
        <f>INDEX(Roles!$K$5:$K$40,MATCH(C3067&amp;"|"&amp;D3067,Roles!$A$5:$A$40,0))</f>
        <v/>
      </c>
      <c r="K3067" s="26">
        <f>INDEX(Market!$K$31:$K$54,MATCH(B3067&amp;"|"&amp;J3067,Market!$A$31:$A$54,0))</f>
        <v/>
      </c>
      <c r="L3067" s="6">
        <f>INDEX(Settings!$E$13:$E$19,MATCH(I3067,Settings!$B$13:$B$19,0))</f>
        <v/>
      </c>
      <c r="M3067" s="25">
        <f>INDEX(Structure!$K$6:$K$12,MATCH(I3067,Structure!$A$6:$A$12,0))</f>
        <v/>
      </c>
      <c r="N3067" s="26">
        <f>INDEX(Structure!$G$25:$G$52,MATCH(B3067&amp;"|"&amp;I3067,Structure!$A$25:$A$52,0))</f>
        <v/>
      </c>
      <c r="O3067" s="26">
        <f>INDEX(Structure!$H$25:$H$52,MATCH(B3067&amp;"|"&amp;I3067,Structure!$A$25:$A$52,0))</f>
        <v/>
      </c>
      <c r="P3067" s="26">
        <f>INDEX(Structure!$I$25:$I$52,MATCH(B3067&amp;"|"&amp;I3067,Structure!$A$25:$A$52,0))</f>
        <v/>
      </c>
      <c r="Q3067" s="20">
        <f>G3067/H3067</f>
        <v/>
      </c>
      <c r="R3067" s="20">
        <f>G3067/O3067</f>
        <v/>
      </c>
      <c r="S3067" s="32">
        <f>(G3067-N3067)/(P3067-N3067)</f>
        <v/>
      </c>
      <c r="T3067" s="4">
        <f>IF(G3067&lt;N3067,"Below",IF(G3067&gt;P3067,"Above","Within"))</f>
        <v/>
      </c>
      <c r="U3067" s="17">
        <f>MAX(0,N3067-G3067)*F3067</f>
        <v/>
      </c>
      <c r="V3067" s="17">
        <f>MAX(0,G3067-P3067)*F3067</f>
        <v/>
      </c>
      <c r="W3067" s="33">
        <f>IF(T3067="Above",LN(G3067/P3067)/LN(1+INDEX(Market!$E$6:$E$9,MATCH(B3067,Market!$A$6:$A$9,0))),0)</f>
        <v/>
      </c>
    </row>
    <row r="3068">
      <c r="A3068" s="5" t="inlineStr">
        <is>
          <t>E03561</t>
        </is>
      </c>
      <c r="B3068" s="5" t="inlineStr">
        <is>
          <t>DE</t>
        </is>
      </c>
      <c r="C3068" s="5" t="inlineStr">
        <is>
          <t>Operations</t>
        </is>
      </c>
      <c r="D3068" s="5" t="inlineStr">
        <is>
          <t>L3</t>
        </is>
      </c>
      <c r="E3068" s="5" t="inlineStr">
        <is>
          <t>M</t>
        </is>
      </c>
      <c r="F3068" s="5" t="n">
        <v>0.8</v>
      </c>
      <c r="G3068" s="31" t="n">
        <v>59750</v>
      </c>
      <c r="H3068" s="31" t="n">
        <v>57800</v>
      </c>
      <c r="I3068" s="6">
        <f>INDEX(Roles!$J$5:$J$40,MATCH(C3068&amp;"|"&amp;D3068,Roles!$A$5:$A$40,0))</f>
        <v/>
      </c>
      <c r="J3068" s="6">
        <f>INDEX(Roles!$K$5:$K$40,MATCH(C3068&amp;"|"&amp;D3068,Roles!$A$5:$A$40,0))</f>
        <v/>
      </c>
      <c r="K3068" s="26">
        <f>INDEX(Market!$K$31:$K$54,MATCH(B3068&amp;"|"&amp;J3068,Market!$A$31:$A$54,0))</f>
        <v/>
      </c>
      <c r="L3068" s="6">
        <f>INDEX(Settings!$E$13:$E$19,MATCH(I3068,Settings!$B$13:$B$19,0))</f>
        <v/>
      </c>
      <c r="M3068" s="25">
        <f>INDEX(Structure!$K$6:$K$12,MATCH(I3068,Structure!$A$6:$A$12,0))</f>
        <v/>
      </c>
      <c r="N3068" s="26">
        <f>INDEX(Structure!$G$25:$G$52,MATCH(B3068&amp;"|"&amp;I3068,Structure!$A$25:$A$52,0))</f>
        <v/>
      </c>
      <c r="O3068" s="26">
        <f>INDEX(Structure!$H$25:$H$52,MATCH(B3068&amp;"|"&amp;I3068,Structure!$A$25:$A$52,0))</f>
        <v/>
      </c>
      <c r="P3068" s="26">
        <f>INDEX(Structure!$I$25:$I$52,MATCH(B3068&amp;"|"&amp;I3068,Structure!$A$25:$A$52,0))</f>
        <v/>
      </c>
      <c r="Q3068" s="20">
        <f>G3068/H3068</f>
        <v/>
      </c>
      <c r="R3068" s="20">
        <f>G3068/O3068</f>
        <v/>
      </c>
      <c r="S3068" s="32">
        <f>(G3068-N3068)/(P3068-N3068)</f>
        <v/>
      </c>
      <c r="T3068" s="4">
        <f>IF(G3068&lt;N3068,"Below",IF(G3068&gt;P3068,"Above","Within"))</f>
        <v/>
      </c>
      <c r="U3068" s="17">
        <f>MAX(0,N3068-G3068)*F3068</f>
        <v/>
      </c>
      <c r="V3068" s="17">
        <f>MAX(0,G3068-P3068)*F3068</f>
        <v/>
      </c>
      <c r="W3068" s="33">
        <f>IF(T3068="Above",LN(G3068/P3068)/LN(1+INDEX(Market!$E$6:$E$9,MATCH(B3068,Market!$A$6:$A$9,0))),0)</f>
        <v/>
      </c>
    </row>
    <row r="3069">
      <c r="A3069" s="5" t="inlineStr">
        <is>
          <t>E03562</t>
        </is>
      </c>
      <c r="B3069" s="5" t="inlineStr">
        <is>
          <t>DE</t>
        </is>
      </c>
      <c r="C3069" s="5" t="inlineStr">
        <is>
          <t>Operations</t>
        </is>
      </c>
      <c r="D3069" s="5" t="inlineStr">
        <is>
          <t>L2</t>
        </is>
      </c>
      <c r="E3069" s="5" t="inlineStr">
        <is>
          <t>F</t>
        </is>
      </c>
      <c r="F3069" s="5" t="n">
        <v>1</v>
      </c>
      <c r="G3069" s="31" t="n">
        <v>45400</v>
      </c>
      <c r="H3069" s="31" t="n">
        <v>45100</v>
      </c>
      <c r="I3069" s="6">
        <f>INDEX(Roles!$J$5:$J$40,MATCH(C3069&amp;"|"&amp;D3069,Roles!$A$5:$A$40,0))</f>
        <v/>
      </c>
      <c r="J3069" s="6">
        <f>INDEX(Roles!$K$5:$K$40,MATCH(C3069&amp;"|"&amp;D3069,Roles!$A$5:$A$40,0))</f>
        <v/>
      </c>
      <c r="K3069" s="26">
        <f>INDEX(Market!$K$31:$K$54,MATCH(B3069&amp;"|"&amp;J3069,Market!$A$31:$A$54,0))</f>
        <v/>
      </c>
      <c r="L3069" s="6">
        <f>INDEX(Settings!$E$13:$E$19,MATCH(I3069,Settings!$B$13:$B$19,0))</f>
        <v/>
      </c>
      <c r="M3069" s="25">
        <f>INDEX(Structure!$K$6:$K$12,MATCH(I3069,Structure!$A$6:$A$12,0))</f>
        <v/>
      </c>
      <c r="N3069" s="26">
        <f>INDEX(Structure!$G$25:$G$52,MATCH(B3069&amp;"|"&amp;I3069,Structure!$A$25:$A$52,0))</f>
        <v/>
      </c>
      <c r="O3069" s="26">
        <f>INDEX(Structure!$H$25:$H$52,MATCH(B3069&amp;"|"&amp;I3069,Structure!$A$25:$A$52,0))</f>
        <v/>
      </c>
      <c r="P3069" s="26">
        <f>INDEX(Structure!$I$25:$I$52,MATCH(B3069&amp;"|"&amp;I3069,Structure!$A$25:$A$52,0))</f>
        <v/>
      </c>
      <c r="Q3069" s="20">
        <f>G3069/H3069</f>
        <v/>
      </c>
      <c r="R3069" s="20">
        <f>G3069/O3069</f>
        <v/>
      </c>
      <c r="S3069" s="32">
        <f>(G3069-N3069)/(P3069-N3069)</f>
        <v/>
      </c>
      <c r="T3069" s="4">
        <f>IF(G3069&lt;N3069,"Below",IF(G3069&gt;P3069,"Above","Within"))</f>
        <v/>
      </c>
      <c r="U3069" s="17">
        <f>MAX(0,N3069-G3069)*F3069</f>
        <v/>
      </c>
      <c r="V3069" s="17">
        <f>MAX(0,G3069-P3069)*F3069</f>
        <v/>
      </c>
      <c r="W3069" s="33">
        <f>IF(T3069="Above",LN(G3069/P3069)/LN(1+INDEX(Market!$E$6:$E$9,MATCH(B3069,Market!$A$6:$A$9,0))),0)</f>
        <v/>
      </c>
    </row>
    <row r="3070">
      <c r="A3070" s="5" t="inlineStr">
        <is>
          <t>E03563</t>
        </is>
      </c>
      <c r="B3070" s="5" t="inlineStr">
        <is>
          <t>DE</t>
        </is>
      </c>
      <c r="C3070" s="5" t="inlineStr">
        <is>
          <t>Tech</t>
        </is>
      </c>
      <c r="D3070" s="5" t="inlineStr">
        <is>
          <t>L2</t>
        </is>
      </c>
      <c r="E3070" s="5" t="inlineStr">
        <is>
          <t>M</t>
        </is>
      </c>
      <c r="F3070" s="5" t="n">
        <v>1</v>
      </c>
      <c r="G3070" s="31" t="n">
        <v>58650</v>
      </c>
      <c r="H3070" s="31" t="n">
        <v>59400</v>
      </c>
      <c r="I3070" s="6">
        <f>INDEX(Roles!$J$5:$J$40,MATCH(C3070&amp;"|"&amp;D3070,Roles!$A$5:$A$40,0))</f>
        <v/>
      </c>
      <c r="J3070" s="6">
        <f>INDEX(Roles!$K$5:$K$40,MATCH(C3070&amp;"|"&amp;D3070,Roles!$A$5:$A$40,0))</f>
        <v/>
      </c>
      <c r="K3070" s="26">
        <f>INDEX(Market!$K$31:$K$54,MATCH(B3070&amp;"|"&amp;J3070,Market!$A$31:$A$54,0))</f>
        <v/>
      </c>
      <c r="L3070" s="6">
        <f>INDEX(Settings!$E$13:$E$19,MATCH(I3070,Settings!$B$13:$B$19,0))</f>
        <v/>
      </c>
      <c r="M3070" s="25">
        <f>INDEX(Structure!$K$6:$K$12,MATCH(I3070,Structure!$A$6:$A$12,0))</f>
        <v/>
      </c>
      <c r="N3070" s="26">
        <f>INDEX(Structure!$G$25:$G$52,MATCH(B3070&amp;"|"&amp;I3070,Structure!$A$25:$A$52,0))</f>
        <v/>
      </c>
      <c r="O3070" s="26">
        <f>INDEX(Structure!$H$25:$H$52,MATCH(B3070&amp;"|"&amp;I3070,Structure!$A$25:$A$52,0))</f>
        <v/>
      </c>
      <c r="P3070" s="26">
        <f>INDEX(Structure!$I$25:$I$52,MATCH(B3070&amp;"|"&amp;I3070,Structure!$A$25:$A$52,0))</f>
        <v/>
      </c>
      <c r="Q3070" s="20">
        <f>G3070/H3070</f>
        <v/>
      </c>
      <c r="R3070" s="20">
        <f>G3070/O3070</f>
        <v/>
      </c>
      <c r="S3070" s="32">
        <f>(G3070-N3070)/(P3070-N3070)</f>
        <v/>
      </c>
      <c r="T3070" s="4">
        <f>IF(G3070&lt;N3070,"Below",IF(G3070&gt;P3070,"Above","Within"))</f>
        <v/>
      </c>
      <c r="U3070" s="17">
        <f>MAX(0,N3070-G3070)*F3070</f>
        <v/>
      </c>
      <c r="V3070" s="17">
        <f>MAX(0,G3070-P3070)*F3070</f>
        <v/>
      </c>
      <c r="W3070" s="33">
        <f>IF(T3070="Above",LN(G3070/P3070)/LN(1+INDEX(Market!$E$6:$E$9,MATCH(B3070,Market!$A$6:$A$9,0))),0)</f>
        <v/>
      </c>
    </row>
    <row r="3071">
      <c r="A3071" s="5" t="inlineStr">
        <is>
          <t>E03564</t>
        </is>
      </c>
      <c r="B3071" s="5" t="inlineStr">
        <is>
          <t>DE</t>
        </is>
      </c>
      <c r="C3071" s="5" t="inlineStr">
        <is>
          <t>Tech</t>
        </is>
      </c>
      <c r="D3071" s="5" t="inlineStr">
        <is>
          <t>L2</t>
        </is>
      </c>
      <c r="E3071" s="5" t="inlineStr">
        <is>
          <t>M</t>
        </is>
      </c>
      <c r="F3071" s="5" t="n">
        <v>1</v>
      </c>
      <c r="G3071" s="31" t="n">
        <v>55400</v>
      </c>
      <c r="H3071" s="31" t="n">
        <v>59400</v>
      </c>
      <c r="I3071" s="6">
        <f>INDEX(Roles!$J$5:$J$40,MATCH(C3071&amp;"|"&amp;D3071,Roles!$A$5:$A$40,0))</f>
        <v/>
      </c>
      <c r="J3071" s="6">
        <f>INDEX(Roles!$K$5:$K$40,MATCH(C3071&amp;"|"&amp;D3071,Roles!$A$5:$A$40,0))</f>
        <v/>
      </c>
      <c r="K3071" s="26">
        <f>INDEX(Market!$K$31:$K$54,MATCH(B3071&amp;"|"&amp;J3071,Market!$A$31:$A$54,0))</f>
        <v/>
      </c>
      <c r="L3071" s="6">
        <f>INDEX(Settings!$E$13:$E$19,MATCH(I3071,Settings!$B$13:$B$19,0))</f>
        <v/>
      </c>
      <c r="M3071" s="25">
        <f>INDEX(Structure!$K$6:$K$12,MATCH(I3071,Structure!$A$6:$A$12,0))</f>
        <v/>
      </c>
      <c r="N3071" s="26">
        <f>INDEX(Structure!$G$25:$G$52,MATCH(B3071&amp;"|"&amp;I3071,Structure!$A$25:$A$52,0))</f>
        <v/>
      </c>
      <c r="O3071" s="26">
        <f>INDEX(Structure!$H$25:$H$52,MATCH(B3071&amp;"|"&amp;I3071,Structure!$A$25:$A$52,0))</f>
        <v/>
      </c>
      <c r="P3071" s="26">
        <f>INDEX(Structure!$I$25:$I$52,MATCH(B3071&amp;"|"&amp;I3071,Structure!$A$25:$A$52,0))</f>
        <v/>
      </c>
      <c r="Q3071" s="20">
        <f>G3071/H3071</f>
        <v/>
      </c>
      <c r="R3071" s="20">
        <f>G3071/O3071</f>
        <v/>
      </c>
      <c r="S3071" s="32">
        <f>(G3071-N3071)/(P3071-N3071)</f>
        <v/>
      </c>
      <c r="T3071" s="4">
        <f>IF(G3071&lt;N3071,"Below",IF(G3071&gt;P3071,"Above","Within"))</f>
        <v/>
      </c>
      <c r="U3071" s="17">
        <f>MAX(0,N3071-G3071)*F3071</f>
        <v/>
      </c>
      <c r="V3071" s="17">
        <f>MAX(0,G3071-P3071)*F3071</f>
        <v/>
      </c>
      <c r="W3071" s="33">
        <f>IF(T3071="Above",LN(G3071/P3071)/LN(1+INDEX(Market!$E$6:$E$9,MATCH(B3071,Market!$A$6:$A$9,0))),0)</f>
        <v/>
      </c>
    </row>
    <row r="3072">
      <c r="A3072" s="5" t="inlineStr">
        <is>
          <t>E03566</t>
        </is>
      </c>
      <c r="B3072" s="5" t="inlineStr">
        <is>
          <t>IT</t>
        </is>
      </c>
      <c r="C3072" s="5" t="inlineStr">
        <is>
          <t>Operations</t>
        </is>
      </c>
      <c r="D3072" s="5" t="inlineStr">
        <is>
          <t>L2</t>
        </is>
      </c>
      <c r="E3072" s="5" t="inlineStr">
        <is>
          <t>M</t>
        </is>
      </c>
      <c r="F3072" s="5" t="n">
        <v>0.8</v>
      </c>
      <c r="G3072" s="31" t="n">
        <v>30700</v>
      </c>
      <c r="H3072" s="31" t="n">
        <v>30900</v>
      </c>
      <c r="I3072" s="6">
        <f>INDEX(Roles!$J$5:$J$40,MATCH(C3072&amp;"|"&amp;D3072,Roles!$A$5:$A$40,0))</f>
        <v/>
      </c>
      <c r="J3072" s="6">
        <f>INDEX(Roles!$K$5:$K$40,MATCH(C3072&amp;"|"&amp;D3072,Roles!$A$5:$A$40,0))</f>
        <v/>
      </c>
      <c r="K3072" s="26">
        <f>INDEX(Market!$K$31:$K$54,MATCH(B3072&amp;"|"&amp;J3072,Market!$A$31:$A$54,0))</f>
        <v/>
      </c>
      <c r="L3072" s="6">
        <f>INDEX(Settings!$E$13:$E$19,MATCH(I3072,Settings!$B$13:$B$19,0))</f>
        <v/>
      </c>
      <c r="M3072" s="25">
        <f>INDEX(Structure!$K$6:$K$12,MATCH(I3072,Structure!$A$6:$A$12,0))</f>
        <v/>
      </c>
      <c r="N3072" s="26">
        <f>INDEX(Structure!$G$25:$G$52,MATCH(B3072&amp;"|"&amp;I3072,Structure!$A$25:$A$52,0))</f>
        <v/>
      </c>
      <c r="O3072" s="26">
        <f>INDEX(Structure!$H$25:$H$52,MATCH(B3072&amp;"|"&amp;I3072,Structure!$A$25:$A$52,0))</f>
        <v/>
      </c>
      <c r="P3072" s="26">
        <f>INDEX(Structure!$I$25:$I$52,MATCH(B3072&amp;"|"&amp;I3072,Structure!$A$25:$A$52,0))</f>
        <v/>
      </c>
      <c r="Q3072" s="20">
        <f>G3072/H3072</f>
        <v/>
      </c>
      <c r="R3072" s="20">
        <f>G3072/O3072</f>
        <v/>
      </c>
      <c r="S3072" s="32">
        <f>(G3072-N3072)/(P3072-N3072)</f>
        <v/>
      </c>
      <c r="T3072" s="4">
        <f>IF(G3072&lt;N3072,"Below",IF(G3072&gt;P3072,"Above","Within"))</f>
        <v/>
      </c>
      <c r="U3072" s="17">
        <f>MAX(0,N3072-G3072)*F3072</f>
        <v/>
      </c>
      <c r="V3072" s="17">
        <f>MAX(0,G3072-P3072)*F3072</f>
        <v/>
      </c>
      <c r="W3072" s="33">
        <f>IF(T3072="Above",LN(G3072/P3072)/LN(1+INDEX(Market!$E$6:$E$9,MATCH(B3072,Market!$A$6:$A$9,0))),0)</f>
        <v/>
      </c>
    </row>
    <row r="3073">
      <c r="A3073" s="5" t="inlineStr">
        <is>
          <t>E03567</t>
        </is>
      </c>
      <c r="B3073" s="5" t="inlineStr">
        <is>
          <t>PL</t>
        </is>
      </c>
      <c r="C3073" s="5" t="inlineStr">
        <is>
          <t>Customer Service</t>
        </is>
      </c>
      <c r="D3073" s="5" t="inlineStr">
        <is>
          <t>L4</t>
        </is>
      </c>
      <c r="E3073" s="5" t="inlineStr">
        <is>
          <t>F</t>
        </is>
      </c>
      <c r="F3073" s="5" t="n">
        <v>0.8</v>
      </c>
      <c r="G3073" s="31" t="n">
        <v>37750</v>
      </c>
      <c r="H3073" s="31" t="n">
        <v>39700</v>
      </c>
      <c r="I3073" s="6">
        <f>INDEX(Roles!$J$5:$J$40,MATCH(C3073&amp;"|"&amp;D3073,Roles!$A$5:$A$40,0))</f>
        <v/>
      </c>
      <c r="J3073" s="6">
        <f>INDEX(Roles!$K$5:$K$40,MATCH(C3073&amp;"|"&amp;D3073,Roles!$A$5:$A$40,0))</f>
        <v/>
      </c>
      <c r="K3073" s="26">
        <f>INDEX(Market!$K$31:$K$54,MATCH(B3073&amp;"|"&amp;J3073,Market!$A$31:$A$54,0))</f>
        <v/>
      </c>
      <c r="L3073" s="6">
        <f>INDEX(Settings!$E$13:$E$19,MATCH(I3073,Settings!$B$13:$B$19,0))</f>
        <v/>
      </c>
      <c r="M3073" s="25">
        <f>INDEX(Structure!$K$6:$K$12,MATCH(I3073,Structure!$A$6:$A$12,0))</f>
        <v/>
      </c>
      <c r="N3073" s="26">
        <f>INDEX(Structure!$G$25:$G$52,MATCH(B3073&amp;"|"&amp;I3073,Structure!$A$25:$A$52,0))</f>
        <v/>
      </c>
      <c r="O3073" s="26">
        <f>INDEX(Structure!$H$25:$H$52,MATCH(B3073&amp;"|"&amp;I3073,Structure!$A$25:$A$52,0))</f>
        <v/>
      </c>
      <c r="P3073" s="26">
        <f>INDEX(Structure!$I$25:$I$52,MATCH(B3073&amp;"|"&amp;I3073,Structure!$A$25:$A$52,0))</f>
        <v/>
      </c>
      <c r="Q3073" s="20">
        <f>G3073/H3073</f>
        <v/>
      </c>
      <c r="R3073" s="20">
        <f>G3073/O3073</f>
        <v/>
      </c>
      <c r="S3073" s="32">
        <f>(G3073-N3073)/(P3073-N3073)</f>
        <v/>
      </c>
      <c r="T3073" s="4">
        <f>IF(G3073&lt;N3073,"Below",IF(G3073&gt;P3073,"Above","Within"))</f>
        <v/>
      </c>
      <c r="U3073" s="17">
        <f>MAX(0,N3073-G3073)*F3073</f>
        <v/>
      </c>
      <c r="V3073" s="17">
        <f>MAX(0,G3073-P3073)*F3073</f>
        <v/>
      </c>
      <c r="W3073" s="33">
        <f>IF(T3073="Above",LN(G3073/P3073)/LN(1+INDEX(Market!$E$6:$E$9,MATCH(B3073,Market!$A$6:$A$9,0))),0)</f>
        <v/>
      </c>
    </row>
    <row r="3074">
      <c r="A3074" s="5" t="inlineStr">
        <is>
          <t>E03568</t>
        </is>
      </c>
      <c r="B3074" s="5" t="inlineStr">
        <is>
          <t>ES</t>
        </is>
      </c>
      <c r="C3074" s="5" t="inlineStr">
        <is>
          <t>Finance</t>
        </is>
      </c>
      <c r="D3074" s="5" t="inlineStr">
        <is>
          <t>L2</t>
        </is>
      </c>
      <c r="E3074" s="5" t="inlineStr">
        <is>
          <t>M</t>
        </is>
      </c>
      <c r="F3074" s="5" t="n">
        <v>1</v>
      </c>
      <c r="G3074" s="31" t="n">
        <v>35450</v>
      </c>
      <c r="H3074" s="31" t="n">
        <v>34400</v>
      </c>
      <c r="I3074" s="6">
        <f>INDEX(Roles!$J$5:$J$40,MATCH(C3074&amp;"|"&amp;D3074,Roles!$A$5:$A$40,0))</f>
        <v/>
      </c>
      <c r="J3074" s="6">
        <f>INDEX(Roles!$K$5:$K$40,MATCH(C3074&amp;"|"&amp;D3074,Roles!$A$5:$A$40,0))</f>
        <v/>
      </c>
      <c r="K3074" s="26">
        <f>INDEX(Market!$K$31:$K$54,MATCH(B3074&amp;"|"&amp;J3074,Market!$A$31:$A$54,0))</f>
        <v/>
      </c>
      <c r="L3074" s="6">
        <f>INDEX(Settings!$E$13:$E$19,MATCH(I3074,Settings!$B$13:$B$19,0))</f>
        <v/>
      </c>
      <c r="M3074" s="25">
        <f>INDEX(Structure!$K$6:$K$12,MATCH(I3074,Structure!$A$6:$A$12,0))</f>
        <v/>
      </c>
      <c r="N3074" s="26">
        <f>INDEX(Structure!$G$25:$G$52,MATCH(B3074&amp;"|"&amp;I3074,Structure!$A$25:$A$52,0))</f>
        <v/>
      </c>
      <c r="O3074" s="26">
        <f>INDEX(Structure!$H$25:$H$52,MATCH(B3074&amp;"|"&amp;I3074,Structure!$A$25:$A$52,0))</f>
        <v/>
      </c>
      <c r="P3074" s="26">
        <f>INDEX(Structure!$I$25:$I$52,MATCH(B3074&amp;"|"&amp;I3074,Structure!$A$25:$A$52,0))</f>
        <v/>
      </c>
      <c r="Q3074" s="20">
        <f>G3074/H3074</f>
        <v/>
      </c>
      <c r="R3074" s="20">
        <f>G3074/O3074</f>
        <v/>
      </c>
      <c r="S3074" s="32">
        <f>(G3074-N3074)/(P3074-N3074)</f>
        <v/>
      </c>
      <c r="T3074" s="4">
        <f>IF(G3074&lt;N3074,"Below",IF(G3074&gt;P3074,"Above","Within"))</f>
        <v/>
      </c>
      <c r="U3074" s="17">
        <f>MAX(0,N3074-G3074)*F3074</f>
        <v/>
      </c>
      <c r="V3074" s="17">
        <f>MAX(0,G3074-P3074)*F3074</f>
        <v/>
      </c>
      <c r="W3074" s="33">
        <f>IF(T3074="Above",LN(G3074/P3074)/LN(1+INDEX(Market!$E$6:$E$9,MATCH(B3074,Market!$A$6:$A$9,0))),0)</f>
        <v/>
      </c>
    </row>
    <row r="3075">
      <c r="A3075" s="5" t="inlineStr">
        <is>
          <t>E03569</t>
        </is>
      </c>
      <c r="B3075" s="5" t="inlineStr">
        <is>
          <t>PL</t>
        </is>
      </c>
      <c r="C3075" s="5" t="inlineStr">
        <is>
          <t>Operations</t>
        </is>
      </c>
      <c r="D3075" s="5" t="inlineStr">
        <is>
          <t>L4</t>
        </is>
      </c>
      <c r="E3075" s="5" t="inlineStr">
        <is>
          <t>M</t>
        </is>
      </c>
      <c r="F3075" s="5" t="n">
        <v>1</v>
      </c>
      <c r="G3075" s="31" t="n">
        <v>39300</v>
      </c>
      <c r="H3075" s="31" t="n">
        <v>41900</v>
      </c>
      <c r="I3075" s="6">
        <f>INDEX(Roles!$J$5:$J$40,MATCH(C3075&amp;"|"&amp;D3075,Roles!$A$5:$A$40,0))</f>
        <v/>
      </c>
      <c r="J3075" s="6">
        <f>INDEX(Roles!$K$5:$K$40,MATCH(C3075&amp;"|"&amp;D3075,Roles!$A$5:$A$40,0))</f>
        <v/>
      </c>
      <c r="K3075" s="26">
        <f>INDEX(Market!$K$31:$K$54,MATCH(B3075&amp;"|"&amp;J3075,Market!$A$31:$A$54,0))</f>
        <v/>
      </c>
      <c r="L3075" s="6">
        <f>INDEX(Settings!$E$13:$E$19,MATCH(I3075,Settings!$B$13:$B$19,0))</f>
        <v/>
      </c>
      <c r="M3075" s="25">
        <f>INDEX(Structure!$K$6:$K$12,MATCH(I3075,Structure!$A$6:$A$12,0))</f>
        <v/>
      </c>
      <c r="N3075" s="26">
        <f>INDEX(Structure!$G$25:$G$52,MATCH(B3075&amp;"|"&amp;I3075,Structure!$A$25:$A$52,0))</f>
        <v/>
      </c>
      <c r="O3075" s="26">
        <f>INDEX(Structure!$H$25:$H$52,MATCH(B3075&amp;"|"&amp;I3075,Structure!$A$25:$A$52,0))</f>
        <v/>
      </c>
      <c r="P3075" s="26">
        <f>INDEX(Structure!$I$25:$I$52,MATCH(B3075&amp;"|"&amp;I3075,Structure!$A$25:$A$52,0))</f>
        <v/>
      </c>
      <c r="Q3075" s="20">
        <f>G3075/H3075</f>
        <v/>
      </c>
      <c r="R3075" s="20">
        <f>G3075/O3075</f>
        <v/>
      </c>
      <c r="S3075" s="32">
        <f>(G3075-N3075)/(P3075-N3075)</f>
        <v/>
      </c>
      <c r="T3075" s="4">
        <f>IF(G3075&lt;N3075,"Below",IF(G3075&gt;P3075,"Above","Within"))</f>
        <v/>
      </c>
      <c r="U3075" s="17">
        <f>MAX(0,N3075-G3075)*F3075</f>
        <v/>
      </c>
      <c r="V3075" s="17">
        <f>MAX(0,G3075-P3075)*F3075</f>
        <v/>
      </c>
      <c r="W3075" s="33">
        <f>IF(T3075="Above",LN(G3075/P3075)/LN(1+INDEX(Market!$E$6:$E$9,MATCH(B3075,Market!$A$6:$A$9,0))),0)</f>
        <v/>
      </c>
    </row>
    <row r="3076">
      <c r="A3076" s="5" t="inlineStr">
        <is>
          <t>E03570</t>
        </is>
      </c>
      <c r="B3076" s="5" t="inlineStr">
        <is>
          <t>IT</t>
        </is>
      </c>
      <c r="C3076" s="5" t="inlineStr">
        <is>
          <t>Operations</t>
        </is>
      </c>
      <c r="D3076" s="5" t="inlineStr">
        <is>
          <t>L2</t>
        </is>
      </c>
      <c r="E3076" s="5" t="inlineStr">
        <is>
          <t>F</t>
        </is>
      </c>
      <c r="F3076" s="5" t="n">
        <v>1</v>
      </c>
      <c r="G3076" s="31" t="n">
        <v>31750</v>
      </c>
      <c r="H3076" s="31" t="n">
        <v>30900</v>
      </c>
      <c r="I3076" s="6">
        <f>INDEX(Roles!$J$5:$J$40,MATCH(C3076&amp;"|"&amp;D3076,Roles!$A$5:$A$40,0))</f>
        <v/>
      </c>
      <c r="J3076" s="6">
        <f>INDEX(Roles!$K$5:$K$40,MATCH(C3076&amp;"|"&amp;D3076,Roles!$A$5:$A$40,0))</f>
        <v/>
      </c>
      <c r="K3076" s="26">
        <f>INDEX(Market!$K$31:$K$54,MATCH(B3076&amp;"|"&amp;J3076,Market!$A$31:$A$54,0))</f>
        <v/>
      </c>
      <c r="L3076" s="6">
        <f>INDEX(Settings!$E$13:$E$19,MATCH(I3076,Settings!$B$13:$B$19,0))</f>
        <v/>
      </c>
      <c r="M3076" s="25">
        <f>INDEX(Structure!$K$6:$K$12,MATCH(I3076,Structure!$A$6:$A$12,0))</f>
        <v/>
      </c>
      <c r="N3076" s="26">
        <f>INDEX(Structure!$G$25:$G$52,MATCH(B3076&amp;"|"&amp;I3076,Structure!$A$25:$A$52,0))</f>
        <v/>
      </c>
      <c r="O3076" s="26">
        <f>INDEX(Structure!$H$25:$H$52,MATCH(B3076&amp;"|"&amp;I3076,Structure!$A$25:$A$52,0))</f>
        <v/>
      </c>
      <c r="P3076" s="26">
        <f>INDEX(Structure!$I$25:$I$52,MATCH(B3076&amp;"|"&amp;I3076,Structure!$A$25:$A$52,0))</f>
        <v/>
      </c>
      <c r="Q3076" s="20">
        <f>G3076/H3076</f>
        <v/>
      </c>
      <c r="R3076" s="20">
        <f>G3076/O3076</f>
        <v/>
      </c>
      <c r="S3076" s="32">
        <f>(G3076-N3076)/(P3076-N3076)</f>
        <v/>
      </c>
      <c r="T3076" s="4">
        <f>IF(G3076&lt;N3076,"Below",IF(G3076&gt;P3076,"Above","Within"))</f>
        <v/>
      </c>
      <c r="U3076" s="17">
        <f>MAX(0,N3076-G3076)*F3076</f>
        <v/>
      </c>
      <c r="V3076" s="17">
        <f>MAX(0,G3076-P3076)*F3076</f>
        <v/>
      </c>
      <c r="W3076" s="33">
        <f>IF(T3076="Above",LN(G3076/P3076)/LN(1+INDEX(Market!$E$6:$E$9,MATCH(B3076,Market!$A$6:$A$9,0))),0)</f>
        <v/>
      </c>
    </row>
    <row r="3077">
      <c r="A3077" s="5" t="inlineStr">
        <is>
          <t>E03571</t>
        </is>
      </c>
      <c r="B3077" s="5" t="inlineStr">
        <is>
          <t>ES</t>
        </is>
      </c>
      <c r="C3077" s="5" t="inlineStr">
        <is>
          <t>Finance</t>
        </is>
      </c>
      <c r="D3077" s="5" t="inlineStr">
        <is>
          <t>L5</t>
        </is>
      </c>
      <c r="E3077" s="5" t="inlineStr">
        <is>
          <t>M</t>
        </is>
      </c>
      <c r="F3077" s="5" t="n">
        <v>1</v>
      </c>
      <c r="G3077" s="31" t="n">
        <v>75300</v>
      </c>
      <c r="H3077" s="31" t="n">
        <v>79800</v>
      </c>
      <c r="I3077" s="6">
        <f>INDEX(Roles!$J$5:$J$40,MATCH(C3077&amp;"|"&amp;D3077,Roles!$A$5:$A$40,0))</f>
        <v/>
      </c>
      <c r="J3077" s="6">
        <f>INDEX(Roles!$K$5:$K$40,MATCH(C3077&amp;"|"&amp;D3077,Roles!$A$5:$A$40,0))</f>
        <v/>
      </c>
      <c r="K3077" s="26">
        <f>INDEX(Market!$K$31:$K$54,MATCH(B3077&amp;"|"&amp;J3077,Market!$A$31:$A$54,0))</f>
        <v/>
      </c>
      <c r="L3077" s="6">
        <f>INDEX(Settings!$E$13:$E$19,MATCH(I3077,Settings!$B$13:$B$19,0))</f>
        <v/>
      </c>
      <c r="M3077" s="25">
        <f>INDEX(Structure!$K$6:$K$12,MATCH(I3077,Structure!$A$6:$A$12,0))</f>
        <v/>
      </c>
      <c r="N3077" s="26">
        <f>INDEX(Structure!$G$25:$G$52,MATCH(B3077&amp;"|"&amp;I3077,Structure!$A$25:$A$52,0))</f>
        <v/>
      </c>
      <c r="O3077" s="26">
        <f>INDEX(Structure!$H$25:$H$52,MATCH(B3077&amp;"|"&amp;I3077,Structure!$A$25:$A$52,0))</f>
        <v/>
      </c>
      <c r="P3077" s="26">
        <f>INDEX(Structure!$I$25:$I$52,MATCH(B3077&amp;"|"&amp;I3077,Structure!$A$25:$A$52,0))</f>
        <v/>
      </c>
      <c r="Q3077" s="20">
        <f>G3077/H3077</f>
        <v/>
      </c>
      <c r="R3077" s="20">
        <f>G3077/O3077</f>
        <v/>
      </c>
      <c r="S3077" s="32">
        <f>(G3077-N3077)/(P3077-N3077)</f>
        <v/>
      </c>
      <c r="T3077" s="4">
        <f>IF(G3077&lt;N3077,"Below",IF(G3077&gt;P3077,"Above","Within"))</f>
        <v/>
      </c>
      <c r="U3077" s="17">
        <f>MAX(0,N3077-G3077)*F3077</f>
        <v/>
      </c>
      <c r="V3077" s="17">
        <f>MAX(0,G3077-P3077)*F3077</f>
        <v/>
      </c>
      <c r="W3077" s="33">
        <f>IF(T3077="Above",LN(G3077/P3077)/LN(1+INDEX(Market!$E$6:$E$9,MATCH(B3077,Market!$A$6:$A$9,0))),0)</f>
        <v/>
      </c>
    </row>
    <row r="3078">
      <c r="A3078" s="5" t="inlineStr">
        <is>
          <t>E03573</t>
        </is>
      </c>
      <c r="B3078" s="5" t="inlineStr">
        <is>
          <t>PL</t>
        </is>
      </c>
      <c r="C3078" s="5" t="inlineStr">
        <is>
          <t>Customer Service</t>
        </is>
      </c>
      <c r="D3078" s="5" t="inlineStr">
        <is>
          <t>L4</t>
        </is>
      </c>
      <c r="E3078" s="5" t="inlineStr">
        <is>
          <t>M</t>
        </is>
      </c>
      <c r="F3078" s="5" t="n">
        <v>1</v>
      </c>
      <c r="G3078" s="31" t="n">
        <v>40800</v>
      </c>
      <c r="H3078" s="31" t="n">
        <v>39700</v>
      </c>
      <c r="I3078" s="6">
        <f>INDEX(Roles!$J$5:$J$40,MATCH(C3078&amp;"|"&amp;D3078,Roles!$A$5:$A$40,0))</f>
        <v/>
      </c>
      <c r="J3078" s="6">
        <f>INDEX(Roles!$K$5:$K$40,MATCH(C3078&amp;"|"&amp;D3078,Roles!$A$5:$A$40,0))</f>
        <v/>
      </c>
      <c r="K3078" s="26">
        <f>INDEX(Market!$K$31:$K$54,MATCH(B3078&amp;"|"&amp;J3078,Market!$A$31:$A$54,0))</f>
        <v/>
      </c>
      <c r="L3078" s="6">
        <f>INDEX(Settings!$E$13:$E$19,MATCH(I3078,Settings!$B$13:$B$19,0))</f>
        <v/>
      </c>
      <c r="M3078" s="25">
        <f>INDEX(Structure!$K$6:$K$12,MATCH(I3078,Structure!$A$6:$A$12,0))</f>
        <v/>
      </c>
      <c r="N3078" s="26">
        <f>INDEX(Structure!$G$25:$G$52,MATCH(B3078&amp;"|"&amp;I3078,Structure!$A$25:$A$52,0))</f>
        <v/>
      </c>
      <c r="O3078" s="26">
        <f>INDEX(Structure!$H$25:$H$52,MATCH(B3078&amp;"|"&amp;I3078,Structure!$A$25:$A$52,0))</f>
        <v/>
      </c>
      <c r="P3078" s="26">
        <f>INDEX(Structure!$I$25:$I$52,MATCH(B3078&amp;"|"&amp;I3078,Structure!$A$25:$A$52,0))</f>
        <v/>
      </c>
      <c r="Q3078" s="20">
        <f>G3078/H3078</f>
        <v/>
      </c>
      <c r="R3078" s="20">
        <f>G3078/O3078</f>
        <v/>
      </c>
      <c r="S3078" s="32">
        <f>(G3078-N3078)/(P3078-N3078)</f>
        <v/>
      </c>
      <c r="T3078" s="4">
        <f>IF(G3078&lt;N3078,"Below",IF(G3078&gt;P3078,"Above","Within"))</f>
        <v/>
      </c>
      <c r="U3078" s="17">
        <f>MAX(0,N3078-G3078)*F3078</f>
        <v/>
      </c>
      <c r="V3078" s="17">
        <f>MAX(0,G3078-P3078)*F3078</f>
        <v/>
      </c>
      <c r="W3078" s="33">
        <f>IF(T3078="Above",LN(G3078/P3078)/LN(1+INDEX(Market!$E$6:$E$9,MATCH(B3078,Market!$A$6:$A$9,0))),0)</f>
        <v/>
      </c>
    </row>
    <row r="3079">
      <c r="A3079" s="5" t="inlineStr">
        <is>
          <t>E03574</t>
        </is>
      </c>
      <c r="B3079" s="5" t="inlineStr">
        <is>
          <t>PL</t>
        </is>
      </c>
      <c r="C3079" s="5" t="inlineStr">
        <is>
          <t>Operations</t>
        </is>
      </c>
      <c r="D3079" s="5" t="inlineStr">
        <is>
          <t>L2</t>
        </is>
      </c>
      <c r="E3079" s="5" t="inlineStr">
        <is>
          <t>F</t>
        </is>
      </c>
      <c r="F3079" s="5" t="n">
        <v>1</v>
      </c>
      <c r="G3079" s="31" t="n">
        <v>21350</v>
      </c>
      <c r="H3079" s="31" t="n">
        <v>24900</v>
      </c>
      <c r="I3079" s="6">
        <f>INDEX(Roles!$J$5:$J$40,MATCH(C3079&amp;"|"&amp;D3079,Roles!$A$5:$A$40,0))</f>
        <v/>
      </c>
      <c r="J3079" s="6">
        <f>INDEX(Roles!$K$5:$K$40,MATCH(C3079&amp;"|"&amp;D3079,Roles!$A$5:$A$40,0))</f>
        <v/>
      </c>
      <c r="K3079" s="26">
        <f>INDEX(Market!$K$31:$K$54,MATCH(B3079&amp;"|"&amp;J3079,Market!$A$31:$A$54,0))</f>
        <v/>
      </c>
      <c r="L3079" s="6">
        <f>INDEX(Settings!$E$13:$E$19,MATCH(I3079,Settings!$B$13:$B$19,0))</f>
        <v/>
      </c>
      <c r="M3079" s="25">
        <f>INDEX(Structure!$K$6:$K$12,MATCH(I3079,Structure!$A$6:$A$12,0))</f>
        <v/>
      </c>
      <c r="N3079" s="26">
        <f>INDEX(Structure!$G$25:$G$52,MATCH(B3079&amp;"|"&amp;I3079,Structure!$A$25:$A$52,0))</f>
        <v/>
      </c>
      <c r="O3079" s="26">
        <f>INDEX(Structure!$H$25:$H$52,MATCH(B3079&amp;"|"&amp;I3079,Structure!$A$25:$A$52,0))</f>
        <v/>
      </c>
      <c r="P3079" s="26">
        <f>INDEX(Structure!$I$25:$I$52,MATCH(B3079&amp;"|"&amp;I3079,Structure!$A$25:$A$52,0))</f>
        <v/>
      </c>
      <c r="Q3079" s="20">
        <f>G3079/H3079</f>
        <v/>
      </c>
      <c r="R3079" s="20">
        <f>G3079/O3079</f>
        <v/>
      </c>
      <c r="S3079" s="32">
        <f>(G3079-N3079)/(P3079-N3079)</f>
        <v/>
      </c>
      <c r="T3079" s="4">
        <f>IF(G3079&lt;N3079,"Below",IF(G3079&gt;P3079,"Above","Within"))</f>
        <v/>
      </c>
      <c r="U3079" s="17">
        <f>MAX(0,N3079-G3079)*F3079</f>
        <v/>
      </c>
      <c r="V3079" s="17">
        <f>MAX(0,G3079-P3079)*F3079</f>
        <v/>
      </c>
      <c r="W3079" s="33">
        <f>IF(T3079="Above",LN(G3079/P3079)/LN(1+INDEX(Market!$E$6:$E$9,MATCH(B3079,Market!$A$6:$A$9,0))),0)</f>
        <v/>
      </c>
    </row>
    <row r="3080">
      <c r="A3080" s="5" t="inlineStr">
        <is>
          <t>E03575</t>
        </is>
      </c>
      <c r="B3080" s="5" t="inlineStr">
        <is>
          <t>PL</t>
        </is>
      </c>
      <c r="C3080" s="5" t="inlineStr">
        <is>
          <t>Customer Service</t>
        </is>
      </c>
      <c r="D3080" s="5" t="inlineStr">
        <is>
          <t>L1</t>
        </is>
      </c>
      <c r="E3080" s="5" t="inlineStr">
        <is>
          <t>F</t>
        </is>
      </c>
      <c r="F3080" s="5" t="n">
        <v>0.8</v>
      </c>
      <c r="G3080" s="31" t="n">
        <v>18300</v>
      </c>
      <c r="H3080" s="31" t="n">
        <v>18900</v>
      </c>
      <c r="I3080" s="6">
        <f>INDEX(Roles!$J$5:$J$40,MATCH(C3080&amp;"|"&amp;D3080,Roles!$A$5:$A$40,0))</f>
        <v/>
      </c>
      <c r="J3080" s="6">
        <f>INDEX(Roles!$K$5:$K$40,MATCH(C3080&amp;"|"&amp;D3080,Roles!$A$5:$A$40,0))</f>
        <v/>
      </c>
      <c r="K3080" s="26">
        <f>INDEX(Market!$K$31:$K$54,MATCH(B3080&amp;"|"&amp;J3080,Market!$A$31:$A$54,0))</f>
        <v/>
      </c>
      <c r="L3080" s="6">
        <f>INDEX(Settings!$E$13:$E$19,MATCH(I3080,Settings!$B$13:$B$19,0))</f>
        <v/>
      </c>
      <c r="M3080" s="25">
        <f>INDEX(Structure!$K$6:$K$12,MATCH(I3080,Structure!$A$6:$A$12,0))</f>
        <v/>
      </c>
      <c r="N3080" s="26">
        <f>INDEX(Structure!$G$25:$G$52,MATCH(B3080&amp;"|"&amp;I3080,Structure!$A$25:$A$52,0))</f>
        <v/>
      </c>
      <c r="O3080" s="26">
        <f>INDEX(Structure!$H$25:$H$52,MATCH(B3080&amp;"|"&amp;I3080,Structure!$A$25:$A$52,0))</f>
        <v/>
      </c>
      <c r="P3080" s="26">
        <f>INDEX(Structure!$I$25:$I$52,MATCH(B3080&amp;"|"&amp;I3080,Structure!$A$25:$A$52,0))</f>
        <v/>
      </c>
      <c r="Q3080" s="20">
        <f>G3080/H3080</f>
        <v/>
      </c>
      <c r="R3080" s="20">
        <f>G3080/O3080</f>
        <v/>
      </c>
      <c r="S3080" s="32">
        <f>(G3080-N3080)/(P3080-N3080)</f>
        <v/>
      </c>
      <c r="T3080" s="4">
        <f>IF(G3080&lt;N3080,"Below",IF(G3080&gt;P3080,"Above","Within"))</f>
        <v/>
      </c>
      <c r="U3080" s="17">
        <f>MAX(0,N3080-G3080)*F3080</f>
        <v/>
      </c>
      <c r="V3080" s="17">
        <f>MAX(0,G3080-P3080)*F3080</f>
        <v/>
      </c>
      <c r="W3080" s="33">
        <f>IF(T3080="Above",LN(G3080/P3080)/LN(1+INDEX(Market!$E$6:$E$9,MATCH(B3080,Market!$A$6:$A$9,0))),0)</f>
        <v/>
      </c>
    </row>
    <row r="3081">
      <c r="A3081" s="5" t="inlineStr">
        <is>
          <t>E03576</t>
        </is>
      </c>
      <c r="B3081" s="5" t="inlineStr">
        <is>
          <t>ES</t>
        </is>
      </c>
      <c r="C3081" s="5" t="inlineStr">
        <is>
          <t>Operations</t>
        </is>
      </c>
      <c r="D3081" s="5" t="inlineStr">
        <is>
          <t>L3</t>
        </is>
      </c>
      <c r="E3081" s="5" t="inlineStr">
        <is>
          <t>M</t>
        </is>
      </c>
      <c r="F3081" s="5" t="n">
        <v>1</v>
      </c>
      <c r="G3081" s="31" t="n">
        <v>40250</v>
      </c>
      <c r="H3081" s="31" t="n">
        <v>38000</v>
      </c>
      <c r="I3081" s="6">
        <f>INDEX(Roles!$J$5:$J$40,MATCH(C3081&amp;"|"&amp;D3081,Roles!$A$5:$A$40,0))</f>
        <v/>
      </c>
      <c r="J3081" s="6">
        <f>INDEX(Roles!$K$5:$K$40,MATCH(C3081&amp;"|"&amp;D3081,Roles!$A$5:$A$40,0))</f>
        <v/>
      </c>
      <c r="K3081" s="26">
        <f>INDEX(Market!$K$31:$K$54,MATCH(B3081&amp;"|"&amp;J3081,Market!$A$31:$A$54,0))</f>
        <v/>
      </c>
      <c r="L3081" s="6">
        <f>INDEX(Settings!$E$13:$E$19,MATCH(I3081,Settings!$B$13:$B$19,0))</f>
        <v/>
      </c>
      <c r="M3081" s="25">
        <f>INDEX(Structure!$K$6:$K$12,MATCH(I3081,Structure!$A$6:$A$12,0))</f>
        <v/>
      </c>
      <c r="N3081" s="26">
        <f>INDEX(Structure!$G$25:$G$52,MATCH(B3081&amp;"|"&amp;I3081,Structure!$A$25:$A$52,0))</f>
        <v/>
      </c>
      <c r="O3081" s="26">
        <f>INDEX(Structure!$H$25:$H$52,MATCH(B3081&amp;"|"&amp;I3081,Structure!$A$25:$A$52,0))</f>
        <v/>
      </c>
      <c r="P3081" s="26">
        <f>INDEX(Structure!$I$25:$I$52,MATCH(B3081&amp;"|"&amp;I3081,Structure!$A$25:$A$52,0))</f>
        <v/>
      </c>
      <c r="Q3081" s="20">
        <f>G3081/H3081</f>
        <v/>
      </c>
      <c r="R3081" s="20">
        <f>G3081/O3081</f>
        <v/>
      </c>
      <c r="S3081" s="32">
        <f>(G3081-N3081)/(P3081-N3081)</f>
        <v/>
      </c>
      <c r="T3081" s="4">
        <f>IF(G3081&lt;N3081,"Below",IF(G3081&gt;P3081,"Above","Within"))</f>
        <v/>
      </c>
      <c r="U3081" s="17">
        <f>MAX(0,N3081-G3081)*F3081</f>
        <v/>
      </c>
      <c r="V3081" s="17">
        <f>MAX(0,G3081-P3081)*F3081</f>
        <v/>
      </c>
      <c r="W3081" s="33">
        <f>IF(T3081="Above",LN(G3081/P3081)/LN(1+INDEX(Market!$E$6:$E$9,MATCH(B3081,Market!$A$6:$A$9,0))),0)</f>
        <v/>
      </c>
    </row>
    <row r="3082">
      <c r="A3082" s="5" t="inlineStr">
        <is>
          <t>E03577</t>
        </is>
      </c>
      <c r="B3082" s="5" t="inlineStr">
        <is>
          <t>PL</t>
        </is>
      </c>
      <c r="C3082" s="5" t="inlineStr">
        <is>
          <t>Sales</t>
        </is>
      </c>
      <c r="D3082" s="5" t="inlineStr">
        <is>
          <t>L1</t>
        </is>
      </c>
      <c r="E3082" s="5" t="inlineStr">
        <is>
          <t>F</t>
        </is>
      </c>
      <c r="F3082" s="5" t="n">
        <v>1</v>
      </c>
      <c r="G3082" s="31" t="n">
        <v>24650</v>
      </c>
      <c r="H3082" s="31" t="n">
        <v>22000</v>
      </c>
      <c r="I3082" s="6">
        <f>INDEX(Roles!$J$5:$J$40,MATCH(C3082&amp;"|"&amp;D3082,Roles!$A$5:$A$40,0))</f>
        <v/>
      </c>
      <c r="J3082" s="6">
        <f>INDEX(Roles!$K$5:$K$40,MATCH(C3082&amp;"|"&amp;D3082,Roles!$A$5:$A$40,0))</f>
        <v/>
      </c>
      <c r="K3082" s="26">
        <f>INDEX(Market!$K$31:$K$54,MATCH(B3082&amp;"|"&amp;J3082,Market!$A$31:$A$54,0))</f>
        <v/>
      </c>
      <c r="L3082" s="6">
        <f>INDEX(Settings!$E$13:$E$19,MATCH(I3082,Settings!$B$13:$B$19,0))</f>
        <v/>
      </c>
      <c r="M3082" s="25">
        <f>INDEX(Structure!$K$6:$K$12,MATCH(I3082,Structure!$A$6:$A$12,0))</f>
        <v/>
      </c>
      <c r="N3082" s="26">
        <f>INDEX(Structure!$G$25:$G$52,MATCH(B3082&amp;"|"&amp;I3082,Structure!$A$25:$A$52,0))</f>
        <v/>
      </c>
      <c r="O3082" s="26">
        <f>INDEX(Structure!$H$25:$H$52,MATCH(B3082&amp;"|"&amp;I3082,Structure!$A$25:$A$52,0))</f>
        <v/>
      </c>
      <c r="P3082" s="26">
        <f>INDEX(Structure!$I$25:$I$52,MATCH(B3082&amp;"|"&amp;I3082,Structure!$A$25:$A$52,0))</f>
        <v/>
      </c>
      <c r="Q3082" s="20">
        <f>G3082/H3082</f>
        <v/>
      </c>
      <c r="R3082" s="20">
        <f>G3082/O3082</f>
        <v/>
      </c>
      <c r="S3082" s="32">
        <f>(G3082-N3082)/(P3082-N3082)</f>
        <v/>
      </c>
      <c r="T3082" s="4">
        <f>IF(G3082&lt;N3082,"Below",IF(G3082&gt;P3082,"Above","Within"))</f>
        <v/>
      </c>
      <c r="U3082" s="17">
        <f>MAX(0,N3082-G3082)*F3082</f>
        <v/>
      </c>
      <c r="V3082" s="17">
        <f>MAX(0,G3082-P3082)*F3082</f>
        <v/>
      </c>
      <c r="W3082" s="33">
        <f>IF(T3082="Above",LN(G3082/P3082)/LN(1+INDEX(Market!$E$6:$E$9,MATCH(B3082,Market!$A$6:$A$9,0))),0)</f>
        <v/>
      </c>
    </row>
    <row r="3083">
      <c r="A3083" s="5" t="inlineStr">
        <is>
          <t>E03578</t>
        </is>
      </c>
      <c r="B3083" s="5" t="inlineStr">
        <is>
          <t>PL</t>
        </is>
      </c>
      <c r="C3083" s="5" t="inlineStr">
        <is>
          <t>Customer Service</t>
        </is>
      </c>
      <c r="D3083" s="5" t="inlineStr">
        <is>
          <t>L2</t>
        </is>
      </c>
      <c r="E3083" s="5" t="inlineStr">
        <is>
          <t>M</t>
        </is>
      </c>
      <c r="F3083" s="5" t="n">
        <v>1</v>
      </c>
      <c r="G3083" s="31" t="n">
        <v>26300</v>
      </c>
      <c r="H3083" s="31" t="n">
        <v>23600</v>
      </c>
      <c r="I3083" s="6">
        <f>INDEX(Roles!$J$5:$J$40,MATCH(C3083&amp;"|"&amp;D3083,Roles!$A$5:$A$40,0))</f>
        <v/>
      </c>
      <c r="J3083" s="6">
        <f>INDEX(Roles!$K$5:$K$40,MATCH(C3083&amp;"|"&amp;D3083,Roles!$A$5:$A$40,0))</f>
        <v/>
      </c>
      <c r="K3083" s="26">
        <f>INDEX(Market!$K$31:$K$54,MATCH(B3083&amp;"|"&amp;J3083,Market!$A$31:$A$54,0))</f>
        <v/>
      </c>
      <c r="L3083" s="6">
        <f>INDEX(Settings!$E$13:$E$19,MATCH(I3083,Settings!$B$13:$B$19,0))</f>
        <v/>
      </c>
      <c r="M3083" s="25">
        <f>INDEX(Structure!$K$6:$K$12,MATCH(I3083,Structure!$A$6:$A$12,0))</f>
        <v/>
      </c>
      <c r="N3083" s="26">
        <f>INDEX(Structure!$G$25:$G$52,MATCH(B3083&amp;"|"&amp;I3083,Structure!$A$25:$A$52,0))</f>
        <v/>
      </c>
      <c r="O3083" s="26">
        <f>INDEX(Structure!$H$25:$H$52,MATCH(B3083&amp;"|"&amp;I3083,Structure!$A$25:$A$52,0))</f>
        <v/>
      </c>
      <c r="P3083" s="26">
        <f>INDEX(Structure!$I$25:$I$52,MATCH(B3083&amp;"|"&amp;I3083,Structure!$A$25:$A$52,0))</f>
        <v/>
      </c>
      <c r="Q3083" s="20">
        <f>G3083/H3083</f>
        <v/>
      </c>
      <c r="R3083" s="20">
        <f>G3083/O3083</f>
        <v/>
      </c>
      <c r="S3083" s="32">
        <f>(G3083-N3083)/(P3083-N3083)</f>
        <v/>
      </c>
      <c r="T3083" s="4">
        <f>IF(G3083&lt;N3083,"Below",IF(G3083&gt;P3083,"Above","Within"))</f>
        <v/>
      </c>
      <c r="U3083" s="17">
        <f>MAX(0,N3083-G3083)*F3083</f>
        <v/>
      </c>
      <c r="V3083" s="17">
        <f>MAX(0,G3083-P3083)*F3083</f>
        <v/>
      </c>
      <c r="W3083" s="33">
        <f>IF(T3083="Above",LN(G3083/P3083)/LN(1+INDEX(Market!$E$6:$E$9,MATCH(B3083,Market!$A$6:$A$9,0))),0)</f>
        <v/>
      </c>
    </row>
    <row r="3084">
      <c r="A3084" s="5" t="inlineStr">
        <is>
          <t>E03579</t>
        </is>
      </c>
      <c r="B3084" s="5" t="inlineStr">
        <is>
          <t>IT</t>
        </is>
      </c>
      <c r="C3084" s="5" t="inlineStr">
        <is>
          <t>Operations</t>
        </is>
      </c>
      <c r="D3084" s="5" t="inlineStr">
        <is>
          <t>L1</t>
        </is>
      </c>
      <c r="E3084" s="5" t="inlineStr">
        <is>
          <t>F</t>
        </is>
      </c>
      <c r="F3084" s="5" t="n">
        <v>1</v>
      </c>
      <c r="G3084" s="31" t="n">
        <v>21700</v>
      </c>
      <c r="H3084" s="31" t="n">
        <v>24700</v>
      </c>
      <c r="I3084" s="6">
        <f>INDEX(Roles!$J$5:$J$40,MATCH(C3084&amp;"|"&amp;D3084,Roles!$A$5:$A$40,0))</f>
        <v/>
      </c>
      <c r="J3084" s="6">
        <f>INDEX(Roles!$K$5:$K$40,MATCH(C3084&amp;"|"&amp;D3084,Roles!$A$5:$A$40,0))</f>
        <v/>
      </c>
      <c r="K3084" s="26">
        <f>INDEX(Market!$K$31:$K$54,MATCH(B3084&amp;"|"&amp;J3084,Market!$A$31:$A$54,0))</f>
        <v/>
      </c>
      <c r="L3084" s="6">
        <f>INDEX(Settings!$E$13:$E$19,MATCH(I3084,Settings!$B$13:$B$19,0))</f>
        <v/>
      </c>
      <c r="M3084" s="25">
        <f>INDEX(Structure!$K$6:$K$12,MATCH(I3084,Structure!$A$6:$A$12,0))</f>
        <v/>
      </c>
      <c r="N3084" s="26">
        <f>INDEX(Structure!$G$25:$G$52,MATCH(B3084&amp;"|"&amp;I3084,Structure!$A$25:$A$52,0))</f>
        <v/>
      </c>
      <c r="O3084" s="26">
        <f>INDEX(Structure!$H$25:$H$52,MATCH(B3084&amp;"|"&amp;I3084,Structure!$A$25:$A$52,0))</f>
        <v/>
      </c>
      <c r="P3084" s="26">
        <f>INDEX(Structure!$I$25:$I$52,MATCH(B3084&amp;"|"&amp;I3084,Structure!$A$25:$A$52,0))</f>
        <v/>
      </c>
      <c r="Q3084" s="20">
        <f>G3084/H3084</f>
        <v/>
      </c>
      <c r="R3084" s="20">
        <f>G3084/O3084</f>
        <v/>
      </c>
      <c r="S3084" s="32">
        <f>(G3084-N3084)/(P3084-N3084)</f>
        <v/>
      </c>
      <c r="T3084" s="4">
        <f>IF(G3084&lt;N3084,"Below",IF(G3084&gt;P3084,"Above","Within"))</f>
        <v/>
      </c>
      <c r="U3084" s="17">
        <f>MAX(0,N3084-G3084)*F3084</f>
        <v/>
      </c>
      <c r="V3084" s="17">
        <f>MAX(0,G3084-P3084)*F3084</f>
        <v/>
      </c>
      <c r="W3084" s="33">
        <f>IF(T3084="Above",LN(G3084/P3084)/LN(1+INDEX(Market!$E$6:$E$9,MATCH(B3084,Market!$A$6:$A$9,0))),0)</f>
        <v/>
      </c>
    </row>
    <row r="3085">
      <c r="A3085" s="5" t="inlineStr">
        <is>
          <t>E03580</t>
        </is>
      </c>
      <c r="B3085" s="5" t="inlineStr">
        <is>
          <t>ES</t>
        </is>
      </c>
      <c r="C3085" s="5" t="inlineStr">
        <is>
          <t>Operations</t>
        </is>
      </c>
      <c r="D3085" s="5" t="inlineStr">
        <is>
          <t>L1</t>
        </is>
      </c>
      <c r="E3085" s="5" t="inlineStr">
        <is>
          <t>F</t>
        </is>
      </c>
      <c r="F3085" s="5" t="n">
        <v>1</v>
      </c>
      <c r="G3085" s="31" t="n">
        <v>25450</v>
      </c>
      <c r="H3085" s="31" t="n">
        <v>23800</v>
      </c>
      <c r="I3085" s="6">
        <f>INDEX(Roles!$J$5:$J$40,MATCH(C3085&amp;"|"&amp;D3085,Roles!$A$5:$A$40,0))</f>
        <v/>
      </c>
      <c r="J3085" s="6">
        <f>INDEX(Roles!$K$5:$K$40,MATCH(C3085&amp;"|"&amp;D3085,Roles!$A$5:$A$40,0))</f>
        <v/>
      </c>
      <c r="K3085" s="26">
        <f>INDEX(Market!$K$31:$K$54,MATCH(B3085&amp;"|"&amp;J3085,Market!$A$31:$A$54,0))</f>
        <v/>
      </c>
      <c r="L3085" s="6">
        <f>INDEX(Settings!$E$13:$E$19,MATCH(I3085,Settings!$B$13:$B$19,0))</f>
        <v/>
      </c>
      <c r="M3085" s="25">
        <f>INDEX(Structure!$K$6:$K$12,MATCH(I3085,Structure!$A$6:$A$12,0))</f>
        <v/>
      </c>
      <c r="N3085" s="26">
        <f>INDEX(Structure!$G$25:$G$52,MATCH(B3085&amp;"|"&amp;I3085,Structure!$A$25:$A$52,0))</f>
        <v/>
      </c>
      <c r="O3085" s="26">
        <f>INDEX(Structure!$H$25:$H$52,MATCH(B3085&amp;"|"&amp;I3085,Structure!$A$25:$A$52,0))</f>
        <v/>
      </c>
      <c r="P3085" s="26">
        <f>INDEX(Structure!$I$25:$I$52,MATCH(B3085&amp;"|"&amp;I3085,Structure!$A$25:$A$52,0))</f>
        <v/>
      </c>
      <c r="Q3085" s="20">
        <f>G3085/H3085</f>
        <v/>
      </c>
      <c r="R3085" s="20">
        <f>G3085/O3085</f>
        <v/>
      </c>
      <c r="S3085" s="32">
        <f>(G3085-N3085)/(P3085-N3085)</f>
        <v/>
      </c>
      <c r="T3085" s="4">
        <f>IF(G3085&lt;N3085,"Below",IF(G3085&gt;P3085,"Above","Within"))</f>
        <v/>
      </c>
      <c r="U3085" s="17">
        <f>MAX(0,N3085-G3085)*F3085</f>
        <v/>
      </c>
      <c r="V3085" s="17">
        <f>MAX(0,G3085-P3085)*F3085</f>
        <v/>
      </c>
      <c r="W3085" s="33">
        <f>IF(T3085="Above",LN(G3085/P3085)/LN(1+INDEX(Market!$E$6:$E$9,MATCH(B3085,Market!$A$6:$A$9,0))),0)</f>
        <v/>
      </c>
    </row>
    <row r="3086">
      <c r="A3086" s="5" t="inlineStr">
        <is>
          <t>E03582</t>
        </is>
      </c>
      <c r="B3086" s="5" t="inlineStr">
        <is>
          <t>PL</t>
        </is>
      </c>
      <c r="C3086" s="5" t="inlineStr">
        <is>
          <t>Customer Service</t>
        </is>
      </c>
      <c r="D3086" s="5" t="inlineStr">
        <is>
          <t>L6</t>
        </is>
      </c>
      <c r="E3086" s="5" t="inlineStr">
        <is>
          <t>M</t>
        </is>
      </c>
      <c r="F3086" s="5" t="n">
        <v>1</v>
      </c>
      <c r="G3086" s="31" t="n">
        <v>82850</v>
      </c>
      <c r="H3086" s="31" t="n">
        <v>75600</v>
      </c>
      <c r="I3086" s="6">
        <f>INDEX(Roles!$J$5:$J$40,MATCH(C3086&amp;"|"&amp;D3086,Roles!$A$5:$A$40,0))</f>
        <v/>
      </c>
      <c r="J3086" s="6">
        <f>INDEX(Roles!$K$5:$K$40,MATCH(C3086&amp;"|"&amp;D3086,Roles!$A$5:$A$40,0))</f>
        <v/>
      </c>
      <c r="K3086" s="26">
        <f>INDEX(Market!$K$31:$K$54,MATCH(B3086&amp;"|"&amp;J3086,Market!$A$31:$A$54,0))</f>
        <v/>
      </c>
      <c r="L3086" s="6">
        <f>INDEX(Settings!$E$13:$E$19,MATCH(I3086,Settings!$B$13:$B$19,0))</f>
        <v/>
      </c>
      <c r="M3086" s="25">
        <f>INDEX(Structure!$K$6:$K$12,MATCH(I3086,Structure!$A$6:$A$12,0))</f>
        <v/>
      </c>
      <c r="N3086" s="26">
        <f>INDEX(Structure!$G$25:$G$52,MATCH(B3086&amp;"|"&amp;I3086,Structure!$A$25:$A$52,0))</f>
        <v/>
      </c>
      <c r="O3086" s="26">
        <f>INDEX(Structure!$H$25:$H$52,MATCH(B3086&amp;"|"&amp;I3086,Structure!$A$25:$A$52,0))</f>
        <v/>
      </c>
      <c r="P3086" s="26">
        <f>INDEX(Structure!$I$25:$I$52,MATCH(B3086&amp;"|"&amp;I3086,Structure!$A$25:$A$52,0))</f>
        <v/>
      </c>
      <c r="Q3086" s="20">
        <f>G3086/H3086</f>
        <v/>
      </c>
      <c r="R3086" s="20">
        <f>G3086/O3086</f>
        <v/>
      </c>
      <c r="S3086" s="32">
        <f>(G3086-N3086)/(P3086-N3086)</f>
        <v/>
      </c>
      <c r="T3086" s="4">
        <f>IF(G3086&lt;N3086,"Below",IF(G3086&gt;P3086,"Above","Within"))</f>
        <v/>
      </c>
      <c r="U3086" s="17">
        <f>MAX(0,N3086-G3086)*F3086</f>
        <v/>
      </c>
      <c r="V3086" s="17">
        <f>MAX(0,G3086-P3086)*F3086</f>
        <v/>
      </c>
      <c r="W3086" s="33">
        <f>IF(T3086="Above",LN(G3086/P3086)/LN(1+INDEX(Market!$E$6:$E$9,MATCH(B3086,Market!$A$6:$A$9,0))),0)</f>
        <v/>
      </c>
    </row>
    <row r="3087">
      <c r="A3087" s="5" t="inlineStr">
        <is>
          <t>E03583</t>
        </is>
      </c>
      <c r="B3087" s="5" t="inlineStr">
        <is>
          <t>DE</t>
        </is>
      </c>
      <c r="C3087" s="5" t="inlineStr">
        <is>
          <t>Customer Service</t>
        </is>
      </c>
      <c r="D3087" s="5" t="inlineStr">
        <is>
          <t>L2</t>
        </is>
      </c>
      <c r="E3087" s="5" t="inlineStr">
        <is>
          <t>M</t>
        </is>
      </c>
      <c r="F3087" s="5" t="n">
        <v>1</v>
      </c>
      <c r="G3087" s="31" t="n">
        <v>41750</v>
      </c>
      <c r="H3087" s="31" t="n">
        <v>42800</v>
      </c>
      <c r="I3087" s="6">
        <f>INDEX(Roles!$J$5:$J$40,MATCH(C3087&amp;"|"&amp;D3087,Roles!$A$5:$A$40,0))</f>
        <v/>
      </c>
      <c r="J3087" s="6">
        <f>INDEX(Roles!$K$5:$K$40,MATCH(C3087&amp;"|"&amp;D3087,Roles!$A$5:$A$40,0))</f>
        <v/>
      </c>
      <c r="K3087" s="26">
        <f>INDEX(Market!$K$31:$K$54,MATCH(B3087&amp;"|"&amp;J3087,Market!$A$31:$A$54,0))</f>
        <v/>
      </c>
      <c r="L3087" s="6">
        <f>INDEX(Settings!$E$13:$E$19,MATCH(I3087,Settings!$B$13:$B$19,0))</f>
        <v/>
      </c>
      <c r="M3087" s="25">
        <f>INDEX(Structure!$K$6:$K$12,MATCH(I3087,Structure!$A$6:$A$12,0))</f>
        <v/>
      </c>
      <c r="N3087" s="26">
        <f>INDEX(Structure!$G$25:$G$52,MATCH(B3087&amp;"|"&amp;I3087,Structure!$A$25:$A$52,0))</f>
        <v/>
      </c>
      <c r="O3087" s="26">
        <f>INDEX(Structure!$H$25:$H$52,MATCH(B3087&amp;"|"&amp;I3087,Structure!$A$25:$A$52,0))</f>
        <v/>
      </c>
      <c r="P3087" s="26">
        <f>INDEX(Structure!$I$25:$I$52,MATCH(B3087&amp;"|"&amp;I3087,Structure!$A$25:$A$52,0))</f>
        <v/>
      </c>
      <c r="Q3087" s="20">
        <f>G3087/H3087</f>
        <v/>
      </c>
      <c r="R3087" s="20">
        <f>G3087/O3087</f>
        <v/>
      </c>
      <c r="S3087" s="32">
        <f>(G3087-N3087)/(P3087-N3087)</f>
        <v/>
      </c>
      <c r="T3087" s="4">
        <f>IF(G3087&lt;N3087,"Below",IF(G3087&gt;P3087,"Above","Within"))</f>
        <v/>
      </c>
      <c r="U3087" s="17">
        <f>MAX(0,N3087-G3087)*F3087</f>
        <v/>
      </c>
      <c r="V3087" s="17">
        <f>MAX(0,G3087-P3087)*F3087</f>
        <v/>
      </c>
      <c r="W3087" s="33">
        <f>IF(T3087="Above",LN(G3087/P3087)/LN(1+INDEX(Market!$E$6:$E$9,MATCH(B3087,Market!$A$6:$A$9,0))),0)</f>
        <v/>
      </c>
    </row>
    <row r="3088">
      <c r="A3088" s="5" t="inlineStr">
        <is>
          <t>E03584</t>
        </is>
      </c>
      <c r="B3088" s="5" t="inlineStr">
        <is>
          <t>IT</t>
        </is>
      </c>
      <c r="C3088" s="5" t="inlineStr">
        <is>
          <t>Operations</t>
        </is>
      </c>
      <c r="D3088" s="5" t="inlineStr">
        <is>
          <t>L5</t>
        </is>
      </c>
      <c r="E3088" s="5" t="inlineStr">
        <is>
          <t>M</t>
        </is>
      </c>
      <c r="F3088" s="5" t="n">
        <v>1</v>
      </c>
      <c r="G3088" s="31" t="n">
        <v>68050</v>
      </c>
      <c r="H3088" s="31" t="n">
        <v>71600</v>
      </c>
      <c r="I3088" s="6">
        <f>INDEX(Roles!$J$5:$J$40,MATCH(C3088&amp;"|"&amp;D3088,Roles!$A$5:$A$40,0))</f>
        <v/>
      </c>
      <c r="J3088" s="6">
        <f>INDEX(Roles!$K$5:$K$40,MATCH(C3088&amp;"|"&amp;D3088,Roles!$A$5:$A$40,0))</f>
        <v/>
      </c>
      <c r="K3088" s="26">
        <f>INDEX(Market!$K$31:$K$54,MATCH(B3088&amp;"|"&amp;J3088,Market!$A$31:$A$54,0))</f>
        <v/>
      </c>
      <c r="L3088" s="6">
        <f>INDEX(Settings!$E$13:$E$19,MATCH(I3088,Settings!$B$13:$B$19,0))</f>
        <v/>
      </c>
      <c r="M3088" s="25">
        <f>INDEX(Structure!$K$6:$K$12,MATCH(I3088,Structure!$A$6:$A$12,0))</f>
        <v/>
      </c>
      <c r="N3088" s="26">
        <f>INDEX(Structure!$G$25:$G$52,MATCH(B3088&amp;"|"&amp;I3088,Structure!$A$25:$A$52,0))</f>
        <v/>
      </c>
      <c r="O3088" s="26">
        <f>INDEX(Structure!$H$25:$H$52,MATCH(B3088&amp;"|"&amp;I3088,Structure!$A$25:$A$52,0))</f>
        <v/>
      </c>
      <c r="P3088" s="26">
        <f>INDEX(Structure!$I$25:$I$52,MATCH(B3088&amp;"|"&amp;I3088,Structure!$A$25:$A$52,0))</f>
        <v/>
      </c>
      <c r="Q3088" s="20">
        <f>G3088/H3088</f>
        <v/>
      </c>
      <c r="R3088" s="20">
        <f>G3088/O3088</f>
        <v/>
      </c>
      <c r="S3088" s="32">
        <f>(G3088-N3088)/(P3088-N3088)</f>
        <v/>
      </c>
      <c r="T3088" s="4">
        <f>IF(G3088&lt;N3088,"Below",IF(G3088&gt;P3088,"Above","Within"))</f>
        <v/>
      </c>
      <c r="U3088" s="17">
        <f>MAX(0,N3088-G3088)*F3088</f>
        <v/>
      </c>
      <c r="V3088" s="17">
        <f>MAX(0,G3088-P3088)*F3088</f>
        <v/>
      </c>
      <c r="W3088" s="33">
        <f>IF(T3088="Above",LN(G3088/P3088)/LN(1+INDEX(Market!$E$6:$E$9,MATCH(B3088,Market!$A$6:$A$9,0))),0)</f>
        <v/>
      </c>
    </row>
    <row r="3089">
      <c r="A3089" s="5" t="inlineStr">
        <is>
          <t>E03585</t>
        </is>
      </c>
      <c r="B3089" s="5" t="inlineStr">
        <is>
          <t>PL</t>
        </is>
      </c>
      <c r="C3089" s="5" t="inlineStr">
        <is>
          <t>Operations</t>
        </is>
      </c>
      <c r="D3089" s="5" t="inlineStr">
        <is>
          <t>L2</t>
        </is>
      </c>
      <c r="E3089" s="5" t="inlineStr">
        <is>
          <t>M</t>
        </is>
      </c>
      <c r="F3089" s="5" t="n">
        <v>1</v>
      </c>
      <c r="G3089" s="31" t="n">
        <v>23500</v>
      </c>
      <c r="H3089" s="31" t="n">
        <v>24900</v>
      </c>
      <c r="I3089" s="6">
        <f>INDEX(Roles!$J$5:$J$40,MATCH(C3089&amp;"|"&amp;D3089,Roles!$A$5:$A$40,0))</f>
        <v/>
      </c>
      <c r="J3089" s="6">
        <f>INDEX(Roles!$K$5:$K$40,MATCH(C3089&amp;"|"&amp;D3089,Roles!$A$5:$A$40,0))</f>
        <v/>
      </c>
      <c r="K3089" s="26">
        <f>INDEX(Market!$K$31:$K$54,MATCH(B3089&amp;"|"&amp;J3089,Market!$A$31:$A$54,0))</f>
        <v/>
      </c>
      <c r="L3089" s="6">
        <f>INDEX(Settings!$E$13:$E$19,MATCH(I3089,Settings!$B$13:$B$19,0))</f>
        <v/>
      </c>
      <c r="M3089" s="25">
        <f>INDEX(Structure!$K$6:$K$12,MATCH(I3089,Structure!$A$6:$A$12,0))</f>
        <v/>
      </c>
      <c r="N3089" s="26">
        <f>INDEX(Structure!$G$25:$G$52,MATCH(B3089&amp;"|"&amp;I3089,Structure!$A$25:$A$52,0))</f>
        <v/>
      </c>
      <c r="O3089" s="26">
        <f>INDEX(Structure!$H$25:$H$52,MATCH(B3089&amp;"|"&amp;I3089,Structure!$A$25:$A$52,0))</f>
        <v/>
      </c>
      <c r="P3089" s="26">
        <f>INDEX(Structure!$I$25:$I$52,MATCH(B3089&amp;"|"&amp;I3089,Structure!$A$25:$A$52,0))</f>
        <v/>
      </c>
      <c r="Q3089" s="20">
        <f>G3089/H3089</f>
        <v/>
      </c>
      <c r="R3089" s="20">
        <f>G3089/O3089</f>
        <v/>
      </c>
      <c r="S3089" s="32">
        <f>(G3089-N3089)/(P3089-N3089)</f>
        <v/>
      </c>
      <c r="T3089" s="4">
        <f>IF(G3089&lt;N3089,"Below",IF(G3089&gt;P3089,"Above","Within"))</f>
        <v/>
      </c>
      <c r="U3089" s="17">
        <f>MAX(0,N3089-G3089)*F3089</f>
        <v/>
      </c>
      <c r="V3089" s="17">
        <f>MAX(0,G3089-P3089)*F3089</f>
        <v/>
      </c>
      <c r="W3089" s="33">
        <f>IF(T3089="Above",LN(G3089/P3089)/LN(1+INDEX(Market!$E$6:$E$9,MATCH(B3089,Market!$A$6:$A$9,0))),0)</f>
        <v/>
      </c>
    </row>
    <row r="3090">
      <c r="A3090" s="5" t="inlineStr">
        <is>
          <t>E03586</t>
        </is>
      </c>
      <c r="B3090" s="5" t="inlineStr">
        <is>
          <t>ES</t>
        </is>
      </c>
      <c r="C3090" s="5" t="inlineStr">
        <is>
          <t>HR</t>
        </is>
      </c>
      <c r="D3090" s="5" t="inlineStr">
        <is>
          <t>L5</t>
        </is>
      </c>
      <c r="E3090" s="5" t="inlineStr">
        <is>
          <t>M</t>
        </is>
      </c>
      <c r="F3090" s="5" t="n">
        <v>1</v>
      </c>
      <c r="G3090" s="31" t="n">
        <v>72150</v>
      </c>
      <c r="H3090" s="31" t="n">
        <v>72500</v>
      </c>
      <c r="I3090" s="6">
        <f>INDEX(Roles!$J$5:$J$40,MATCH(C3090&amp;"|"&amp;D3090,Roles!$A$5:$A$40,0))</f>
        <v/>
      </c>
      <c r="J3090" s="6">
        <f>INDEX(Roles!$K$5:$K$40,MATCH(C3090&amp;"|"&amp;D3090,Roles!$A$5:$A$40,0))</f>
        <v/>
      </c>
      <c r="K3090" s="26">
        <f>INDEX(Market!$K$31:$K$54,MATCH(B3090&amp;"|"&amp;J3090,Market!$A$31:$A$54,0))</f>
        <v/>
      </c>
      <c r="L3090" s="6">
        <f>INDEX(Settings!$E$13:$E$19,MATCH(I3090,Settings!$B$13:$B$19,0))</f>
        <v/>
      </c>
      <c r="M3090" s="25">
        <f>INDEX(Structure!$K$6:$K$12,MATCH(I3090,Structure!$A$6:$A$12,0))</f>
        <v/>
      </c>
      <c r="N3090" s="26">
        <f>INDEX(Structure!$G$25:$G$52,MATCH(B3090&amp;"|"&amp;I3090,Structure!$A$25:$A$52,0))</f>
        <v/>
      </c>
      <c r="O3090" s="26">
        <f>INDEX(Structure!$H$25:$H$52,MATCH(B3090&amp;"|"&amp;I3090,Structure!$A$25:$A$52,0))</f>
        <v/>
      </c>
      <c r="P3090" s="26">
        <f>INDEX(Structure!$I$25:$I$52,MATCH(B3090&amp;"|"&amp;I3090,Structure!$A$25:$A$52,0))</f>
        <v/>
      </c>
      <c r="Q3090" s="20">
        <f>G3090/H3090</f>
        <v/>
      </c>
      <c r="R3090" s="20">
        <f>G3090/O3090</f>
        <v/>
      </c>
      <c r="S3090" s="32">
        <f>(G3090-N3090)/(P3090-N3090)</f>
        <v/>
      </c>
      <c r="T3090" s="4">
        <f>IF(G3090&lt;N3090,"Below",IF(G3090&gt;P3090,"Above","Within"))</f>
        <v/>
      </c>
      <c r="U3090" s="17">
        <f>MAX(0,N3090-G3090)*F3090</f>
        <v/>
      </c>
      <c r="V3090" s="17">
        <f>MAX(0,G3090-P3090)*F3090</f>
        <v/>
      </c>
      <c r="W3090" s="33">
        <f>IF(T3090="Above",LN(G3090/P3090)/LN(1+INDEX(Market!$E$6:$E$9,MATCH(B3090,Market!$A$6:$A$9,0))),0)</f>
        <v/>
      </c>
    </row>
    <row r="3091">
      <c r="A3091" s="5" t="inlineStr">
        <is>
          <t>E03587</t>
        </is>
      </c>
      <c r="B3091" s="5" t="inlineStr">
        <is>
          <t>PL</t>
        </is>
      </c>
      <c r="C3091" s="5" t="inlineStr">
        <is>
          <t>Tech</t>
        </is>
      </c>
      <c r="D3091" s="5" t="inlineStr">
        <is>
          <t>L3</t>
        </is>
      </c>
      <c r="E3091" s="5" t="inlineStr">
        <is>
          <t>F</t>
        </is>
      </c>
      <c r="F3091" s="5" t="n">
        <v>1</v>
      </c>
      <c r="G3091" s="31" t="n">
        <v>40400</v>
      </c>
      <c r="H3091" s="31" t="n">
        <v>42000</v>
      </c>
      <c r="I3091" s="6">
        <f>INDEX(Roles!$J$5:$J$40,MATCH(C3091&amp;"|"&amp;D3091,Roles!$A$5:$A$40,0))</f>
        <v/>
      </c>
      <c r="J3091" s="6">
        <f>INDEX(Roles!$K$5:$K$40,MATCH(C3091&amp;"|"&amp;D3091,Roles!$A$5:$A$40,0))</f>
        <v/>
      </c>
      <c r="K3091" s="26">
        <f>INDEX(Market!$K$31:$K$54,MATCH(B3091&amp;"|"&amp;J3091,Market!$A$31:$A$54,0))</f>
        <v/>
      </c>
      <c r="L3091" s="6">
        <f>INDEX(Settings!$E$13:$E$19,MATCH(I3091,Settings!$B$13:$B$19,0))</f>
        <v/>
      </c>
      <c r="M3091" s="25">
        <f>INDEX(Structure!$K$6:$K$12,MATCH(I3091,Structure!$A$6:$A$12,0))</f>
        <v/>
      </c>
      <c r="N3091" s="26">
        <f>INDEX(Structure!$G$25:$G$52,MATCH(B3091&amp;"|"&amp;I3091,Structure!$A$25:$A$52,0))</f>
        <v/>
      </c>
      <c r="O3091" s="26">
        <f>INDEX(Structure!$H$25:$H$52,MATCH(B3091&amp;"|"&amp;I3091,Structure!$A$25:$A$52,0))</f>
        <v/>
      </c>
      <c r="P3091" s="26">
        <f>INDEX(Structure!$I$25:$I$52,MATCH(B3091&amp;"|"&amp;I3091,Structure!$A$25:$A$52,0))</f>
        <v/>
      </c>
      <c r="Q3091" s="20">
        <f>G3091/H3091</f>
        <v/>
      </c>
      <c r="R3091" s="20">
        <f>G3091/O3091</f>
        <v/>
      </c>
      <c r="S3091" s="32">
        <f>(G3091-N3091)/(P3091-N3091)</f>
        <v/>
      </c>
      <c r="T3091" s="4">
        <f>IF(G3091&lt;N3091,"Below",IF(G3091&gt;P3091,"Above","Within"))</f>
        <v/>
      </c>
      <c r="U3091" s="17">
        <f>MAX(0,N3091-G3091)*F3091</f>
        <v/>
      </c>
      <c r="V3091" s="17">
        <f>MAX(0,G3091-P3091)*F3091</f>
        <v/>
      </c>
      <c r="W3091" s="33">
        <f>IF(T3091="Above",LN(G3091/P3091)/LN(1+INDEX(Market!$E$6:$E$9,MATCH(B3091,Market!$A$6:$A$9,0))),0)</f>
        <v/>
      </c>
    </row>
    <row r="3092">
      <c r="A3092" s="5" t="inlineStr">
        <is>
          <t>E03588</t>
        </is>
      </c>
      <c r="B3092" s="5" t="inlineStr">
        <is>
          <t>PL</t>
        </is>
      </c>
      <c r="C3092" s="5" t="inlineStr">
        <is>
          <t>Tech</t>
        </is>
      </c>
      <c r="D3092" s="5" t="inlineStr">
        <is>
          <t>L3</t>
        </is>
      </c>
      <c r="E3092" s="5" t="inlineStr">
        <is>
          <t>M</t>
        </is>
      </c>
      <c r="F3092" s="5" t="n">
        <v>1</v>
      </c>
      <c r="G3092" s="31" t="n">
        <v>39700</v>
      </c>
      <c r="H3092" s="31" t="n">
        <v>42000</v>
      </c>
      <c r="I3092" s="6">
        <f>INDEX(Roles!$J$5:$J$40,MATCH(C3092&amp;"|"&amp;D3092,Roles!$A$5:$A$40,0))</f>
        <v/>
      </c>
      <c r="J3092" s="6">
        <f>INDEX(Roles!$K$5:$K$40,MATCH(C3092&amp;"|"&amp;D3092,Roles!$A$5:$A$40,0))</f>
        <v/>
      </c>
      <c r="K3092" s="26">
        <f>INDEX(Market!$K$31:$K$54,MATCH(B3092&amp;"|"&amp;J3092,Market!$A$31:$A$54,0))</f>
        <v/>
      </c>
      <c r="L3092" s="6">
        <f>INDEX(Settings!$E$13:$E$19,MATCH(I3092,Settings!$B$13:$B$19,0))</f>
        <v/>
      </c>
      <c r="M3092" s="25">
        <f>INDEX(Structure!$K$6:$K$12,MATCH(I3092,Structure!$A$6:$A$12,0))</f>
        <v/>
      </c>
      <c r="N3092" s="26">
        <f>INDEX(Structure!$G$25:$G$52,MATCH(B3092&amp;"|"&amp;I3092,Structure!$A$25:$A$52,0))</f>
        <v/>
      </c>
      <c r="O3092" s="26">
        <f>INDEX(Structure!$H$25:$H$52,MATCH(B3092&amp;"|"&amp;I3092,Structure!$A$25:$A$52,0))</f>
        <v/>
      </c>
      <c r="P3092" s="26">
        <f>INDEX(Structure!$I$25:$I$52,MATCH(B3092&amp;"|"&amp;I3092,Structure!$A$25:$A$52,0))</f>
        <v/>
      </c>
      <c r="Q3092" s="20">
        <f>G3092/H3092</f>
        <v/>
      </c>
      <c r="R3092" s="20">
        <f>G3092/O3092</f>
        <v/>
      </c>
      <c r="S3092" s="32">
        <f>(G3092-N3092)/(P3092-N3092)</f>
        <v/>
      </c>
      <c r="T3092" s="4">
        <f>IF(G3092&lt;N3092,"Below",IF(G3092&gt;P3092,"Above","Within"))</f>
        <v/>
      </c>
      <c r="U3092" s="17">
        <f>MAX(0,N3092-G3092)*F3092</f>
        <v/>
      </c>
      <c r="V3092" s="17">
        <f>MAX(0,G3092-P3092)*F3092</f>
        <v/>
      </c>
      <c r="W3092" s="33">
        <f>IF(T3092="Above",LN(G3092/P3092)/LN(1+INDEX(Market!$E$6:$E$9,MATCH(B3092,Market!$A$6:$A$9,0))),0)</f>
        <v/>
      </c>
    </row>
    <row r="3093">
      <c r="A3093" s="5" t="inlineStr">
        <is>
          <t>E03590</t>
        </is>
      </c>
      <c r="B3093" s="5" t="inlineStr">
        <is>
          <t>IT</t>
        </is>
      </c>
      <c r="C3093" s="5" t="inlineStr">
        <is>
          <t>Customer Service</t>
        </is>
      </c>
      <c r="D3093" s="5" t="inlineStr">
        <is>
          <t>L2</t>
        </is>
      </c>
      <c r="E3093" s="5" t="inlineStr">
        <is>
          <t>F</t>
        </is>
      </c>
      <c r="F3093" s="5" t="n">
        <v>1</v>
      </c>
      <c r="G3093" s="31" t="n">
        <v>28700</v>
      </c>
      <c r="H3093" s="31" t="n">
        <v>29200</v>
      </c>
      <c r="I3093" s="6">
        <f>INDEX(Roles!$J$5:$J$40,MATCH(C3093&amp;"|"&amp;D3093,Roles!$A$5:$A$40,0))</f>
        <v/>
      </c>
      <c r="J3093" s="6">
        <f>INDEX(Roles!$K$5:$K$40,MATCH(C3093&amp;"|"&amp;D3093,Roles!$A$5:$A$40,0))</f>
        <v/>
      </c>
      <c r="K3093" s="26">
        <f>INDEX(Market!$K$31:$K$54,MATCH(B3093&amp;"|"&amp;J3093,Market!$A$31:$A$54,0))</f>
        <v/>
      </c>
      <c r="L3093" s="6">
        <f>INDEX(Settings!$E$13:$E$19,MATCH(I3093,Settings!$B$13:$B$19,0))</f>
        <v/>
      </c>
      <c r="M3093" s="25">
        <f>INDEX(Structure!$K$6:$K$12,MATCH(I3093,Structure!$A$6:$A$12,0))</f>
        <v/>
      </c>
      <c r="N3093" s="26">
        <f>INDEX(Structure!$G$25:$G$52,MATCH(B3093&amp;"|"&amp;I3093,Structure!$A$25:$A$52,0))</f>
        <v/>
      </c>
      <c r="O3093" s="26">
        <f>INDEX(Structure!$H$25:$H$52,MATCH(B3093&amp;"|"&amp;I3093,Structure!$A$25:$A$52,0))</f>
        <v/>
      </c>
      <c r="P3093" s="26">
        <f>INDEX(Structure!$I$25:$I$52,MATCH(B3093&amp;"|"&amp;I3093,Structure!$A$25:$A$52,0))</f>
        <v/>
      </c>
      <c r="Q3093" s="20">
        <f>G3093/H3093</f>
        <v/>
      </c>
      <c r="R3093" s="20">
        <f>G3093/O3093</f>
        <v/>
      </c>
      <c r="S3093" s="32">
        <f>(G3093-N3093)/(P3093-N3093)</f>
        <v/>
      </c>
      <c r="T3093" s="4">
        <f>IF(G3093&lt;N3093,"Below",IF(G3093&gt;P3093,"Above","Within"))</f>
        <v/>
      </c>
      <c r="U3093" s="17">
        <f>MAX(0,N3093-G3093)*F3093</f>
        <v/>
      </c>
      <c r="V3093" s="17">
        <f>MAX(0,G3093-P3093)*F3093</f>
        <v/>
      </c>
      <c r="W3093" s="33">
        <f>IF(T3093="Above",LN(G3093/P3093)/LN(1+INDEX(Market!$E$6:$E$9,MATCH(B3093,Market!$A$6:$A$9,0))),0)</f>
        <v/>
      </c>
    </row>
    <row r="3094">
      <c r="A3094" s="5" t="inlineStr">
        <is>
          <t>E03591</t>
        </is>
      </c>
      <c r="B3094" s="5" t="inlineStr">
        <is>
          <t>PL</t>
        </is>
      </c>
      <c r="C3094" s="5" t="inlineStr">
        <is>
          <t>Customer Service</t>
        </is>
      </c>
      <c r="D3094" s="5" t="inlineStr">
        <is>
          <t>L1</t>
        </is>
      </c>
      <c r="E3094" s="5" t="inlineStr">
        <is>
          <t>M</t>
        </is>
      </c>
      <c r="F3094" s="5" t="n">
        <v>1</v>
      </c>
      <c r="G3094" s="31" t="n">
        <v>20300</v>
      </c>
      <c r="H3094" s="31" t="n">
        <v>18900</v>
      </c>
      <c r="I3094" s="6">
        <f>INDEX(Roles!$J$5:$J$40,MATCH(C3094&amp;"|"&amp;D3094,Roles!$A$5:$A$40,0))</f>
        <v/>
      </c>
      <c r="J3094" s="6">
        <f>INDEX(Roles!$K$5:$K$40,MATCH(C3094&amp;"|"&amp;D3094,Roles!$A$5:$A$40,0))</f>
        <v/>
      </c>
      <c r="K3094" s="26">
        <f>INDEX(Market!$K$31:$K$54,MATCH(B3094&amp;"|"&amp;J3094,Market!$A$31:$A$54,0))</f>
        <v/>
      </c>
      <c r="L3094" s="6">
        <f>INDEX(Settings!$E$13:$E$19,MATCH(I3094,Settings!$B$13:$B$19,0))</f>
        <v/>
      </c>
      <c r="M3094" s="25">
        <f>INDEX(Structure!$K$6:$K$12,MATCH(I3094,Structure!$A$6:$A$12,0))</f>
        <v/>
      </c>
      <c r="N3094" s="26">
        <f>INDEX(Structure!$G$25:$G$52,MATCH(B3094&amp;"|"&amp;I3094,Structure!$A$25:$A$52,0))</f>
        <v/>
      </c>
      <c r="O3094" s="26">
        <f>INDEX(Structure!$H$25:$H$52,MATCH(B3094&amp;"|"&amp;I3094,Structure!$A$25:$A$52,0))</f>
        <v/>
      </c>
      <c r="P3094" s="26">
        <f>INDEX(Structure!$I$25:$I$52,MATCH(B3094&amp;"|"&amp;I3094,Structure!$A$25:$A$52,0))</f>
        <v/>
      </c>
      <c r="Q3094" s="20">
        <f>G3094/H3094</f>
        <v/>
      </c>
      <c r="R3094" s="20">
        <f>G3094/O3094</f>
        <v/>
      </c>
      <c r="S3094" s="32">
        <f>(G3094-N3094)/(P3094-N3094)</f>
        <v/>
      </c>
      <c r="T3094" s="4">
        <f>IF(G3094&lt;N3094,"Below",IF(G3094&gt;P3094,"Above","Within"))</f>
        <v/>
      </c>
      <c r="U3094" s="17">
        <f>MAX(0,N3094-G3094)*F3094</f>
        <v/>
      </c>
      <c r="V3094" s="17">
        <f>MAX(0,G3094-P3094)*F3094</f>
        <v/>
      </c>
      <c r="W3094" s="33">
        <f>IF(T3094="Above",LN(G3094/P3094)/LN(1+INDEX(Market!$E$6:$E$9,MATCH(B3094,Market!$A$6:$A$9,0))),0)</f>
        <v/>
      </c>
    </row>
    <row r="3095">
      <c r="A3095" s="5" t="inlineStr">
        <is>
          <t>E03592</t>
        </is>
      </c>
      <c r="B3095" s="5" t="inlineStr">
        <is>
          <t>DE</t>
        </is>
      </c>
      <c r="C3095" s="5" t="inlineStr">
        <is>
          <t>Operations</t>
        </is>
      </c>
      <c r="D3095" s="5" t="inlineStr">
        <is>
          <t>L1</t>
        </is>
      </c>
      <c r="E3095" s="5" t="inlineStr">
        <is>
          <t>M</t>
        </is>
      </c>
      <c r="F3095" s="5" t="n">
        <v>1</v>
      </c>
      <c r="G3095" s="31" t="n">
        <v>36200</v>
      </c>
      <c r="H3095" s="31" t="n">
        <v>36100</v>
      </c>
      <c r="I3095" s="6">
        <f>INDEX(Roles!$J$5:$J$40,MATCH(C3095&amp;"|"&amp;D3095,Roles!$A$5:$A$40,0))</f>
        <v/>
      </c>
      <c r="J3095" s="6">
        <f>INDEX(Roles!$K$5:$K$40,MATCH(C3095&amp;"|"&amp;D3095,Roles!$A$5:$A$40,0))</f>
        <v/>
      </c>
      <c r="K3095" s="26">
        <f>INDEX(Market!$K$31:$K$54,MATCH(B3095&amp;"|"&amp;J3095,Market!$A$31:$A$54,0))</f>
        <v/>
      </c>
      <c r="L3095" s="6">
        <f>INDEX(Settings!$E$13:$E$19,MATCH(I3095,Settings!$B$13:$B$19,0))</f>
        <v/>
      </c>
      <c r="M3095" s="25">
        <f>INDEX(Structure!$K$6:$K$12,MATCH(I3095,Structure!$A$6:$A$12,0))</f>
        <v/>
      </c>
      <c r="N3095" s="26">
        <f>INDEX(Structure!$G$25:$G$52,MATCH(B3095&amp;"|"&amp;I3095,Structure!$A$25:$A$52,0))</f>
        <v/>
      </c>
      <c r="O3095" s="26">
        <f>INDEX(Structure!$H$25:$H$52,MATCH(B3095&amp;"|"&amp;I3095,Structure!$A$25:$A$52,0))</f>
        <v/>
      </c>
      <c r="P3095" s="26">
        <f>INDEX(Structure!$I$25:$I$52,MATCH(B3095&amp;"|"&amp;I3095,Structure!$A$25:$A$52,0))</f>
        <v/>
      </c>
      <c r="Q3095" s="20">
        <f>G3095/H3095</f>
        <v/>
      </c>
      <c r="R3095" s="20">
        <f>G3095/O3095</f>
        <v/>
      </c>
      <c r="S3095" s="32">
        <f>(G3095-N3095)/(P3095-N3095)</f>
        <v/>
      </c>
      <c r="T3095" s="4">
        <f>IF(G3095&lt;N3095,"Below",IF(G3095&gt;P3095,"Above","Within"))</f>
        <v/>
      </c>
      <c r="U3095" s="17">
        <f>MAX(0,N3095-G3095)*F3095</f>
        <v/>
      </c>
      <c r="V3095" s="17">
        <f>MAX(0,G3095-P3095)*F3095</f>
        <v/>
      </c>
      <c r="W3095" s="33">
        <f>IF(T3095="Above",LN(G3095/P3095)/LN(1+INDEX(Market!$E$6:$E$9,MATCH(B3095,Market!$A$6:$A$9,0))),0)</f>
        <v/>
      </c>
    </row>
    <row r="3096">
      <c r="A3096" s="5" t="inlineStr">
        <is>
          <t>E03593</t>
        </is>
      </c>
      <c r="B3096" s="5" t="inlineStr">
        <is>
          <t>ES</t>
        </is>
      </c>
      <c r="C3096" s="5" t="inlineStr">
        <is>
          <t>Tech</t>
        </is>
      </c>
      <c r="D3096" s="5" t="inlineStr">
        <is>
          <t>L2</t>
        </is>
      </c>
      <c r="E3096" s="5" t="inlineStr">
        <is>
          <t>M</t>
        </is>
      </c>
      <c r="F3096" s="5" t="n">
        <v>1</v>
      </c>
      <c r="G3096" s="31" t="n">
        <v>42350</v>
      </c>
      <c r="H3096" s="31" t="n">
        <v>39100</v>
      </c>
      <c r="I3096" s="6">
        <f>INDEX(Roles!$J$5:$J$40,MATCH(C3096&amp;"|"&amp;D3096,Roles!$A$5:$A$40,0))</f>
        <v/>
      </c>
      <c r="J3096" s="6">
        <f>INDEX(Roles!$K$5:$K$40,MATCH(C3096&amp;"|"&amp;D3096,Roles!$A$5:$A$40,0))</f>
        <v/>
      </c>
      <c r="K3096" s="26">
        <f>INDEX(Market!$K$31:$K$54,MATCH(B3096&amp;"|"&amp;J3096,Market!$A$31:$A$54,0))</f>
        <v/>
      </c>
      <c r="L3096" s="6">
        <f>INDEX(Settings!$E$13:$E$19,MATCH(I3096,Settings!$B$13:$B$19,0))</f>
        <v/>
      </c>
      <c r="M3096" s="25">
        <f>INDEX(Structure!$K$6:$K$12,MATCH(I3096,Structure!$A$6:$A$12,0))</f>
        <v/>
      </c>
      <c r="N3096" s="26">
        <f>INDEX(Structure!$G$25:$G$52,MATCH(B3096&amp;"|"&amp;I3096,Structure!$A$25:$A$52,0))</f>
        <v/>
      </c>
      <c r="O3096" s="26">
        <f>INDEX(Structure!$H$25:$H$52,MATCH(B3096&amp;"|"&amp;I3096,Structure!$A$25:$A$52,0))</f>
        <v/>
      </c>
      <c r="P3096" s="26">
        <f>INDEX(Structure!$I$25:$I$52,MATCH(B3096&amp;"|"&amp;I3096,Structure!$A$25:$A$52,0))</f>
        <v/>
      </c>
      <c r="Q3096" s="20">
        <f>G3096/H3096</f>
        <v/>
      </c>
      <c r="R3096" s="20">
        <f>G3096/O3096</f>
        <v/>
      </c>
      <c r="S3096" s="32">
        <f>(G3096-N3096)/(P3096-N3096)</f>
        <v/>
      </c>
      <c r="T3096" s="4">
        <f>IF(G3096&lt;N3096,"Below",IF(G3096&gt;P3096,"Above","Within"))</f>
        <v/>
      </c>
      <c r="U3096" s="17">
        <f>MAX(0,N3096-G3096)*F3096</f>
        <v/>
      </c>
      <c r="V3096" s="17">
        <f>MAX(0,G3096-P3096)*F3096</f>
        <v/>
      </c>
      <c r="W3096" s="33">
        <f>IF(T3096="Above",LN(G3096/P3096)/LN(1+INDEX(Market!$E$6:$E$9,MATCH(B3096,Market!$A$6:$A$9,0))),0)</f>
        <v/>
      </c>
    </row>
    <row r="3097">
      <c r="A3097" s="5" t="inlineStr">
        <is>
          <t>E03594</t>
        </is>
      </c>
      <c r="B3097" s="5" t="inlineStr">
        <is>
          <t>ES</t>
        </is>
      </c>
      <c r="C3097" s="5" t="inlineStr">
        <is>
          <t>Tech</t>
        </is>
      </c>
      <c r="D3097" s="5" t="inlineStr">
        <is>
          <t>L1</t>
        </is>
      </c>
      <c r="E3097" s="5" t="inlineStr">
        <is>
          <t>M</t>
        </is>
      </c>
      <c r="F3097" s="5" t="n">
        <v>1</v>
      </c>
      <c r="G3097" s="31" t="n">
        <v>27500</v>
      </c>
      <c r="H3097" s="31" t="n">
        <v>31200</v>
      </c>
      <c r="I3097" s="6">
        <f>INDEX(Roles!$J$5:$J$40,MATCH(C3097&amp;"|"&amp;D3097,Roles!$A$5:$A$40,0))</f>
        <v/>
      </c>
      <c r="J3097" s="6">
        <f>INDEX(Roles!$K$5:$K$40,MATCH(C3097&amp;"|"&amp;D3097,Roles!$A$5:$A$40,0))</f>
        <v/>
      </c>
      <c r="K3097" s="26">
        <f>INDEX(Market!$K$31:$K$54,MATCH(B3097&amp;"|"&amp;J3097,Market!$A$31:$A$54,0))</f>
        <v/>
      </c>
      <c r="L3097" s="6">
        <f>INDEX(Settings!$E$13:$E$19,MATCH(I3097,Settings!$B$13:$B$19,0))</f>
        <v/>
      </c>
      <c r="M3097" s="25">
        <f>INDEX(Structure!$K$6:$K$12,MATCH(I3097,Structure!$A$6:$A$12,0))</f>
        <v/>
      </c>
      <c r="N3097" s="26">
        <f>INDEX(Structure!$G$25:$G$52,MATCH(B3097&amp;"|"&amp;I3097,Structure!$A$25:$A$52,0))</f>
        <v/>
      </c>
      <c r="O3097" s="26">
        <f>INDEX(Structure!$H$25:$H$52,MATCH(B3097&amp;"|"&amp;I3097,Structure!$A$25:$A$52,0))</f>
        <v/>
      </c>
      <c r="P3097" s="26">
        <f>INDEX(Structure!$I$25:$I$52,MATCH(B3097&amp;"|"&amp;I3097,Structure!$A$25:$A$52,0))</f>
        <v/>
      </c>
      <c r="Q3097" s="20">
        <f>G3097/H3097</f>
        <v/>
      </c>
      <c r="R3097" s="20">
        <f>G3097/O3097</f>
        <v/>
      </c>
      <c r="S3097" s="32">
        <f>(G3097-N3097)/(P3097-N3097)</f>
        <v/>
      </c>
      <c r="T3097" s="4">
        <f>IF(G3097&lt;N3097,"Below",IF(G3097&gt;P3097,"Above","Within"))</f>
        <v/>
      </c>
      <c r="U3097" s="17">
        <f>MAX(0,N3097-G3097)*F3097</f>
        <v/>
      </c>
      <c r="V3097" s="17">
        <f>MAX(0,G3097-P3097)*F3097</f>
        <v/>
      </c>
      <c r="W3097" s="33">
        <f>IF(T3097="Above",LN(G3097/P3097)/LN(1+INDEX(Market!$E$6:$E$9,MATCH(B3097,Market!$A$6:$A$9,0))),0)</f>
        <v/>
      </c>
    </row>
    <row r="3098">
      <c r="A3098" s="5" t="inlineStr">
        <is>
          <t>E03595</t>
        </is>
      </c>
      <c r="B3098" s="5" t="inlineStr">
        <is>
          <t>PL</t>
        </is>
      </c>
      <c r="C3098" s="5" t="inlineStr">
        <is>
          <t>Operations</t>
        </is>
      </c>
      <c r="D3098" s="5" t="inlineStr">
        <is>
          <t>L2</t>
        </is>
      </c>
      <c r="E3098" s="5" t="inlineStr">
        <is>
          <t>M</t>
        </is>
      </c>
      <c r="F3098" s="5" t="n">
        <v>1</v>
      </c>
      <c r="G3098" s="31" t="n">
        <v>25450</v>
      </c>
      <c r="H3098" s="31" t="n">
        <v>24900</v>
      </c>
      <c r="I3098" s="6">
        <f>INDEX(Roles!$J$5:$J$40,MATCH(C3098&amp;"|"&amp;D3098,Roles!$A$5:$A$40,0))</f>
        <v/>
      </c>
      <c r="J3098" s="6">
        <f>INDEX(Roles!$K$5:$K$40,MATCH(C3098&amp;"|"&amp;D3098,Roles!$A$5:$A$40,0))</f>
        <v/>
      </c>
      <c r="K3098" s="26">
        <f>INDEX(Market!$K$31:$K$54,MATCH(B3098&amp;"|"&amp;J3098,Market!$A$31:$A$54,0))</f>
        <v/>
      </c>
      <c r="L3098" s="6">
        <f>INDEX(Settings!$E$13:$E$19,MATCH(I3098,Settings!$B$13:$B$19,0))</f>
        <v/>
      </c>
      <c r="M3098" s="25">
        <f>INDEX(Structure!$K$6:$K$12,MATCH(I3098,Structure!$A$6:$A$12,0))</f>
        <v/>
      </c>
      <c r="N3098" s="26">
        <f>INDEX(Structure!$G$25:$G$52,MATCH(B3098&amp;"|"&amp;I3098,Structure!$A$25:$A$52,0))</f>
        <v/>
      </c>
      <c r="O3098" s="26">
        <f>INDEX(Structure!$H$25:$H$52,MATCH(B3098&amp;"|"&amp;I3098,Structure!$A$25:$A$52,0))</f>
        <v/>
      </c>
      <c r="P3098" s="26">
        <f>INDEX(Structure!$I$25:$I$52,MATCH(B3098&amp;"|"&amp;I3098,Structure!$A$25:$A$52,0))</f>
        <v/>
      </c>
      <c r="Q3098" s="20">
        <f>G3098/H3098</f>
        <v/>
      </c>
      <c r="R3098" s="20">
        <f>G3098/O3098</f>
        <v/>
      </c>
      <c r="S3098" s="32">
        <f>(G3098-N3098)/(P3098-N3098)</f>
        <v/>
      </c>
      <c r="T3098" s="4">
        <f>IF(G3098&lt;N3098,"Below",IF(G3098&gt;P3098,"Above","Within"))</f>
        <v/>
      </c>
      <c r="U3098" s="17">
        <f>MAX(0,N3098-G3098)*F3098</f>
        <v/>
      </c>
      <c r="V3098" s="17">
        <f>MAX(0,G3098-P3098)*F3098</f>
        <v/>
      </c>
      <c r="W3098" s="33">
        <f>IF(T3098="Above",LN(G3098/P3098)/LN(1+INDEX(Market!$E$6:$E$9,MATCH(B3098,Market!$A$6:$A$9,0))),0)</f>
        <v/>
      </c>
    </row>
    <row r="3099">
      <c r="A3099" s="5" t="inlineStr">
        <is>
          <t>E03596</t>
        </is>
      </c>
      <c r="B3099" s="5" t="inlineStr">
        <is>
          <t>ES</t>
        </is>
      </c>
      <c r="C3099" s="5" t="inlineStr">
        <is>
          <t>Customer Service</t>
        </is>
      </c>
      <c r="D3099" s="5" t="inlineStr">
        <is>
          <t>L1</t>
        </is>
      </c>
      <c r="E3099" s="5" t="inlineStr">
        <is>
          <t>M</t>
        </is>
      </c>
      <c r="F3099" s="5" t="n">
        <v>1</v>
      </c>
      <c r="G3099" s="31" t="n">
        <v>23250</v>
      </c>
      <c r="H3099" s="31" t="n">
        <v>22500</v>
      </c>
      <c r="I3099" s="6">
        <f>INDEX(Roles!$J$5:$J$40,MATCH(C3099&amp;"|"&amp;D3099,Roles!$A$5:$A$40,0))</f>
        <v/>
      </c>
      <c r="J3099" s="6">
        <f>INDEX(Roles!$K$5:$K$40,MATCH(C3099&amp;"|"&amp;D3099,Roles!$A$5:$A$40,0))</f>
        <v/>
      </c>
      <c r="K3099" s="26">
        <f>INDEX(Market!$K$31:$K$54,MATCH(B3099&amp;"|"&amp;J3099,Market!$A$31:$A$54,0))</f>
        <v/>
      </c>
      <c r="L3099" s="6">
        <f>INDEX(Settings!$E$13:$E$19,MATCH(I3099,Settings!$B$13:$B$19,0))</f>
        <v/>
      </c>
      <c r="M3099" s="25">
        <f>INDEX(Structure!$K$6:$K$12,MATCH(I3099,Structure!$A$6:$A$12,0))</f>
        <v/>
      </c>
      <c r="N3099" s="26">
        <f>INDEX(Structure!$G$25:$G$52,MATCH(B3099&amp;"|"&amp;I3099,Structure!$A$25:$A$52,0))</f>
        <v/>
      </c>
      <c r="O3099" s="26">
        <f>INDEX(Structure!$H$25:$H$52,MATCH(B3099&amp;"|"&amp;I3099,Structure!$A$25:$A$52,0))</f>
        <v/>
      </c>
      <c r="P3099" s="26">
        <f>INDEX(Structure!$I$25:$I$52,MATCH(B3099&amp;"|"&amp;I3099,Structure!$A$25:$A$52,0))</f>
        <v/>
      </c>
      <c r="Q3099" s="20">
        <f>G3099/H3099</f>
        <v/>
      </c>
      <c r="R3099" s="20">
        <f>G3099/O3099</f>
        <v/>
      </c>
      <c r="S3099" s="32">
        <f>(G3099-N3099)/(P3099-N3099)</f>
        <v/>
      </c>
      <c r="T3099" s="4">
        <f>IF(G3099&lt;N3099,"Below",IF(G3099&gt;P3099,"Above","Within"))</f>
        <v/>
      </c>
      <c r="U3099" s="17">
        <f>MAX(0,N3099-G3099)*F3099</f>
        <v/>
      </c>
      <c r="V3099" s="17">
        <f>MAX(0,G3099-P3099)*F3099</f>
        <v/>
      </c>
      <c r="W3099" s="33">
        <f>IF(T3099="Above",LN(G3099/P3099)/LN(1+INDEX(Market!$E$6:$E$9,MATCH(B3099,Market!$A$6:$A$9,0))),0)</f>
        <v/>
      </c>
    </row>
    <row r="3100">
      <c r="A3100" s="5" t="inlineStr">
        <is>
          <t>E03597</t>
        </is>
      </c>
      <c r="B3100" s="5" t="inlineStr">
        <is>
          <t>PL</t>
        </is>
      </c>
      <c r="C3100" s="5" t="inlineStr">
        <is>
          <t>Sales</t>
        </is>
      </c>
      <c r="D3100" s="5" t="inlineStr">
        <is>
          <t>L4</t>
        </is>
      </c>
      <c r="E3100" s="5" t="inlineStr">
        <is>
          <t>M</t>
        </is>
      </c>
      <c r="F3100" s="5" t="n">
        <v>1</v>
      </c>
      <c r="G3100" s="31" t="n">
        <v>44900</v>
      </c>
      <c r="H3100" s="31" t="n">
        <v>46300</v>
      </c>
      <c r="I3100" s="6">
        <f>INDEX(Roles!$J$5:$J$40,MATCH(C3100&amp;"|"&amp;D3100,Roles!$A$5:$A$40,0))</f>
        <v/>
      </c>
      <c r="J3100" s="6">
        <f>INDEX(Roles!$K$5:$K$40,MATCH(C3100&amp;"|"&amp;D3100,Roles!$A$5:$A$40,0))</f>
        <v/>
      </c>
      <c r="K3100" s="26">
        <f>INDEX(Market!$K$31:$K$54,MATCH(B3100&amp;"|"&amp;J3100,Market!$A$31:$A$54,0))</f>
        <v/>
      </c>
      <c r="L3100" s="6">
        <f>INDEX(Settings!$E$13:$E$19,MATCH(I3100,Settings!$B$13:$B$19,0))</f>
        <v/>
      </c>
      <c r="M3100" s="25">
        <f>INDEX(Structure!$K$6:$K$12,MATCH(I3100,Structure!$A$6:$A$12,0))</f>
        <v/>
      </c>
      <c r="N3100" s="26">
        <f>INDEX(Structure!$G$25:$G$52,MATCH(B3100&amp;"|"&amp;I3100,Structure!$A$25:$A$52,0))</f>
        <v/>
      </c>
      <c r="O3100" s="26">
        <f>INDEX(Structure!$H$25:$H$52,MATCH(B3100&amp;"|"&amp;I3100,Structure!$A$25:$A$52,0))</f>
        <v/>
      </c>
      <c r="P3100" s="26">
        <f>INDEX(Structure!$I$25:$I$52,MATCH(B3100&amp;"|"&amp;I3100,Structure!$A$25:$A$52,0))</f>
        <v/>
      </c>
      <c r="Q3100" s="20">
        <f>G3100/H3100</f>
        <v/>
      </c>
      <c r="R3100" s="20">
        <f>G3100/O3100</f>
        <v/>
      </c>
      <c r="S3100" s="32">
        <f>(G3100-N3100)/(P3100-N3100)</f>
        <v/>
      </c>
      <c r="T3100" s="4">
        <f>IF(G3100&lt;N3100,"Below",IF(G3100&gt;P3100,"Above","Within"))</f>
        <v/>
      </c>
      <c r="U3100" s="17">
        <f>MAX(0,N3100-G3100)*F3100</f>
        <v/>
      </c>
      <c r="V3100" s="17">
        <f>MAX(0,G3100-P3100)*F3100</f>
        <v/>
      </c>
      <c r="W3100" s="33">
        <f>IF(T3100="Above",LN(G3100/P3100)/LN(1+INDEX(Market!$E$6:$E$9,MATCH(B3100,Market!$A$6:$A$9,0))),0)</f>
        <v/>
      </c>
    </row>
    <row r="3101">
      <c r="A3101" s="5" t="inlineStr">
        <is>
          <t>E03598</t>
        </is>
      </c>
      <c r="B3101" s="5" t="inlineStr">
        <is>
          <t>DE</t>
        </is>
      </c>
      <c r="C3101" s="5" t="inlineStr">
        <is>
          <t>HR</t>
        </is>
      </c>
      <c r="D3101" s="5" t="inlineStr">
        <is>
          <t>L2</t>
        </is>
      </c>
      <c r="E3101" s="5" t="inlineStr">
        <is>
          <t>F</t>
        </is>
      </c>
      <c r="F3101" s="5" t="n">
        <v>1</v>
      </c>
      <c r="G3101" s="31" t="n">
        <v>47100</v>
      </c>
      <c r="H3101" s="31" t="n">
        <v>47500</v>
      </c>
      <c r="I3101" s="6">
        <f>INDEX(Roles!$J$5:$J$40,MATCH(C3101&amp;"|"&amp;D3101,Roles!$A$5:$A$40,0))</f>
        <v/>
      </c>
      <c r="J3101" s="6">
        <f>INDEX(Roles!$K$5:$K$40,MATCH(C3101&amp;"|"&amp;D3101,Roles!$A$5:$A$40,0))</f>
        <v/>
      </c>
      <c r="K3101" s="26">
        <f>INDEX(Market!$K$31:$K$54,MATCH(B3101&amp;"|"&amp;J3101,Market!$A$31:$A$54,0))</f>
        <v/>
      </c>
      <c r="L3101" s="6">
        <f>INDEX(Settings!$E$13:$E$19,MATCH(I3101,Settings!$B$13:$B$19,0))</f>
        <v/>
      </c>
      <c r="M3101" s="25">
        <f>INDEX(Structure!$K$6:$K$12,MATCH(I3101,Structure!$A$6:$A$12,0))</f>
        <v/>
      </c>
      <c r="N3101" s="26">
        <f>INDEX(Structure!$G$25:$G$52,MATCH(B3101&amp;"|"&amp;I3101,Structure!$A$25:$A$52,0))</f>
        <v/>
      </c>
      <c r="O3101" s="26">
        <f>INDEX(Structure!$H$25:$H$52,MATCH(B3101&amp;"|"&amp;I3101,Structure!$A$25:$A$52,0))</f>
        <v/>
      </c>
      <c r="P3101" s="26">
        <f>INDEX(Structure!$I$25:$I$52,MATCH(B3101&amp;"|"&amp;I3101,Structure!$A$25:$A$52,0))</f>
        <v/>
      </c>
      <c r="Q3101" s="20">
        <f>G3101/H3101</f>
        <v/>
      </c>
      <c r="R3101" s="20">
        <f>G3101/O3101</f>
        <v/>
      </c>
      <c r="S3101" s="32">
        <f>(G3101-N3101)/(P3101-N3101)</f>
        <v/>
      </c>
      <c r="T3101" s="4">
        <f>IF(G3101&lt;N3101,"Below",IF(G3101&gt;P3101,"Above","Within"))</f>
        <v/>
      </c>
      <c r="U3101" s="17">
        <f>MAX(0,N3101-G3101)*F3101</f>
        <v/>
      </c>
      <c r="V3101" s="17">
        <f>MAX(0,G3101-P3101)*F3101</f>
        <v/>
      </c>
      <c r="W3101" s="33">
        <f>IF(T3101="Above",LN(G3101/P3101)/LN(1+INDEX(Market!$E$6:$E$9,MATCH(B3101,Market!$A$6:$A$9,0))),0)</f>
        <v/>
      </c>
    </row>
    <row r="3102">
      <c r="A3102" s="5" t="inlineStr">
        <is>
          <t>E03599</t>
        </is>
      </c>
      <c r="B3102" s="5" t="inlineStr">
        <is>
          <t>IT</t>
        </is>
      </c>
      <c r="C3102" s="5" t="inlineStr">
        <is>
          <t>HR</t>
        </is>
      </c>
      <c r="D3102" s="5" t="inlineStr">
        <is>
          <t>L1</t>
        </is>
      </c>
      <c r="E3102" s="5" t="inlineStr">
        <is>
          <t>M</t>
        </is>
      </c>
      <c r="F3102" s="5" t="n">
        <v>0.8</v>
      </c>
      <c r="G3102" s="31" t="n">
        <v>27350</v>
      </c>
      <c r="H3102" s="31" t="n">
        <v>26000</v>
      </c>
      <c r="I3102" s="6">
        <f>INDEX(Roles!$J$5:$J$40,MATCH(C3102&amp;"|"&amp;D3102,Roles!$A$5:$A$40,0))</f>
        <v/>
      </c>
      <c r="J3102" s="6">
        <f>INDEX(Roles!$K$5:$K$40,MATCH(C3102&amp;"|"&amp;D3102,Roles!$A$5:$A$40,0))</f>
        <v/>
      </c>
      <c r="K3102" s="26">
        <f>INDEX(Market!$K$31:$K$54,MATCH(B3102&amp;"|"&amp;J3102,Market!$A$31:$A$54,0))</f>
        <v/>
      </c>
      <c r="L3102" s="6">
        <f>INDEX(Settings!$E$13:$E$19,MATCH(I3102,Settings!$B$13:$B$19,0))</f>
        <v/>
      </c>
      <c r="M3102" s="25">
        <f>INDEX(Structure!$K$6:$K$12,MATCH(I3102,Structure!$A$6:$A$12,0))</f>
        <v/>
      </c>
      <c r="N3102" s="26">
        <f>INDEX(Structure!$G$25:$G$52,MATCH(B3102&amp;"|"&amp;I3102,Structure!$A$25:$A$52,0))</f>
        <v/>
      </c>
      <c r="O3102" s="26">
        <f>INDEX(Structure!$H$25:$H$52,MATCH(B3102&amp;"|"&amp;I3102,Structure!$A$25:$A$52,0))</f>
        <v/>
      </c>
      <c r="P3102" s="26">
        <f>INDEX(Structure!$I$25:$I$52,MATCH(B3102&amp;"|"&amp;I3102,Structure!$A$25:$A$52,0))</f>
        <v/>
      </c>
      <c r="Q3102" s="20">
        <f>G3102/H3102</f>
        <v/>
      </c>
      <c r="R3102" s="20">
        <f>G3102/O3102</f>
        <v/>
      </c>
      <c r="S3102" s="32">
        <f>(G3102-N3102)/(P3102-N3102)</f>
        <v/>
      </c>
      <c r="T3102" s="4">
        <f>IF(G3102&lt;N3102,"Below",IF(G3102&gt;P3102,"Above","Within"))</f>
        <v/>
      </c>
      <c r="U3102" s="17">
        <f>MAX(0,N3102-G3102)*F3102</f>
        <v/>
      </c>
      <c r="V3102" s="17">
        <f>MAX(0,G3102-P3102)*F3102</f>
        <v/>
      </c>
      <c r="W3102" s="33">
        <f>IF(T3102="Above",LN(G3102/P3102)/LN(1+INDEX(Market!$E$6:$E$9,MATCH(B3102,Market!$A$6:$A$9,0))),0)</f>
        <v/>
      </c>
    </row>
    <row r="3103">
      <c r="A3103" s="5" t="inlineStr">
        <is>
          <t>E03601</t>
        </is>
      </c>
      <c r="B3103" s="5" t="inlineStr">
        <is>
          <t>IT</t>
        </is>
      </c>
      <c r="C3103" s="5" t="inlineStr">
        <is>
          <t>Sales</t>
        </is>
      </c>
      <c r="D3103" s="5" t="inlineStr">
        <is>
          <t>L3</t>
        </is>
      </c>
      <c r="E3103" s="5" t="inlineStr">
        <is>
          <t>F</t>
        </is>
      </c>
      <c r="F3103" s="5" t="n">
        <v>1</v>
      </c>
      <c r="G3103" s="31" t="n">
        <v>38950</v>
      </c>
      <c r="H3103" s="31" t="n">
        <v>43700</v>
      </c>
      <c r="I3103" s="6">
        <f>INDEX(Roles!$J$5:$J$40,MATCH(C3103&amp;"|"&amp;D3103,Roles!$A$5:$A$40,0))</f>
        <v/>
      </c>
      <c r="J3103" s="6">
        <f>INDEX(Roles!$K$5:$K$40,MATCH(C3103&amp;"|"&amp;D3103,Roles!$A$5:$A$40,0))</f>
        <v/>
      </c>
      <c r="K3103" s="26">
        <f>INDEX(Market!$K$31:$K$54,MATCH(B3103&amp;"|"&amp;J3103,Market!$A$31:$A$54,0))</f>
        <v/>
      </c>
      <c r="L3103" s="6">
        <f>INDEX(Settings!$E$13:$E$19,MATCH(I3103,Settings!$B$13:$B$19,0))</f>
        <v/>
      </c>
      <c r="M3103" s="25">
        <f>INDEX(Structure!$K$6:$K$12,MATCH(I3103,Structure!$A$6:$A$12,0))</f>
        <v/>
      </c>
      <c r="N3103" s="26">
        <f>INDEX(Structure!$G$25:$G$52,MATCH(B3103&amp;"|"&amp;I3103,Structure!$A$25:$A$52,0))</f>
        <v/>
      </c>
      <c r="O3103" s="26">
        <f>INDEX(Structure!$H$25:$H$52,MATCH(B3103&amp;"|"&amp;I3103,Structure!$A$25:$A$52,0))</f>
        <v/>
      </c>
      <c r="P3103" s="26">
        <f>INDEX(Structure!$I$25:$I$52,MATCH(B3103&amp;"|"&amp;I3103,Structure!$A$25:$A$52,0))</f>
        <v/>
      </c>
      <c r="Q3103" s="20">
        <f>G3103/H3103</f>
        <v/>
      </c>
      <c r="R3103" s="20">
        <f>G3103/O3103</f>
        <v/>
      </c>
      <c r="S3103" s="32">
        <f>(G3103-N3103)/(P3103-N3103)</f>
        <v/>
      </c>
      <c r="T3103" s="4">
        <f>IF(G3103&lt;N3103,"Below",IF(G3103&gt;P3103,"Above","Within"))</f>
        <v/>
      </c>
      <c r="U3103" s="17">
        <f>MAX(0,N3103-G3103)*F3103</f>
        <v/>
      </c>
      <c r="V3103" s="17">
        <f>MAX(0,G3103-P3103)*F3103</f>
        <v/>
      </c>
      <c r="W3103" s="33">
        <f>IF(T3103="Above",LN(G3103/P3103)/LN(1+INDEX(Market!$E$6:$E$9,MATCH(B3103,Market!$A$6:$A$9,0))),0)</f>
        <v/>
      </c>
    </row>
    <row r="3104">
      <c r="A3104" s="5" t="inlineStr">
        <is>
          <t>E03602</t>
        </is>
      </c>
      <c r="B3104" s="5" t="inlineStr">
        <is>
          <t>IT</t>
        </is>
      </c>
      <c r="C3104" s="5" t="inlineStr">
        <is>
          <t>Customer Service</t>
        </is>
      </c>
      <c r="D3104" s="5" t="inlineStr">
        <is>
          <t>L2</t>
        </is>
      </c>
      <c r="E3104" s="5" t="inlineStr">
        <is>
          <t>M</t>
        </is>
      </c>
      <c r="F3104" s="5" t="n">
        <v>1</v>
      </c>
      <c r="G3104" s="31" t="n">
        <v>27800</v>
      </c>
      <c r="H3104" s="31" t="n">
        <v>29200</v>
      </c>
      <c r="I3104" s="6">
        <f>INDEX(Roles!$J$5:$J$40,MATCH(C3104&amp;"|"&amp;D3104,Roles!$A$5:$A$40,0))</f>
        <v/>
      </c>
      <c r="J3104" s="6">
        <f>INDEX(Roles!$K$5:$K$40,MATCH(C3104&amp;"|"&amp;D3104,Roles!$A$5:$A$40,0))</f>
        <v/>
      </c>
      <c r="K3104" s="26">
        <f>INDEX(Market!$K$31:$K$54,MATCH(B3104&amp;"|"&amp;J3104,Market!$A$31:$A$54,0))</f>
        <v/>
      </c>
      <c r="L3104" s="6">
        <f>INDEX(Settings!$E$13:$E$19,MATCH(I3104,Settings!$B$13:$B$19,0))</f>
        <v/>
      </c>
      <c r="M3104" s="25">
        <f>INDEX(Structure!$K$6:$K$12,MATCH(I3104,Structure!$A$6:$A$12,0))</f>
        <v/>
      </c>
      <c r="N3104" s="26">
        <f>INDEX(Structure!$G$25:$G$52,MATCH(B3104&amp;"|"&amp;I3104,Structure!$A$25:$A$52,0))</f>
        <v/>
      </c>
      <c r="O3104" s="26">
        <f>INDEX(Structure!$H$25:$H$52,MATCH(B3104&amp;"|"&amp;I3104,Structure!$A$25:$A$52,0))</f>
        <v/>
      </c>
      <c r="P3104" s="26">
        <f>INDEX(Structure!$I$25:$I$52,MATCH(B3104&amp;"|"&amp;I3104,Structure!$A$25:$A$52,0))</f>
        <v/>
      </c>
      <c r="Q3104" s="20">
        <f>G3104/H3104</f>
        <v/>
      </c>
      <c r="R3104" s="20">
        <f>G3104/O3104</f>
        <v/>
      </c>
      <c r="S3104" s="32">
        <f>(G3104-N3104)/(P3104-N3104)</f>
        <v/>
      </c>
      <c r="T3104" s="4">
        <f>IF(G3104&lt;N3104,"Below",IF(G3104&gt;P3104,"Above","Within"))</f>
        <v/>
      </c>
      <c r="U3104" s="17">
        <f>MAX(0,N3104-G3104)*F3104</f>
        <v/>
      </c>
      <c r="V3104" s="17">
        <f>MAX(0,G3104-P3104)*F3104</f>
        <v/>
      </c>
      <c r="W3104" s="33">
        <f>IF(T3104="Above",LN(G3104/P3104)/LN(1+INDEX(Market!$E$6:$E$9,MATCH(B3104,Market!$A$6:$A$9,0))),0)</f>
        <v/>
      </c>
    </row>
    <row r="3105">
      <c r="A3105" s="5" t="inlineStr">
        <is>
          <t>E03603</t>
        </is>
      </c>
      <c r="B3105" s="5" t="inlineStr">
        <is>
          <t>IT</t>
        </is>
      </c>
      <c r="C3105" s="5" t="inlineStr">
        <is>
          <t>HR</t>
        </is>
      </c>
      <c r="D3105" s="5" t="inlineStr">
        <is>
          <t>L2</t>
        </is>
      </c>
      <c r="E3105" s="5" t="inlineStr">
        <is>
          <t>F</t>
        </is>
      </c>
      <c r="F3105" s="5" t="n">
        <v>1</v>
      </c>
      <c r="G3105" s="31" t="n">
        <v>31800</v>
      </c>
      <c r="H3105" s="31" t="n">
        <v>32500</v>
      </c>
      <c r="I3105" s="6">
        <f>INDEX(Roles!$J$5:$J$40,MATCH(C3105&amp;"|"&amp;D3105,Roles!$A$5:$A$40,0))</f>
        <v/>
      </c>
      <c r="J3105" s="6">
        <f>INDEX(Roles!$K$5:$K$40,MATCH(C3105&amp;"|"&amp;D3105,Roles!$A$5:$A$40,0))</f>
        <v/>
      </c>
      <c r="K3105" s="26">
        <f>INDEX(Market!$K$31:$K$54,MATCH(B3105&amp;"|"&amp;J3105,Market!$A$31:$A$54,0))</f>
        <v/>
      </c>
      <c r="L3105" s="6">
        <f>INDEX(Settings!$E$13:$E$19,MATCH(I3105,Settings!$B$13:$B$19,0))</f>
        <v/>
      </c>
      <c r="M3105" s="25">
        <f>INDEX(Structure!$K$6:$K$12,MATCH(I3105,Structure!$A$6:$A$12,0))</f>
        <v/>
      </c>
      <c r="N3105" s="26">
        <f>INDEX(Structure!$G$25:$G$52,MATCH(B3105&amp;"|"&amp;I3105,Structure!$A$25:$A$52,0))</f>
        <v/>
      </c>
      <c r="O3105" s="26">
        <f>INDEX(Structure!$H$25:$H$52,MATCH(B3105&amp;"|"&amp;I3105,Structure!$A$25:$A$52,0))</f>
        <v/>
      </c>
      <c r="P3105" s="26">
        <f>INDEX(Structure!$I$25:$I$52,MATCH(B3105&amp;"|"&amp;I3105,Structure!$A$25:$A$52,0))</f>
        <v/>
      </c>
      <c r="Q3105" s="20">
        <f>G3105/H3105</f>
        <v/>
      </c>
      <c r="R3105" s="20">
        <f>G3105/O3105</f>
        <v/>
      </c>
      <c r="S3105" s="32">
        <f>(G3105-N3105)/(P3105-N3105)</f>
        <v/>
      </c>
      <c r="T3105" s="4">
        <f>IF(G3105&lt;N3105,"Below",IF(G3105&gt;P3105,"Above","Within"))</f>
        <v/>
      </c>
      <c r="U3105" s="17">
        <f>MAX(0,N3105-G3105)*F3105</f>
        <v/>
      </c>
      <c r="V3105" s="17">
        <f>MAX(0,G3105-P3105)*F3105</f>
        <v/>
      </c>
      <c r="W3105" s="33">
        <f>IF(T3105="Above",LN(G3105/P3105)/LN(1+INDEX(Market!$E$6:$E$9,MATCH(B3105,Market!$A$6:$A$9,0))),0)</f>
        <v/>
      </c>
    </row>
    <row r="3106">
      <c r="A3106" s="5" t="inlineStr">
        <is>
          <t>E03604</t>
        </is>
      </c>
      <c r="B3106" s="5" t="inlineStr">
        <is>
          <t>ES</t>
        </is>
      </c>
      <c r="C3106" s="5" t="inlineStr">
        <is>
          <t>Operations</t>
        </is>
      </c>
      <c r="D3106" s="5" t="inlineStr">
        <is>
          <t>L3</t>
        </is>
      </c>
      <c r="E3106" s="5" t="inlineStr">
        <is>
          <t>M</t>
        </is>
      </c>
      <c r="F3106" s="5" t="n">
        <v>1</v>
      </c>
      <c r="G3106" s="31" t="n">
        <v>34150</v>
      </c>
      <c r="H3106" s="31" t="n">
        <v>38000</v>
      </c>
      <c r="I3106" s="6">
        <f>INDEX(Roles!$J$5:$J$40,MATCH(C3106&amp;"|"&amp;D3106,Roles!$A$5:$A$40,0))</f>
        <v/>
      </c>
      <c r="J3106" s="6">
        <f>INDEX(Roles!$K$5:$K$40,MATCH(C3106&amp;"|"&amp;D3106,Roles!$A$5:$A$40,0))</f>
        <v/>
      </c>
      <c r="K3106" s="26">
        <f>INDEX(Market!$K$31:$K$54,MATCH(B3106&amp;"|"&amp;J3106,Market!$A$31:$A$54,0))</f>
        <v/>
      </c>
      <c r="L3106" s="6">
        <f>INDEX(Settings!$E$13:$E$19,MATCH(I3106,Settings!$B$13:$B$19,0))</f>
        <v/>
      </c>
      <c r="M3106" s="25">
        <f>INDEX(Structure!$K$6:$K$12,MATCH(I3106,Structure!$A$6:$A$12,0))</f>
        <v/>
      </c>
      <c r="N3106" s="26">
        <f>INDEX(Structure!$G$25:$G$52,MATCH(B3106&amp;"|"&amp;I3106,Structure!$A$25:$A$52,0))</f>
        <v/>
      </c>
      <c r="O3106" s="26">
        <f>INDEX(Structure!$H$25:$H$52,MATCH(B3106&amp;"|"&amp;I3106,Structure!$A$25:$A$52,0))</f>
        <v/>
      </c>
      <c r="P3106" s="26">
        <f>INDEX(Structure!$I$25:$I$52,MATCH(B3106&amp;"|"&amp;I3106,Structure!$A$25:$A$52,0))</f>
        <v/>
      </c>
      <c r="Q3106" s="20">
        <f>G3106/H3106</f>
        <v/>
      </c>
      <c r="R3106" s="20">
        <f>G3106/O3106</f>
        <v/>
      </c>
      <c r="S3106" s="32">
        <f>(G3106-N3106)/(P3106-N3106)</f>
        <v/>
      </c>
      <c r="T3106" s="4">
        <f>IF(G3106&lt;N3106,"Below",IF(G3106&gt;P3106,"Above","Within"))</f>
        <v/>
      </c>
      <c r="U3106" s="17">
        <f>MAX(0,N3106-G3106)*F3106</f>
        <v/>
      </c>
      <c r="V3106" s="17">
        <f>MAX(0,G3106-P3106)*F3106</f>
        <v/>
      </c>
      <c r="W3106" s="33">
        <f>IF(T3106="Above",LN(G3106/P3106)/LN(1+INDEX(Market!$E$6:$E$9,MATCH(B3106,Market!$A$6:$A$9,0))),0)</f>
        <v/>
      </c>
    </row>
    <row r="3107">
      <c r="A3107" s="5" t="inlineStr">
        <is>
          <t>E03605</t>
        </is>
      </c>
      <c r="B3107" s="5" t="inlineStr">
        <is>
          <t>IT</t>
        </is>
      </c>
      <c r="C3107" s="5" t="inlineStr">
        <is>
          <t>Sales</t>
        </is>
      </c>
      <c r="D3107" s="5" t="inlineStr">
        <is>
          <t>L1</t>
        </is>
      </c>
      <c r="E3107" s="5" t="inlineStr">
        <is>
          <t>F</t>
        </is>
      </c>
      <c r="F3107" s="5" t="n">
        <v>1</v>
      </c>
      <c r="G3107" s="31" t="n">
        <v>26000</v>
      </c>
      <c r="H3107" s="31" t="n">
        <v>27300</v>
      </c>
      <c r="I3107" s="6">
        <f>INDEX(Roles!$J$5:$J$40,MATCH(C3107&amp;"|"&amp;D3107,Roles!$A$5:$A$40,0))</f>
        <v/>
      </c>
      <c r="J3107" s="6">
        <f>INDEX(Roles!$K$5:$K$40,MATCH(C3107&amp;"|"&amp;D3107,Roles!$A$5:$A$40,0))</f>
        <v/>
      </c>
      <c r="K3107" s="26">
        <f>INDEX(Market!$K$31:$K$54,MATCH(B3107&amp;"|"&amp;J3107,Market!$A$31:$A$54,0))</f>
        <v/>
      </c>
      <c r="L3107" s="6">
        <f>INDEX(Settings!$E$13:$E$19,MATCH(I3107,Settings!$B$13:$B$19,0))</f>
        <v/>
      </c>
      <c r="M3107" s="25">
        <f>INDEX(Structure!$K$6:$K$12,MATCH(I3107,Structure!$A$6:$A$12,0))</f>
        <v/>
      </c>
      <c r="N3107" s="26">
        <f>INDEX(Structure!$G$25:$G$52,MATCH(B3107&amp;"|"&amp;I3107,Structure!$A$25:$A$52,0))</f>
        <v/>
      </c>
      <c r="O3107" s="26">
        <f>INDEX(Structure!$H$25:$H$52,MATCH(B3107&amp;"|"&amp;I3107,Structure!$A$25:$A$52,0))</f>
        <v/>
      </c>
      <c r="P3107" s="26">
        <f>INDEX(Structure!$I$25:$I$52,MATCH(B3107&amp;"|"&amp;I3107,Structure!$A$25:$A$52,0))</f>
        <v/>
      </c>
      <c r="Q3107" s="20">
        <f>G3107/H3107</f>
        <v/>
      </c>
      <c r="R3107" s="20">
        <f>G3107/O3107</f>
        <v/>
      </c>
      <c r="S3107" s="32">
        <f>(G3107-N3107)/(P3107-N3107)</f>
        <v/>
      </c>
      <c r="T3107" s="4">
        <f>IF(G3107&lt;N3107,"Below",IF(G3107&gt;P3107,"Above","Within"))</f>
        <v/>
      </c>
      <c r="U3107" s="17">
        <f>MAX(0,N3107-G3107)*F3107</f>
        <v/>
      </c>
      <c r="V3107" s="17">
        <f>MAX(0,G3107-P3107)*F3107</f>
        <v/>
      </c>
      <c r="W3107" s="33">
        <f>IF(T3107="Above",LN(G3107/P3107)/LN(1+INDEX(Market!$E$6:$E$9,MATCH(B3107,Market!$A$6:$A$9,0))),0)</f>
        <v/>
      </c>
    </row>
    <row r="3108">
      <c r="A3108" s="5" t="inlineStr">
        <is>
          <t>E03606</t>
        </is>
      </c>
      <c r="B3108" s="5" t="inlineStr">
        <is>
          <t>PL</t>
        </is>
      </c>
      <c r="C3108" s="5" t="inlineStr">
        <is>
          <t>Operations</t>
        </is>
      </c>
      <c r="D3108" s="5" t="inlineStr">
        <is>
          <t>L3</t>
        </is>
      </c>
      <c r="E3108" s="5" t="inlineStr">
        <is>
          <t>F</t>
        </is>
      </c>
      <c r="F3108" s="5" t="n">
        <v>1</v>
      </c>
      <c r="G3108" s="31" t="n">
        <v>24200</v>
      </c>
      <c r="H3108" s="31" t="n">
        <v>31900</v>
      </c>
      <c r="I3108" s="6">
        <f>INDEX(Roles!$J$5:$J$40,MATCH(C3108&amp;"|"&amp;D3108,Roles!$A$5:$A$40,0))</f>
        <v/>
      </c>
      <c r="J3108" s="6">
        <f>INDEX(Roles!$K$5:$K$40,MATCH(C3108&amp;"|"&amp;D3108,Roles!$A$5:$A$40,0))</f>
        <v/>
      </c>
      <c r="K3108" s="26">
        <f>INDEX(Market!$K$31:$K$54,MATCH(B3108&amp;"|"&amp;J3108,Market!$A$31:$A$54,0))</f>
        <v/>
      </c>
      <c r="L3108" s="6">
        <f>INDEX(Settings!$E$13:$E$19,MATCH(I3108,Settings!$B$13:$B$19,0))</f>
        <v/>
      </c>
      <c r="M3108" s="25">
        <f>INDEX(Structure!$K$6:$K$12,MATCH(I3108,Structure!$A$6:$A$12,0))</f>
        <v/>
      </c>
      <c r="N3108" s="26">
        <f>INDEX(Structure!$G$25:$G$52,MATCH(B3108&amp;"|"&amp;I3108,Structure!$A$25:$A$52,0))</f>
        <v/>
      </c>
      <c r="O3108" s="26">
        <f>INDEX(Structure!$H$25:$H$52,MATCH(B3108&amp;"|"&amp;I3108,Structure!$A$25:$A$52,0))</f>
        <v/>
      </c>
      <c r="P3108" s="26">
        <f>INDEX(Structure!$I$25:$I$52,MATCH(B3108&amp;"|"&amp;I3108,Structure!$A$25:$A$52,0))</f>
        <v/>
      </c>
      <c r="Q3108" s="20">
        <f>G3108/H3108</f>
        <v/>
      </c>
      <c r="R3108" s="20">
        <f>G3108/O3108</f>
        <v/>
      </c>
      <c r="S3108" s="32">
        <f>(G3108-N3108)/(P3108-N3108)</f>
        <v/>
      </c>
      <c r="T3108" s="4">
        <f>IF(G3108&lt;N3108,"Below",IF(G3108&gt;P3108,"Above","Within"))</f>
        <v/>
      </c>
      <c r="U3108" s="17">
        <f>MAX(0,N3108-G3108)*F3108</f>
        <v/>
      </c>
      <c r="V3108" s="17">
        <f>MAX(0,G3108-P3108)*F3108</f>
        <v/>
      </c>
      <c r="W3108" s="33">
        <f>IF(T3108="Above",LN(G3108/P3108)/LN(1+INDEX(Market!$E$6:$E$9,MATCH(B3108,Market!$A$6:$A$9,0))),0)</f>
        <v/>
      </c>
    </row>
    <row r="3109">
      <c r="A3109" s="5" t="inlineStr">
        <is>
          <t>E03607</t>
        </is>
      </c>
      <c r="B3109" s="5" t="inlineStr">
        <is>
          <t>PL</t>
        </is>
      </c>
      <c r="C3109" s="5" t="inlineStr">
        <is>
          <t>Tech</t>
        </is>
      </c>
      <c r="D3109" s="5" t="inlineStr">
        <is>
          <t>L2</t>
        </is>
      </c>
      <c r="E3109" s="5" t="inlineStr">
        <is>
          <t>F</t>
        </is>
      </c>
      <c r="F3109" s="5" t="n">
        <v>1</v>
      </c>
      <c r="G3109" s="31" t="n">
        <v>35750</v>
      </c>
      <c r="H3109" s="31" t="n">
        <v>32800</v>
      </c>
      <c r="I3109" s="6">
        <f>INDEX(Roles!$J$5:$J$40,MATCH(C3109&amp;"|"&amp;D3109,Roles!$A$5:$A$40,0))</f>
        <v/>
      </c>
      <c r="J3109" s="6">
        <f>INDEX(Roles!$K$5:$K$40,MATCH(C3109&amp;"|"&amp;D3109,Roles!$A$5:$A$40,0))</f>
        <v/>
      </c>
      <c r="K3109" s="26">
        <f>INDEX(Market!$K$31:$K$54,MATCH(B3109&amp;"|"&amp;J3109,Market!$A$31:$A$54,0))</f>
        <v/>
      </c>
      <c r="L3109" s="6">
        <f>INDEX(Settings!$E$13:$E$19,MATCH(I3109,Settings!$B$13:$B$19,0))</f>
        <v/>
      </c>
      <c r="M3109" s="25">
        <f>INDEX(Structure!$K$6:$K$12,MATCH(I3109,Structure!$A$6:$A$12,0))</f>
        <v/>
      </c>
      <c r="N3109" s="26">
        <f>INDEX(Structure!$G$25:$G$52,MATCH(B3109&amp;"|"&amp;I3109,Structure!$A$25:$A$52,0))</f>
        <v/>
      </c>
      <c r="O3109" s="26">
        <f>INDEX(Structure!$H$25:$H$52,MATCH(B3109&amp;"|"&amp;I3109,Structure!$A$25:$A$52,0))</f>
        <v/>
      </c>
      <c r="P3109" s="26">
        <f>INDEX(Structure!$I$25:$I$52,MATCH(B3109&amp;"|"&amp;I3109,Structure!$A$25:$A$52,0))</f>
        <v/>
      </c>
      <c r="Q3109" s="20">
        <f>G3109/H3109</f>
        <v/>
      </c>
      <c r="R3109" s="20">
        <f>G3109/O3109</f>
        <v/>
      </c>
      <c r="S3109" s="32">
        <f>(G3109-N3109)/(P3109-N3109)</f>
        <v/>
      </c>
      <c r="T3109" s="4">
        <f>IF(G3109&lt;N3109,"Below",IF(G3109&gt;P3109,"Above","Within"))</f>
        <v/>
      </c>
      <c r="U3109" s="17">
        <f>MAX(0,N3109-G3109)*F3109</f>
        <v/>
      </c>
      <c r="V3109" s="17">
        <f>MAX(0,G3109-P3109)*F3109</f>
        <v/>
      </c>
      <c r="W3109" s="33">
        <f>IF(T3109="Above",LN(G3109/P3109)/LN(1+INDEX(Market!$E$6:$E$9,MATCH(B3109,Market!$A$6:$A$9,0))),0)</f>
        <v/>
      </c>
    </row>
    <row r="3110">
      <c r="A3110" s="5" t="inlineStr">
        <is>
          <t>E03608</t>
        </is>
      </c>
      <c r="B3110" s="5" t="inlineStr">
        <is>
          <t>IT</t>
        </is>
      </c>
      <c r="C3110" s="5" t="inlineStr">
        <is>
          <t>HR</t>
        </is>
      </c>
      <c r="D3110" s="5" t="inlineStr">
        <is>
          <t>L3</t>
        </is>
      </c>
      <c r="E3110" s="5" t="inlineStr">
        <is>
          <t>F</t>
        </is>
      </c>
      <c r="F3110" s="5" t="n">
        <v>1</v>
      </c>
      <c r="G3110" s="31" t="n">
        <v>41400</v>
      </c>
      <c r="H3110" s="31" t="n">
        <v>41600</v>
      </c>
      <c r="I3110" s="6">
        <f>INDEX(Roles!$J$5:$J$40,MATCH(C3110&amp;"|"&amp;D3110,Roles!$A$5:$A$40,0))</f>
        <v/>
      </c>
      <c r="J3110" s="6">
        <f>INDEX(Roles!$K$5:$K$40,MATCH(C3110&amp;"|"&amp;D3110,Roles!$A$5:$A$40,0))</f>
        <v/>
      </c>
      <c r="K3110" s="26">
        <f>INDEX(Market!$K$31:$K$54,MATCH(B3110&amp;"|"&amp;J3110,Market!$A$31:$A$54,0))</f>
        <v/>
      </c>
      <c r="L3110" s="6">
        <f>INDEX(Settings!$E$13:$E$19,MATCH(I3110,Settings!$B$13:$B$19,0))</f>
        <v/>
      </c>
      <c r="M3110" s="25">
        <f>INDEX(Structure!$K$6:$K$12,MATCH(I3110,Structure!$A$6:$A$12,0))</f>
        <v/>
      </c>
      <c r="N3110" s="26">
        <f>INDEX(Structure!$G$25:$G$52,MATCH(B3110&amp;"|"&amp;I3110,Structure!$A$25:$A$52,0))</f>
        <v/>
      </c>
      <c r="O3110" s="26">
        <f>INDEX(Structure!$H$25:$H$52,MATCH(B3110&amp;"|"&amp;I3110,Structure!$A$25:$A$52,0))</f>
        <v/>
      </c>
      <c r="P3110" s="26">
        <f>INDEX(Structure!$I$25:$I$52,MATCH(B3110&amp;"|"&amp;I3110,Structure!$A$25:$A$52,0))</f>
        <v/>
      </c>
      <c r="Q3110" s="20">
        <f>G3110/H3110</f>
        <v/>
      </c>
      <c r="R3110" s="20">
        <f>G3110/O3110</f>
        <v/>
      </c>
      <c r="S3110" s="32">
        <f>(G3110-N3110)/(P3110-N3110)</f>
        <v/>
      </c>
      <c r="T3110" s="4">
        <f>IF(G3110&lt;N3110,"Below",IF(G3110&gt;P3110,"Above","Within"))</f>
        <v/>
      </c>
      <c r="U3110" s="17">
        <f>MAX(0,N3110-G3110)*F3110</f>
        <v/>
      </c>
      <c r="V3110" s="17">
        <f>MAX(0,G3110-P3110)*F3110</f>
        <v/>
      </c>
      <c r="W3110" s="33">
        <f>IF(T3110="Above",LN(G3110/P3110)/LN(1+INDEX(Market!$E$6:$E$9,MATCH(B3110,Market!$A$6:$A$9,0))),0)</f>
        <v/>
      </c>
    </row>
    <row r="3111">
      <c r="A3111" s="5" t="inlineStr">
        <is>
          <t>E03610</t>
        </is>
      </c>
      <c r="B3111" s="5" t="inlineStr">
        <is>
          <t>DE</t>
        </is>
      </c>
      <c r="C3111" s="5" t="inlineStr">
        <is>
          <t>Sales</t>
        </is>
      </c>
      <c r="D3111" s="5" t="inlineStr">
        <is>
          <t>L1</t>
        </is>
      </c>
      <c r="E3111" s="5" t="inlineStr">
        <is>
          <t>F</t>
        </is>
      </c>
      <c r="F3111" s="5" t="n">
        <v>1</v>
      </c>
      <c r="G3111" s="31" t="n">
        <v>34600</v>
      </c>
      <c r="H3111" s="31" t="n">
        <v>39900</v>
      </c>
      <c r="I3111" s="6">
        <f>INDEX(Roles!$J$5:$J$40,MATCH(C3111&amp;"|"&amp;D3111,Roles!$A$5:$A$40,0))</f>
        <v/>
      </c>
      <c r="J3111" s="6">
        <f>INDEX(Roles!$K$5:$K$40,MATCH(C3111&amp;"|"&amp;D3111,Roles!$A$5:$A$40,0))</f>
        <v/>
      </c>
      <c r="K3111" s="26">
        <f>INDEX(Market!$K$31:$K$54,MATCH(B3111&amp;"|"&amp;J3111,Market!$A$31:$A$54,0))</f>
        <v/>
      </c>
      <c r="L3111" s="6">
        <f>INDEX(Settings!$E$13:$E$19,MATCH(I3111,Settings!$B$13:$B$19,0))</f>
        <v/>
      </c>
      <c r="M3111" s="25">
        <f>INDEX(Structure!$K$6:$K$12,MATCH(I3111,Structure!$A$6:$A$12,0))</f>
        <v/>
      </c>
      <c r="N3111" s="26">
        <f>INDEX(Structure!$G$25:$G$52,MATCH(B3111&amp;"|"&amp;I3111,Structure!$A$25:$A$52,0))</f>
        <v/>
      </c>
      <c r="O3111" s="26">
        <f>INDEX(Structure!$H$25:$H$52,MATCH(B3111&amp;"|"&amp;I3111,Structure!$A$25:$A$52,0))</f>
        <v/>
      </c>
      <c r="P3111" s="26">
        <f>INDEX(Structure!$I$25:$I$52,MATCH(B3111&amp;"|"&amp;I3111,Structure!$A$25:$A$52,0))</f>
        <v/>
      </c>
      <c r="Q3111" s="20">
        <f>G3111/H3111</f>
        <v/>
      </c>
      <c r="R3111" s="20">
        <f>G3111/O3111</f>
        <v/>
      </c>
      <c r="S3111" s="32">
        <f>(G3111-N3111)/(P3111-N3111)</f>
        <v/>
      </c>
      <c r="T3111" s="4">
        <f>IF(G3111&lt;N3111,"Below",IF(G3111&gt;P3111,"Above","Within"))</f>
        <v/>
      </c>
      <c r="U3111" s="17">
        <f>MAX(0,N3111-G3111)*F3111</f>
        <v/>
      </c>
      <c r="V3111" s="17">
        <f>MAX(0,G3111-P3111)*F3111</f>
        <v/>
      </c>
      <c r="W3111" s="33">
        <f>IF(T3111="Above",LN(G3111/P3111)/LN(1+INDEX(Market!$E$6:$E$9,MATCH(B3111,Market!$A$6:$A$9,0))),0)</f>
        <v/>
      </c>
    </row>
    <row r="3112">
      <c r="A3112" s="5" t="inlineStr">
        <is>
          <t>E03611</t>
        </is>
      </c>
      <c r="B3112" s="5" t="inlineStr">
        <is>
          <t>DE</t>
        </is>
      </c>
      <c r="C3112" s="5" t="inlineStr">
        <is>
          <t>HR</t>
        </is>
      </c>
      <c r="D3112" s="5" t="inlineStr">
        <is>
          <t>L4</t>
        </is>
      </c>
      <c r="E3112" s="5" t="inlineStr">
        <is>
          <t>F</t>
        </is>
      </c>
      <c r="F3112" s="5" t="n">
        <v>1</v>
      </c>
      <c r="G3112" s="31" t="n">
        <v>82450</v>
      </c>
      <c r="H3112" s="31" t="n">
        <v>79800</v>
      </c>
      <c r="I3112" s="6">
        <f>INDEX(Roles!$J$5:$J$40,MATCH(C3112&amp;"|"&amp;D3112,Roles!$A$5:$A$40,0))</f>
        <v/>
      </c>
      <c r="J3112" s="6">
        <f>INDEX(Roles!$K$5:$K$40,MATCH(C3112&amp;"|"&amp;D3112,Roles!$A$5:$A$40,0))</f>
        <v/>
      </c>
      <c r="K3112" s="26">
        <f>INDEX(Market!$K$31:$K$54,MATCH(B3112&amp;"|"&amp;J3112,Market!$A$31:$A$54,0))</f>
        <v/>
      </c>
      <c r="L3112" s="6">
        <f>INDEX(Settings!$E$13:$E$19,MATCH(I3112,Settings!$B$13:$B$19,0))</f>
        <v/>
      </c>
      <c r="M3112" s="25">
        <f>INDEX(Structure!$K$6:$K$12,MATCH(I3112,Structure!$A$6:$A$12,0))</f>
        <v/>
      </c>
      <c r="N3112" s="26">
        <f>INDEX(Structure!$G$25:$G$52,MATCH(B3112&amp;"|"&amp;I3112,Structure!$A$25:$A$52,0))</f>
        <v/>
      </c>
      <c r="O3112" s="26">
        <f>INDEX(Structure!$H$25:$H$52,MATCH(B3112&amp;"|"&amp;I3112,Structure!$A$25:$A$52,0))</f>
        <v/>
      </c>
      <c r="P3112" s="26">
        <f>INDEX(Structure!$I$25:$I$52,MATCH(B3112&amp;"|"&amp;I3112,Structure!$A$25:$A$52,0))</f>
        <v/>
      </c>
      <c r="Q3112" s="20">
        <f>G3112/H3112</f>
        <v/>
      </c>
      <c r="R3112" s="20">
        <f>G3112/O3112</f>
        <v/>
      </c>
      <c r="S3112" s="32">
        <f>(G3112-N3112)/(P3112-N3112)</f>
        <v/>
      </c>
      <c r="T3112" s="4">
        <f>IF(G3112&lt;N3112,"Below",IF(G3112&gt;P3112,"Above","Within"))</f>
        <v/>
      </c>
      <c r="U3112" s="17">
        <f>MAX(0,N3112-G3112)*F3112</f>
        <v/>
      </c>
      <c r="V3112" s="17">
        <f>MAX(0,G3112-P3112)*F3112</f>
        <v/>
      </c>
      <c r="W3112" s="33">
        <f>IF(T3112="Above",LN(G3112/P3112)/LN(1+INDEX(Market!$E$6:$E$9,MATCH(B3112,Market!$A$6:$A$9,0))),0)</f>
        <v/>
      </c>
    </row>
    <row r="3113">
      <c r="A3113" s="5" t="inlineStr">
        <is>
          <t>E03614</t>
        </is>
      </c>
      <c r="B3113" s="5" t="inlineStr">
        <is>
          <t>DE</t>
        </is>
      </c>
      <c r="C3113" s="5" t="inlineStr">
        <is>
          <t>Operations</t>
        </is>
      </c>
      <c r="D3113" s="5" t="inlineStr">
        <is>
          <t>L3</t>
        </is>
      </c>
      <c r="E3113" s="5" t="inlineStr">
        <is>
          <t>M</t>
        </is>
      </c>
      <c r="F3113" s="5" t="n">
        <v>0.8</v>
      </c>
      <c r="G3113" s="31" t="n">
        <v>66050</v>
      </c>
      <c r="H3113" s="31" t="n">
        <v>57800</v>
      </c>
      <c r="I3113" s="6">
        <f>INDEX(Roles!$J$5:$J$40,MATCH(C3113&amp;"|"&amp;D3113,Roles!$A$5:$A$40,0))</f>
        <v/>
      </c>
      <c r="J3113" s="6">
        <f>INDEX(Roles!$K$5:$K$40,MATCH(C3113&amp;"|"&amp;D3113,Roles!$A$5:$A$40,0))</f>
        <v/>
      </c>
      <c r="K3113" s="26">
        <f>INDEX(Market!$K$31:$K$54,MATCH(B3113&amp;"|"&amp;J3113,Market!$A$31:$A$54,0))</f>
        <v/>
      </c>
      <c r="L3113" s="6">
        <f>INDEX(Settings!$E$13:$E$19,MATCH(I3113,Settings!$B$13:$B$19,0))</f>
        <v/>
      </c>
      <c r="M3113" s="25">
        <f>INDEX(Structure!$K$6:$K$12,MATCH(I3113,Structure!$A$6:$A$12,0))</f>
        <v/>
      </c>
      <c r="N3113" s="26">
        <f>INDEX(Structure!$G$25:$G$52,MATCH(B3113&amp;"|"&amp;I3113,Structure!$A$25:$A$52,0))</f>
        <v/>
      </c>
      <c r="O3113" s="26">
        <f>INDEX(Structure!$H$25:$H$52,MATCH(B3113&amp;"|"&amp;I3113,Structure!$A$25:$A$52,0))</f>
        <v/>
      </c>
      <c r="P3113" s="26">
        <f>INDEX(Structure!$I$25:$I$52,MATCH(B3113&amp;"|"&amp;I3113,Structure!$A$25:$A$52,0))</f>
        <v/>
      </c>
      <c r="Q3113" s="20">
        <f>G3113/H3113</f>
        <v/>
      </c>
      <c r="R3113" s="20">
        <f>G3113/O3113</f>
        <v/>
      </c>
      <c r="S3113" s="32">
        <f>(G3113-N3113)/(P3113-N3113)</f>
        <v/>
      </c>
      <c r="T3113" s="4">
        <f>IF(G3113&lt;N3113,"Below",IF(G3113&gt;P3113,"Above","Within"))</f>
        <v/>
      </c>
      <c r="U3113" s="17">
        <f>MAX(0,N3113-G3113)*F3113</f>
        <v/>
      </c>
      <c r="V3113" s="17">
        <f>MAX(0,G3113-P3113)*F3113</f>
        <v/>
      </c>
      <c r="W3113" s="33">
        <f>IF(T3113="Above",LN(G3113/P3113)/LN(1+INDEX(Market!$E$6:$E$9,MATCH(B3113,Market!$A$6:$A$9,0))),0)</f>
        <v/>
      </c>
    </row>
    <row r="3114">
      <c r="A3114" s="5" t="inlineStr">
        <is>
          <t>E03615</t>
        </is>
      </c>
      <c r="B3114" s="5" t="inlineStr">
        <is>
          <t>DE</t>
        </is>
      </c>
      <c r="C3114" s="5" t="inlineStr">
        <is>
          <t>Sales</t>
        </is>
      </c>
      <c r="D3114" s="5" t="inlineStr">
        <is>
          <t>L3</t>
        </is>
      </c>
      <c r="E3114" s="5" t="inlineStr">
        <is>
          <t>M</t>
        </is>
      </c>
      <c r="F3114" s="5" t="n">
        <v>1</v>
      </c>
      <c r="G3114" s="31" t="n">
        <v>57600</v>
      </c>
      <c r="H3114" s="31" t="n">
        <v>63800</v>
      </c>
      <c r="I3114" s="6">
        <f>INDEX(Roles!$J$5:$J$40,MATCH(C3114&amp;"|"&amp;D3114,Roles!$A$5:$A$40,0))</f>
        <v/>
      </c>
      <c r="J3114" s="6">
        <f>INDEX(Roles!$K$5:$K$40,MATCH(C3114&amp;"|"&amp;D3114,Roles!$A$5:$A$40,0))</f>
        <v/>
      </c>
      <c r="K3114" s="26">
        <f>INDEX(Market!$K$31:$K$54,MATCH(B3114&amp;"|"&amp;J3114,Market!$A$31:$A$54,0))</f>
        <v/>
      </c>
      <c r="L3114" s="6">
        <f>INDEX(Settings!$E$13:$E$19,MATCH(I3114,Settings!$B$13:$B$19,0))</f>
        <v/>
      </c>
      <c r="M3114" s="25">
        <f>INDEX(Structure!$K$6:$K$12,MATCH(I3114,Structure!$A$6:$A$12,0))</f>
        <v/>
      </c>
      <c r="N3114" s="26">
        <f>INDEX(Structure!$G$25:$G$52,MATCH(B3114&amp;"|"&amp;I3114,Structure!$A$25:$A$52,0))</f>
        <v/>
      </c>
      <c r="O3114" s="26">
        <f>INDEX(Structure!$H$25:$H$52,MATCH(B3114&amp;"|"&amp;I3114,Structure!$A$25:$A$52,0))</f>
        <v/>
      </c>
      <c r="P3114" s="26">
        <f>INDEX(Structure!$I$25:$I$52,MATCH(B3114&amp;"|"&amp;I3114,Structure!$A$25:$A$52,0))</f>
        <v/>
      </c>
      <c r="Q3114" s="20">
        <f>G3114/H3114</f>
        <v/>
      </c>
      <c r="R3114" s="20">
        <f>G3114/O3114</f>
        <v/>
      </c>
      <c r="S3114" s="32">
        <f>(G3114-N3114)/(P3114-N3114)</f>
        <v/>
      </c>
      <c r="T3114" s="4">
        <f>IF(G3114&lt;N3114,"Below",IF(G3114&gt;P3114,"Above","Within"))</f>
        <v/>
      </c>
      <c r="U3114" s="17">
        <f>MAX(0,N3114-G3114)*F3114</f>
        <v/>
      </c>
      <c r="V3114" s="17">
        <f>MAX(0,G3114-P3114)*F3114</f>
        <v/>
      </c>
      <c r="W3114" s="33">
        <f>IF(T3114="Above",LN(G3114/P3114)/LN(1+INDEX(Market!$E$6:$E$9,MATCH(B3114,Market!$A$6:$A$9,0))),0)</f>
        <v/>
      </c>
    </row>
    <row r="3115">
      <c r="A3115" s="5" t="inlineStr">
        <is>
          <t>E03616</t>
        </is>
      </c>
      <c r="B3115" s="5" t="inlineStr">
        <is>
          <t>IT</t>
        </is>
      </c>
      <c r="C3115" s="5" t="inlineStr">
        <is>
          <t>HR</t>
        </is>
      </c>
      <c r="D3115" s="5" t="inlineStr">
        <is>
          <t>L1</t>
        </is>
      </c>
      <c r="E3115" s="5" t="inlineStr">
        <is>
          <t>F</t>
        </is>
      </c>
      <c r="F3115" s="5" t="n">
        <v>1</v>
      </c>
      <c r="G3115" s="31" t="n">
        <v>26600</v>
      </c>
      <c r="H3115" s="31" t="n">
        <v>26000</v>
      </c>
      <c r="I3115" s="6">
        <f>INDEX(Roles!$J$5:$J$40,MATCH(C3115&amp;"|"&amp;D3115,Roles!$A$5:$A$40,0))</f>
        <v/>
      </c>
      <c r="J3115" s="6">
        <f>INDEX(Roles!$K$5:$K$40,MATCH(C3115&amp;"|"&amp;D3115,Roles!$A$5:$A$40,0))</f>
        <v/>
      </c>
      <c r="K3115" s="26">
        <f>INDEX(Market!$K$31:$K$54,MATCH(B3115&amp;"|"&amp;J3115,Market!$A$31:$A$54,0))</f>
        <v/>
      </c>
      <c r="L3115" s="6">
        <f>INDEX(Settings!$E$13:$E$19,MATCH(I3115,Settings!$B$13:$B$19,0))</f>
        <v/>
      </c>
      <c r="M3115" s="25">
        <f>INDEX(Structure!$K$6:$K$12,MATCH(I3115,Structure!$A$6:$A$12,0))</f>
        <v/>
      </c>
      <c r="N3115" s="26">
        <f>INDEX(Structure!$G$25:$G$52,MATCH(B3115&amp;"|"&amp;I3115,Structure!$A$25:$A$52,0))</f>
        <v/>
      </c>
      <c r="O3115" s="26">
        <f>INDEX(Structure!$H$25:$H$52,MATCH(B3115&amp;"|"&amp;I3115,Structure!$A$25:$A$52,0))</f>
        <v/>
      </c>
      <c r="P3115" s="26">
        <f>INDEX(Structure!$I$25:$I$52,MATCH(B3115&amp;"|"&amp;I3115,Structure!$A$25:$A$52,0))</f>
        <v/>
      </c>
      <c r="Q3115" s="20">
        <f>G3115/H3115</f>
        <v/>
      </c>
      <c r="R3115" s="20">
        <f>G3115/O3115</f>
        <v/>
      </c>
      <c r="S3115" s="32">
        <f>(G3115-N3115)/(P3115-N3115)</f>
        <v/>
      </c>
      <c r="T3115" s="4">
        <f>IF(G3115&lt;N3115,"Below",IF(G3115&gt;P3115,"Above","Within"))</f>
        <v/>
      </c>
      <c r="U3115" s="17">
        <f>MAX(0,N3115-G3115)*F3115</f>
        <v/>
      </c>
      <c r="V3115" s="17">
        <f>MAX(0,G3115-P3115)*F3115</f>
        <v/>
      </c>
      <c r="W3115" s="33">
        <f>IF(T3115="Above",LN(G3115/P3115)/LN(1+INDEX(Market!$E$6:$E$9,MATCH(B3115,Market!$A$6:$A$9,0))),0)</f>
        <v/>
      </c>
    </row>
    <row r="3116">
      <c r="A3116" s="5" t="inlineStr">
        <is>
          <t>E03617</t>
        </is>
      </c>
      <c r="B3116" s="5" t="inlineStr">
        <is>
          <t>PL</t>
        </is>
      </c>
      <c r="C3116" s="5" t="inlineStr">
        <is>
          <t>Operations</t>
        </is>
      </c>
      <c r="D3116" s="5" t="inlineStr">
        <is>
          <t>L3</t>
        </is>
      </c>
      <c r="E3116" s="5" t="inlineStr">
        <is>
          <t>F</t>
        </is>
      </c>
      <c r="F3116" s="5" t="n">
        <v>1</v>
      </c>
      <c r="G3116" s="31" t="n">
        <v>33850</v>
      </c>
      <c r="H3116" s="31" t="n">
        <v>31900</v>
      </c>
      <c r="I3116" s="6">
        <f>INDEX(Roles!$J$5:$J$40,MATCH(C3116&amp;"|"&amp;D3116,Roles!$A$5:$A$40,0))</f>
        <v/>
      </c>
      <c r="J3116" s="6">
        <f>INDEX(Roles!$K$5:$K$40,MATCH(C3116&amp;"|"&amp;D3116,Roles!$A$5:$A$40,0))</f>
        <v/>
      </c>
      <c r="K3116" s="26">
        <f>INDEX(Market!$K$31:$K$54,MATCH(B3116&amp;"|"&amp;J3116,Market!$A$31:$A$54,0))</f>
        <v/>
      </c>
      <c r="L3116" s="6">
        <f>INDEX(Settings!$E$13:$E$19,MATCH(I3116,Settings!$B$13:$B$19,0))</f>
        <v/>
      </c>
      <c r="M3116" s="25">
        <f>INDEX(Structure!$K$6:$K$12,MATCH(I3116,Structure!$A$6:$A$12,0))</f>
        <v/>
      </c>
      <c r="N3116" s="26">
        <f>INDEX(Structure!$G$25:$G$52,MATCH(B3116&amp;"|"&amp;I3116,Structure!$A$25:$A$52,0))</f>
        <v/>
      </c>
      <c r="O3116" s="26">
        <f>INDEX(Structure!$H$25:$H$52,MATCH(B3116&amp;"|"&amp;I3116,Structure!$A$25:$A$52,0))</f>
        <v/>
      </c>
      <c r="P3116" s="26">
        <f>INDEX(Structure!$I$25:$I$52,MATCH(B3116&amp;"|"&amp;I3116,Structure!$A$25:$A$52,0))</f>
        <v/>
      </c>
      <c r="Q3116" s="20">
        <f>G3116/H3116</f>
        <v/>
      </c>
      <c r="R3116" s="20">
        <f>G3116/O3116</f>
        <v/>
      </c>
      <c r="S3116" s="32">
        <f>(G3116-N3116)/(P3116-N3116)</f>
        <v/>
      </c>
      <c r="T3116" s="4">
        <f>IF(G3116&lt;N3116,"Below",IF(G3116&gt;P3116,"Above","Within"))</f>
        <v/>
      </c>
      <c r="U3116" s="17">
        <f>MAX(0,N3116-G3116)*F3116</f>
        <v/>
      </c>
      <c r="V3116" s="17">
        <f>MAX(0,G3116-P3116)*F3116</f>
        <v/>
      </c>
      <c r="W3116" s="33">
        <f>IF(T3116="Above",LN(G3116/P3116)/LN(1+INDEX(Market!$E$6:$E$9,MATCH(B3116,Market!$A$6:$A$9,0))),0)</f>
        <v/>
      </c>
    </row>
    <row r="3117">
      <c r="A3117" s="5" t="inlineStr">
        <is>
          <t>E03618</t>
        </is>
      </c>
      <c r="B3117" s="5" t="inlineStr">
        <is>
          <t>IT</t>
        </is>
      </c>
      <c r="C3117" s="5" t="inlineStr">
        <is>
          <t>Sales</t>
        </is>
      </c>
      <c r="D3117" s="5" t="inlineStr">
        <is>
          <t>L2</t>
        </is>
      </c>
      <c r="E3117" s="5" t="inlineStr">
        <is>
          <t>F</t>
        </is>
      </c>
      <c r="F3117" s="5" t="n">
        <v>1</v>
      </c>
      <c r="G3117" s="31" t="n">
        <v>38400</v>
      </c>
      <c r="H3117" s="31" t="n">
        <v>34100</v>
      </c>
      <c r="I3117" s="6">
        <f>INDEX(Roles!$J$5:$J$40,MATCH(C3117&amp;"|"&amp;D3117,Roles!$A$5:$A$40,0))</f>
        <v/>
      </c>
      <c r="J3117" s="6">
        <f>INDEX(Roles!$K$5:$K$40,MATCH(C3117&amp;"|"&amp;D3117,Roles!$A$5:$A$40,0))</f>
        <v/>
      </c>
      <c r="K3117" s="26">
        <f>INDEX(Market!$K$31:$K$54,MATCH(B3117&amp;"|"&amp;J3117,Market!$A$31:$A$54,0))</f>
        <v/>
      </c>
      <c r="L3117" s="6">
        <f>INDEX(Settings!$E$13:$E$19,MATCH(I3117,Settings!$B$13:$B$19,0))</f>
        <v/>
      </c>
      <c r="M3117" s="25">
        <f>INDEX(Structure!$K$6:$K$12,MATCH(I3117,Structure!$A$6:$A$12,0))</f>
        <v/>
      </c>
      <c r="N3117" s="26">
        <f>INDEX(Structure!$G$25:$G$52,MATCH(B3117&amp;"|"&amp;I3117,Structure!$A$25:$A$52,0))</f>
        <v/>
      </c>
      <c r="O3117" s="26">
        <f>INDEX(Structure!$H$25:$H$52,MATCH(B3117&amp;"|"&amp;I3117,Structure!$A$25:$A$52,0))</f>
        <v/>
      </c>
      <c r="P3117" s="26">
        <f>INDEX(Structure!$I$25:$I$52,MATCH(B3117&amp;"|"&amp;I3117,Structure!$A$25:$A$52,0))</f>
        <v/>
      </c>
      <c r="Q3117" s="20">
        <f>G3117/H3117</f>
        <v/>
      </c>
      <c r="R3117" s="20">
        <f>G3117/O3117</f>
        <v/>
      </c>
      <c r="S3117" s="32">
        <f>(G3117-N3117)/(P3117-N3117)</f>
        <v/>
      </c>
      <c r="T3117" s="4">
        <f>IF(G3117&lt;N3117,"Below",IF(G3117&gt;P3117,"Above","Within"))</f>
        <v/>
      </c>
      <c r="U3117" s="17">
        <f>MAX(0,N3117-G3117)*F3117</f>
        <v/>
      </c>
      <c r="V3117" s="17">
        <f>MAX(0,G3117-P3117)*F3117</f>
        <v/>
      </c>
      <c r="W3117" s="33">
        <f>IF(T3117="Above",LN(G3117/P3117)/LN(1+INDEX(Market!$E$6:$E$9,MATCH(B3117,Market!$A$6:$A$9,0))),0)</f>
        <v/>
      </c>
    </row>
    <row r="3118">
      <c r="A3118" s="5" t="inlineStr">
        <is>
          <t>E03619</t>
        </is>
      </c>
      <c r="B3118" s="5" t="inlineStr">
        <is>
          <t>PL</t>
        </is>
      </c>
      <c r="C3118" s="5" t="inlineStr">
        <is>
          <t>HR</t>
        </is>
      </c>
      <c r="D3118" s="5" t="inlineStr">
        <is>
          <t>L3</t>
        </is>
      </c>
      <c r="E3118" s="5" t="inlineStr">
        <is>
          <t>F</t>
        </is>
      </c>
      <c r="F3118" s="5" t="n">
        <v>1</v>
      </c>
      <c r="G3118" s="31" t="n">
        <v>33650</v>
      </c>
      <c r="H3118" s="31" t="n">
        <v>33600</v>
      </c>
      <c r="I3118" s="6">
        <f>INDEX(Roles!$J$5:$J$40,MATCH(C3118&amp;"|"&amp;D3118,Roles!$A$5:$A$40,0))</f>
        <v/>
      </c>
      <c r="J3118" s="6">
        <f>INDEX(Roles!$K$5:$K$40,MATCH(C3118&amp;"|"&amp;D3118,Roles!$A$5:$A$40,0))</f>
        <v/>
      </c>
      <c r="K3118" s="26">
        <f>INDEX(Market!$K$31:$K$54,MATCH(B3118&amp;"|"&amp;J3118,Market!$A$31:$A$54,0))</f>
        <v/>
      </c>
      <c r="L3118" s="6">
        <f>INDEX(Settings!$E$13:$E$19,MATCH(I3118,Settings!$B$13:$B$19,0))</f>
        <v/>
      </c>
      <c r="M3118" s="25">
        <f>INDEX(Structure!$K$6:$K$12,MATCH(I3118,Structure!$A$6:$A$12,0))</f>
        <v/>
      </c>
      <c r="N3118" s="26">
        <f>INDEX(Structure!$G$25:$G$52,MATCH(B3118&amp;"|"&amp;I3118,Structure!$A$25:$A$52,0))</f>
        <v/>
      </c>
      <c r="O3118" s="26">
        <f>INDEX(Structure!$H$25:$H$52,MATCH(B3118&amp;"|"&amp;I3118,Structure!$A$25:$A$52,0))</f>
        <v/>
      </c>
      <c r="P3118" s="26">
        <f>INDEX(Structure!$I$25:$I$52,MATCH(B3118&amp;"|"&amp;I3118,Structure!$A$25:$A$52,0))</f>
        <v/>
      </c>
      <c r="Q3118" s="20">
        <f>G3118/H3118</f>
        <v/>
      </c>
      <c r="R3118" s="20">
        <f>G3118/O3118</f>
        <v/>
      </c>
      <c r="S3118" s="32">
        <f>(G3118-N3118)/(P3118-N3118)</f>
        <v/>
      </c>
      <c r="T3118" s="4">
        <f>IF(G3118&lt;N3118,"Below",IF(G3118&gt;P3118,"Above","Within"))</f>
        <v/>
      </c>
      <c r="U3118" s="17">
        <f>MAX(0,N3118-G3118)*F3118</f>
        <v/>
      </c>
      <c r="V3118" s="17">
        <f>MAX(0,G3118-P3118)*F3118</f>
        <v/>
      </c>
      <c r="W3118" s="33">
        <f>IF(T3118="Above",LN(G3118/P3118)/LN(1+INDEX(Market!$E$6:$E$9,MATCH(B3118,Market!$A$6:$A$9,0))),0)</f>
        <v/>
      </c>
    </row>
    <row r="3119">
      <c r="A3119" s="5" t="inlineStr">
        <is>
          <t>E03620</t>
        </is>
      </c>
      <c r="B3119" s="5" t="inlineStr">
        <is>
          <t>PL</t>
        </is>
      </c>
      <c r="C3119" s="5" t="inlineStr">
        <is>
          <t>Finance</t>
        </is>
      </c>
      <c r="D3119" s="5" t="inlineStr">
        <is>
          <t>L5</t>
        </is>
      </c>
      <c r="E3119" s="5" t="inlineStr">
        <is>
          <t>F</t>
        </is>
      </c>
      <c r="F3119" s="5" t="n">
        <v>1</v>
      </c>
      <c r="G3119" s="31" t="n">
        <v>75850</v>
      </c>
      <c r="H3119" s="31" t="n">
        <v>67000</v>
      </c>
      <c r="I3119" s="6">
        <f>INDEX(Roles!$J$5:$J$40,MATCH(C3119&amp;"|"&amp;D3119,Roles!$A$5:$A$40,0))</f>
        <v/>
      </c>
      <c r="J3119" s="6">
        <f>INDEX(Roles!$K$5:$K$40,MATCH(C3119&amp;"|"&amp;D3119,Roles!$A$5:$A$40,0))</f>
        <v/>
      </c>
      <c r="K3119" s="26">
        <f>INDEX(Market!$K$31:$K$54,MATCH(B3119&amp;"|"&amp;J3119,Market!$A$31:$A$54,0))</f>
        <v/>
      </c>
      <c r="L3119" s="6">
        <f>INDEX(Settings!$E$13:$E$19,MATCH(I3119,Settings!$B$13:$B$19,0))</f>
        <v/>
      </c>
      <c r="M3119" s="25">
        <f>INDEX(Structure!$K$6:$K$12,MATCH(I3119,Structure!$A$6:$A$12,0))</f>
        <v/>
      </c>
      <c r="N3119" s="26">
        <f>INDEX(Structure!$G$25:$G$52,MATCH(B3119&amp;"|"&amp;I3119,Structure!$A$25:$A$52,0))</f>
        <v/>
      </c>
      <c r="O3119" s="26">
        <f>INDEX(Structure!$H$25:$H$52,MATCH(B3119&amp;"|"&amp;I3119,Structure!$A$25:$A$52,0))</f>
        <v/>
      </c>
      <c r="P3119" s="26">
        <f>INDEX(Structure!$I$25:$I$52,MATCH(B3119&amp;"|"&amp;I3119,Structure!$A$25:$A$52,0))</f>
        <v/>
      </c>
      <c r="Q3119" s="20">
        <f>G3119/H3119</f>
        <v/>
      </c>
      <c r="R3119" s="20">
        <f>G3119/O3119</f>
        <v/>
      </c>
      <c r="S3119" s="32">
        <f>(G3119-N3119)/(P3119-N3119)</f>
        <v/>
      </c>
      <c r="T3119" s="4">
        <f>IF(G3119&lt;N3119,"Below",IF(G3119&gt;P3119,"Above","Within"))</f>
        <v/>
      </c>
      <c r="U3119" s="17">
        <f>MAX(0,N3119-G3119)*F3119</f>
        <v/>
      </c>
      <c r="V3119" s="17">
        <f>MAX(0,G3119-P3119)*F3119</f>
        <v/>
      </c>
      <c r="W3119" s="33">
        <f>IF(T3119="Above",LN(G3119/P3119)/LN(1+INDEX(Market!$E$6:$E$9,MATCH(B3119,Market!$A$6:$A$9,0))),0)</f>
        <v/>
      </c>
    </row>
    <row r="3120">
      <c r="A3120" s="5" t="inlineStr">
        <is>
          <t>E03621</t>
        </is>
      </c>
      <c r="B3120" s="5" t="inlineStr">
        <is>
          <t>IT</t>
        </is>
      </c>
      <c r="C3120" s="5" t="inlineStr">
        <is>
          <t>Operations</t>
        </is>
      </c>
      <c r="D3120" s="5" t="inlineStr">
        <is>
          <t>L2</t>
        </is>
      </c>
      <c r="E3120" s="5" t="inlineStr">
        <is>
          <t>F</t>
        </is>
      </c>
      <c r="F3120" s="5" t="n">
        <v>1</v>
      </c>
      <c r="G3120" s="31" t="n">
        <v>33450</v>
      </c>
      <c r="H3120" s="31" t="n">
        <v>30900</v>
      </c>
      <c r="I3120" s="6">
        <f>INDEX(Roles!$J$5:$J$40,MATCH(C3120&amp;"|"&amp;D3120,Roles!$A$5:$A$40,0))</f>
        <v/>
      </c>
      <c r="J3120" s="6">
        <f>INDEX(Roles!$K$5:$K$40,MATCH(C3120&amp;"|"&amp;D3120,Roles!$A$5:$A$40,0))</f>
        <v/>
      </c>
      <c r="K3120" s="26">
        <f>INDEX(Market!$K$31:$K$54,MATCH(B3120&amp;"|"&amp;J3120,Market!$A$31:$A$54,0))</f>
        <v/>
      </c>
      <c r="L3120" s="6">
        <f>INDEX(Settings!$E$13:$E$19,MATCH(I3120,Settings!$B$13:$B$19,0))</f>
        <v/>
      </c>
      <c r="M3120" s="25">
        <f>INDEX(Structure!$K$6:$K$12,MATCH(I3120,Structure!$A$6:$A$12,0))</f>
        <v/>
      </c>
      <c r="N3120" s="26">
        <f>INDEX(Structure!$G$25:$G$52,MATCH(B3120&amp;"|"&amp;I3120,Structure!$A$25:$A$52,0))</f>
        <v/>
      </c>
      <c r="O3120" s="26">
        <f>INDEX(Structure!$H$25:$H$52,MATCH(B3120&amp;"|"&amp;I3120,Structure!$A$25:$A$52,0))</f>
        <v/>
      </c>
      <c r="P3120" s="26">
        <f>INDEX(Structure!$I$25:$I$52,MATCH(B3120&amp;"|"&amp;I3120,Structure!$A$25:$A$52,0))</f>
        <v/>
      </c>
      <c r="Q3120" s="20">
        <f>G3120/H3120</f>
        <v/>
      </c>
      <c r="R3120" s="20">
        <f>G3120/O3120</f>
        <v/>
      </c>
      <c r="S3120" s="32">
        <f>(G3120-N3120)/(P3120-N3120)</f>
        <v/>
      </c>
      <c r="T3120" s="4">
        <f>IF(G3120&lt;N3120,"Below",IF(G3120&gt;P3120,"Above","Within"))</f>
        <v/>
      </c>
      <c r="U3120" s="17">
        <f>MAX(0,N3120-G3120)*F3120</f>
        <v/>
      </c>
      <c r="V3120" s="17">
        <f>MAX(0,G3120-P3120)*F3120</f>
        <v/>
      </c>
      <c r="W3120" s="33">
        <f>IF(T3120="Above",LN(G3120/P3120)/LN(1+INDEX(Market!$E$6:$E$9,MATCH(B3120,Market!$A$6:$A$9,0))),0)</f>
        <v/>
      </c>
    </row>
    <row r="3121">
      <c r="A3121" s="5" t="inlineStr">
        <is>
          <t>E03622</t>
        </is>
      </c>
      <c r="B3121" s="5" t="inlineStr">
        <is>
          <t>IT</t>
        </is>
      </c>
      <c r="C3121" s="5" t="inlineStr">
        <is>
          <t>Customer Service</t>
        </is>
      </c>
      <c r="D3121" s="5" t="inlineStr">
        <is>
          <t>L3</t>
        </is>
      </c>
      <c r="E3121" s="5" t="inlineStr">
        <is>
          <t>F</t>
        </is>
      </c>
      <c r="F3121" s="5" t="n">
        <v>0.8</v>
      </c>
      <c r="G3121" s="31" t="n">
        <v>38850</v>
      </c>
      <c r="H3121" s="31" t="n">
        <v>37400</v>
      </c>
      <c r="I3121" s="6">
        <f>INDEX(Roles!$J$5:$J$40,MATCH(C3121&amp;"|"&amp;D3121,Roles!$A$5:$A$40,0))</f>
        <v/>
      </c>
      <c r="J3121" s="6">
        <f>INDEX(Roles!$K$5:$K$40,MATCH(C3121&amp;"|"&amp;D3121,Roles!$A$5:$A$40,0))</f>
        <v/>
      </c>
      <c r="K3121" s="26">
        <f>INDEX(Market!$K$31:$K$54,MATCH(B3121&amp;"|"&amp;J3121,Market!$A$31:$A$54,0))</f>
        <v/>
      </c>
      <c r="L3121" s="6">
        <f>INDEX(Settings!$E$13:$E$19,MATCH(I3121,Settings!$B$13:$B$19,0))</f>
        <v/>
      </c>
      <c r="M3121" s="25">
        <f>INDEX(Structure!$K$6:$K$12,MATCH(I3121,Structure!$A$6:$A$12,0))</f>
        <v/>
      </c>
      <c r="N3121" s="26">
        <f>INDEX(Structure!$G$25:$G$52,MATCH(B3121&amp;"|"&amp;I3121,Structure!$A$25:$A$52,0))</f>
        <v/>
      </c>
      <c r="O3121" s="26">
        <f>INDEX(Structure!$H$25:$H$52,MATCH(B3121&amp;"|"&amp;I3121,Structure!$A$25:$A$52,0))</f>
        <v/>
      </c>
      <c r="P3121" s="26">
        <f>INDEX(Structure!$I$25:$I$52,MATCH(B3121&amp;"|"&amp;I3121,Structure!$A$25:$A$52,0))</f>
        <v/>
      </c>
      <c r="Q3121" s="20">
        <f>G3121/H3121</f>
        <v/>
      </c>
      <c r="R3121" s="20">
        <f>G3121/O3121</f>
        <v/>
      </c>
      <c r="S3121" s="32">
        <f>(G3121-N3121)/(P3121-N3121)</f>
        <v/>
      </c>
      <c r="T3121" s="4">
        <f>IF(G3121&lt;N3121,"Below",IF(G3121&gt;P3121,"Above","Within"))</f>
        <v/>
      </c>
      <c r="U3121" s="17">
        <f>MAX(0,N3121-G3121)*F3121</f>
        <v/>
      </c>
      <c r="V3121" s="17">
        <f>MAX(0,G3121-P3121)*F3121</f>
        <v/>
      </c>
      <c r="W3121" s="33">
        <f>IF(T3121="Above",LN(G3121/P3121)/LN(1+INDEX(Market!$E$6:$E$9,MATCH(B3121,Market!$A$6:$A$9,0))),0)</f>
        <v/>
      </c>
    </row>
    <row r="3122">
      <c r="A3122" s="5" t="inlineStr">
        <is>
          <t>E03623</t>
        </is>
      </c>
      <c r="B3122" s="5" t="inlineStr">
        <is>
          <t>ES</t>
        </is>
      </c>
      <c r="C3122" s="5" t="inlineStr">
        <is>
          <t>Customer Service</t>
        </is>
      </c>
      <c r="D3122" s="5" t="inlineStr">
        <is>
          <t>L3</t>
        </is>
      </c>
      <c r="E3122" s="5" t="inlineStr">
        <is>
          <t>F</t>
        </is>
      </c>
      <c r="F3122" s="5" t="n">
        <v>1</v>
      </c>
      <c r="G3122" s="31" t="n">
        <v>33500</v>
      </c>
      <c r="H3122" s="31" t="n">
        <v>36000</v>
      </c>
      <c r="I3122" s="6">
        <f>INDEX(Roles!$J$5:$J$40,MATCH(C3122&amp;"|"&amp;D3122,Roles!$A$5:$A$40,0))</f>
        <v/>
      </c>
      <c r="J3122" s="6">
        <f>INDEX(Roles!$K$5:$K$40,MATCH(C3122&amp;"|"&amp;D3122,Roles!$A$5:$A$40,0))</f>
        <v/>
      </c>
      <c r="K3122" s="26">
        <f>INDEX(Market!$K$31:$K$54,MATCH(B3122&amp;"|"&amp;J3122,Market!$A$31:$A$54,0))</f>
        <v/>
      </c>
      <c r="L3122" s="6">
        <f>INDEX(Settings!$E$13:$E$19,MATCH(I3122,Settings!$B$13:$B$19,0))</f>
        <v/>
      </c>
      <c r="M3122" s="25">
        <f>INDEX(Structure!$K$6:$K$12,MATCH(I3122,Structure!$A$6:$A$12,0))</f>
        <v/>
      </c>
      <c r="N3122" s="26">
        <f>INDEX(Structure!$G$25:$G$52,MATCH(B3122&amp;"|"&amp;I3122,Structure!$A$25:$A$52,0))</f>
        <v/>
      </c>
      <c r="O3122" s="26">
        <f>INDEX(Structure!$H$25:$H$52,MATCH(B3122&amp;"|"&amp;I3122,Structure!$A$25:$A$52,0))</f>
        <v/>
      </c>
      <c r="P3122" s="26">
        <f>INDEX(Structure!$I$25:$I$52,MATCH(B3122&amp;"|"&amp;I3122,Structure!$A$25:$A$52,0))</f>
        <v/>
      </c>
      <c r="Q3122" s="20">
        <f>G3122/H3122</f>
        <v/>
      </c>
      <c r="R3122" s="20">
        <f>G3122/O3122</f>
        <v/>
      </c>
      <c r="S3122" s="32">
        <f>(G3122-N3122)/(P3122-N3122)</f>
        <v/>
      </c>
      <c r="T3122" s="4">
        <f>IF(G3122&lt;N3122,"Below",IF(G3122&gt;P3122,"Above","Within"))</f>
        <v/>
      </c>
      <c r="U3122" s="17">
        <f>MAX(0,N3122-G3122)*F3122</f>
        <v/>
      </c>
      <c r="V3122" s="17">
        <f>MAX(0,G3122-P3122)*F3122</f>
        <v/>
      </c>
      <c r="W3122" s="33">
        <f>IF(T3122="Above",LN(G3122/P3122)/LN(1+INDEX(Market!$E$6:$E$9,MATCH(B3122,Market!$A$6:$A$9,0))),0)</f>
        <v/>
      </c>
    </row>
    <row r="3123">
      <c r="A3123" s="5" t="inlineStr">
        <is>
          <t>E03624</t>
        </is>
      </c>
      <c r="B3123" s="5" t="inlineStr">
        <is>
          <t>PL</t>
        </is>
      </c>
      <c r="C3123" s="5" t="inlineStr">
        <is>
          <t>Finance</t>
        </is>
      </c>
      <c r="D3123" s="5" t="inlineStr">
        <is>
          <t>L3</t>
        </is>
      </c>
      <c r="E3123" s="5" t="inlineStr">
        <is>
          <t>F</t>
        </is>
      </c>
      <c r="F3123" s="5" t="n">
        <v>1</v>
      </c>
      <c r="G3123" s="31" t="n">
        <v>34300</v>
      </c>
      <c r="H3123" s="31" t="n">
        <v>37000</v>
      </c>
      <c r="I3123" s="6">
        <f>INDEX(Roles!$J$5:$J$40,MATCH(C3123&amp;"|"&amp;D3123,Roles!$A$5:$A$40,0))</f>
        <v/>
      </c>
      <c r="J3123" s="6">
        <f>INDEX(Roles!$K$5:$K$40,MATCH(C3123&amp;"|"&amp;D3123,Roles!$A$5:$A$40,0))</f>
        <v/>
      </c>
      <c r="K3123" s="26">
        <f>INDEX(Market!$K$31:$K$54,MATCH(B3123&amp;"|"&amp;J3123,Market!$A$31:$A$54,0))</f>
        <v/>
      </c>
      <c r="L3123" s="6">
        <f>INDEX(Settings!$E$13:$E$19,MATCH(I3123,Settings!$B$13:$B$19,0))</f>
        <v/>
      </c>
      <c r="M3123" s="25">
        <f>INDEX(Structure!$K$6:$K$12,MATCH(I3123,Structure!$A$6:$A$12,0))</f>
        <v/>
      </c>
      <c r="N3123" s="26">
        <f>INDEX(Structure!$G$25:$G$52,MATCH(B3123&amp;"|"&amp;I3123,Structure!$A$25:$A$52,0))</f>
        <v/>
      </c>
      <c r="O3123" s="26">
        <f>INDEX(Structure!$H$25:$H$52,MATCH(B3123&amp;"|"&amp;I3123,Structure!$A$25:$A$52,0))</f>
        <v/>
      </c>
      <c r="P3123" s="26">
        <f>INDEX(Structure!$I$25:$I$52,MATCH(B3123&amp;"|"&amp;I3123,Structure!$A$25:$A$52,0))</f>
        <v/>
      </c>
      <c r="Q3123" s="20">
        <f>G3123/H3123</f>
        <v/>
      </c>
      <c r="R3123" s="20">
        <f>G3123/O3123</f>
        <v/>
      </c>
      <c r="S3123" s="32">
        <f>(G3123-N3123)/(P3123-N3123)</f>
        <v/>
      </c>
      <c r="T3123" s="4">
        <f>IF(G3123&lt;N3123,"Below",IF(G3123&gt;P3123,"Above","Within"))</f>
        <v/>
      </c>
      <c r="U3123" s="17">
        <f>MAX(0,N3123-G3123)*F3123</f>
        <v/>
      </c>
      <c r="V3123" s="17">
        <f>MAX(0,G3123-P3123)*F3123</f>
        <v/>
      </c>
      <c r="W3123" s="33">
        <f>IF(T3123="Above",LN(G3123/P3123)/LN(1+INDEX(Market!$E$6:$E$9,MATCH(B3123,Market!$A$6:$A$9,0))),0)</f>
        <v/>
      </c>
    </row>
    <row r="3124">
      <c r="A3124" s="5" t="inlineStr">
        <is>
          <t>E03625</t>
        </is>
      </c>
      <c r="B3124" s="5" t="inlineStr">
        <is>
          <t>PL</t>
        </is>
      </c>
      <c r="C3124" s="5" t="inlineStr">
        <is>
          <t>Sales</t>
        </is>
      </c>
      <c r="D3124" s="5" t="inlineStr">
        <is>
          <t>L2</t>
        </is>
      </c>
      <c r="E3124" s="5" t="inlineStr">
        <is>
          <t>M</t>
        </is>
      </c>
      <c r="F3124" s="5" t="n">
        <v>1</v>
      </c>
      <c r="G3124" s="31" t="n">
        <v>26000</v>
      </c>
      <c r="H3124" s="31" t="n">
        <v>27600</v>
      </c>
      <c r="I3124" s="6">
        <f>INDEX(Roles!$J$5:$J$40,MATCH(C3124&amp;"|"&amp;D3124,Roles!$A$5:$A$40,0))</f>
        <v/>
      </c>
      <c r="J3124" s="6">
        <f>INDEX(Roles!$K$5:$K$40,MATCH(C3124&amp;"|"&amp;D3124,Roles!$A$5:$A$40,0))</f>
        <v/>
      </c>
      <c r="K3124" s="26">
        <f>INDEX(Market!$K$31:$K$54,MATCH(B3124&amp;"|"&amp;J3124,Market!$A$31:$A$54,0))</f>
        <v/>
      </c>
      <c r="L3124" s="6">
        <f>INDEX(Settings!$E$13:$E$19,MATCH(I3124,Settings!$B$13:$B$19,0))</f>
        <v/>
      </c>
      <c r="M3124" s="25">
        <f>INDEX(Structure!$K$6:$K$12,MATCH(I3124,Structure!$A$6:$A$12,0))</f>
        <v/>
      </c>
      <c r="N3124" s="26">
        <f>INDEX(Structure!$G$25:$G$52,MATCH(B3124&amp;"|"&amp;I3124,Structure!$A$25:$A$52,0))</f>
        <v/>
      </c>
      <c r="O3124" s="26">
        <f>INDEX(Structure!$H$25:$H$52,MATCH(B3124&amp;"|"&amp;I3124,Structure!$A$25:$A$52,0))</f>
        <v/>
      </c>
      <c r="P3124" s="26">
        <f>INDEX(Structure!$I$25:$I$52,MATCH(B3124&amp;"|"&amp;I3124,Structure!$A$25:$A$52,0))</f>
        <v/>
      </c>
      <c r="Q3124" s="20">
        <f>G3124/H3124</f>
        <v/>
      </c>
      <c r="R3124" s="20">
        <f>G3124/O3124</f>
        <v/>
      </c>
      <c r="S3124" s="32">
        <f>(G3124-N3124)/(P3124-N3124)</f>
        <v/>
      </c>
      <c r="T3124" s="4">
        <f>IF(G3124&lt;N3124,"Below",IF(G3124&gt;P3124,"Above","Within"))</f>
        <v/>
      </c>
      <c r="U3124" s="17">
        <f>MAX(0,N3124-G3124)*F3124</f>
        <v/>
      </c>
      <c r="V3124" s="17">
        <f>MAX(0,G3124-P3124)*F3124</f>
        <v/>
      </c>
      <c r="W3124" s="33">
        <f>IF(T3124="Above",LN(G3124/P3124)/LN(1+INDEX(Market!$E$6:$E$9,MATCH(B3124,Market!$A$6:$A$9,0))),0)</f>
        <v/>
      </c>
    </row>
    <row r="3125">
      <c r="A3125" s="5" t="inlineStr">
        <is>
          <t>E03626</t>
        </is>
      </c>
      <c r="B3125" s="5" t="inlineStr">
        <is>
          <t>IT</t>
        </is>
      </c>
      <c r="C3125" s="5" t="inlineStr">
        <is>
          <t>Customer Service</t>
        </is>
      </c>
      <c r="D3125" s="5" t="inlineStr">
        <is>
          <t>L1</t>
        </is>
      </c>
      <c r="E3125" s="5" t="inlineStr">
        <is>
          <t>M</t>
        </is>
      </c>
      <c r="F3125" s="5" t="n">
        <v>1</v>
      </c>
      <c r="G3125" s="31" t="n">
        <v>25550</v>
      </c>
      <c r="H3125" s="31" t="n">
        <v>23400</v>
      </c>
      <c r="I3125" s="6">
        <f>INDEX(Roles!$J$5:$J$40,MATCH(C3125&amp;"|"&amp;D3125,Roles!$A$5:$A$40,0))</f>
        <v/>
      </c>
      <c r="J3125" s="6">
        <f>INDEX(Roles!$K$5:$K$40,MATCH(C3125&amp;"|"&amp;D3125,Roles!$A$5:$A$40,0))</f>
        <v/>
      </c>
      <c r="K3125" s="26">
        <f>INDEX(Market!$K$31:$K$54,MATCH(B3125&amp;"|"&amp;J3125,Market!$A$31:$A$54,0))</f>
        <v/>
      </c>
      <c r="L3125" s="6">
        <f>INDEX(Settings!$E$13:$E$19,MATCH(I3125,Settings!$B$13:$B$19,0))</f>
        <v/>
      </c>
      <c r="M3125" s="25">
        <f>INDEX(Structure!$K$6:$K$12,MATCH(I3125,Structure!$A$6:$A$12,0))</f>
        <v/>
      </c>
      <c r="N3125" s="26">
        <f>INDEX(Structure!$G$25:$G$52,MATCH(B3125&amp;"|"&amp;I3125,Structure!$A$25:$A$52,0))</f>
        <v/>
      </c>
      <c r="O3125" s="26">
        <f>INDEX(Structure!$H$25:$H$52,MATCH(B3125&amp;"|"&amp;I3125,Structure!$A$25:$A$52,0))</f>
        <v/>
      </c>
      <c r="P3125" s="26">
        <f>INDEX(Structure!$I$25:$I$52,MATCH(B3125&amp;"|"&amp;I3125,Structure!$A$25:$A$52,0))</f>
        <v/>
      </c>
      <c r="Q3125" s="20">
        <f>G3125/H3125</f>
        <v/>
      </c>
      <c r="R3125" s="20">
        <f>G3125/O3125</f>
        <v/>
      </c>
      <c r="S3125" s="32">
        <f>(G3125-N3125)/(P3125-N3125)</f>
        <v/>
      </c>
      <c r="T3125" s="4">
        <f>IF(G3125&lt;N3125,"Below",IF(G3125&gt;P3125,"Above","Within"))</f>
        <v/>
      </c>
      <c r="U3125" s="17">
        <f>MAX(0,N3125-G3125)*F3125</f>
        <v/>
      </c>
      <c r="V3125" s="17">
        <f>MAX(0,G3125-P3125)*F3125</f>
        <v/>
      </c>
      <c r="W3125" s="33">
        <f>IF(T3125="Above",LN(G3125/P3125)/LN(1+INDEX(Market!$E$6:$E$9,MATCH(B3125,Market!$A$6:$A$9,0))),0)</f>
        <v/>
      </c>
    </row>
    <row r="3126">
      <c r="A3126" s="5" t="inlineStr">
        <is>
          <t>E03627</t>
        </is>
      </c>
      <c r="B3126" s="5" t="inlineStr">
        <is>
          <t>IT</t>
        </is>
      </c>
      <c r="C3126" s="5" t="inlineStr">
        <is>
          <t>Tech</t>
        </is>
      </c>
      <c r="D3126" s="5" t="inlineStr">
        <is>
          <t>L1</t>
        </is>
      </c>
      <c r="E3126" s="5" t="inlineStr">
        <is>
          <t>F</t>
        </is>
      </c>
      <c r="F3126" s="5" t="n">
        <v>1</v>
      </c>
      <c r="G3126" s="31" t="n">
        <v>31050</v>
      </c>
      <c r="H3126" s="31" t="n">
        <v>32500</v>
      </c>
      <c r="I3126" s="6">
        <f>INDEX(Roles!$J$5:$J$40,MATCH(C3126&amp;"|"&amp;D3126,Roles!$A$5:$A$40,0))</f>
        <v/>
      </c>
      <c r="J3126" s="6">
        <f>INDEX(Roles!$K$5:$K$40,MATCH(C3126&amp;"|"&amp;D3126,Roles!$A$5:$A$40,0))</f>
        <v/>
      </c>
      <c r="K3126" s="26">
        <f>INDEX(Market!$K$31:$K$54,MATCH(B3126&amp;"|"&amp;J3126,Market!$A$31:$A$54,0))</f>
        <v/>
      </c>
      <c r="L3126" s="6">
        <f>INDEX(Settings!$E$13:$E$19,MATCH(I3126,Settings!$B$13:$B$19,0))</f>
        <v/>
      </c>
      <c r="M3126" s="25">
        <f>INDEX(Structure!$K$6:$K$12,MATCH(I3126,Structure!$A$6:$A$12,0))</f>
        <v/>
      </c>
      <c r="N3126" s="26">
        <f>INDEX(Structure!$G$25:$G$52,MATCH(B3126&amp;"|"&amp;I3126,Structure!$A$25:$A$52,0))</f>
        <v/>
      </c>
      <c r="O3126" s="26">
        <f>INDEX(Structure!$H$25:$H$52,MATCH(B3126&amp;"|"&amp;I3126,Structure!$A$25:$A$52,0))</f>
        <v/>
      </c>
      <c r="P3126" s="26">
        <f>INDEX(Structure!$I$25:$I$52,MATCH(B3126&amp;"|"&amp;I3126,Structure!$A$25:$A$52,0))</f>
        <v/>
      </c>
      <c r="Q3126" s="20">
        <f>G3126/H3126</f>
        <v/>
      </c>
      <c r="R3126" s="20">
        <f>G3126/O3126</f>
        <v/>
      </c>
      <c r="S3126" s="32">
        <f>(G3126-N3126)/(P3126-N3126)</f>
        <v/>
      </c>
      <c r="T3126" s="4">
        <f>IF(G3126&lt;N3126,"Below",IF(G3126&gt;P3126,"Above","Within"))</f>
        <v/>
      </c>
      <c r="U3126" s="17">
        <f>MAX(0,N3126-G3126)*F3126</f>
        <v/>
      </c>
      <c r="V3126" s="17">
        <f>MAX(0,G3126-P3126)*F3126</f>
        <v/>
      </c>
      <c r="W3126" s="33">
        <f>IF(T3126="Above",LN(G3126/P3126)/LN(1+INDEX(Market!$E$6:$E$9,MATCH(B3126,Market!$A$6:$A$9,0))),0)</f>
        <v/>
      </c>
    </row>
    <row r="3127">
      <c r="A3127" s="5" t="inlineStr">
        <is>
          <t>E03628</t>
        </is>
      </c>
      <c r="B3127" s="5" t="inlineStr">
        <is>
          <t>IT</t>
        </is>
      </c>
      <c r="C3127" s="5" t="inlineStr">
        <is>
          <t>Customer Service</t>
        </is>
      </c>
      <c r="D3127" s="5" t="inlineStr">
        <is>
          <t>L5</t>
        </is>
      </c>
      <c r="E3127" s="5" t="inlineStr">
        <is>
          <t>F</t>
        </is>
      </c>
      <c r="F3127" s="5" t="n">
        <v>1</v>
      </c>
      <c r="G3127" s="31" t="n">
        <v>72750</v>
      </c>
      <c r="H3127" s="31" t="n">
        <v>67900</v>
      </c>
      <c r="I3127" s="6">
        <f>INDEX(Roles!$J$5:$J$40,MATCH(C3127&amp;"|"&amp;D3127,Roles!$A$5:$A$40,0))</f>
        <v/>
      </c>
      <c r="J3127" s="6">
        <f>INDEX(Roles!$K$5:$K$40,MATCH(C3127&amp;"|"&amp;D3127,Roles!$A$5:$A$40,0))</f>
        <v/>
      </c>
      <c r="K3127" s="26">
        <f>INDEX(Market!$K$31:$K$54,MATCH(B3127&amp;"|"&amp;J3127,Market!$A$31:$A$54,0))</f>
        <v/>
      </c>
      <c r="L3127" s="6">
        <f>INDEX(Settings!$E$13:$E$19,MATCH(I3127,Settings!$B$13:$B$19,0))</f>
        <v/>
      </c>
      <c r="M3127" s="25">
        <f>INDEX(Structure!$K$6:$K$12,MATCH(I3127,Structure!$A$6:$A$12,0))</f>
        <v/>
      </c>
      <c r="N3127" s="26">
        <f>INDEX(Structure!$G$25:$G$52,MATCH(B3127&amp;"|"&amp;I3127,Structure!$A$25:$A$52,0))</f>
        <v/>
      </c>
      <c r="O3127" s="26">
        <f>INDEX(Structure!$H$25:$H$52,MATCH(B3127&amp;"|"&amp;I3127,Structure!$A$25:$A$52,0))</f>
        <v/>
      </c>
      <c r="P3127" s="26">
        <f>INDEX(Structure!$I$25:$I$52,MATCH(B3127&amp;"|"&amp;I3127,Structure!$A$25:$A$52,0))</f>
        <v/>
      </c>
      <c r="Q3127" s="20">
        <f>G3127/H3127</f>
        <v/>
      </c>
      <c r="R3127" s="20">
        <f>G3127/O3127</f>
        <v/>
      </c>
      <c r="S3127" s="32">
        <f>(G3127-N3127)/(P3127-N3127)</f>
        <v/>
      </c>
      <c r="T3127" s="4">
        <f>IF(G3127&lt;N3127,"Below",IF(G3127&gt;P3127,"Above","Within"))</f>
        <v/>
      </c>
      <c r="U3127" s="17">
        <f>MAX(0,N3127-G3127)*F3127</f>
        <v/>
      </c>
      <c r="V3127" s="17">
        <f>MAX(0,G3127-P3127)*F3127</f>
        <v/>
      </c>
      <c r="W3127" s="33">
        <f>IF(T3127="Above",LN(G3127/P3127)/LN(1+INDEX(Market!$E$6:$E$9,MATCH(B3127,Market!$A$6:$A$9,0))),0)</f>
        <v/>
      </c>
    </row>
    <row r="3128">
      <c r="A3128" s="5" t="inlineStr">
        <is>
          <t>E03629</t>
        </is>
      </c>
      <c r="B3128" s="5" t="inlineStr">
        <is>
          <t>PL</t>
        </is>
      </c>
      <c r="C3128" s="5" t="inlineStr">
        <is>
          <t>Tech</t>
        </is>
      </c>
      <c r="D3128" s="5" t="inlineStr">
        <is>
          <t>L2</t>
        </is>
      </c>
      <c r="E3128" s="5" t="inlineStr">
        <is>
          <t>F</t>
        </is>
      </c>
      <c r="F3128" s="5" t="n">
        <v>1</v>
      </c>
      <c r="G3128" s="31" t="n">
        <v>33100</v>
      </c>
      <c r="H3128" s="31" t="n">
        <v>32800</v>
      </c>
      <c r="I3128" s="6">
        <f>INDEX(Roles!$J$5:$J$40,MATCH(C3128&amp;"|"&amp;D3128,Roles!$A$5:$A$40,0))</f>
        <v/>
      </c>
      <c r="J3128" s="6">
        <f>INDEX(Roles!$K$5:$K$40,MATCH(C3128&amp;"|"&amp;D3128,Roles!$A$5:$A$40,0))</f>
        <v/>
      </c>
      <c r="K3128" s="26">
        <f>INDEX(Market!$K$31:$K$54,MATCH(B3128&amp;"|"&amp;J3128,Market!$A$31:$A$54,0))</f>
        <v/>
      </c>
      <c r="L3128" s="6">
        <f>INDEX(Settings!$E$13:$E$19,MATCH(I3128,Settings!$B$13:$B$19,0))</f>
        <v/>
      </c>
      <c r="M3128" s="25">
        <f>INDEX(Structure!$K$6:$K$12,MATCH(I3128,Structure!$A$6:$A$12,0))</f>
        <v/>
      </c>
      <c r="N3128" s="26">
        <f>INDEX(Structure!$G$25:$G$52,MATCH(B3128&amp;"|"&amp;I3128,Structure!$A$25:$A$52,0))</f>
        <v/>
      </c>
      <c r="O3128" s="26">
        <f>INDEX(Structure!$H$25:$H$52,MATCH(B3128&amp;"|"&amp;I3128,Structure!$A$25:$A$52,0))</f>
        <v/>
      </c>
      <c r="P3128" s="26">
        <f>INDEX(Structure!$I$25:$I$52,MATCH(B3128&amp;"|"&amp;I3128,Structure!$A$25:$A$52,0))</f>
        <v/>
      </c>
      <c r="Q3128" s="20">
        <f>G3128/H3128</f>
        <v/>
      </c>
      <c r="R3128" s="20">
        <f>G3128/O3128</f>
        <v/>
      </c>
      <c r="S3128" s="32">
        <f>(G3128-N3128)/(P3128-N3128)</f>
        <v/>
      </c>
      <c r="T3128" s="4">
        <f>IF(G3128&lt;N3128,"Below",IF(G3128&gt;P3128,"Above","Within"))</f>
        <v/>
      </c>
      <c r="U3128" s="17">
        <f>MAX(0,N3128-G3128)*F3128</f>
        <v/>
      </c>
      <c r="V3128" s="17">
        <f>MAX(0,G3128-P3128)*F3128</f>
        <v/>
      </c>
      <c r="W3128" s="33">
        <f>IF(T3128="Above",LN(G3128/P3128)/LN(1+INDEX(Market!$E$6:$E$9,MATCH(B3128,Market!$A$6:$A$9,0))),0)</f>
        <v/>
      </c>
    </row>
    <row r="3129">
      <c r="A3129" s="5" t="inlineStr">
        <is>
          <t>E03630</t>
        </is>
      </c>
      <c r="B3129" s="5" t="inlineStr">
        <is>
          <t>PL</t>
        </is>
      </c>
      <c r="C3129" s="5" t="inlineStr">
        <is>
          <t>Operations</t>
        </is>
      </c>
      <c r="D3129" s="5" t="inlineStr">
        <is>
          <t>L1</t>
        </is>
      </c>
      <c r="E3129" s="5" t="inlineStr">
        <is>
          <t>M</t>
        </is>
      </c>
      <c r="F3129" s="5" t="n">
        <v>1</v>
      </c>
      <c r="G3129" s="31" t="n">
        <v>24050</v>
      </c>
      <c r="H3129" s="31" t="n">
        <v>20000</v>
      </c>
      <c r="I3129" s="6">
        <f>INDEX(Roles!$J$5:$J$40,MATCH(C3129&amp;"|"&amp;D3129,Roles!$A$5:$A$40,0))</f>
        <v/>
      </c>
      <c r="J3129" s="6">
        <f>INDEX(Roles!$K$5:$K$40,MATCH(C3129&amp;"|"&amp;D3129,Roles!$A$5:$A$40,0))</f>
        <v/>
      </c>
      <c r="K3129" s="26">
        <f>INDEX(Market!$K$31:$K$54,MATCH(B3129&amp;"|"&amp;J3129,Market!$A$31:$A$54,0))</f>
        <v/>
      </c>
      <c r="L3129" s="6">
        <f>INDEX(Settings!$E$13:$E$19,MATCH(I3129,Settings!$B$13:$B$19,0))</f>
        <v/>
      </c>
      <c r="M3129" s="25">
        <f>INDEX(Structure!$K$6:$K$12,MATCH(I3129,Structure!$A$6:$A$12,0))</f>
        <v/>
      </c>
      <c r="N3129" s="26">
        <f>INDEX(Structure!$G$25:$G$52,MATCH(B3129&amp;"|"&amp;I3129,Structure!$A$25:$A$52,0))</f>
        <v/>
      </c>
      <c r="O3129" s="26">
        <f>INDEX(Structure!$H$25:$H$52,MATCH(B3129&amp;"|"&amp;I3129,Structure!$A$25:$A$52,0))</f>
        <v/>
      </c>
      <c r="P3129" s="26">
        <f>INDEX(Structure!$I$25:$I$52,MATCH(B3129&amp;"|"&amp;I3129,Structure!$A$25:$A$52,0))</f>
        <v/>
      </c>
      <c r="Q3129" s="20">
        <f>G3129/H3129</f>
        <v/>
      </c>
      <c r="R3129" s="20">
        <f>G3129/O3129</f>
        <v/>
      </c>
      <c r="S3129" s="32">
        <f>(G3129-N3129)/(P3129-N3129)</f>
        <v/>
      </c>
      <c r="T3129" s="4">
        <f>IF(G3129&lt;N3129,"Below",IF(G3129&gt;P3129,"Above","Within"))</f>
        <v/>
      </c>
      <c r="U3129" s="17">
        <f>MAX(0,N3129-G3129)*F3129</f>
        <v/>
      </c>
      <c r="V3129" s="17">
        <f>MAX(0,G3129-P3129)*F3129</f>
        <v/>
      </c>
      <c r="W3129" s="33">
        <f>IF(T3129="Above",LN(G3129/P3129)/LN(1+INDEX(Market!$E$6:$E$9,MATCH(B3129,Market!$A$6:$A$9,0))),0)</f>
        <v/>
      </c>
    </row>
    <row r="3130">
      <c r="A3130" s="5" t="inlineStr">
        <is>
          <t>E03631</t>
        </is>
      </c>
      <c r="B3130" s="5" t="inlineStr">
        <is>
          <t>ES</t>
        </is>
      </c>
      <c r="C3130" s="5" t="inlineStr">
        <is>
          <t>Customer Service</t>
        </is>
      </c>
      <c r="D3130" s="5" t="inlineStr">
        <is>
          <t>L3</t>
        </is>
      </c>
      <c r="E3130" s="5" t="inlineStr">
        <is>
          <t>M</t>
        </is>
      </c>
      <c r="F3130" s="5" t="n">
        <v>1</v>
      </c>
      <c r="G3130" s="31" t="n">
        <v>36500</v>
      </c>
      <c r="H3130" s="31" t="n">
        <v>36000</v>
      </c>
      <c r="I3130" s="6">
        <f>INDEX(Roles!$J$5:$J$40,MATCH(C3130&amp;"|"&amp;D3130,Roles!$A$5:$A$40,0))</f>
        <v/>
      </c>
      <c r="J3130" s="6">
        <f>INDEX(Roles!$K$5:$K$40,MATCH(C3130&amp;"|"&amp;D3130,Roles!$A$5:$A$40,0))</f>
        <v/>
      </c>
      <c r="K3130" s="26">
        <f>INDEX(Market!$K$31:$K$54,MATCH(B3130&amp;"|"&amp;J3130,Market!$A$31:$A$54,0))</f>
        <v/>
      </c>
      <c r="L3130" s="6">
        <f>INDEX(Settings!$E$13:$E$19,MATCH(I3130,Settings!$B$13:$B$19,0))</f>
        <v/>
      </c>
      <c r="M3130" s="25">
        <f>INDEX(Structure!$K$6:$K$12,MATCH(I3130,Structure!$A$6:$A$12,0))</f>
        <v/>
      </c>
      <c r="N3130" s="26">
        <f>INDEX(Structure!$G$25:$G$52,MATCH(B3130&amp;"|"&amp;I3130,Structure!$A$25:$A$52,0))</f>
        <v/>
      </c>
      <c r="O3130" s="26">
        <f>INDEX(Structure!$H$25:$H$52,MATCH(B3130&amp;"|"&amp;I3130,Structure!$A$25:$A$52,0))</f>
        <v/>
      </c>
      <c r="P3130" s="26">
        <f>INDEX(Structure!$I$25:$I$52,MATCH(B3130&amp;"|"&amp;I3130,Structure!$A$25:$A$52,0))</f>
        <v/>
      </c>
      <c r="Q3130" s="20">
        <f>G3130/H3130</f>
        <v/>
      </c>
      <c r="R3130" s="20">
        <f>G3130/O3130</f>
        <v/>
      </c>
      <c r="S3130" s="32">
        <f>(G3130-N3130)/(P3130-N3130)</f>
        <v/>
      </c>
      <c r="T3130" s="4">
        <f>IF(G3130&lt;N3130,"Below",IF(G3130&gt;P3130,"Above","Within"))</f>
        <v/>
      </c>
      <c r="U3130" s="17">
        <f>MAX(0,N3130-G3130)*F3130</f>
        <v/>
      </c>
      <c r="V3130" s="17">
        <f>MAX(0,G3130-P3130)*F3130</f>
        <v/>
      </c>
      <c r="W3130" s="33">
        <f>IF(T3130="Above",LN(G3130/P3130)/LN(1+INDEX(Market!$E$6:$E$9,MATCH(B3130,Market!$A$6:$A$9,0))),0)</f>
        <v/>
      </c>
    </row>
    <row r="3131">
      <c r="A3131" s="5" t="inlineStr">
        <is>
          <t>E03632</t>
        </is>
      </c>
      <c r="B3131" s="5" t="inlineStr">
        <is>
          <t>IT</t>
        </is>
      </c>
      <c r="C3131" s="5" t="inlineStr">
        <is>
          <t>Customer Service</t>
        </is>
      </c>
      <c r="D3131" s="5" t="inlineStr">
        <is>
          <t>L2</t>
        </is>
      </c>
      <c r="E3131" s="5" t="inlineStr">
        <is>
          <t>M</t>
        </is>
      </c>
      <c r="F3131" s="5" t="n">
        <v>1</v>
      </c>
      <c r="G3131" s="31" t="n">
        <v>27650</v>
      </c>
      <c r="H3131" s="31" t="n">
        <v>29200</v>
      </c>
      <c r="I3131" s="6">
        <f>INDEX(Roles!$J$5:$J$40,MATCH(C3131&amp;"|"&amp;D3131,Roles!$A$5:$A$40,0))</f>
        <v/>
      </c>
      <c r="J3131" s="6">
        <f>INDEX(Roles!$K$5:$K$40,MATCH(C3131&amp;"|"&amp;D3131,Roles!$A$5:$A$40,0))</f>
        <v/>
      </c>
      <c r="K3131" s="26">
        <f>INDEX(Market!$K$31:$K$54,MATCH(B3131&amp;"|"&amp;J3131,Market!$A$31:$A$54,0))</f>
        <v/>
      </c>
      <c r="L3131" s="6">
        <f>INDEX(Settings!$E$13:$E$19,MATCH(I3131,Settings!$B$13:$B$19,0))</f>
        <v/>
      </c>
      <c r="M3131" s="25">
        <f>INDEX(Structure!$K$6:$K$12,MATCH(I3131,Structure!$A$6:$A$12,0))</f>
        <v/>
      </c>
      <c r="N3131" s="26">
        <f>INDEX(Structure!$G$25:$G$52,MATCH(B3131&amp;"|"&amp;I3131,Structure!$A$25:$A$52,0))</f>
        <v/>
      </c>
      <c r="O3131" s="26">
        <f>INDEX(Structure!$H$25:$H$52,MATCH(B3131&amp;"|"&amp;I3131,Structure!$A$25:$A$52,0))</f>
        <v/>
      </c>
      <c r="P3131" s="26">
        <f>INDEX(Structure!$I$25:$I$52,MATCH(B3131&amp;"|"&amp;I3131,Structure!$A$25:$A$52,0))</f>
        <v/>
      </c>
      <c r="Q3131" s="20">
        <f>G3131/H3131</f>
        <v/>
      </c>
      <c r="R3131" s="20">
        <f>G3131/O3131</f>
        <v/>
      </c>
      <c r="S3131" s="32">
        <f>(G3131-N3131)/(P3131-N3131)</f>
        <v/>
      </c>
      <c r="T3131" s="4">
        <f>IF(G3131&lt;N3131,"Below",IF(G3131&gt;P3131,"Above","Within"))</f>
        <v/>
      </c>
      <c r="U3131" s="17">
        <f>MAX(0,N3131-G3131)*F3131</f>
        <v/>
      </c>
      <c r="V3131" s="17">
        <f>MAX(0,G3131-P3131)*F3131</f>
        <v/>
      </c>
      <c r="W3131" s="33">
        <f>IF(T3131="Above",LN(G3131/P3131)/LN(1+INDEX(Market!$E$6:$E$9,MATCH(B3131,Market!$A$6:$A$9,0))),0)</f>
        <v/>
      </c>
    </row>
    <row r="3132">
      <c r="A3132" s="5" t="inlineStr">
        <is>
          <t>E03633</t>
        </is>
      </c>
      <c r="B3132" s="5" t="inlineStr">
        <is>
          <t>PL</t>
        </is>
      </c>
      <c r="C3132" s="5" t="inlineStr">
        <is>
          <t>Customer Service</t>
        </is>
      </c>
      <c r="D3132" s="5" t="inlineStr">
        <is>
          <t>L2</t>
        </is>
      </c>
      <c r="E3132" s="5" t="inlineStr">
        <is>
          <t>F</t>
        </is>
      </c>
      <c r="F3132" s="5" t="n">
        <v>1</v>
      </c>
      <c r="G3132" s="31" t="n">
        <v>23600</v>
      </c>
      <c r="H3132" s="31" t="n">
        <v>23600</v>
      </c>
      <c r="I3132" s="6">
        <f>INDEX(Roles!$J$5:$J$40,MATCH(C3132&amp;"|"&amp;D3132,Roles!$A$5:$A$40,0))</f>
        <v/>
      </c>
      <c r="J3132" s="6">
        <f>INDEX(Roles!$K$5:$K$40,MATCH(C3132&amp;"|"&amp;D3132,Roles!$A$5:$A$40,0))</f>
        <v/>
      </c>
      <c r="K3132" s="26">
        <f>INDEX(Market!$K$31:$K$54,MATCH(B3132&amp;"|"&amp;J3132,Market!$A$31:$A$54,0))</f>
        <v/>
      </c>
      <c r="L3132" s="6">
        <f>INDEX(Settings!$E$13:$E$19,MATCH(I3132,Settings!$B$13:$B$19,0))</f>
        <v/>
      </c>
      <c r="M3132" s="25">
        <f>INDEX(Structure!$K$6:$K$12,MATCH(I3132,Structure!$A$6:$A$12,0))</f>
        <v/>
      </c>
      <c r="N3132" s="26">
        <f>INDEX(Structure!$G$25:$G$52,MATCH(B3132&amp;"|"&amp;I3132,Structure!$A$25:$A$52,0))</f>
        <v/>
      </c>
      <c r="O3132" s="26">
        <f>INDEX(Structure!$H$25:$H$52,MATCH(B3132&amp;"|"&amp;I3132,Structure!$A$25:$A$52,0))</f>
        <v/>
      </c>
      <c r="P3132" s="26">
        <f>INDEX(Structure!$I$25:$I$52,MATCH(B3132&amp;"|"&amp;I3132,Structure!$A$25:$A$52,0))</f>
        <v/>
      </c>
      <c r="Q3132" s="20">
        <f>G3132/H3132</f>
        <v/>
      </c>
      <c r="R3132" s="20">
        <f>G3132/O3132</f>
        <v/>
      </c>
      <c r="S3132" s="32">
        <f>(G3132-N3132)/(P3132-N3132)</f>
        <v/>
      </c>
      <c r="T3132" s="4">
        <f>IF(G3132&lt;N3132,"Below",IF(G3132&gt;P3132,"Above","Within"))</f>
        <v/>
      </c>
      <c r="U3132" s="17">
        <f>MAX(0,N3132-G3132)*F3132</f>
        <v/>
      </c>
      <c r="V3132" s="17">
        <f>MAX(0,G3132-P3132)*F3132</f>
        <v/>
      </c>
      <c r="W3132" s="33">
        <f>IF(T3132="Above",LN(G3132/P3132)/LN(1+INDEX(Market!$E$6:$E$9,MATCH(B3132,Market!$A$6:$A$9,0))),0)</f>
        <v/>
      </c>
    </row>
    <row r="3133">
      <c r="A3133" s="5" t="inlineStr">
        <is>
          <t>E03634</t>
        </is>
      </c>
      <c r="B3133" s="5" t="inlineStr">
        <is>
          <t>IT</t>
        </is>
      </c>
      <c r="C3133" s="5" t="inlineStr">
        <is>
          <t>Customer Service</t>
        </is>
      </c>
      <c r="D3133" s="5" t="inlineStr">
        <is>
          <t>L3</t>
        </is>
      </c>
      <c r="E3133" s="5" t="inlineStr">
        <is>
          <t>M</t>
        </is>
      </c>
      <c r="F3133" s="5" t="n">
        <v>1</v>
      </c>
      <c r="G3133" s="31" t="n">
        <v>39650</v>
      </c>
      <c r="H3133" s="31" t="n">
        <v>37400</v>
      </c>
      <c r="I3133" s="6">
        <f>INDEX(Roles!$J$5:$J$40,MATCH(C3133&amp;"|"&amp;D3133,Roles!$A$5:$A$40,0))</f>
        <v/>
      </c>
      <c r="J3133" s="6">
        <f>INDEX(Roles!$K$5:$K$40,MATCH(C3133&amp;"|"&amp;D3133,Roles!$A$5:$A$40,0))</f>
        <v/>
      </c>
      <c r="K3133" s="26">
        <f>INDEX(Market!$K$31:$K$54,MATCH(B3133&amp;"|"&amp;J3133,Market!$A$31:$A$54,0))</f>
        <v/>
      </c>
      <c r="L3133" s="6">
        <f>INDEX(Settings!$E$13:$E$19,MATCH(I3133,Settings!$B$13:$B$19,0))</f>
        <v/>
      </c>
      <c r="M3133" s="25">
        <f>INDEX(Structure!$K$6:$K$12,MATCH(I3133,Structure!$A$6:$A$12,0))</f>
        <v/>
      </c>
      <c r="N3133" s="26">
        <f>INDEX(Structure!$G$25:$G$52,MATCH(B3133&amp;"|"&amp;I3133,Structure!$A$25:$A$52,0))</f>
        <v/>
      </c>
      <c r="O3133" s="26">
        <f>INDEX(Structure!$H$25:$H$52,MATCH(B3133&amp;"|"&amp;I3133,Structure!$A$25:$A$52,0))</f>
        <v/>
      </c>
      <c r="P3133" s="26">
        <f>INDEX(Structure!$I$25:$I$52,MATCH(B3133&amp;"|"&amp;I3133,Structure!$A$25:$A$52,0))</f>
        <v/>
      </c>
      <c r="Q3133" s="20">
        <f>G3133/H3133</f>
        <v/>
      </c>
      <c r="R3133" s="20">
        <f>G3133/O3133</f>
        <v/>
      </c>
      <c r="S3133" s="32">
        <f>(G3133-N3133)/(P3133-N3133)</f>
        <v/>
      </c>
      <c r="T3133" s="4">
        <f>IF(G3133&lt;N3133,"Below",IF(G3133&gt;P3133,"Above","Within"))</f>
        <v/>
      </c>
      <c r="U3133" s="17">
        <f>MAX(0,N3133-G3133)*F3133</f>
        <v/>
      </c>
      <c r="V3133" s="17">
        <f>MAX(0,G3133-P3133)*F3133</f>
        <v/>
      </c>
      <c r="W3133" s="33">
        <f>IF(T3133="Above",LN(G3133/P3133)/LN(1+INDEX(Market!$E$6:$E$9,MATCH(B3133,Market!$A$6:$A$9,0))),0)</f>
        <v/>
      </c>
    </row>
    <row r="3134">
      <c r="A3134" s="5" t="inlineStr">
        <is>
          <t>E03635</t>
        </is>
      </c>
      <c r="B3134" s="5" t="inlineStr">
        <is>
          <t>IT</t>
        </is>
      </c>
      <c r="C3134" s="5" t="inlineStr">
        <is>
          <t>Operations</t>
        </is>
      </c>
      <c r="D3134" s="5" t="inlineStr">
        <is>
          <t>L2</t>
        </is>
      </c>
      <c r="E3134" s="5" t="inlineStr">
        <is>
          <t>F</t>
        </is>
      </c>
      <c r="F3134" s="5" t="n">
        <v>1</v>
      </c>
      <c r="G3134" s="31" t="n">
        <v>29650</v>
      </c>
      <c r="H3134" s="31" t="n">
        <v>30900</v>
      </c>
      <c r="I3134" s="6">
        <f>INDEX(Roles!$J$5:$J$40,MATCH(C3134&amp;"|"&amp;D3134,Roles!$A$5:$A$40,0))</f>
        <v/>
      </c>
      <c r="J3134" s="6">
        <f>INDEX(Roles!$K$5:$K$40,MATCH(C3134&amp;"|"&amp;D3134,Roles!$A$5:$A$40,0))</f>
        <v/>
      </c>
      <c r="K3134" s="26">
        <f>INDEX(Market!$K$31:$K$54,MATCH(B3134&amp;"|"&amp;J3134,Market!$A$31:$A$54,0))</f>
        <v/>
      </c>
      <c r="L3134" s="6">
        <f>INDEX(Settings!$E$13:$E$19,MATCH(I3134,Settings!$B$13:$B$19,0))</f>
        <v/>
      </c>
      <c r="M3134" s="25">
        <f>INDEX(Structure!$K$6:$K$12,MATCH(I3134,Structure!$A$6:$A$12,0))</f>
        <v/>
      </c>
      <c r="N3134" s="26">
        <f>INDEX(Structure!$G$25:$G$52,MATCH(B3134&amp;"|"&amp;I3134,Structure!$A$25:$A$52,0))</f>
        <v/>
      </c>
      <c r="O3134" s="26">
        <f>INDEX(Structure!$H$25:$H$52,MATCH(B3134&amp;"|"&amp;I3134,Structure!$A$25:$A$52,0))</f>
        <v/>
      </c>
      <c r="P3134" s="26">
        <f>INDEX(Structure!$I$25:$I$52,MATCH(B3134&amp;"|"&amp;I3134,Structure!$A$25:$A$52,0))</f>
        <v/>
      </c>
      <c r="Q3134" s="20">
        <f>G3134/H3134</f>
        <v/>
      </c>
      <c r="R3134" s="20">
        <f>G3134/O3134</f>
        <v/>
      </c>
      <c r="S3134" s="32">
        <f>(G3134-N3134)/(P3134-N3134)</f>
        <v/>
      </c>
      <c r="T3134" s="4">
        <f>IF(G3134&lt;N3134,"Below",IF(G3134&gt;P3134,"Above","Within"))</f>
        <v/>
      </c>
      <c r="U3134" s="17">
        <f>MAX(0,N3134-G3134)*F3134</f>
        <v/>
      </c>
      <c r="V3134" s="17">
        <f>MAX(0,G3134-P3134)*F3134</f>
        <v/>
      </c>
      <c r="W3134" s="33">
        <f>IF(T3134="Above",LN(G3134/P3134)/LN(1+INDEX(Market!$E$6:$E$9,MATCH(B3134,Market!$A$6:$A$9,0))),0)</f>
        <v/>
      </c>
    </row>
    <row r="3135">
      <c r="A3135" s="5" t="inlineStr">
        <is>
          <t>E03636</t>
        </is>
      </c>
      <c r="B3135" s="5" t="inlineStr">
        <is>
          <t>PL</t>
        </is>
      </c>
      <c r="C3135" s="5" t="inlineStr">
        <is>
          <t>Tech</t>
        </is>
      </c>
      <c r="D3135" s="5" t="inlineStr">
        <is>
          <t>L3</t>
        </is>
      </c>
      <c r="E3135" s="5" t="inlineStr">
        <is>
          <t>M</t>
        </is>
      </c>
      <c r="F3135" s="5" t="n">
        <v>1</v>
      </c>
      <c r="G3135" s="31" t="n">
        <v>41600</v>
      </c>
      <c r="H3135" s="31" t="n">
        <v>42000</v>
      </c>
      <c r="I3135" s="6">
        <f>INDEX(Roles!$J$5:$J$40,MATCH(C3135&amp;"|"&amp;D3135,Roles!$A$5:$A$40,0))</f>
        <v/>
      </c>
      <c r="J3135" s="6">
        <f>INDEX(Roles!$K$5:$K$40,MATCH(C3135&amp;"|"&amp;D3135,Roles!$A$5:$A$40,0))</f>
        <v/>
      </c>
      <c r="K3135" s="26">
        <f>INDEX(Market!$K$31:$K$54,MATCH(B3135&amp;"|"&amp;J3135,Market!$A$31:$A$54,0))</f>
        <v/>
      </c>
      <c r="L3135" s="6">
        <f>INDEX(Settings!$E$13:$E$19,MATCH(I3135,Settings!$B$13:$B$19,0))</f>
        <v/>
      </c>
      <c r="M3135" s="25">
        <f>INDEX(Structure!$K$6:$K$12,MATCH(I3135,Structure!$A$6:$A$12,0))</f>
        <v/>
      </c>
      <c r="N3135" s="26">
        <f>INDEX(Structure!$G$25:$G$52,MATCH(B3135&amp;"|"&amp;I3135,Structure!$A$25:$A$52,0))</f>
        <v/>
      </c>
      <c r="O3135" s="26">
        <f>INDEX(Structure!$H$25:$H$52,MATCH(B3135&amp;"|"&amp;I3135,Structure!$A$25:$A$52,0))</f>
        <v/>
      </c>
      <c r="P3135" s="26">
        <f>INDEX(Structure!$I$25:$I$52,MATCH(B3135&amp;"|"&amp;I3135,Structure!$A$25:$A$52,0))</f>
        <v/>
      </c>
      <c r="Q3135" s="20">
        <f>G3135/H3135</f>
        <v/>
      </c>
      <c r="R3135" s="20">
        <f>G3135/O3135</f>
        <v/>
      </c>
      <c r="S3135" s="32">
        <f>(G3135-N3135)/(P3135-N3135)</f>
        <v/>
      </c>
      <c r="T3135" s="4">
        <f>IF(G3135&lt;N3135,"Below",IF(G3135&gt;P3135,"Above","Within"))</f>
        <v/>
      </c>
      <c r="U3135" s="17">
        <f>MAX(0,N3135-G3135)*F3135</f>
        <v/>
      </c>
      <c r="V3135" s="17">
        <f>MAX(0,G3135-P3135)*F3135</f>
        <v/>
      </c>
      <c r="W3135" s="33">
        <f>IF(T3135="Above",LN(G3135/P3135)/LN(1+INDEX(Market!$E$6:$E$9,MATCH(B3135,Market!$A$6:$A$9,0))),0)</f>
        <v/>
      </c>
    </row>
    <row r="3136">
      <c r="A3136" s="5" t="inlineStr">
        <is>
          <t>E03638</t>
        </is>
      </c>
      <c r="B3136" s="5" t="inlineStr">
        <is>
          <t>PL</t>
        </is>
      </c>
      <c r="C3136" s="5" t="inlineStr">
        <is>
          <t>Tech</t>
        </is>
      </c>
      <c r="D3136" s="5" t="inlineStr">
        <is>
          <t>L4</t>
        </is>
      </c>
      <c r="E3136" s="5" t="inlineStr">
        <is>
          <t>M</t>
        </is>
      </c>
      <c r="F3136" s="5" t="n">
        <v>1</v>
      </c>
      <c r="G3136" s="31" t="n">
        <v>61800</v>
      </c>
      <c r="H3136" s="31" t="n">
        <v>55100</v>
      </c>
      <c r="I3136" s="6">
        <f>INDEX(Roles!$J$5:$J$40,MATCH(C3136&amp;"|"&amp;D3136,Roles!$A$5:$A$40,0))</f>
        <v/>
      </c>
      <c r="J3136" s="6">
        <f>INDEX(Roles!$K$5:$K$40,MATCH(C3136&amp;"|"&amp;D3136,Roles!$A$5:$A$40,0))</f>
        <v/>
      </c>
      <c r="K3136" s="26">
        <f>INDEX(Market!$K$31:$K$54,MATCH(B3136&amp;"|"&amp;J3136,Market!$A$31:$A$54,0))</f>
        <v/>
      </c>
      <c r="L3136" s="6">
        <f>INDEX(Settings!$E$13:$E$19,MATCH(I3136,Settings!$B$13:$B$19,0))</f>
        <v/>
      </c>
      <c r="M3136" s="25">
        <f>INDEX(Structure!$K$6:$K$12,MATCH(I3136,Structure!$A$6:$A$12,0))</f>
        <v/>
      </c>
      <c r="N3136" s="26">
        <f>INDEX(Structure!$G$25:$G$52,MATCH(B3136&amp;"|"&amp;I3136,Structure!$A$25:$A$52,0))</f>
        <v/>
      </c>
      <c r="O3136" s="26">
        <f>INDEX(Structure!$H$25:$H$52,MATCH(B3136&amp;"|"&amp;I3136,Structure!$A$25:$A$52,0))</f>
        <v/>
      </c>
      <c r="P3136" s="26">
        <f>INDEX(Structure!$I$25:$I$52,MATCH(B3136&amp;"|"&amp;I3136,Structure!$A$25:$A$52,0))</f>
        <v/>
      </c>
      <c r="Q3136" s="20">
        <f>G3136/H3136</f>
        <v/>
      </c>
      <c r="R3136" s="20">
        <f>G3136/O3136</f>
        <v/>
      </c>
      <c r="S3136" s="32">
        <f>(G3136-N3136)/(P3136-N3136)</f>
        <v/>
      </c>
      <c r="T3136" s="4">
        <f>IF(G3136&lt;N3136,"Below",IF(G3136&gt;P3136,"Above","Within"))</f>
        <v/>
      </c>
      <c r="U3136" s="17">
        <f>MAX(0,N3136-G3136)*F3136</f>
        <v/>
      </c>
      <c r="V3136" s="17">
        <f>MAX(0,G3136-P3136)*F3136</f>
        <v/>
      </c>
      <c r="W3136" s="33">
        <f>IF(T3136="Above",LN(G3136/P3136)/LN(1+INDEX(Market!$E$6:$E$9,MATCH(B3136,Market!$A$6:$A$9,0))),0)</f>
        <v/>
      </c>
    </row>
    <row r="3137">
      <c r="A3137" s="5" t="inlineStr">
        <is>
          <t>E03639</t>
        </is>
      </c>
      <c r="B3137" s="5" t="inlineStr">
        <is>
          <t>IT</t>
        </is>
      </c>
      <c r="C3137" s="5" t="inlineStr">
        <is>
          <t>Customer Service</t>
        </is>
      </c>
      <c r="D3137" s="5" t="inlineStr">
        <is>
          <t>L1</t>
        </is>
      </c>
      <c r="E3137" s="5" t="inlineStr">
        <is>
          <t>M</t>
        </is>
      </c>
      <c r="F3137" s="5" t="n">
        <v>1</v>
      </c>
      <c r="G3137" s="31" t="n">
        <v>23200</v>
      </c>
      <c r="H3137" s="31" t="n">
        <v>23400</v>
      </c>
      <c r="I3137" s="6">
        <f>INDEX(Roles!$J$5:$J$40,MATCH(C3137&amp;"|"&amp;D3137,Roles!$A$5:$A$40,0))</f>
        <v/>
      </c>
      <c r="J3137" s="6">
        <f>INDEX(Roles!$K$5:$K$40,MATCH(C3137&amp;"|"&amp;D3137,Roles!$A$5:$A$40,0))</f>
        <v/>
      </c>
      <c r="K3137" s="26">
        <f>INDEX(Market!$K$31:$K$54,MATCH(B3137&amp;"|"&amp;J3137,Market!$A$31:$A$54,0))</f>
        <v/>
      </c>
      <c r="L3137" s="6">
        <f>INDEX(Settings!$E$13:$E$19,MATCH(I3137,Settings!$B$13:$B$19,0))</f>
        <v/>
      </c>
      <c r="M3137" s="25">
        <f>INDEX(Structure!$K$6:$K$12,MATCH(I3137,Structure!$A$6:$A$12,0))</f>
        <v/>
      </c>
      <c r="N3137" s="26">
        <f>INDEX(Structure!$G$25:$G$52,MATCH(B3137&amp;"|"&amp;I3137,Structure!$A$25:$A$52,0))</f>
        <v/>
      </c>
      <c r="O3137" s="26">
        <f>INDEX(Structure!$H$25:$H$52,MATCH(B3137&amp;"|"&amp;I3137,Structure!$A$25:$A$52,0))</f>
        <v/>
      </c>
      <c r="P3137" s="26">
        <f>INDEX(Structure!$I$25:$I$52,MATCH(B3137&amp;"|"&amp;I3137,Structure!$A$25:$A$52,0))</f>
        <v/>
      </c>
      <c r="Q3137" s="20">
        <f>G3137/H3137</f>
        <v/>
      </c>
      <c r="R3137" s="20">
        <f>G3137/O3137</f>
        <v/>
      </c>
      <c r="S3137" s="32">
        <f>(G3137-N3137)/(P3137-N3137)</f>
        <v/>
      </c>
      <c r="T3137" s="4">
        <f>IF(G3137&lt;N3137,"Below",IF(G3137&gt;P3137,"Above","Within"))</f>
        <v/>
      </c>
      <c r="U3137" s="17">
        <f>MAX(0,N3137-G3137)*F3137</f>
        <v/>
      </c>
      <c r="V3137" s="17">
        <f>MAX(0,G3137-P3137)*F3137</f>
        <v/>
      </c>
      <c r="W3137" s="33">
        <f>IF(T3137="Above",LN(G3137/P3137)/LN(1+INDEX(Market!$E$6:$E$9,MATCH(B3137,Market!$A$6:$A$9,0))),0)</f>
        <v/>
      </c>
    </row>
    <row r="3138">
      <c r="A3138" s="5" t="inlineStr">
        <is>
          <t>E03640</t>
        </is>
      </c>
      <c r="B3138" s="5" t="inlineStr">
        <is>
          <t>IT</t>
        </is>
      </c>
      <c r="C3138" s="5" t="inlineStr">
        <is>
          <t>Sales</t>
        </is>
      </c>
      <c r="D3138" s="5" t="inlineStr">
        <is>
          <t>L6</t>
        </is>
      </c>
      <c r="E3138" s="5" t="inlineStr">
        <is>
          <t>M</t>
        </is>
      </c>
      <c r="F3138" s="5" t="n">
        <v>1</v>
      </c>
      <c r="G3138" s="31" t="n">
        <v>102800</v>
      </c>
      <c r="H3138" s="31" t="n">
        <v>109200</v>
      </c>
      <c r="I3138" s="6">
        <f>INDEX(Roles!$J$5:$J$40,MATCH(C3138&amp;"|"&amp;D3138,Roles!$A$5:$A$40,0))</f>
        <v/>
      </c>
      <c r="J3138" s="6">
        <f>INDEX(Roles!$K$5:$K$40,MATCH(C3138&amp;"|"&amp;D3138,Roles!$A$5:$A$40,0))</f>
        <v/>
      </c>
      <c r="K3138" s="26">
        <f>INDEX(Market!$K$31:$K$54,MATCH(B3138&amp;"|"&amp;J3138,Market!$A$31:$A$54,0))</f>
        <v/>
      </c>
      <c r="L3138" s="6">
        <f>INDEX(Settings!$E$13:$E$19,MATCH(I3138,Settings!$B$13:$B$19,0))</f>
        <v/>
      </c>
      <c r="M3138" s="25">
        <f>INDEX(Structure!$K$6:$K$12,MATCH(I3138,Structure!$A$6:$A$12,0))</f>
        <v/>
      </c>
      <c r="N3138" s="26">
        <f>INDEX(Structure!$G$25:$G$52,MATCH(B3138&amp;"|"&amp;I3138,Structure!$A$25:$A$52,0))</f>
        <v/>
      </c>
      <c r="O3138" s="26">
        <f>INDEX(Structure!$H$25:$H$52,MATCH(B3138&amp;"|"&amp;I3138,Structure!$A$25:$A$52,0))</f>
        <v/>
      </c>
      <c r="P3138" s="26">
        <f>INDEX(Structure!$I$25:$I$52,MATCH(B3138&amp;"|"&amp;I3138,Structure!$A$25:$A$52,0))</f>
        <v/>
      </c>
      <c r="Q3138" s="20">
        <f>G3138/H3138</f>
        <v/>
      </c>
      <c r="R3138" s="20">
        <f>G3138/O3138</f>
        <v/>
      </c>
      <c r="S3138" s="32">
        <f>(G3138-N3138)/(P3138-N3138)</f>
        <v/>
      </c>
      <c r="T3138" s="4">
        <f>IF(G3138&lt;N3138,"Below",IF(G3138&gt;P3138,"Above","Within"))</f>
        <v/>
      </c>
      <c r="U3138" s="17">
        <f>MAX(0,N3138-G3138)*F3138</f>
        <v/>
      </c>
      <c r="V3138" s="17">
        <f>MAX(0,G3138-P3138)*F3138</f>
        <v/>
      </c>
      <c r="W3138" s="33">
        <f>IF(T3138="Above",LN(G3138/P3138)/LN(1+INDEX(Market!$E$6:$E$9,MATCH(B3138,Market!$A$6:$A$9,0))),0)</f>
        <v/>
      </c>
    </row>
    <row r="3139">
      <c r="A3139" s="5" t="inlineStr">
        <is>
          <t>E03642</t>
        </is>
      </c>
      <c r="B3139" s="5" t="inlineStr">
        <is>
          <t>PL</t>
        </is>
      </c>
      <c r="C3139" s="5" t="inlineStr">
        <is>
          <t>Operations</t>
        </is>
      </c>
      <c r="D3139" s="5" t="inlineStr">
        <is>
          <t>L3</t>
        </is>
      </c>
      <c r="E3139" s="5" t="inlineStr">
        <is>
          <t>F</t>
        </is>
      </c>
      <c r="F3139" s="5" t="n">
        <v>1</v>
      </c>
      <c r="G3139" s="31" t="n">
        <v>30200</v>
      </c>
      <c r="H3139" s="31" t="n">
        <v>31900</v>
      </c>
      <c r="I3139" s="6">
        <f>INDEX(Roles!$J$5:$J$40,MATCH(C3139&amp;"|"&amp;D3139,Roles!$A$5:$A$40,0))</f>
        <v/>
      </c>
      <c r="J3139" s="6">
        <f>INDEX(Roles!$K$5:$K$40,MATCH(C3139&amp;"|"&amp;D3139,Roles!$A$5:$A$40,0))</f>
        <v/>
      </c>
      <c r="K3139" s="26">
        <f>INDEX(Market!$K$31:$K$54,MATCH(B3139&amp;"|"&amp;J3139,Market!$A$31:$A$54,0))</f>
        <v/>
      </c>
      <c r="L3139" s="6">
        <f>INDEX(Settings!$E$13:$E$19,MATCH(I3139,Settings!$B$13:$B$19,0))</f>
        <v/>
      </c>
      <c r="M3139" s="25">
        <f>INDEX(Structure!$K$6:$K$12,MATCH(I3139,Structure!$A$6:$A$12,0))</f>
        <v/>
      </c>
      <c r="N3139" s="26">
        <f>INDEX(Structure!$G$25:$G$52,MATCH(B3139&amp;"|"&amp;I3139,Structure!$A$25:$A$52,0))</f>
        <v/>
      </c>
      <c r="O3139" s="26">
        <f>INDEX(Structure!$H$25:$H$52,MATCH(B3139&amp;"|"&amp;I3139,Structure!$A$25:$A$52,0))</f>
        <v/>
      </c>
      <c r="P3139" s="26">
        <f>INDEX(Structure!$I$25:$I$52,MATCH(B3139&amp;"|"&amp;I3139,Structure!$A$25:$A$52,0))</f>
        <v/>
      </c>
      <c r="Q3139" s="20">
        <f>G3139/H3139</f>
        <v/>
      </c>
      <c r="R3139" s="20">
        <f>G3139/O3139</f>
        <v/>
      </c>
      <c r="S3139" s="32">
        <f>(G3139-N3139)/(P3139-N3139)</f>
        <v/>
      </c>
      <c r="T3139" s="4">
        <f>IF(G3139&lt;N3139,"Below",IF(G3139&gt;P3139,"Above","Within"))</f>
        <v/>
      </c>
      <c r="U3139" s="17">
        <f>MAX(0,N3139-G3139)*F3139</f>
        <v/>
      </c>
      <c r="V3139" s="17">
        <f>MAX(0,G3139-P3139)*F3139</f>
        <v/>
      </c>
      <c r="W3139" s="33">
        <f>IF(T3139="Above",LN(G3139/P3139)/LN(1+INDEX(Market!$E$6:$E$9,MATCH(B3139,Market!$A$6:$A$9,0))),0)</f>
        <v/>
      </c>
    </row>
    <row r="3140">
      <c r="A3140" s="5" t="inlineStr">
        <is>
          <t>E03643</t>
        </is>
      </c>
      <c r="B3140" s="5" t="inlineStr">
        <is>
          <t>IT</t>
        </is>
      </c>
      <c r="C3140" s="5" t="inlineStr">
        <is>
          <t>Customer Service</t>
        </is>
      </c>
      <c r="D3140" s="5" t="inlineStr">
        <is>
          <t>L3</t>
        </is>
      </c>
      <c r="E3140" s="5" t="inlineStr">
        <is>
          <t>M</t>
        </is>
      </c>
      <c r="F3140" s="5" t="n">
        <v>1</v>
      </c>
      <c r="G3140" s="31" t="n">
        <v>36750</v>
      </c>
      <c r="H3140" s="31" t="n">
        <v>37400</v>
      </c>
      <c r="I3140" s="6">
        <f>INDEX(Roles!$J$5:$J$40,MATCH(C3140&amp;"|"&amp;D3140,Roles!$A$5:$A$40,0))</f>
        <v/>
      </c>
      <c r="J3140" s="6">
        <f>INDEX(Roles!$K$5:$K$40,MATCH(C3140&amp;"|"&amp;D3140,Roles!$A$5:$A$40,0))</f>
        <v/>
      </c>
      <c r="K3140" s="26">
        <f>INDEX(Market!$K$31:$K$54,MATCH(B3140&amp;"|"&amp;J3140,Market!$A$31:$A$54,0))</f>
        <v/>
      </c>
      <c r="L3140" s="6">
        <f>INDEX(Settings!$E$13:$E$19,MATCH(I3140,Settings!$B$13:$B$19,0))</f>
        <v/>
      </c>
      <c r="M3140" s="25">
        <f>INDEX(Structure!$K$6:$K$12,MATCH(I3140,Structure!$A$6:$A$12,0))</f>
        <v/>
      </c>
      <c r="N3140" s="26">
        <f>INDEX(Structure!$G$25:$G$52,MATCH(B3140&amp;"|"&amp;I3140,Structure!$A$25:$A$52,0))</f>
        <v/>
      </c>
      <c r="O3140" s="26">
        <f>INDEX(Structure!$H$25:$H$52,MATCH(B3140&amp;"|"&amp;I3140,Structure!$A$25:$A$52,0))</f>
        <v/>
      </c>
      <c r="P3140" s="26">
        <f>INDEX(Structure!$I$25:$I$52,MATCH(B3140&amp;"|"&amp;I3140,Structure!$A$25:$A$52,0))</f>
        <v/>
      </c>
      <c r="Q3140" s="20">
        <f>G3140/H3140</f>
        <v/>
      </c>
      <c r="R3140" s="20">
        <f>G3140/O3140</f>
        <v/>
      </c>
      <c r="S3140" s="32">
        <f>(G3140-N3140)/(P3140-N3140)</f>
        <v/>
      </c>
      <c r="T3140" s="4">
        <f>IF(G3140&lt;N3140,"Below",IF(G3140&gt;P3140,"Above","Within"))</f>
        <v/>
      </c>
      <c r="U3140" s="17">
        <f>MAX(0,N3140-G3140)*F3140</f>
        <v/>
      </c>
      <c r="V3140" s="17">
        <f>MAX(0,G3140-P3140)*F3140</f>
        <v/>
      </c>
      <c r="W3140" s="33">
        <f>IF(T3140="Above",LN(G3140/P3140)/LN(1+INDEX(Market!$E$6:$E$9,MATCH(B3140,Market!$A$6:$A$9,0))),0)</f>
        <v/>
      </c>
    </row>
    <row r="3141">
      <c r="A3141" s="5" t="inlineStr">
        <is>
          <t>E03644</t>
        </is>
      </c>
      <c r="B3141" s="5" t="inlineStr">
        <is>
          <t>IT</t>
        </is>
      </c>
      <c r="C3141" s="5" t="inlineStr">
        <is>
          <t>Customer Service</t>
        </is>
      </c>
      <c r="D3141" s="5" t="inlineStr">
        <is>
          <t>L1</t>
        </is>
      </c>
      <c r="E3141" s="5" t="inlineStr">
        <is>
          <t>M</t>
        </is>
      </c>
      <c r="F3141" s="5" t="n">
        <v>1</v>
      </c>
      <c r="G3141" s="31" t="n">
        <v>18900</v>
      </c>
      <c r="H3141" s="31" t="n">
        <v>23400</v>
      </c>
      <c r="I3141" s="6">
        <f>INDEX(Roles!$J$5:$J$40,MATCH(C3141&amp;"|"&amp;D3141,Roles!$A$5:$A$40,0))</f>
        <v/>
      </c>
      <c r="J3141" s="6">
        <f>INDEX(Roles!$K$5:$K$40,MATCH(C3141&amp;"|"&amp;D3141,Roles!$A$5:$A$40,0))</f>
        <v/>
      </c>
      <c r="K3141" s="26">
        <f>INDEX(Market!$K$31:$K$54,MATCH(B3141&amp;"|"&amp;J3141,Market!$A$31:$A$54,0))</f>
        <v/>
      </c>
      <c r="L3141" s="6">
        <f>INDEX(Settings!$E$13:$E$19,MATCH(I3141,Settings!$B$13:$B$19,0))</f>
        <v/>
      </c>
      <c r="M3141" s="25">
        <f>INDEX(Structure!$K$6:$K$12,MATCH(I3141,Structure!$A$6:$A$12,0))</f>
        <v/>
      </c>
      <c r="N3141" s="26">
        <f>INDEX(Structure!$G$25:$G$52,MATCH(B3141&amp;"|"&amp;I3141,Structure!$A$25:$A$52,0))</f>
        <v/>
      </c>
      <c r="O3141" s="26">
        <f>INDEX(Structure!$H$25:$H$52,MATCH(B3141&amp;"|"&amp;I3141,Structure!$A$25:$A$52,0))</f>
        <v/>
      </c>
      <c r="P3141" s="26">
        <f>INDEX(Structure!$I$25:$I$52,MATCH(B3141&amp;"|"&amp;I3141,Structure!$A$25:$A$52,0))</f>
        <v/>
      </c>
      <c r="Q3141" s="20">
        <f>G3141/H3141</f>
        <v/>
      </c>
      <c r="R3141" s="20">
        <f>G3141/O3141</f>
        <v/>
      </c>
      <c r="S3141" s="32">
        <f>(G3141-N3141)/(P3141-N3141)</f>
        <v/>
      </c>
      <c r="T3141" s="4">
        <f>IF(G3141&lt;N3141,"Below",IF(G3141&gt;P3141,"Above","Within"))</f>
        <v/>
      </c>
      <c r="U3141" s="17">
        <f>MAX(0,N3141-G3141)*F3141</f>
        <v/>
      </c>
      <c r="V3141" s="17">
        <f>MAX(0,G3141-P3141)*F3141</f>
        <v/>
      </c>
      <c r="W3141" s="33">
        <f>IF(T3141="Above",LN(G3141/P3141)/LN(1+INDEX(Market!$E$6:$E$9,MATCH(B3141,Market!$A$6:$A$9,0))),0)</f>
        <v/>
      </c>
    </row>
    <row r="3142">
      <c r="A3142" s="5" t="inlineStr">
        <is>
          <t>E03645</t>
        </is>
      </c>
      <c r="B3142" s="5" t="inlineStr">
        <is>
          <t>DE</t>
        </is>
      </c>
      <c r="C3142" s="5" t="inlineStr">
        <is>
          <t>HR</t>
        </is>
      </c>
      <c r="D3142" s="5" t="inlineStr">
        <is>
          <t>L1</t>
        </is>
      </c>
      <c r="E3142" s="5" t="inlineStr">
        <is>
          <t>F</t>
        </is>
      </c>
      <c r="F3142" s="5" t="n">
        <v>1</v>
      </c>
      <c r="G3142" s="31" t="n">
        <v>41800</v>
      </c>
      <c r="H3142" s="31" t="n">
        <v>38000</v>
      </c>
      <c r="I3142" s="6">
        <f>INDEX(Roles!$J$5:$J$40,MATCH(C3142&amp;"|"&amp;D3142,Roles!$A$5:$A$40,0))</f>
        <v/>
      </c>
      <c r="J3142" s="6">
        <f>INDEX(Roles!$K$5:$K$40,MATCH(C3142&amp;"|"&amp;D3142,Roles!$A$5:$A$40,0))</f>
        <v/>
      </c>
      <c r="K3142" s="26">
        <f>INDEX(Market!$K$31:$K$54,MATCH(B3142&amp;"|"&amp;J3142,Market!$A$31:$A$54,0))</f>
        <v/>
      </c>
      <c r="L3142" s="6">
        <f>INDEX(Settings!$E$13:$E$19,MATCH(I3142,Settings!$B$13:$B$19,0))</f>
        <v/>
      </c>
      <c r="M3142" s="25">
        <f>INDEX(Structure!$K$6:$K$12,MATCH(I3142,Structure!$A$6:$A$12,0))</f>
        <v/>
      </c>
      <c r="N3142" s="26">
        <f>INDEX(Structure!$G$25:$G$52,MATCH(B3142&amp;"|"&amp;I3142,Structure!$A$25:$A$52,0))</f>
        <v/>
      </c>
      <c r="O3142" s="26">
        <f>INDEX(Structure!$H$25:$H$52,MATCH(B3142&amp;"|"&amp;I3142,Structure!$A$25:$A$52,0))</f>
        <v/>
      </c>
      <c r="P3142" s="26">
        <f>INDEX(Structure!$I$25:$I$52,MATCH(B3142&amp;"|"&amp;I3142,Structure!$A$25:$A$52,0))</f>
        <v/>
      </c>
      <c r="Q3142" s="20">
        <f>G3142/H3142</f>
        <v/>
      </c>
      <c r="R3142" s="20">
        <f>G3142/O3142</f>
        <v/>
      </c>
      <c r="S3142" s="32">
        <f>(G3142-N3142)/(P3142-N3142)</f>
        <v/>
      </c>
      <c r="T3142" s="4">
        <f>IF(G3142&lt;N3142,"Below",IF(G3142&gt;P3142,"Above","Within"))</f>
        <v/>
      </c>
      <c r="U3142" s="17">
        <f>MAX(0,N3142-G3142)*F3142</f>
        <v/>
      </c>
      <c r="V3142" s="17">
        <f>MAX(0,G3142-P3142)*F3142</f>
        <v/>
      </c>
      <c r="W3142" s="33">
        <f>IF(T3142="Above",LN(G3142/P3142)/LN(1+INDEX(Market!$E$6:$E$9,MATCH(B3142,Market!$A$6:$A$9,0))),0)</f>
        <v/>
      </c>
    </row>
    <row r="3143">
      <c r="A3143" s="5" t="inlineStr">
        <is>
          <t>E03646</t>
        </is>
      </c>
      <c r="B3143" s="5" t="inlineStr">
        <is>
          <t>PL</t>
        </is>
      </c>
      <c r="C3143" s="5" t="inlineStr">
        <is>
          <t>Finance</t>
        </is>
      </c>
      <c r="D3143" s="5" t="inlineStr">
        <is>
          <t>L3</t>
        </is>
      </c>
      <c r="E3143" s="5" t="inlineStr">
        <is>
          <t>F</t>
        </is>
      </c>
      <c r="F3143" s="5" t="n">
        <v>1</v>
      </c>
      <c r="G3143" s="31" t="n">
        <v>39600</v>
      </c>
      <c r="H3143" s="31" t="n">
        <v>37000</v>
      </c>
      <c r="I3143" s="6">
        <f>INDEX(Roles!$J$5:$J$40,MATCH(C3143&amp;"|"&amp;D3143,Roles!$A$5:$A$40,0))</f>
        <v/>
      </c>
      <c r="J3143" s="6">
        <f>INDEX(Roles!$K$5:$K$40,MATCH(C3143&amp;"|"&amp;D3143,Roles!$A$5:$A$40,0))</f>
        <v/>
      </c>
      <c r="K3143" s="26">
        <f>INDEX(Market!$K$31:$K$54,MATCH(B3143&amp;"|"&amp;J3143,Market!$A$31:$A$54,0))</f>
        <v/>
      </c>
      <c r="L3143" s="6">
        <f>INDEX(Settings!$E$13:$E$19,MATCH(I3143,Settings!$B$13:$B$19,0))</f>
        <v/>
      </c>
      <c r="M3143" s="25">
        <f>INDEX(Structure!$K$6:$K$12,MATCH(I3143,Structure!$A$6:$A$12,0))</f>
        <v/>
      </c>
      <c r="N3143" s="26">
        <f>INDEX(Structure!$G$25:$G$52,MATCH(B3143&amp;"|"&amp;I3143,Structure!$A$25:$A$52,0))</f>
        <v/>
      </c>
      <c r="O3143" s="26">
        <f>INDEX(Structure!$H$25:$H$52,MATCH(B3143&amp;"|"&amp;I3143,Structure!$A$25:$A$52,0))</f>
        <v/>
      </c>
      <c r="P3143" s="26">
        <f>INDEX(Structure!$I$25:$I$52,MATCH(B3143&amp;"|"&amp;I3143,Structure!$A$25:$A$52,0))</f>
        <v/>
      </c>
      <c r="Q3143" s="20">
        <f>G3143/H3143</f>
        <v/>
      </c>
      <c r="R3143" s="20">
        <f>G3143/O3143</f>
        <v/>
      </c>
      <c r="S3143" s="32">
        <f>(G3143-N3143)/(P3143-N3143)</f>
        <v/>
      </c>
      <c r="T3143" s="4">
        <f>IF(G3143&lt;N3143,"Below",IF(G3143&gt;P3143,"Above","Within"))</f>
        <v/>
      </c>
      <c r="U3143" s="17">
        <f>MAX(0,N3143-G3143)*F3143</f>
        <v/>
      </c>
      <c r="V3143" s="17">
        <f>MAX(0,G3143-P3143)*F3143</f>
        <v/>
      </c>
      <c r="W3143" s="33">
        <f>IF(T3143="Above",LN(G3143/P3143)/LN(1+INDEX(Market!$E$6:$E$9,MATCH(B3143,Market!$A$6:$A$9,0))),0)</f>
        <v/>
      </c>
    </row>
    <row r="3144">
      <c r="A3144" s="5" t="inlineStr">
        <is>
          <t>E03647</t>
        </is>
      </c>
      <c r="B3144" s="5" t="inlineStr">
        <is>
          <t>IT</t>
        </is>
      </c>
      <c r="C3144" s="5" t="inlineStr">
        <is>
          <t>Customer Service</t>
        </is>
      </c>
      <c r="D3144" s="5" t="inlineStr">
        <is>
          <t>L2</t>
        </is>
      </c>
      <c r="E3144" s="5" t="inlineStr">
        <is>
          <t>F</t>
        </is>
      </c>
      <c r="F3144" s="5" t="n">
        <v>1</v>
      </c>
      <c r="G3144" s="31" t="n">
        <v>30550</v>
      </c>
      <c r="H3144" s="31" t="n">
        <v>29200</v>
      </c>
      <c r="I3144" s="6">
        <f>INDEX(Roles!$J$5:$J$40,MATCH(C3144&amp;"|"&amp;D3144,Roles!$A$5:$A$40,0))</f>
        <v/>
      </c>
      <c r="J3144" s="6">
        <f>INDEX(Roles!$K$5:$K$40,MATCH(C3144&amp;"|"&amp;D3144,Roles!$A$5:$A$40,0))</f>
        <v/>
      </c>
      <c r="K3144" s="26">
        <f>INDEX(Market!$K$31:$K$54,MATCH(B3144&amp;"|"&amp;J3144,Market!$A$31:$A$54,0))</f>
        <v/>
      </c>
      <c r="L3144" s="6">
        <f>INDEX(Settings!$E$13:$E$19,MATCH(I3144,Settings!$B$13:$B$19,0))</f>
        <v/>
      </c>
      <c r="M3144" s="25">
        <f>INDEX(Structure!$K$6:$K$12,MATCH(I3144,Structure!$A$6:$A$12,0))</f>
        <v/>
      </c>
      <c r="N3144" s="26">
        <f>INDEX(Structure!$G$25:$G$52,MATCH(B3144&amp;"|"&amp;I3144,Structure!$A$25:$A$52,0))</f>
        <v/>
      </c>
      <c r="O3144" s="26">
        <f>INDEX(Structure!$H$25:$H$52,MATCH(B3144&amp;"|"&amp;I3144,Structure!$A$25:$A$52,0))</f>
        <v/>
      </c>
      <c r="P3144" s="26">
        <f>INDEX(Structure!$I$25:$I$52,MATCH(B3144&amp;"|"&amp;I3144,Structure!$A$25:$A$52,0))</f>
        <v/>
      </c>
      <c r="Q3144" s="20">
        <f>G3144/H3144</f>
        <v/>
      </c>
      <c r="R3144" s="20">
        <f>G3144/O3144</f>
        <v/>
      </c>
      <c r="S3144" s="32">
        <f>(G3144-N3144)/(P3144-N3144)</f>
        <v/>
      </c>
      <c r="T3144" s="4">
        <f>IF(G3144&lt;N3144,"Below",IF(G3144&gt;P3144,"Above","Within"))</f>
        <v/>
      </c>
      <c r="U3144" s="17">
        <f>MAX(0,N3144-G3144)*F3144</f>
        <v/>
      </c>
      <c r="V3144" s="17">
        <f>MAX(0,G3144-P3144)*F3144</f>
        <v/>
      </c>
      <c r="W3144" s="33">
        <f>IF(T3144="Above",LN(G3144/P3144)/LN(1+INDEX(Market!$E$6:$E$9,MATCH(B3144,Market!$A$6:$A$9,0))),0)</f>
        <v/>
      </c>
    </row>
    <row r="3145">
      <c r="A3145" s="5" t="inlineStr">
        <is>
          <t>E03648</t>
        </is>
      </c>
      <c r="B3145" s="5" t="inlineStr">
        <is>
          <t>DE</t>
        </is>
      </c>
      <c r="C3145" s="5" t="inlineStr">
        <is>
          <t>Finance</t>
        </is>
      </c>
      <c r="D3145" s="5" t="inlineStr">
        <is>
          <t>L3</t>
        </is>
      </c>
      <c r="E3145" s="5" t="inlineStr">
        <is>
          <t>F</t>
        </is>
      </c>
      <c r="F3145" s="5" t="n">
        <v>1</v>
      </c>
      <c r="G3145" s="31" t="n">
        <v>65250</v>
      </c>
      <c r="H3145" s="31" t="n">
        <v>66900</v>
      </c>
      <c r="I3145" s="6">
        <f>INDEX(Roles!$J$5:$J$40,MATCH(C3145&amp;"|"&amp;D3145,Roles!$A$5:$A$40,0))</f>
        <v/>
      </c>
      <c r="J3145" s="6">
        <f>INDEX(Roles!$K$5:$K$40,MATCH(C3145&amp;"|"&amp;D3145,Roles!$A$5:$A$40,0))</f>
        <v/>
      </c>
      <c r="K3145" s="26">
        <f>INDEX(Market!$K$31:$K$54,MATCH(B3145&amp;"|"&amp;J3145,Market!$A$31:$A$54,0))</f>
        <v/>
      </c>
      <c r="L3145" s="6">
        <f>INDEX(Settings!$E$13:$E$19,MATCH(I3145,Settings!$B$13:$B$19,0))</f>
        <v/>
      </c>
      <c r="M3145" s="25">
        <f>INDEX(Structure!$K$6:$K$12,MATCH(I3145,Structure!$A$6:$A$12,0))</f>
        <v/>
      </c>
      <c r="N3145" s="26">
        <f>INDEX(Structure!$G$25:$G$52,MATCH(B3145&amp;"|"&amp;I3145,Structure!$A$25:$A$52,0))</f>
        <v/>
      </c>
      <c r="O3145" s="26">
        <f>INDEX(Structure!$H$25:$H$52,MATCH(B3145&amp;"|"&amp;I3145,Structure!$A$25:$A$52,0))</f>
        <v/>
      </c>
      <c r="P3145" s="26">
        <f>INDEX(Structure!$I$25:$I$52,MATCH(B3145&amp;"|"&amp;I3145,Structure!$A$25:$A$52,0))</f>
        <v/>
      </c>
      <c r="Q3145" s="20">
        <f>G3145/H3145</f>
        <v/>
      </c>
      <c r="R3145" s="20">
        <f>G3145/O3145</f>
        <v/>
      </c>
      <c r="S3145" s="32">
        <f>(G3145-N3145)/(P3145-N3145)</f>
        <v/>
      </c>
      <c r="T3145" s="4">
        <f>IF(G3145&lt;N3145,"Below",IF(G3145&gt;P3145,"Above","Within"))</f>
        <v/>
      </c>
      <c r="U3145" s="17">
        <f>MAX(0,N3145-G3145)*F3145</f>
        <v/>
      </c>
      <c r="V3145" s="17">
        <f>MAX(0,G3145-P3145)*F3145</f>
        <v/>
      </c>
      <c r="W3145" s="33">
        <f>IF(T3145="Above",LN(G3145/P3145)/LN(1+INDEX(Market!$E$6:$E$9,MATCH(B3145,Market!$A$6:$A$9,0))),0)</f>
        <v/>
      </c>
    </row>
    <row r="3146">
      <c r="A3146" s="5" t="inlineStr">
        <is>
          <t>E03650</t>
        </is>
      </c>
      <c r="B3146" s="5" t="inlineStr">
        <is>
          <t>DE</t>
        </is>
      </c>
      <c r="C3146" s="5" t="inlineStr">
        <is>
          <t>Sales</t>
        </is>
      </c>
      <c r="D3146" s="5" t="inlineStr">
        <is>
          <t>L4</t>
        </is>
      </c>
      <c r="E3146" s="5" t="inlineStr">
        <is>
          <t>M</t>
        </is>
      </c>
      <c r="F3146" s="5" t="n">
        <v>1</v>
      </c>
      <c r="G3146" s="31" t="n">
        <v>88850</v>
      </c>
      <c r="H3146" s="31" t="n">
        <v>83800</v>
      </c>
      <c r="I3146" s="6">
        <f>INDEX(Roles!$J$5:$J$40,MATCH(C3146&amp;"|"&amp;D3146,Roles!$A$5:$A$40,0))</f>
        <v/>
      </c>
      <c r="J3146" s="6">
        <f>INDEX(Roles!$K$5:$K$40,MATCH(C3146&amp;"|"&amp;D3146,Roles!$A$5:$A$40,0))</f>
        <v/>
      </c>
      <c r="K3146" s="26">
        <f>INDEX(Market!$K$31:$K$54,MATCH(B3146&amp;"|"&amp;J3146,Market!$A$31:$A$54,0))</f>
        <v/>
      </c>
      <c r="L3146" s="6">
        <f>INDEX(Settings!$E$13:$E$19,MATCH(I3146,Settings!$B$13:$B$19,0))</f>
        <v/>
      </c>
      <c r="M3146" s="25">
        <f>INDEX(Structure!$K$6:$K$12,MATCH(I3146,Structure!$A$6:$A$12,0))</f>
        <v/>
      </c>
      <c r="N3146" s="26">
        <f>INDEX(Structure!$G$25:$G$52,MATCH(B3146&amp;"|"&amp;I3146,Structure!$A$25:$A$52,0))</f>
        <v/>
      </c>
      <c r="O3146" s="26">
        <f>INDEX(Structure!$H$25:$H$52,MATCH(B3146&amp;"|"&amp;I3146,Structure!$A$25:$A$52,0))</f>
        <v/>
      </c>
      <c r="P3146" s="26">
        <f>INDEX(Structure!$I$25:$I$52,MATCH(B3146&amp;"|"&amp;I3146,Structure!$A$25:$A$52,0))</f>
        <v/>
      </c>
      <c r="Q3146" s="20">
        <f>G3146/H3146</f>
        <v/>
      </c>
      <c r="R3146" s="20">
        <f>G3146/O3146</f>
        <v/>
      </c>
      <c r="S3146" s="32">
        <f>(G3146-N3146)/(P3146-N3146)</f>
        <v/>
      </c>
      <c r="T3146" s="4">
        <f>IF(G3146&lt;N3146,"Below",IF(G3146&gt;P3146,"Above","Within"))</f>
        <v/>
      </c>
      <c r="U3146" s="17">
        <f>MAX(0,N3146-G3146)*F3146</f>
        <v/>
      </c>
      <c r="V3146" s="17">
        <f>MAX(0,G3146-P3146)*F3146</f>
        <v/>
      </c>
      <c r="W3146" s="33">
        <f>IF(T3146="Above",LN(G3146/P3146)/LN(1+INDEX(Market!$E$6:$E$9,MATCH(B3146,Market!$A$6:$A$9,0))),0)</f>
        <v/>
      </c>
    </row>
    <row r="3147">
      <c r="A3147" s="5" t="inlineStr">
        <is>
          <t>E03651</t>
        </is>
      </c>
      <c r="B3147" s="5" t="inlineStr">
        <is>
          <t>DE</t>
        </is>
      </c>
      <c r="C3147" s="5" t="inlineStr">
        <is>
          <t>Tech</t>
        </is>
      </c>
      <c r="D3147" s="5" t="inlineStr">
        <is>
          <t>L3</t>
        </is>
      </c>
      <c r="E3147" s="5" t="inlineStr">
        <is>
          <t>M</t>
        </is>
      </c>
      <c r="F3147" s="5" t="n">
        <v>1</v>
      </c>
      <c r="G3147" s="31" t="n">
        <v>68400</v>
      </c>
      <c r="H3147" s="31" t="n">
        <v>76000</v>
      </c>
      <c r="I3147" s="6">
        <f>INDEX(Roles!$J$5:$J$40,MATCH(C3147&amp;"|"&amp;D3147,Roles!$A$5:$A$40,0))</f>
        <v/>
      </c>
      <c r="J3147" s="6">
        <f>INDEX(Roles!$K$5:$K$40,MATCH(C3147&amp;"|"&amp;D3147,Roles!$A$5:$A$40,0))</f>
        <v/>
      </c>
      <c r="K3147" s="26">
        <f>INDEX(Market!$K$31:$K$54,MATCH(B3147&amp;"|"&amp;J3147,Market!$A$31:$A$54,0))</f>
        <v/>
      </c>
      <c r="L3147" s="6">
        <f>INDEX(Settings!$E$13:$E$19,MATCH(I3147,Settings!$B$13:$B$19,0))</f>
        <v/>
      </c>
      <c r="M3147" s="25">
        <f>INDEX(Structure!$K$6:$K$12,MATCH(I3147,Structure!$A$6:$A$12,0))</f>
        <v/>
      </c>
      <c r="N3147" s="26">
        <f>INDEX(Structure!$G$25:$G$52,MATCH(B3147&amp;"|"&amp;I3147,Structure!$A$25:$A$52,0))</f>
        <v/>
      </c>
      <c r="O3147" s="26">
        <f>INDEX(Structure!$H$25:$H$52,MATCH(B3147&amp;"|"&amp;I3147,Structure!$A$25:$A$52,0))</f>
        <v/>
      </c>
      <c r="P3147" s="26">
        <f>INDEX(Structure!$I$25:$I$52,MATCH(B3147&amp;"|"&amp;I3147,Structure!$A$25:$A$52,0))</f>
        <v/>
      </c>
      <c r="Q3147" s="20">
        <f>G3147/H3147</f>
        <v/>
      </c>
      <c r="R3147" s="20">
        <f>G3147/O3147</f>
        <v/>
      </c>
      <c r="S3147" s="32">
        <f>(G3147-N3147)/(P3147-N3147)</f>
        <v/>
      </c>
      <c r="T3147" s="4">
        <f>IF(G3147&lt;N3147,"Below",IF(G3147&gt;P3147,"Above","Within"))</f>
        <v/>
      </c>
      <c r="U3147" s="17">
        <f>MAX(0,N3147-G3147)*F3147</f>
        <v/>
      </c>
      <c r="V3147" s="17">
        <f>MAX(0,G3147-P3147)*F3147</f>
        <v/>
      </c>
      <c r="W3147" s="33">
        <f>IF(T3147="Above",LN(G3147/P3147)/LN(1+INDEX(Market!$E$6:$E$9,MATCH(B3147,Market!$A$6:$A$9,0))),0)</f>
        <v/>
      </c>
    </row>
    <row r="3148">
      <c r="A3148" s="5" t="inlineStr">
        <is>
          <t>E03652</t>
        </is>
      </c>
      <c r="B3148" s="5" t="inlineStr">
        <is>
          <t>IT</t>
        </is>
      </c>
      <c r="C3148" s="5" t="inlineStr">
        <is>
          <t>HR</t>
        </is>
      </c>
      <c r="D3148" s="5" t="inlineStr">
        <is>
          <t>L1</t>
        </is>
      </c>
      <c r="E3148" s="5" t="inlineStr">
        <is>
          <t>F</t>
        </is>
      </c>
      <c r="F3148" s="5" t="n">
        <v>1</v>
      </c>
      <c r="G3148" s="31" t="n">
        <v>29450</v>
      </c>
      <c r="H3148" s="31" t="n">
        <v>26000</v>
      </c>
      <c r="I3148" s="6">
        <f>INDEX(Roles!$J$5:$J$40,MATCH(C3148&amp;"|"&amp;D3148,Roles!$A$5:$A$40,0))</f>
        <v/>
      </c>
      <c r="J3148" s="6">
        <f>INDEX(Roles!$K$5:$K$40,MATCH(C3148&amp;"|"&amp;D3148,Roles!$A$5:$A$40,0))</f>
        <v/>
      </c>
      <c r="K3148" s="26">
        <f>INDEX(Market!$K$31:$K$54,MATCH(B3148&amp;"|"&amp;J3148,Market!$A$31:$A$54,0))</f>
        <v/>
      </c>
      <c r="L3148" s="6">
        <f>INDEX(Settings!$E$13:$E$19,MATCH(I3148,Settings!$B$13:$B$19,0))</f>
        <v/>
      </c>
      <c r="M3148" s="25">
        <f>INDEX(Structure!$K$6:$K$12,MATCH(I3148,Structure!$A$6:$A$12,0))</f>
        <v/>
      </c>
      <c r="N3148" s="26">
        <f>INDEX(Structure!$G$25:$G$52,MATCH(B3148&amp;"|"&amp;I3148,Structure!$A$25:$A$52,0))</f>
        <v/>
      </c>
      <c r="O3148" s="26">
        <f>INDEX(Structure!$H$25:$H$52,MATCH(B3148&amp;"|"&amp;I3148,Structure!$A$25:$A$52,0))</f>
        <v/>
      </c>
      <c r="P3148" s="26">
        <f>INDEX(Structure!$I$25:$I$52,MATCH(B3148&amp;"|"&amp;I3148,Structure!$A$25:$A$52,0))</f>
        <v/>
      </c>
      <c r="Q3148" s="20">
        <f>G3148/H3148</f>
        <v/>
      </c>
      <c r="R3148" s="20">
        <f>G3148/O3148</f>
        <v/>
      </c>
      <c r="S3148" s="32">
        <f>(G3148-N3148)/(P3148-N3148)</f>
        <v/>
      </c>
      <c r="T3148" s="4">
        <f>IF(G3148&lt;N3148,"Below",IF(G3148&gt;P3148,"Above","Within"))</f>
        <v/>
      </c>
      <c r="U3148" s="17">
        <f>MAX(0,N3148-G3148)*F3148</f>
        <v/>
      </c>
      <c r="V3148" s="17">
        <f>MAX(0,G3148-P3148)*F3148</f>
        <v/>
      </c>
      <c r="W3148" s="33">
        <f>IF(T3148="Above",LN(G3148/P3148)/LN(1+INDEX(Market!$E$6:$E$9,MATCH(B3148,Market!$A$6:$A$9,0))),0)</f>
        <v/>
      </c>
    </row>
    <row r="3149">
      <c r="A3149" s="5" t="inlineStr">
        <is>
          <t>E03653</t>
        </is>
      </c>
      <c r="B3149" s="5" t="inlineStr">
        <is>
          <t>IT</t>
        </is>
      </c>
      <c r="C3149" s="5" t="inlineStr">
        <is>
          <t>Operations</t>
        </is>
      </c>
      <c r="D3149" s="5" t="inlineStr">
        <is>
          <t>L3</t>
        </is>
      </c>
      <c r="E3149" s="5" t="inlineStr">
        <is>
          <t>F</t>
        </is>
      </c>
      <c r="F3149" s="5" t="n">
        <v>1</v>
      </c>
      <c r="G3149" s="31" t="n">
        <v>44050</v>
      </c>
      <c r="H3149" s="31" t="n">
        <v>39500</v>
      </c>
      <c r="I3149" s="6">
        <f>INDEX(Roles!$J$5:$J$40,MATCH(C3149&amp;"|"&amp;D3149,Roles!$A$5:$A$40,0))</f>
        <v/>
      </c>
      <c r="J3149" s="6">
        <f>INDEX(Roles!$K$5:$K$40,MATCH(C3149&amp;"|"&amp;D3149,Roles!$A$5:$A$40,0))</f>
        <v/>
      </c>
      <c r="K3149" s="26">
        <f>INDEX(Market!$K$31:$K$54,MATCH(B3149&amp;"|"&amp;J3149,Market!$A$31:$A$54,0))</f>
        <v/>
      </c>
      <c r="L3149" s="6">
        <f>INDEX(Settings!$E$13:$E$19,MATCH(I3149,Settings!$B$13:$B$19,0))</f>
        <v/>
      </c>
      <c r="M3149" s="25">
        <f>INDEX(Structure!$K$6:$K$12,MATCH(I3149,Structure!$A$6:$A$12,0))</f>
        <v/>
      </c>
      <c r="N3149" s="26">
        <f>INDEX(Structure!$G$25:$G$52,MATCH(B3149&amp;"|"&amp;I3149,Structure!$A$25:$A$52,0))</f>
        <v/>
      </c>
      <c r="O3149" s="26">
        <f>INDEX(Structure!$H$25:$H$52,MATCH(B3149&amp;"|"&amp;I3149,Structure!$A$25:$A$52,0))</f>
        <v/>
      </c>
      <c r="P3149" s="26">
        <f>INDEX(Structure!$I$25:$I$52,MATCH(B3149&amp;"|"&amp;I3149,Structure!$A$25:$A$52,0))</f>
        <v/>
      </c>
      <c r="Q3149" s="20">
        <f>G3149/H3149</f>
        <v/>
      </c>
      <c r="R3149" s="20">
        <f>G3149/O3149</f>
        <v/>
      </c>
      <c r="S3149" s="32">
        <f>(G3149-N3149)/(P3149-N3149)</f>
        <v/>
      </c>
      <c r="T3149" s="4">
        <f>IF(G3149&lt;N3149,"Below",IF(G3149&gt;P3149,"Above","Within"))</f>
        <v/>
      </c>
      <c r="U3149" s="17">
        <f>MAX(0,N3149-G3149)*F3149</f>
        <v/>
      </c>
      <c r="V3149" s="17">
        <f>MAX(0,G3149-P3149)*F3149</f>
        <v/>
      </c>
      <c r="W3149" s="33">
        <f>IF(T3149="Above",LN(G3149/P3149)/LN(1+INDEX(Market!$E$6:$E$9,MATCH(B3149,Market!$A$6:$A$9,0))),0)</f>
        <v/>
      </c>
    </row>
    <row r="3150">
      <c r="A3150" s="5" t="inlineStr">
        <is>
          <t>E03654</t>
        </is>
      </c>
      <c r="B3150" s="5" t="inlineStr">
        <is>
          <t>IT</t>
        </is>
      </c>
      <c r="C3150" s="5" t="inlineStr">
        <is>
          <t>Sales</t>
        </is>
      </c>
      <c r="D3150" s="5" t="inlineStr">
        <is>
          <t>L4</t>
        </is>
      </c>
      <c r="E3150" s="5" t="inlineStr">
        <is>
          <t>M</t>
        </is>
      </c>
      <c r="F3150" s="5" t="n">
        <v>1</v>
      </c>
      <c r="G3150" s="31" t="n">
        <v>48200</v>
      </c>
      <c r="H3150" s="31" t="n">
        <v>57300</v>
      </c>
      <c r="I3150" s="6">
        <f>INDEX(Roles!$J$5:$J$40,MATCH(C3150&amp;"|"&amp;D3150,Roles!$A$5:$A$40,0))</f>
        <v/>
      </c>
      <c r="J3150" s="6">
        <f>INDEX(Roles!$K$5:$K$40,MATCH(C3150&amp;"|"&amp;D3150,Roles!$A$5:$A$40,0))</f>
        <v/>
      </c>
      <c r="K3150" s="26">
        <f>INDEX(Market!$K$31:$K$54,MATCH(B3150&amp;"|"&amp;J3150,Market!$A$31:$A$54,0))</f>
        <v/>
      </c>
      <c r="L3150" s="6">
        <f>INDEX(Settings!$E$13:$E$19,MATCH(I3150,Settings!$B$13:$B$19,0))</f>
        <v/>
      </c>
      <c r="M3150" s="25">
        <f>INDEX(Structure!$K$6:$K$12,MATCH(I3150,Structure!$A$6:$A$12,0))</f>
        <v/>
      </c>
      <c r="N3150" s="26">
        <f>INDEX(Structure!$G$25:$G$52,MATCH(B3150&amp;"|"&amp;I3150,Structure!$A$25:$A$52,0))</f>
        <v/>
      </c>
      <c r="O3150" s="26">
        <f>INDEX(Structure!$H$25:$H$52,MATCH(B3150&amp;"|"&amp;I3150,Structure!$A$25:$A$52,0))</f>
        <v/>
      </c>
      <c r="P3150" s="26">
        <f>INDEX(Structure!$I$25:$I$52,MATCH(B3150&amp;"|"&amp;I3150,Structure!$A$25:$A$52,0))</f>
        <v/>
      </c>
      <c r="Q3150" s="20">
        <f>G3150/H3150</f>
        <v/>
      </c>
      <c r="R3150" s="20">
        <f>G3150/O3150</f>
        <v/>
      </c>
      <c r="S3150" s="32">
        <f>(G3150-N3150)/(P3150-N3150)</f>
        <v/>
      </c>
      <c r="T3150" s="4">
        <f>IF(G3150&lt;N3150,"Below",IF(G3150&gt;P3150,"Above","Within"))</f>
        <v/>
      </c>
      <c r="U3150" s="17">
        <f>MAX(0,N3150-G3150)*F3150</f>
        <v/>
      </c>
      <c r="V3150" s="17">
        <f>MAX(0,G3150-P3150)*F3150</f>
        <v/>
      </c>
      <c r="W3150" s="33">
        <f>IF(T3150="Above",LN(G3150/P3150)/LN(1+INDEX(Market!$E$6:$E$9,MATCH(B3150,Market!$A$6:$A$9,0))),0)</f>
        <v/>
      </c>
    </row>
    <row r="3151">
      <c r="A3151" s="5" t="inlineStr">
        <is>
          <t>E03655</t>
        </is>
      </c>
      <c r="B3151" s="5" t="inlineStr">
        <is>
          <t>PL</t>
        </is>
      </c>
      <c r="C3151" s="5" t="inlineStr">
        <is>
          <t>HR</t>
        </is>
      </c>
      <c r="D3151" s="5" t="inlineStr">
        <is>
          <t>L4</t>
        </is>
      </c>
      <c r="E3151" s="5" t="inlineStr">
        <is>
          <t>M</t>
        </is>
      </c>
      <c r="F3151" s="5" t="n">
        <v>1</v>
      </c>
      <c r="G3151" s="31" t="n">
        <v>44150</v>
      </c>
      <c r="H3151" s="31" t="n">
        <v>44100</v>
      </c>
      <c r="I3151" s="6">
        <f>INDEX(Roles!$J$5:$J$40,MATCH(C3151&amp;"|"&amp;D3151,Roles!$A$5:$A$40,0))</f>
        <v/>
      </c>
      <c r="J3151" s="6">
        <f>INDEX(Roles!$K$5:$K$40,MATCH(C3151&amp;"|"&amp;D3151,Roles!$A$5:$A$40,0))</f>
        <v/>
      </c>
      <c r="K3151" s="26">
        <f>INDEX(Market!$K$31:$K$54,MATCH(B3151&amp;"|"&amp;J3151,Market!$A$31:$A$54,0))</f>
        <v/>
      </c>
      <c r="L3151" s="6">
        <f>INDEX(Settings!$E$13:$E$19,MATCH(I3151,Settings!$B$13:$B$19,0))</f>
        <v/>
      </c>
      <c r="M3151" s="25">
        <f>INDEX(Structure!$K$6:$K$12,MATCH(I3151,Structure!$A$6:$A$12,0))</f>
        <v/>
      </c>
      <c r="N3151" s="26">
        <f>INDEX(Structure!$G$25:$G$52,MATCH(B3151&amp;"|"&amp;I3151,Structure!$A$25:$A$52,0))</f>
        <v/>
      </c>
      <c r="O3151" s="26">
        <f>INDEX(Structure!$H$25:$H$52,MATCH(B3151&amp;"|"&amp;I3151,Structure!$A$25:$A$52,0))</f>
        <v/>
      </c>
      <c r="P3151" s="26">
        <f>INDEX(Structure!$I$25:$I$52,MATCH(B3151&amp;"|"&amp;I3151,Structure!$A$25:$A$52,0))</f>
        <v/>
      </c>
      <c r="Q3151" s="20">
        <f>G3151/H3151</f>
        <v/>
      </c>
      <c r="R3151" s="20">
        <f>G3151/O3151</f>
        <v/>
      </c>
      <c r="S3151" s="32">
        <f>(G3151-N3151)/(P3151-N3151)</f>
        <v/>
      </c>
      <c r="T3151" s="4">
        <f>IF(G3151&lt;N3151,"Below",IF(G3151&gt;P3151,"Above","Within"))</f>
        <v/>
      </c>
      <c r="U3151" s="17">
        <f>MAX(0,N3151-G3151)*F3151</f>
        <v/>
      </c>
      <c r="V3151" s="17">
        <f>MAX(0,G3151-P3151)*F3151</f>
        <v/>
      </c>
      <c r="W3151" s="33">
        <f>IF(T3151="Above",LN(G3151/P3151)/LN(1+INDEX(Market!$E$6:$E$9,MATCH(B3151,Market!$A$6:$A$9,0))),0)</f>
        <v/>
      </c>
    </row>
    <row r="3152">
      <c r="A3152" s="5" t="inlineStr">
        <is>
          <t>E03657</t>
        </is>
      </c>
      <c r="B3152" s="5" t="inlineStr">
        <is>
          <t>ES</t>
        </is>
      </c>
      <c r="C3152" s="5" t="inlineStr">
        <is>
          <t>Customer Service</t>
        </is>
      </c>
      <c r="D3152" s="5" t="inlineStr">
        <is>
          <t>L3</t>
        </is>
      </c>
      <c r="E3152" s="5" t="inlineStr">
        <is>
          <t>F</t>
        </is>
      </c>
      <c r="F3152" s="5" t="n">
        <v>1</v>
      </c>
      <c r="G3152" s="31" t="n">
        <v>37500</v>
      </c>
      <c r="H3152" s="31" t="n">
        <v>36000</v>
      </c>
      <c r="I3152" s="6">
        <f>INDEX(Roles!$J$5:$J$40,MATCH(C3152&amp;"|"&amp;D3152,Roles!$A$5:$A$40,0))</f>
        <v/>
      </c>
      <c r="J3152" s="6">
        <f>INDEX(Roles!$K$5:$K$40,MATCH(C3152&amp;"|"&amp;D3152,Roles!$A$5:$A$40,0))</f>
        <v/>
      </c>
      <c r="K3152" s="26">
        <f>INDEX(Market!$K$31:$K$54,MATCH(B3152&amp;"|"&amp;J3152,Market!$A$31:$A$54,0))</f>
        <v/>
      </c>
      <c r="L3152" s="6">
        <f>INDEX(Settings!$E$13:$E$19,MATCH(I3152,Settings!$B$13:$B$19,0))</f>
        <v/>
      </c>
      <c r="M3152" s="25">
        <f>INDEX(Structure!$K$6:$K$12,MATCH(I3152,Structure!$A$6:$A$12,0))</f>
        <v/>
      </c>
      <c r="N3152" s="26">
        <f>INDEX(Structure!$G$25:$G$52,MATCH(B3152&amp;"|"&amp;I3152,Structure!$A$25:$A$52,0))</f>
        <v/>
      </c>
      <c r="O3152" s="26">
        <f>INDEX(Structure!$H$25:$H$52,MATCH(B3152&amp;"|"&amp;I3152,Structure!$A$25:$A$52,0))</f>
        <v/>
      </c>
      <c r="P3152" s="26">
        <f>INDEX(Structure!$I$25:$I$52,MATCH(B3152&amp;"|"&amp;I3152,Structure!$A$25:$A$52,0))</f>
        <v/>
      </c>
      <c r="Q3152" s="20">
        <f>G3152/H3152</f>
        <v/>
      </c>
      <c r="R3152" s="20">
        <f>G3152/O3152</f>
        <v/>
      </c>
      <c r="S3152" s="32">
        <f>(G3152-N3152)/(P3152-N3152)</f>
        <v/>
      </c>
      <c r="T3152" s="4">
        <f>IF(G3152&lt;N3152,"Below",IF(G3152&gt;P3152,"Above","Within"))</f>
        <v/>
      </c>
      <c r="U3152" s="17">
        <f>MAX(0,N3152-G3152)*F3152</f>
        <v/>
      </c>
      <c r="V3152" s="17">
        <f>MAX(0,G3152-P3152)*F3152</f>
        <v/>
      </c>
      <c r="W3152" s="33">
        <f>IF(T3152="Above",LN(G3152/P3152)/LN(1+INDEX(Market!$E$6:$E$9,MATCH(B3152,Market!$A$6:$A$9,0))),0)</f>
        <v/>
      </c>
    </row>
    <row r="3153">
      <c r="A3153" s="5" t="inlineStr">
        <is>
          <t>E03658</t>
        </is>
      </c>
      <c r="B3153" s="5" t="inlineStr">
        <is>
          <t>PL</t>
        </is>
      </c>
      <c r="C3153" s="5" t="inlineStr">
        <is>
          <t>Tech</t>
        </is>
      </c>
      <c r="D3153" s="5" t="inlineStr">
        <is>
          <t>L4</t>
        </is>
      </c>
      <c r="E3153" s="5" t="inlineStr">
        <is>
          <t>M</t>
        </is>
      </c>
      <c r="F3153" s="5" t="n">
        <v>1</v>
      </c>
      <c r="G3153" s="31" t="n">
        <v>57700</v>
      </c>
      <c r="H3153" s="31" t="n">
        <v>55100</v>
      </c>
      <c r="I3153" s="6">
        <f>INDEX(Roles!$J$5:$J$40,MATCH(C3153&amp;"|"&amp;D3153,Roles!$A$5:$A$40,0))</f>
        <v/>
      </c>
      <c r="J3153" s="6">
        <f>INDEX(Roles!$K$5:$K$40,MATCH(C3153&amp;"|"&amp;D3153,Roles!$A$5:$A$40,0))</f>
        <v/>
      </c>
      <c r="K3153" s="26">
        <f>INDEX(Market!$K$31:$K$54,MATCH(B3153&amp;"|"&amp;J3153,Market!$A$31:$A$54,0))</f>
        <v/>
      </c>
      <c r="L3153" s="6">
        <f>INDEX(Settings!$E$13:$E$19,MATCH(I3153,Settings!$B$13:$B$19,0))</f>
        <v/>
      </c>
      <c r="M3153" s="25">
        <f>INDEX(Structure!$K$6:$K$12,MATCH(I3153,Structure!$A$6:$A$12,0))</f>
        <v/>
      </c>
      <c r="N3153" s="26">
        <f>INDEX(Structure!$G$25:$G$52,MATCH(B3153&amp;"|"&amp;I3153,Structure!$A$25:$A$52,0))</f>
        <v/>
      </c>
      <c r="O3153" s="26">
        <f>INDEX(Structure!$H$25:$H$52,MATCH(B3153&amp;"|"&amp;I3153,Structure!$A$25:$A$52,0))</f>
        <v/>
      </c>
      <c r="P3153" s="26">
        <f>INDEX(Structure!$I$25:$I$52,MATCH(B3153&amp;"|"&amp;I3153,Structure!$A$25:$A$52,0))</f>
        <v/>
      </c>
      <c r="Q3153" s="20">
        <f>G3153/H3153</f>
        <v/>
      </c>
      <c r="R3153" s="20">
        <f>G3153/O3153</f>
        <v/>
      </c>
      <c r="S3153" s="32">
        <f>(G3153-N3153)/(P3153-N3153)</f>
        <v/>
      </c>
      <c r="T3153" s="4">
        <f>IF(G3153&lt;N3153,"Below",IF(G3153&gt;P3153,"Above","Within"))</f>
        <v/>
      </c>
      <c r="U3153" s="17">
        <f>MAX(0,N3153-G3153)*F3153</f>
        <v/>
      </c>
      <c r="V3153" s="17">
        <f>MAX(0,G3153-P3153)*F3153</f>
        <v/>
      </c>
      <c r="W3153" s="33">
        <f>IF(T3153="Above",LN(G3153/P3153)/LN(1+INDEX(Market!$E$6:$E$9,MATCH(B3153,Market!$A$6:$A$9,0))),0)</f>
        <v/>
      </c>
    </row>
    <row r="3154">
      <c r="A3154" s="5" t="inlineStr">
        <is>
          <t>E03659</t>
        </is>
      </c>
      <c r="B3154" s="5" t="inlineStr">
        <is>
          <t>IT</t>
        </is>
      </c>
      <c r="C3154" s="5" t="inlineStr">
        <is>
          <t>Sales</t>
        </is>
      </c>
      <c r="D3154" s="5" t="inlineStr">
        <is>
          <t>L1</t>
        </is>
      </c>
      <c r="E3154" s="5" t="inlineStr">
        <is>
          <t>F</t>
        </is>
      </c>
      <c r="F3154" s="5" t="n">
        <v>1</v>
      </c>
      <c r="G3154" s="31" t="n">
        <v>32750</v>
      </c>
      <c r="H3154" s="31" t="n">
        <v>27300</v>
      </c>
      <c r="I3154" s="6">
        <f>INDEX(Roles!$J$5:$J$40,MATCH(C3154&amp;"|"&amp;D3154,Roles!$A$5:$A$40,0))</f>
        <v/>
      </c>
      <c r="J3154" s="6">
        <f>INDEX(Roles!$K$5:$K$40,MATCH(C3154&amp;"|"&amp;D3154,Roles!$A$5:$A$40,0))</f>
        <v/>
      </c>
      <c r="K3154" s="26">
        <f>INDEX(Market!$K$31:$K$54,MATCH(B3154&amp;"|"&amp;J3154,Market!$A$31:$A$54,0))</f>
        <v/>
      </c>
      <c r="L3154" s="6">
        <f>INDEX(Settings!$E$13:$E$19,MATCH(I3154,Settings!$B$13:$B$19,0))</f>
        <v/>
      </c>
      <c r="M3154" s="25">
        <f>INDEX(Structure!$K$6:$K$12,MATCH(I3154,Structure!$A$6:$A$12,0))</f>
        <v/>
      </c>
      <c r="N3154" s="26">
        <f>INDEX(Structure!$G$25:$G$52,MATCH(B3154&amp;"|"&amp;I3154,Structure!$A$25:$A$52,0))</f>
        <v/>
      </c>
      <c r="O3154" s="26">
        <f>INDEX(Structure!$H$25:$H$52,MATCH(B3154&amp;"|"&amp;I3154,Structure!$A$25:$A$52,0))</f>
        <v/>
      </c>
      <c r="P3154" s="26">
        <f>INDEX(Structure!$I$25:$I$52,MATCH(B3154&amp;"|"&amp;I3154,Structure!$A$25:$A$52,0))</f>
        <v/>
      </c>
      <c r="Q3154" s="20">
        <f>G3154/H3154</f>
        <v/>
      </c>
      <c r="R3154" s="20">
        <f>G3154/O3154</f>
        <v/>
      </c>
      <c r="S3154" s="32">
        <f>(G3154-N3154)/(P3154-N3154)</f>
        <v/>
      </c>
      <c r="T3154" s="4">
        <f>IF(G3154&lt;N3154,"Below",IF(G3154&gt;P3154,"Above","Within"))</f>
        <v/>
      </c>
      <c r="U3154" s="17">
        <f>MAX(0,N3154-G3154)*F3154</f>
        <v/>
      </c>
      <c r="V3154" s="17">
        <f>MAX(0,G3154-P3154)*F3154</f>
        <v/>
      </c>
      <c r="W3154" s="33">
        <f>IF(T3154="Above",LN(G3154/P3154)/LN(1+INDEX(Market!$E$6:$E$9,MATCH(B3154,Market!$A$6:$A$9,0))),0)</f>
        <v/>
      </c>
    </row>
    <row r="3155">
      <c r="A3155" s="5" t="inlineStr">
        <is>
          <t>E03660</t>
        </is>
      </c>
      <c r="B3155" s="5" t="inlineStr">
        <is>
          <t>ES</t>
        </is>
      </c>
      <c r="C3155" s="5" t="inlineStr">
        <is>
          <t>Customer Service</t>
        </is>
      </c>
      <c r="D3155" s="5" t="inlineStr">
        <is>
          <t>L2</t>
        </is>
      </c>
      <c r="E3155" s="5" t="inlineStr">
        <is>
          <t>F</t>
        </is>
      </c>
      <c r="F3155" s="5" t="n">
        <v>1</v>
      </c>
      <c r="G3155" s="31" t="n">
        <v>25700</v>
      </c>
      <c r="H3155" s="31" t="n">
        <v>28100</v>
      </c>
      <c r="I3155" s="6">
        <f>INDEX(Roles!$J$5:$J$40,MATCH(C3155&amp;"|"&amp;D3155,Roles!$A$5:$A$40,0))</f>
        <v/>
      </c>
      <c r="J3155" s="6">
        <f>INDEX(Roles!$K$5:$K$40,MATCH(C3155&amp;"|"&amp;D3155,Roles!$A$5:$A$40,0))</f>
        <v/>
      </c>
      <c r="K3155" s="26">
        <f>INDEX(Market!$K$31:$K$54,MATCH(B3155&amp;"|"&amp;J3155,Market!$A$31:$A$54,0))</f>
        <v/>
      </c>
      <c r="L3155" s="6">
        <f>INDEX(Settings!$E$13:$E$19,MATCH(I3155,Settings!$B$13:$B$19,0))</f>
        <v/>
      </c>
      <c r="M3155" s="25">
        <f>INDEX(Structure!$K$6:$K$12,MATCH(I3155,Structure!$A$6:$A$12,0))</f>
        <v/>
      </c>
      <c r="N3155" s="26">
        <f>INDEX(Structure!$G$25:$G$52,MATCH(B3155&amp;"|"&amp;I3155,Structure!$A$25:$A$52,0))</f>
        <v/>
      </c>
      <c r="O3155" s="26">
        <f>INDEX(Structure!$H$25:$H$52,MATCH(B3155&amp;"|"&amp;I3155,Structure!$A$25:$A$52,0))</f>
        <v/>
      </c>
      <c r="P3155" s="26">
        <f>INDEX(Structure!$I$25:$I$52,MATCH(B3155&amp;"|"&amp;I3155,Structure!$A$25:$A$52,0))</f>
        <v/>
      </c>
      <c r="Q3155" s="20">
        <f>G3155/H3155</f>
        <v/>
      </c>
      <c r="R3155" s="20">
        <f>G3155/O3155</f>
        <v/>
      </c>
      <c r="S3155" s="32">
        <f>(G3155-N3155)/(P3155-N3155)</f>
        <v/>
      </c>
      <c r="T3155" s="4">
        <f>IF(G3155&lt;N3155,"Below",IF(G3155&gt;P3155,"Above","Within"))</f>
        <v/>
      </c>
      <c r="U3155" s="17">
        <f>MAX(0,N3155-G3155)*F3155</f>
        <v/>
      </c>
      <c r="V3155" s="17">
        <f>MAX(0,G3155-P3155)*F3155</f>
        <v/>
      </c>
      <c r="W3155" s="33">
        <f>IF(T3155="Above",LN(G3155/P3155)/LN(1+INDEX(Market!$E$6:$E$9,MATCH(B3155,Market!$A$6:$A$9,0))),0)</f>
        <v/>
      </c>
    </row>
    <row r="3156">
      <c r="A3156" s="5" t="inlineStr">
        <is>
          <t>E03661</t>
        </is>
      </c>
      <c r="B3156" s="5" t="inlineStr">
        <is>
          <t>IT</t>
        </is>
      </c>
      <c r="C3156" s="5" t="inlineStr">
        <is>
          <t>Operations</t>
        </is>
      </c>
      <c r="D3156" s="5" t="inlineStr">
        <is>
          <t>L1</t>
        </is>
      </c>
      <c r="E3156" s="5" t="inlineStr">
        <is>
          <t>F</t>
        </is>
      </c>
      <c r="F3156" s="5" t="n">
        <v>1</v>
      </c>
      <c r="G3156" s="31" t="n">
        <v>25650</v>
      </c>
      <c r="H3156" s="31" t="n">
        <v>24700</v>
      </c>
      <c r="I3156" s="6">
        <f>INDEX(Roles!$J$5:$J$40,MATCH(C3156&amp;"|"&amp;D3156,Roles!$A$5:$A$40,0))</f>
        <v/>
      </c>
      <c r="J3156" s="6">
        <f>INDEX(Roles!$K$5:$K$40,MATCH(C3156&amp;"|"&amp;D3156,Roles!$A$5:$A$40,0))</f>
        <v/>
      </c>
      <c r="K3156" s="26">
        <f>INDEX(Market!$K$31:$K$54,MATCH(B3156&amp;"|"&amp;J3156,Market!$A$31:$A$54,0))</f>
        <v/>
      </c>
      <c r="L3156" s="6">
        <f>INDEX(Settings!$E$13:$E$19,MATCH(I3156,Settings!$B$13:$B$19,0))</f>
        <v/>
      </c>
      <c r="M3156" s="25">
        <f>INDEX(Structure!$K$6:$K$12,MATCH(I3156,Structure!$A$6:$A$12,0))</f>
        <v/>
      </c>
      <c r="N3156" s="26">
        <f>INDEX(Structure!$G$25:$G$52,MATCH(B3156&amp;"|"&amp;I3156,Structure!$A$25:$A$52,0))</f>
        <v/>
      </c>
      <c r="O3156" s="26">
        <f>INDEX(Structure!$H$25:$H$52,MATCH(B3156&amp;"|"&amp;I3156,Structure!$A$25:$A$52,0))</f>
        <v/>
      </c>
      <c r="P3156" s="26">
        <f>INDEX(Structure!$I$25:$I$52,MATCH(B3156&amp;"|"&amp;I3156,Structure!$A$25:$A$52,0))</f>
        <v/>
      </c>
      <c r="Q3156" s="20">
        <f>G3156/H3156</f>
        <v/>
      </c>
      <c r="R3156" s="20">
        <f>G3156/O3156</f>
        <v/>
      </c>
      <c r="S3156" s="32">
        <f>(G3156-N3156)/(P3156-N3156)</f>
        <v/>
      </c>
      <c r="T3156" s="4">
        <f>IF(G3156&lt;N3156,"Below",IF(G3156&gt;P3156,"Above","Within"))</f>
        <v/>
      </c>
      <c r="U3156" s="17">
        <f>MAX(0,N3156-G3156)*F3156</f>
        <v/>
      </c>
      <c r="V3156" s="17">
        <f>MAX(0,G3156-P3156)*F3156</f>
        <v/>
      </c>
      <c r="W3156" s="33">
        <f>IF(T3156="Above",LN(G3156/P3156)/LN(1+INDEX(Market!$E$6:$E$9,MATCH(B3156,Market!$A$6:$A$9,0))),0)</f>
        <v/>
      </c>
    </row>
    <row r="3157">
      <c r="A3157" s="5" t="inlineStr">
        <is>
          <t>E03662</t>
        </is>
      </c>
      <c r="B3157" s="5" t="inlineStr">
        <is>
          <t>PL</t>
        </is>
      </c>
      <c r="C3157" s="5" t="inlineStr">
        <is>
          <t>Tech</t>
        </is>
      </c>
      <c r="D3157" s="5" t="inlineStr">
        <is>
          <t>L2</t>
        </is>
      </c>
      <c r="E3157" s="5" t="inlineStr">
        <is>
          <t>F</t>
        </is>
      </c>
      <c r="F3157" s="5" t="n">
        <v>1</v>
      </c>
      <c r="G3157" s="31" t="n">
        <v>33800</v>
      </c>
      <c r="H3157" s="31" t="n">
        <v>32800</v>
      </c>
      <c r="I3157" s="6">
        <f>INDEX(Roles!$J$5:$J$40,MATCH(C3157&amp;"|"&amp;D3157,Roles!$A$5:$A$40,0))</f>
        <v/>
      </c>
      <c r="J3157" s="6">
        <f>INDEX(Roles!$K$5:$K$40,MATCH(C3157&amp;"|"&amp;D3157,Roles!$A$5:$A$40,0))</f>
        <v/>
      </c>
      <c r="K3157" s="26">
        <f>INDEX(Market!$K$31:$K$54,MATCH(B3157&amp;"|"&amp;J3157,Market!$A$31:$A$54,0))</f>
        <v/>
      </c>
      <c r="L3157" s="6">
        <f>INDEX(Settings!$E$13:$E$19,MATCH(I3157,Settings!$B$13:$B$19,0))</f>
        <v/>
      </c>
      <c r="M3157" s="25">
        <f>INDEX(Structure!$K$6:$K$12,MATCH(I3157,Structure!$A$6:$A$12,0))</f>
        <v/>
      </c>
      <c r="N3157" s="26">
        <f>INDEX(Structure!$G$25:$G$52,MATCH(B3157&amp;"|"&amp;I3157,Structure!$A$25:$A$52,0))</f>
        <v/>
      </c>
      <c r="O3157" s="26">
        <f>INDEX(Structure!$H$25:$H$52,MATCH(B3157&amp;"|"&amp;I3157,Structure!$A$25:$A$52,0))</f>
        <v/>
      </c>
      <c r="P3157" s="26">
        <f>INDEX(Structure!$I$25:$I$52,MATCH(B3157&amp;"|"&amp;I3157,Structure!$A$25:$A$52,0))</f>
        <v/>
      </c>
      <c r="Q3157" s="20">
        <f>G3157/H3157</f>
        <v/>
      </c>
      <c r="R3157" s="20">
        <f>G3157/O3157</f>
        <v/>
      </c>
      <c r="S3157" s="32">
        <f>(G3157-N3157)/(P3157-N3157)</f>
        <v/>
      </c>
      <c r="T3157" s="4">
        <f>IF(G3157&lt;N3157,"Below",IF(G3157&gt;P3157,"Above","Within"))</f>
        <v/>
      </c>
      <c r="U3157" s="17">
        <f>MAX(0,N3157-G3157)*F3157</f>
        <v/>
      </c>
      <c r="V3157" s="17">
        <f>MAX(0,G3157-P3157)*F3157</f>
        <v/>
      </c>
      <c r="W3157" s="33">
        <f>IF(T3157="Above",LN(G3157/P3157)/LN(1+INDEX(Market!$E$6:$E$9,MATCH(B3157,Market!$A$6:$A$9,0))),0)</f>
        <v/>
      </c>
    </row>
    <row r="3158">
      <c r="A3158" s="5" t="inlineStr">
        <is>
          <t>E03663</t>
        </is>
      </c>
      <c r="B3158" s="5" t="inlineStr">
        <is>
          <t>IT</t>
        </is>
      </c>
      <c r="C3158" s="5" t="inlineStr">
        <is>
          <t>Tech</t>
        </is>
      </c>
      <c r="D3158" s="5" t="inlineStr">
        <is>
          <t>L3</t>
        </is>
      </c>
      <c r="E3158" s="5" t="inlineStr">
        <is>
          <t>F</t>
        </is>
      </c>
      <c r="F3158" s="5" t="n">
        <v>1</v>
      </c>
      <c r="G3158" s="31" t="n">
        <v>46050</v>
      </c>
      <c r="H3158" s="31" t="n">
        <v>52000</v>
      </c>
      <c r="I3158" s="6">
        <f>INDEX(Roles!$J$5:$J$40,MATCH(C3158&amp;"|"&amp;D3158,Roles!$A$5:$A$40,0))</f>
        <v/>
      </c>
      <c r="J3158" s="6">
        <f>INDEX(Roles!$K$5:$K$40,MATCH(C3158&amp;"|"&amp;D3158,Roles!$A$5:$A$40,0))</f>
        <v/>
      </c>
      <c r="K3158" s="26">
        <f>INDEX(Market!$K$31:$K$54,MATCH(B3158&amp;"|"&amp;J3158,Market!$A$31:$A$54,0))</f>
        <v/>
      </c>
      <c r="L3158" s="6">
        <f>INDEX(Settings!$E$13:$E$19,MATCH(I3158,Settings!$B$13:$B$19,0))</f>
        <v/>
      </c>
      <c r="M3158" s="25">
        <f>INDEX(Structure!$K$6:$K$12,MATCH(I3158,Structure!$A$6:$A$12,0))</f>
        <v/>
      </c>
      <c r="N3158" s="26">
        <f>INDEX(Structure!$G$25:$G$52,MATCH(B3158&amp;"|"&amp;I3158,Structure!$A$25:$A$52,0))</f>
        <v/>
      </c>
      <c r="O3158" s="26">
        <f>INDEX(Structure!$H$25:$H$52,MATCH(B3158&amp;"|"&amp;I3158,Structure!$A$25:$A$52,0))</f>
        <v/>
      </c>
      <c r="P3158" s="26">
        <f>INDEX(Structure!$I$25:$I$52,MATCH(B3158&amp;"|"&amp;I3158,Structure!$A$25:$A$52,0))</f>
        <v/>
      </c>
      <c r="Q3158" s="20">
        <f>G3158/H3158</f>
        <v/>
      </c>
      <c r="R3158" s="20">
        <f>G3158/O3158</f>
        <v/>
      </c>
      <c r="S3158" s="32">
        <f>(G3158-N3158)/(P3158-N3158)</f>
        <v/>
      </c>
      <c r="T3158" s="4">
        <f>IF(G3158&lt;N3158,"Below",IF(G3158&gt;P3158,"Above","Within"))</f>
        <v/>
      </c>
      <c r="U3158" s="17">
        <f>MAX(0,N3158-G3158)*F3158</f>
        <v/>
      </c>
      <c r="V3158" s="17">
        <f>MAX(0,G3158-P3158)*F3158</f>
        <v/>
      </c>
      <c r="W3158" s="33">
        <f>IF(T3158="Above",LN(G3158/P3158)/LN(1+INDEX(Market!$E$6:$E$9,MATCH(B3158,Market!$A$6:$A$9,0))),0)</f>
        <v/>
      </c>
    </row>
    <row r="3159">
      <c r="A3159" s="5" t="inlineStr">
        <is>
          <t>E03664</t>
        </is>
      </c>
      <c r="B3159" s="5" t="inlineStr">
        <is>
          <t>PL</t>
        </is>
      </c>
      <c r="C3159" s="5" t="inlineStr">
        <is>
          <t>Tech</t>
        </is>
      </c>
      <c r="D3159" s="5" t="inlineStr">
        <is>
          <t>L2</t>
        </is>
      </c>
      <c r="E3159" s="5" t="inlineStr">
        <is>
          <t>M</t>
        </is>
      </c>
      <c r="F3159" s="5" t="n">
        <v>1</v>
      </c>
      <c r="G3159" s="31" t="n">
        <v>36550</v>
      </c>
      <c r="H3159" s="31" t="n">
        <v>32800</v>
      </c>
      <c r="I3159" s="6">
        <f>INDEX(Roles!$J$5:$J$40,MATCH(C3159&amp;"|"&amp;D3159,Roles!$A$5:$A$40,0))</f>
        <v/>
      </c>
      <c r="J3159" s="6">
        <f>INDEX(Roles!$K$5:$K$40,MATCH(C3159&amp;"|"&amp;D3159,Roles!$A$5:$A$40,0))</f>
        <v/>
      </c>
      <c r="K3159" s="26">
        <f>INDEX(Market!$K$31:$K$54,MATCH(B3159&amp;"|"&amp;J3159,Market!$A$31:$A$54,0))</f>
        <v/>
      </c>
      <c r="L3159" s="6">
        <f>INDEX(Settings!$E$13:$E$19,MATCH(I3159,Settings!$B$13:$B$19,0))</f>
        <v/>
      </c>
      <c r="M3159" s="25">
        <f>INDEX(Structure!$K$6:$K$12,MATCH(I3159,Structure!$A$6:$A$12,0))</f>
        <v/>
      </c>
      <c r="N3159" s="26">
        <f>INDEX(Structure!$G$25:$G$52,MATCH(B3159&amp;"|"&amp;I3159,Structure!$A$25:$A$52,0))</f>
        <v/>
      </c>
      <c r="O3159" s="26">
        <f>INDEX(Structure!$H$25:$H$52,MATCH(B3159&amp;"|"&amp;I3159,Structure!$A$25:$A$52,0))</f>
        <v/>
      </c>
      <c r="P3159" s="26">
        <f>INDEX(Structure!$I$25:$I$52,MATCH(B3159&amp;"|"&amp;I3159,Structure!$A$25:$A$52,0))</f>
        <v/>
      </c>
      <c r="Q3159" s="20">
        <f>G3159/H3159</f>
        <v/>
      </c>
      <c r="R3159" s="20">
        <f>G3159/O3159</f>
        <v/>
      </c>
      <c r="S3159" s="32">
        <f>(G3159-N3159)/(P3159-N3159)</f>
        <v/>
      </c>
      <c r="T3159" s="4">
        <f>IF(G3159&lt;N3159,"Below",IF(G3159&gt;P3159,"Above","Within"))</f>
        <v/>
      </c>
      <c r="U3159" s="17">
        <f>MAX(0,N3159-G3159)*F3159</f>
        <v/>
      </c>
      <c r="V3159" s="17">
        <f>MAX(0,G3159-P3159)*F3159</f>
        <v/>
      </c>
      <c r="W3159" s="33">
        <f>IF(T3159="Above",LN(G3159/P3159)/LN(1+INDEX(Market!$E$6:$E$9,MATCH(B3159,Market!$A$6:$A$9,0))),0)</f>
        <v/>
      </c>
    </row>
    <row r="3160">
      <c r="A3160" s="5" t="inlineStr">
        <is>
          <t>E03665</t>
        </is>
      </c>
      <c r="B3160" s="5" t="inlineStr">
        <is>
          <t>IT</t>
        </is>
      </c>
      <c r="C3160" s="5" t="inlineStr">
        <is>
          <t>Finance</t>
        </is>
      </c>
      <c r="D3160" s="5" t="inlineStr">
        <is>
          <t>L1</t>
        </is>
      </c>
      <c r="E3160" s="5" t="inlineStr">
        <is>
          <t>M</t>
        </is>
      </c>
      <c r="F3160" s="5" t="n">
        <v>1</v>
      </c>
      <c r="G3160" s="31" t="n">
        <v>31200</v>
      </c>
      <c r="H3160" s="31" t="n">
        <v>28600</v>
      </c>
      <c r="I3160" s="6">
        <f>INDEX(Roles!$J$5:$J$40,MATCH(C3160&amp;"|"&amp;D3160,Roles!$A$5:$A$40,0))</f>
        <v/>
      </c>
      <c r="J3160" s="6">
        <f>INDEX(Roles!$K$5:$K$40,MATCH(C3160&amp;"|"&amp;D3160,Roles!$A$5:$A$40,0))</f>
        <v/>
      </c>
      <c r="K3160" s="26">
        <f>INDEX(Market!$K$31:$K$54,MATCH(B3160&amp;"|"&amp;J3160,Market!$A$31:$A$54,0))</f>
        <v/>
      </c>
      <c r="L3160" s="6">
        <f>INDEX(Settings!$E$13:$E$19,MATCH(I3160,Settings!$B$13:$B$19,0))</f>
        <v/>
      </c>
      <c r="M3160" s="25">
        <f>INDEX(Structure!$K$6:$K$12,MATCH(I3160,Structure!$A$6:$A$12,0))</f>
        <v/>
      </c>
      <c r="N3160" s="26">
        <f>INDEX(Structure!$G$25:$G$52,MATCH(B3160&amp;"|"&amp;I3160,Structure!$A$25:$A$52,0))</f>
        <v/>
      </c>
      <c r="O3160" s="26">
        <f>INDEX(Structure!$H$25:$H$52,MATCH(B3160&amp;"|"&amp;I3160,Structure!$A$25:$A$52,0))</f>
        <v/>
      </c>
      <c r="P3160" s="26">
        <f>INDEX(Structure!$I$25:$I$52,MATCH(B3160&amp;"|"&amp;I3160,Structure!$A$25:$A$52,0))</f>
        <v/>
      </c>
      <c r="Q3160" s="20">
        <f>G3160/H3160</f>
        <v/>
      </c>
      <c r="R3160" s="20">
        <f>G3160/O3160</f>
        <v/>
      </c>
      <c r="S3160" s="32">
        <f>(G3160-N3160)/(P3160-N3160)</f>
        <v/>
      </c>
      <c r="T3160" s="4">
        <f>IF(G3160&lt;N3160,"Below",IF(G3160&gt;P3160,"Above","Within"))</f>
        <v/>
      </c>
      <c r="U3160" s="17">
        <f>MAX(0,N3160-G3160)*F3160</f>
        <v/>
      </c>
      <c r="V3160" s="17">
        <f>MAX(0,G3160-P3160)*F3160</f>
        <v/>
      </c>
      <c r="W3160" s="33">
        <f>IF(T3160="Above",LN(G3160/P3160)/LN(1+INDEX(Market!$E$6:$E$9,MATCH(B3160,Market!$A$6:$A$9,0))),0)</f>
        <v/>
      </c>
    </row>
    <row r="3161">
      <c r="A3161" s="5" t="inlineStr">
        <is>
          <t>E03667</t>
        </is>
      </c>
      <c r="B3161" s="5" t="inlineStr">
        <is>
          <t>IT</t>
        </is>
      </c>
      <c r="C3161" s="5" t="inlineStr">
        <is>
          <t>Sales</t>
        </is>
      </c>
      <c r="D3161" s="5" t="inlineStr">
        <is>
          <t>L2</t>
        </is>
      </c>
      <c r="E3161" s="5" t="inlineStr">
        <is>
          <t>F</t>
        </is>
      </c>
      <c r="F3161" s="5" t="n">
        <v>1</v>
      </c>
      <c r="G3161" s="31" t="n">
        <v>36500</v>
      </c>
      <c r="H3161" s="31" t="n">
        <v>34100</v>
      </c>
      <c r="I3161" s="6">
        <f>INDEX(Roles!$J$5:$J$40,MATCH(C3161&amp;"|"&amp;D3161,Roles!$A$5:$A$40,0))</f>
        <v/>
      </c>
      <c r="J3161" s="6">
        <f>INDEX(Roles!$K$5:$K$40,MATCH(C3161&amp;"|"&amp;D3161,Roles!$A$5:$A$40,0))</f>
        <v/>
      </c>
      <c r="K3161" s="26">
        <f>INDEX(Market!$K$31:$K$54,MATCH(B3161&amp;"|"&amp;J3161,Market!$A$31:$A$54,0))</f>
        <v/>
      </c>
      <c r="L3161" s="6">
        <f>INDEX(Settings!$E$13:$E$19,MATCH(I3161,Settings!$B$13:$B$19,0))</f>
        <v/>
      </c>
      <c r="M3161" s="25">
        <f>INDEX(Structure!$K$6:$K$12,MATCH(I3161,Structure!$A$6:$A$12,0))</f>
        <v/>
      </c>
      <c r="N3161" s="26">
        <f>INDEX(Structure!$G$25:$G$52,MATCH(B3161&amp;"|"&amp;I3161,Structure!$A$25:$A$52,0))</f>
        <v/>
      </c>
      <c r="O3161" s="26">
        <f>INDEX(Structure!$H$25:$H$52,MATCH(B3161&amp;"|"&amp;I3161,Structure!$A$25:$A$52,0))</f>
        <v/>
      </c>
      <c r="P3161" s="26">
        <f>INDEX(Structure!$I$25:$I$52,MATCH(B3161&amp;"|"&amp;I3161,Structure!$A$25:$A$52,0))</f>
        <v/>
      </c>
      <c r="Q3161" s="20">
        <f>G3161/H3161</f>
        <v/>
      </c>
      <c r="R3161" s="20">
        <f>G3161/O3161</f>
        <v/>
      </c>
      <c r="S3161" s="32">
        <f>(G3161-N3161)/(P3161-N3161)</f>
        <v/>
      </c>
      <c r="T3161" s="4">
        <f>IF(G3161&lt;N3161,"Below",IF(G3161&gt;P3161,"Above","Within"))</f>
        <v/>
      </c>
      <c r="U3161" s="17">
        <f>MAX(0,N3161-G3161)*F3161</f>
        <v/>
      </c>
      <c r="V3161" s="17">
        <f>MAX(0,G3161-P3161)*F3161</f>
        <v/>
      </c>
      <c r="W3161" s="33">
        <f>IF(T3161="Above",LN(G3161/P3161)/LN(1+INDEX(Market!$E$6:$E$9,MATCH(B3161,Market!$A$6:$A$9,0))),0)</f>
        <v/>
      </c>
    </row>
    <row r="3162">
      <c r="A3162" s="5" t="inlineStr">
        <is>
          <t>E03669</t>
        </is>
      </c>
      <c r="B3162" s="5" t="inlineStr">
        <is>
          <t>PL</t>
        </is>
      </c>
      <c r="C3162" s="5" t="inlineStr">
        <is>
          <t>Finance</t>
        </is>
      </c>
      <c r="D3162" s="5" t="inlineStr">
        <is>
          <t>L4</t>
        </is>
      </c>
      <c r="E3162" s="5" t="inlineStr">
        <is>
          <t>M</t>
        </is>
      </c>
      <c r="F3162" s="5" t="n">
        <v>1</v>
      </c>
      <c r="G3162" s="31" t="n">
        <v>39250</v>
      </c>
      <c r="H3162" s="31" t="n">
        <v>48500</v>
      </c>
      <c r="I3162" s="6">
        <f>INDEX(Roles!$J$5:$J$40,MATCH(C3162&amp;"|"&amp;D3162,Roles!$A$5:$A$40,0))</f>
        <v/>
      </c>
      <c r="J3162" s="6">
        <f>INDEX(Roles!$K$5:$K$40,MATCH(C3162&amp;"|"&amp;D3162,Roles!$A$5:$A$40,0))</f>
        <v/>
      </c>
      <c r="K3162" s="26">
        <f>INDEX(Market!$K$31:$K$54,MATCH(B3162&amp;"|"&amp;J3162,Market!$A$31:$A$54,0))</f>
        <v/>
      </c>
      <c r="L3162" s="6">
        <f>INDEX(Settings!$E$13:$E$19,MATCH(I3162,Settings!$B$13:$B$19,0))</f>
        <v/>
      </c>
      <c r="M3162" s="25">
        <f>INDEX(Structure!$K$6:$K$12,MATCH(I3162,Structure!$A$6:$A$12,0))</f>
        <v/>
      </c>
      <c r="N3162" s="26">
        <f>INDEX(Structure!$G$25:$G$52,MATCH(B3162&amp;"|"&amp;I3162,Structure!$A$25:$A$52,0))</f>
        <v/>
      </c>
      <c r="O3162" s="26">
        <f>INDEX(Structure!$H$25:$H$52,MATCH(B3162&amp;"|"&amp;I3162,Structure!$A$25:$A$52,0))</f>
        <v/>
      </c>
      <c r="P3162" s="26">
        <f>INDEX(Structure!$I$25:$I$52,MATCH(B3162&amp;"|"&amp;I3162,Structure!$A$25:$A$52,0))</f>
        <v/>
      </c>
      <c r="Q3162" s="20">
        <f>G3162/H3162</f>
        <v/>
      </c>
      <c r="R3162" s="20">
        <f>G3162/O3162</f>
        <v/>
      </c>
      <c r="S3162" s="32">
        <f>(G3162-N3162)/(P3162-N3162)</f>
        <v/>
      </c>
      <c r="T3162" s="4">
        <f>IF(G3162&lt;N3162,"Below",IF(G3162&gt;P3162,"Above","Within"))</f>
        <v/>
      </c>
      <c r="U3162" s="17">
        <f>MAX(0,N3162-G3162)*F3162</f>
        <v/>
      </c>
      <c r="V3162" s="17">
        <f>MAX(0,G3162-P3162)*F3162</f>
        <v/>
      </c>
      <c r="W3162" s="33">
        <f>IF(T3162="Above",LN(G3162/P3162)/LN(1+INDEX(Market!$E$6:$E$9,MATCH(B3162,Market!$A$6:$A$9,0))),0)</f>
        <v/>
      </c>
    </row>
    <row r="3163">
      <c r="A3163" s="5" t="inlineStr">
        <is>
          <t>E03670</t>
        </is>
      </c>
      <c r="B3163" s="5" t="inlineStr">
        <is>
          <t>IT</t>
        </is>
      </c>
      <c r="C3163" s="5" t="inlineStr">
        <is>
          <t>Customer Service</t>
        </is>
      </c>
      <c r="D3163" s="5" t="inlineStr">
        <is>
          <t>L2</t>
        </is>
      </c>
      <c r="E3163" s="5" t="inlineStr">
        <is>
          <t>F</t>
        </is>
      </c>
      <c r="F3163" s="5" t="n">
        <v>1</v>
      </c>
      <c r="G3163" s="31" t="n">
        <v>25500</v>
      </c>
      <c r="H3163" s="31" t="n">
        <v>29200</v>
      </c>
      <c r="I3163" s="6">
        <f>INDEX(Roles!$J$5:$J$40,MATCH(C3163&amp;"|"&amp;D3163,Roles!$A$5:$A$40,0))</f>
        <v/>
      </c>
      <c r="J3163" s="6">
        <f>INDEX(Roles!$K$5:$K$40,MATCH(C3163&amp;"|"&amp;D3163,Roles!$A$5:$A$40,0))</f>
        <v/>
      </c>
      <c r="K3163" s="26">
        <f>INDEX(Market!$K$31:$K$54,MATCH(B3163&amp;"|"&amp;J3163,Market!$A$31:$A$54,0))</f>
        <v/>
      </c>
      <c r="L3163" s="6">
        <f>INDEX(Settings!$E$13:$E$19,MATCH(I3163,Settings!$B$13:$B$19,0))</f>
        <v/>
      </c>
      <c r="M3163" s="25">
        <f>INDEX(Structure!$K$6:$K$12,MATCH(I3163,Structure!$A$6:$A$12,0))</f>
        <v/>
      </c>
      <c r="N3163" s="26">
        <f>INDEX(Structure!$G$25:$G$52,MATCH(B3163&amp;"|"&amp;I3163,Structure!$A$25:$A$52,0))</f>
        <v/>
      </c>
      <c r="O3163" s="26">
        <f>INDEX(Structure!$H$25:$H$52,MATCH(B3163&amp;"|"&amp;I3163,Structure!$A$25:$A$52,0))</f>
        <v/>
      </c>
      <c r="P3163" s="26">
        <f>INDEX(Structure!$I$25:$I$52,MATCH(B3163&amp;"|"&amp;I3163,Structure!$A$25:$A$52,0))</f>
        <v/>
      </c>
      <c r="Q3163" s="20">
        <f>G3163/H3163</f>
        <v/>
      </c>
      <c r="R3163" s="20">
        <f>G3163/O3163</f>
        <v/>
      </c>
      <c r="S3163" s="32">
        <f>(G3163-N3163)/(P3163-N3163)</f>
        <v/>
      </c>
      <c r="T3163" s="4">
        <f>IF(G3163&lt;N3163,"Below",IF(G3163&gt;P3163,"Above","Within"))</f>
        <v/>
      </c>
      <c r="U3163" s="17">
        <f>MAX(0,N3163-G3163)*F3163</f>
        <v/>
      </c>
      <c r="V3163" s="17">
        <f>MAX(0,G3163-P3163)*F3163</f>
        <v/>
      </c>
      <c r="W3163" s="33">
        <f>IF(T3163="Above",LN(G3163/P3163)/LN(1+INDEX(Market!$E$6:$E$9,MATCH(B3163,Market!$A$6:$A$9,0))),0)</f>
        <v/>
      </c>
    </row>
    <row r="3164">
      <c r="A3164" s="5" t="inlineStr">
        <is>
          <t>E03671</t>
        </is>
      </c>
      <c r="B3164" s="5" t="inlineStr">
        <is>
          <t>DE</t>
        </is>
      </c>
      <c r="C3164" s="5" t="inlineStr">
        <is>
          <t>HR</t>
        </is>
      </c>
      <c r="D3164" s="5" t="inlineStr">
        <is>
          <t>L1</t>
        </is>
      </c>
      <c r="E3164" s="5" t="inlineStr">
        <is>
          <t>F</t>
        </is>
      </c>
      <c r="F3164" s="5" t="n">
        <v>1</v>
      </c>
      <c r="G3164" s="31" t="n">
        <v>36300</v>
      </c>
      <c r="H3164" s="31" t="n">
        <v>38000</v>
      </c>
      <c r="I3164" s="6">
        <f>INDEX(Roles!$J$5:$J$40,MATCH(C3164&amp;"|"&amp;D3164,Roles!$A$5:$A$40,0))</f>
        <v/>
      </c>
      <c r="J3164" s="6">
        <f>INDEX(Roles!$K$5:$K$40,MATCH(C3164&amp;"|"&amp;D3164,Roles!$A$5:$A$40,0))</f>
        <v/>
      </c>
      <c r="K3164" s="26">
        <f>INDEX(Market!$K$31:$K$54,MATCH(B3164&amp;"|"&amp;J3164,Market!$A$31:$A$54,0))</f>
        <v/>
      </c>
      <c r="L3164" s="6">
        <f>INDEX(Settings!$E$13:$E$19,MATCH(I3164,Settings!$B$13:$B$19,0))</f>
        <v/>
      </c>
      <c r="M3164" s="25">
        <f>INDEX(Structure!$K$6:$K$12,MATCH(I3164,Structure!$A$6:$A$12,0))</f>
        <v/>
      </c>
      <c r="N3164" s="26">
        <f>INDEX(Structure!$G$25:$G$52,MATCH(B3164&amp;"|"&amp;I3164,Structure!$A$25:$A$52,0))</f>
        <v/>
      </c>
      <c r="O3164" s="26">
        <f>INDEX(Structure!$H$25:$H$52,MATCH(B3164&amp;"|"&amp;I3164,Structure!$A$25:$A$52,0))</f>
        <v/>
      </c>
      <c r="P3164" s="26">
        <f>INDEX(Structure!$I$25:$I$52,MATCH(B3164&amp;"|"&amp;I3164,Structure!$A$25:$A$52,0))</f>
        <v/>
      </c>
      <c r="Q3164" s="20">
        <f>G3164/H3164</f>
        <v/>
      </c>
      <c r="R3164" s="20">
        <f>G3164/O3164</f>
        <v/>
      </c>
      <c r="S3164" s="32">
        <f>(G3164-N3164)/(P3164-N3164)</f>
        <v/>
      </c>
      <c r="T3164" s="4">
        <f>IF(G3164&lt;N3164,"Below",IF(G3164&gt;P3164,"Above","Within"))</f>
        <v/>
      </c>
      <c r="U3164" s="17">
        <f>MAX(0,N3164-G3164)*F3164</f>
        <v/>
      </c>
      <c r="V3164" s="17">
        <f>MAX(0,G3164-P3164)*F3164</f>
        <v/>
      </c>
      <c r="W3164" s="33">
        <f>IF(T3164="Above",LN(G3164/P3164)/LN(1+INDEX(Market!$E$6:$E$9,MATCH(B3164,Market!$A$6:$A$9,0))),0)</f>
        <v/>
      </c>
    </row>
    <row r="3165">
      <c r="A3165" s="5" t="inlineStr">
        <is>
          <t>E03673</t>
        </is>
      </c>
      <c r="B3165" s="5" t="inlineStr">
        <is>
          <t>IT</t>
        </is>
      </c>
      <c r="C3165" s="5" t="inlineStr">
        <is>
          <t>Customer Service</t>
        </is>
      </c>
      <c r="D3165" s="5" t="inlineStr">
        <is>
          <t>L2</t>
        </is>
      </c>
      <c r="E3165" s="5" t="inlineStr">
        <is>
          <t>M</t>
        </is>
      </c>
      <c r="F3165" s="5" t="n">
        <v>1</v>
      </c>
      <c r="G3165" s="31" t="n">
        <v>28000</v>
      </c>
      <c r="H3165" s="31" t="n">
        <v>29200</v>
      </c>
      <c r="I3165" s="6">
        <f>INDEX(Roles!$J$5:$J$40,MATCH(C3165&amp;"|"&amp;D3165,Roles!$A$5:$A$40,0))</f>
        <v/>
      </c>
      <c r="J3165" s="6">
        <f>INDEX(Roles!$K$5:$K$40,MATCH(C3165&amp;"|"&amp;D3165,Roles!$A$5:$A$40,0))</f>
        <v/>
      </c>
      <c r="K3165" s="26">
        <f>INDEX(Market!$K$31:$K$54,MATCH(B3165&amp;"|"&amp;J3165,Market!$A$31:$A$54,0))</f>
        <v/>
      </c>
      <c r="L3165" s="6">
        <f>INDEX(Settings!$E$13:$E$19,MATCH(I3165,Settings!$B$13:$B$19,0))</f>
        <v/>
      </c>
      <c r="M3165" s="25">
        <f>INDEX(Structure!$K$6:$K$12,MATCH(I3165,Structure!$A$6:$A$12,0))</f>
        <v/>
      </c>
      <c r="N3165" s="26">
        <f>INDEX(Structure!$G$25:$G$52,MATCH(B3165&amp;"|"&amp;I3165,Structure!$A$25:$A$52,0))</f>
        <v/>
      </c>
      <c r="O3165" s="26">
        <f>INDEX(Structure!$H$25:$H$52,MATCH(B3165&amp;"|"&amp;I3165,Structure!$A$25:$A$52,0))</f>
        <v/>
      </c>
      <c r="P3165" s="26">
        <f>INDEX(Structure!$I$25:$I$52,MATCH(B3165&amp;"|"&amp;I3165,Structure!$A$25:$A$52,0))</f>
        <v/>
      </c>
      <c r="Q3165" s="20">
        <f>G3165/H3165</f>
        <v/>
      </c>
      <c r="R3165" s="20">
        <f>G3165/O3165</f>
        <v/>
      </c>
      <c r="S3165" s="32">
        <f>(G3165-N3165)/(P3165-N3165)</f>
        <v/>
      </c>
      <c r="T3165" s="4">
        <f>IF(G3165&lt;N3165,"Below",IF(G3165&gt;P3165,"Above","Within"))</f>
        <v/>
      </c>
      <c r="U3165" s="17">
        <f>MAX(0,N3165-G3165)*F3165</f>
        <v/>
      </c>
      <c r="V3165" s="17">
        <f>MAX(0,G3165-P3165)*F3165</f>
        <v/>
      </c>
      <c r="W3165" s="33">
        <f>IF(T3165="Above",LN(G3165/P3165)/LN(1+INDEX(Market!$E$6:$E$9,MATCH(B3165,Market!$A$6:$A$9,0))),0)</f>
        <v/>
      </c>
    </row>
    <row r="3166">
      <c r="A3166" s="5" t="inlineStr">
        <is>
          <t>E03674</t>
        </is>
      </c>
      <c r="B3166" s="5" t="inlineStr">
        <is>
          <t>IT</t>
        </is>
      </c>
      <c r="C3166" s="5" t="inlineStr">
        <is>
          <t>Sales</t>
        </is>
      </c>
      <c r="D3166" s="5" t="inlineStr">
        <is>
          <t>L3</t>
        </is>
      </c>
      <c r="E3166" s="5" t="inlineStr">
        <is>
          <t>M</t>
        </is>
      </c>
      <c r="F3166" s="5" t="n">
        <v>1</v>
      </c>
      <c r="G3166" s="31" t="n">
        <v>44100</v>
      </c>
      <c r="H3166" s="31" t="n">
        <v>43700</v>
      </c>
      <c r="I3166" s="6">
        <f>INDEX(Roles!$J$5:$J$40,MATCH(C3166&amp;"|"&amp;D3166,Roles!$A$5:$A$40,0))</f>
        <v/>
      </c>
      <c r="J3166" s="6">
        <f>INDEX(Roles!$K$5:$K$40,MATCH(C3166&amp;"|"&amp;D3166,Roles!$A$5:$A$40,0))</f>
        <v/>
      </c>
      <c r="K3166" s="26">
        <f>INDEX(Market!$K$31:$K$54,MATCH(B3166&amp;"|"&amp;J3166,Market!$A$31:$A$54,0))</f>
        <v/>
      </c>
      <c r="L3166" s="6">
        <f>INDEX(Settings!$E$13:$E$19,MATCH(I3166,Settings!$B$13:$B$19,0))</f>
        <v/>
      </c>
      <c r="M3166" s="25">
        <f>INDEX(Structure!$K$6:$K$12,MATCH(I3166,Structure!$A$6:$A$12,0))</f>
        <v/>
      </c>
      <c r="N3166" s="26">
        <f>INDEX(Structure!$G$25:$G$52,MATCH(B3166&amp;"|"&amp;I3166,Structure!$A$25:$A$52,0))</f>
        <v/>
      </c>
      <c r="O3166" s="26">
        <f>INDEX(Structure!$H$25:$H$52,MATCH(B3166&amp;"|"&amp;I3166,Structure!$A$25:$A$52,0))</f>
        <v/>
      </c>
      <c r="P3166" s="26">
        <f>INDEX(Structure!$I$25:$I$52,MATCH(B3166&amp;"|"&amp;I3166,Structure!$A$25:$A$52,0))</f>
        <v/>
      </c>
      <c r="Q3166" s="20">
        <f>G3166/H3166</f>
        <v/>
      </c>
      <c r="R3166" s="20">
        <f>G3166/O3166</f>
        <v/>
      </c>
      <c r="S3166" s="32">
        <f>(G3166-N3166)/(P3166-N3166)</f>
        <v/>
      </c>
      <c r="T3166" s="4">
        <f>IF(G3166&lt;N3166,"Below",IF(G3166&gt;P3166,"Above","Within"))</f>
        <v/>
      </c>
      <c r="U3166" s="17">
        <f>MAX(0,N3166-G3166)*F3166</f>
        <v/>
      </c>
      <c r="V3166" s="17">
        <f>MAX(0,G3166-P3166)*F3166</f>
        <v/>
      </c>
      <c r="W3166" s="33">
        <f>IF(T3166="Above",LN(G3166/P3166)/LN(1+INDEX(Market!$E$6:$E$9,MATCH(B3166,Market!$A$6:$A$9,0))),0)</f>
        <v/>
      </c>
    </row>
    <row r="3167">
      <c r="A3167" s="5" t="inlineStr">
        <is>
          <t>E03675</t>
        </is>
      </c>
      <c r="B3167" s="5" t="inlineStr">
        <is>
          <t>DE</t>
        </is>
      </c>
      <c r="C3167" s="5" t="inlineStr">
        <is>
          <t>Operations</t>
        </is>
      </c>
      <c r="D3167" s="5" t="inlineStr">
        <is>
          <t>L6</t>
        </is>
      </c>
      <c r="E3167" s="5" t="inlineStr">
        <is>
          <t>M</t>
        </is>
      </c>
      <c r="F3167" s="5" t="n">
        <v>1</v>
      </c>
      <c r="G3167" s="31" t="n">
        <v>132200</v>
      </c>
      <c r="H3167" s="31" t="n">
        <v>144400</v>
      </c>
      <c r="I3167" s="6">
        <f>INDEX(Roles!$J$5:$J$40,MATCH(C3167&amp;"|"&amp;D3167,Roles!$A$5:$A$40,0))</f>
        <v/>
      </c>
      <c r="J3167" s="6">
        <f>INDEX(Roles!$K$5:$K$40,MATCH(C3167&amp;"|"&amp;D3167,Roles!$A$5:$A$40,0))</f>
        <v/>
      </c>
      <c r="K3167" s="26">
        <f>INDEX(Market!$K$31:$K$54,MATCH(B3167&amp;"|"&amp;J3167,Market!$A$31:$A$54,0))</f>
        <v/>
      </c>
      <c r="L3167" s="6">
        <f>INDEX(Settings!$E$13:$E$19,MATCH(I3167,Settings!$B$13:$B$19,0))</f>
        <v/>
      </c>
      <c r="M3167" s="25">
        <f>INDEX(Structure!$K$6:$K$12,MATCH(I3167,Structure!$A$6:$A$12,0))</f>
        <v/>
      </c>
      <c r="N3167" s="26">
        <f>INDEX(Structure!$G$25:$G$52,MATCH(B3167&amp;"|"&amp;I3167,Structure!$A$25:$A$52,0))</f>
        <v/>
      </c>
      <c r="O3167" s="26">
        <f>INDEX(Structure!$H$25:$H$52,MATCH(B3167&amp;"|"&amp;I3167,Structure!$A$25:$A$52,0))</f>
        <v/>
      </c>
      <c r="P3167" s="26">
        <f>INDEX(Structure!$I$25:$I$52,MATCH(B3167&amp;"|"&amp;I3167,Structure!$A$25:$A$52,0))</f>
        <v/>
      </c>
      <c r="Q3167" s="20">
        <f>G3167/H3167</f>
        <v/>
      </c>
      <c r="R3167" s="20">
        <f>G3167/O3167</f>
        <v/>
      </c>
      <c r="S3167" s="32">
        <f>(G3167-N3167)/(P3167-N3167)</f>
        <v/>
      </c>
      <c r="T3167" s="4">
        <f>IF(G3167&lt;N3167,"Below",IF(G3167&gt;P3167,"Above","Within"))</f>
        <v/>
      </c>
      <c r="U3167" s="17">
        <f>MAX(0,N3167-G3167)*F3167</f>
        <v/>
      </c>
      <c r="V3167" s="17">
        <f>MAX(0,G3167-P3167)*F3167</f>
        <v/>
      </c>
      <c r="W3167" s="33">
        <f>IF(T3167="Above",LN(G3167/P3167)/LN(1+INDEX(Market!$E$6:$E$9,MATCH(B3167,Market!$A$6:$A$9,0))),0)</f>
        <v/>
      </c>
    </row>
    <row r="3168">
      <c r="A3168" s="5" t="inlineStr">
        <is>
          <t>E03676</t>
        </is>
      </c>
      <c r="B3168" s="5" t="inlineStr">
        <is>
          <t>IT</t>
        </is>
      </c>
      <c r="C3168" s="5" t="inlineStr">
        <is>
          <t>Sales</t>
        </is>
      </c>
      <c r="D3168" s="5" t="inlineStr">
        <is>
          <t>L2</t>
        </is>
      </c>
      <c r="E3168" s="5" t="inlineStr">
        <is>
          <t>M</t>
        </is>
      </c>
      <c r="F3168" s="5" t="n">
        <v>1</v>
      </c>
      <c r="G3168" s="31" t="n">
        <v>30650</v>
      </c>
      <c r="H3168" s="31" t="n">
        <v>34100</v>
      </c>
      <c r="I3168" s="6">
        <f>INDEX(Roles!$J$5:$J$40,MATCH(C3168&amp;"|"&amp;D3168,Roles!$A$5:$A$40,0))</f>
        <v/>
      </c>
      <c r="J3168" s="6">
        <f>INDEX(Roles!$K$5:$K$40,MATCH(C3168&amp;"|"&amp;D3168,Roles!$A$5:$A$40,0))</f>
        <v/>
      </c>
      <c r="K3168" s="26">
        <f>INDEX(Market!$K$31:$K$54,MATCH(B3168&amp;"|"&amp;J3168,Market!$A$31:$A$54,0))</f>
        <v/>
      </c>
      <c r="L3168" s="6">
        <f>INDEX(Settings!$E$13:$E$19,MATCH(I3168,Settings!$B$13:$B$19,0))</f>
        <v/>
      </c>
      <c r="M3168" s="25">
        <f>INDEX(Structure!$K$6:$K$12,MATCH(I3168,Structure!$A$6:$A$12,0))</f>
        <v/>
      </c>
      <c r="N3168" s="26">
        <f>INDEX(Structure!$G$25:$G$52,MATCH(B3168&amp;"|"&amp;I3168,Structure!$A$25:$A$52,0))</f>
        <v/>
      </c>
      <c r="O3168" s="26">
        <f>INDEX(Structure!$H$25:$H$52,MATCH(B3168&amp;"|"&amp;I3168,Structure!$A$25:$A$52,0))</f>
        <v/>
      </c>
      <c r="P3168" s="26">
        <f>INDEX(Structure!$I$25:$I$52,MATCH(B3168&amp;"|"&amp;I3168,Structure!$A$25:$A$52,0))</f>
        <v/>
      </c>
      <c r="Q3168" s="20">
        <f>G3168/H3168</f>
        <v/>
      </c>
      <c r="R3168" s="20">
        <f>G3168/O3168</f>
        <v/>
      </c>
      <c r="S3168" s="32">
        <f>(G3168-N3168)/(P3168-N3168)</f>
        <v/>
      </c>
      <c r="T3168" s="4">
        <f>IF(G3168&lt;N3168,"Below",IF(G3168&gt;P3168,"Above","Within"))</f>
        <v/>
      </c>
      <c r="U3168" s="17">
        <f>MAX(0,N3168-G3168)*F3168</f>
        <v/>
      </c>
      <c r="V3168" s="17">
        <f>MAX(0,G3168-P3168)*F3168</f>
        <v/>
      </c>
      <c r="W3168" s="33">
        <f>IF(T3168="Above",LN(G3168/P3168)/LN(1+INDEX(Market!$E$6:$E$9,MATCH(B3168,Market!$A$6:$A$9,0))),0)</f>
        <v/>
      </c>
    </row>
    <row r="3169">
      <c r="A3169" s="5" t="inlineStr">
        <is>
          <t>E03677</t>
        </is>
      </c>
      <c r="B3169" s="5" t="inlineStr">
        <is>
          <t>IT</t>
        </is>
      </c>
      <c r="C3169" s="5" t="inlineStr">
        <is>
          <t>Customer Service</t>
        </is>
      </c>
      <c r="D3169" s="5" t="inlineStr">
        <is>
          <t>L6</t>
        </is>
      </c>
      <c r="E3169" s="5" t="inlineStr">
        <is>
          <t>M</t>
        </is>
      </c>
      <c r="F3169" s="5" t="n">
        <v>1</v>
      </c>
      <c r="G3169" s="31" t="n">
        <v>88450</v>
      </c>
      <c r="H3169" s="31" t="n">
        <v>93600</v>
      </c>
      <c r="I3169" s="6">
        <f>INDEX(Roles!$J$5:$J$40,MATCH(C3169&amp;"|"&amp;D3169,Roles!$A$5:$A$40,0))</f>
        <v/>
      </c>
      <c r="J3169" s="6">
        <f>INDEX(Roles!$K$5:$K$40,MATCH(C3169&amp;"|"&amp;D3169,Roles!$A$5:$A$40,0))</f>
        <v/>
      </c>
      <c r="K3169" s="26">
        <f>INDEX(Market!$K$31:$K$54,MATCH(B3169&amp;"|"&amp;J3169,Market!$A$31:$A$54,0))</f>
        <v/>
      </c>
      <c r="L3169" s="6">
        <f>INDEX(Settings!$E$13:$E$19,MATCH(I3169,Settings!$B$13:$B$19,0))</f>
        <v/>
      </c>
      <c r="M3169" s="25">
        <f>INDEX(Structure!$K$6:$K$12,MATCH(I3169,Structure!$A$6:$A$12,0))</f>
        <v/>
      </c>
      <c r="N3169" s="26">
        <f>INDEX(Structure!$G$25:$G$52,MATCH(B3169&amp;"|"&amp;I3169,Structure!$A$25:$A$52,0))</f>
        <v/>
      </c>
      <c r="O3169" s="26">
        <f>INDEX(Structure!$H$25:$H$52,MATCH(B3169&amp;"|"&amp;I3169,Structure!$A$25:$A$52,0))</f>
        <v/>
      </c>
      <c r="P3169" s="26">
        <f>INDEX(Structure!$I$25:$I$52,MATCH(B3169&amp;"|"&amp;I3169,Structure!$A$25:$A$52,0))</f>
        <v/>
      </c>
      <c r="Q3169" s="20">
        <f>G3169/H3169</f>
        <v/>
      </c>
      <c r="R3169" s="20">
        <f>G3169/O3169</f>
        <v/>
      </c>
      <c r="S3169" s="32">
        <f>(G3169-N3169)/(P3169-N3169)</f>
        <v/>
      </c>
      <c r="T3169" s="4">
        <f>IF(G3169&lt;N3169,"Below",IF(G3169&gt;P3169,"Above","Within"))</f>
        <v/>
      </c>
      <c r="U3169" s="17">
        <f>MAX(0,N3169-G3169)*F3169</f>
        <v/>
      </c>
      <c r="V3169" s="17">
        <f>MAX(0,G3169-P3169)*F3169</f>
        <v/>
      </c>
      <c r="W3169" s="33">
        <f>IF(T3169="Above",LN(G3169/P3169)/LN(1+INDEX(Market!$E$6:$E$9,MATCH(B3169,Market!$A$6:$A$9,0))),0)</f>
        <v/>
      </c>
    </row>
    <row r="3170">
      <c r="A3170" s="5" t="inlineStr">
        <is>
          <t>E03678</t>
        </is>
      </c>
      <c r="B3170" s="5" t="inlineStr">
        <is>
          <t>IT</t>
        </is>
      </c>
      <c r="C3170" s="5" t="inlineStr">
        <is>
          <t>Customer Service</t>
        </is>
      </c>
      <c r="D3170" s="5" t="inlineStr">
        <is>
          <t>L1</t>
        </is>
      </c>
      <c r="E3170" s="5" t="inlineStr">
        <is>
          <t>F</t>
        </is>
      </c>
      <c r="F3170" s="5" t="n">
        <v>1</v>
      </c>
      <c r="G3170" s="31" t="n">
        <v>22750</v>
      </c>
      <c r="H3170" s="31" t="n">
        <v>23400</v>
      </c>
      <c r="I3170" s="6">
        <f>INDEX(Roles!$J$5:$J$40,MATCH(C3170&amp;"|"&amp;D3170,Roles!$A$5:$A$40,0))</f>
        <v/>
      </c>
      <c r="J3170" s="6">
        <f>INDEX(Roles!$K$5:$K$40,MATCH(C3170&amp;"|"&amp;D3170,Roles!$A$5:$A$40,0))</f>
        <v/>
      </c>
      <c r="K3170" s="26">
        <f>INDEX(Market!$K$31:$K$54,MATCH(B3170&amp;"|"&amp;J3170,Market!$A$31:$A$54,0))</f>
        <v/>
      </c>
      <c r="L3170" s="6">
        <f>INDEX(Settings!$E$13:$E$19,MATCH(I3170,Settings!$B$13:$B$19,0))</f>
        <v/>
      </c>
      <c r="M3170" s="25">
        <f>INDEX(Structure!$K$6:$K$12,MATCH(I3170,Structure!$A$6:$A$12,0))</f>
        <v/>
      </c>
      <c r="N3170" s="26">
        <f>INDEX(Structure!$G$25:$G$52,MATCH(B3170&amp;"|"&amp;I3170,Structure!$A$25:$A$52,0))</f>
        <v/>
      </c>
      <c r="O3170" s="26">
        <f>INDEX(Structure!$H$25:$H$52,MATCH(B3170&amp;"|"&amp;I3170,Structure!$A$25:$A$52,0))</f>
        <v/>
      </c>
      <c r="P3170" s="26">
        <f>INDEX(Structure!$I$25:$I$52,MATCH(B3170&amp;"|"&amp;I3170,Structure!$A$25:$A$52,0))</f>
        <v/>
      </c>
      <c r="Q3170" s="20">
        <f>G3170/H3170</f>
        <v/>
      </c>
      <c r="R3170" s="20">
        <f>G3170/O3170</f>
        <v/>
      </c>
      <c r="S3170" s="32">
        <f>(G3170-N3170)/(P3170-N3170)</f>
        <v/>
      </c>
      <c r="T3170" s="4">
        <f>IF(G3170&lt;N3170,"Below",IF(G3170&gt;P3170,"Above","Within"))</f>
        <v/>
      </c>
      <c r="U3170" s="17">
        <f>MAX(0,N3170-G3170)*F3170</f>
        <v/>
      </c>
      <c r="V3170" s="17">
        <f>MAX(0,G3170-P3170)*F3170</f>
        <v/>
      </c>
      <c r="W3170" s="33">
        <f>IF(T3170="Above",LN(G3170/P3170)/LN(1+INDEX(Market!$E$6:$E$9,MATCH(B3170,Market!$A$6:$A$9,0))),0)</f>
        <v/>
      </c>
    </row>
    <row r="3171">
      <c r="A3171" s="5" t="inlineStr">
        <is>
          <t>E03679</t>
        </is>
      </c>
      <c r="B3171" s="5" t="inlineStr">
        <is>
          <t>DE</t>
        </is>
      </c>
      <c r="C3171" s="5" t="inlineStr">
        <is>
          <t>Customer Service</t>
        </is>
      </c>
      <c r="D3171" s="5" t="inlineStr">
        <is>
          <t>L2</t>
        </is>
      </c>
      <c r="E3171" s="5" t="inlineStr">
        <is>
          <t>F</t>
        </is>
      </c>
      <c r="F3171" s="5" t="n">
        <v>1</v>
      </c>
      <c r="G3171" s="31" t="n">
        <v>42400</v>
      </c>
      <c r="H3171" s="31" t="n">
        <v>42800</v>
      </c>
      <c r="I3171" s="6">
        <f>INDEX(Roles!$J$5:$J$40,MATCH(C3171&amp;"|"&amp;D3171,Roles!$A$5:$A$40,0))</f>
        <v/>
      </c>
      <c r="J3171" s="6">
        <f>INDEX(Roles!$K$5:$K$40,MATCH(C3171&amp;"|"&amp;D3171,Roles!$A$5:$A$40,0))</f>
        <v/>
      </c>
      <c r="K3171" s="26">
        <f>INDEX(Market!$K$31:$K$54,MATCH(B3171&amp;"|"&amp;J3171,Market!$A$31:$A$54,0))</f>
        <v/>
      </c>
      <c r="L3171" s="6">
        <f>INDEX(Settings!$E$13:$E$19,MATCH(I3171,Settings!$B$13:$B$19,0))</f>
        <v/>
      </c>
      <c r="M3171" s="25">
        <f>INDEX(Structure!$K$6:$K$12,MATCH(I3171,Structure!$A$6:$A$12,0))</f>
        <v/>
      </c>
      <c r="N3171" s="26">
        <f>INDEX(Structure!$G$25:$G$52,MATCH(B3171&amp;"|"&amp;I3171,Structure!$A$25:$A$52,0))</f>
        <v/>
      </c>
      <c r="O3171" s="26">
        <f>INDEX(Structure!$H$25:$H$52,MATCH(B3171&amp;"|"&amp;I3171,Structure!$A$25:$A$52,0))</f>
        <v/>
      </c>
      <c r="P3171" s="26">
        <f>INDEX(Structure!$I$25:$I$52,MATCH(B3171&amp;"|"&amp;I3171,Structure!$A$25:$A$52,0))</f>
        <v/>
      </c>
      <c r="Q3171" s="20">
        <f>G3171/H3171</f>
        <v/>
      </c>
      <c r="R3171" s="20">
        <f>G3171/O3171</f>
        <v/>
      </c>
      <c r="S3171" s="32">
        <f>(G3171-N3171)/(P3171-N3171)</f>
        <v/>
      </c>
      <c r="T3171" s="4">
        <f>IF(G3171&lt;N3171,"Below",IF(G3171&gt;P3171,"Above","Within"))</f>
        <v/>
      </c>
      <c r="U3171" s="17">
        <f>MAX(0,N3171-G3171)*F3171</f>
        <v/>
      </c>
      <c r="V3171" s="17">
        <f>MAX(0,G3171-P3171)*F3171</f>
        <v/>
      </c>
      <c r="W3171" s="33">
        <f>IF(T3171="Above",LN(G3171/P3171)/LN(1+INDEX(Market!$E$6:$E$9,MATCH(B3171,Market!$A$6:$A$9,0))),0)</f>
        <v/>
      </c>
    </row>
    <row r="3172">
      <c r="A3172" s="5" t="inlineStr">
        <is>
          <t>E03680</t>
        </is>
      </c>
      <c r="B3172" s="5" t="inlineStr">
        <is>
          <t>IT</t>
        </is>
      </c>
      <c r="C3172" s="5" t="inlineStr">
        <is>
          <t>HR</t>
        </is>
      </c>
      <c r="D3172" s="5" t="inlineStr">
        <is>
          <t>L4</t>
        </is>
      </c>
      <c r="E3172" s="5" t="inlineStr">
        <is>
          <t>F</t>
        </is>
      </c>
      <c r="F3172" s="5" t="n">
        <v>1</v>
      </c>
      <c r="G3172" s="31" t="n">
        <v>54700</v>
      </c>
      <c r="H3172" s="31" t="n">
        <v>54600</v>
      </c>
      <c r="I3172" s="6">
        <f>INDEX(Roles!$J$5:$J$40,MATCH(C3172&amp;"|"&amp;D3172,Roles!$A$5:$A$40,0))</f>
        <v/>
      </c>
      <c r="J3172" s="6">
        <f>INDEX(Roles!$K$5:$K$40,MATCH(C3172&amp;"|"&amp;D3172,Roles!$A$5:$A$40,0))</f>
        <v/>
      </c>
      <c r="K3172" s="26">
        <f>INDEX(Market!$K$31:$K$54,MATCH(B3172&amp;"|"&amp;J3172,Market!$A$31:$A$54,0))</f>
        <v/>
      </c>
      <c r="L3172" s="6">
        <f>INDEX(Settings!$E$13:$E$19,MATCH(I3172,Settings!$B$13:$B$19,0))</f>
        <v/>
      </c>
      <c r="M3172" s="25">
        <f>INDEX(Structure!$K$6:$K$12,MATCH(I3172,Structure!$A$6:$A$12,0))</f>
        <v/>
      </c>
      <c r="N3172" s="26">
        <f>INDEX(Structure!$G$25:$G$52,MATCH(B3172&amp;"|"&amp;I3172,Structure!$A$25:$A$52,0))</f>
        <v/>
      </c>
      <c r="O3172" s="26">
        <f>INDEX(Structure!$H$25:$H$52,MATCH(B3172&amp;"|"&amp;I3172,Structure!$A$25:$A$52,0))</f>
        <v/>
      </c>
      <c r="P3172" s="26">
        <f>INDEX(Structure!$I$25:$I$52,MATCH(B3172&amp;"|"&amp;I3172,Structure!$A$25:$A$52,0))</f>
        <v/>
      </c>
      <c r="Q3172" s="20">
        <f>G3172/H3172</f>
        <v/>
      </c>
      <c r="R3172" s="20">
        <f>G3172/O3172</f>
        <v/>
      </c>
      <c r="S3172" s="32">
        <f>(G3172-N3172)/(P3172-N3172)</f>
        <v/>
      </c>
      <c r="T3172" s="4">
        <f>IF(G3172&lt;N3172,"Below",IF(G3172&gt;P3172,"Above","Within"))</f>
        <v/>
      </c>
      <c r="U3172" s="17">
        <f>MAX(0,N3172-G3172)*F3172</f>
        <v/>
      </c>
      <c r="V3172" s="17">
        <f>MAX(0,G3172-P3172)*F3172</f>
        <v/>
      </c>
      <c r="W3172" s="33">
        <f>IF(T3172="Above",LN(G3172/P3172)/LN(1+INDEX(Market!$E$6:$E$9,MATCH(B3172,Market!$A$6:$A$9,0))),0)</f>
        <v/>
      </c>
    </row>
    <row r="3173">
      <c r="A3173" s="5" t="inlineStr">
        <is>
          <t>E03681</t>
        </is>
      </c>
      <c r="B3173" s="5" t="inlineStr">
        <is>
          <t>DE</t>
        </is>
      </c>
      <c r="C3173" s="5" t="inlineStr">
        <is>
          <t>Tech</t>
        </is>
      </c>
      <c r="D3173" s="5" t="inlineStr">
        <is>
          <t>L6</t>
        </is>
      </c>
      <c r="E3173" s="5" t="inlineStr">
        <is>
          <t>M</t>
        </is>
      </c>
      <c r="F3173" s="5" t="n">
        <v>1</v>
      </c>
      <c r="G3173" s="31" t="n">
        <v>198700</v>
      </c>
      <c r="H3173" s="31" t="n">
        <v>190000</v>
      </c>
      <c r="I3173" s="6">
        <f>INDEX(Roles!$J$5:$J$40,MATCH(C3173&amp;"|"&amp;D3173,Roles!$A$5:$A$40,0))</f>
        <v/>
      </c>
      <c r="J3173" s="6">
        <f>INDEX(Roles!$K$5:$K$40,MATCH(C3173&amp;"|"&amp;D3173,Roles!$A$5:$A$40,0))</f>
        <v/>
      </c>
      <c r="K3173" s="26">
        <f>INDEX(Market!$K$31:$K$54,MATCH(B3173&amp;"|"&amp;J3173,Market!$A$31:$A$54,0))</f>
        <v/>
      </c>
      <c r="L3173" s="6">
        <f>INDEX(Settings!$E$13:$E$19,MATCH(I3173,Settings!$B$13:$B$19,0))</f>
        <v/>
      </c>
      <c r="M3173" s="25">
        <f>INDEX(Structure!$K$6:$K$12,MATCH(I3173,Structure!$A$6:$A$12,0))</f>
        <v/>
      </c>
      <c r="N3173" s="26">
        <f>INDEX(Structure!$G$25:$G$52,MATCH(B3173&amp;"|"&amp;I3173,Structure!$A$25:$A$52,0))</f>
        <v/>
      </c>
      <c r="O3173" s="26">
        <f>INDEX(Structure!$H$25:$H$52,MATCH(B3173&amp;"|"&amp;I3173,Structure!$A$25:$A$52,0))</f>
        <v/>
      </c>
      <c r="P3173" s="26">
        <f>INDEX(Structure!$I$25:$I$52,MATCH(B3173&amp;"|"&amp;I3173,Structure!$A$25:$A$52,0))</f>
        <v/>
      </c>
      <c r="Q3173" s="20">
        <f>G3173/H3173</f>
        <v/>
      </c>
      <c r="R3173" s="20">
        <f>G3173/O3173</f>
        <v/>
      </c>
      <c r="S3173" s="32">
        <f>(G3173-N3173)/(P3173-N3173)</f>
        <v/>
      </c>
      <c r="T3173" s="4">
        <f>IF(G3173&lt;N3173,"Below",IF(G3173&gt;P3173,"Above","Within"))</f>
        <v/>
      </c>
      <c r="U3173" s="17">
        <f>MAX(0,N3173-G3173)*F3173</f>
        <v/>
      </c>
      <c r="V3173" s="17">
        <f>MAX(0,G3173-P3173)*F3173</f>
        <v/>
      </c>
      <c r="W3173" s="33">
        <f>IF(T3173="Above",LN(G3173/P3173)/LN(1+INDEX(Market!$E$6:$E$9,MATCH(B3173,Market!$A$6:$A$9,0))),0)</f>
        <v/>
      </c>
    </row>
    <row r="3174">
      <c r="A3174" s="5" t="inlineStr">
        <is>
          <t>E03682</t>
        </is>
      </c>
      <c r="B3174" s="5" t="inlineStr">
        <is>
          <t>PL</t>
        </is>
      </c>
      <c r="C3174" s="5" t="inlineStr">
        <is>
          <t>Operations</t>
        </is>
      </c>
      <c r="D3174" s="5" t="inlineStr">
        <is>
          <t>L3</t>
        </is>
      </c>
      <c r="E3174" s="5" t="inlineStr">
        <is>
          <t>M</t>
        </is>
      </c>
      <c r="F3174" s="5" t="n">
        <v>1</v>
      </c>
      <c r="G3174" s="31" t="n">
        <v>31800</v>
      </c>
      <c r="H3174" s="31" t="n">
        <v>31900</v>
      </c>
      <c r="I3174" s="6">
        <f>INDEX(Roles!$J$5:$J$40,MATCH(C3174&amp;"|"&amp;D3174,Roles!$A$5:$A$40,0))</f>
        <v/>
      </c>
      <c r="J3174" s="6">
        <f>INDEX(Roles!$K$5:$K$40,MATCH(C3174&amp;"|"&amp;D3174,Roles!$A$5:$A$40,0))</f>
        <v/>
      </c>
      <c r="K3174" s="26">
        <f>INDEX(Market!$K$31:$K$54,MATCH(B3174&amp;"|"&amp;J3174,Market!$A$31:$A$54,0))</f>
        <v/>
      </c>
      <c r="L3174" s="6">
        <f>INDEX(Settings!$E$13:$E$19,MATCH(I3174,Settings!$B$13:$B$19,0))</f>
        <v/>
      </c>
      <c r="M3174" s="25">
        <f>INDEX(Structure!$K$6:$K$12,MATCH(I3174,Structure!$A$6:$A$12,0))</f>
        <v/>
      </c>
      <c r="N3174" s="26">
        <f>INDEX(Structure!$G$25:$G$52,MATCH(B3174&amp;"|"&amp;I3174,Structure!$A$25:$A$52,0))</f>
        <v/>
      </c>
      <c r="O3174" s="26">
        <f>INDEX(Structure!$H$25:$H$52,MATCH(B3174&amp;"|"&amp;I3174,Structure!$A$25:$A$52,0))</f>
        <v/>
      </c>
      <c r="P3174" s="26">
        <f>INDEX(Structure!$I$25:$I$52,MATCH(B3174&amp;"|"&amp;I3174,Structure!$A$25:$A$52,0))</f>
        <v/>
      </c>
      <c r="Q3174" s="20">
        <f>G3174/H3174</f>
        <v/>
      </c>
      <c r="R3174" s="20">
        <f>G3174/O3174</f>
        <v/>
      </c>
      <c r="S3174" s="32">
        <f>(G3174-N3174)/(P3174-N3174)</f>
        <v/>
      </c>
      <c r="T3174" s="4">
        <f>IF(G3174&lt;N3174,"Below",IF(G3174&gt;P3174,"Above","Within"))</f>
        <v/>
      </c>
      <c r="U3174" s="17">
        <f>MAX(0,N3174-G3174)*F3174</f>
        <v/>
      </c>
      <c r="V3174" s="17">
        <f>MAX(0,G3174-P3174)*F3174</f>
        <v/>
      </c>
      <c r="W3174" s="33">
        <f>IF(T3174="Above",LN(G3174/P3174)/LN(1+INDEX(Market!$E$6:$E$9,MATCH(B3174,Market!$A$6:$A$9,0))),0)</f>
        <v/>
      </c>
    </row>
    <row r="3175">
      <c r="A3175" s="5" t="inlineStr">
        <is>
          <t>E03683</t>
        </is>
      </c>
      <c r="B3175" s="5" t="inlineStr">
        <is>
          <t>PL</t>
        </is>
      </c>
      <c r="C3175" s="5" t="inlineStr">
        <is>
          <t>Operations</t>
        </is>
      </c>
      <c r="D3175" s="5" t="inlineStr">
        <is>
          <t>L1</t>
        </is>
      </c>
      <c r="E3175" s="5" t="inlineStr">
        <is>
          <t>M</t>
        </is>
      </c>
      <c r="F3175" s="5" t="n">
        <v>1</v>
      </c>
      <c r="G3175" s="31" t="n">
        <v>19450</v>
      </c>
      <c r="H3175" s="31" t="n">
        <v>20000</v>
      </c>
      <c r="I3175" s="6">
        <f>INDEX(Roles!$J$5:$J$40,MATCH(C3175&amp;"|"&amp;D3175,Roles!$A$5:$A$40,0))</f>
        <v/>
      </c>
      <c r="J3175" s="6">
        <f>INDEX(Roles!$K$5:$K$40,MATCH(C3175&amp;"|"&amp;D3175,Roles!$A$5:$A$40,0))</f>
        <v/>
      </c>
      <c r="K3175" s="26">
        <f>INDEX(Market!$K$31:$K$54,MATCH(B3175&amp;"|"&amp;J3175,Market!$A$31:$A$54,0))</f>
        <v/>
      </c>
      <c r="L3175" s="6">
        <f>INDEX(Settings!$E$13:$E$19,MATCH(I3175,Settings!$B$13:$B$19,0))</f>
        <v/>
      </c>
      <c r="M3175" s="25">
        <f>INDEX(Structure!$K$6:$K$12,MATCH(I3175,Structure!$A$6:$A$12,0))</f>
        <v/>
      </c>
      <c r="N3175" s="26">
        <f>INDEX(Structure!$G$25:$G$52,MATCH(B3175&amp;"|"&amp;I3175,Structure!$A$25:$A$52,0))</f>
        <v/>
      </c>
      <c r="O3175" s="26">
        <f>INDEX(Structure!$H$25:$H$52,MATCH(B3175&amp;"|"&amp;I3175,Structure!$A$25:$A$52,0))</f>
        <v/>
      </c>
      <c r="P3175" s="26">
        <f>INDEX(Structure!$I$25:$I$52,MATCH(B3175&amp;"|"&amp;I3175,Structure!$A$25:$A$52,0))</f>
        <v/>
      </c>
      <c r="Q3175" s="20">
        <f>G3175/H3175</f>
        <v/>
      </c>
      <c r="R3175" s="20">
        <f>G3175/O3175</f>
        <v/>
      </c>
      <c r="S3175" s="32">
        <f>(G3175-N3175)/(P3175-N3175)</f>
        <v/>
      </c>
      <c r="T3175" s="4">
        <f>IF(G3175&lt;N3175,"Below",IF(G3175&gt;P3175,"Above","Within"))</f>
        <v/>
      </c>
      <c r="U3175" s="17">
        <f>MAX(0,N3175-G3175)*F3175</f>
        <v/>
      </c>
      <c r="V3175" s="17">
        <f>MAX(0,G3175-P3175)*F3175</f>
        <v/>
      </c>
      <c r="W3175" s="33">
        <f>IF(T3175="Above",LN(G3175/P3175)/LN(1+INDEX(Market!$E$6:$E$9,MATCH(B3175,Market!$A$6:$A$9,0))),0)</f>
        <v/>
      </c>
    </row>
    <row r="3176">
      <c r="A3176" s="5" t="inlineStr">
        <is>
          <t>E03684</t>
        </is>
      </c>
      <c r="B3176" s="5" t="inlineStr">
        <is>
          <t>PL</t>
        </is>
      </c>
      <c r="C3176" s="5" t="inlineStr">
        <is>
          <t>Customer Service</t>
        </is>
      </c>
      <c r="D3176" s="5" t="inlineStr">
        <is>
          <t>L5</t>
        </is>
      </c>
      <c r="E3176" s="5" t="inlineStr">
        <is>
          <t>M</t>
        </is>
      </c>
      <c r="F3176" s="5" t="n">
        <v>1</v>
      </c>
      <c r="G3176" s="31" t="n">
        <v>38450</v>
      </c>
      <c r="H3176" s="31" t="n">
        <v>54800</v>
      </c>
      <c r="I3176" s="6">
        <f>INDEX(Roles!$J$5:$J$40,MATCH(C3176&amp;"|"&amp;D3176,Roles!$A$5:$A$40,0))</f>
        <v/>
      </c>
      <c r="J3176" s="6">
        <f>INDEX(Roles!$K$5:$K$40,MATCH(C3176&amp;"|"&amp;D3176,Roles!$A$5:$A$40,0))</f>
        <v/>
      </c>
      <c r="K3176" s="26">
        <f>INDEX(Market!$K$31:$K$54,MATCH(B3176&amp;"|"&amp;J3176,Market!$A$31:$A$54,0))</f>
        <v/>
      </c>
      <c r="L3176" s="6">
        <f>INDEX(Settings!$E$13:$E$19,MATCH(I3176,Settings!$B$13:$B$19,0))</f>
        <v/>
      </c>
      <c r="M3176" s="25">
        <f>INDEX(Structure!$K$6:$K$12,MATCH(I3176,Structure!$A$6:$A$12,0))</f>
        <v/>
      </c>
      <c r="N3176" s="26">
        <f>INDEX(Structure!$G$25:$G$52,MATCH(B3176&amp;"|"&amp;I3176,Structure!$A$25:$A$52,0))</f>
        <v/>
      </c>
      <c r="O3176" s="26">
        <f>INDEX(Structure!$H$25:$H$52,MATCH(B3176&amp;"|"&amp;I3176,Structure!$A$25:$A$52,0))</f>
        <v/>
      </c>
      <c r="P3176" s="26">
        <f>INDEX(Structure!$I$25:$I$52,MATCH(B3176&amp;"|"&amp;I3176,Structure!$A$25:$A$52,0))</f>
        <v/>
      </c>
      <c r="Q3176" s="20">
        <f>G3176/H3176</f>
        <v/>
      </c>
      <c r="R3176" s="20">
        <f>G3176/O3176</f>
        <v/>
      </c>
      <c r="S3176" s="32">
        <f>(G3176-N3176)/(P3176-N3176)</f>
        <v/>
      </c>
      <c r="T3176" s="4">
        <f>IF(G3176&lt;N3176,"Below",IF(G3176&gt;P3176,"Above","Within"))</f>
        <v/>
      </c>
      <c r="U3176" s="17">
        <f>MAX(0,N3176-G3176)*F3176</f>
        <v/>
      </c>
      <c r="V3176" s="17">
        <f>MAX(0,G3176-P3176)*F3176</f>
        <v/>
      </c>
      <c r="W3176" s="33">
        <f>IF(T3176="Above",LN(G3176/P3176)/LN(1+INDEX(Market!$E$6:$E$9,MATCH(B3176,Market!$A$6:$A$9,0))),0)</f>
        <v/>
      </c>
    </row>
    <row r="3177">
      <c r="A3177" s="5" t="inlineStr">
        <is>
          <t>E03685</t>
        </is>
      </c>
      <c r="B3177" s="5" t="inlineStr">
        <is>
          <t>DE</t>
        </is>
      </c>
      <c r="C3177" s="5" t="inlineStr">
        <is>
          <t>Sales</t>
        </is>
      </c>
      <c r="D3177" s="5" t="inlineStr">
        <is>
          <t>L4</t>
        </is>
      </c>
      <c r="E3177" s="5" t="inlineStr">
        <is>
          <t>M</t>
        </is>
      </c>
      <c r="F3177" s="5" t="n">
        <v>1</v>
      </c>
      <c r="G3177" s="31" t="n">
        <v>77500</v>
      </c>
      <c r="H3177" s="31" t="n">
        <v>83800</v>
      </c>
      <c r="I3177" s="6">
        <f>INDEX(Roles!$J$5:$J$40,MATCH(C3177&amp;"|"&amp;D3177,Roles!$A$5:$A$40,0))</f>
        <v/>
      </c>
      <c r="J3177" s="6">
        <f>INDEX(Roles!$K$5:$K$40,MATCH(C3177&amp;"|"&amp;D3177,Roles!$A$5:$A$40,0))</f>
        <v/>
      </c>
      <c r="K3177" s="26">
        <f>INDEX(Market!$K$31:$K$54,MATCH(B3177&amp;"|"&amp;J3177,Market!$A$31:$A$54,0))</f>
        <v/>
      </c>
      <c r="L3177" s="6">
        <f>INDEX(Settings!$E$13:$E$19,MATCH(I3177,Settings!$B$13:$B$19,0))</f>
        <v/>
      </c>
      <c r="M3177" s="25">
        <f>INDEX(Structure!$K$6:$K$12,MATCH(I3177,Structure!$A$6:$A$12,0))</f>
        <v/>
      </c>
      <c r="N3177" s="26">
        <f>INDEX(Structure!$G$25:$G$52,MATCH(B3177&amp;"|"&amp;I3177,Structure!$A$25:$A$52,0))</f>
        <v/>
      </c>
      <c r="O3177" s="26">
        <f>INDEX(Structure!$H$25:$H$52,MATCH(B3177&amp;"|"&amp;I3177,Structure!$A$25:$A$52,0))</f>
        <v/>
      </c>
      <c r="P3177" s="26">
        <f>INDEX(Structure!$I$25:$I$52,MATCH(B3177&amp;"|"&amp;I3177,Structure!$A$25:$A$52,0))</f>
        <v/>
      </c>
      <c r="Q3177" s="20">
        <f>G3177/H3177</f>
        <v/>
      </c>
      <c r="R3177" s="20">
        <f>G3177/O3177</f>
        <v/>
      </c>
      <c r="S3177" s="32">
        <f>(G3177-N3177)/(P3177-N3177)</f>
        <v/>
      </c>
      <c r="T3177" s="4">
        <f>IF(G3177&lt;N3177,"Below",IF(G3177&gt;P3177,"Above","Within"))</f>
        <v/>
      </c>
      <c r="U3177" s="17">
        <f>MAX(0,N3177-G3177)*F3177</f>
        <v/>
      </c>
      <c r="V3177" s="17">
        <f>MAX(0,G3177-P3177)*F3177</f>
        <v/>
      </c>
      <c r="W3177" s="33">
        <f>IF(T3177="Above",LN(G3177/P3177)/LN(1+INDEX(Market!$E$6:$E$9,MATCH(B3177,Market!$A$6:$A$9,0))),0)</f>
        <v/>
      </c>
    </row>
    <row r="3178">
      <c r="A3178" s="5" t="inlineStr">
        <is>
          <t>E03688</t>
        </is>
      </c>
      <c r="B3178" s="5" t="inlineStr">
        <is>
          <t>IT</t>
        </is>
      </c>
      <c r="C3178" s="5" t="inlineStr">
        <is>
          <t>Customer Service</t>
        </is>
      </c>
      <c r="D3178" s="5" t="inlineStr">
        <is>
          <t>L1</t>
        </is>
      </c>
      <c r="E3178" s="5" t="inlineStr">
        <is>
          <t>F</t>
        </is>
      </c>
      <c r="F3178" s="5" t="n">
        <v>1</v>
      </c>
      <c r="G3178" s="31" t="n">
        <v>23400</v>
      </c>
      <c r="H3178" s="31" t="n">
        <v>23400</v>
      </c>
      <c r="I3178" s="6">
        <f>INDEX(Roles!$J$5:$J$40,MATCH(C3178&amp;"|"&amp;D3178,Roles!$A$5:$A$40,0))</f>
        <v/>
      </c>
      <c r="J3178" s="6">
        <f>INDEX(Roles!$K$5:$K$40,MATCH(C3178&amp;"|"&amp;D3178,Roles!$A$5:$A$40,0))</f>
        <v/>
      </c>
      <c r="K3178" s="26">
        <f>INDEX(Market!$K$31:$K$54,MATCH(B3178&amp;"|"&amp;J3178,Market!$A$31:$A$54,0))</f>
        <v/>
      </c>
      <c r="L3178" s="6">
        <f>INDEX(Settings!$E$13:$E$19,MATCH(I3178,Settings!$B$13:$B$19,0))</f>
        <v/>
      </c>
      <c r="M3178" s="25">
        <f>INDEX(Structure!$K$6:$K$12,MATCH(I3178,Structure!$A$6:$A$12,0))</f>
        <v/>
      </c>
      <c r="N3178" s="26">
        <f>INDEX(Structure!$G$25:$G$52,MATCH(B3178&amp;"|"&amp;I3178,Structure!$A$25:$A$52,0))</f>
        <v/>
      </c>
      <c r="O3178" s="26">
        <f>INDEX(Structure!$H$25:$H$52,MATCH(B3178&amp;"|"&amp;I3178,Structure!$A$25:$A$52,0))</f>
        <v/>
      </c>
      <c r="P3178" s="26">
        <f>INDEX(Structure!$I$25:$I$52,MATCH(B3178&amp;"|"&amp;I3178,Structure!$A$25:$A$52,0))</f>
        <v/>
      </c>
      <c r="Q3178" s="20">
        <f>G3178/H3178</f>
        <v/>
      </c>
      <c r="R3178" s="20">
        <f>G3178/O3178</f>
        <v/>
      </c>
      <c r="S3178" s="32">
        <f>(G3178-N3178)/(P3178-N3178)</f>
        <v/>
      </c>
      <c r="T3178" s="4">
        <f>IF(G3178&lt;N3178,"Below",IF(G3178&gt;P3178,"Above","Within"))</f>
        <v/>
      </c>
      <c r="U3178" s="17">
        <f>MAX(0,N3178-G3178)*F3178</f>
        <v/>
      </c>
      <c r="V3178" s="17">
        <f>MAX(0,G3178-P3178)*F3178</f>
        <v/>
      </c>
      <c r="W3178" s="33">
        <f>IF(T3178="Above",LN(G3178/P3178)/LN(1+INDEX(Market!$E$6:$E$9,MATCH(B3178,Market!$A$6:$A$9,0))),0)</f>
        <v/>
      </c>
    </row>
    <row r="3179">
      <c r="A3179" s="5" t="inlineStr">
        <is>
          <t>E03690</t>
        </is>
      </c>
      <c r="B3179" s="5" t="inlineStr">
        <is>
          <t>DE</t>
        </is>
      </c>
      <c r="C3179" s="5" t="inlineStr">
        <is>
          <t>Tech</t>
        </is>
      </c>
      <c r="D3179" s="5" t="inlineStr">
        <is>
          <t>L1</t>
        </is>
      </c>
      <c r="E3179" s="5" t="inlineStr">
        <is>
          <t>F</t>
        </is>
      </c>
      <c r="F3179" s="5" t="n">
        <v>1</v>
      </c>
      <c r="G3179" s="31" t="n">
        <v>50500</v>
      </c>
      <c r="H3179" s="31" t="n">
        <v>47500</v>
      </c>
      <c r="I3179" s="6">
        <f>INDEX(Roles!$J$5:$J$40,MATCH(C3179&amp;"|"&amp;D3179,Roles!$A$5:$A$40,0))</f>
        <v/>
      </c>
      <c r="J3179" s="6">
        <f>INDEX(Roles!$K$5:$K$40,MATCH(C3179&amp;"|"&amp;D3179,Roles!$A$5:$A$40,0))</f>
        <v/>
      </c>
      <c r="K3179" s="26">
        <f>INDEX(Market!$K$31:$K$54,MATCH(B3179&amp;"|"&amp;J3179,Market!$A$31:$A$54,0))</f>
        <v/>
      </c>
      <c r="L3179" s="6">
        <f>INDEX(Settings!$E$13:$E$19,MATCH(I3179,Settings!$B$13:$B$19,0))</f>
        <v/>
      </c>
      <c r="M3179" s="25">
        <f>INDEX(Structure!$K$6:$K$12,MATCH(I3179,Structure!$A$6:$A$12,0))</f>
        <v/>
      </c>
      <c r="N3179" s="26">
        <f>INDEX(Structure!$G$25:$G$52,MATCH(B3179&amp;"|"&amp;I3179,Structure!$A$25:$A$52,0))</f>
        <v/>
      </c>
      <c r="O3179" s="26">
        <f>INDEX(Structure!$H$25:$H$52,MATCH(B3179&amp;"|"&amp;I3179,Structure!$A$25:$A$52,0))</f>
        <v/>
      </c>
      <c r="P3179" s="26">
        <f>INDEX(Structure!$I$25:$I$52,MATCH(B3179&amp;"|"&amp;I3179,Structure!$A$25:$A$52,0))</f>
        <v/>
      </c>
      <c r="Q3179" s="20">
        <f>G3179/H3179</f>
        <v/>
      </c>
      <c r="R3179" s="20">
        <f>G3179/O3179</f>
        <v/>
      </c>
      <c r="S3179" s="32">
        <f>(G3179-N3179)/(P3179-N3179)</f>
        <v/>
      </c>
      <c r="T3179" s="4">
        <f>IF(G3179&lt;N3179,"Below",IF(G3179&gt;P3179,"Above","Within"))</f>
        <v/>
      </c>
      <c r="U3179" s="17">
        <f>MAX(0,N3179-G3179)*F3179</f>
        <v/>
      </c>
      <c r="V3179" s="17">
        <f>MAX(0,G3179-P3179)*F3179</f>
        <v/>
      </c>
      <c r="W3179" s="33">
        <f>IF(T3179="Above",LN(G3179/P3179)/LN(1+INDEX(Market!$E$6:$E$9,MATCH(B3179,Market!$A$6:$A$9,0))),0)</f>
        <v/>
      </c>
    </row>
    <row r="3180">
      <c r="A3180" s="5" t="inlineStr">
        <is>
          <t>E03693</t>
        </is>
      </c>
      <c r="B3180" s="5" t="inlineStr">
        <is>
          <t>PL</t>
        </is>
      </c>
      <c r="C3180" s="5" t="inlineStr">
        <is>
          <t>Customer Service</t>
        </is>
      </c>
      <c r="D3180" s="5" t="inlineStr">
        <is>
          <t>L2</t>
        </is>
      </c>
      <c r="E3180" s="5" t="inlineStr">
        <is>
          <t>F</t>
        </is>
      </c>
      <c r="F3180" s="5" t="n">
        <v>1</v>
      </c>
      <c r="G3180" s="31" t="n">
        <v>23650</v>
      </c>
      <c r="H3180" s="31" t="n">
        <v>23600</v>
      </c>
      <c r="I3180" s="6">
        <f>INDEX(Roles!$J$5:$J$40,MATCH(C3180&amp;"|"&amp;D3180,Roles!$A$5:$A$40,0))</f>
        <v/>
      </c>
      <c r="J3180" s="6">
        <f>INDEX(Roles!$K$5:$K$40,MATCH(C3180&amp;"|"&amp;D3180,Roles!$A$5:$A$40,0))</f>
        <v/>
      </c>
      <c r="K3180" s="26">
        <f>INDEX(Market!$K$31:$K$54,MATCH(B3180&amp;"|"&amp;J3180,Market!$A$31:$A$54,0))</f>
        <v/>
      </c>
      <c r="L3180" s="6">
        <f>INDEX(Settings!$E$13:$E$19,MATCH(I3180,Settings!$B$13:$B$19,0))</f>
        <v/>
      </c>
      <c r="M3180" s="25">
        <f>INDEX(Structure!$K$6:$K$12,MATCH(I3180,Structure!$A$6:$A$12,0))</f>
        <v/>
      </c>
      <c r="N3180" s="26">
        <f>INDEX(Structure!$G$25:$G$52,MATCH(B3180&amp;"|"&amp;I3180,Structure!$A$25:$A$52,0))</f>
        <v/>
      </c>
      <c r="O3180" s="26">
        <f>INDEX(Structure!$H$25:$H$52,MATCH(B3180&amp;"|"&amp;I3180,Structure!$A$25:$A$52,0))</f>
        <v/>
      </c>
      <c r="P3180" s="26">
        <f>INDEX(Structure!$I$25:$I$52,MATCH(B3180&amp;"|"&amp;I3180,Structure!$A$25:$A$52,0))</f>
        <v/>
      </c>
      <c r="Q3180" s="20">
        <f>G3180/H3180</f>
        <v/>
      </c>
      <c r="R3180" s="20">
        <f>G3180/O3180</f>
        <v/>
      </c>
      <c r="S3180" s="32">
        <f>(G3180-N3180)/(P3180-N3180)</f>
        <v/>
      </c>
      <c r="T3180" s="4">
        <f>IF(G3180&lt;N3180,"Below",IF(G3180&gt;P3180,"Above","Within"))</f>
        <v/>
      </c>
      <c r="U3180" s="17">
        <f>MAX(0,N3180-G3180)*F3180</f>
        <v/>
      </c>
      <c r="V3180" s="17">
        <f>MAX(0,G3180-P3180)*F3180</f>
        <v/>
      </c>
      <c r="W3180" s="33">
        <f>IF(T3180="Above",LN(G3180/P3180)/LN(1+INDEX(Market!$E$6:$E$9,MATCH(B3180,Market!$A$6:$A$9,0))),0)</f>
        <v/>
      </c>
    </row>
    <row r="3181">
      <c r="A3181" s="5" t="inlineStr">
        <is>
          <t>E03694</t>
        </is>
      </c>
      <c r="B3181" s="5" t="inlineStr">
        <is>
          <t>ES</t>
        </is>
      </c>
      <c r="C3181" s="5" t="inlineStr">
        <is>
          <t>Sales</t>
        </is>
      </c>
      <c r="D3181" s="5" t="inlineStr">
        <is>
          <t>L1</t>
        </is>
      </c>
      <c r="E3181" s="5" t="inlineStr">
        <is>
          <t>F</t>
        </is>
      </c>
      <c r="F3181" s="5" t="n">
        <v>1</v>
      </c>
      <c r="G3181" s="31" t="n">
        <v>24700</v>
      </c>
      <c r="H3181" s="31" t="n">
        <v>26200</v>
      </c>
      <c r="I3181" s="6">
        <f>INDEX(Roles!$J$5:$J$40,MATCH(C3181&amp;"|"&amp;D3181,Roles!$A$5:$A$40,0))</f>
        <v/>
      </c>
      <c r="J3181" s="6">
        <f>INDEX(Roles!$K$5:$K$40,MATCH(C3181&amp;"|"&amp;D3181,Roles!$A$5:$A$40,0))</f>
        <v/>
      </c>
      <c r="K3181" s="26">
        <f>INDEX(Market!$K$31:$K$54,MATCH(B3181&amp;"|"&amp;J3181,Market!$A$31:$A$54,0))</f>
        <v/>
      </c>
      <c r="L3181" s="6">
        <f>INDEX(Settings!$E$13:$E$19,MATCH(I3181,Settings!$B$13:$B$19,0))</f>
        <v/>
      </c>
      <c r="M3181" s="25">
        <f>INDEX(Structure!$K$6:$K$12,MATCH(I3181,Structure!$A$6:$A$12,0))</f>
        <v/>
      </c>
      <c r="N3181" s="26">
        <f>INDEX(Structure!$G$25:$G$52,MATCH(B3181&amp;"|"&amp;I3181,Structure!$A$25:$A$52,0))</f>
        <v/>
      </c>
      <c r="O3181" s="26">
        <f>INDEX(Structure!$H$25:$H$52,MATCH(B3181&amp;"|"&amp;I3181,Structure!$A$25:$A$52,0))</f>
        <v/>
      </c>
      <c r="P3181" s="26">
        <f>INDEX(Structure!$I$25:$I$52,MATCH(B3181&amp;"|"&amp;I3181,Structure!$A$25:$A$52,0))</f>
        <v/>
      </c>
      <c r="Q3181" s="20">
        <f>G3181/H3181</f>
        <v/>
      </c>
      <c r="R3181" s="20">
        <f>G3181/O3181</f>
        <v/>
      </c>
      <c r="S3181" s="32">
        <f>(G3181-N3181)/(P3181-N3181)</f>
        <v/>
      </c>
      <c r="T3181" s="4">
        <f>IF(G3181&lt;N3181,"Below",IF(G3181&gt;P3181,"Above","Within"))</f>
        <v/>
      </c>
      <c r="U3181" s="17">
        <f>MAX(0,N3181-G3181)*F3181</f>
        <v/>
      </c>
      <c r="V3181" s="17">
        <f>MAX(0,G3181-P3181)*F3181</f>
        <v/>
      </c>
      <c r="W3181" s="33">
        <f>IF(T3181="Above",LN(G3181/P3181)/LN(1+INDEX(Market!$E$6:$E$9,MATCH(B3181,Market!$A$6:$A$9,0))),0)</f>
        <v/>
      </c>
    </row>
    <row r="3182">
      <c r="A3182" s="5" t="inlineStr">
        <is>
          <t>E03696</t>
        </is>
      </c>
      <c r="B3182" s="5" t="inlineStr">
        <is>
          <t>PL</t>
        </is>
      </c>
      <c r="C3182" s="5" t="inlineStr">
        <is>
          <t>Customer Service</t>
        </is>
      </c>
      <c r="D3182" s="5" t="inlineStr">
        <is>
          <t>L4</t>
        </is>
      </c>
      <c r="E3182" s="5" t="inlineStr">
        <is>
          <t>M</t>
        </is>
      </c>
      <c r="F3182" s="5" t="n">
        <v>1</v>
      </c>
      <c r="G3182" s="31" t="n">
        <v>42050</v>
      </c>
      <c r="H3182" s="31" t="n">
        <v>39700</v>
      </c>
      <c r="I3182" s="6">
        <f>INDEX(Roles!$J$5:$J$40,MATCH(C3182&amp;"|"&amp;D3182,Roles!$A$5:$A$40,0))</f>
        <v/>
      </c>
      <c r="J3182" s="6">
        <f>INDEX(Roles!$K$5:$K$40,MATCH(C3182&amp;"|"&amp;D3182,Roles!$A$5:$A$40,0))</f>
        <v/>
      </c>
      <c r="K3182" s="26">
        <f>INDEX(Market!$K$31:$K$54,MATCH(B3182&amp;"|"&amp;J3182,Market!$A$31:$A$54,0))</f>
        <v/>
      </c>
      <c r="L3182" s="6">
        <f>INDEX(Settings!$E$13:$E$19,MATCH(I3182,Settings!$B$13:$B$19,0))</f>
        <v/>
      </c>
      <c r="M3182" s="25">
        <f>INDEX(Structure!$K$6:$K$12,MATCH(I3182,Structure!$A$6:$A$12,0))</f>
        <v/>
      </c>
      <c r="N3182" s="26">
        <f>INDEX(Structure!$G$25:$G$52,MATCH(B3182&amp;"|"&amp;I3182,Structure!$A$25:$A$52,0))</f>
        <v/>
      </c>
      <c r="O3182" s="26">
        <f>INDEX(Structure!$H$25:$H$52,MATCH(B3182&amp;"|"&amp;I3182,Structure!$A$25:$A$52,0))</f>
        <v/>
      </c>
      <c r="P3182" s="26">
        <f>INDEX(Structure!$I$25:$I$52,MATCH(B3182&amp;"|"&amp;I3182,Structure!$A$25:$A$52,0))</f>
        <v/>
      </c>
      <c r="Q3182" s="20">
        <f>G3182/H3182</f>
        <v/>
      </c>
      <c r="R3182" s="20">
        <f>G3182/O3182</f>
        <v/>
      </c>
      <c r="S3182" s="32">
        <f>(G3182-N3182)/(P3182-N3182)</f>
        <v/>
      </c>
      <c r="T3182" s="4">
        <f>IF(G3182&lt;N3182,"Below",IF(G3182&gt;P3182,"Above","Within"))</f>
        <v/>
      </c>
      <c r="U3182" s="17">
        <f>MAX(0,N3182-G3182)*F3182</f>
        <v/>
      </c>
      <c r="V3182" s="17">
        <f>MAX(0,G3182-P3182)*F3182</f>
        <v/>
      </c>
      <c r="W3182" s="33">
        <f>IF(T3182="Above",LN(G3182/P3182)/LN(1+INDEX(Market!$E$6:$E$9,MATCH(B3182,Market!$A$6:$A$9,0))),0)</f>
        <v/>
      </c>
    </row>
    <row r="3183">
      <c r="A3183" s="5" t="inlineStr">
        <is>
          <t>E03697</t>
        </is>
      </c>
      <c r="B3183" s="5" t="inlineStr">
        <is>
          <t>IT</t>
        </is>
      </c>
      <c r="C3183" s="5" t="inlineStr">
        <is>
          <t>Sales</t>
        </is>
      </c>
      <c r="D3183" s="5" t="inlineStr">
        <is>
          <t>L3</t>
        </is>
      </c>
      <c r="E3183" s="5" t="inlineStr">
        <is>
          <t>F</t>
        </is>
      </c>
      <c r="F3183" s="5" t="n">
        <v>1</v>
      </c>
      <c r="G3183" s="31" t="n">
        <v>39450</v>
      </c>
      <c r="H3183" s="31" t="n">
        <v>43700</v>
      </c>
      <c r="I3183" s="6">
        <f>INDEX(Roles!$J$5:$J$40,MATCH(C3183&amp;"|"&amp;D3183,Roles!$A$5:$A$40,0))</f>
        <v/>
      </c>
      <c r="J3183" s="6">
        <f>INDEX(Roles!$K$5:$K$40,MATCH(C3183&amp;"|"&amp;D3183,Roles!$A$5:$A$40,0))</f>
        <v/>
      </c>
      <c r="K3183" s="26">
        <f>INDEX(Market!$K$31:$K$54,MATCH(B3183&amp;"|"&amp;J3183,Market!$A$31:$A$54,0))</f>
        <v/>
      </c>
      <c r="L3183" s="6">
        <f>INDEX(Settings!$E$13:$E$19,MATCH(I3183,Settings!$B$13:$B$19,0))</f>
        <v/>
      </c>
      <c r="M3183" s="25">
        <f>INDEX(Structure!$K$6:$K$12,MATCH(I3183,Structure!$A$6:$A$12,0))</f>
        <v/>
      </c>
      <c r="N3183" s="26">
        <f>INDEX(Structure!$G$25:$G$52,MATCH(B3183&amp;"|"&amp;I3183,Structure!$A$25:$A$52,0))</f>
        <v/>
      </c>
      <c r="O3183" s="26">
        <f>INDEX(Structure!$H$25:$H$52,MATCH(B3183&amp;"|"&amp;I3183,Structure!$A$25:$A$52,0))</f>
        <v/>
      </c>
      <c r="P3183" s="26">
        <f>INDEX(Structure!$I$25:$I$52,MATCH(B3183&amp;"|"&amp;I3183,Structure!$A$25:$A$52,0))</f>
        <v/>
      </c>
      <c r="Q3183" s="20">
        <f>G3183/H3183</f>
        <v/>
      </c>
      <c r="R3183" s="20">
        <f>G3183/O3183</f>
        <v/>
      </c>
      <c r="S3183" s="32">
        <f>(G3183-N3183)/(P3183-N3183)</f>
        <v/>
      </c>
      <c r="T3183" s="4">
        <f>IF(G3183&lt;N3183,"Below",IF(G3183&gt;P3183,"Above","Within"))</f>
        <v/>
      </c>
      <c r="U3183" s="17">
        <f>MAX(0,N3183-G3183)*F3183</f>
        <v/>
      </c>
      <c r="V3183" s="17">
        <f>MAX(0,G3183-P3183)*F3183</f>
        <v/>
      </c>
      <c r="W3183" s="33">
        <f>IF(T3183="Above",LN(G3183/P3183)/LN(1+INDEX(Market!$E$6:$E$9,MATCH(B3183,Market!$A$6:$A$9,0))),0)</f>
        <v/>
      </c>
    </row>
    <row r="3184">
      <c r="A3184" s="5" t="inlineStr">
        <is>
          <t>E03698</t>
        </is>
      </c>
      <c r="B3184" s="5" t="inlineStr">
        <is>
          <t>IT</t>
        </is>
      </c>
      <c r="C3184" s="5" t="inlineStr">
        <is>
          <t>Sales</t>
        </is>
      </c>
      <c r="D3184" s="5" t="inlineStr">
        <is>
          <t>L5</t>
        </is>
      </c>
      <c r="E3184" s="5" t="inlineStr">
        <is>
          <t>F</t>
        </is>
      </c>
      <c r="F3184" s="5" t="n">
        <v>0.8</v>
      </c>
      <c r="G3184" s="31" t="n">
        <v>76550</v>
      </c>
      <c r="H3184" s="31" t="n">
        <v>79200</v>
      </c>
      <c r="I3184" s="6">
        <f>INDEX(Roles!$J$5:$J$40,MATCH(C3184&amp;"|"&amp;D3184,Roles!$A$5:$A$40,0))</f>
        <v/>
      </c>
      <c r="J3184" s="6">
        <f>INDEX(Roles!$K$5:$K$40,MATCH(C3184&amp;"|"&amp;D3184,Roles!$A$5:$A$40,0))</f>
        <v/>
      </c>
      <c r="K3184" s="26">
        <f>INDEX(Market!$K$31:$K$54,MATCH(B3184&amp;"|"&amp;J3184,Market!$A$31:$A$54,0))</f>
        <v/>
      </c>
      <c r="L3184" s="6">
        <f>INDEX(Settings!$E$13:$E$19,MATCH(I3184,Settings!$B$13:$B$19,0))</f>
        <v/>
      </c>
      <c r="M3184" s="25">
        <f>INDEX(Structure!$K$6:$K$12,MATCH(I3184,Structure!$A$6:$A$12,0))</f>
        <v/>
      </c>
      <c r="N3184" s="26">
        <f>INDEX(Structure!$G$25:$G$52,MATCH(B3184&amp;"|"&amp;I3184,Structure!$A$25:$A$52,0))</f>
        <v/>
      </c>
      <c r="O3184" s="26">
        <f>INDEX(Structure!$H$25:$H$52,MATCH(B3184&amp;"|"&amp;I3184,Structure!$A$25:$A$52,0))</f>
        <v/>
      </c>
      <c r="P3184" s="26">
        <f>INDEX(Structure!$I$25:$I$52,MATCH(B3184&amp;"|"&amp;I3184,Structure!$A$25:$A$52,0))</f>
        <v/>
      </c>
      <c r="Q3184" s="20">
        <f>G3184/H3184</f>
        <v/>
      </c>
      <c r="R3184" s="20">
        <f>G3184/O3184</f>
        <v/>
      </c>
      <c r="S3184" s="32">
        <f>(G3184-N3184)/(P3184-N3184)</f>
        <v/>
      </c>
      <c r="T3184" s="4">
        <f>IF(G3184&lt;N3184,"Below",IF(G3184&gt;P3184,"Above","Within"))</f>
        <v/>
      </c>
      <c r="U3184" s="17">
        <f>MAX(0,N3184-G3184)*F3184</f>
        <v/>
      </c>
      <c r="V3184" s="17">
        <f>MAX(0,G3184-P3184)*F3184</f>
        <v/>
      </c>
      <c r="W3184" s="33">
        <f>IF(T3184="Above",LN(G3184/P3184)/LN(1+INDEX(Market!$E$6:$E$9,MATCH(B3184,Market!$A$6:$A$9,0))),0)</f>
        <v/>
      </c>
    </row>
    <row r="3185">
      <c r="A3185" s="5" t="inlineStr">
        <is>
          <t>E03699</t>
        </is>
      </c>
      <c r="B3185" s="5" t="inlineStr">
        <is>
          <t>IT</t>
        </is>
      </c>
      <c r="C3185" s="5" t="inlineStr">
        <is>
          <t>Finance</t>
        </is>
      </c>
      <c r="D3185" s="5" t="inlineStr">
        <is>
          <t>L1</t>
        </is>
      </c>
      <c r="E3185" s="5" t="inlineStr">
        <is>
          <t>F</t>
        </is>
      </c>
      <c r="F3185" s="5" t="n">
        <v>1</v>
      </c>
      <c r="G3185" s="31" t="n">
        <v>28050</v>
      </c>
      <c r="H3185" s="31" t="n">
        <v>28600</v>
      </c>
      <c r="I3185" s="6">
        <f>INDEX(Roles!$J$5:$J$40,MATCH(C3185&amp;"|"&amp;D3185,Roles!$A$5:$A$40,0))</f>
        <v/>
      </c>
      <c r="J3185" s="6">
        <f>INDEX(Roles!$K$5:$K$40,MATCH(C3185&amp;"|"&amp;D3185,Roles!$A$5:$A$40,0))</f>
        <v/>
      </c>
      <c r="K3185" s="26">
        <f>INDEX(Market!$K$31:$K$54,MATCH(B3185&amp;"|"&amp;J3185,Market!$A$31:$A$54,0))</f>
        <v/>
      </c>
      <c r="L3185" s="6">
        <f>INDEX(Settings!$E$13:$E$19,MATCH(I3185,Settings!$B$13:$B$19,0))</f>
        <v/>
      </c>
      <c r="M3185" s="25">
        <f>INDEX(Structure!$K$6:$K$12,MATCH(I3185,Structure!$A$6:$A$12,0))</f>
        <v/>
      </c>
      <c r="N3185" s="26">
        <f>INDEX(Structure!$G$25:$G$52,MATCH(B3185&amp;"|"&amp;I3185,Structure!$A$25:$A$52,0))</f>
        <v/>
      </c>
      <c r="O3185" s="26">
        <f>INDEX(Structure!$H$25:$H$52,MATCH(B3185&amp;"|"&amp;I3185,Structure!$A$25:$A$52,0))</f>
        <v/>
      </c>
      <c r="P3185" s="26">
        <f>INDEX(Structure!$I$25:$I$52,MATCH(B3185&amp;"|"&amp;I3185,Structure!$A$25:$A$52,0))</f>
        <v/>
      </c>
      <c r="Q3185" s="20">
        <f>G3185/H3185</f>
        <v/>
      </c>
      <c r="R3185" s="20">
        <f>G3185/O3185</f>
        <v/>
      </c>
      <c r="S3185" s="32">
        <f>(G3185-N3185)/(P3185-N3185)</f>
        <v/>
      </c>
      <c r="T3185" s="4">
        <f>IF(G3185&lt;N3185,"Below",IF(G3185&gt;P3185,"Above","Within"))</f>
        <v/>
      </c>
      <c r="U3185" s="17">
        <f>MAX(0,N3185-G3185)*F3185</f>
        <v/>
      </c>
      <c r="V3185" s="17">
        <f>MAX(0,G3185-P3185)*F3185</f>
        <v/>
      </c>
      <c r="W3185" s="33">
        <f>IF(T3185="Above",LN(G3185/P3185)/LN(1+INDEX(Market!$E$6:$E$9,MATCH(B3185,Market!$A$6:$A$9,0))),0)</f>
        <v/>
      </c>
    </row>
    <row r="3186">
      <c r="A3186" s="5" t="inlineStr">
        <is>
          <t>E03700</t>
        </is>
      </c>
      <c r="B3186" s="5" t="inlineStr">
        <is>
          <t>IT</t>
        </is>
      </c>
      <c r="C3186" s="5" t="inlineStr">
        <is>
          <t>Customer Service</t>
        </is>
      </c>
      <c r="D3186" s="5" t="inlineStr">
        <is>
          <t>L1</t>
        </is>
      </c>
      <c r="E3186" s="5" t="inlineStr">
        <is>
          <t>M</t>
        </is>
      </c>
      <c r="F3186" s="5" t="n">
        <v>1</v>
      </c>
      <c r="G3186" s="31" t="n">
        <v>22450</v>
      </c>
      <c r="H3186" s="31" t="n">
        <v>23400</v>
      </c>
      <c r="I3186" s="6">
        <f>INDEX(Roles!$J$5:$J$40,MATCH(C3186&amp;"|"&amp;D3186,Roles!$A$5:$A$40,0))</f>
        <v/>
      </c>
      <c r="J3186" s="6">
        <f>INDEX(Roles!$K$5:$K$40,MATCH(C3186&amp;"|"&amp;D3186,Roles!$A$5:$A$40,0))</f>
        <v/>
      </c>
      <c r="K3186" s="26">
        <f>INDEX(Market!$K$31:$K$54,MATCH(B3186&amp;"|"&amp;J3186,Market!$A$31:$A$54,0))</f>
        <v/>
      </c>
      <c r="L3186" s="6">
        <f>INDEX(Settings!$E$13:$E$19,MATCH(I3186,Settings!$B$13:$B$19,0))</f>
        <v/>
      </c>
      <c r="M3186" s="25">
        <f>INDEX(Structure!$K$6:$K$12,MATCH(I3186,Structure!$A$6:$A$12,0))</f>
        <v/>
      </c>
      <c r="N3186" s="26">
        <f>INDEX(Structure!$G$25:$G$52,MATCH(B3186&amp;"|"&amp;I3186,Structure!$A$25:$A$52,0))</f>
        <v/>
      </c>
      <c r="O3186" s="26">
        <f>INDEX(Structure!$H$25:$H$52,MATCH(B3186&amp;"|"&amp;I3186,Structure!$A$25:$A$52,0))</f>
        <v/>
      </c>
      <c r="P3186" s="26">
        <f>INDEX(Structure!$I$25:$I$52,MATCH(B3186&amp;"|"&amp;I3186,Structure!$A$25:$A$52,0))</f>
        <v/>
      </c>
      <c r="Q3186" s="20">
        <f>G3186/H3186</f>
        <v/>
      </c>
      <c r="R3186" s="20">
        <f>G3186/O3186</f>
        <v/>
      </c>
      <c r="S3186" s="32">
        <f>(G3186-N3186)/(P3186-N3186)</f>
        <v/>
      </c>
      <c r="T3186" s="4">
        <f>IF(G3186&lt;N3186,"Below",IF(G3186&gt;P3186,"Above","Within"))</f>
        <v/>
      </c>
      <c r="U3186" s="17">
        <f>MAX(0,N3186-G3186)*F3186</f>
        <v/>
      </c>
      <c r="V3186" s="17">
        <f>MAX(0,G3186-P3186)*F3186</f>
        <v/>
      </c>
      <c r="W3186" s="33">
        <f>IF(T3186="Above",LN(G3186/P3186)/LN(1+INDEX(Market!$E$6:$E$9,MATCH(B3186,Market!$A$6:$A$9,0))),0)</f>
        <v/>
      </c>
    </row>
    <row r="3187">
      <c r="A3187" s="5" t="inlineStr">
        <is>
          <t>E03701</t>
        </is>
      </c>
      <c r="B3187" s="5" t="inlineStr">
        <is>
          <t>PL</t>
        </is>
      </c>
      <c r="C3187" s="5" t="inlineStr">
        <is>
          <t>HR</t>
        </is>
      </c>
      <c r="D3187" s="5" t="inlineStr">
        <is>
          <t>L1</t>
        </is>
      </c>
      <c r="E3187" s="5" t="inlineStr">
        <is>
          <t>M</t>
        </is>
      </c>
      <c r="F3187" s="5" t="n">
        <v>1</v>
      </c>
      <c r="G3187" s="31" t="n">
        <v>21150</v>
      </c>
      <c r="H3187" s="31" t="n">
        <v>21000</v>
      </c>
      <c r="I3187" s="6">
        <f>INDEX(Roles!$J$5:$J$40,MATCH(C3187&amp;"|"&amp;D3187,Roles!$A$5:$A$40,0))</f>
        <v/>
      </c>
      <c r="J3187" s="6">
        <f>INDEX(Roles!$K$5:$K$40,MATCH(C3187&amp;"|"&amp;D3187,Roles!$A$5:$A$40,0))</f>
        <v/>
      </c>
      <c r="K3187" s="26">
        <f>INDEX(Market!$K$31:$K$54,MATCH(B3187&amp;"|"&amp;J3187,Market!$A$31:$A$54,0))</f>
        <v/>
      </c>
      <c r="L3187" s="6">
        <f>INDEX(Settings!$E$13:$E$19,MATCH(I3187,Settings!$B$13:$B$19,0))</f>
        <v/>
      </c>
      <c r="M3187" s="25">
        <f>INDEX(Structure!$K$6:$K$12,MATCH(I3187,Structure!$A$6:$A$12,0))</f>
        <v/>
      </c>
      <c r="N3187" s="26">
        <f>INDEX(Structure!$G$25:$G$52,MATCH(B3187&amp;"|"&amp;I3187,Structure!$A$25:$A$52,0))</f>
        <v/>
      </c>
      <c r="O3187" s="26">
        <f>INDEX(Structure!$H$25:$H$52,MATCH(B3187&amp;"|"&amp;I3187,Structure!$A$25:$A$52,0))</f>
        <v/>
      </c>
      <c r="P3187" s="26">
        <f>INDEX(Structure!$I$25:$I$52,MATCH(B3187&amp;"|"&amp;I3187,Structure!$A$25:$A$52,0))</f>
        <v/>
      </c>
      <c r="Q3187" s="20">
        <f>G3187/H3187</f>
        <v/>
      </c>
      <c r="R3187" s="20">
        <f>G3187/O3187</f>
        <v/>
      </c>
      <c r="S3187" s="32">
        <f>(G3187-N3187)/(P3187-N3187)</f>
        <v/>
      </c>
      <c r="T3187" s="4">
        <f>IF(G3187&lt;N3187,"Below",IF(G3187&gt;P3187,"Above","Within"))</f>
        <v/>
      </c>
      <c r="U3187" s="17">
        <f>MAX(0,N3187-G3187)*F3187</f>
        <v/>
      </c>
      <c r="V3187" s="17">
        <f>MAX(0,G3187-P3187)*F3187</f>
        <v/>
      </c>
      <c r="W3187" s="33">
        <f>IF(T3187="Above",LN(G3187/P3187)/LN(1+INDEX(Market!$E$6:$E$9,MATCH(B3187,Market!$A$6:$A$9,0))),0)</f>
        <v/>
      </c>
    </row>
    <row r="3188">
      <c r="A3188" s="5" t="inlineStr">
        <is>
          <t>E03702</t>
        </is>
      </c>
      <c r="B3188" s="5" t="inlineStr">
        <is>
          <t>ES</t>
        </is>
      </c>
      <c r="C3188" s="5" t="inlineStr">
        <is>
          <t>Sales</t>
        </is>
      </c>
      <c r="D3188" s="5" t="inlineStr">
        <is>
          <t>L4</t>
        </is>
      </c>
      <c r="E3188" s="5" t="inlineStr">
        <is>
          <t>M</t>
        </is>
      </c>
      <c r="F3188" s="5" t="n">
        <v>1</v>
      </c>
      <c r="G3188" s="31" t="n">
        <v>54850</v>
      </c>
      <c r="H3188" s="31" t="n">
        <v>55100</v>
      </c>
      <c r="I3188" s="6">
        <f>INDEX(Roles!$J$5:$J$40,MATCH(C3188&amp;"|"&amp;D3188,Roles!$A$5:$A$40,0))</f>
        <v/>
      </c>
      <c r="J3188" s="6">
        <f>INDEX(Roles!$K$5:$K$40,MATCH(C3188&amp;"|"&amp;D3188,Roles!$A$5:$A$40,0))</f>
        <v/>
      </c>
      <c r="K3188" s="26">
        <f>INDEX(Market!$K$31:$K$54,MATCH(B3188&amp;"|"&amp;J3188,Market!$A$31:$A$54,0))</f>
        <v/>
      </c>
      <c r="L3188" s="6">
        <f>INDEX(Settings!$E$13:$E$19,MATCH(I3188,Settings!$B$13:$B$19,0))</f>
        <v/>
      </c>
      <c r="M3188" s="25">
        <f>INDEX(Structure!$K$6:$K$12,MATCH(I3188,Structure!$A$6:$A$12,0))</f>
        <v/>
      </c>
      <c r="N3188" s="26">
        <f>INDEX(Structure!$G$25:$G$52,MATCH(B3188&amp;"|"&amp;I3188,Structure!$A$25:$A$52,0))</f>
        <v/>
      </c>
      <c r="O3188" s="26">
        <f>INDEX(Structure!$H$25:$H$52,MATCH(B3188&amp;"|"&amp;I3188,Structure!$A$25:$A$52,0))</f>
        <v/>
      </c>
      <c r="P3188" s="26">
        <f>INDEX(Structure!$I$25:$I$52,MATCH(B3188&amp;"|"&amp;I3188,Structure!$A$25:$A$52,0))</f>
        <v/>
      </c>
      <c r="Q3188" s="20">
        <f>G3188/H3188</f>
        <v/>
      </c>
      <c r="R3188" s="20">
        <f>G3188/O3188</f>
        <v/>
      </c>
      <c r="S3188" s="32">
        <f>(G3188-N3188)/(P3188-N3188)</f>
        <v/>
      </c>
      <c r="T3188" s="4">
        <f>IF(G3188&lt;N3188,"Below",IF(G3188&gt;P3188,"Above","Within"))</f>
        <v/>
      </c>
      <c r="U3188" s="17">
        <f>MAX(0,N3188-G3188)*F3188</f>
        <v/>
      </c>
      <c r="V3188" s="17">
        <f>MAX(0,G3188-P3188)*F3188</f>
        <v/>
      </c>
      <c r="W3188" s="33">
        <f>IF(T3188="Above",LN(G3188/P3188)/LN(1+INDEX(Market!$E$6:$E$9,MATCH(B3188,Market!$A$6:$A$9,0))),0)</f>
        <v/>
      </c>
    </row>
    <row r="3189">
      <c r="A3189" s="5" t="inlineStr">
        <is>
          <t>E03703</t>
        </is>
      </c>
      <c r="B3189" s="5" t="inlineStr">
        <is>
          <t>ES</t>
        </is>
      </c>
      <c r="C3189" s="5" t="inlineStr">
        <is>
          <t>Tech</t>
        </is>
      </c>
      <c r="D3189" s="5" t="inlineStr">
        <is>
          <t>L5</t>
        </is>
      </c>
      <c r="E3189" s="5" t="inlineStr">
        <is>
          <t>F</t>
        </is>
      </c>
      <c r="F3189" s="5" t="n">
        <v>1</v>
      </c>
      <c r="G3189" s="31" t="n">
        <v>97500</v>
      </c>
      <c r="H3189" s="31" t="n">
        <v>90600</v>
      </c>
      <c r="I3189" s="6">
        <f>INDEX(Roles!$J$5:$J$40,MATCH(C3189&amp;"|"&amp;D3189,Roles!$A$5:$A$40,0))</f>
        <v/>
      </c>
      <c r="J3189" s="6">
        <f>INDEX(Roles!$K$5:$K$40,MATCH(C3189&amp;"|"&amp;D3189,Roles!$A$5:$A$40,0))</f>
        <v/>
      </c>
      <c r="K3189" s="26">
        <f>INDEX(Market!$K$31:$K$54,MATCH(B3189&amp;"|"&amp;J3189,Market!$A$31:$A$54,0))</f>
        <v/>
      </c>
      <c r="L3189" s="6">
        <f>INDEX(Settings!$E$13:$E$19,MATCH(I3189,Settings!$B$13:$B$19,0))</f>
        <v/>
      </c>
      <c r="M3189" s="25">
        <f>INDEX(Structure!$K$6:$K$12,MATCH(I3189,Structure!$A$6:$A$12,0))</f>
        <v/>
      </c>
      <c r="N3189" s="26">
        <f>INDEX(Structure!$G$25:$G$52,MATCH(B3189&amp;"|"&amp;I3189,Structure!$A$25:$A$52,0))</f>
        <v/>
      </c>
      <c r="O3189" s="26">
        <f>INDEX(Structure!$H$25:$H$52,MATCH(B3189&amp;"|"&amp;I3189,Structure!$A$25:$A$52,0))</f>
        <v/>
      </c>
      <c r="P3189" s="26">
        <f>INDEX(Structure!$I$25:$I$52,MATCH(B3189&amp;"|"&amp;I3189,Structure!$A$25:$A$52,0))</f>
        <v/>
      </c>
      <c r="Q3189" s="20">
        <f>G3189/H3189</f>
        <v/>
      </c>
      <c r="R3189" s="20">
        <f>G3189/O3189</f>
        <v/>
      </c>
      <c r="S3189" s="32">
        <f>(G3189-N3189)/(P3189-N3189)</f>
        <v/>
      </c>
      <c r="T3189" s="4">
        <f>IF(G3189&lt;N3189,"Below",IF(G3189&gt;P3189,"Above","Within"))</f>
        <v/>
      </c>
      <c r="U3189" s="17">
        <f>MAX(0,N3189-G3189)*F3189</f>
        <v/>
      </c>
      <c r="V3189" s="17">
        <f>MAX(0,G3189-P3189)*F3189</f>
        <v/>
      </c>
      <c r="W3189" s="33">
        <f>IF(T3189="Above",LN(G3189/P3189)/LN(1+INDEX(Market!$E$6:$E$9,MATCH(B3189,Market!$A$6:$A$9,0))),0)</f>
        <v/>
      </c>
    </row>
    <row r="3190">
      <c r="A3190" s="5" t="inlineStr">
        <is>
          <t>E03704</t>
        </is>
      </c>
      <c r="B3190" s="5" t="inlineStr">
        <is>
          <t>DE</t>
        </is>
      </c>
      <c r="C3190" s="5" t="inlineStr">
        <is>
          <t>Customer Service</t>
        </is>
      </c>
      <c r="D3190" s="5" t="inlineStr">
        <is>
          <t>L2</t>
        </is>
      </c>
      <c r="E3190" s="5" t="inlineStr">
        <is>
          <t>M</t>
        </is>
      </c>
      <c r="F3190" s="5" t="n">
        <v>1</v>
      </c>
      <c r="G3190" s="31" t="n">
        <v>48500</v>
      </c>
      <c r="H3190" s="31" t="n">
        <v>42800</v>
      </c>
      <c r="I3190" s="6">
        <f>INDEX(Roles!$J$5:$J$40,MATCH(C3190&amp;"|"&amp;D3190,Roles!$A$5:$A$40,0))</f>
        <v/>
      </c>
      <c r="J3190" s="6">
        <f>INDEX(Roles!$K$5:$K$40,MATCH(C3190&amp;"|"&amp;D3190,Roles!$A$5:$A$40,0))</f>
        <v/>
      </c>
      <c r="K3190" s="26">
        <f>INDEX(Market!$K$31:$K$54,MATCH(B3190&amp;"|"&amp;J3190,Market!$A$31:$A$54,0))</f>
        <v/>
      </c>
      <c r="L3190" s="6">
        <f>INDEX(Settings!$E$13:$E$19,MATCH(I3190,Settings!$B$13:$B$19,0))</f>
        <v/>
      </c>
      <c r="M3190" s="25">
        <f>INDEX(Structure!$K$6:$K$12,MATCH(I3190,Structure!$A$6:$A$12,0))</f>
        <v/>
      </c>
      <c r="N3190" s="26">
        <f>INDEX(Structure!$G$25:$G$52,MATCH(B3190&amp;"|"&amp;I3190,Structure!$A$25:$A$52,0))</f>
        <v/>
      </c>
      <c r="O3190" s="26">
        <f>INDEX(Structure!$H$25:$H$52,MATCH(B3190&amp;"|"&amp;I3190,Structure!$A$25:$A$52,0))</f>
        <v/>
      </c>
      <c r="P3190" s="26">
        <f>INDEX(Structure!$I$25:$I$52,MATCH(B3190&amp;"|"&amp;I3190,Structure!$A$25:$A$52,0))</f>
        <v/>
      </c>
      <c r="Q3190" s="20">
        <f>G3190/H3190</f>
        <v/>
      </c>
      <c r="R3190" s="20">
        <f>G3190/O3190</f>
        <v/>
      </c>
      <c r="S3190" s="32">
        <f>(G3190-N3190)/(P3190-N3190)</f>
        <v/>
      </c>
      <c r="T3190" s="4">
        <f>IF(G3190&lt;N3190,"Below",IF(G3190&gt;P3190,"Above","Within"))</f>
        <v/>
      </c>
      <c r="U3190" s="17">
        <f>MAX(0,N3190-G3190)*F3190</f>
        <v/>
      </c>
      <c r="V3190" s="17">
        <f>MAX(0,G3190-P3190)*F3190</f>
        <v/>
      </c>
      <c r="W3190" s="33">
        <f>IF(T3190="Above",LN(G3190/P3190)/LN(1+INDEX(Market!$E$6:$E$9,MATCH(B3190,Market!$A$6:$A$9,0))),0)</f>
        <v/>
      </c>
    </row>
    <row r="3191">
      <c r="A3191" s="5" t="inlineStr">
        <is>
          <t>E03705</t>
        </is>
      </c>
      <c r="B3191" s="5" t="inlineStr">
        <is>
          <t>IT</t>
        </is>
      </c>
      <c r="C3191" s="5" t="inlineStr">
        <is>
          <t>Tech</t>
        </is>
      </c>
      <c r="D3191" s="5" t="inlineStr">
        <is>
          <t>L3</t>
        </is>
      </c>
      <c r="E3191" s="5" t="inlineStr">
        <is>
          <t>M</t>
        </is>
      </c>
      <c r="F3191" s="5" t="n">
        <v>0.8</v>
      </c>
      <c r="G3191" s="31" t="n">
        <v>50050</v>
      </c>
      <c r="H3191" s="31" t="n">
        <v>52000</v>
      </c>
      <c r="I3191" s="6">
        <f>INDEX(Roles!$J$5:$J$40,MATCH(C3191&amp;"|"&amp;D3191,Roles!$A$5:$A$40,0))</f>
        <v/>
      </c>
      <c r="J3191" s="6">
        <f>INDEX(Roles!$K$5:$K$40,MATCH(C3191&amp;"|"&amp;D3191,Roles!$A$5:$A$40,0))</f>
        <v/>
      </c>
      <c r="K3191" s="26">
        <f>INDEX(Market!$K$31:$K$54,MATCH(B3191&amp;"|"&amp;J3191,Market!$A$31:$A$54,0))</f>
        <v/>
      </c>
      <c r="L3191" s="6">
        <f>INDEX(Settings!$E$13:$E$19,MATCH(I3191,Settings!$B$13:$B$19,0))</f>
        <v/>
      </c>
      <c r="M3191" s="25">
        <f>INDEX(Structure!$K$6:$K$12,MATCH(I3191,Structure!$A$6:$A$12,0))</f>
        <v/>
      </c>
      <c r="N3191" s="26">
        <f>INDEX(Structure!$G$25:$G$52,MATCH(B3191&amp;"|"&amp;I3191,Structure!$A$25:$A$52,0))</f>
        <v/>
      </c>
      <c r="O3191" s="26">
        <f>INDEX(Structure!$H$25:$H$52,MATCH(B3191&amp;"|"&amp;I3191,Structure!$A$25:$A$52,0))</f>
        <v/>
      </c>
      <c r="P3191" s="26">
        <f>INDEX(Structure!$I$25:$I$52,MATCH(B3191&amp;"|"&amp;I3191,Structure!$A$25:$A$52,0))</f>
        <v/>
      </c>
      <c r="Q3191" s="20">
        <f>G3191/H3191</f>
        <v/>
      </c>
      <c r="R3191" s="20">
        <f>G3191/O3191</f>
        <v/>
      </c>
      <c r="S3191" s="32">
        <f>(G3191-N3191)/(P3191-N3191)</f>
        <v/>
      </c>
      <c r="T3191" s="4">
        <f>IF(G3191&lt;N3191,"Below",IF(G3191&gt;P3191,"Above","Within"))</f>
        <v/>
      </c>
      <c r="U3191" s="17">
        <f>MAX(0,N3191-G3191)*F3191</f>
        <v/>
      </c>
      <c r="V3191" s="17">
        <f>MAX(0,G3191-P3191)*F3191</f>
        <v/>
      </c>
      <c r="W3191" s="33">
        <f>IF(T3191="Above",LN(G3191/P3191)/LN(1+INDEX(Market!$E$6:$E$9,MATCH(B3191,Market!$A$6:$A$9,0))),0)</f>
        <v/>
      </c>
    </row>
    <row r="3192">
      <c r="A3192" s="5" t="inlineStr">
        <is>
          <t>E03706</t>
        </is>
      </c>
      <c r="B3192" s="5" t="inlineStr">
        <is>
          <t>PL</t>
        </is>
      </c>
      <c r="C3192" s="5" t="inlineStr">
        <is>
          <t>Customer Service</t>
        </is>
      </c>
      <c r="D3192" s="5" t="inlineStr">
        <is>
          <t>L3</t>
        </is>
      </c>
      <c r="E3192" s="5" t="inlineStr">
        <is>
          <t>M</t>
        </is>
      </c>
      <c r="F3192" s="5" t="n">
        <v>0.8</v>
      </c>
      <c r="G3192" s="31" t="n">
        <v>29350</v>
      </c>
      <c r="H3192" s="31" t="n">
        <v>30200</v>
      </c>
      <c r="I3192" s="6">
        <f>INDEX(Roles!$J$5:$J$40,MATCH(C3192&amp;"|"&amp;D3192,Roles!$A$5:$A$40,0))</f>
        <v/>
      </c>
      <c r="J3192" s="6">
        <f>INDEX(Roles!$K$5:$K$40,MATCH(C3192&amp;"|"&amp;D3192,Roles!$A$5:$A$40,0))</f>
        <v/>
      </c>
      <c r="K3192" s="26">
        <f>INDEX(Market!$K$31:$K$54,MATCH(B3192&amp;"|"&amp;J3192,Market!$A$31:$A$54,0))</f>
        <v/>
      </c>
      <c r="L3192" s="6">
        <f>INDEX(Settings!$E$13:$E$19,MATCH(I3192,Settings!$B$13:$B$19,0))</f>
        <v/>
      </c>
      <c r="M3192" s="25">
        <f>INDEX(Structure!$K$6:$K$12,MATCH(I3192,Structure!$A$6:$A$12,0))</f>
        <v/>
      </c>
      <c r="N3192" s="26">
        <f>INDEX(Structure!$G$25:$G$52,MATCH(B3192&amp;"|"&amp;I3192,Structure!$A$25:$A$52,0))</f>
        <v/>
      </c>
      <c r="O3192" s="26">
        <f>INDEX(Structure!$H$25:$H$52,MATCH(B3192&amp;"|"&amp;I3192,Structure!$A$25:$A$52,0))</f>
        <v/>
      </c>
      <c r="P3192" s="26">
        <f>INDEX(Structure!$I$25:$I$52,MATCH(B3192&amp;"|"&amp;I3192,Structure!$A$25:$A$52,0))</f>
        <v/>
      </c>
      <c r="Q3192" s="20">
        <f>G3192/H3192</f>
        <v/>
      </c>
      <c r="R3192" s="20">
        <f>G3192/O3192</f>
        <v/>
      </c>
      <c r="S3192" s="32">
        <f>(G3192-N3192)/(P3192-N3192)</f>
        <v/>
      </c>
      <c r="T3192" s="4">
        <f>IF(G3192&lt;N3192,"Below",IF(G3192&gt;P3192,"Above","Within"))</f>
        <v/>
      </c>
      <c r="U3192" s="17">
        <f>MAX(0,N3192-G3192)*F3192</f>
        <v/>
      </c>
      <c r="V3192" s="17">
        <f>MAX(0,G3192-P3192)*F3192</f>
        <v/>
      </c>
      <c r="W3192" s="33">
        <f>IF(T3192="Above",LN(G3192/P3192)/LN(1+INDEX(Market!$E$6:$E$9,MATCH(B3192,Market!$A$6:$A$9,0))),0)</f>
        <v/>
      </c>
    </row>
    <row r="3193">
      <c r="A3193" s="5" t="inlineStr">
        <is>
          <t>E03707</t>
        </is>
      </c>
      <c r="B3193" s="5" t="inlineStr">
        <is>
          <t>IT</t>
        </is>
      </c>
      <c r="C3193" s="5" t="inlineStr">
        <is>
          <t>Finance</t>
        </is>
      </c>
      <c r="D3193" s="5" t="inlineStr">
        <is>
          <t>L2</t>
        </is>
      </c>
      <c r="E3193" s="5" t="inlineStr">
        <is>
          <t>M</t>
        </is>
      </c>
      <c r="F3193" s="5" t="n">
        <v>1</v>
      </c>
      <c r="G3193" s="31" t="n">
        <v>38500</v>
      </c>
      <c r="H3193" s="31" t="n">
        <v>35800</v>
      </c>
      <c r="I3193" s="6">
        <f>INDEX(Roles!$J$5:$J$40,MATCH(C3193&amp;"|"&amp;D3193,Roles!$A$5:$A$40,0))</f>
        <v/>
      </c>
      <c r="J3193" s="6">
        <f>INDEX(Roles!$K$5:$K$40,MATCH(C3193&amp;"|"&amp;D3193,Roles!$A$5:$A$40,0))</f>
        <v/>
      </c>
      <c r="K3193" s="26">
        <f>INDEX(Market!$K$31:$K$54,MATCH(B3193&amp;"|"&amp;J3193,Market!$A$31:$A$54,0))</f>
        <v/>
      </c>
      <c r="L3193" s="6">
        <f>INDEX(Settings!$E$13:$E$19,MATCH(I3193,Settings!$B$13:$B$19,0))</f>
        <v/>
      </c>
      <c r="M3193" s="25">
        <f>INDEX(Structure!$K$6:$K$12,MATCH(I3193,Structure!$A$6:$A$12,0))</f>
        <v/>
      </c>
      <c r="N3193" s="26">
        <f>INDEX(Structure!$G$25:$G$52,MATCH(B3193&amp;"|"&amp;I3193,Structure!$A$25:$A$52,0))</f>
        <v/>
      </c>
      <c r="O3193" s="26">
        <f>INDEX(Structure!$H$25:$H$52,MATCH(B3193&amp;"|"&amp;I3193,Structure!$A$25:$A$52,0))</f>
        <v/>
      </c>
      <c r="P3193" s="26">
        <f>INDEX(Structure!$I$25:$I$52,MATCH(B3193&amp;"|"&amp;I3193,Structure!$A$25:$A$52,0))</f>
        <v/>
      </c>
      <c r="Q3193" s="20">
        <f>G3193/H3193</f>
        <v/>
      </c>
      <c r="R3193" s="20">
        <f>G3193/O3193</f>
        <v/>
      </c>
      <c r="S3193" s="32">
        <f>(G3193-N3193)/(P3193-N3193)</f>
        <v/>
      </c>
      <c r="T3193" s="4">
        <f>IF(G3193&lt;N3193,"Below",IF(G3193&gt;P3193,"Above","Within"))</f>
        <v/>
      </c>
      <c r="U3193" s="17">
        <f>MAX(0,N3193-G3193)*F3193</f>
        <v/>
      </c>
      <c r="V3193" s="17">
        <f>MAX(0,G3193-P3193)*F3193</f>
        <v/>
      </c>
      <c r="W3193" s="33">
        <f>IF(T3193="Above",LN(G3193/P3193)/LN(1+INDEX(Market!$E$6:$E$9,MATCH(B3193,Market!$A$6:$A$9,0))),0)</f>
        <v/>
      </c>
    </row>
    <row r="3194">
      <c r="A3194" s="5" t="inlineStr">
        <is>
          <t>E03708</t>
        </is>
      </c>
      <c r="B3194" s="5" t="inlineStr">
        <is>
          <t>IT</t>
        </is>
      </c>
      <c r="C3194" s="5" t="inlineStr">
        <is>
          <t>Operations</t>
        </is>
      </c>
      <c r="D3194" s="5" t="inlineStr">
        <is>
          <t>L6</t>
        </is>
      </c>
      <c r="E3194" s="5" t="inlineStr">
        <is>
          <t>F</t>
        </is>
      </c>
      <c r="F3194" s="5" t="n">
        <v>1</v>
      </c>
      <c r="G3194" s="31" t="n">
        <v>98500</v>
      </c>
      <c r="H3194" s="31" t="n">
        <v>98800</v>
      </c>
      <c r="I3194" s="6">
        <f>INDEX(Roles!$J$5:$J$40,MATCH(C3194&amp;"|"&amp;D3194,Roles!$A$5:$A$40,0))</f>
        <v/>
      </c>
      <c r="J3194" s="6">
        <f>INDEX(Roles!$K$5:$K$40,MATCH(C3194&amp;"|"&amp;D3194,Roles!$A$5:$A$40,0))</f>
        <v/>
      </c>
      <c r="K3194" s="26">
        <f>INDEX(Market!$K$31:$K$54,MATCH(B3194&amp;"|"&amp;J3194,Market!$A$31:$A$54,0))</f>
        <v/>
      </c>
      <c r="L3194" s="6">
        <f>INDEX(Settings!$E$13:$E$19,MATCH(I3194,Settings!$B$13:$B$19,0))</f>
        <v/>
      </c>
      <c r="M3194" s="25">
        <f>INDEX(Structure!$K$6:$K$12,MATCH(I3194,Structure!$A$6:$A$12,0))</f>
        <v/>
      </c>
      <c r="N3194" s="26">
        <f>INDEX(Structure!$G$25:$G$52,MATCH(B3194&amp;"|"&amp;I3194,Structure!$A$25:$A$52,0))</f>
        <v/>
      </c>
      <c r="O3194" s="26">
        <f>INDEX(Structure!$H$25:$H$52,MATCH(B3194&amp;"|"&amp;I3194,Structure!$A$25:$A$52,0))</f>
        <v/>
      </c>
      <c r="P3194" s="26">
        <f>INDEX(Structure!$I$25:$I$52,MATCH(B3194&amp;"|"&amp;I3194,Structure!$A$25:$A$52,0))</f>
        <v/>
      </c>
      <c r="Q3194" s="20">
        <f>G3194/H3194</f>
        <v/>
      </c>
      <c r="R3194" s="20">
        <f>G3194/O3194</f>
        <v/>
      </c>
      <c r="S3194" s="32">
        <f>(G3194-N3194)/(P3194-N3194)</f>
        <v/>
      </c>
      <c r="T3194" s="4">
        <f>IF(G3194&lt;N3194,"Below",IF(G3194&gt;P3194,"Above","Within"))</f>
        <v/>
      </c>
      <c r="U3194" s="17">
        <f>MAX(0,N3194-G3194)*F3194</f>
        <v/>
      </c>
      <c r="V3194" s="17">
        <f>MAX(0,G3194-P3194)*F3194</f>
        <v/>
      </c>
      <c r="W3194" s="33">
        <f>IF(T3194="Above",LN(G3194/P3194)/LN(1+INDEX(Market!$E$6:$E$9,MATCH(B3194,Market!$A$6:$A$9,0))),0)</f>
        <v/>
      </c>
    </row>
    <row r="3195">
      <c r="A3195" s="5" t="inlineStr">
        <is>
          <t>E03709</t>
        </is>
      </c>
      <c r="B3195" s="5" t="inlineStr">
        <is>
          <t>DE</t>
        </is>
      </c>
      <c r="C3195" s="5" t="inlineStr">
        <is>
          <t>Customer Service</t>
        </is>
      </c>
      <c r="D3195" s="5" t="inlineStr">
        <is>
          <t>L1</t>
        </is>
      </c>
      <c r="E3195" s="5" t="inlineStr">
        <is>
          <t>M</t>
        </is>
      </c>
      <c r="F3195" s="5" t="n">
        <v>1</v>
      </c>
      <c r="G3195" s="31" t="n">
        <v>34400</v>
      </c>
      <c r="H3195" s="31" t="n">
        <v>34200</v>
      </c>
      <c r="I3195" s="6">
        <f>INDEX(Roles!$J$5:$J$40,MATCH(C3195&amp;"|"&amp;D3195,Roles!$A$5:$A$40,0))</f>
        <v/>
      </c>
      <c r="J3195" s="6">
        <f>INDEX(Roles!$K$5:$K$40,MATCH(C3195&amp;"|"&amp;D3195,Roles!$A$5:$A$40,0))</f>
        <v/>
      </c>
      <c r="K3195" s="26">
        <f>INDEX(Market!$K$31:$K$54,MATCH(B3195&amp;"|"&amp;J3195,Market!$A$31:$A$54,0))</f>
        <v/>
      </c>
      <c r="L3195" s="6">
        <f>INDEX(Settings!$E$13:$E$19,MATCH(I3195,Settings!$B$13:$B$19,0))</f>
        <v/>
      </c>
      <c r="M3195" s="25">
        <f>INDEX(Structure!$K$6:$K$12,MATCH(I3195,Structure!$A$6:$A$12,0))</f>
        <v/>
      </c>
      <c r="N3195" s="26">
        <f>INDEX(Structure!$G$25:$G$52,MATCH(B3195&amp;"|"&amp;I3195,Structure!$A$25:$A$52,0))</f>
        <v/>
      </c>
      <c r="O3195" s="26">
        <f>INDEX(Structure!$H$25:$H$52,MATCH(B3195&amp;"|"&amp;I3195,Structure!$A$25:$A$52,0))</f>
        <v/>
      </c>
      <c r="P3195" s="26">
        <f>INDEX(Structure!$I$25:$I$52,MATCH(B3195&amp;"|"&amp;I3195,Structure!$A$25:$A$52,0))</f>
        <v/>
      </c>
      <c r="Q3195" s="20">
        <f>G3195/H3195</f>
        <v/>
      </c>
      <c r="R3195" s="20">
        <f>G3195/O3195</f>
        <v/>
      </c>
      <c r="S3195" s="32">
        <f>(G3195-N3195)/(P3195-N3195)</f>
        <v/>
      </c>
      <c r="T3195" s="4">
        <f>IF(G3195&lt;N3195,"Below",IF(G3195&gt;P3195,"Above","Within"))</f>
        <v/>
      </c>
      <c r="U3195" s="17">
        <f>MAX(0,N3195-G3195)*F3195</f>
        <v/>
      </c>
      <c r="V3195" s="17">
        <f>MAX(0,G3195-P3195)*F3195</f>
        <v/>
      </c>
      <c r="W3195" s="33">
        <f>IF(T3195="Above",LN(G3195/P3195)/LN(1+INDEX(Market!$E$6:$E$9,MATCH(B3195,Market!$A$6:$A$9,0))),0)</f>
        <v/>
      </c>
    </row>
    <row r="3196">
      <c r="A3196" s="5" t="inlineStr">
        <is>
          <t>E03711</t>
        </is>
      </c>
      <c r="B3196" s="5" t="inlineStr">
        <is>
          <t>ES</t>
        </is>
      </c>
      <c r="C3196" s="5" t="inlineStr">
        <is>
          <t>Sales</t>
        </is>
      </c>
      <c r="D3196" s="5" t="inlineStr">
        <is>
          <t>L4</t>
        </is>
      </c>
      <c r="E3196" s="5" t="inlineStr">
        <is>
          <t>M</t>
        </is>
      </c>
      <c r="F3196" s="5" t="n">
        <v>1</v>
      </c>
      <c r="G3196" s="31" t="n">
        <v>52600</v>
      </c>
      <c r="H3196" s="31" t="n">
        <v>55100</v>
      </c>
      <c r="I3196" s="6">
        <f>INDEX(Roles!$J$5:$J$40,MATCH(C3196&amp;"|"&amp;D3196,Roles!$A$5:$A$40,0))</f>
        <v/>
      </c>
      <c r="J3196" s="6">
        <f>INDEX(Roles!$K$5:$K$40,MATCH(C3196&amp;"|"&amp;D3196,Roles!$A$5:$A$40,0))</f>
        <v/>
      </c>
      <c r="K3196" s="26">
        <f>INDEX(Market!$K$31:$K$54,MATCH(B3196&amp;"|"&amp;J3196,Market!$A$31:$A$54,0))</f>
        <v/>
      </c>
      <c r="L3196" s="6">
        <f>INDEX(Settings!$E$13:$E$19,MATCH(I3196,Settings!$B$13:$B$19,0))</f>
        <v/>
      </c>
      <c r="M3196" s="25">
        <f>INDEX(Structure!$K$6:$K$12,MATCH(I3196,Structure!$A$6:$A$12,0))</f>
        <v/>
      </c>
      <c r="N3196" s="26">
        <f>INDEX(Structure!$G$25:$G$52,MATCH(B3196&amp;"|"&amp;I3196,Structure!$A$25:$A$52,0))</f>
        <v/>
      </c>
      <c r="O3196" s="26">
        <f>INDEX(Structure!$H$25:$H$52,MATCH(B3196&amp;"|"&amp;I3196,Structure!$A$25:$A$52,0))</f>
        <v/>
      </c>
      <c r="P3196" s="26">
        <f>INDEX(Structure!$I$25:$I$52,MATCH(B3196&amp;"|"&amp;I3196,Structure!$A$25:$A$52,0))</f>
        <v/>
      </c>
      <c r="Q3196" s="20">
        <f>G3196/H3196</f>
        <v/>
      </c>
      <c r="R3196" s="20">
        <f>G3196/O3196</f>
        <v/>
      </c>
      <c r="S3196" s="32">
        <f>(G3196-N3196)/(P3196-N3196)</f>
        <v/>
      </c>
      <c r="T3196" s="4">
        <f>IF(G3196&lt;N3196,"Below",IF(G3196&gt;P3196,"Above","Within"))</f>
        <v/>
      </c>
      <c r="U3196" s="17">
        <f>MAX(0,N3196-G3196)*F3196</f>
        <v/>
      </c>
      <c r="V3196" s="17">
        <f>MAX(0,G3196-P3196)*F3196</f>
        <v/>
      </c>
      <c r="W3196" s="33">
        <f>IF(T3196="Above",LN(G3196/P3196)/LN(1+INDEX(Market!$E$6:$E$9,MATCH(B3196,Market!$A$6:$A$9,0))),0)</f>
        <v/>
      </c>
    </row>
    <row r="3197">
      <c r="A3197" s="5" t="inlineStr">
        <is>
          <t>E03712</t>
        </is>
      </c>
      <c r="B3197" s="5" t="inlineStr">
        <is>
          <t>IT</t>
        </is>
      </c>
      <c r="C3197" s="5" t="inlineStr">
        <is>
          <t>Sales</t>
        </is>
      </c>
      <c r="D3197" s="5" t="inlineStr">
        <is>
          <t>L4</t>
        </is>
      </c>
      <c r="E3197" s="5" t="inlineStr">
        <is>
          <t>M</t>
        </is>
      </c>
      <c r="F3197" s="5" t="n">
        <v>1</v>
      </c>
      <c r="G3197" s="31" t="n">
        <v>65800</v>
      </c>
      <c r="H3197" s="31" t="n">
        <v>57300</v>
      </c>
      <c r="I3197" s="6">
        <f>INDEX(Roles!$J$5:$J$40,MATCH(C3197&amp;"|"&amp;D3197,Roles!$A$5:$A$40,0))</f>
        <v/>
      </c>
      <c r="J3197" s="6">
        <f>INDEX(Roles!$K$5:$K$40,MATCH(C3197&amp;"|"&amp;D3197,Roles!$A$5:$A$40,0))</f>
        <v/>
      </c>
      <c r="K3197" s="26">
        <f>INDEX(Market!$K$31:$K$54,MATCH(B3197&amp;"|"&amp;J3197,Market!$A$31:$A$54,0))</f>
        <v/>
      </c>
      <c r="L3197" s="6">
        <f>INDEX(Settings!$E$13:$E$19,MATCH(I3197,Settings!$B$13:$B$19,0))</f>
        <v/>
      </c>
      <c r="M3197" s="25">
        <f>INDEX(Structure!$K$6:$K$12,MATCH(I3197,Structure!$A$6:$A$12,0))</f>
        <v/>
      </c>
      <c r="N3197" s="26">
        <f>INDEX(Structure!$G$25:$G$52,MATCH(B3197&amp;"|"&amp;I3197,Structure!$A$25:$A$52,0))</f>
        <v/>
      </c>
      <c r="O3197" s="26">
        <f>INDEX(Structure!$H$25:$H$52,MATCH(B3197&amp;"|"&amp;I3197,Structure!$A$25:$A$52,0))</f>
        <v/>
      </c>
      <c r="P3197" s="26">
        <f>INDEX(Structure!$I$25:$I$52,MATCH(B3197&amp;"|"&amp;I3197,Structure!$A$25:$A$52,0))</f>
        <v/>
      </c>
      <c r="Q3197" s="20">
        <f>G3197/H3197</f>
        <v/>
      </c>
      <c r="R3197" s="20">
        <f>G3197/O3197</f>
        <v/>
      </c>
      <c r="S3197" s="32">
        <f>(G3197-N3197)/(P3197-N3197)</f>
        <v/>
      </c>
      <c r="T3197" s="4">
        <f>IF(G3197&lt;N3197,"Below",IF(G3197&gt;P3197,"Above","Within"))</f>
        <v/>
      </c>
      <c r="U3197" s="17">
        <f>MAX(0,N3197-G3197)*F3197</f>
        <v/>
      </c>
      <c r="V3197" s="17">
        <f>MAX(0,G3197-P3197)*F3197</f>
        <v/>
      </c>
      <c r="W3197" s="33">
        <f>IF(T3197="Above",LN(G3197/P3197)/LN(1+INDEX(Market!$E$6:$E$9,MATCH(B3197,Market!$A$6:$A$9,0))),0)</f>
        <v/>
      </c>
    </row>
    <row r="3198">
      <c r="A3198" s="5" t="inlineStr">
        <is>
          <t>E03713</t>
        </is>
      </c>
      <c r="B3198" s="5" t="inlineStr">
        <is>
          <t>IT</t>
        </is>
      </c>
      <c r="C3198" s="5" t="inlineStr">
        <is>
          <t>Operations</t>
        </is>
      </c>
      <c r="D3198" s="5" t="inlineStr">
        <is>
          <t>L2</t>
        </is>
      </c>
      <c r="E3198" s="5" t="inlineStr">
        <is>
          <t>F</t>
        </is>
      </c>
      <c r="F3198" s="5" t="n">
        <v>1</v>
      </c>
      <c r="G3198" s="31" t="n">
        <v>30350</v>
      </c>
      <c r="H3198" s="31" t="n">
        <v>30900</v>
      </c>
      <c r="I3198" s="6">
        <f>INDEX(Roles!$J$5:$J$40,MATCH(C3198&amp;"|"&amp;D3198,Roles!$A$5:$A$40,0))</f>
        <v/>
      </c>
      <c r="J3198" s="6">
        <f>INDEX(Roles!$K$5:$K$40,MATCH(C3198&amp;"|"&amp;D3198,Roles!$A$5:$A$40,0))</f>
        <v/>
      </c>
      <c r="K3198" s="26">
        <f>INDEX(Market!$K$31:$K$54,MATCH(B3198&amp;"|"&amp;J3198,Market!$A$31:$A$54,0))</f>
        <v/>
      </c>
      <c r="L3198" s="6">
        <f>INDEX(Settings!$E$13:$E$19,MATCH(I3198,Settings!$B$13:$B$19,0))</f>
        <v/>
      </c>
      <c r="M3198" s="25">
        <f>INDEX(Structure!$K$6:$K$12,MATCH(I3198,Structure!$A$6:$A$12,0))</f>
        <v/>
      </c>
      <c r="N3198" s="26">
        <f>INDEX(Structure!$G$25:$G$52,MATCH(B3198&amp;"|"&amp;I3198,Structure!$A$25:$A$52,0))</f>
        <v/>
      </c>
      <c r="O3198" s="26">
        <f>INDEX(Structure!$H$25:$H$52,MATCH(B3198&amp;"|"&amp;I3198,Structure!$A$25:$A$52,0))</f>
        <v/>
      </c>
      <c r="P3198" s="26">
        <f>INDEX(Structure!$I$25:$I$52,MATCH(B3198&amp;"|"&amp;I3198,Structure!$A$25:$A$52,0))</f>
        <v/>
      </c>
      <c r="Q3198" s="20">
        <f>G3198/H3198</f>
        <v/>
      </c>
      <c r="R3198" s="20">
        <f>G3198/O3198</f>
        <v/>
      </c>
      <c r="S3198" s="32">
        <f>(G3198-N3198)/(P3198-N3198)</f>
        <v/>
      </c>
      <c r="T3198" s="4">
        <f>IF(G3198&lt;N3198,"Below",IF(G3198&gt;P3198,"Above","Within"))</f>
        <v/>
      </c>
      <c r="U3198" s="17">
        <f>MAX(0,N3198-G3198)*F3198</f>
        <v/>
      </c>
      <c r="V3198" s="17">
        <f>MAX(0,G3198-P3198)*F3198</f>
        <v/>
      </c>
      <c r="W3198" s="33">
        <f>IF(T3198="Above",LN(G3198/P3198)/LN(1+INDEX(Market!$E$6:$E$9,MATCH(B3198,Market!$A$6:$A$9,0))),0)</f>
        <v/>
      </c>
    </row>
    <row r="3199">
      <c r="A3199" s="5" t="inlineStr">
        <is>
          <t>E03715</t>
        </is>
      </c>
      <c r="B3199" s="5" t="inlineStr">
        <is>
          <t>IT</t>
        </is>
      </c>
      <c r="C3199" s="5" t="inlineStr">
        <is>
          <t>Operations</t>
        </is>
      </c>
      <c r="D3199" s="5" t="inlineStr">
        <is>
          <t>L2</t>
        </is>
      </c>
      <c r="E3199" s="5" t="inlineStr">
        <is>
          <t>F</t>
        </is>
      </c>
      <c r="F3199" s="5" t="n">
        <v>1</v>
      </c>
      <c r="G3199" s="31" t="n">
        <v>27650</v>
      </c>
      <c r="H3199" s="31" t="n">
        <v>30900</v>
      </c>
      <c r="I3199" s="6">
        <f>INDEX(Roles!$J$5:$J$40,MATCH(C3199&amp;"|"&amp;D3199,Roles!$A$5:$A$40,0))</f>
        <v/>
      </c>
      <c r="J3199" s="6">
        <f>INDEX(Roles!$K$5:$K$40,MATCH(C3199&amp;"|"&amp;D3199,Roles!$A$5:$A$40,0))</f>
        <v/>
      </c>
      <c r="K3199" s="26">
        <f>INDEX(Market!$K$31:$K$54,MATCH(B3199&amp;"|"&amp;J3199,Market!$A$31:$A$54,0))</f>
        <v/>
      </c>
      <c r="L3199" s="6">
        <f>INDEX(Settings!$E$13:$E$19,MATCH(I3199,Settings!$B$13:$B$19,0))</f>
        <v/>
      </c>
      <c r="M3199" s="25">
        <f>INDEX(Structure!$K$6:$K$12,MATCH(I3199,Structure!$A$6:$A$12,0))</f>
        <v/>
      </c>
      <c r="N3199" s="26">
        <f>INDEX(Structure!$G$25:$G$52,MATCH(B3199&amp;"|"&amp;I3199,Structure!$A$25:$A$52,0))</f>
        <v/>
      </c>
      <c r="O3199" s="26">
        <f>INDEX(Structure!$H$25:$H$52,MATCH(B3199&amp;"|"&amp;I3199,Structure!$A$25:$A$52,0))</f>
        <v/>
      </c>
      <c r="P3199" s="26">
        <f>INDEX(Structure!$I$25:$I$52,MATCH(B3199&amp;"|"&amp;I3199,Structure!$A$25:$A$52,0))</f>
        <v/>
      </c>
      <c r="Q3199" s="20">
        <f>G3199/H3199</f>
        <v/>
      </c>
      <c r="R3199" s="20">
        <f>G3199/O3199</f>
        <v/>
      </c>
      <c r="S3199" s="32">
        <f>(G3199-N3199)/(P3199-N3199)</f>
        <v/>
      </c>
      <c r="T3199" s="4">
        <f>IF(G3199&lt;N3199,"Below",IF(G3199&gt;P3199,"Above","Within"))</f>
        <v/>
      </c>
      <c r="U3199" s="17">
        <f>MAX(0,N3199-G3199)*F3199</f>
        <v/>
      </c>
      <c r="V3199" s="17">
        <f>MAX(0,G3199-P3199)*F3199</f>
        <v/>
      </c>
      <c r="W3199" s="33">
        <f>IF(T3199="Above",LN(G3199/P3199)/LN(1+INDEX(Market!$E$6:$E$9,MATCH(B3199,Market!$A$6:$A$9,0))),0)</f>
        <v/>
      </c>
    </row>
    <row r="3200">
      <c r="A3200" s="5" t="inlineStr">
        <is>
          <t>E03716</t>
        </is>
      </c>
      <c r="B3200" s="5" t="inlineStr">
        <is>
          <t>DE</t>
        </is>
      </c>
      <c r="C3200" s="5" t="inlineStr">
        <is>
          <t>Tech</t>
        </is>
      </c>
      <c r="D3200" s="5" t="inlineStr">
        <is>
          <t>L4</t>
        </is>
      </c>
      <c r="E3200" s="5" t="inlineStr">
        <is>
          <t>M</t>
        </is>
      </c>
      <c r="F3200" s="5" t="n">
        <v>1</v>
      </c>
      <c r="G3200" s="31" t="n">
        <v>107500</v>
      </c>
      <c r="H3200" s="31" t="n">
        <v>99800</v>
      </c>
      <c r="I3200" s="6">
        <f>INDEX(Roles!$J$5:$J$40,MATCH(C3200&amp;"|"&amp;D3200,Roles!$A$5:$A$40,0))</f>
        <v/>
      </c>
      <c r="J3200" s="6">
        <f>INDEX(Roles!$K$5:$K$40,MATCH(C3200&amp;"|"&amp;D3200,Roles!$A$5:$A$40,0))</f>
        <v/>
      </c>
      <c r="K3200" s="26">
        <f>INDEX(Market!$K$31:$K$54,MATCH(B3200&amp;"|"&amp;J3200,Market!$A$31:$A$54,0))</f>
        <v/>
      </c>
      <c r="L3200" s="6">
        <f>INDEX(Settings!$E$13:$E$19,MATCH(I3200,Settings!$B$13:$B$19,0))</f>
        <v/>
      </c>
      <c r="M3200" s="25">
        <f>INDEX(Structure!$K$6:$K$12,MATCH(I3200,Structure!$A$6:$A$12,0))</f>
        <v/>
      </c>
      <c r="N3200" s="26">
        <f>INDEX(Structure!$G$25:$G$52,MATCH(B3200&amp;"|"&amp;I3200,Structure!$A$25:$A$52,0))</f>
        <v/>
      </c>
      <c r="O3200" s="26">
        <f>INDEX(Structure!$H$25:$H$52,MATCH(B3200&amp;"|"&amp;I3200,Structure!$A$25:$A$52,0))</f>
        <v/>
      </c>
      <c r="P3200" s="26">
        <f>INDEX(Structure!$I$25:$I$52,MATCH(B3200&amp;"|"&amp;I3200,Structure!$A$25:$A$52,0))</f>
        <v/>
      </c>
      <c r="Q3200" s="20">
        <f>G3200/H3200</f>
        <v/>
      </c>
      <c r="R3200" s="20">
        <f>G3200/O3200</f>
        <v/>
      </c>
      <c r="S3200" s="32">
        <f>(G3200-N3200)/(P3200-N3200)</f>
        <v/>
      </c>
      <c r="T3200" s="4">
        <f>IF(G3200&lt;N3200,"Below",IF(G3200&gt;P3200,"Above","Within"))</f>
        <v/>
      </c>
      <c r="U3200" s="17">
        <f>MAX(0,N3200-G3200)*F3200</f>
        <v/>
      </c>
      <c r="V3200" s="17">
        <f>MAX(0,G3200-P3200)*F3200</f>
        <v/>
      </c>
      <c r="W3200" s="33">
        <f>IF(T3200="Above",LN(G3200/P3200)/LN(1+INDEX(Market!$E$6:$E$9,MATCH(B3200,Market!$A$6:$A$9,0))),0)</f>
        <v/>
      </c>
    </row>
    <row r="3201">
      <c r="A3201" s="5" t="inlineStr">
        <is>
          <t>E03717</t>
        </is>
      </c>
      <c r="B3201" s="5" t="inlineStr">
        <is>
          <t>IT</t>
        </is>
      </c>
      <c r="C3201" s="5" t="inlineStr">
        <is>
          <t>Finance</t>
        </is>
      </c>
      <c r="D3201" s="5" t="inlineStr">
        <is>
          <t>L3</t>
        </is>
      </c>
      <c r="E3201" s="5" t="inlineStr">
        <is>
          <t>F</t>
        </is>
      </c>
      <c r="F3201" s="5" t="n">
        <v>1</v>
      </c>
      <c r="G3201" s="31" t="n">
        <v>48000</v>
      </c>
      <c r="H3201" s="31" t="n">
        <v>45800</v>
      </c>
      <c r="I3201" s="6">
        <f>INDEX(Roles!$J$5:$J$40,MATCH(C3201&amp;"|"&amp;D3201,Roles!$A$5:$A$40,0))</f>
        <v/>
      </c>
      <c r="J3201" s="6">
        <f>INDEX(Roles!$K$5:$K$40,MATCH(C3201&amp;"|"&amp;D3201,Roles!$A$5:$A$40,0))</f>
        <v/>
      </c>
      <c r="K3201" s="26">
        <f>INDEX(Market!$K$31:$K$54,MATCH(B3201&amp;"|"&amp;J3201,Market!$A$31:$A$54,0))</f>
        <v/>
      </c>
      <c r="L3201" s="6">
        <f>INDEX(Settings!$E$13:$E$19,MATCH(I3201,Settings!$B$13:$B$19,0))</f>
        <v/>
      </c>
      <c r="M3201" s="25">
        <f>INDEX(Structure!$K$6:$K$12,MATCH(I3201,Structure!$A$6:$A$12,0))</f>
        <v/>
      </c>
      <c r="N3201" s="26">
        <f>INDEX(Structure!$G$25:$G$52,MATCH(B3201&amp;"|"&amp;I3201,Structure!$A$25:$A$52,0))</f>
        <v/>
      </c>
      <c r="O3201" s="26">
        <f>INDEX(Structure!$H$25:$H$52,MATCH(B3201&amp;"|"&amp;I3201,Structure!$A$25:$A$52,0))</f>
        <v/>
      </c>
      <c r="P3201" s="26">
        <f>INDEX(Structure!$I$25:$I$52,MATCH(B3201&amp;"|"&amp;I3201,Structure!$A$25:$A$52,0))</f>
        <v/>
      </c>
      <c r="Q3201" s="20">
        <f>G3201/H3201</f>
        <v/>
      </c>
      <c r="R3201" s="20">
        <f>G3201/O3201</f>
        <v/>
      </c>
      <c r="S3201" s="32">
        <f>(G3201-N3201)/(P3201-N3201)</f>
        <v/>
      </c>
      <c r="T3201" s="4">
        <f>IF(G3201&lt;N3201,"Below",IF(G3201&gt;P3201,"Above","Within"))</f>
        <v/>
      </c>
      <c r="U3201" s="17">
        <f>MAX(0,N3201-G3201)*F3201</f>
        <v/>
      </c>
      <c r="V3201" s="17">
        <f>MAX(0,G3201-P3201)*F3201</f>
        <v/>
      </c>
      <c r="W3201" s="33">
        <f>IF(T3201="Above",LN(G3201/P3201)/LN(1+INDEX(Market!$E$6:$E$9,MATCH(B3201,Market!$A$6:$A$9,0))),0)</f>
        <v/>
      </c>
    </row>
    <row r="3202">
      <c r="A3202" s="5" t="inlineStr">
        <is>
          <t>E03718</t>
        </is>
      </c>
      <c r="B3202" s="5" t="inlineStr">
        <is>
          <t>PL</t>
        </is>
      </c>
      <c r="C3202" s="5" t="inlineStr">
        <is>
          <t>Sales</t>
        </is>
      </c>
      <c r="D3202" s="5" t="inlineStr">
        <is>
          <t>L1</t>
        </is>
      </c>
      <c r="E3202" s="5" t="inlineStr">
        <is>
          <t>F</t>
        </is>
      </c>
      <c r="F3202" s="5" t="n">
        <v>1</v>
      </c>
      <c r="G3202" s="31" t="n">
        <v>25400</v>
      </c>
      <c r="H3202" s="31" t="n">
        <v>22000</v>
      </c>
      <c r="I3202" s="6">
        <f>INDEX(Roles!$J$5:$J$40,MATCH(C3202&amp;"|"&amp;D3202,Roles!$A$5:$A$40,0))</f>
        <v/>
      </c>
      <c r="J3202" s="6">
        <f>INDEX(Roles!$K$5:$K$40,MATCH(C3202&amp;"|"&amp;D3202,Roles!$A$5:$A$40,0))</f>
        <v/>
      </c>
      <c r="K3202" s="26">
        <f>INDEX(Market!$K$31:$K$54,MATCH(B3202&amp;"|"&amp;J3202,Market!$A$31:$A$54,0))</f>
        <v/>
      </c>
      <c r="L3202" s="6">
        <f>INDEX(Settings!$E$13:$E$19,MATCH(I3202,Settings!$B$13:$B$19,0))</f>
        <v/>
      </c>
      <c r="M3202" s="25">
        <f>INDEX(Structure!$K$6:$K$12,MATCH(I3202,Structure!$A$6:$A$12,0))</f>
        <v/>
      </c>
      <c r="N3202" s="26">
        <f>INDEX(Structure!$G$25:$G$52,MATCH(B3202&amp;"|"&amp;I3202,Structure!$A$25:$A$52,0))</f>
        <v/>
      </c>
      <c r="O3202" s="26">
        <f>INDEX(Structure!$H$25:$H$52,MATCH(B3202&amp;"|"&amp;I3202,Structure!$A$25:$A$52,0))</f>
        <v/>
      </c>
      <c r="P3202" s="26">
        <f>INDEX(Structure!$I$25:$I$52,MATCH(B3202&amp;"|"&amp;I3202,Structure!$A$25:$A$52,0))</f>
        <v/>
      </c>
      <c r="Q3202" s="20">
        <f>G3202/H3202</f>
        <v/>
      </c>
      <c r="R3202" s="20">
        <f>G3202/O3202</f>
        <v/>
      </c>
      <c r="S3202" s="32">
        <f>(G3202-N3202)/(P3202-N3202)</f>
        <v/>
      </c>
      <c r="T3202" s="4">
        <f>IF(G3202&lt;N3202,"Below",IF(G3202&gt;P3202,"Above","Within"))</f>
        <v/>
      </c>
      <c r="U3202" s="17">
        <f>MAX(0,N3202-G3202)*F3202</f>
        <v/>
      </c>
      <c r="V3202" s="17">
        <f>MAX(0,G3202-P3202)*F3202</f>
        <v/>
      </c>
      <c r="W3202" s="33">
        <f>IF(T3202="Above",LN(G3202/P3202)/LN(1+INDEX(Market!$E$6:$E$9,MATCH(B3202,Market!$A$6:$A$9,0))),0)</f>
        <v/>
      </c>
    </row>
    <row r="3203">
      <c r="A3203" s="5" t="inlineStr">
        <is>
          <t>E03719</t>
        </is>
      </c>
      <c r="B3203" s="5" t="inlineStr">
        <is>
          <t>IT</t>
        </is>
      </c>
      <c r="C3203" s="5" t="inlineStr">
        <is>
          <t>Customer Service</t>
        </is>
      </c>
      <c r="D3203" s="5" t="inlineStr">
        <is>
          <t>L2</t>
        </is>
      </c>
      <c r="E3203" s="5" t="inlineStr">
        <is>
          <t>F</t>
        </is>
      </c>
      <c r="F3203" s="5" t="n">
        <v>1</v>
      </c>
      <c r="G3203" s="31" t="n">
        <v>29800</v>
      </c>
      <c r="H3203" s="31" t="n">
        <v>29200</v>
      </c>
      <c r="I3203" s="6">
        <f>INDEX(Roles!$J$5:$J$40,MATCH(C3203&amp;"|"&amp;D3203,Roles!$A$5:$A$40,0))</f>
        <v/>
      </c>
      <c r="J3203" s="6">
        <f>INDEX(Roles!$K$5:$K$40,MATCH(C3203&amp;"|"&amp;D3203,Roles!$A$5:$A$40,0))</f>
        <v/>
      </c>
      <c r="K3203" s="26">
        <f>INDEX(Market!$K$31:$K$54,MATCH(B3203&amp;"|"&amp;J3203,Market!$A$31:$A$54,0))</f>
        <v/>
      </c>
      <c r="L3203" s="6">
        <f>INDEX(Settings!$E$13:$E$19,MATCH(I3203,Settings!$B$13:$B$19,0))</f>
        <v/>
      </c>
      <c r="M3203" s="25">
        <f>INDEX(Structure!$K$6:$K$12,MATCH(I3203,Structure!$A$6:$A$12,0))</f>
        <v/>
      </c>
      <c r="N3203" s="26">
        <f>INDEX(Structure!$G$25:$G$52,MATCH(B3203&amp;"|"&amp;I3203,Structure!$A$25:$A$52,0))</f>
        <v/>
      </c>
      <c r="O3203" s="26">
        <f>INDEX(Structure!$H$25:$H$52,MATCH(B3203&amp;"|"&amp;I3203,Structure!$A$25:$A$52,0))</f>
        <v/>
      </c>
      <c r="P3203" s="26">
        <f>INDEX(Structure!$I$25:$I$52,MATCH(B3203&amp;"|"&amp;I3203,Structure!$A$25:$A$52,0))</f>
        <v/>
      </c>
      <c r="Q3203" s="20">
        <f>G3203/H3203</f>
        <v/>
      </c>
      <c r="R3203" s="20">
        <f>G3203/O3203</f>
        <v/>
      </c>
      <c r="S3203" s="32">
        <f>(G3203-N3203)/(P3203-N3203)</f>
        <v/>
      </c>
      <c r="T3203" s="4">
        <f>IF(G3203&lt;N3203,"Below",IF(G3203&gt;P3203,"Above","Within"))</f>
        <v/>
      </c>
      <c r="U3203" s="17">
        <f>MAX(0,N3203-G3203)*F3203</f>
        <v/>
      </c>
      <c r="V3203" s="17">
        <f>MAX(0,G3203-P3203)*F3203</f>
        <v/>
      </c>
      <c r="W3203" s="33">
        <f>IF(T3203="Above",LN(G3203/P3203)/LN(1+INDEX(Market!$E$6:$E$9,MATCH(B3203,Market!$A$6:$A$9,0))),0)</f>
        <v/>
      </c>
    </row>
    <row r="3204">
      <c r="A3204" s="5" t="inlineStr">
        <is>
          <t>E03720</t>
        </is>
      </c>
      <c r="B3204" s="5" t="inlineStr">
        <is>
          <t>IT</t>
        </is>
      </c>
      <c r="C3204" s="5" t="inlineStr">
        <is>
          <t>Finance</t>
        </is>
      </c>
      <c r="D3204" s="5" t="inlineStr">
        <is>
          <t>L3</t>
        </is>
      </c>
      <c r="E3204" s="5" t="inlineStr">
        <is>
          <t>M</t>
        </is>
      </c>
      <c r="F3204" s="5" t="n">
        <v>1</v>
      </c>
      <c r="G3204" s="31" t="n">
        <v>51250</v>
      </c>
      <c r="H3204" s="31" t="n">
        <v>45800</v>
      </c>
      <c r="I3204" s="6">
        <f>INDEX(Roles!$J$5:$J$40,MATCH(C3204&amp;"|"&amp;D3204,Roles!$A$5:$A$40,0))</f>
        <v/>
      </c>
      <c r="J3204" s="6">
        <f>INDEX(Roles!$K$5:$K$40,MATCH(C3204&amp;"|"&amp;D3204,Roles!$A$5:$A$40,0))</f>
        <v/>
      </c>
      <c r="K3204" s="26">
        <f>INDEX(Market!$K$31:$K$54,MATCH(B3204&amp;"|"&amp;J3204,Market!$A$31:$A$54,0))</f>
        <v/>
      </c>
      <c r="L3204" s="6">
        <f>INDEX(Settings!$E$13:$E$19,MATCH(I3204,Settings!$B$13:$B$19,0))</f>
        <v/>
      </c>
      <c r="M3204" s="25">
        <f>INDEX(Structure!$K$6:$K$12,MATCH(I3204,Structure!$A$6:$A$12,0))</f>
        <v/>
      </c>
      <c r="N3204" s="26">
        <f>INDEX(Structure!$G$25:$G$52,MATCH(B3204&amp;"|"&amp;I3204,Structure!$A$25:$A$52,0))</f>
        <v/>
      </c>
      <c r="O3204" s="26">
        <f>INDEX(Structure!$H$25:$H$52,MATCH(B3204&amp;"|"&amp;I3204,Structure!$A$25:$A$52,0))</f>
        <v/>
      </c>
      <c r="P3204" s="26">
        <f>INDEX(Structure!$I$25:$I$52,MATCH(B3204&amp;"|"&amp;I3204,Structure!$A$25:$A$52,0))</f>
        <v/>
      </c>
      <c r="Q3204" s="20">
        <f>G3204/H3204</f>
        <v/>
      </c>
      <c r="R3204" s="20">
        <f>G3204/O3204</f>
        <v/>
      </c>
      <c r="S3204" s="32">
        <f>(G3204-N3204)/(P3204-N3204)</f>
        <v/>
      </c>
      <c r="T3204" s="4">
        <f>IF(G3204&lt;N3204,"Below",IF(G3204&gt;P3204,"Above","Within"))</f>
        <v/>
      </c>
      <c r="U3204" s="17">
        <f>MAX(0,N3204-G3204)*F3204</f>
        <v/>
      </c>
      <c r="V3204" s="17">
        <f>MAX(0,G3204-P3204)*F3204</f>
        <v/>
      </c>
      <c r="W3204" s="33">
        <f>IF(T3204="Above",LN(G3204/P3204)/LN(1+INDEX(Market!$E$6:$E$9,MATCH(B3204,Market!$A$6:$A$9,0))),0)</f>
        <v/>
      </c>
    </row>
    <row r="3205">
      <c r="A3205" s="5" t="inlineStr">
        <is>
          <t>E03721</t>
        </is>
      </c>
      <c r="B3205" s="5" t="inlineStr">
        <is>
          <t>PL</t>
        </is>
      </c>
      <c r="C3205" s="5" t="inlineStr">
        <is>
          <t>Customer Service</t>
        </is>
      </c>
      <c r="D3205" s="5" t="inlineStr">
        <is>
          <t>L4</t>
        </is>
      </c>
      <c r="E3205" s="5" t="inlineStr">
        <is>
          <t>F</t>
        </is>
      </c>
      <c r="F3205" s="5" t="n">
        <v>0.8</v>
      </c>
      <c r="G3205" s="31" t="n">
        <v>38550</v>
      </c>
      <c r="H3205" s="31" t="n">
        <v>39700</v>
      </c>
      <c r="I3205" s="6">
        <f>INDEX(Roles!$J$5:$J$40,MATCH(C3205&amp;"|"&amp;D3205,Roles!$A$5:$A$40,0))</f>
        <v/>
      </c>
      <c r="J3205" s="6">
        <f>INDEX(Roles!$K$5:$K$40,MATCH(C3205&amp;"|"&amp;D3205,Roles!$A$5:$A$40,0))</f>
        <v/>
      </c>
      <c r="K3205" s="26">
        <f>INDEX(Market!$K$31:$K$54,MATCH(B3205&amp;"|"&amp;J3205,Market!$A$31:$A$54,0))</f>
        <v/>
      </c>
      <c r="L3205" s="6">
        <f>INDEX(Settings!$E$13:$E$19,MATCH(I3205,Settings!$B$13:$B$19,0))</f>
        <v/>
      </c>
      <c r="M3205" s="25">
        <f>INDEX(Structure!$K$6:$K$12,MATCH(I3205,Structure!$A$6:$A$12,0))</f>
        <v/>
      </c>
      <c r="N3205" s="26">
        <f>INDEX(Structure!$G$25:$G$52,MATCH(B3205&amp;"|"&amp;I3205,Structure!$A$25:$A$52,0))</f>
        <v/>
      </c>
      <c r="O3205" s="26">
        <f>INDEX(Structure!$H$25:$H$52,MATCH(B3205&amp;"|"&amp;I3205,Structure!$A$25:$A$52,0))</f>
        <v/>
      </c>
      <c r="P3205" s="26">
        <f>INDEX(Structure!$I$25:$I$52,MATCH(B3205&amp;"|"&amp;I3205,Structure!$A$25:$A$52,0))</f>
        <v/>
      </c>
      <c r="Q3205" s="20">
        <f>G3205/H3205</f>
        <v/>
      </c>
      <c r="R3205" s="20">
        <f>G3205/O3205</f>
        <v/>
      </c>
      <c r="S3205" s="32">
        <f>(G3205-N3205)/(P3205-N3205)</f>
        <v/>
      </c>
      <c r="T3205" s="4">
        <f>IF(G3205&lt;N3205,"Below",IF(G3205&gt;P3205,"Above","Within"))</f>
        <v/>
      </c>
      <c r="U3205" s="17">
        <f>MAX(0,N3205-G3205)*F3205</f>
        <v/>
      </c>
      <c r="V3205" s="17">
        <f>MAX(0,G3205-P3205)*F3205</f>
        <v/>
      </c>
      <c r="W3205" s="33">
        <f>IF(T3205="Above",LN(G3205/P3205)/LN(1+INDEX(Market!$E$6:$E$9,MATCH(B3205,Market!$A$6:$A$9,0))),0)</f>
        <v/>
      </c>
    </row>
    <row r="3206">
      <c r="A3206" s="5" t="inlineStr">
        <is>
          <t>E03722</t>
        </is>
      </c>
      <c r="B3206" s="5" t="inlineStr">
        <is>
          <t>PL</t>
        </is>
      </c>
      <c r="C3206" s="5" t="inlineStr">
        <is>
          <t>Operations</t>
        </is>
      </c>
      <c r="D3206" s="5" t="inlineStr">
        <is>
          <t>L1</t>
        </is>
      </c>
      <c r="E3206" s="5" t="inlineStr">
        <is>
          <t>M</t>
        </is>
      </c>
      <c r="F3206" s="5" t="n">
        <v>1</v>
      </c>
      <c r="G3206" s="31" t="n">
        <v>21850</v>
      </c>
      <c r="H3206" s="31" t="n">
        <v>20000</v>
      </c>
      <c r="I3206" s="6">
        <f>INDEX(Roles!$J$5:$J$40,MATCH(C3206&amp;"|"&amp;D3206,Roles!$A$5:$A$40,0))</f>
        <v/>
      </c>
      <c r="J3206" s="6">
        <f>INDEX(Roles!$K$5:$K$40,MATCH(C3206&amp;"|"&amp;D3206,Roles!$A$5:$A$40,0))</f>
        <v/>
      </c>
      <c r="K3206" s="26">
        <f>INDEX(Market!$K$31:$K$54,MATCH(B3206&amp;"|"&amp;J3206,Market!$A$31:$A$54,0))</f>
        <v/>
      </c>
      <c r="L3206" s="6">
        <f>INDEX(Settings!$E$13:$E$19,MATCH(I3206,Settings!$B$13:$B$19,0))</f>
        <v/>
      </c>
      <c r="M3206" s="25">
        <f>INDEX(Structure!$K$6:$K$12,MATCH(I3206,Structure!$A$6:$A$12,0))</f>
        <v/>
      </c>
      <c r="N3206" s="26">
        <f>INDEX(Structure!$G$25:$G$52,MATCH(B3206&amp;"|"&amp;I3206,Structure!$A$25:$A$52,0))</f>
        <v/>
      </c>
      <c r="O3206" s="26">
        <f>INDEX(Structure!$H$25:$H$52,MATCH(B3206&amp;"|"&amp;I3206,Structure!$A$25:$A$52,0))</f>
        <v/>
      </c>
      <c r="P3206" s="26">
        <f>INDEX(Structure!$I$25:$I$52,MATCH(B3206&amp;"|"&amp;I3206,Structure!$A$25:$A$52,0))</f>
        <v/>
      </c>
      <c r="Q3206" s="20">
        <f>G3206/H3206</f>
        <v/>
      </c>
      <c r="R3206" s="20">
        <f>G3206/O3206</f>
        <v/>
      </c>
      <c r="S3206" s="32">
        <f>(G3206-N3206)/(P3206-N3206)</f>
        <v/>
      </c>
      <c r="T3206" s="4">
        <f>IF(G3206&lt;N3206,"Below",IF(G3206&gt;P3206,"Above","Within"))</f>
        <v/>
      </c>
      <c r="U3206" s="17">
        <f>MAX(0,N3206-G3206)*F3206</f>
        <v/>
      </c>
      <c r="V3206" s="17">
        <f>MAX(0,G3206-P3206)*F3206</f>
        <v/>
      </c>
      <c r="W3206" s="33">
        <f>IF(T3206="Above",LN(G3206/P3206)/LN(1+INDEX(Market!$E$6:$E$9,MATCH(B3206,Market!$A$6:$A$9,0))),0)</f>
        <v/>
      </c>
    </row>
    <row r="3207">
      <c r="A3207" s="5" t="inlineStr">
        <is>
          <t>E03723</t>
        </is>
      </c>
      <c r="B3207" s="5" t="inlineStr">
        <is>
          <t>PL</t>
        </is>
      </c>
      <c r="C3207" s="5" t="inlineStr">
        <is>
          <t>Tech</t>
        </is>
      </c>
      <c r="D3207" s="5" t="inlineStr">
        <is>
          <t>L2</t>
        </is>
      </c>
      <c r="E3207" s="5" t="inlineStr">
        <is>
          <t>M</t>
        </is>
      </c>
      <c r="F3207" s="5" t="n">
        <v>1</v>
      </c>
      <c r="G3207" s="31" t="n">
        <v>30900</v>
      </c>
      <c r="H3207" s="31" t="n">
        <v>32800</v>
      </c>
      <c r="I3207" s="6">
        <f>INDEX(Roles!$J$5:$J$40,MATCH(C3207&amp;"|"&amp;D3207,Roles!$A$5:$A$40,0))</f>
        <v/>
      </c>
      <c r="J3207" s="6">
        <f>INDEX(Roles!$K$5:$K$40,MATCH(C3207&amp;"|"&amp;D3207,Roles!$A$5:$A$40,0))</f>
        <v/>
      </c>
      <c r="K3207" s="26">
        <f>INDEX(Market!$K$31:$K$54,MATCH(B3207&amp;"|"&amp;J3207,Market!$A$31:$A$54,0))</f>
        <v/>
      </c>
      <c r="L3207" s="6">
        <f>INDEX(Settings!$E$13:$E$19,MATCH(I3207,Settings!$B$13:$B$19,0))</f>
        <v/>
      </c>
      <c r="M3207" s="25">
        <f>INDEX(Structure!$K$6:$K$12,MATCH(I3207,Structure!$A$6:$A$12,0))</f>
        <v/>
      </c>
      <c r="N3207" s="26">
        <f>INDEX(Structure!$G$25:$G$52,MATCH(B3207&amp;"|"&amp;I3207,Structure!$A$25:$A$52,0))</f>
        <v/>
      </c>
      <c r="O3207" s="26">
        <f>INDEX(Structure!$H$25:$H$52,MATCH(B3207&amp;"|"&amp;I3207,Structure!$A$25:$A$52,0))</f>
        <v/>
      </c>
      <c r="P3207" s="26">
        <f>INDEX(Structure!$I$25:$I$52,MATCH(B3207&amp;"|"&amp;I3207,Structure!$A$25:$A$52,0))</f>
        <v/>
      </c>
      <c r="Q3207" s="20">
        <f>G3207/H3207</f>
        <v/>
      </c>
      <c r="R3207" s="20">
        <f>G3207/O3207</f>
        <v/>
      </c>
      <c r="S3207" s="32">
        <f>(G3207-N3207)/(P3207-N3207)</f>
        <v/>
      </c>
      <c r="T3207" s="4">
        <f>IF(G3207&lt;N3207,"Below",IF(G3207&gt;P3207,"Above","Within"))</f>
        <v/>
      </c>
      <c r="U3207" s="17">
        <f>MAX(0,N3207-G3207)*F3207</f>
        <v/>
      </c>
      <c r="V3207" s="17">
        <f>MAX(0,G3207-P3207)*F3207</f>
        <v/>
      </c>
      <c r="W3207" s="33">
        <f>IF(T3207="Above",LN(G3207/P3207)/LN(1+INDEX(Market!$E$6:$E$9,MATCH(B3207,Market!$A$6:$A$9,0))),0)</f>
        <v/>
      </c>
    </row>
    <row r="3208">
      <c r="A3208" s="5" t="inlineStr">
        <is>
          <t>E03725</t>
        </is>
      </c>
      <c r="B3208" s="5" t="inlineStr">
        <is>
          <t>PL</t>
        </is>
      </c>
      <c r="C3208" s="5" t="inlineStr">
        <is>
          <t>Tech</t>
        </is>
      </c>
      <c r="D3208" s="5" t="inlineStr">
        <is>
          <t>L3</t>
        </is>
      </c>
      <c r="E3208" s="5" t="inlineStr">
        <is>
          <t>M</t>
        </is>
      </c>
      <c r="F3208" s="5" t="n">
        <v>0.8</v>
      </c>
      <c r="G3208" s="31" t="n">
        <v>40300</v>
      </c>
      <c r="H3208" s="31" t="n">
        <v>42000</v>
      </c>
      <c r="I3208" s="6">
        <f>INDEX(Roles!$J$5:$J$40,MATCH(C3208&amp;"|"&amp;D3208,Roles!$A$5:$A$40,0))</f>
        <v/>
      </c>
      <c r="J3208" s="6">
        <f>INDEX(Roles!$K$5:$K$40,MATCH(C3208&amp;"|"&amp;D3208,Roles!$A$5:$A$40,0))</f>
        <v/>
      </c>
      <c r="K3208" s="26">
        <f>INDEX(Market!$K$31:$K$54,MATCH(B3208&amp;"|"&amp;J3208,Market!$A$31:$A$54,0))</f>
        <v/>
      </c>
      <c r="L3208" s="6">
        <f>INDEX(Settings!$E$13:$E$19,MATCH(I3208,Settings!$B$13:$B$19,0))</f>
        <v/>
      </c>
      <c r="M3208" s="25">
        <f>INDEX(Structure!$K$6:$K$12,MATCH(I3208,Structure!$A$6:$A$12,0))</f>
        <v/>
      </c>
      <c r="N3208" s="26">
        <f>INDEX(Structure!$G$25:$G$52,MATCH(B3208&amp;"|"&amp;I3208,Structure!$A$25:$A$52,0))</f>
        <v/>
      </c>
      <c r="O3208" s="26">
        <f>INDEX(Structure!$H$25:$H$52,MATCH(B3208&amp;"|"&amp;I3208,Structure!$A$25:$A$52,0))</f>
        <v/>
      </c>
      <c r="P3208" s="26">
        <f>INDEX(Structure!$I$25:$I$52,MATCH(B3208&amp;"|"&amp;I3208,Structure!$A$25:$A$52,0))</f>
        <v/>
      </c>
      <c r="Q3208" s="20">
        <f>G3208/H3208</f>
        <v/>
      </c>
      <c r="R3208" s="20">
        <f>G3208/O3208</f>
        <v/>
      </c>
      <c r="S3208" s="32">
        <f>(G3208-N3208)/(P3208-N3208)</f>
        <v/>
      </c>
      <c r="T3208" s="4">
        <f>IF(G3208&lt;N3208,"Below",IF(G3208&gt;P3208,"Above","Within"))</f>
        <v/>
      </c>
      <c r="U3208" s="17">
        <f>MAX(0,N3208-G3208)*F3208</f>
        <v/>
      </c>
      <c r="V3208" s="17">
        <f>MAX(0,G3208-P3208)*F3208</f>
        <v/>
      </c>
      <c r="W3208" s="33">
        <f>IF(T3208="Above",LN(G3208/P3208)/LN(1+INDEX(Market!$E$6:$E$9,MATCH(B3208,Market!$A$6:$A$9,0))),0)</f>
        <v/>
      </c>
    </row>
    <row r="3209">
      <c r="A3209" s="5" t="inlineStr">
        <is>
          <t>E03727</t>
        </is>
      </c>
      <c r="B3209" s="5" t="inlineStr">
        <is>
          <t>PL</t>
        </is>
      </c>
      <c r="C3209" s="5" t="inlineStr">
        <is>
          <t>Finance</t>
        </is>
      </c>
      <c r="D3209" s="5" t="inlineStr">
        <is>
          <t>L5</t>
        </is>
      </c>
      <c r="E3209" s="5" t="inlineStr">
        <is>
          <t>M</t>
        </is>
      </c>
      <c r="F3209" s="5" t="n">
        <v>1</v>
      </c>
      <c r="G3209" s="31" t="n">
        <v>69950</v>
      </c>
      <c r="H3209" s="31" t="n">
        <v>67000</v>
      </c>
      <c r="I3209" s="6">
        <f>INDEX(Roles!$J$5:$J$40,MATCH(C3209&amp;"|"&amp;D3209,Roles!$A$5:$A$40,0))</f>
        <v/>
      </c>
      <c r="J3209" s="6">
        <f>INDEX(Roles!$K$5:$K$40,MATCH(C3209&amp;"|"&amp;D3209,Roles!$A$5:$A$40,0))</f>
        <v/>
      </c>
      <c r="K3209" s="26">
        <f>INDEX(Market!$K$31:$K$54,MATCH(B3209&amp;"|"&amp;J3209,Market!$A$31:$A$54,0))</f>
        <v/>
      </c>
      <c r="L3209" s="6">
        <f>INDEX(Settings!$E$13:$E$19,MATCH(I3209,Settings!$B$13:$B$19,0))</f>
        <v/>
      </c>
      <c r="M3209" s="25">
        <f>INDEX(Structure!$K$6:$K$12,MATCH(I3209,Structure!$A$6:$A$12,0))</f>
        <v/>
      </c>
      <c r="N3209" s="26">
        <f>INDEX(Structure!$G$25:$G$52,MATCH(B3209&amp;"|"&amp;I3209,Structure!$A$25:$A$52,0))</f>
        <v/>
      </c>
      <c r="O3209" s="26">
        <f>INDEX(Structure!$H$25:$H$52,MATCH(B3209&amp;"|"&amp;I3209,Structure!$A$25:$A$52,0))</f>
        <v/>
      </c>
      <c r="P3209" s="26">
        <f>INDEX(Structure!$I$25:$I$52,MATCH(B3209&amp;"|"&amp;I3209,Structure!$A$25:$A$52,0))</f>
        <v/>
      </c>
      <c r="Q3209" s="20">
        <f>G3209/H3209</f>
        <v/>
      </c>
      <c r="R3209" s="20">
        <f>G3209/O3209</f>
        <v/>
      </c>
      <c r="S3209" s="32">
        <f>(G3209-N3209)/(P3209-N3209)</f>
        <v/>
      </c>
      <c r="T3209" s="4">
        <f>IF(G3209&lt;N3209,"Below",IF(G3209&gt;P3209,"Above","Within"))</f>
        <v/>
      </c>
      <c r="U3209" s="17">
        <f>MAX(0,N3209-G3209)*F3209</f>
        <v/>
      </c>
      <c r="V3209" s="17">
        <f>MAX(0,G3209-P3209)*F3209</f>
        <v/>
      </c>
      <c r="W3209" s="33">
        <f>IF(T3209="Above",LN(G3209/P3209)/LN(1+INDEX(Market!$E$6:$E$9,MATCH(B3209,Market!$A$6:$A$9,0))),0)</f>
        <v/>
      </c>
    </row>
    <row r="3210">
      <c r="A3210" s="5" t="inlineStr">
        <is>
          <t>E03729</t>
        </is>
      </c>
      <c r="B3210" s="5" t="inlineStr">
        <is>
          <t>PL</t>
        </is>
      </c>
      <c r="C3210" s="5" t="inlineStr">
        <is>
          <t>Operations</t>
        </is>
      </c>
      <c r="D3210" s="5" t="inlineStr">
        <is>
          <t>L3</t>
        </is>
      </c>
      <c r="E3210" s="5" t="inlineStr">
        <is>
          <t>M</t>
        </is>
      </c>
      <c r="F3210" s="5" t="n">
        <v>1</v>
      </c>
      <c r="G3210" s="31" t="n">
        <v>38500</v>
      </c>
      <c r="H3210" s="31" t="n">
        <v>31900</v>
      </c>
      <c r="I3210" s="6">
        <f>INDEX(Roles!$J$5:$J$40,MATCH(C3210&amp;"|"&amp;D3210,Roles!$A$5:$A$40,0))</f>
        <v/>
      </c>
      <c r="J3210" s="6">
        <f>INDEX(Roles!$K$5:$K$40,MATCH(C3210&amp;"|"&amp;D3210,Roles!$A$5:$A$40,0))</f>
        <v/>
      </c>
      <c r="K3210" s="26">
        <f>INDEX(Market!$K$31:$K$54,MATCH(B3210&amp;"|"&amp;J3210,Market!$A$31:$A$54,0))</f>
        <v/>
      </c>
      <c r="L3210" s="6">
        <f>INDEX(Settings!$E$13:$E$19,MATCH(I3210,Settings!$B$13:$B$19,0))</f>
        <v/>
      </c>
      <c r="M3210" s="25">
        <f>INDEX(Structure!$K$6:$K$12,MATCH(I3210,Structure!$A$6:$A$12,0))</f>
        <v/>
      </c>
      <c r="N3210" s="26">
        <f>INDEX(Structure!$G$25:$G$52,MATCH(B3210&amp;"|"&amp;I3210,Structure!$A$25:$A$52,0))</f>
        <v/>
      </c>
      <c r="O3210" s="26">
        <f>INDEX(Structure!$H$25:$H$52,MATCH(B3210&amp;"|"&amp;I3210,Structure!$A$25:$A$52,0))</f>
        <v/>
      </c>
      <c r="P3210" s="26">
        <f>INDEX(Structure!$I$25:$I$52,MATCH(B3210&amp;"|"&amp;I3210,Structure!$A$25:$A$52,0))</f>
        <v/>
      </c>
      <c r="Q3210" s="20">
        <f>G3210/H3210</f>
        <v/>
      </c>
      <c r="R3210" s="20">
        <f>G3210/O3210</f>
        <v/>
      </c>
      <c r="S3210" s="32">
        <f>(G3210-N3210)/(P3210-N3210)</f>
        <v/>
      </c>
      <c r="T3210" s="4">
        <f>IF(G3210&lt;N3210,"Below",IF(G3210&gt;P3210,"Above","Within"))</f>
        <v/>
      </c>
      <c r="U3210" s="17">
        <f>MAX(0,N3210-G3210)*F3210</f>
        <v/>
      </c>
      <c r="V3210" s="17">
        <f>MAX(0,G3210-P3210)*F3210</f>
        <v/>
      </c>
      <c r="W3210" s="33">
        <f>IF(T3210="Above",LN(G3210/P3210)/LN(1+INDEX(Market!$E$6:$E$9,MATCH(B3210,Market!$A$6:$A$9,0))),0)</f>
        <v/>
      </c>
    </row>
    <row r="3211">
      <c r="A3211" s="5" t="inlineStr">
        <is>
          <t>E03730</t>
        </is>
      </c>
      <c r="B3211" s="5" t="inlineStr">
        <is>
          <t>PL</t>
        </is>
      </c>
      <c r="C3211" s="5" t="inlineStr">
        <is>
          <t>Operations</t>
        </is>
      </c>
      <c r="D3211" s="5" t="inlineStr">
        <is>
          <t>L2</t>
        </is>
      </c>
      <c r="E3211" s="5" t="inlineStr">
        <is>
          <t>M</t>
        </is>
      </c>
      <c r="F3211" s="5" t="n">
        <v>1</v>
      </c>
      <c r="G3211" s="31" t="n">
        <v>26700</v>
      </c>
      <c r="H3211" s="31" t="n">
        <v>24900</v>
      </c>
      <c r="I3211" s="6">
        <f>INDEX(Roles!$J$5:$J$40,MATCH(C3211&amp;"|"&amp;D3211,Roles!$A$5:$A$40,0))</f>
        <v/>
      </c>
      <c r="J3211" s="6">
        <f>INDEX(Roles!$K$5:$K$40,MATCH(C3211&amp;"|"&amp;D3211,Roles!$A$5:$A$40,0))</f>
        <v/>
      </c>
      <c r="K3211" s="26">
        <f>INDEX(Market!$K$31:$K$54,MATCH(B3211&amp;"|"&amp;J3211,Market!$A$31:$A$54,0))</f>
        <v/>
      </c>
      <c r="L3211" s="6">
        <f>INDEX(Settings!$E$13:$E$19,MATCH(I3211,Settings!$B$13:$B$19,0))</f>
        <v/>
      </c>
      <c r="M3211" s="25">
        <f>INDEX(Structure!$K$6:$K$12,MATCH(I3211,Structure!$A$6:$A$12,0))</f>
        <v/>
      </c>
      <c r="N3211" s="26">
        <f>INDEX(Structure!$G$25:$G$52,MATCH(B3211&amp;"|"&amp;I3211,Structure!$A$25:$A$52,0))</f>
        <v/>
      </c>
      <c r="O3211" s="26">
        <f>INDEX(Structure!$H$25:$H$52,MATCH(B3211&amp;"|"&amp;I3211,Structure!$A$25:$A$52,0))</f>
        <v/>
      </c>
      <c r="P3211" s="26">
        <f>INDEX(Structure!$I$25:$I$52,MATCH(B3211&amp;"|"&amp;I3211,Structure!$A$25:$A$52,0))</f>
        <v/>
      </c>
      <c r="Q3211" s="20">
        <f>G3211/H3211</f>
        <v/>
      </c>
      <c r="R3211" s="20">
        <f>G3211/O3211</f>
        <v/>
      </c>
      <c r="S3211" s="32">
        <f>(G3211-N3211)/(P3211-N3211)</f>
        <v/>
      </c>
      <c r="T3211" s="4">
        <f>IF(G3211&lt;N3211,"Below",IF(G3211&gt;P3211,"Above","Within"))</f>
        <v/>
      </c>
      <c r="U3211" s="17">
        <f>MAX(0,N3211-G3211)*F3211</f>
        <v/>
      </c>
      <c r="V3211" s="17">
        <f>MAX(0,G3211-P3211)*F3211</f>
        <v/>
      </c>
      <c r="W3211" s="33">
        <f>IF(T3211="Above",LN(G3211/P3211)/LN(1+INDEX(Market!$E$6:$E$9,MATCH(B3211,Market!$A$6:$A$9,0))),0)</f>
        <v/>
      </c>
    </row>
    <row r="3212">
      <c r="A3212" s="5" t="inlineStr">
        <is>
          <t>E03733</t>
        </is>
      </c>
      <c r="B3212" s="5" t="inlineStr">
        <is>
          <t>DE</t>
        </is>
      </c>
      <c r="C3212" s="5" t="inlineStr">
        <is>
          <t>Tech</t>
        </is>
      </c>
      <c r="D3212" s="5" t="inlineStr">
        <is>
          <t>L3</t>
        </is>
      </c>
      <c r="E3212" s="5" t="inlineStr">
        <is>
          <t>F</t>
        </is>
      </c>
      <c r="F3212" s="5" t="n">
        <v>1</v>
      </c>
      <c r="G3212" s="31" t="n">
        <v>82150</v>
      </c>
      <c r="H3212" s="31" t="n">
        <v>76000</v>
      </c>
      <c r="I3212" s="6">
        <f>INDEX(Roles!$J$5:$J$40,MATCH(C3212&amp;"|"&amp;D3212,Roles!$A$5:$A$40,0))</f>
        <v/>
      </c>
      <c r="J3212" s="6">
        <f>INDEX(Roles!$K$5:$K$40,MATCH(C3212&amp;"|"&amp;D3212,Roles!$A$5:$A$40,0))</f>
        <v/>
      </c>
      <c r="K3212" s="26">
        <f>INDEX(Market!$K$31:$K$54,MATCH(B3212&amp;"|"&amp;J3212,Market!$A$31:$A$54,0))</f>
        <v/>
      </c>
      <c r="L3212" s="6">
        <f>INDEX(Settings!$E$13:$E$19,MATCH(I3212,Settings!$B$13:$B$19,0))</f>
        <v/>
      </c>
      <c r="M3212" s="25">
        <f>INDEX(Structure!$K$6:$K$12,MATCH(I3212,Structure!$A$6:$A$12,0))</f>
        <v/>
      </c>
      <c r="N3212" s="26">
        <f>INDEX(Structure!$G$25:$G$52,MATCH(B3212&amp;"|"&amp;I3212,Structure!$A$25:$A$52,0))</f>
        <v/>
      </c>
      <c r="O3212" s="26">
        <f>INDEX(Structure!$H$25:$H$52,MATCH(B3212&amp;"|"&amp;I3212,Structure!$A$25:$A$52,0))</f>
        <v/>
      </c>
      <c r="P3212" s="26">
        <f>INDEX(Structure!$I$25:$I$52,MATCH(B3212&amp;"|"&amp;I3212,Structure!$A$25:$A$52,0))</f>
        <v/>
      </c>
      <c r="Q3212" s="20">
        <f>G3212/H3212</f>
        <v/>
      </c>
      <c r="R3212" s="20">
        <f>G3212/O3212</f>
        <v/>
      </c>
      <c r="S3212" s="32">
        <f>(G3212-N3212)/(P3212-N3212)</f>
        <v/>
      </c>
      <c r="T3212" s="4">
        <f>IF(G3212&lt;N3212,"Below",IF(G3212&gt;P3212,"Above","Within"))</f>
        <v/>
      </c>
      <c r="U3212" s="17">
        <f>MAX(0,N3212-G3212)*F3212</f>
        <v/>
      </c>
      <c r="V3212" s="17">
        <f>MAX(0,G3212-P3212)*F3212</f>
        <v/>
      </c>
      <c r="W3212" s="33">
        <f>IF(T3212="Above",LN(G3212/P3212)/LN(1+INDEX(Market!$E$6:$E$9,MATCH(B3212,Market!$A$6:$A$9,0))),0)</f>
        <v/>
      </c>
    </row>
    <row r="3213">
      <c r="A3213" s="5" t="inlineStr">
        <is>
          <t>E03734</t>
        </is>
      </c>
      <c r="B3213" s="5" t="inlineStr">
        <is>
          <t>IT</t>
        </is>
      </c>
      <c r="C3213" s="5" t="inlineStr">
        <is>
          <t>Tech</t>
        </is>
      </c>
      <c r="D3213" s="5" t="inlineStr">
        <is>
          <t>L2</t>
        </is>
      </c>
      <c r="E3213" s="5" t="inlineStr">
        <is>
          <t>M</t>
        </is>
      </c>
      <c r="F3213" s="5" t="n">
        <v>1</v>
      </c>
      <c r="G3213" s="31" t="n">
        <v>43650</v>
      </c>
      <c r="H3213" s="31" t="n">
        <v>40600</v>
      </c>
      <c r="I3213" s="6">
        <f>INDEX(Roles!$J$5:$J$40,MATCH(C3213&amp;"|"&amp;D3213,Roles!$A$5:$A$40,0))</f>
        <v/>
      </c>
      <c r="J3213" s="6">
        <f>INDEX(Roles!$K$5:$K$40,MATCH(C3213&amp;"|"&amp;D3213,Roles!$A$5:$A$40,0))</f>
        <v/>
      </c>
      <c r="K3213" s="26">
        <f>INDEX(Market!$K$31:$K$54,MATCH(B3213&amp;"|"&amp;J3213,Market!$A$31:$A$54,0))</f>
        <v/>
      </c>
      <c r="L3213" s="6">
        <f>INDEX(Settings!$E$13:$E$19,MATCH(I3213,Settings!$B$13:$B$19,0))</f>
        <v/>
      </c>
      <c r="M3213" s="25">
        <f>INDEX(Structure!$K$6:$K$12,MATCH(I3213,Structure!$A$6:$A$12,0))</f>
        <v/>
      </c>
      <c r="N3213" s="26">
        <f>INDEX(Structure!$G$25:$G$52,MATCH(B3213&amp;"|"&amp;I3213,Structure!$A$25:$A$52,0))</f>
        <v/>
      </c>
      <c r="O3213" s="26">
        <f>INDEX(Structure!$H$25:$H$52,MATCH(B3213&amp;"|"&amp;I3213,Structure!$A$25:$A$52,0))</f>
        <v/>
      </c>
      <c r="P3213" s="26">
        <f>INDEX(Structure!$I$25:$I$52,MATCH(B3213&amp;"|"&amp;I3213,Structure!$A$25:$A$52,0))</f>
        <v/>
      </c>
      <c r="Q3213" s="20">
        <f>G3213/H3213</f>
        <v/>
      </c>
      <c r="R3213" s="20">
        <f>G3213/O3213</f>
        <v/>
      </c>
      <c r="S3213" s="32">
        <f>(G3213-N3213)/(P3213-N3213)</f>
        <v/>
      </c>
      <c r="T3213" s="4">
        <f>IF(G3213&lt;N3213,"Below",IF(G3213&gt;P3213,"Above","Within"))</f>
        <v/>
      </c>
      <c r="U3213" s="17">
        <f>MAX(0,N3213-G3213)*F3213</f>
        <v/>
      </c>
      <c r="V3213" s="17">
        <f>MAX(0,G3213-P3213)*F3213</f>
        <v/>
      </c>
      <c r="W3213" s="33">
        <f>IF(T3213="Above",LN(G3213/P3213)/LN(1+INDEX(Market!$E$6:$E$9,MATCH(B3213,Market!$A$6:$A$9,0))),0)</f>
        <v/>
      </c>
    </row>
    <row r="3214">
      <c r="A3214" s="5" t="inlineStr">
        <is>
          <t>E03735</t>
        </is>
      </c>
      <c r="B3214" s="5" t="inlineStr">
        <is>
          <t>ES</t>
        </is>
      </c>
      <c r="C3214" s="5" t="inlineStr">
        <is>
          <t>Tech</t>
        </is>
      </c>
      <c r="D3214" s="5" t="inlineStr">
        <is>
          <t>L3</t>
        </is>
      </c>
      <c r="E3214" s="5" t="inlineStr">
        <is>
          <t>M</t>
        </is>
      </c>
      <c r="F3214" s="5" t="n">
        <v>0.8</v>
      </c>
      <c r="G3214" s="31" t="n">
        <v>48900</v>
      </c>
      <c r="H3214" s="31" t="n">
        <v>50000</v>
      </c>
      <c r="I3214" s="6">
        <f>INDEX(Roles!$J$5:$J$40,MATCH(C3214&amp;"|"&amp;D3214,Roles!$A$5:$A$40,0))</f>
        <v/>
      </c>
      <c r="J3214" s="6">
        <f>INDEX(Roles!$K$5:$K$40,MATCH(C3214&amp;"|"&amp;D3214,Roles!$A$5:$A$40,0))</f>
        <v/>
      </c>
      <c r="K3214" s="26">
        <f>INDEX(Market!$K$31:$K$54,MATCH(B3214&amp;"|"&amp;J3214,Market!$A$31:$A$54,0))</f>
        <v/>
      </c>
      <c r="L3214" s="6">
        <f>INDEX(Settings!$E$13:$E$19,MATCH(I3214,Settings!$B$13:$B$19,0))</f>
        <v/>
      </c>
      <c r="M3214" s="25">
        <f>INDEX(Structure!$K$6:$K$12,MATCH(I3214,Structure!$A$6:$A$12,0))</f>
        <v/>
      </c>
      <c r="N3214" s="26">
        <f>INDEX(Structure!$G$25:$G$52,MATCH(B3214&amp;"|"&amp;I3214,Structure!$A$25:$A$52,0))</f>
        <v/>
      </c>
      <c r="O3214" s="26">
        <f>INDEX(Structure!$H$25:$H$52,MATCH(B3214&amp;"|"&amp;I3214,Structure!$A$25:$A$52,0))</f>
        <v/>
      </c>
      <c r="P3214" s="26">
        <f>INDEX(Structure!$I$25:$I$52,MATCH(B3214&amp;"|"&amp;I3214,Structure!$A$25:$A$52,0))</f>
        <v/>
      </c>
      <c r="Q3214" s="20">
        <f>G3214/H3214</f>
        <v/>
      </c>
      <c r="R3214" s="20">
        <f>G3214/O3214</f>
        <v/>
      </c>
      <c r="S3214" s="32">
        <f>(G3214-N3214)/(P3214-N3214)</f>
        <v/>
      </c>
      <c r="T3214" s="4">
        <f>IF(G3214&lt;N3214,"Below",IF(G3214&gt;P3214,"Above","Within"))</f>
        <v/>
      </c>
      <c r="U3214" s="17">
        <f>MAX(0,N3214-G3214)*F3214</f>
        <v/>
      </c>
      <c r="V3214" s="17">
        <f>MAX(0,G3214-P3214)*F3214</f>
        <v/>
      </c>
      <c r="W3214" s="33">
        <f>IF(T3214="Above",LN(G3214/P3214)/LN(1+INDEX(Market!$E$6:$E$9,MATCH(B3214,Market!$A$6:$A$9,0))),0)</f>
        <v/>
      </c>
    </row>
    <row r="3215">
      <c r="A3215" s="5" t="inlineStr">
        <is>
          <t>E03736</t>
        </is>
      </c>
      <c r="B3215" s="5" t="inlineStr">
        <is>
          <t>PL</t>
        </is>
      </c>
      <c r="C3215" s="5" t="inlineStr">
        <is>
          <t>Finance</t>
        </is>
      </c>
      <c r="D3215" s="5" t="inlineStr">
        <is>
          <t>L3</t>
        </is>
      </c>
      <c r="E3215" s="5" t="inlineStr">
        <is>
          <t>M</t>
        </is>
      </c>
      <c r="F3215" s="5" t="n">
        <v>0.8</v>
      </c>
      <c r="G3215" s="31" t="n">
        <v>36750</v>
      </c>
      <c r="H3215" s="31" t="n">
        <v>37000</v>
      </c>
      <c r="I3215" s="6">
        <f>INDEX(Roles!$J$5:$J$40,MATCH(C3215&amp;"|"&amp;D3215,Roles!$A$5:$A$40,0))</f>
        <v/>
      </c>
      <c r="J3215" s="6">
        <f>INDEX(Roles!$K$5:$K$40,MATCH(C3215&amp;"|"&amp;D3215,Roles!$A$5:$A$40,0))</f>
        <v/>
      </c>
      <c r="K3215" s="26">
        <f>INDEX(Market!$K$31:$K$54,MATCH(B3215&amp;"|"&amp;J3215,Market!$A$31:$A$54,0))</f>
        <v/>
      </c>
      <c r="L3215" s="6">
        <f>INDEX(Settings!$E$13:$E$19,MATCH(I3215,Settings!$B$13:$B$19,0))</f>
        <v/>
      </c>
      <c r="M3215" s="25">
        <f>INDEX(Structure!$K$6:$K$12,MATCH(I3215,Structure!$A$6:$A$12,0))</f>
        <v/>
      </c>
      <c r="N3215" s="26">
        <f>INDEX(Structure!$G$25:$G$52,MATCH(B3215&amp;"|"&amp;I3215,Structure!$A$25:$A$52,0))</f>
        <v/>
      </c>
      <c r="O3215" s="26">
        <f>INDEX(Structure!$H$25:$H$52,MATCH(B3215&amp;"|"&amp;I3215,Structure!$A$25:$A$52,0))</f>
        <v/>
      </c>
      <c r="P3215" s="26">
        <f>INDEX(Structure!$I$25:$I$52,MATCH(B3215&amp;"|"&amp;I3215,Structure!$A$25:$A$52,0))</f>
        <v/>
      </c>
      <c r="Q3215" s="20">
        <f>G3215/H3215</f>
        <v/>
      </c>
      <c r="R3215" s="20">
        <f>G3215/O3215</f>
        <v/>
      </c>
      <c r="S3215" s="32">
        <f>(G3215-N3215)/(P3215-N3215)</f>
        <v/>
      </c>
      <c r="T3215" s="4">
        <f>IF(G3215&lt;N3215,"Below",IF(G3215&gt;P3215,"Above","Within"))</f>
        <v/>
      </c>
      <c r="U3215" s="17">
        <f>MAX(0,N3215-G3215)*F3215</f>
        <v/>
      </c>
      <c r="V3215" s="17">
        <f>MAX(0,G3215-P3215)*F3215</f>
        <v/>
      </c>
      <c r="W3215" s="33">
        <f>IF(T3215="Above",LN(G3215/P3215)/LN(1+INDEX(Market!$E$6:$E$9,MATCH(B3215,Market!$A$6:$A$9,0))),0)</f>
        <v/>
      </c>
    </row>
    <row r="3216">
      <c r="A3216" s="5" t="inlineStr">
        <is>
          <t>E03737</t>
        </is>
      </c>
      <c r="B3216" s="5" t="inlineStr">
        <is>
          <t>PL</t>
        </is>
      </c>
      <c r="C3216" s="5" t="inlineStr">
        <is>
          <t>Sales</t>
        </is>
      </c>
      <c r="D3216" s="5" t="inlineStr">
        <is>
          <t>L3</t>
        </is>
      </c>
      <c r="E3216" s="5" t="inlineStr">
        <is>
          <t>F</t>
        </is>
      </c>
      <c r="F3216" s="5" t="n">
        <v>1</v>
      </c>
      <c r="G3216" s="31" t="n">
        <v>40400</v>
      </c>
      <c r="H3216" s="31" t="n">
        <v>35300</v>
      </c>
      <c r="I3216" s="6">
        <f>INDEX(Roles!$J$5:$J$40,MATCH(C3216&amp;"|"&amp;D3216,Roles!$A$5:$A$40,0))</f>
        <v/>
      </c>
      <c r="J3216" s="6">
        <f>INDEX(Roles!$K$5:$K$40,MATCH(C3216&amp;"|"&amp;D3216,Roles!$A$5:$A$40,0))</f>
        <v/>
      </c>
      <c r="K3216" s="26">
        <f>INDEX(Market!$K$31:$K$54,MATCH(B3216&amp;"|"&amp;J3216,Market!$A$31:$A$54,0))</f>
        <v/>
      </c>
      <c r="L3216" s="6">
        <f>INDEX(Settings!$E$13:$E$19,MATCH(I3216,Settings!$B$13:$B$19,0))</f>
        <v/>
      </c>
      <c r="M3216" s="25">
        <f>INDEX(Structure!$K$6:$K$12,MATCH(I3216,Structure!$A$6:$A$12,0))</f>
        <v/>
      </c>
      <c r="N3216" s="26">
        <f>INDEX(Structure!$G$25:$G$52,MATCH(B3216&amp;"|"&amp;I3216,Structure!$A$25:$A$52,0))</f>
        <v/>
      </c>
      <c r="O3216" s="26">
        <f>INDEX(Structure!$H$25:$H$52,MATCH(B3216&amp;"|"&amp;I3216,Structure!$A$25:$A$52,0))</f>
        <v/>
      </c>
      <c r="P3216" s="26">
        <f>INDEX(Structure!$I$25:$I$52,MATCH(B3216&amp;"|"&amp;I3216,Structure!$A$25:$A$52,0))</f>
        <v/>
      </c>
      <c r="Q3216" s="20">
        <f>G3216/H3216</f>
        <v/>
      </c>
      <c r="R3216" s="20">
        <f>G3216/O3216</f>
        <v/>
      </c>
      <c r="S3216" s="32">
        <f>(G3216-N3216)/(P3216-N3216)</f>
        <v/>
      </c>
      <c r="T3216" s="4">
        <f>IF(G3216&lt;N3216,"Below",IF(G3216&gt;P3216,"Above","Within"))</f>
        <v/>
      </c>
      <c r="U3216" s="17">
        <f>MAX(0,N3216-G3216)*F3216</f>
        <v/>
      </c>
      <c r="V3216" s="17">
        <f>MAX(0,G3216-P3216)*F3216</f>
        <v/>
      </c>
      <c r="W3216" s="33">
        <f>IF(T3216="Above",LN(G3216/P3216)/LN(1+INDEX(Market!$E$6:$E$9,MATCH(B3216,Market!$A$6:$A$9,0))),0)</f>
        <v/>
      </c>
    </row>
    <row r="3217">
      <c r="A3217" s="5" t="inlineStr">
        <is>
          <t>E03738</t>
        </is>
      </c>
      <c r="B3217" s="5" t="inlineStr">
        <is>
          <t>DE</t>
        </is>
      </c>
      <c r="C3217" s="5" t="inlineStr">
        <is>
          <t>Customer Service</t>
        </is>
      </c>
      <c r="D3217" s="5" t="inlineStr">
        <is>
          <t>L1</t>
        </is>
      </c>
      <c r="E3217" s="5" t="inlineStr">
        <is>
          <t>M</t>
        </is>
      </c>
      <c r="F3217" s="5" t="n">
        <v>1</v>
      </c>
      <c r="G3217" s="31" t="n">
        <v>34250</v>
      </c>
      <c r="H3217" s="31" t="n">
        <v>34200</v>
      </c>
      <c r="I3217" s="6">
        <f>INDEX(Roles!$J$5:$J$40,MATCH(C3217&amp;"|"&amp;D3217,Roles!$A$5:$A$40,0))</f>
        <v/>
      </c>
      <c r="J3217" s="6">
        <f>INDEX(Roles!$K$5:$K$40,MATCH(C3217&amp;"|"&amp;D3217,Roles!$A$5:$A$40,0))</f>
        <v/>
      </c>
      <c r="K3217" s="26">
        <f>INDEX(Market!$K$31:$K$54,MATCH(B3217&amp;"|"&amp;J3217,Market!$A$31:$A$54,0))</f>
        <v/>
      </c>
      <c r="L3217" s="6">
        <f>INDEX(Settings!$E$13:$E$19,MATCH(I3217,Settings!$B$13:$B$19,0))</f>
        <v/>
      </c>
      <c r="M3217" s="25">
        <f>INDEX(Structure!$K$6:$K$12,MATCH(I3217,Structure!$A$6:$A$12,0))</f>
        <v/>
      </c>
      <c r="N3217" s="26">
        <f>INDEX(Structure!$G$25:$G$52,MATCH(B3217&amp;"|"&amp;I3217,Structure!$A$25:$A$52,0))</f>
        <v/>
      </c>
      <c r="O3217" s="26">
        <f>INDEX(Structure!$H$25:$H$52,MATCH(B3217&amp;"|"&amp;I3217,Structure!$A$25:$A$52,0))</f>
        <v/>
      </c>
      <c r="P3217" s="26">
        <f>INDEX(Structure!$I$25:$I$52,MATCH(B3217&amp;"|"&amp;I3217,Structure!$A$25:$A$52,0))</f>
        <v/>
      </c>
      <c r="Q3217" s="20">
        <f>G3217/H3217</f>
        <v/>
      </c>
      <c r="R3217" s="20">
        <f>G3217/O3217</f>
        <v/>
      </c>
      <c r="S3217" s="32">
        <f>(G3217-N3217)/(P3217-N3217)</f>
        <v/>
      </c>
      <c r="T3217" s="4">
        <f>IF(G3217&lt;N3217,"Below",IF(G3217&gt;P3217,"Above","Within"))</f>
        <v/>
      </c>
      <c r="U3217" s="17">
        <f>MAX(0,N3217-G3217)*F3217</f>
        <v/>
      </c>
      <c r="V3217" s="17">
        <f>MAX(0,G3217-P3217)*F3217</f>
        <v/>
      </c>
      <c r="W3217" s="33">
        <f>IF(T3217="Above",LN(G3217/P3217)/LN(1+INDEX(Market!$E$6:$E$9,MATCH(B3217,Market!$A$6:$A$9,0))),0)</f>
        <v/>
      </c>
    </row>
    <row r="3218">
      <c r="A3218" s="5" t="inlineStr">
        <is>
          <t>E03739</t>
        </is>
      </c>
      <c r="B3218" s="5" t="inlineStr">
        <is>
          <t>IT</t>
        </is>
      </c>
      <c r="C3218" s="5" t="inlineStr">
        <is>
          <t>Customer Service</t>
        </is>
      </c>
      <c r="D3218" s="5" t="inlineStr">
        <is>
          <t>L1</t>
        </is>
      </c>
      <c r="E3218" s="5" t="inlineStr">
        <is>
          <t>F</t>
        </is>
      </c>
      <c r="F3218" s="5" t="n">
        <v>1</v>
      </c>
      <c r="G3218" s="31" t="n">
        <v>21850</v>
      </c>
      <c r="H3218" s="31" t="n">
        <v>23400</v>
      </c>
      <c r="I3218" s="6">
        <f>INDEX(Roles!$J$5:$J$40,MATCH(C3218&amp;"|"&amp;D3218,Roles!$A$5:$A$40,0))</f>
        <v/>
      </c>
      <c r="J3218" s="6">
        <f>INDEX(Roles!$K$5:$K$40,MATCH(C3218&amp;"|"&amp;D3218,Roles!$A$5:$A$40,0))</f>
        <v/>
      </c>
      <c r="K3218" s="26">
        <f>INDEX(Market!$K$31:$K$54,MATCH(B3218&amp;"|"&amp;J3218,Market!$A$31:$A$54,0))</f>
        <v/>
      </c>
      <c r="L3218" s="6">
        <f>INDEX(Settings!$E$13:$E$19,MATCH(I3218,Settings!$B$13:$B$19,0))</f>
        <v/>
      </c>
      <c r="M3218" s="25">
        <f>INDEX(Structure!$K$6:$K$12,MATCH(I3218,Structure!$A$6:$A$12,0))</f>
        <v/>
      </c>
      <c r="N3218" s="26">
        <f>INDEX(Structure!$G$25:$G$52,MATCH(B3218&amp;"|"&amp;I3218,Structure!$A$25:$A$52,0))</f>
        <v/>
      </c>
      <c r="O3218" s="26">
        <f>INDEX(Structure!$H$25:$H$52,MATCH(B3218&amp;"|"&amp;I3218,Structure!$A$25:$A$52,0))</f>
        <v/>
      </c>
      <c r="P3218" s="26">
        <f>INDEX(Structure!$I$25:$I$52,MATCH(B3218&amp;"|"&amp;I3218,Structure!$A$25:$A$52,0))</f>
        <v/>
      </c>
      <c r="Q3218" s="20">
        <f>G3218/H3218</f>
        <v/>
      </c>
      <c r="R3218" s="20">
        <f>G3218/O3218</f>
        <v/>
      </c>
      <c r="S3218" s="32">
        <f>(G3218-N3218)/(P3218-N3218)</f>
        <v/>
      </c>
      <c r="T3218" s="4">
        <f>IF(G3218&lt;N3218,"Below",IF(G3218&gt;P3218,"Above","Within"))</f>
        <v/>
      </c>
      <c r="U3218" s="17">
        <f>MAX(0,N3218-G3218)*F3218</f>
        <v/>
      </c>
      <c r="V3218" s="17">
        <f>MAX(0,G3218-P3218)*F3218</f>
        <v/>
      </c>
      <c r="W3218" s="33">
        <f>IF(T3218="Above",LN(G3218/P3218)/LN(1+INDEX(Market!$E$6:$E$9,MATCH(B3218,Market!$A$6:$A$9,0))),0)</f>
        <v/>
      </c>
    </row>
    <row r="3219">
      <c r="A3219" s="5" t="inlineStr">
        <is>
          <t>E03740</t>
        </is>
      </c>
      <c r="B3219" s="5" t="inlineStr">
        <is>
          <t>IT</t>
        </is>
      </c>
      <c r="C3219" s="5" t="inlineStr">
        <is>
          <t>Customer Service</t>
        </is>
      </c>
      <c r="D3219" s="5" t="inlineStr">
        <is>
          <t>L2</t>
        </is>
      </c>
      <c r="E3219" s="5" t="inlineStr">
        <is>
          <t>F</t>
        </is>
      </c>
      <c r="F3219" s="5" t="n">
        <v>1</v>
      </c>
      <c r="G3219" s="31" t="n">
        <v>23250</v>
      </c>
      <c r="H3219" s="31" t="n">
        <v>29200</v>
      </c>
      <c r="I3219" s="6">
        <f>INDEX(Roles!$J$5:$J$40,MATCH(C3219&amp;"|"&amp;D3219,Roles!$A$5:$A$40,0))</f>
        <v/>
      </c>
      <c r="J3219" s="6">
        <f>INDEX(Roles!$K$5:$K$40,MATCH(C3219&amp;"|"&amp;D3219,Roles!$A$5:$A$40,0))</f>
        <v/>
      </c>
      <c r="K3219" s="26">
        <f>INDEX(Market!$K$31:$K$54,MATCH(B3219&amp;"|"&amp;J3219,Market!$A$31:$A$54,0))</f>
        <v/>
      </c>
      <c r="L3219" s="6">
        <f>INDEX(Settings!$E$13:$E$19,MATCH(I3219,Settings!$B$13:$B$19,0))</f>
        <v/>
      </c>
      <c r="M3219" s="25">
        <f>INDEX(Structure!$K$6:$K$12,MATCH(I3219,Structure!$A$6:$A$12,0))</f>
        <v/>
      </c>
      <c r="N3219" s="26">
        <f>INDEX(Structure!$G$25:$G$52,MATCH(B3219&amp;"|"&amp;I3219,Structure!$A$25:$A$52,0))</f>
        <v/>
      </c>
      <c r="O3219" s="26">
        <f>INDEX(Structure!$H$25:$H$52,MATCH(B3219&amp;"|"&amp;I3219,Structure!$A$25:$A$52,0))</f>
        <v/>
      </c>
      <c r="P3219" s="26">
        <f>INDEX(Structure!$I$25:$I$52,MATCH(B3219&amp;"|"&amp;I3219,Structure!$A$25:$A$52,0))</f>
        <v/>
      </c>
      <c r="Q3219" s="20">
        <f>G3219/H3219</f>
        <v/>
      </c>
      <c r="R3219" s="20">
        <f>G3219/O3219</f>
        <v/>
      </c>
      <c r="S3219" s="32">
        <f>(G3219-N3219)/(P3219-N3219)</f>
        <v/>
      </c>
      <c r="T3219" s="4">
        <f>IF(G3219&lt;N3219,"Below",IF(G3219&gt;P3219,"Above","Within"))</f>
        <v/>
      </c>
      <c r="U3219" s="17">
        <f>MAX(0,N3219-G3219)*F3219</f>
        <v/>
      </c>
      <c r="V3219" s="17">
        <f>MAX(0,G3219-P3219)*F3219</f>
        <v/>
      </c>
      <c r="W3219" s="33">
        <f>IF(T3219="Above",LN(G3219/P3219)/LN(1+INDEX(Market!$E$6:$E$9,MATCH(B3219,Market!$A$6:$A$9,0))),0)</f>
        <v/>
      </c>
    </row>
    <row r="3220">
      <c r="A3220" s="5" t="inlineStr">
        <is>
          <t>E03741</t>
        </is>
      </c>
      <c r="B3220" s="5" t="inlineStr">
        <is>
          <t>PL</t>
        </is>
      </c>
      <c r="C3220" s="5" t="inlineStr">
        <is>
          <t>Finance</t>
        </is>
      </c>
      <c r="D3220" s="5" t="inlineStr">
        <is>
          <t>L2</t>
        </is>
      </c>
      <c r="E3220" s="5" t="inlineStr">
        <is>
          <t>F</t>
        </is>
      </c>
      <c r="F3220" s="5" t="n">
        <v>1</v>
      </c>
      <c r="G3220" s="31" t="n">
        <v>32550</v>
      </c>
      <c r="H3220" s="31" t="n">
        <v>28900</v>
      </c>
      <c r="I3220" s="6">
        <f>INDEX(Roles!$J$5:$J$40,MATCH(C3220&amp;"|"&amp;D3220,Roles!$A$5:$A$40,0))</f>
        <v/>
      </c>
      <c r="J3220" s="6">
        <f>INDEX(Roles!$K$5:$K$40,MATCH(C3220&amp;"|"&amp;D3220,Roles!$A$5:$A$40,0))</f>
        <v/>
      </c>
      <c r="K3220" s="26">
        <f>INDEX(Market!$K$31:$K$54,MATCH(B3220&amp;"|"&amp;J3220,Market!$A$31:$A$54,0))</f>
        <v/>
      </c>
      <c r="L3220" s="6">
        <f>INDEX(Settings!$E$13:$E$19,MATCH(I3220,Settings!$B$13:$B$19,0))</f>
        <v/>
      </c>
      <c r="M3220" s="25">
        <f>INDEX(Structure!$K$6:$K$12,MATCH(I3220,Structure!$A$6:$A$12,0))</f>
        <v/>
      </c>
      <c r="N3220" s="26">
        <f>INDEX(Structure!$G$25:$G$52,MATCH(B3220&amp;"|"&amp;I3220,Structure!$A$25:$A$52,0))</f>
        <v/>
      </c>
      <c r="O3220" s="26">
        <f>INDEX(Structure!$H$25:$H$52,MATCH(B3220&amp;"|"&amp;I3220,Structure!$A$25:$A$52,0))</f>
        <v/>
      </c>
      <c r="P3220" s="26">
        <f>INDEX(Structure!$I$25:$I$52,MATCH(B3220&amp;"|"&amp;I3220,Structure!$A$25:$A$52,0))</f>
        <v/>
      </c>
      <c r="Q3220" s="20">
        <f>G3220/H3220</f>
        <v/>
      </c>
      <c r="R3220" s="20">
        <f>G3220/O3220</f>
        <v/>
      </c>
      <c r="S3220" s="32">
        <f>(G3220-N3220)/(P3220-N3220)</f>
        <v/>
      </c>
      <c r="T3220" s="4">
        <f>IF(G3220&lt;N3220,"Below",IF(G3220&gt;P3220,"Above","Within"))</f>
        <v/>
      </c>
      <c r="U3220" s="17">
        <f>MAX(0,N3220-G3220)*F3220</f>
        <v/>
      </c>
      <c r="V3220" s="17">
        <f>MAX(0,G3220-P3220)*F3220</f>
        <v/>
      </c>
      <c r="W3220" s="33">
        <f>IF(T3220="Above",LN(G3220/P3220)/LN(1+INDEX(Market!$E$6:$E$9,MATCH(B3220,Market!$A$6:$A$9,0))),0)</f>
        <v/>
      </c>
    </row>
    <row r="3221">
      <c r="A3221" s="5" t="inlineStr">
        <is>
          <t>E03742</t>
        </is>
      </c>
      <c r="B3221" s="5" t="inlineStr">
        <is>
          <t>DE</t>
        </is>
      </c>
      <c r="C3221" s="5" t="inlineStr">
        <is>
          <t>Operations</t>
        </is>
      </c>
      <c r="D3221" s="5" t="inlineStr">
        <is>
          <t>L2</t>
        </is>
      </c>
      <c r="E3221" s="5" t="inlineStr">
        <is>
          <t>F</t>
        </is>
      </c>
      <c r="F3221" s="5" t="n">
        <v>1</v>
      </c>
      <c r="G3221" s="31" t="n">
        <v>39450</v>
      </c>
      <c r="H3221" s="31" t="n">
        <v>45100</v>
      </c>
      <c r="I3221" s="6">
        <f>INDEX(Roles!$J$5:$J$40,MATCH(C3221&amp;"|"&amp;D3221,Roles!$A$5:$A$40,0))</f>
        <v/>
      </c>
      <c r="J3221" s="6">
        <f>INDEX(Roles!$K$5:$K$40,MATCH(C3221&amp;"|"&amp;D3221,Roles!$A$5:$A$40,0))</f>
        <v/>
      </c>
      <c r="K3221" s="26">
        <f>INDEX(Market!$K$31:$K$54,MATCH(B3221&amp;"|"&amp;J3221,Market!$A$31:$A$54,0))</f>
        <v/>
      </c>
      <c r="L3221" s="6">
        <f>INDEX(Settings!$E$13:$E$19,MATCH(I3221,Settings!$B$13:$B$19,0))</f>
        <v/>
      </c>
      <c r="M3221" s="25">
        <f>INDEX(Structure!$K$6:$K$12,MATCH(I3221,Structure!$A$6:$A$12,0))</f>
        <v/>
      </c>
      <c r="N3221" s="26">
        <f>INDEX(Structure!$G$25:$G$52,MATCH(B3221&amp;"|"&amp;I3221,Structure!$A$25:$A$52,0))</f>
        <v/>
      </c>
      <c r="O3221" s="26">
        <f>INDEX(Structure!$H$25:$H$52,MATCH(B3221&amp;"|"&amp;I3221,Structure!$A$25:$A$52,0))</f>
        <v/>
      </c>
      <c r="P3221" s="26">
        <f>INDEX(Structure!$I$25:$I$52,MATCH(B3221&amp;"|"&amp;I3221,Structure!$A$25:$A$52,0))</f>
        <v/>
      </c>
      <c r="Q3221" s="20">
        <f>G3221/H3221</f>
        <v/>
      </c>
      <c r="R3221" s="20">
        <f>G3221/O3221</f>
        <v/>
      </c>
      <c r="S3221" s="32">
        <f>(G3221-N3221)/(P3221-N3221)</f>
        <v/>
      </c>
      <c r="T3221" s="4">
        <f>IF(G3221&lt;N3221,"Below",IF(G3221&gt;P3221,"Above","Within"))</f>
        <v/>
      </c>
      <c r="U3221" s="17">
        <f>MAX(0,N3221-G3221)*F3221</f>
        <v/>
      </c>
      <c r="V3221" s="17">
        <f>MAX(0,G3221-P3221)*F3221</f>
        <v/>
      </c>
      <c r="W3221" s="33">
        <f>IF(T3221="Above",LN(G3221/P3221)/LN(1+INDEX(Market!$E$6:$E$9,MATCH(B3221,Market!$A$6:$A$9,0))),0)</f>
        <v/>
      </c>
    </row>
    <row r="3222">
      <c r="A3222" s="5" t="inlineStr">
        <is>
          <t>E03744</t>
        </is>
      </c>
      <c r="B3222" s="5" t="inlineStr">
        <is>
          <t>DE</t>
        </is>
      </c>
      <c r="C3222" s="5" t="inlineStr">
        <is>
          <t>Customer Service</t>
        </is>
      </c>
      <c r="D3222" s="5" t="inlineStr">
        <is>
          <t>L2</t>
        </is>
      </c>
      <c r="E3222" s="5" t="inlineStr">
        <is>
          <t>F</t>
        </is>
      </c>
      <c r="F3222" s="5" t="n">
        <v>1</v>
      </c>
      <c r="G3222" s="31" t="n">
        <v>40250</v>
      </c>
      <c r="H3222" s="31" t="n">
        <v>42800</v>
      </c>
      <c r="I3222" s="6">
        <f>INDEX(Roles!$J$5:$J$40,MATCH(C3222&amp;"|"&amp;D3222,Roles!$A$5:$A$40,0))</f>
        <v/>
      </c>
      <c r="J3222" s="6">
        <f>INDEX(Roles!$K$5:$K$40,MATCH(C3222&amp;"|"&amp;D3222,Roles!$A$5:$A$40,0))</f>
        <v/>
      </c>
      <c r="K3222" s="26">
        <f>INDEX(Market!$K$31:$K$54,MATCH(B3222&amp;"|"&amp;J3222,Market!$A$31:$A$54,0))</f>
        <v/>
      </c>
      <c r="L3222" s="6">
        <f>INDEX(Settings!$E$13:$E$19,MATCH(I3222,Settings!$B$13:$B$19,0))</f>
        <v/>
      </c>
      <c r="M3222" s="25">
        <f>INDEX(Structure!$K$6:$K$12,MATCH(I3222,Structure!$A$6:$A$12,0))</f>
        <v/>
      </c>
      <c r="N3222" s="26">
        <f>INDEX(Structure!$G$25:$G$52,MATCH(B3222&amp;"|"&amp;I3222,Structure!$A$25:$A$52,0))</f>
        <v/>
      </c>
      <c r="O3222" s="26">
        <f>INDEX(Structure!$H$25:$H$52,MATCH(B3222&amp;"|"&amp;I3222,Structure!$A$25:$A$52,0))</f>
        <v/>
      </c>
      <c r="P3222" s="26">
        <f>INDEX(Structure!$I$25:$I$52,MATCH(B3222&amp;"|"&amp;I3222,Structure!$A$25:$A$52,0))</f>
        <v/>
      </c>
      <c r="Q3222" s="20">
        <f>G3222/H3222</f>
        <v/>
      </c>
      <c r="R3222" s="20">
        <f>G3222/O3222</f>
        <v/>
      </c>
      <c r="S3222" s="32">
        <f>(G3222-N3222)/(P3222-N3222)</f>
        <v/>
      </c>
      <c r="T3222" s="4">
        <f>IF(G3222&lt;N3222,"Below",IF(G3222&gt;P3222,"Above","Within"))</f>
        <v/>
      </c>
      <c r="U3222" s="17">
        <f>MAX(0,N3222-G3222)*F3222</f>
        <v/>
      </c>
      <c r="V3222" s="17">
        <f>MAX(0,G3222-P3222)*F3222</f>
        <v/>
      </c>
      <c r="W3222" s="33">
        <f>IF(T3222="Above",LN(G3222/P3222)/LN(1+INDEX(Market!$E$6:$E$9,MATCH(B3222,Market!$A$6:$A$9,0))),0)</f>
        <v/>
      </c>
    </row>
    <row r="3223">
      <c r="A3223" s="5" t="inlineStr">
        <is>
          <t>E03746</t>
        </is>
      </c>
      <c r="B3223" s="5" t="inlineStr">
        <is>
          <t>ES</t>
        </is>
      </c>
      <c r="C3223" s="5" t="inlineStr">
        <is>
          <t>Customer Service</t>
        </is>
      </c>
      <c r="D3223" s="5" t="inlineStr">
        <is>
          <t>L1</t>
        </is>
      </c>
      <c r="E3223" s="5" t="inlineStr">
        <is>
          <t>F</t>
        </is>
      </c>
      <c r="F3223" s="5" t="n">
        <v>1</v>
      </c>
      <c r="G3223" s="31" t="n">
        <v>24750</v>
      </c>
      <c r="H3223" s="31" t="n">
        <v>22500</v>
      </c>
      <c r="I3223" s="6">
        <f>INDEX(Roles!$J$5:$J$40,MATCH(C3223&amp;"|"&amp;D3223,Roles!$A$5:$A$40,0))</f>
        <v/>
      </c>
      <c r="J3223" s="6">
        <f>INDEX(Roles!$K$5:$K$40,MATCH(C3223&amp;"|"&amp;D3223,Roles!$A$5:$A$40,0))</f>
        <v/>
      </c>
      <c r="K3223" s="26">
        <f>INDEX(Market!$K$31:$K$54,MATCH(B3223&amp;"|"&amp;J3223,Market!$A$31:$A$54,0))</f>
        <v/>
      </c>
      <c r="L3223" s="6">
        <f>INDEX(Settings!$E$13:$E$19,MATCH(I3223,Settings!$B$13:$B$19,0))</f>
        <v/>
      </c>
      <c r="M3223" s="25">
        <f>INDEX(Structure!$K$6:$K$12,MATCH(I3223,Structure!$A$6:$A$12,0))</f>
        <v/>
      </c>
      <c r="N3223" s="26">
        <f>INDEX(Structure!$G$25:$G$52,MATCH(B3223&amp;"|"&amp;I3223,Structure!$A$25:$A$52,0))</f>
        <v/>
      </c>
      <c r="O3223" s="26">
        <f>INDEX(Structure!$H$25:$H$52,MATCH(B3223&amp;"|"&amp;I3223,Structure!$A$25:$A$52,0))</f>
        <v/>
      </c>
      <c r="P3223" s="26">
        <f>INDEX(Structure!$I$25:$I$52,MATCH(B3223&amp;"|"&amp;I3223,Structure!$A$25:$A$52,0))</f>
        <v/>
      </c>
      <c r="Q3223" s="20">
        <f>G3223/H3223</f>
        <v/>
      </c>
      <c r="R3223" s="20">
        <f>G3223/O3223</f>
        <v/>
      </c>
      <c r="S3223" s="32">
        <f>(G3223-N3223)/(P3223-N3223)</f>
        <v/>
      </c>
      <c r="T3223" s="4">
        <f>IF(G3223&lt;N3223,"Below",IF(G3223&gt;P3223,"Above","Within"))</f>
        <v/>
      </c>
      <c r="U3223" s="17">
        <f>MAX(0,N3223-G3223)*F3223</f>
        <v/>
      </c>
      <c r="V3223" s="17">
        <f>MAX(0,G3223-P3223)*F3223</f>
        <v/>
      </c>
      <c r="W3223" s="33">
        <f>IF(T3223="Above",LN(G3223/P3223)/LN(1+INDEX(Market!$E$6:$E$9,MATCH(B3223,Market!$A$6:$A$9,0))),0)</f>
        <v/>
      </c>
    </row>
    <row r="3224">
      <c r="A3224" s="5" t="inlineStr">
        <is>
          <t>E03747</t>
        </is>
      </c>
      <c r="B3224" s="5" t="inlineStr">
        <is>
          <t>IT</t>
        </is>
      </c>
      <c r="C3224" s="5" t="inlineStr">
        <is>
          <t>Customer Service</t>
        </is>
      </c>
      <c r="D3224" s="5" t="inlineStr">
        <is>
          <t>L4</t>
        </is>
      </c>
      <c r="E3224" s="5" t="inlineStr">
        <is>
          <t>F</t>
        </is>
      </c>
      <c r="F3224" s="5" t="n">
        <v>1</v>
      </c>
      <c r="G3224" s="31" t="n">
        <v>52450</v>
      </c>
      <c r="H3224" s="31" t="n">
        <v>49100</v>
      </c>
      <c r="I3224" s="6">
        <f>INDEX(Roles!$J$5:$J$40,MATCH(C3224&amp;"|"&amp;D3224,Roles!$A$5:$A$40,0))</f>
        <v/>
      </c>
      <c r="J3224" s="6">
        <f>INDEX(Roles!$K$5:$K$40,MATCH(C3224&amp;"|"&amp;D3224,Roles!$A$5:$A$40,0))</f>
        <v/>
      </c>
      <c r="K3224" s="26">
        <f>INDEX(Market!$K$31:$K$54,MATCH(B3224&amp;"|"&amp;J3224,Market!$A$31:$A$54,0))</f>
        <v/>
      </c>
      <c r="L3224" s="6">
        <f>INDEX(Settings!$E$13:$E$19,MATCH(I3224,Settings!$B$13:$B$19,0))</f>
        <v/>
      </c>
      <c r="M3224" s="25">
        <f>INDEX(Structure!$K$6:$K$12,MATCH(I3224,Structure!$A$6:$A$12,0))</f>
        <v/>
      </c>
      <c r="N3224" s="26">
        <f>INDEX(Structure!$G$25:$G$52,MATCH(B3224&amp;"|"&amp;I3224,Structure!$A$25:$A$52,0))</f>
        <v/>
      </c>
      <c r="O3224" s="26">
        <f>INDEX(Structure!$H$25:$H$52,MATCH(B3224&amp;"|"&amp;I3224,Structure!$A$25:$A$52,0))</f>
        <v/>
      </c>
      <c r="P3224" s="26">
        <f>INDEX(Structure!$I$25:$I$52,MATCH(B3224&amp;"|"&amp;I3224,Structure!$A$25:$A$52,0))</f>
        <v/>
      </c>
      <c r="Q3224" s="20">
        <f>G3224/H3224</f>
        <v/>
      </c>
      <c r="R3224" s="20">
        <f>G3224/O3224</f>
        <v/>
      </c>
      <c r="S3224" s="32">
        <f>(G3224-N3224)/(P3224-N3224)</f>
        <v/>
      </c>
      <c r="T3224" s="4">
        <f>IF(G3224&lt;N3224,"Below",IF(G3224&gt;P3224,"Above","Within"))</f>
        <v/>
      </c>
      <c r="U3224" s="17">
        <f>MAX(0,N3224-G3224)*F3224</f>
        <v/>
      </c>
      <c r="V3224" s="17">
        <f>MAX(0,G3224-P3224)*F3224</f>
        <v/>
      </c>
      <c r="W3224" s="33">
        <f>IF(T3224="Above",LN(G3224/P3224)/LN(1+INDEX(Market!$E$6:$E$9,MATCH(B3224,Market!$A$6:$A$9,0))),0)</f>
        <v/>
      </c>
    </row>
    <row r="3225">
      <c r="A3225" s="5" t="inlineStr">
        <is>
          <t>E03748</t>
        </is>
      </c>
      <c r="B3225" s="5" t="inlineStr">
        <is>
          <t>PL</t>
        </is>
      </c>
      <c r="C3225" s="5" t="inlineStr">
        <is>
          <t>Operations</t>
        </is>
      </c>
      <c r="D3225" s="5" t="inlineStr">
        <is>
          <t>L2</t>
        </is>
      </c>
      <c r="E3225" s="5" t="inlineStr">
        <is>
          <t>M</t>
        </is>
      </c>
      <c r="F3225" s="5" t="n">
        <v>0.8</v>
      </c>
      <c r="G3225" s="31" t="n">
        <v>27750</v>
      </c>
      <c r="H3225" s="31" t="n">
        <v>24900</v>
      </c>
      <c r="I3225" s="6">
        <f>INDEX(Roles!$J$5:$J$40,MATCH(C3225&amp;"|"&amp;D3225,Roles!$A$5:$A$40,0))</f>
        <v/>
      </c>
      <c r="J3225" s="6">
        <f>INDEX(Roles!$K$5:$K$40,MATCH(C3225&amp;"|"&amp;D3225,Roles!$A$5:$A$40,0))</f>
        <v/>
      </c>
      <c r="K3225" s="26">
        <f>INDEX(Market!$K$31:$K$54,MATCH(B3225&amp;"|"&amp;J3225,Market!$A$31:$A$54,0))</f>
        <v/>
      </c>
      <c r="L3225" s="6">
        <f>INDEX(Settings!$E$13:$E$19,MATCH(I3225,Settings!$B$13:$B$19,0))</f>
        <v/>
      </c>
      <c r="M3225" s="25">
        <f>INDEX(Structure!$K$6:$K$12,MATCH(I3225,Structure!$A$6:$A$12,0))</f>
        <v/>
      </c>
      <c r="N3225" s="26">
        <f>INDEX(Structure!$G$25:$G$52,MATCH(B3225&amp;"|"&amp;I3225,Structure!$A$25:$A$52,0))</f>
        <v/>
      </c>
      <c r="O3225" s="26">
        <f>INDEX(Structure!$H$25:$H$52,MATCH(B3225&amp;"|"&amp;I3225,Structure!$A$25:$A$52,0))</f>
        <v/>
      </c>
      <c r="P3225" s="26">
        <f>INDEX(Structure!$I$25:$I$52,MATCH(B3225&amp;"|"&amp;I3225,Structure!$A$25:$A$52,0))</f>
        <v/>
      </c>
      <c r="Q3225" s="20">
        <f>G3225/H3225</f>
        <v/>
      </c>
      <c r="R3225" s="20">
        <f>G3225/O3225</f>
        <v/>
      </c>
      <c r="S3225" s="32">
        <f>(G3225-N3225)/(P3225-N3225)</f>
        <v/>
      </c>
      <c r="T3225" s="4">
        <f>IF(G3225&lt;N3225,"Below",IF(G3225&gt;P3225,"Above","Within"))</f>
        <v/>
      </c>
      <c r="U3225" s="17">
        <f>MAX(0,N3225-G3225)*F3225</f>
        <v/>
      </c>
      <c r="V3225" s="17">
        <f>MAX(0,G3225-P3225)*F3225</f>
        <v/>
      </c>
      <c r="W3225" s="33">
        <f>IF(T3225="Above",LN(G3225/P3225)/LN(1+INDEX(Market!$E$6:$E$9,MATCH(B3225,Market!$A$6:$A$9,0))),0)</f>
        <v/>
      </c>
    </row>
    <row r="3226">
      <c r="A3226" s="5" t="inlineStr">
        <is>
          <t>E03749</t>
        </is>
      </c>
      <c r="B3226" s="5" t="inlineStr">
        <is>
          <t>PL</t>
        </is>
      </c>
      <c r="C3226" s="5" t="inlineStr">
        <is>
          <t>Sales</t>
        </is>
      </c>
      <c r="D3226" s="5" t="inlineStr">
        <is>
          <t>L3</t>
        </is>
      </c>
      <c r="E3226" s="5" t="inlineStr">
        <is>
          <t>F</t>
        </is>
      </c>
      <c r="F3226" s="5" t="n">
        <v>1</v>
      </c>
      <c r="G3226" s="31" t="n">
        <v>37050</v>
      </c>
      <c r="H3226" s="31" t="n">
        <v>35300</v>
      </c>
      <c r="I3226" s="6">
        <f>INDEX(Roles!$J$5:$J$40,MATCH(C3226&amp;"|"&amp;D3226,Roles!$A$5:$A$40,0))</f>
        <v/>
      </c>
      <c r="J3226" s="6">
        <f>INDEX(Roles!$K$5:$K$40,MATCH(C3226&amp;"|"&amp;D3226,Roles!$A$5:$A$40,0))</f>
        <v/>
      </c>
      <c r="K3226" s="26">
        <f>INDEX(Market!$K$31:$K$54,MATCH(B3226&amp;"|"&amp;J3226,Market!$A$31:$A$54,0))</f>
        <v/>
      </c>
      <c r="L3226" s="6">
        <f>INDEX(Settings!$E$13:$E$19,MATCH(I3226,Settings!$B$13:$B$19,0))</f>
        <v/>
      </c>
      <c r="M3226" s="25">
        <f>INDEX(Structure!$K$6:$K$12,MATCH(I3226,Structure!$A$6:$A$12,0))</f>
        <v/>
      </c>
      <c r="N3226" s="26">
        <f>INDEX(Structure!$G$25:$G$52,MATCH(B3226&amp;"|"&amp;I3226,Structure!$A$25:$A$52,0))</f>
        <v/>
      </c>
      <c r="O3226" s="26">
        <f>INDEX(Structure!$H$25:$H$52,MATCH(B3226&amp;"|"&amp;I3226,Structure!$A$25:$A$52,0))</f>
        <v/>
      </c>
      <c r="P3226" s="26">
        <f>INDEX(Structure!$I$25:$I$52,MATCH(B3226&amp;"|"&amp;I3226,Structure!$A$25:$A$52,0))</f>
        <v/>
      </c>
      <c r="Q3226" s="20">
        <f>G3226/H3226</f>
        <v/>
      </c>
      <c r="R3226" s="20">
        <f>G3226/O3226</f>
        <v/>
      </c>
      <c r="S3226" s="32">
        <f>(G3226-N3226)/(P3226-N3226)</f>
        <v/>
      </c>
      <c r="T3226" s="4">
        <f>IF(G3226&lt;N3226,"Below",IF(G3226&gt;P3226,"Above","Within"))</f>
        <v/>
      </c>
      <c r="U3226" s="17">
        <f>MAX(0,N3226-G3226)*F3226</f>
        <v/>
      </c>
      <c r="V3226" s="17">
        <f>MAX(0,G3226-P3226)*F3226</f>
        <v/>
      </c>
      <c r="W3226" s="33">
        <f>IF(T3226="Above",LN(G3226/P3226)/LN(1+INDEX(Market!$E$6:$E$9,MATCH(B3226,Market!$A$6:$A$9,0))),0)</f>
        <v/>
      </c>
    </row>
    <row r="3227">
      <c r="A3227" s="5" t="inlineStr">
        <is>
          <t>E03750</t>
        </is>
      </c>
      <c r="B3227" s="5" t="inlineStr">
        <is>
          <t>IT</t>
        </is>
      </c>
      <c r="C3227" s="5" t="inlineStr">
        <is>
          <t>Operations</t>
        </is>
      </c>
      <c r="D3227" s="5" t="inlineStr">
        <is>
          <t>L3</t>
        </is>
      </c>
      <c r="E3227" s="5" t="inlineStr">
        <is>
          <t>F</t>
        </is>
      </c>
      <c r="F3227" s="5" t="n">
        <v>1</v>
      </c>
      <c r="G3227" s="31" t="n">
        <v>40300</v>
      </c>
      <c r="H3227" s="31" t="n">
        <v>39500</v>
      </c>
      <c r="I3227" s="6">
        <f>INDEX(Roles!$J$5:$J$40,MATCH(C3227&amp;"|"&amp;D3227,Roles!$A$5:$A$40,0))</f>
        <v/>
      </c>
      <c r="J3227" s="6">
        <f>INDEX(Roles!$K$5:$K$40,MATCH(C3227&amp;"|"&amp;D3227,Roles!$A$5:$A$40,0))</f>
        <v/>
      </c>
      <c r="K3227" s="26">
        <f>INDEX(Market!$K$31:$K$54,MATCH(B3227&amp;"|"&amp;J3227,Market!$A$31:$A$54,0))</f>
        <v/>
      </c>
      <c r="L3227" s="6">
        <f>INDEX(Settings!$E$13:$E$19,MATCH(I3227,Settings!$B$13:$B$19,0))</f>
        <v/>
      </c>
      <c r="M3227" s="25">
        <f>INDEX(Structure!$K$6:$K$12,MATCH(I3227,Structure!$A$6:$A$12,0))</f>
        <v/>
      </c>
      <c r="N3227" s="26">
        <f>INDEX(Structure!$G$25:$G$52,MATCH(B3227&amp;"|"&amp;I3227,Structure!$A$25:$A$52,0))</f>
        <v/>
      </c>
      <c r="O3227" s="26">
        <f>INDEX(Structure!$H$25:$H$52,MATCH(B3227&amp;"|"&amp;I3227,Structure!$A$25:$A$52,0))</f>
        <v/>
      </c>
      <c r="P3227" s="26">
        <f>INDEX(Structure!$I$25:$I$52,MATCH(B3227&amp;"|"&amp;I3227,Structure!$A$25:$A$52,0))</f>
        <v/>
      </c>
      <c r="Q3227" s="20">
        <f>G3227/H3227</f>
        <v/>
      </c>
      <c r="R3227" s="20">
        <f>G3227/O3227</f>
        <v/>
      </c>
      <c r="S3227" s="32">
        <f>(G3227-N3227)/(P3227-N3227)</f>
        <v/>
      </c>
      <c r="T3227" s="4">
        <f>IF(G3227&lt;N3227,"Below",IF(G3227&gt;P3227,"Above","Within"))</f>
        <v/>
      </c>
      <c r="U3227" s="17">
        <f>MAX(0,N3227-G3227)*F3227</f>
        <v/>
      </c>
      <c r="V3227" s="17">
        <f>MAX(0,G3227-P3227)*F3227</f>
        <v/>
      </c>
      <c r="W3227" s="33">
        <f>IF(T3227="Above",LN(G3227/P3227)/LN(1+INDEX(Market!$E$6:$E$9,MATCH(B3227,Market!$A$6:$A$9,0))),0)</f>
        <v/>
      </c>
    </row>
    <row r="3228">
      <c r="A3228" s="5" t="inlineStr">
        <is>
          <t>E03751</t>
        </is>
      </c>
      <c r="B3228" s="5" t="inlineStr">
        <is>
          <t>PL</t>
        </is>
      </c>
      <c r="C3228" s="5" t="inlineStr">
        <is>
          <t>Finance</t>
        </is>
      </c>
      <c r="D3228" s="5" t="inlineStr">
        <is>
          <t>L3</t>
        </is>
      </c>
      <c r="E3228" s="5" t="inlineStr">
        <is>
          <t>F</t>
        </is>
      </c>
      <c r="F3228" s="5" t="n">
        <v>1</v>
      </c>
      <c r="G3228" s="31" t="n">
        <v>36400</v>
      </c>
      <c r="H3228" s="31" t="n">
        <v>37000</v>
      </c>
      <c r="I3228" s="6">
        <f>INDEX(Roles!$J$5:$J$40,MATCH(C3228&amp;"|"&amp;D3228,Roles!$A$5:$A$40,0))</f>
        <v/>
      </c>
      <c r="J3228" s="6">
        <f>INDEX(Roles!$K$5:$K$40,MATCH(C3228&amp;"|"&amp;D3228,Roles!$A$5:$A$40,0))</f>
        <v/>
      </c>
      <c r="K3228" s="26">
        <f>INDEX(Market!$K$31:$K$54,MATCH(B3228&amp;"|"&amp;J3228,Market!$A$31:$A$54,0))</f>
        <v/>
      </c>
      <c r="L3228" s="6">
        <f>INDEX(Settings!$E$13:$E$19,MATCH(I3228,Settings!$B$13:$B$19,0))</f>
        <v/>
      </c>
      <c r="M3228" s="25">
        <f>INDEX(Structure!$K$6:$K$12,MATCH(I3228,Structure!$A$6:$A$12,0))</f>
        <v/>
      </c>
      <c r="N3228" s="26">
        <f>INDEX(Structure!$G$25:$G$52,MATCH(B3228&amp;"|"&amp;I3228,Structure!$A$25:$A$52,0))</f>
        <v/>
      </c>
      <c r="O3228" s="26">
        <f>INDEX(Structure!$H$25:$H$52,MATCH(B3228&amp;"|"&amp;I3228,Structure!$A$25:$A$52,0))</f>
        <v/>
      </c>
      <c r="P3228" s="26">
        <f>INDEX(Structure!$I$25:$I$52,MATCH(B3228&amp;"|"&amp;I3228,Structure!$A$25:$A$52,0))</f>
        <v/>
      </c>
      <c r="Q3228" s="20">
        <f>G3228/H3228</f>
        <v/>
      </c>
      <c r="R3228" s="20">
        <f>G3228/O3228</f>
        <v/>
      </c>
      <c r="S3228" s="32">
        <f>(G3228-N3228)/(P3228-N3228)</f>
        <v/>
      </c>
      <c r="T3228" s="4">
        <f>IF(G3228&lt;N3228,"Below",IF(G3228&gt;P3228,"Above","Within"))</f>
        <v/>
      </c>
      <c r="U3228" s="17">
        <f>MAX(0,N3228-G3228)*F3228</f>
        <v/>
      </c>
      <c r="V3228" s="17">
        <f>MAX(0,G3228-P3228)*F3228</f>
        <v/>
      </c>
      <c r="W3228" s="33">
        <f>IF(T3228="Above",LN(G3228/P3228)/LN(1+INDEX(Market!$E$6:$E$9,MATCH(B3228,Market!$A$6:$A$9,0))),0)</f>
        <v/>
      </c>
    </row>
    <row r="3229">
      <c r="A3229" s="5" t="inlineStr">
        <is>
          <t>E03752</t>
        </is>
      </c>
      <c r="B3229" s="5" t="inlineStr">
        <is>
          <t>PL</t>
        </is>
      </c>
      <c r="C3229" s="5" t="inlineStr">
        <is>
          <t>Finance</t>
        </is>
      </c>
      <c r="D3229" s="5" t="inlineStr">
        <is>
          <t>L4</t>
        </is>
      </c>
      <c r="E3229" s="5" t="inlineStr">
        <is>
          <t>M</t>
        </is>
      </c>
      <c r="F3229" s="5" t="n">
        <v>1</v>
      </c>
      <c r="G3229" s="31" t="n">
        <v>48600</v>
      </c>
      <c r="H3229" s="31" t="n">
        <v>48500</v>
      </c>
      <c r="I3229" s="6">
        <f>INDEX(Roles!$J$5:$J$40,MATCH(C3229&amp;"|"&amp;D3229,Roles!$A$5:$A$40,0))</f>
        <v/>
      </c>
      <c r="J3229" s="6">
        <f>INDEX(Roles!$K$5:$K$40,MATCH(C3229&amp;"|"&amp;D3229,Roles!$A$5:$A$40,0))</f>
        <v/>
      </c>
      <c r="K3229" s="26">
        <f>INDEX(Market!$K$31:$K$54,MATCH(B3229&amp;"|"&amp;J3229,Market!$A$31:$A$54,0))</f>
        <v/>
      </c>
      <c r="L3229" s="6">
        <f>INDEX(Settings!$E$13:$E$19,MATCH(I3229,Settings!$B$13:$B$19,0))</f>
        <v/>
      </c>
      <c r="M3229" s="25">
        <f>INDEX(Structure!$K$6:$K$12,MATCH(I3229,Structure!$A$6:$A$12,0))</f>
        <v/>
      </c>
      <c r="N3229" s="26">
        <f>INDEX(Structure!$G$25:$G$52,MATCH(B3229&amp;"|"&amp;I3229,Structure!$A$25:$A$52,0))</f>
        <v/>
      </c>
      <c r="O3229" s="26">
        <f>INDEX(Structure!$H$25:$H$52,MATCH(B3229&amp;"|"&amp;I3229,Structure!$A$25:$A$52,0))</f>
        <v/>
      </c>
      <c r="P3229" s="26">
        <f>INDEX(Structure!$I$25:$I$52,MATCH(B3229&amp;"|"&amp;I3229,Structure!$A$25:$A$52,0))</f>
        <v/>
      </c>
      <c r="Q3229" s="20">
        <f>G3229/H3229</f>
        <v/>
      </c>
      <c r="R3229" s="20">
        <f>G3229/O3229</f>
        <v/>
      </c>
      <c r="S3229" s="32">
        <f>(G3229-N3229)/(P3229-N3229)</f>
        <v/>
      </c>
      <c r="T3229" s="4">
        <f>IF(G3229&lt;N3229,"Below",IF(G3229&gt;P3229,"Above","Within"))</f>
        <v/>
      </c>
      <c r="U3229" s="17">
        <f>MAX(0,N3229-G3229)*F3229</f>
        <v/>
      </c>
      <c r="V3229" s="17">
        <f>MAX(0,G3229-P3229)*F3229</f>
        <v/>
      </c>
      <c r="W3229" s="33">
        <f>IF(T3229="Above",LN(G3229/P3229)/LN(1+INDEX(Market!$E$6:$E$9,MATCH(B3229,Market!$A$6:$A$9,0))),0)</f>
        <v/>
      </c>
    </row>
    <row r="3230">
      <c r="A3230" s="5" t="inlineStr">
        <is>
          <t>E03754</t>
        </is>
      </c>
      <c r="B3230" s="5" t="inlineStr">
        <is>
          <t>PL</t>
        </is>
      </c>
      <c r="C3230" s="5" t="inlineStr">
        <is>
          <t>Customer Service</t>
        </is>
      </c>
      <c r="D3230" s="5" t="inlineStr">
        <is>
          <t>L3</t>
        </is>
      </c>
      <c r="E3230" s="5" t="inlineStr">
        <is>
          <t>M</t>
        </is>
      </c>
      <c r="F3230" s="5" t="n">
        <v>1</v>
      </c>
      <c r="G3230" s="31" t="n">
        <v>33300</v>
      </c>
      <c r="H3230" s="31" t="n">
        <v>30200</v>
      </c>
      <c r="I3230" s="6">
        <f>INDEX(Roles!$J$5:$J$40,MATCH(C3230&amp;"|"&amp;D3230,Roles!$A$5:$A$40,0))</f>
        <v/>
      </c>
      <c r="J3230" s="6">
        <f>INDEX(Roles!$K$5:$K$40,MATCH(C3230&amp;"|"&amp;D3230,Roles!$A$5:$A$40,0))</f>
        <v/>
      </c>
      <c r="K3230" s="26">
        <f>INDEX(Market!$K$31:$K$54,MATCH(B3230&amp;"|"&amp;J3230,Market!$A$31:$A$54,0))</f>
        <v/>
      </c>
      <c r="L3230" s="6">
        <f>INDEX(Settings!$E$13:$E$19,MATCH(I3230,Settings!$B$13:$B$19,0))</f>
        <v/>
      </c>
      <c r="M3230" s="25">
        <f>INDEX(Structure!$K$6:$K$12,MATCH(I3230,Structure!$A$6:$A$12,0))</f>
        <v/>
      </c>
      <c r="N3230" s="26">
        <f>INDEX(Structure!$G$25:$G$52,MATCH(B3230&amp;"|"&amp;I3230,Structure!$A$25:$A$52,0))</f>
        <v/>
      </c>
      <c r="O3230" s="26">
        <f>INDEX(Structure!$H$25:$H$52,MATCH(B3230&amp;"|"&amp;I3230,Structure!$A$25:$A$52,0))</f>
        <v/>
      </c>
      <c r="P3230" s="26">
        <f>INDEX(Structure!$I$25:$I$52,MATCH(B3230&amp;"|"&amp;I3230,Structure!$A$25:$A$52,0))</f>
        <v/>
      </c>
      <c r="Q3230" s="20">
        <f>G3230/H3230</f>
        <v/>
      </c>
      <c r="R3230" s="20">
        <f>G3230/O3230</f>
        <v/>
      </c>
      <c r="S3230" s="32">
        <f>(G3230-N3230)/(P3230-N3230)</f>
        <v/>
      </c>
      <c r="T3230" s="4">
        <f>IF(G3230&lt;N3230,"Below",IF(G3230&gt;P3230,"Above","Within"))</f>
        <v/>
      </c>
      <c r="U3230" s="17">
        <f>MAX(0,N3230-G3230)*F3230</f>
        <v/>
      </c>
      <c r="V3230" s="17">
        <f>MAX(0,G3230-P3230)*F3230</f>
        <v/>
      </c>
      <c r="W3230" s="33">
        <f>IF(T3230="Above",LN(G3230/P3230)/LN(1+INDEX(Market!$E$6:$E$9,MATCH(B3230,Market!$A$6:$A$9,0))),0)</f>
        <v/>
      </c>
    </row>
    <row r="3231">
      <c r="A3231" s="5" t="inlineStr">
        <is>
          <t>E03755</t>
        </is>
      </c>
      <c r="B3231" s="5" t="inlineStr">
        <is>
          <t>IT</t>
        </is>
      </c>
      <c r="C3231" s="5" t="inlineStr">
        <is>
          <t>Sales</t>
        </is>
      </c>
      <c r="D3231" s="5" t="inlineStr">
        <is>
          <t>L2</t>
        </is>
      </c>
      <c r="E3231" s="5" t="inlineStr">
        <is>
          <t>M</t>
        </is>
      </c>
      <c r="F3231" s="5" t="n">
        <v>1</v>
      </c>
      <c r="G3231" s="31" t="n">
        <v>26800</v>
      </c>
      <c r="H3231" s="31" t="n">
        <v>34100</v>
      </c>
      <c r="I3231" s="6">
        <f>INDEX(Roles!$J$5:$J$40,MATCH(C3231&amp;"|"&amp;D3231,Roles!$A$5:$A$40,0))</f>
        <v/>
      </c>
      <c r="J3231" s="6">
        <f>INDEX(Roles!$K$5:$K$40,MATCH(C3231&amp;"|"&amp;D3231,Roles!$A$5:$A$40,0))</f>
        <v/>
      </c>
      <c r="K3231" s="26">
        <f>INDEX(Market!$K$31:$K$54,MATCH(B3231&amp;"|"&amp;J3231,Market!$A$31:$A$54,0))</f>
        <v/>
      </c>
      <c r="L3231" s="6">
        <f>INDEX(Settings!$E$13:$E$19,MATCH(I3231,Settings!$B$13:$B$19,0))</f>
        <v/>
      </c>
      <c r="M3231" s="25">
        <f>INDEX(Structure!$K$6:$K$12,MATCH(I3231,Structure!$A$6:$A$12,0))</f>
        <v/>
      </c>
      <c r="N3231" s="26">
        <f>INDEX(Structure!$G$25:$G$52,MATCH(B3231&amp;"|"&amp;I3231,Structure!$A$25:$A$52,0))</f>
        <v/>
      </c>
      <c r="O3231" s="26">
        <f>INDEX(Structure!$H$25:$H$52,MATCH(B3231&amp;"|"&amp;I3231,Structure!$A$25:$A$52,0))</f>
        <v/>
      </c>
      <c r="P3231" s="26">
        <f>INDEX(Structure!$I$25:$I$52,MATCH(B3231&amp;"|"&amp;I3231,Structure!$A$25:$A$52,0))</f>
        <v/>
      </c>
      <c r="Q3231" s="20">
        <f>G3231/H3231</f>
        <v/>
      </c>
      <c r="R3231" s="20">
        <f>G3231/O3231</f>
        <v/>
      </c>
      <c r="S3231" s="32">
        <f>(G3231-N3231)/(P3231-N3231)</f>
        <v/>
      </c>
      <c r="T3231" s="4">
        <f>IF(G3231&lt;N3231,"Below",IF(G3231&gt;P3231,"Above","Within"))</f>
        <v/>
      </c>
      <c r="U3231" s="17">
        <f>MAX(0,N3231-G3231)*F3231</f>
        <v/>
      </c>
      <c r="V3231" s="17">
        <f>MAX(0,G3231-P3231)*F3231</f>
        <v/>
      </c>
      <c r="W3231" s="33">
        <f>IF(T3231="Above",LN(G3231/P3231)/LN(1+INDEX(Market!$E$6:$E$9,MATCH(B3231,Market!$A$6:$A$9,0))),0)</f>
        <v/>
      </c>
    </row>
    <row r="3232">
      <c r="A3232" s="5" t="inlineStr">
        <is>
          <t>E03756</t>
        </is>
      </c>
      <c r="B3232" s="5" t="inlineStr">
        <is>
          <t>ES</t>
        </is>
      </c>
      <c r="C3232" s="5" t="inlineStr">
        <is>
          <t>Operations</t>
        </is>
      </c>
      <c r="D3232" s="5" t="inlineStr">
        <is>
          <t>L4</t>
        </is>
      </c>
      <c r="E3232" s="5" t="inlineStr">
        <is>
          <t>M</t>
        </is>
      </c>
      <c r="F3232" s="5" t="n">
        <v>1</v>
      </c>
      <c r="G3232" s="31" t="n">
        <v>51800</v>
      </c>
      <c r="H3232" s="31" t="n">
        <v>49900</v>
      </c>
      <c r="I3232" s="6">
        <f>INDEX(Roles!$J$5:$J$40,MATCH(C3232&amp;"|"&amp;D3232,Roles!$A$5:$A$40,0))</f>
        <v/>
      </c>
      <c r="J3232" s="6">
        <f>INDEX(Roles!$K$5:$K$40,MATCH(C3232&amp;"|"&amp;D3232,Roles!$A$5:$A$40,0))</f>
        <v/>
      </c>
      <c r="K3232" s="26">
        <f>INDEX(Market!$K$31:$K$54,MATCH(B3232&amp;"|"&amp;J3232,Market!$A$31:$A$54,0))</f>
        <v/>
      </c>
      <c r="L3232" s="6">
        <f>INDEX(Settings!$E$13:$E$19,MATCH(I3232,Settings!$B$13:$B$19,0))</f>
        <v/>
      </c>
      <c r="M3232" s="25">
        <f>INDEX(Structure!$K$6:$K$12,MATCH(I3232,Structure!$A$6:$A$12,0))</f>
        <v/>
      </c>
      <c r="N3232" s="26">
        <f>INDEX(Structure!$G$25:$G$52,MATCH(B3232&amp;"|"&amp;I3232,Structure!$A$25:$A$52,0))</f>
        <v/>
      </c>
      <c r="O3232" s="26">
        <f>INDEX(Structure!$H$25:$H$52,MATCH(B3232&amp;"|"&amp;I3232,Structure!$A$25:$A$52,0))</f>
        <v/>
      </c>
      <c r="P3232" s="26">
        <f>INDEX(Structure!$I$25:$I$52,MATCH(B3232&amp;"|"&amp;I3232,Structure!$A$25:$A$52,0))</f>
        <v/>
      </c>
      <c r="Q3232" s="20">
        <f>G3232/H3232</f>
        <v/>
      </c>
      <c r="R3232" s="20">
        <f>G3232/O3232</f>
        <v/>
      </c>
      <c r="S3232" s="32">
        <f>(G3232-N3232)/(P3232-N3232)</f>
        <v/>
      </c>
      <c r="T3232" s="4">
        <f>IF(G3232&lt;N3232,"Below",IF(G3232&gt;P3232,"Above","Within"))</f>
        <v/>
      </c>
      <c r="U3232" s="17">
        <f>MAX(0,N3232-G3232)*F3232</f>
        <v/>
      </c>
      <c r="V3232" s="17">
        <f>MAX(0,G3232-P3232)*F3232</f>
        <v/>
      </c>
      <c r="W3232" s="33">
        <f>IF(T3232="Above",LN(G3232/P3232)/LN(1+INDEX(Market!$E$6:$E$9,MATCH(B3232,Market!$A$6:$A$9,0))),0)</f>
        <v/>
      </c>
    </row>
    <row r="3233">
      <c r="A3233" s="5" t="inlineStr">
        <is>
          <t>E03757</t>
        </is>
      </c>
      <c r="B3233" s="5" t="inlineStr">
        <is>
          <t>ES</t>
        </is>
      </c>
      <c r="C3233" s="5" t="inlineStr">
        <is>
          <t>Customer Service</t>
        </is>
      </c>
      <c r="D3233" s="5" t="inlineStr">
        <is>
          <t>L3</t>
        </is>
      </c>
      <c r="E3233" s="5" t="inlineStr">
        <is>
          <t>M</t>
        </is>
      </c>
      <c r="F3233" s="5" t="n">
        <v>1</v>
      </c>
      <c r="G3233" s="31" t="n">
        <v>34650</v>
      </c>
      <c r="H3233" s="31" t="n">
        <v>36000</v>
      </c>
      <c r="I3233" s="6">
        <f>INDEX(Roles!$J$5:$J$40,MATCH(C3233&amp;"|"&amp;D3233,Roles!$A$5:$A$40,0))</f>
        <v/>
      </c>
      <c r="J3233" s="6">
        <f>INDEX(Roles!$K$5:$K$40,MATCH(C3233&amp;"|"&amp;D3233,Roles!$A$5:$A$40,0))</f>
        <v/>
      </c>
      <c r="K3233" s="26">
        <f>INDEX(Market!$K$31:$K$54,MATCH(B3233&amp;"|"&amp;J3233,Market!$A$31:$A$54,0))</f>
        <v/>
      </c>
      <c r="L3233" s="6">
        <f>INDEX(Settings!$E$13:$E$19,MATCH(I3233,Settings!$B$13:$B$19,0))</f>
        <v/>
      </c>
      <c r="M3233" s="25">
        <f>INDEX(Structure!$K$6:$K$12,MATCH(I3233,Structure!$A$6:$A$12,0))</f>
        <v/>
      </c>
      <c r="N3233" s="26">
        <f>INDEX(Structure!$G$25:$G$52,MATCH(B3233&amp;"|"&amp;I3233,Structure!$A$25:$A$52,0))</f>
        <v/>
      </c>
      <c r="O3233" s="26">
        <f>INDEX(Structure!$H$25:$H$52,MATCH(B3233&amp;"|"&amp;I3233,Structure!$A$25:$A$52,0))</f>
        <v/>
      </c>
      <c r="P3233" s="26">
        <f>INDEX(Structure!$I$25:$I$52,MATCH(B3233&amp;"|"&amp;I3233,Structure!$A$25:$A$52,0))</f>
        <v/>
      </c>
      <c r="Q3233" s="20">
        <f>G3233/H3233</f>
        <v/>
      </c>
      <c r="R3233" s="20">
        <f>G3233/O3233</f>
        <v/>
      </c>
      <c r="S3233" s="32">
        <f>(G3233-N3233)/(P3233-N3233)</f>
        <v/>
      </c>
      <c r="T3233" s="4">
        <f>IF(G3233&lt;N3233,"Below",IF(G3233&gt;P3233,"Above","Within"))</f>
        <v/>
      </c>
      <c r="U3233" s="17">
        <f>MAX(0,N3233-G3233)*F3233</f>
        <v/>
      </c>
      <c r="V3233" s="17">
        <f>MAX(0,G3233-P3233)*F3233</f>
        <v/>
      </c>
      <c r="W3233" s="33">
        <f>IF(T3233="Above",LN(G3233/P3233)/LN(1+INDEX(Market!$E$6:$E$9,MATCH(B3233,Market!$A$6:$A$9,0))),0)</f>
        <v/>
      </c>
    </row>
    <row r="3234">
      <c r="A3234" s="5" t="inlineStr">
        <is>
          <t>E03758</t>
        </is>
      </c>
      <c r="B3234" s="5" t="inlineStr">
        <is>
          <t>PL</t>
        </is>
      </c>
      <c r="C3234" s="5" t="inlineStr">
        <is>
          <t>Operations</t>
        </is>
      </c>
      <c r="D3234" s="5" t="inlineStr">
        <is>
          <t>L5</t>
        </is>
      </c>
      <c r="E3234" s="5" t="inlineStr">
        <is>
          <t>F</t>
        </is>
      </c>
      <c r="F3234" s="5" t="n">
        <v>1</v>
      </c>
      <c r="G3234" s="31" t="n">
        <v>68150</v>
      </c>
      <c r="H3234" s="31" t="n">
        <v>57900</v>
      </c>
      <c r="I3234" s="6">
        <f>INDEX(Roles!$J$5:$J$40,MATCH(C3234&amp;"|"&amp;D3234,Roles!$A$5:$A$40,0))</f>
        <v/>
      </c>
      <c r="J3234" s="6">
        <f>INDEX(Roles!$K$5:$K$40,MATCH(C3234&amp;"|"&amp;D3234,Roles!$A$5:$A$40,0))</f>
        <v/>
      </c>
      <c r="K3234" s="26">
        <f>INDEX(Market!$K$31:$K$54,MATCH(B3234&amp;"|"&amp;J3234,Market!$A$31:$A$54,0))</f>
        <v/>
      </c>
      <c r="L3234" s="6">
        <f>INDEX(Settings!$E$13:$E$19,MATCH(I3234,Settings!$B$13:$B$19,0))</f>
        <v/>
      </c>
      <c r="M3234" s="25">
        <f>INDEX(Structure!$K$6:$K$12,MATCH(I3234,Structure!$A$6:$A$12,0))</f>
        <v/>
      </c>
      <c r="N3234" s="26">
        <f>INDEX(Structure!$G$25:$G$52,MATCH(B3234&amp;"|"&amp;I3234,Structure!$A$25:$A$52,0))</f>
        <v/>
      </c>
      <c r="O3234" s="26">
        <f>INDEX(Structure!$H$25:$H$52,MATCH(B3234&amp;"|"&amp;I3234,Structure!$A$25:$A$52,0))</f>
        <v/>
      </c>
      <c r="P3234" s="26">
        <f>INDEX(Structure!$I$25:$I$52,MATCH(B3234&amp;"|"&amp;I3234,Structure!$A$25:$A$52,0))</f>
        <v/>
      </c>
      <c r="Q3234" s="20">
        <f>G3234/H3234</f>
        <v/>
      </c>
      <c r="R3234" s="20">
        <f>G3234/O3234</f>
        <v/>
      </c>
      <c r="S3234" s="32">
        <f>(G3234-N3234)/(P3234-N3234)</f>
        <v/>
      </c>
      <c r="T3234" s="4">
        <f>IF(G3234&lt;N3234,"Below",IF(G3234&gt;P3234,"Above","Within"))</f>
        <v/>
      </c>
      <c r="U3234" s="17">
        <f>MAX(0,N3234-G3234)*F3234</f>
        <v/>
      </c>
      <c r="V3234" s="17">
        <f>MAX(0,G3234-P3234)*F3234</f>
        <v/>
      </c>
      <c r="W3234" s="33">
        <f>IF(T3234="Above",LN(G3234/P3234)/LN(1+INDEX(Market!$E$6:$E$9,MATCH(B3234,Market!$A$6:$A$9,0))),0)</f>
        <v/>
      </c>
    </row>
    <row r="3235">
      <c r="A3235" s="5" t="inlineStr">
        <is>
          <t>E03759</t>
        </is>
      </c>
      <c r="B3235" s="5" t="inlineStr">
        <is>
          <t>IT</t>
        </is>
      </c>
      <c r="C3235" s="5" t="inlineStr">
        <is>
          <t>Tech</t>
        </is>
      </c>
      <c r="D3235" s="5" t="inlineStr">
        <is>
          <t>L4</t>
        </is>
      </c>
      <c r="E3235" s="5" t="inlineStr">
        <is>
          <t>F</t>
        </is>
      </c>
      <c r="F3235" s="5" t="n">
        <v>1</v>
      </c>
      <c r="G3235" s="31" t="n">
        <v>69150</v>
      </c>
      <c r="H3235" s="31" t="n">
        <v>68200</v>
      </c>
      <c r="I3235" s="6">
        <f>INDEX(Roles!$J$5:$J$40,MATCH(C3235&amp;"|"&amp;D3235,Roles!$A$5:$A$40,0))</f>
        <v/>
      </c>
      <c r="J3235" s="6">
        <f>INDEX(Roles!$K$5:$K$40,MATCH(C3235&amp;"|"&amp;D3235,Roles!$A$5:$A$40,0))</f>
        <v/>
      </c>
      <c r="K3235" s="26">
        <f>INDEX(Market!$K$31:$K$54,MATCH(B3235&amp;"|"&amp;J3235,Market!$A$31:$A$54,0))</f>
        <v/>
      </c>
      <c r="L3235" s="6">
        <f>INDEX(Settings!$E$13:$E$19,MATCH(I3235,Settings!$B$13:$B$19,0))</f>
        <v/>
      </c>
      <c r="M3235" s="25">
        <f>INDEX(Structure!$K$6:$K$12,MATCH(I3235,Structure!$A$6:$A$12,0))</f>
        <v/>
      </c>
      <c r="N3235" s="26">
        <f>INDEX(Structure!$G$25:$G$52,MATCH(B3235&amp;"|"&amp;I3235,Structure!$A$25:$A$52,0))</f>
        <v/>
      </c>
      <c r="O3235" s="26">
        <f>INDEX(Structure!$H$25:$H$52,MATCH(B3235&amp;"|"&amp;I3235,Structure!$A$25:$A$52,0))</f>
        <v/>
      </c>
      <c r="P3235" s="26">
        <f>INDEX(Structure!$I$25:$I$52,MATCH(B3235&amp;"|"&amp;I3235,Structure!$A$25:$A$52,0))</f>
        <v/>
      </c>
      <c r="Q3235" s="20">
        <f>G3235/H3235</f>
        <v/>
      </c>
      <c r="R3235" s="20">
        <f>G3235/O3235</f>
        <v/>
      </c>
      <c r="S3235" s="32">
        <f>(G3235-N3235)/(P3235-N3235)</f>
        <v/>
      </c>
      <c r="T3235" s="4">
        <f>IF(G3235&lt;N3235,"Below",IF(G3235&gt;P3235,"Above","Within"))</f>
        <v/>
      </c>
      <c r="U3235" s="17">
        <f>MAX(0,N3235-G3235)*F3235</f>
        <v/>
      </c>
      <c r="V3235" s="17">
        <f>MAX(0,G3235-P3235)*F3235</f>
        <v/>
      </c>
      <c r="W3235" s="33">
        <f>IF(T3235="Above",LN(G3235/P3235)/LN(1+INDEX(Market!$E$6:$E$9,MATCH(B3235,Market!$A$6:$A$9,0))),0)</f>
        <v/>
      </c>
    </row>
    <row r="3236">
      <c r="A3236" s="5" t="inlineStr">
        <is>
          <t>E03761</t>
        </is>
      </c>
      <c r="B3236" s="5" t="inlineStr">
        <is>
          <t>IT</t>
        </is>
      </c>
      <c r="C3236" s="5" t="inlineStr">
        <is>
          <t>Sales</t>
        </is>
      </c>
      <c r="D3236" s="5" t="inlineStr">
        <is>
          <t>L3</t>
        </is>
      </c>
      <c r="E3236" s="5" t="inlineStr">
        <is>
          <t>F</t>
        </is>
      </c>
      <c r="F3236" s="5" t="n">
        <v>1</v>
      </c>
      <c r="G3236" s="31" t="n">
        <v>39300</v>
      </c>
      <c r="H3236" s="31" t="n">
        <v>43700</v>
      </c>
      <c r="I3236" s="6">
        <f>INDEX(Roles!$J$5:$J$40,MATCH(C3236&amp;"|"&amp;D3236,Roles!$A$5:$A$40,0))</f>
        <v/>
      </c>
      <c r="J3236" s="6">
        <f>INDEX(Roles!$K$5:$K$40,MATCH(C3236&amp;"|"&amp;D3236,Roles!$A$5:$A$40,0))</f>
        <v/>
      </c>
      <c r="K3236" s="26">
        <f>INDEX(Market!$K$31:$K$54,MATCH(B3236&amp;"|"&amp;J3236,Market!$A$31:$A$54,0))</f>
        <v/>
      </c>
      <c r="L3236" s="6">
        <f>INDEX(Settings!$E$13:$E$19,MATCH(I3236,Settings!$B$13:$B$19,0))</f>
        <v/>
      </c>
      <c r="M3236" s="25">
        <f>INDEX(Structure!$K$6:$K$12,MATCH(I3236,Structure!$A$6:$A$12,0))</f>
        <v/>
      </c>
      <c r="N3236" s="26">
        <f>INDEX(Structure!$G$25:$G$52,MATCH(B3236&amp;"|"&amp;I3236,Structure!$A$25:$A$52,0))</f>
        <v/>
      </c>
      <c r="O3236" s="26">
        <f>INDEX(Structure!$H$25:$H$52,MATCH(B3236&amp;"|"&amp;I3236,Structure!$A$25:$A$52,0))</f>
        <v/>
      </c>
      <c r="P3236" s="26">
        <f>INDEX(Structure!$I$25:$I$52,MATCH(B3236&amp;"|"&amp;I3236,Structure!$A$25:$A$52,0))</f>
        <v/>
      </c>
      <c r="Q3236" s="20">
        <f>G3236/H3236</f>
        <v/>
      </c>
      <c r="R3236" s="20">
        <f>G3236/O3236</f>
        <v/>
      </c>
      <c r="S3236" s="32">
        <f>(G3236-N3236)/(P3236-N3236)</f>
        <v/>
      </c>
      <c r="T3236" s="4">
        <f>IF(G3236&lt;N3236,"Below",IF(G3236&gt;P3236,"Above","Within"))</f>
        <v/>
      </c>
      <c r="U3236" s="17">
        <f>MAX(0,N3236-G3236)*F3236</f>
        <v/>
      </c>
      <c r="V3236" s="17">
        <f>MAX(0,G3236-P3236)*F3236</f>
        <v/>
      </c>
      <c r="W3236" s="33">
        <f>IF(T3236="Above",LN(G3236/P3236)/LN(1+INDEX(Market!$E$6:$E$9,MATCH(B3236,Market!$A$6:$A$9,0))),0)</f>
        <v/>
      </c>
    </row>
    <row r="3237">
      <c r="A3237" s="5" t="inlineStr">
        <is>
          <t>E03762</t>
        </is>
      </c>
      <c r="B3237" s="5" t="inlineStr">
        <is>
          <t>PL</t>
        </is>
      </c>
      <c r="C3237" s="5" t="inlineStr">
        <is>
          <t>Tech</t>
        </is>
      </c>
      <c r="D3237" s="5" t="inlineStr">
        <is>
          <t>L2</t>
        </is>
      </c>
      <c r="E3237" s="5" t="inlineStr">
        <is>
          <t>M</t>
        </is>
      </c>
      <c r="F3237" s="5" t="n">
        <v>1</v>
      </c>
      <c r="G3237" s="31" t="n">
        <v>34200</v>
      </c>
      <c r="H3237" s="31" t="n">
        <v>32800</v>
      </c>
      <c r="I3237" s="6">
        <f>INDEX(Roles!$J$5:$J$40,MATCH(C3237&amp;"|"&amp;D3237,Roles!$A$5:$A$40,0))</f>
        <v/>
      </c>
      <c r="J3237" s="6">
        <f>INDEX(Roles!$K$5:$K$40,MATCH(C3237&amp;"|"&amp;D3237,Roles!$A$5:$A$40,0))</f>
        <v/>
      </c>
      <c r="K3237" s="26">
        <f>INDEX(Market!$K$31:$K$54,MATCH(B3237&amp;"|"&amp;J3237,Market!$A$31:$A$54,0))</f>
        <v/>
      </c>
      <c r="L3237" s="6">
        <f>INDEX(Settings!$E$13:$E$19,MATCH(I3237,Settings!$B$13:$B$19,0))</f>
        <v/>
      </c>
      <c r="M3237" s="25">
        <f>INDEX(Structure!$K$6:$K$12,MATCH(I3237,Structure!$A$6:$A$12,0))</f>
        <v/>
      </c>
      <c r="N3237" s="26">
        <f>INDEX(Structure!$G$25:$G$52,MATCH(B3237&amp;"|"&amp;I3237,Structure!$A$25:$A$52,0))</f>
        <v/>
      </c>
      <c r="O3237" s="26">
        <f>INDEX(Structure!$H$25:$H$52,MATCH(B3237&amp;"|"&amp;I3237,Structure!$A$25:$A$52,0))</f>
        <v/>
      </c>
      <c r="P3237" s="26">
        <f>INDEX(Structure!$I$25:$I$52,MATCH(B3237&amp;"|"&amp;I3237,Structure!$A$25:$A$52,0))</f>
        <v/>
      </c>
      <c r="Q3237" s="20">
        <f>G3237/H3237</f>
        <v/>
      </c>
      <c r="R3237" s="20">
        <f>G3237/O3237</f>
        <v/>
      </c>
      <c r="S3237" s="32">
        <f>(G3237-N3237)/(P3237-N3237)</f>
        <v/>
      </c>
      <c r="T3237" s="4">
        <f>IF(G3237&lt;N3237,"Below",IF(G3237&gt;P3237,"Above","Within"))</f>
        <v/>
      </c>
      <c r="U3237" s="17">
        <f>MAX(0,N3237-G3237)*F3237</f>
        <v/>
      </c>
      <c r="V3237" s="17">
        <f>MAX(0,G3237-P3237)*F3237</f>
        <v/>
      </c>
      <c r="W3237" s="33">
        <f>IF(T3237="Above",LN(G3237/P3237)/LN(1+INDEX(Market!$E$6:$E$9,MATCH(B3237,Market!$A$6:$A$9,0))),0)</f>
        <v/>
      </c>
    </row>
    <row r="3238">
      <c r="A3238" s="5" t="inlineStr">
        <is>
          <t>E03763</t>
        </is>
      </c>
      <c r="B3238" s="5" t="inlineStr">
        <is>
          <t>IT</t>
        </is>
      </c>
      <c r="C3238" s="5" t="inlineStr">
        <is>
          <t>HR</t>
        </is>
      </c>
      <c r="D3238" s="5" t="inlineStr">
        <is>
          <t>L1</t>
        </is>
      </c>
      <c r="E3238" s="5" t="inlineStr">
        <is>
          <t>M</t>
        </is>
      </c>
      <c r="F3238" s="5" t="n">
        <v>1</v>
      </c>
      <c r="G3238" s="31" t="n">
        <v>26500</v>
      </c>
      <c r="H3238" s="31" t="n">
        <v>26000</v>
      </c>
      <c r="I3238" s="6">
        <f>INDEX(Roles!$J$5:$J$40,MATCH(C3238&amp;"|"&amp;D3238,Roles!$A$5:$A$40,0))</f>
        <v/>
      </c>
      <c r="J3238" s="6">
        <f>INDEX(Roles!$K$5:$K$40,MATCH(C3238&amp;"|"&amp;D3238,Roles!$A$5:$A$40,0))</f>
        <v/>
      </c>
      <c r="K3238" s="26">
        <f>INDEX(Market!$K$31:$K$54,MATCH(B3238&amp;"|"&amp;J3238,Market!$A$31:$A$54,0))</f>
        <v/>
      </c>
      <c r="L3238" s="6">
        <f>INDEX(Settings!$E$13:$E$19,MATCH(I3238,Settings!$B$13:$B$19,0))</f>
        <v/>
      </c>
      <c r="M3238" s="25">
        <f>INDEX(Structure!$K$6:$K$12,MATCH(I3238,Structure!$A$6:$A$12,0))</f>
        <v/>
      </c>
      <c r="N3238" s="26">
        <f>INDEX(Structure!$G$25:$G$52,MATCH(B3238&amp;"|"&amp;I3238,Structure!$A$25:$A$52,0))</f>
        <v/>
      </c>
      <c r="O3238" s="26">
        <f>INDEX(Structure!$H$25:$H$52,MATCH(B3238&amp;"|"&amp;I3238,Structure!$A$25:$A$52,0))</f>
        <v/>
      </c>
      <c r="P3238" s="26">
        <f>INDEX(Structure!$I$25:$I$52,MATCH(B3238&amp;"|"&amp;I3238,Structure!$A$25:$A$52,0))</f>
        <v/>
      </c>
      <c r="Q3238" s="20">
        <f>G3238/H3238</f>
        <v/>
      </c>
      <c r="R3238" s="20">
        <f>G3238/O3238</f>
        <v/>
      </c>
      <c r="S3238" s="32">
        <f>(G3238-N3238)/(P3238-N3238)</f>
        <v/>
      </c>
      <c r="T3238" s="4">
        <f>IF(G3238&lt;N3238,"Below",IF(G3238&gt;P3238,"Above","Within"))</f>
        <v/>
      </c>
      <c r="U3238" s="17">
        <f>MAX(0,N3238-G3238)*F3238</f>
        <v/>
      </c>
      <c r="V3238" s="17">
        <f>MAX(0,G3238-P3238)*F3238</f>
        <v/>
      </c>
      <c r="W3238" s="33">
        <f>IF(T3238="Above",LN(G3238/P3238)/LN(1+INDEX(Market!$E$6:$E$9,MATCH(B3238,Market!$A$6:$A$9,0))),0)</f>
        <v/>
      </c>
    </row>
    <row r="3239">
      <c r="A3239" s="5" t="inlineStr">
        <is>
          <t>E03764</t>
        </is>
      </c>
      <c r="B3239" s="5" t="inlineStr">
        <is>
          <t>IT</t>
        </is>
      </c>
      <c r="C3239" s="5" t="inlineStr">
        <is>
          <t>HR</t>
        </is>
      </c>
      <c r="D3239" s="5" t="inlineStr">
        <is>
          <t>L2</t>
        </is>
      </c>
      <c r="E3239" s="5" t="inlineStr">
        <is>
          <t>F</t>
        </is>
      </c>
      <c r="F3239" s="5" t="n">
        <v>1</v>
      </c>
      <c r="G3239" s="31" t="n">
        <v>35100</v>
      </c>
      <c r="H3239" s="31" t="n">
        <v>32500</v>
      </c>
      <c r="I3239" s="6">
        <f>INDEX(Roles!$J$5:$J$40,MATCH(C3239&amp;"|"&amp;D3239,Roles!$A$5:$A$40,0))</f>
        <v/>
      </c>
      <c r="J3239" s="6">
        <f>INDEX(Roles!$K$5:$K$40,MATCH(C3239&amp;"|"&amp;D3239,Roles!$A$5:$A$40,0))</f>
        <v/>
      </c>
      <c r="K3239" s="26">
        <f>INDEX(Market!$K$31:$K$54,MATCH(B3239&amp;"|"&amp;J3239,Market!$A$31:$A$54,0))</f>
        <v/>
      </c>
      <c r="L3239" s="6">
        <f>INDEX(Settings!$E$13:$E$19,MATCH(I3239,Settings!$B$13:$B$19,0))</f>
        <v/>
      </c>
      <c r="M3239" s="25">
        <f>INDEX(Structure!$K$6:$K$12,MATCH(I3239,Structure!$A$6:$A$12,0))</f>
        <v/>
      </c>
      <c r="N3239" s="26">
        <f>INDEX(Structure!$G$25:$G$52,MATCH(B3239&amp;"|"&amp;I3239,Structure!$A$25:$A$52,0))</f>
        <v/>
      </c>
      <c r="O3239" s="26">
        <f>INDEX(Structure!$H$25:$H$52,MATCH(B3239&amp;"|"&amp;I3239,Structure!$A$25:$A$52,0))</f>
        <v/>
      </c>
      <c r="P3239" s="26">
        <f>INDEX(Structure!$I$25:$I$52,MATCH(B3239&amp;"|"&amp;I3239,Structure!$A$25:$A$52,0))</f>
        <v/>
      </c>
      <c r="Q3239" s="20">
        <f>G3239/H3239</f>
        <v/>
      </c>
      <c r="R3239" s="20">
        <f>G3239/O3239</f>
        <v/>
      </c>
      <c r="S3239" s="32">
        <f>(G3239-N3239)/(P3239-N3239)</f>
        <v/>
      </c>
      <c r="T3239" s="4">
        <f>IF(G3239&lt;N3239,"Below",IF(G3239&gt;P3239,"Above","Within"))</f>
        <v/>
      </c>
      <c r="U3239" s="17">
        <f>MAX(0,N3239-G3239)*F3239</f>
        <v/>
      </c>
      <c r="V3239" s="17">
        <f>MAX(0,G3239-P3239)*F3239</f>
        <v/>
      </c>
      <c r="W3239" s="33">
        <f>IF(T3239="Above",LN(G3239/P3239)/LN(1+INDEX(Market!$E$6:$E$9,MATCH(B3239,Market!$A$6:$A$9,0))),0)</f>
        <v/>
      </c>
    </row>
    <row r="3240">
      <c r="A3240" s="5" t="inlineStr">
        <is>
          <t>E03765</t>
        </is>
      </c>
      <c r="B3240" s="5" t="inlineStr">
        <is>
          <t>PL</t>
        </is>
      </c>
      <c r="C3240" s="5" t="inlineStr">
        <is>
          <t>Customer Service</t>
        </is>
      </c>
      <c r="D3240" s="5" t="inlineStr">
        <is>
          <t>L4</t>
        </is>
      </c>
      <c r="E3240" s="5" t="inlineStr">
        <is>
          <t>M</t>
        </is>
      </c>
      <c r="F3240" s="5" t="n">
        <v>1</v>
      </c>
      <c r="G3240" s="31" t="n">
        <v>40600</v>
      </c>
      <c r="H3240" s="31" t="n">
        <v>39700</v>
      </c>
      <c r="I3240" s="6">
        <f>INDEX(Roles!$J$5:$J$40,MATCH(C3240&amp;"|"&amp;D3240,Roles!$A$5:$A$40,0))</f>
        <v/>
      </c>
      <c r="J3240" s="6">
        <f>INDEX(Roles!$K$5:$K$40,MATCH(C3240&amp;"|"&amp;D3240,Roles!$A$5:$A$40,0))</f>
        <v/>
      </c>
      <c r="K3240" s="26">
        <f>INDEX(Market!$K$31:$K$54,MATCH(B3240&amp;"|"&amp;J3240,Market!$A$31:$A$54,0))</f>
        <v/>
      </c>
      <c r="L3240" s="6">
        <f>INDEX(Settings!$E$13:$E$19,MATCH(I3240,Settings!$B$13:$B$19,0))</f>
        <v/>
      </c>
      <c r="M3240" s="25">
        <f>INDEX(Structure!$K$6:$K$12,MATCH(I3240,Structure!$A$6:$A$12,0))</f>
        <v/>
      </c>
      <c r="N3240" s="26">
        <f>INDEX(Structure!$G$25:$G$52,MATCH(B3240&amp;"|"&amp;I3240,Structure!$A$25:$A$52,0))</f>
        <v/>
      </c>
      <c r="O3240" s="26">
        <f>INDEX(Structure!$H$25:$H$52,MATCH(B3240&amp;"|"&amp;I3240,Structure!$A$25:$A$52,0))</f>
        <v/>
      </c>
      <c r="P3240" s="26">
        <f>INDEX(Structure!$I$25:$I$52,MATCH(B3240&amp;"|"&amp;I3240,Structure!$A$25:$A$52,0))</f>
        <v/>
      </c>
      <c r="Q3240" s="20">
        <f>G3240/H3240</f>
        <v/>
      </c>
      <c r="R3240" s="20">
        <f>G3240/O3240</f>
        <v/>
      </c>
      <c r="S3240" s="32">
        <f>(G3240-N3240)/(P3240-N3240)</f>
        <v/>
      </c>
      <c r="T3240" s="4">
        <f>IF(G3240&lt;N3240,"Below",IF(G3240&gt;P3240,"Above","Within"))</f>
        <v/>
      </c>
      <c r="U3240" s="17">
        <f>MAX(0,N3240-G3240)*F3240</f>
        <v/>
      </c>
      <c r="V3240" s="17">
        <f>MAX(0,G3240-P3240)*F3240</f>
        <v/>
      </c>
      <c r="W3240" s="33">
        <f>IF(T3240="Above",LN(G3240/P3240)/LN(1+INDEX(Market!$E$6:$E$9,MATCH(B3240,Market!$A$6:$A$9,0))),0)</f>
        <v/>
      </c>
    </row>
    <row r="3241">
      <c r="A3241" s="5" t="inlineStr">
        <is>
          <t>E03766</t>
        </is>
      </c>
      <c r="B3241" s="5" t="inlineStr">
        <is>
          <t>PL</t>
        </is>
      </c>
      <c r="C3241" s="5" t="inlineStr">
        <is>
          <t>Customer Service</t>
        </is>
      </c>
      <c r="D3241" s="5" t="inlineStr">
        <is>
          <t>L1</t>
        </is>
      </c>
      <c r="E3241" s="5" t="inlineStr">
        <is>
          <t>F</t>
        </is>
      </c>
      <c r="F3241" s="5" t="n">
        <v>0.8</v>
      </c>
      <c r="G3241" s="31" t="n">
        <v>20350</v>
      </c>
      <c r="H3241" s="31" t="n">
        <v>18900</v>
      </c>
      <c r="I3241" s="6">
        <f>INDEX(Roles!$J$5:$J$40,MATCH(C3241&amp;"|"&amp;D3241,Roles!$A$5:$A$40,0))</f>
        <v/>
      </c>
      <c r="J3241" s="6">
        <f>INDEX(Roles!$K$5:$K$40,MATCH(C3241&amp;"|"&amp;D3241,Roles!$A$5:$A$40,0))</f>
        <v/>
      </c>
      <c r="K3241" s="26">
        <f>INDEX(Market!$K$31:$K$54,MATCH(B3241&amp;"|"&amp;J3241,Market!$A$31:$A$54,0))</f>
        <v/>
      </c>
      <c r="L3241" s="6">
        <f>INDEX(Settings!$E$13:$E$19,MATCH(I3241,Settings!$B$13:$B$19,0))</f>
        <v/>
      </c>
      <c r="M3241" s="25">
        <f>INDEX(Structure!$K$6:$K$12,MATCH(I3241,Structure!$A$6:$A$12,0))</f>
        <v/>
      </c>
      <c r="N3241" s="26">
        <f>INDEX(Structure!$G$25:$G$52,MATCH(B3241&amp;"|"&amp;I3241,Structure!$A$25:$A$52,0))</f>
        <v/>
      </c>
      <c r="O3241" s="26">
        <f>INDEX(Structure!$H$25:$H$52,MATCH(B3241&amp;"|"&amp;I3241,Structure!$A$25:$A$52,0))</f>
        <v/>
      </c>
      <c r="P3241" s="26">
        <f>INDEX(Structure!$I$25:$I$52,MATCH(B3241&amp;"|"&amp;I3241,Structure!$A$25:$A$52,0))</f>
        <v/>
      </c>
      <c r="Q3241" s="20">
        <f>G3241/H3241</f>
        <v/>
      </c>
      <c r="R3241" s="20">
        <f>G3241/O3241</f>
        <v/>
      </c>
      <c r="S3241" s="32">
        <f>(G3241-N3241)/(P3241-N3241)</f>
        <v/>
      </c>
      <c r="T3241" s="4">
        <f>IF(G3241&lt;N3241,"Below",IF(G3241&gt;P3241,"Above","Within"))</f>
        <v/>
      </c>
      <c r="U3241" s="17">
        <f>MAX(0,N3241-G3241)*F3241</f>
        <v/>
      </c>
      <c r="V3241" s="17">
        <f>MAX(0,G3241-P3241)*F3241</f>
        <v/>
      </c>
      <c r="W3241" s="33">
        <f>IF(T3241="Above",LN(G3241/P3241)/LN(1+INDEX(Market!$E$6:$E$9,MATCH(B3241,Market!$A$6:$A$9,0))),0)</f>
        <v/>
      </c>
    </row>
    <row r="3242">
      <c r="A3242" s="5" t="inlineStr">
        <is>
          <t>E03767</t>
        </is>
      </c>
      <c r="B3242" s="5" t="inlineStr">
        <is>
          <t>PL</t>
        </is>
      </c>
      <c r="C3242" s="5" t="inlineStr">
        <is>
          <t>Tech</t>
        </is>
      </c>
      <c r="D3242" s="5" t="inlineStr">
        <is>
          <t>L4</t>
        </is>
      </c>
      <c r="E3242" s="5" t="inlineStr">
        <is>
          <t>M</t>
        </is>
      </c>
      <c r="F3242" s="5" t="n">
        <v>1</v>
      </c>
      <c r="G3242" s="31" t="n">
        <v>38150</v>
      </c>
      <c r="H3242" s="31" t="n">
        <v>55100</v>
      </c>
      <c r="I3242" s="6">
        <f>INDEX(Roles!$J$5:$J$40,MATCH(C3242&amp;"|"&amp;D3242,Roles!$A$5:$A$40,0))</f>
        <v/>
      </c>
      <c r="J3242" s="6">
        <f>INDEX(Roles!$K$5:$K$40,MATCH(C3242&amp;"|"&amp;D3242,Roles!$A$5:$A$40,0))</f>
        <v/>
      </c>
      <c r="K3242" s="26">
        <f>INDEX(Market!$K$31:$K$54,MATCH(B3242&amp;"|"&amp;J3242,Market!$A$31:$A$54,0))</f>
        <v/>
      </c>
      <c r="L3242" s="6">
        <f>INDEX(Settings!$E$13:$E$19,MATCH(I3242,Settings!$B$13:$B$19,0))</f>
        <v/>
      </c>
      <c r="M3242" s="25">
        <f>INDEX(Structure!$K$6:$K$12,MATCH(I3242,Structure!$A$6:$A$12,0))</f>
        <v/>
      </c>
      <c r="N3242" s="26">
        <f>INDEX(Structure!$G$25:$G$52,MATCH(B3242&amp;"|"&amp;I3242,Structure!$A$25:$A$52,0))</f>
        <v/>
      </c>
      <c r="O3242" s="26">
        <f>INDEX(Structure!$H$25:$H$52,MATCH(B3242&amp;"|"&amp;I3242,Structure!$A$25:$A$52,0))</f>
        <v/>
      </c>
      <c r="P3242" s="26">
        <f>INDEX(Structure!$I$25:$I$52,MATCH(B3242&amp;"|"&amp;I3242,Structure!$A$25:$A$52,0))</f>
        <v/>
      </c>
      <c r="Q3242" s="20">
        <f>G3242/H3242</f>
        <v/>
      </c>
      <c r="R3242" s="20">
        <f>G3242/O3242</f>
        <v/>
      </c>
      <c r="S3242" s="32">
        <f>(G3242-N3242)/(P3242-N3242)</f>
        <v/>
      </c>
      <c r="T3242" s="4">
        <f>IF(G3242&lt;N3242,"Below",IF(G3242&gt;P3242,"Above","Within"))</f>
        <v/>
      </c>
      <c r="U3242" s="17">
        <f>MAX(0,N3242-G3242)*F3242</f>
        <v/>
      </c>
      <c r="V3242" s="17">
        <f>MAX(0,G3242-P3242)*F3242</f>
        <v/>
      </c>
      <c r="W3242" s="33">
        <f>IF(T3242="Above",LN(G3242/P3242)/LN(1+INDEX(Market!$E$6:$E$9,MATCH(B3242,Market!$A$6:$A$9,0))),0)</f>
        <v/>
      </c>
    </row>
    <row r="3243">
      <c r="A3243" s="5" t="inlineStr">
        <is>
          <t>E03768</t>
        </is>
      </c>
      <c r="B3243" s="5" t="inlineStr">
        <is>
          <t>IT</t>
        </is>
      </c>
      <c r="C3243" s="5" t="inlineStr">
        <is>
          <t>Customer Service</t>
        </is>
      </c>
      <c r="D3243" s="5" t="inlineStr">
        <is>
          <t>L1</t>
        </is>
      </c>
      <c r="E3243" s="5" t="inlineStr">
        <is>
          <t>F</t>
        </is>
      </c>
      <c r="F3243" s="5" t="n">
        <v>1</v>
      </c>
      <c r="G3243" s="31" t="n">
        <v>21100</v>
      </c>
      <c r="H3243" s="31" t="n">
        <v>23400</v>
      </c>
      <c r="I3243" s="6">
        <f>INDEX(Roles!$J$5:$J$40,MATCH(C3243&amp;"|"&amp;D3243,Roles!$A$5:$A$40,0))</f>
        <v/>
      </c>
      <c r="J3243" s="6">
        <f>INDEX(Roles!$K$5:$K$40,MATCH(C3243&amp;"|"&amp;D3243,Roles!$A$5:$A$40,0))</f>
        <v/>
      </c>
      <c r="K3243" s="26">
        <f>INDEX(Market!$K$31:$K$54,MATCH(B3243&amp;"|"&amp;J3243,Market!$A$31:$A$54,0))</f>
        <v/>
      </c>
      <c r="L3243" s="6">
        <f>INDEX(Settings!$E$13:$E$19,MATCH(I3243,Settings!$B$13:$B$19,0))</f>
        <v/>
      </c>
      <c r="M3243" s="25">
        <f>INDEX(Structure!$K$6:$K$12,MATCH(I3243,Structure!$A$6:$A$12,0))</f>
        <v/>
      </c>
      <c r="N3243" s="26">
        <f>INDEX(Structure!$G$25:$G$52,MATCH(B3243&amp;"|"&amp;I3243,Structure!$A$25:$A$52,0))</f>
        <v/>
      </c>
      <c r="O3243" s="26">
        <f>INDEX(Structure!$H$25:$H$52,MATCH(B3243&amp;"|"&amp;I3243,Structure!$A$25:$A$52,0))</f>
        <v/>
      </c>
      <c r="P3243" s="26">
        <f>INDEX(Structure!$I$25:$I$52,MATCH(B3243&amp;"|"&amp;I3243,Structure!$A$25:$A$52,0))</f>
        <v/>
      </c>
      <c r="Q3243" s="20">
        <f>G3243/H3243</f>
        <v/>
      </c>
      <c r="R3243" s="20">
        <f>G3243/O3243</f>
        <v/>
      </c>
      <c r="S3243" s="32">
        <f>(G3243-N3243)/(P3243-N3243)</f>
        <v/>
      </c>
      <c r="T3243" s="4">
        <f>IF(G3243&lt;N3243,"Below",IF(G3243&gt;P3243,"Above","Within"))</f>
        <v/>
      </c>
      <c r="U3243" s="17">
        <f>MAX(0,N3243-G3243)*F3243</f>
        <v/>
      </c>
      <c r="V3243" s="17">
        <f>MAX(0,G3243-P3243)*F3243</f>
        <v/>
      </c>
      <c r="W3243" s="33">
        <f>IF(T3243="Above",LN(G3243/P3243)/LN(1+INDEX(Market!$E$6:$E$9,MATCH(B3243,Market!$A$6:$A$9,0))),0)</f>
        <v/>
      </c>
    </row>
    <row r="3244">
      <c r="A3244" s="5" t="inlineStr">
        <is>
          <t>E03769</t>
        </is>
      </c>
      <c r="B3244" s="5" t="inlineStr">
        <is>
          <t>PL</t>
        </is>
      </c>
      <c r="C3244" s="5" t="inlineStr">
        <is>
          <t>Sales</t>
        </is>
      </c>
      <c r="D3244" s="5" t="inlineStr">
        <is>
          <t>L1</t>
        </is>
      </c>
      <c r="E3244" s="5" t="inlineStr">
        <is>
          <t>F</t>
        </is>
      </c>
      <c r="F3244" s="5" t="n">
        <v>1</v>
      </c>
      <c r="G3244" s="31" t="n">
        <v>23900</v>
      </c>
      <c r="H3244" s="31" t="n">
        <v>22000</v>
      </c>
      <c r="I3244" s="6">
        <f>INDEX(Roles!$J$5:$J$40,MATCH(C3244&amp;"|"&amp;D3244,Roles!$A$5:$A$40,0))</f>
        <v/>
      </c>
      <c r="J3244" s="6">
        <f>INDEX(Roles!$K$5:$K$40,MATCH(C3244&amp;"|"&amp;D3244,Roles!$A$5:$A$40,0))</f>
        <v/>
      </c>
      <c r="K3244" s="26">
        <f>INDEX(Market!$K$31:$K$54,MATCH(B3244&amp;"|"&amp;J3244,Market!$A$31:$A$54,0))</f>
        <v/>
      </c>
      <c r="L3244" s="6">
        <f>INDEX(Settings!$E$13:$E$19,MATCH(I3244,Settings!$B$13:$B$19,0))</f>
        <v/>
      </c>
      <c r="M3244" s="25">
        <f>INDEX(Structure!$K$6:$K$12,MATCH(I3244,Structure!$A$6:$A$12,0))</f>
        <v/>
      </c>
      <c r="N3244" s="26">
        <f>INDEX(Structure!$G$25:$G$52,MATCH(B3244&amp;"|"&amp;I3244,Structure!$A$25:$A$52,0))</f>
        <v/>
      </c>
      <c r="O3244" s="26">
        <f>INDEX(Structure!$H$25:$H$52,MATCH(B3244&amp;"|"&amp;I3244,Structure!$A$25:$A$52,0))</f>
        <v/>
      </c>
      <c r="P3244" s="26">
        <f>INDEX(Structure!$I$25:$I$52,MATCH(B3244&amp;"|"&amp;I3244,Structure!$A$25:$A$52,0))</f>
        <v/>
      </c>
      <c r="Q3244" s="20">
        <f>G3244/H3244</f>
        <v/>
      </c>
      <c r="R3244" s="20">
        <f>G3244/O3244</f>
        <v/>
      </c>
      <c r="S3244" s="32">
        <f>(G3244-N3244)/(P3244-N3244)</f>
        <v/>
      </c>
      <c r="T3244" s="4">
        <f>IF(G3244&lt;N3244,"Below",IF(G3244&gt;P3244,"Above","Within"))</f>
        <v/>
      </c>
      <c r="U3244" s="17">
        <f>MAX(0,N3244-G3244)*F3244</f>
        <v/>
      </c>
      <c r="V3244" s="17">
        <f>MAX(0,G3244-P3244)*F3244</f>
        <v/>
      </c>
      <c r="W3244" s="33">
        <f>IF(T3244="Above",LN(G3244/P3244)/LN(1+INDEX(Market!$E$6:$E$9,MATCH(B3244,Market!$A$6:$A$9,0))),0)</f>
        <v/>
      </c>
    </row>
    <row r="3245">
      <c r="A3245" s="5" t="inlineStr">
        <is>
          <t>E03770</t>
        </is>
      </c>
      <c r="B3245" s="5" t="inlineStr">
        <is>
          <t>PL</t>
        </is>
      </c>
      <c r="C3245" s="5" t="inlineStr">
        <is>
          <t>Operations</t>
        </is>
      </c>
      <c r="D3245" s="5" t="inlineStr">
        <is>
          <t>L2</t>
        </is>
      </c>
      <c r="E3245" s="5" t="inlineStr">
        <is>
          <t>M</t>
        </is>
      </c>
      <c r="F3245" s="5" t="n">
        <v>1</v>
      </c>
      <c r="G3245" s="31" t="n">
        <v>25450</v>
      </c>
      <c r="H3245" s="31" t="n">
        <v>24900</v>
      </c>
      <c r="I3245" s="6">
        <f>INDEX(Roles!$J$5:$J$40,MATCH(C3245&amp;"|"&amp;D3245,Roles!$A$5:$A$40,0))</f>
        <v/>
      </c>
      <c r="J3245" s="6">
        <f>INDEX(Roles!$K$5:$K$40,MATCH(C3245&amp;"|"&amp;D3245,Roles!$A$5:$A$40,0))</f>
        <v/>
      </c>
      <c r="K3245" s="26">
        <f>INDEX(Market!$K$31:$K$54,MATCH(B3245&amp;"|"&amp;J3245,Market!$A$31:$A$54,0))</f>
        <v/>
      </c>
      <c r="L3245" s="6">
        <f>INDEX(Settings!$E$13:$E$19,MATCH(I3245,Settings!$B$13:$B$19,0))</f>
        <v/>
      </c>
      <c r="M3245" s="25">
        <f>INDEX(Structure!$K$6:$K$12,MATCH(I3245,Structure!$A$6:$A$12,0))</f>
        <v/>
      </c>
      <c r="N3245" s="26">
        <f>INDEX(Structure!$G$25:$G$52,MATCH(B3245&amp;"|"&amp;I3245,Structure!$A$25:$A$52,0))</f>
        <v/>
      </c>
      <c r="O3245" s="26">
        <f>INDEX(Structure!$H$25:$H$52,MATCH(B3245&amp;"|"&amp;I3245,Structure!$A$25:$A$52,0))</f>
        <v/>
      </c>
      <c r="P3245" s="26">
        <f>INDEX(Structure!$I$25:$I$52,MATCH(B3245&amp;"|"&amp;I3245,Structure!$A$25:$A$52,0))</f>
        <v/>
      </c>
      <c r="Q3245" s="20">
        <f>G3245/H3245</f>
        <v/>
      </c>
      <c r="R3245" s="20">
        <f>G3245/O3245</f>
        <v/>
      </c>
      <c r="S3245" s="32">
        <f>(G3245-N3245)/(P3245-N3245)</f>
        <v/>
      </c>
      <c r="T3245" s="4">
        <f>IF(G3245&lt;N3245,"Below",IF(G3245&gt;P3245,"Above","Within"))</f>
        <v/>
      </c>
      <c r="U3245" s="17">
        <f>MAX(0,N3245-G3245)*F3245</f>
        <v/>
      </c>
      <c r="V3245" s="17">
        <f>MAX(0,G3245-P3245)*F3245</f>
        <v/>
      </c>
      <c r="W3245" s="33">
        <f>IF(T3245="Above",LN(G3245/P3245)/LN(1+INDEX(Market!$E$6:$E$9,MATCH(B3245,Market!$A$6:$A$9,0))),0)</f>
        <v/>
      </c>
    </row>
    <row r="3246">
      <c r="A3246" s="5" t="inlineStr">
        <is>
          <t>E03771</t>
        </is>
      </c>
      <c r="B3246" s="5" t="inlineStr">
        <is>
          <t>IT</t>
        </is>
      </c>
      <c r="C3246" s="5" t="inlineStr">
        <is>
          <t>Customer Service</t>
        </is>
      </c>
      <c r="D3246" s="5" t="inlineStr">
        <is>
          <t>L3</t>
        </is>
      </c>
      <c r="E3246" s="5" t="inlineStr">
        <is>
          <t>M</t>
        </is>
      </c>
      <c r="F3246" s="5" t="n">
        <v>1</v>
      </c>
      <c r="G3246" s="31" t="n">
        <v>33700</v>
      </c>
      <c r="H3246" s="31" t="n">
        <v>37400</v>
      </c>
      <c r="I3246" s="6">
        <f>INDEX(Roles!$J$5:$J$40,MATCH(C3246&amp;"|"&amp;D3246,Roles!$A$5:$A$40,0))</f>
        <v/>
      </c>
      <c r="J3246" s="6">
        <f>INDEX(Roles!$K$5:$K$40,MATCH(C3246&amp;"|"&amp;D3246,Roles!$A$5:$A$40,0))</f>
        <v/>
      </c>
      <c r="K3246" s="26">
        <f>INDEX(Market!$K$31:$K$54,MATCH(B3246&amp;"|"&amp;J3246,Market!$A$31:$A$54,0))</f>
        <v/>
      </c>
      <c r="L3246" s="6">
        <f>INDEX(Settings!$E$13:$E$19,MATCH(I3246,Settings!$B$13:$B$19,0))</f>
        <v/>
      </c>
      <c r="M3246" s="25">
        <f>INDEX(Structure!$K$6:$K$12,MATCH(I3246,Structure!$A$6:$A$12,0))</f>
        <v/>
      </c>
      <c r="N3246" s="26">
        <f>INDEX(Structure!$G$25:$G$52,MATCH(B3246&amp;"|"&amp;I3246,Structure!$A$25:$A$52,0))</f>
        <v/>
      </c>
      <c r="O3246" s="26">
        <f>INDEX(Structure!$H$25:$H$52,MATCH(B3246&amp;"|"&amp;I3246,Structure!$A$25:$A$52,0))</f>
        <v/>
      </c>
      <c r="P3246" s="26">
        <f>INDEX(Structure!$I$25:$I$52,MATCH(B3246&amp;"|"&amp;I3246,Structure!$A$25:$A$52,0))</f>
        <v/>
      </c>
      <c r="Q3246" s="20">
        <f>G3246/H3246</f>
        <v/>
      </c>
      <c r="R3246" s="20">
        <f>G3246/O3246</f>
        <v/>
      </c>
      <c r="S3246" s="32">
        <f>(G3246-N3246)/(P3246-N3246)</f>
        <v/>
      </c>
      <c r="T3246" s="4">
        <f>IF(G3246&lt;N3246,"Below",IF(G3246&gt;P3246,"Above","Within"))</f>
        <v/>
      </c>
      <c r="U3246" s="17">
        <f>MAX(0,N3246-G3246)*F3246</f>
        <v/>
      </c>
      <c r="V3246" s="17">
        <f>MAX(0,G3246-P3246)*F3246</f>
        <v/>
      </c>
      <c r="W3246" s="33">
        <f>IF(T3246="Above",LN(G3246/P3246)/LN(1+INDEX(Market!$E$6:$E$9,MATCH(B3246,Market!$A$6:$A$9,0))),0)</f>
        <v/>
      </c>
    </row>
    <row r="3247">
      <c r="A3247" s="5" t="inlineStr">
        <is>
          <t>E03772</t>
        </is>
      </c>
      <c r="B3247" s="5" t="inlineStr">
        <is>
          <t>DE</t>
        </is>
      </c>
      <c r="C3247" s="5" t="inlineStr">
        <is>
          <t>Tech</t>
        </is>
      </c>
      <c r="D3247" s="5" t="inlineStr">
        <is>
          <t>L4</t>
        </is>
      </c>
      <c r="E3247" s="5" t="inlineStr">
        <is>
          <t>M</t>
        </is>
      </c>
      <c r="F3247" s="5" t="n">
        <v>1</v>
      </c>
      <c r="G3247" s="31" t="n">
        <v>88400</v>
      </c>
      <c r="H3247" s="31" t="n">
        <v>99800</v>
      </c>
      <c r="I3247" s="6">
        <f>INDEX(Roles!$J$5:$J$40,MATCH(C3247&amp;"|"&amp;D3247,Roles!$A$5:$A$40,0))</f>
        <v/>
      </c>
      <c r="J3247" s="6">
        <f>INDEX(Roles!$K$5:$K$40,MATCH(C3247&amp;"|"&amp;D3247,Roles!$A$5:$A$40,0))</f>
        <v/>
      </c>
      <c r="K3247" s="26">
        <f>INDEX(Market!$K$31:$K$54,MATCH(B3247&amp;"|"&amp;J3247,Market!$A$31:$A$54,0))</f>
        <v/>
      </c>
      <c r="L3247" s="6">
        <f>INDEX(Settings!$E$13:$E$19,MATCH(I3247,Settings!$B$13:$B$19,0))</f>
        <v/>
      </c>
      <c r="M3247" s="25">
        <f>INDEX(Structure!$K$6:$K$12,MATCH(I3247,Structure!$A$6:$A$12,0))</f>
        <v/>
      </c>
      <c r="N3247" s="26">
        <f>INDEX(Structure!$G$25:$G$52,MATCH(B3247&amp;"|"&amp;I3247,Structure!$A$25:$A$52,0))</f>
        <v/>
      </c>
      <c r="O3247" s="26">
        <f>INDEX(Structure!$H$25:$H$52,MATCH(B3247&amp;"|"&amp;I3247,Structure!$A$25:$A$52,0))</f>
        <v/>
      </c>
      <c r="P3247" s="26">
        <f>INDEX(Structure!$I$25:$I$52,MATCH(B3247&amp;"|"&amp;I3247,Structure!$A$25:$A$52,0))</f>
        <v/>
      </c>
      <c r="Q3247" s="20">
        <f>G3247/H3247</f>
        <v/>
      </c>
      <c r="R3247" s="20">
        <f>G3247/O3247</f>
        <v/>
      </c>
      <c r="S3247" s="32">
        <f>(G3247-N3247)/(P3247-N3247)</f>
        <v/>
      </c>
      <c r="T3247" s="4">
        <f>IF(G3247&lt;N3247,"Below",IF(G3247&gt;P3247,"Above","Within"))</f>
        <v/>
      </c>
      <c r="U3247" s="17">
        <f>MAX(0,N3247-G3247)*F3247</f>
        <v/>
      </c>
      <c r="V3247" s="17">
        <f>MAX(0,G3247-P3247)*F3247</f>
        <v/>
      </c>
      <c r="W3247" s="33">
        <f>IF(T3247="Above",LN(G3247/P3247)/LN(1+INDEX(Market!$E$6:$E$9,MATCH(B3247,Market!$A$6:$A$9,0))),0)</f>
        <v/>
      </c>
    </row>
    <row r="3248">
      <c r="A3248" s="5" t="inlineStr">
        <is>
          <t>E03773</t>
        </is>
      </c>
      <c r="B3248" s="5" t="inlineStr">
        <is>
          <t>PL</t>
        </is>
      </c>
      <c r="C3248" s="5" t="inlineStr">
        <is>
          <t>Operations</t>
        </is>
      </c>
      <c r="D3248" s="5" t="inlineStr">
        <is>
          <t>L1</t>
        </is>
      </c>
      <c r="E3248" s="5" t="inlineStr">
        <is>
          <t>M</t>
        </is>
      </c>
      <c r="F3248" s="5" t="n">
        <v>1</v>
      </c>
      <c r="G3248" s="31" t="n">
        <v>20650</v>
      </c>
      <c r="H3248" s="31" t="n">
        <v>20000</v>
      </c>
      <c r="I3248" s="6">
        <f>INDEX(Roles!$J$5:$J$40,MATCH(C3248&amp;"|"&amp;D3248,Roles!$A$5:$A$40,0))</f>
        <v/>
      </c>
      <c r="J3248" s="6">
        <f>INDEX(Roles!$K$5:$K$40,MATCH(C3248&amp;"|"&amp;D3248,Roles!$A$5:$A$40,0))</f>
        <v/>
      </c>
      <c r="K3248" s="26">
        <f>INDEX(Market!$K$31:$K$54,MATCH(B3248&amp;"|"&amp;J3248,Market!$A$31:$A$54,0))</f>
        <v/>
      </c>
      <c r="L3248" s="6">
        <f>INDEX(Settings!$E$13:$E$19,MATCH(I3248,Settings!$B$13:$B$19,0))</f>
        <v/>
      </c>
      <c r="M3248" s="25">
        <f>INDEX(Structure!$K$6:$K$12,MATCH(I3248,Structure!$A$6:$A$12,0))</f>
        <v/>
      </c>
      <c r="N3248" s="26">
        <f>INDEX(Structure!$G$25:$G$52,MATCH(B3248&amp;"|"&amp;I3248,Structure!$A$25:$A$52,0))</f>
        <v/>
      </c>
      <c r="O3248" s="26">
        <f>INDEX(Structure!$H$25:$H$52,MATCH(B3248&amp;"|"&amp;I3248,Structure!$A$25:$A$52,0))</f>
        <v/>
      </c>
      <c r="P3248" s="26">
        <f>INDEX(Structure!$I$25:$I$52,MATCH(B3248&amp;"|"&amp;I3248,Structure!$A$25:$A$52,0))</f>
        <v/>
      </c>
      <c r="Q3248" s="20">
        <f>G3248/H3248</f>
        <v/>
      </c>
      <c r="R3248" s="20">
        <f>G3248/O3248</f>
        <v/>
      </c>
      <c r="S3248" s="32">
        <f>(G3248-N3248)/(P3248-N3248)</f>
        <v/>
      </c>
      <c r="T3248" s="4">
        <f>IF(G3248&lt;N3248,"Below",IF(G3248&gt;P3248,"Above","Within"))</f>
        <v/>
      </c>
      <c r="U3248" s="17">
        <f>MAX(0,N3248-G3248)*F3248</f>
        <v/>
      </c>
      <c r="V3248" s="17">
        <f>MAX(0,G3248-P3248)*F3248</f>
        <v/>
      </c>
      <c r="W3248" s="33">
        <f>IF(T3248="Above",LN(G3248/P3248)/LN(1+INDEX(Market!$E$6:$E$9,MATCH(B3248,Market!$A$6:$A$9,0))),0)</f>
        <v/>
      </c>
    </row>
    <row r="3249">
      <c r="A3249" s="5" t="inlineStr">
        <is>
          <t>E03774</t>
        </is>
      </c>
      <c r="B3249" s="5" t="inlineStr">
        <is>
          <t>PL</t>
        </is>
      </c>
      <c r="C3249" s="5" t="inlineStr">
        <is>
          <t>Customer Service</t>
        </is>
      </c>
      <c r="D3249" s="5" t="inlineStr">
        <is>
          <t>L1</t>
        </is>
      </c>
      <c r="E3249" s="5" t="inlineStr">
        <is>
          <t>M</t>
        </is>
      </c>
      <c r="F3249" s="5" t="n">
        <v>1</v>
      </c>
      <c r="G3249" s="31" t="n">
        <v>18650</v>
      </c>
      <c r="H3249" s="31" t="n">
        <v>18900</v>
      </c>
      <c r="I3249" s="6">
        <f>INDEX(Roles!$J$5:$J$40,MATCH(C3249&amp;"|"&amp;D3249,Roles!$A$5:$A$40,0))</f>
        <v/>
      </c>
      <c r="J3249" s="6">
        <f>INDEX(Roles!$K$5:$K$40,MATCH(C3249&amp;"|"&amp;D3249,Roles!$A$5:$A$40,0))</f>
        <v/>
      </c>
      <c r="K3249" s="26">
        <f>INDEX(Market!$K$31:$K$54,MATCH(B3249&amp;"|"&amp;J3249,Market!$A$31:$A$54,0))</f>
        <v/>
      </c>
      <c r="L3249" s="6">
        <f>INDEX(Settings!$E$13:$E$19,MATCH(I3249,Settings!$B$13:$B$19,0))</f>
        <v/>
      </c>
      <c r="M3249" s="25">
        <f>INDEX(Structure!$K$6:$K$12,MATCH(I3249,Structure!$A$6:$A$12,0))</f>
        <v/>
      </c>
      <c r="N3249" s="26">
        <f>INDEX(Structure!$G$25:$G$52,MATCH(B3249&amp;"|"&amp;I3249,Structure!$A$25:$A$52,0))</f>
        <v/>
      </c>
      <c r="O3249" s="26">
        <f>INDEX(Structure!$H$25:$H$52,MATCH(B3249&amp;"|"&amp;I3249,Structure!$A$25:$A$52,0))</f>
        <v/>
      </c>
      <c r="P3249" s="26">
        <f>INDEX(Structure!$I$25:$I$52,MATCH(B3249&amp;"|"&amp;I3249,Structure!$A$25:$A$52,0))</f>
        <v/>
      </c>
      <c r="Q3249" s="20">
        <f>G3249/H3249</f>
        <v/>
      </c>
      <c r="R3249" s="20">
        <f>G3249/O3249</f>
        <v/>
      </c>
      <c r="S3249" s="32">
        <f>(G3249-N3249)/(P3249-N3249)</f>
        <v/>
      </c>
      <c r="T3249" s="4">
        <f>IF(G3249&lt;N3249,"Below",IF(G3249&gt;P3249,"Above","Within"))</f>
        <v/>
      </c>
      <c r="U3249" s="17">
        <f>MAX(0,N3249-G3249)*F3249</f>
        <v/>
      </c>
      <c r="V3249" s="17">
        <f>MAX(0,G3249-P3249)*F3249</f>
        <v/>
      </c>
      <c r="W3249" s="33">
        <f>IF(T3249="Above",LN(G3249/P3249)/LN(1+INDEX(Market!$E$6:$E$9,MATCH(B3249,Market!$A$6:$A$9,0))),0)</f>
        <v/>
      </c>
    </row>
    <row r="3250">
      <c r="A3250" s="5" t="inlineStr">
        <is>
          <t>E03775</t>
        </is>
      </c>
      <c r="B3250" s="5" t="inlineStr">
        <is>
          <t>PL</t>
        </is>
      </c>
      <c r="C3250" s="5" t="inlineStr">
        <is>
          <t>Customer Service</t>
        </is>
      </c>
      <c r="D3250" s="5" t="inlineStr">
        <is>
          <t>L2</t>
        </is>
      </c>
      <c r="E3250" s="5" t="inlineStr">
        <is>
          <t>F</t>
        </is>
      </c>
      <c r="F3250" s="5" t="n">
        <v>1</v>
      </c>
      <c r="G3250" s="31" t="n">
        <v>24250</v>
      </c>
      <c r="H3250" s="31" t="n">
        <v>23600</v>
      </c>
      <c r="I3250" s="6">
        <f>INDEX(Roles!$J$5:$J$40,MATCH(C3250&amp;"|"&amp;D3250,Roles!$A$5:$A$40,0))</f>
        <v/>
      </c>
      <c r="J3250" s="6">
        <f>INDEX(Roles!$K$5:$K$40,MATCH(C3250&amp;"|"&amp;D3250,Roles!$A$5:$A$40,0))</f>
        <v/>
      </c>
      <c r="K3250" s="26">
        <f>INDEX(Market!$K$31:$K$54,MATCH(B3250&amp;"|"&amp;J3250,Market!$A$31:$A$54,0))</f>
        <v/>
      </c>
      <c r="L3250" s="6">
        <f>INDEX(Settings!$E$13:$E$19,MATCH(I3250,Settings!$B$13:$B$19,0))</f>
        <v/>
      </c>
      <c r="M3250" s="25">
        <f>INDEX(Structure!$K$6:$K$12,MATCH(I3250,Structure!$A$6:$A$12,0))</f>
        <v/>
      </c>
      <c r="N3250" s="26">
        <f>INDEX(Structure!$G$25:$G$52,MATCH(B3250&amp;"|"&amp;I3250,Structure!$A$25:$A$52,0))</f>
        <v/>
      </c>
      <c r="O3250" s="26">
        <f>INDEX(Structure!$H$25:$H$52,MATCH(B3250&amp;"|"&amp;I3250,Structure!$A$25:$A$52,0))</f>
        <v/>
      </c>
      <c r="P3250" s="26">
        <f>INDEX(Structure!$I$25:$I$52,MATCH(B3250&amp;"|"&amp;I3250,Structure!$A$25:$A$52,0))</f>
        <v/>
      </c>
      <c r="Q3250" s="20">
        <f>G3250/H3250</f>
        <v/>
      </c>
      <c r="R3250" s="20">
        <f>G3250/O3250</f>
        <v/>
      </c>
      <c r="S3250" s="32">
        <f>(G3250-N3250)/(P3250-N3250)</f>
        <v/>
      </c>
      <c r="T3250" s="4">
        <f>IF(G3250&lt;N3250,"Below",IF(G3250&gt;P3250,"Above","Within"))</f>
        <v/>
      </c>
      <c r="U3250" s="17">
        <f>MAX(0,N3250-G3250)*F3250</f>
        <v/>
      </c>
      <c r="V3250" s="17">
        <f>MAX(0,G3250-P3250)*F3250</f>
        <v/>
      </c>
      <c r="W3250" s="33">
        <f>IF(T3250="Above",LN(G3250/P3250)/LN(1+INDEX(Market!$E$6:$E$9,MATCH(B3250,Market!$A$6:$A$9,0))),0)</f>
        <v/>
      </c>
    </row>
    <row r="3251">
      <c r="A3251" s="5" t="inlineStr">
        <is>
          <t>E03776</t>
        </is>
      </c>
      <c r="B3251" s="5" t="inlineStr">
        <is>
          <t>IT</t>
        </is>
      </c>
      <c r="C3251" s="5" t="inlineStr">
        <is>
          <t>Operations</t>
        </is>
      </c>
      <c r="D3251" s="5" t="inlineStr">
        <is>
          <t>L2</t>
        </is>
      </c>
      <c r="E3251" s="5" t="inlineStr">
        <is>
          <t>F</t>
        </is>
      </c>
      <c r="F3251" s="5" t="n">
        <v>1</v>
      </c>
      <c r="G3251" s="31" t="n">
        <v>28450</v>
      </c>
      <c r="H3251" s="31" t="n">
        <v>30900</v>
      </c>
      <c r="I3251" s="6">
        <f>INDEX(Roles!$J$5:$J$40,MATCH(C3251&amp;"|"&amp;D3251,Roles!$A$5:$A$40,0))</f>
        <v/>
      </c>
      <c r="J3251" s="6">
        <f>INDEX(Roles!$K$5:$K$40,MATCH(C3251&amp;"|"&amp;D3251,Roles!$A$5:$A$40,0))</f>
        <v/>
      </c>
      <c r="K3251" s="26">
        <f>INDEX(Market!$K$31:$K$54,MATCH(B3251&amp;"|"&amp;J3251,Market!$A$31:$A$54,0))</f>
        <v/>
      </c>
      <c r="L3251" s="6">
        <f>INDEX(Settings!$E$13:$E$19,MATCH(I3251,Settings!$B$13:$B$19,0))</f>
        <v/>
      </c>
      <c r="M3251" s="25">
        <f>INDEX(Structure!$K$6:$K$12,MATCH(I3251,Structure!$A$6:$A$12,0))</f>
        <v/>
      </c>
      <c r="N3251" s="26">
        <f>INDEX(Structure!$G$25:$G$52,MATCH(B3251&amp;"|"&amp;I3251,Structure!$A$25:$A$52,0))</f>
        <v/>
      </c>
      <c r="O3251" s="26">
        <f>INDEX(Structure!$H$25:$H$52,MATCH(B3251&amp;"|"&amp;I3251,Structure!$A$25:$A$52,0))</f>
        <v/>
      </c>
      <c r="P3251" s="26">
        <f>INDEX(Structure!$I$25:$I$52,MATCH(B3251&amp;"|"&amp;I3251,Structure!$A$25:$A$52,0))</f>
        <v/>
      </c>
      <c r="Q3251" s="20">
        <f>G3251/H3251</f>
        <v/>
      </c>
      <c r="R3251" s="20">
        <f>G3251/O3251</f>
        <v/>
      </c>
      <c r="S3251" s="32">
        <f>(G3251-N3251)/(P3251-N3251)</f>
        <v/>
      </c>
      <c r="T3251" s="4">
        <f>IF(G3251&lt;N3251,"Below",IF(G3251&gt;P3251,"Above","Within"))</f>
        <v/>
      </c>
      <c r="U3251" s="17">
        <f>MAX(0,N3251-G3251)*F3251</f>
        <v/>
      </c>
      <c r="V3251" s="17">
        <f>MAX(0,G3251-P3251)*F3251</f>
        <v/>
      </c>
      <c r="W3251" s="33">
        <f>IF(T3251="Above",LN(G3251/P3251)/LN(1+INDEX(Market!$E$6:$E$9,MATCH(B3251,Market!$A$6:$A$9,0))),0)</f>
        <v/>
      </c>
    </row>
    <row r="3252">
      <c r="A3252" s="5" t="inlineStr">
        <is>
          <t>E03778</t>
        </is>
      </c>
      <c r="B3252" s="5" t="inlineStr">
        <is>
          <t>PL</t>
        </is>
      </c>
      <c r="C3252" s="5" t="inlineStr">
        <is>
          <t>Customer Service</t>
        </is>
      </c>
      <c r="D3252" s="5" t="inlineStr">
        <is>
          <t>L3</t>
        </is>
      </c>
      <c r="E3252" s="5" t="inlineStr">
        <is>
          <t>F</t>
        </is>
      </c>
      <c r="F3252" s="5" t="n">
        <v>1</v>
      </c>
      <c r="G3252" s="31" t="n">
        <v>32950</v>
      </c>
      <c r="H3252" s="31" t="n">
        <v>30200</v>
      </c>
      <c r="I3252" s="6">
        <f>INDEX(Roles!$J$5:$J$40,MATCH(C3252&amp;"|"&amp;D3252,Roles!$A$5:$A$40,0))</f>
        <v/>
      </c>
      <c r="J3252" s="6">
        <f>INDEX(Roles!$K$5:$K$40,MATCH(C3252&amp;"|"&amp;D3252,Roles!$A$5:$A$40,0))</f>
        <v/>
      </c>
      <c r="K3252" s="26">
        <f>INDEX(Market!$K$31:$K$54,MATCH(B3252&amp;"|"&amp;J3252,Market!$A$31:$A$54,0))</f>
        <v/>
      </c>
      <c r="L3252" s="6">
        <f>INDEX(Settings!$E$13:$E$19,MATCH(I3252,Settings!$B$13:$B$19,0))</f>
        <v/>
      </c>
      <c r="M3252" s="25">
        <f>INDEX(Structure!$K$6:$K$12,MATCH(I3252,Structure!$A$6:$A$12,0))</f>
        <v/>
      </c>
      <c r="N3252" s="26">
        <f>INDEX(Structure!$G$25:$G$52,MATCH(B3252&amp;"|"&amp;I3252,Structure!$A$25:$A$52,0))</f>
        <v/>
      </c>
      <c r="O3252" s="26">
        <f>INDEX(Structure!$H$25:$H$52,MATCH(B3252&amp;"|"&amp;I3252,Structure!$A$25:$A$52,0))</f>
        <v/>
      </c>
      <c r="P3252" s="26">
        <f>INDEX(Structure!$I$25:$I$52,MATCH(B3252&amp;"|"&amp;I3252,Structure!$A$25:$A$52,0))</f>
        <v/>
      </c>
      <c r="Q3252" s="20">
        <f>G3252/H3252</f>
        <v/>
      </c>
      <c r="R3252" s="20">
        <f>G3252/O3252</f>
        <v/>
      </c>
      <c r="S3252" s="32">
        <f>(G3252-N3252)/(P3252-N3252)</f>
        <v/>
      </c>
      <c r="T3252" s="4">
        <f>IF(G3252&lt;N3252,"Below",IF(G3252&gt;P3252,"Above","Within"))</f>
        <v/>
      </c>
      <c r="U3252" s="17">
        <f>MAX(0,N3252-G3252)*F3252</f>
        <v/>
      </c>
      <c r="V3252" s="17">
        <f>MAX(0,G3252-P3252)*F3252</f>
        <v/>
      </c>
      <c r="W3252" s="33">
        <f>IF(T3252="Above",LN(G3252/P3252)/LN(1+INDEX(Market!$E$6:$E$9,MATCH(B3252,Market!$A$6:$A$9,0))),0)</f>
        <v/>
      </c>
    </row>
    <row r="3253">
      <c r="A3253" s="5" t="inlineStr">
        <is>
          <t>E03780</t>
        </is>
      </c>
      <c r="B3253" s="5" t="inlineStr">
        <is>
          <t>PL</t>
        </is>
      </c>
      <c r="C3253" s="5" t="inlineStr">
        <is>
          <t>Customer Service</t>
        </is>
      </c>
      <c r="D3253" s="5" t="inlineStr">
        <is>
          <t>L2</t>
        </is>
      </c>
      <c r="E3253" s="5" t="inlineStr">
        <is>
          <t>F</t>
        </is>
      </c>
      <c r="F3253" s="5" t="n">
        <v>1</v>
      </c>
      <c r="G3253" s="31" t="n">
        <v>24400</v>
      </c>
      <c r="H3253" s="31" t="n">
        <v>23600</v>
      </c>
      <c r="I3253" s="6">
        <f>INDEX(Roles!$J$5:$J$40,MATCH(C3253&amp;"|"&amp;D3253,Roles!$A$5:$A$40,0))</f>
        <v/>
      </c>
      <c r="J3253" s="6">
        <f>INDEX(Roles!$K$5:$K$40,MATCH(C3253&amp;"|"&amp;D3253,Roles!$A$5:$A$40,0))</f>
        <v/>
      </c>
      <c r="K3253" s="26">
        <f>INDEX(Market!$K$31:$K$54,MATCH(B3253&amp;"|"&amp;J3253,Market!$A$31:$A$54,0))</f>
        <v/>
      </c>
      <c r="L3253" s="6">
        <f>INDEX(Settings!$E$13:$E$19,MATCH(I3253,Settings!$B$13:$B$19,0))</f>
        <v/>
      </c>
      <c r="M3253" s="25">
        <f>INDEX(Structure!$K$6:$K$12,MATCH(I3253,Structure!$A$6:$A$12,0))</f>
        <v/>
      </c>
      <c r="N3253" s="26">
        <f>INDEX(Structure!$G$25:$G$52,MATCH(B3253&amp;"|"&amp;I3253,Structure!$A$25:$A$52,0))</f>
        <v/>
      </c>
      <c r="O3253" s="26">
        <f>INDEX(Structure!$H$25:$H$52,MATCH(B3253&amp;"|"&amp;I3253,Structure!$A$25:$A$52,0))</f>
        <v/>
      </c>
      <c r="P3253" s="26">
        <f>INDEX(Structure!$I$25:$I$52,MATCH(B3253&amp;"|"&amp;I3253,Structure!$A$25:$A$52,0))</f>
        <v/>
      </c>
      <c r="Q3253" s="20">
        <f>G3253/H3253</f>
        <v/>
      </c>
      <c r="R3253" s="20">
        <f>G3253/O3253</f>
        <v/>
      </c>
      <c r="S3253" s="32">
        <f>(G3253-N3253)/(P3253-N3253)</f>
        <v/>
      </c>
      <c r="T3253" s="4">
        <f>IF(G3253&lt;N3253,"Below",IF(G3253&gt;P3253,"Above","Within"))</f>
        <v/>
      </c>
      <c r="U3253" s="17">
        <f>MAX(0,N3253-G3253)*F3253</f>
        <v/>
      </c>
      <c r="V3253" s="17">
        <f>MAX(0,G3253-P3253)*F3253</f>
        <v/>
      </c>
      <c r="W3253" s="33">
        <f>IF(T3253="Above",LN(G3253/P3253)/LN(1+INDEX(Market!$E$6:$E$9,MATCH(B3253,Market!$A$6:$A$9,0))),0)</f>
        <v/>
      </c>
    </row>
    <row r="3254">
      <c r="A3254" s="5" t="inlineStr">
        <is>
          <t>E03781</t>
        </is>
      </c>
      <c r="B3254" s="5" t="inlineStr">
        <is>
          <t>IT</t>
        </is>
      </c>
      <c r="C3254" s="5" t="inlineStr">
        <is>
          <t>HR</t>
        </is>
      </c>
      <c r="D3254" s="5" t="inlineStr">
        <is>
          <t>L3</t>
        </is>
      </c>
      <c r="E3254" s="5" t="inlineStr">
        <is>
          <t>M</t>
        </is>
      </c>
      <c r="F3254" s="5" t="n">
        <v>1</v>
      </c>
      <c r="G3254" s="31" t="n">
        <v>37150</v>
      </c>
      <c r="H3254" s="31" t="n">
        <v>41600</v>
      </c>
      <c r="I3254" s="6">
        <f>INDEX(Roles!$J$5:$J$40,MATCH(C3254&amp;"|"&amp;D3254,Roles!$A$5:$A$40,0))</f>
        <v/>
      </c>
      <c r="J3254" s="6">
        <f>INDEX(Roles!$K$5:$K$40,MATCH(C3254&amp;"|"&amp;D3254,Roles!$A$5:$A$40,0))</f>
        <v/>
      </c>
      <c r="K3254" s="26">
        <f>INDEX(Market!$K$31:$K$54,MATCH(B3254&amp;"|"&amp;J3254,Market!$A$31:$A$54,0))</f>
        <v/>
      </c>
      <c r="L3254" s="6">
        <f>INDEX(Settings!$E$13:$E$19,MATCH(I3254,Settings!$B$13:$B$19,0))</f>
        <v/>
      </c>
      <c r="M3254" s="25">
        <f>INDEX(Structure!$K$6:$K$12,MATCH(I3254,Structure!$A$6:$A$12,0))</f>
        <v/>
      </c>
      <c r="N3254" s="26">
        <f>INDEX(Structure!$G$25:$G$52,MATCH(B3254&amp;"|"&amp;I3254,Structure!$A$25:$A$52,0))</f>
        <v/>
      </c>
      <c r="O3254" s="26">
        <f>INDEX(Structure!$H$25:$H$52,MATCH(B3254&amp;"|"&amp;I3254,Structure!$A$25:$A$52,0))</f>
        <v/>
      </c>
      <c r="P3254" s="26">
        <f>INDEX(Structure!$I$25:$I$52,MATCH(B3254&amp;"|"&amp;I3254,Structure!$A$25:$A$52,0))</f>
        <v/>
      </c>
      <c r="Q3254" s="20">
        <f>G3254/H3254</f>
        <v/>
      </c>
      <c r="R3254" s="20">
        <f>G3254/O3254</f>
        <v/>
      </c>
      <c r="S3254" s="32">
        <f>(G3254-N3254)/(P3254-N3254)</f>
        <v/>
      </c>
      <c r="T3254" s="4">
        <f>IF(G3254&lt;N3254,"Below",IF(G3254&gt;P3254,"Above","Within"))</f>
        <v/>
      </c>
      <c r="U3254" s="17">
        <f>MAX(0,N3254-G3254)*F3254</f>
        <v/>
      </c>
      <c r="V3254" s="17">
        <f>MAX(0,G3254-P3254)*F3254</f>
        <v/>
      </c>
      <c r="W3254" s="33">
        <f>IF(T3254="Above",LN(G3254/P3254)/LN(1+INDEX(Market!$E$6:$E$9,MATCH(B3254,Market!$A$6:$A$9,0))),0)</f>
        <v/>
      </c>
    </row>
    <row r="3255">
      <c r="A3255" s="5" t="inlineStr">
        <is>
          <t>E03782</t>
        </is>
      </c>
      <c r="B3255" s="5" t="inlineStr">
        <is>
          <t>ES</t>
        </is>
      </c>
      <c r="C3255" s="5" t="inlineStr">
        <is>
          <t>Customer Service</t>
        </is>
      </c>
      <c r="D3255" s="5" t="inlineStr">
        <is>
          <t>L1</t>
        </is>
      </c>
      <c r="E3255" s="5" t="inlineStr">
        <is>
          <t>F</t>
        </is>
      </c>
      <c r="F3255" s="5" t="n">
        <v>1</v>
      </c>
      <c r="G3255" s="31" t="n">
        <v>26350</v>
      </c>
      <c r="H3255" s="31" t="n">
        <v>22500</v>
      </c>
      <c r="I3255" s="6">
        <f>INDEX(Roles!$J$5:$J$40,MATCH(C3255&amp;"|"&amp;D3255,Roles!$A$5:$A$40,0))</f>
        <v/>
      </c>
      <c r="J3255" s="6">
        <f>INDEX(Roles!$K$5:$K$40,MATCH(C3255&amp;"|"&amp;D3255,Roles!$A$5:$A$40,0))</f>
        <v/>
      </c>
      <c r="K3255" s="26">
        <f>INDEX(Market!$K$31:$K$54,MATCH(B3255&amp;"|"&amp;J3255,Market!$A$31:$A$54,0))</f>
        <v/>
      </c>
      <c r="L3255" s="6">
        <f>INDEX(Settings!$E$13:$E$19,MATCH(I3255,Settings!$B$13:$B$19,0))</f>
        <v/>
      </c>
      <c r="M3255" s="25">
        <f>INDEX(Structure!$K$6:$K$12,MATCH(I3255,Structure!$A$6:$A$12,0))</f>
        <v/>
      </c>
      <c r="N3255" s="26">
        <f>INDEX(Structure!$G$25:$G$52,MATCH(B3255&amp;"|"&amp;I3255,Structure!$A$25:$A$52,0))</f>
        <v/>
      </c>
      <c r="O3255" s="26">
        <f>INDEX(Structure!$H$25:$H$52,MATCH(B3255&amp;"|"&amp;I3255,Structure!$A$25:$A$52,0))</f>
        <v/>
      </c>
      <c r="P3255" s="26">
        <f>INDEX(Structure!$I$25:$I$52,MATCH(B3255&amp;"|"&amp;I3255,Structure!$A$25:$A$52,0))</f>
        <v/>
      </c>
      <c r="Q3255" s="20">
        <f>G3255/H3255</f>
        <v/>
      </c>
      <c r="R3255" s="20">
        <f>G3255/O3255</f>
        <v/>
      </c>
      <c r="S3255" s="32">
        <f>(G3255-N3255)/(P3255-N3255)</f>
        <v/>
      </c>
      <c r="T3255" s="4">
        <f>IF(G3255&lt;N3255,"Below",IF(G3255&gt;P3255,"Above","Within"))</f>
        <v/>
      </c>
      <c r="U3255" s="17">
        <f>MAX(0,N3255-G3255)*F3255</f>
        <v/>
      </c>
      <c r="V3255" s="17">
        <f>MAX(0,G3255-P3255)*F3255</f>
        <v/>
      </c>
      <c r="W3255" s="33">
        <f>IF(T3255="Above",LN(G3255/P3255)/LN(1+INDEX(Market!$E$6:$E$9,MATCH(B3255,Market!$A$6:$A$9,0))),0)</f>
        <v/>
      </c>
    </row>
    <row r="3256">
      <c r="A3256" s="5" t="inlineStr">
        <is>
          <t>E03783</t>
        </is>
      </c>
      <c r="B3256" s="5" t="inlineStr">
        <is>
          <t>PL</t>
        </is>
      </c>
      <c r="C3256" s="5" t="inlineStr">
        <is>
          <t>Sales</t>
        </is>
      </c>
      <c r="D3256" s="5" t="inlineStr">
        <is>
          <t>L2</t>
        </is>
      </c>
      <c r="E3256" s="5" t="inlineStr">
        <is>
          <t>F</t>
        </is>
      </c>
      <c r="F3256" s="5" t="n">
        <v>1</v>
      </c>
      <c r="G3256" s="31" t="n">
        <v>29050</v>
      </c>
      <c r="H3256" s="31" t="n">
        <v>27600</v>
      </c>
      <c r="I3256" s="6">
        <f>INDEX(Roles!$J$5:$J$40,MATCH(C3256&amp;"|"&amp;D3256,Roles!$A$5:$A$40,0))</f>
        <v/>
      </c>
      <c r="J3256" s="6">
        <f>INDEX(Roles!$K$5:$K$40,MATCH(C3256&amp;"|"&amp;D3256,Roles!$A$5:$A$40,0))</f>
        <v/>
      </c>
      <c r="K3256" s="26">
        <f>INDEX(Market!$K$31:$K$54,MATCH(B3256&amp;"|"&amp;J3256,Market!$A$31:$A$54,0))</f>
        <v/>
      </c>
      <c r="L3256" s="6">
        <f>INDEX(Settings!$E$13:$E$19,MATCH(I3256,Settings!$B$13:$B$19,0))</f>
        <v/>
      </c>
      <c r="M3256" s="25">
        <f>INDEX(Structure!$K$6:$K$12,MATCH(I3256,Structure!$A$6:$A$12,0))</f>
        <v/>
      </c>
      <c r="N3256" s="26">
        <f>INDEX(Structure!$G$25:$G$52,MATCH(B3256&amp;"|"&amp;I3256,Structure!$A$25:$A$52,0))</f>
        <v/>
      </c>
      <c r="O3256" s="26">
        <f>INDEX(Structure!$H$25:$H$52,MATCH(B3256&amp;"|"&amp;I3256,Structure!$A$25:$A$52,0))</f>
        <v/>
      </c>
      <c r="P3256" s="26">
        <f>INDEX(Structure!$I$25:$I$52,MATCH(B3256&amp;"|"&amp;I3256,Structure!$A$25:$A$52,0))</f>
        <v/>
      </c>
      <c r="Q3256" s="20">
        <f>G3256/H3256</f>
        <v/>
      </c>
      <c r="R3256" s="20">
        <f>G3256/O3256</f>
        <v/>
      </c>
      <c r="S3256" s="32">
        <f>(G3256-N3256)/(P3256-N3256)</f>
        <v/>
      </c>
      <c r="T3256" s="4">
        <f>IF(G3256&lt;N3256,"Below",IF(G3256&gt;P3256,"Above","Within"))</f>
        <v/>
      </c>
      <c r="U3256" s="17">
        <f>MAX(0,N3256-G3256)*F3256</f>
        <v/>
      </c>
      <c r="V3256" s="17">
        <f>MAX(0,G3256-P3256)*F3256</f>
        <v/>
      </c>
      <c r="W3256" s="33">
        <f>IF(T3256="Above",LN(G3256/P3256)/LN(1+INDEX(Market!$E$6:$E$9,MATCH(B3256,Market!$A$6:$A$9,0))),0)</f>
        <v/>
      </c>
    </row>
    <row r="3257">
      <c r="A3257" s="5" t="inlineStr">
        <is>
          <t>E03784</t>
        </is>
      </c>
      <c r="B3257" s="5" t="inlineStr">
        <is>
          <t>PL</t>
        </is>
      </c>
      <c r="C3257" s="5" t="inlineStr">
        <is>
          <t>Finance</t>
        </is>
      </c>
      <c r="D3257" s="5" t="inlineStr">
        <is>
          <t>L1</t>
        </is>
      </c>
      <c r="E3257" s="5" t="inlineStr">
        <is>
          <t>F</t>
        </is>
      </c>
      <c r="F3257" s="5" t="n">
        <v>1</v>
      </c>
      <c r="G3257" s="31" t="n">
        <v>24050</v>
      </c>
      <c r="H3257" s="31" t="n">
        <v>23100</v>
      </c>
      <c r="I3257" s="6">
        <f>INDEX(Roles!$J$5:$J$40,MATCH(C3257&amp;"|"&amp;D3257,Roles!$A$5:$A$40,0))</f>
        <v/>
      </c>
      <c r="J3257" s="6">
        <f>INDEX(Roles!$K$5:$K$40,MATCH(C3257&amp;"|"&amp;D3257,Roles!$A$5:$A$40,0))</f>
        <v/>
      </c>
      <c r="K3257" s="26">
        <f>INDEX(Market!$K$31:$K$54,MATCH(B3257&amp;"|"&amp;J3257,Market!$A$31:$A$54,0))</f>
        <v/>
      </c>
      <c r="L3257" s="6">
        <f>INDEX(Settings!$E$13:$E$19,MATCH(I3257,Settings!$B$13:$B$19,0))</f>
        <v/>
      </c>
      <c r="M3257" s="25">
        <f>INDEX(Structure!$K$6:$K$12,MATCH(I3257,Structure!$A$6:$A$12,0))</f>
        <v/>
      </c>
      <c r="N3257" s="26">
        <f>INDEX(Structure!$G$25:$G$52,MATCH(B3257&amp;"|"&amp;I3257,Structure!$A$25:$A$52,0))</f>
        <v/>
      </c>
      <c r="O3257" s="26">
        <f>INDEX(Structure!$H$25:$H$52,MATCH(B3257&amp;"|"&amp;I3257,Structure!$A$25:$A$52,0))</f>
        <v/>
      </c>
      <c r="P3257" s="26">
        <f>INDEX(Structure!$I$25:$I$52,MATCH(B3257&amp;"|"&amp;I3257,Structure!$A$25:$A$52,0))</f>
        <v/>
      </c>
      <c r="Q3257" s="20">
        <f>G3257/H3257</f>
        <v/>
      </c>
      <c r="R3257" s="20">
        <f>G3257/O3257</f>
        <v/>
      </c>
      <c r="S3257" s="32">
        <f>(G3257-N3257)/(P3257-N3257)</f>
        <v/>
      </c>
      <c r="T3257" s="4">
        <f>IF(G3257&lt;N3257,"Below",IF(G3257&gt;P3257,"Above","Within"))</f>
        <v/>
      </c>
      <c r="U3257" s="17">
        <f>MAX(0,N3257-G3257)*F3257</f>
        <v/>
      </c>
      <c r="V3257" s="17">
        <f>MAX(0,G3257-P3257)*F3257</f>
        <v/>
      </c>
      <c r="W3257" s="33">
        <f>IF(T3257="Above",LN(G3257/P3257)/LN(1+INDEX(Market!$E$6:$E$9,MATCH(B3257,Market!$A$6:$A$9,0))),0)</f>
        <v/>
      </c>
    </row>
    <row r="3258">
      <c r="A3258" s="5" t="inlineStr">
        <is>
          <t>E03786</t>
        </is>
      </c>
      <c r="B3258" s="5" t="inlineStr">
        <is>
          <t>IT</t>
        </is>
      </c>
      <c r="C3258" s="5" t="inlineStr">
        <is>
          <t>Sales</t>
        </is>
      </c>
      <c r="D3258" s="5" t="inlineStr">
        <is>
          <t>L1</t>
        </is>
      </c>
      <c r="E3258" s="5" t="inlineStr">
        <is>
          <t>F</t>
        </is>
      </c>
      <c r="F3258" s="5" t="n">
        <v>0.8</v>
      </c>
      <c r="G3258" s="31" t="n">
        <v>24700</v>
      </c>
      <c r="H3258" s="31" t="n">
        <v>27300</v>
      </c>
      <c r="I3258" s="6">
        <f>INDEX(Roles!$J$5:$J$40,MATCH(C3258&amp;"|"&amp;D3258,Roles!$A$5:$A$40,0))</f>
        <v/>
      </c>
      <c r="J3258" s="6">
        <f>INDEX(Roles!$K$5:$K$40,MATCH(C3258&amp;"|"&amp;D3258,Roles!$A$5:$A$40,0))</f>
        <v/>
      </c>
      <c r="K3258" s="26">
        <f>INDEX(Market!$K$31:$K$54,MATCH(B3258&amp;"|"&amp;J3258,Market!$A$31:$A$54,0))</f>
        <v/>
      </c>
      <c r="L3258" s="6">
        <f>INDEX(Settings!$E$13:$E$19,MATCH(I3258,Settings!$B$13:$B$19,0))</f>
        <v/>
      </c>
      <c r="M3258" s="25">
        <f>INDEX(Structure!$K$6:$K$12,MATCH(I3258,Structure!$A$6:$A$12,0))</f>
        <v/>
      </c>
      <c r="N3258" s="26">
        <f>INDEX(Structure!$G$25:$G$52,MATCH(B3258&amp;"|"&amp;I3258,Structure!$A$25:$A$52,0))</f>
        <v/>
      </c>
      <c r="O3258" s="26">
        <f>INDEX(Structure!$H$25:$H$52,MATCH(B3258&amp;"|"&amp;I3258,Structure!$A$25:$A$52,0))</f>
        <v/>
      </c>
      <c r="P3258" s="26">
        <f>INDEX(Structure!$I$25:$I$52,MATCH(B3258&amp;"|"&amp;I3258,Structure!$A$25:$A$52,0))</f>
        <v/>
      </c>
      <c r="Q3258" s="20">
        <f>G3258/H3258</f>
        <v/>
      </c>
      <c r="R3258" s="20">
        <f>G3258/O3258</f>
        <v/>
      </c>
      <c r="S3258" s="32">
        <f>(G3258-N3258)/(P3258-N3258)</f>
        <v/>
      </c>
      <c r="T3258" s="4">
        <f>IF(G3258&lt;N3258,"Below",IF(G3258&gt;P3258,"Above","Within"))</f>
        <v/>
      </c>
      <c r="U3258" s="17">
        <f>MAX(0,N3258-G3258)*F3258</f>
        <v/>
      </c>
      <c r="V3258" s="17">
        <f>MAX(0,G3258-P3258)*F3258</f>
        <v/>
      </c>
      <c r="W3258" s="33">
        <f>IF(T3258="Above",LN(G3258/P3258)/LN(1+INDEX(Market!$E$6:$E$9,MATCH(B3258,Market!$A$6:$A$9,0))),0)</f>
        <v/>
      </c>
    </row>
    <row r="3259">
      <c r="A3259" s="5" t="inlineStr">
        <is>
          <t>E03787</t>
        </is>
      </c>
      <c r="B3259" s="5" t="inlineStr">
        <is>
          <t>IT</t>
        </is>
      </c>
      <c r="C3259" s="5" t="inlineStr">
        <is>
          <t>Tech</t>
        </is>
      </c>
      <c r="D3259" s="5" t="inlineStr">
        <is>
          <t>L2</t>
        </is>
      </c>
      <c r="E3259" s="5" t="inlineStr">
        <is>
          <t>F</t>
        </is>
      </c>
      <c r="F3259" s="5" t="n">
        <v>1</v>
      </c>
      <c r="G3259" s="31" t="n">
        <v>40050</v>
      </c>
      <c r="H3259" s="31" t="n">
        <v>40600</v>
      </c>
      <c r="I3259" s="6">
        <f>INDEX(Roles!$J$5:$J$40,MATCH(C3259&amp;"|"&amp;D3259,Roles!$A$5:$A$40,0))</f>
        <v/>
      </c>
      <c r="J3259" s="6">
        <f>INDEX(Roles!$K$5:$K$40,MATCH(C3259&amp;"|"&amp;D3259,Roles!$A$5:$A$40,0))</f>
        <v/>
      </c>
      <c r="K3259" s="26">
        <f>INDEX(Market!$K$31:$K$54,MATCH(B3259&amp;"|"&amp;J3259,Market!$A$31:$A$54,0))</f>
        <v/>
      </c>
      <c r="L3259" s="6">
        <f>INDEX(Settings!$E$13:$E$19,MATCH(I3259,Settings!$B$13:$B$19,0))</f>
        <v/>
      </c>
      <c r="M3259" s="25">
        <f>INDEX(Structure!$K$6:$K$12,MATCH(I3259,Structure!$A$6:$A$12,0))</f>
        <v/>
      </c>
      <c r="N3259" s="26">
        <f>INDEX(Structure!$G$25:$G$52,MATCH(B3259&amp;"|"&amp;I3259,Structure!$A$25:$A$52,0))</f>
        <v/>
      </c>
      <c r="O3259" s="26">
        <f>INDEX(Structure!$H$25:$H$52,MATCH(B3259&amp;"|"&amp;I3259,Structure!$A$25:$A$52,0))</f>
        <v/>
      </c>
      <c r="P3259" s="26">
        <f>INDEX(Structure!$I$25:$I$52,MATCH(B3259&amp;"|"&amp;I3259,Structure!$A$25:$A$52,0))</f>
        <v/>
      </c>
      <c r="Q3259" s="20">
        <f>G3259/H3259</f>
        <v/>
      </c>
      <c r="R3259" s="20">
        <f>G3259/O3259</f>
        <v/>
      </c>
      <c r="S3259" s="32">
        <f>(G3259-N3259)/(P3259-N3259)</f>
        <v/>
      </c>
      <c r="T3259" s="4">
        <f>IF(G3259&lt;N3259,"Below",IF(G3259&gt;P3259,"Above","Within"))</f>
        <v/>
      </c>
      <c r="U3259" s="17">
        <f>MAX(0,N3259-G3259)*F3259</f>
        <v/>
      </c>
      <c r="V3259" s="17">
        <f>MAX(0,G3259-P3259)*F3259</f>
        <v/>
      </c>
      <c r="W3259" s="33">
        <f>IF(T3259="Above",LN(G3259/P3259)/LN(1+INDEX(Market!$E$6:$E$9,MATCH(B3259,Market!$A$6:$A$9,0))),0)</f>
        <v/>
      </c>
    </row>
    <row r="3260">
      <c r="A3260" s="5" t="inlineStr">
        <is>
          <t>E03788</t>
        </is>
      </c>
      <c r="B3260" s="5" t="inlineStr">
        <is>
          <t>PL</t>
        </is>
      </c>
      <c r="C3260" s="5" t="inlineStr">
        <is>
          <t>Customer Service</t>
        </is>
      </c>
      <c r="D3260" s="5" t="inlineStr">
        <is>
          <t>L1</t>
        </is>
      </c>
      <c r="E3260" s="5" t="inlineStr">
        <is>
          <t>F</t>
        </is>
      </c>
      <c r="F3260" s="5" t="n">
        <v>1</v>
      </c>
      <c r="G3260" s="31" t="n">
        <v>18300</v>
      </c>
      <c r="H3260" s="31" t="n">
        <v>18900</v>
      </c>
      <c r="I3260" s="6">
        <f>INDEX(Roles!$J$5:$J$40,MATCH(C3260&amp;"|"&amp;D3260,Roles!$A$5:$A$40,0))</f>
        <v/>
      </c>
      <c r="J3260" s="6">
        <f>INDEX(Roles!$K$5:$K$40,MATCH(C3260&amp;"|"&amp;D3260,Roles!$A$5:$A$40,0))</f>
        <v/>
      </c>
      <c r="K3260" s="26">
        <f>INDEX(Market!$K$31:$K$54,MATCH(B3260&amp;"|"&amp;J3260,Market!$A$31:$A$54,0))</f>
        <v/>
      </c>
      <c r="L3260" s="6">
        <f>INDEX(Settings!$E$13:$E$19,MATCH(I3260,Settings!$B$13:$B$19,0))</f>
        <v/>
      </c>
      <c r="M3260" s="25">
        <f>INDEX(Structure!$K$6:$K$12,MATCH(I3260,Structure!$A$6:$A$12,0))</f>
        <v/>
      </c>
      <c r="N3260" s="26">
        <f>INDEX(Structure!$G$25:$G$52,MATCH(B3260&amp;"|"&amp;I3260,Structure!$A$25:$A$52,0))</f>
        <v/>
      </c>
      <c r="O3260" s="26">
        <f>INDEX(Structure!$H$25:$H$52,MATCH(B3260&amp;"|"&amp;I3260,Structure!$A$25:$A$52,0))</f>
        <v/>
      </c>
      <c r="P3260" s="26">
        <f>INDEX(Structure!$I$25:$I$52,MATCH(B3260&amp;"|"&amp;I3260,Structure!$A$25:$A$52,0))</f>
        <v/>
      </c>
      <c r="Q3260" s="20">
        <f>G3260/H3260</f>
        <v/>
      </c>
      <c r="R3260" s="20">
        <f>G3260/O3260</f>
        <v/>
      </c>
      <c r="S3260" s="32">
        <f>(G3260-N3260)/(P3260-N3260)</f>
        <v/>
      </c>
      <c r="T3260" s="4">
        <f>IF(G3260&lt;N3260,"Below",IF(G3260&gt;P3260,"Above","Within"))</f>
        <v/>
      </c>
      <c r="U3260" s="17">
        <f>MAX(0,N3260-G3260)*F3260</f>
        <v/>
      </c>
      <c r="V3260" s="17">
        <f>MAX(0,G3260-P3260)*F3260</f>
        <v/>
      </c>
      <c r="W3260" s="33">
        <f>IF(T3260="Above",LN(G3260/P3260)/LN(1+INDEX(Market!$E$6:$E$9,MATCH(B3260,Market!$A$6:$A$9,0))),0)</f>
        <v/>
      </c>
    </row>
    <row r="3261">
      <c r="A3261" s="5" t="inlineStr">
        <is>
          <t>E03789</t>
        </is>
      </c>
      <c r="B3261" s="5" t="inlineStr">
        <is>
          <t>DE</t>
        </is>
      </c>
      <c r="C3261" s="5" t="inlineStr">
        <is>
          <t>HR</t>
        </is>
      </c>
      <c r="D3261" s="5" t="inlineStr">
        <is>
          <t>L4</t>
        </is>
      </c>
      <c r="E3261" s="5" t="inlineStr">
        <is>
          <t>F</t>
        </is>
      </c>
      <c r="F3261" s="5" t="n">
        <v>1</v>
      </c>
      <c r="G3261" s="31" t="n">
        <v>63650</v>
      </c>
      <c r="H3261" s="31" t="n">
        <v>79800</v>
      </c>
      <c r="I3261" s="6">
        <f>INDEX(Roles!$J$5:$J$40,MATCH(C3261&amp;"|"&amp;D3261,Roles!$A$5:$A$40,0))</f>
        <v/>
      </c>
      <c r="J3261" s="6">
        <f>INDEX(Roles!$K$5:$K$40,MATCH(C3261&amp;"|"&amp;D3261,Roles!$A$5:$A$40,0))</f>
        <v/>
      </c>
      <c r="K3261" s="26">
        <f>INDEX(Market!$K$31:$K$54,MATCH(B3261&amp;"|"&amp;J3261,Market!$A$31:$A$54,0))</f>
        <v/>
      </c>
      <c r="L3261" s="6">
        <f>INDEX(Settings!$E$13:$E$19,MATCH(I3261,Settings!$B$13:$B$19,0))</f>
        <v/>
      </c>
      <c r="M3261" s="25">
        <f>INDEX(Structure!$K$6:$K$12,MATCH(I3261,Structure!$A$6:$A$12,0))</f>
        <v/>
      </c>
      <c r="N3261" s="26">
        <f>INDEX(Structure!$G$25:$G$52,MATCH(B3261&amp;"|"&amp;I3261,Structure!$A$25:$A$52,0))</f>
        <v/>
      </c>
      <c r="O3261" s="26">
        <f>INDEX(Structure!$H$25:$H$52,MATCH(B3261&amp;"|"&amp;I3261,Structure!$A$25:$A$52,0))</f>
        <v/>
      </c>
      <c r="P3261" s="26">
        <f>INDEX(Structure!$I$25:$I$52,MATCH(B3261&amp;"|"&amp;I3261,Structure!$A$25:$A$52,0))</f>
        <v/>
      </c>
      <c r="Q3261" s="20">
        <f>G3261/H3261</f>
        <v/>
      </c>
      <c r="R3261" s="20">
        <f>G3261/O3261</f>
        <v/>
      </c>
      <c r="S3261" s="32">
        <f>(G3261-N3261)/(P3261-N3261)</f>
        <v/>
      </c>
      <c r="T3261" s="4">
        <f>IF(G3261&lt;N3261,"Below",IF(G3261&gt;P3261,"Above","Within"))</f>
        <v/>
      </c>
      <c r="U3261" s="17">
        <f>MAX(0,N3261-G3261)*F3261</f>
        <v/>
      </c>
      <c r="V3261" s="17">
        <f>MAX(0,G3261-P3261)*F3261</f>
        <v/>
      </c>
      <c r="W3261" s="33">
        <f>IF(T3261="Above",LN(G3261/P3261)/LN(1+INDEX(Market!$E$6:$E$9,MATCH(B3261,Market!$A$6:$A$9,0))),0)</f>
        <v/>
      </c>
    </row>
    <row r="3262">
      <c r="A3262" s="5" t="inlineStr">
        <is>
          <t>E03790</t>
        </is>
      </c>
      <c r="B3262" s="5" t="inlineStr">
        <is>
          <t>IT</t>
        </is>
      </c>
      <c r="C3262" s="5" t="inlineStr">
        <is>
          <t>Customer Service</t>
        </is>
      </c>
      <c r="D3262" s="5" t="inlineStr">
        <is>
          <t>L4</t>
        </is>
      </c>
      <c r="E3262" s="5" t="inlineStr">
        <is>
          <t>F</t>
        </is>
      </c>
      <c r="F3262" s="5" t="n">
        <v>1</v>
      </c>
      <c r="G3262" s="31" t="n">
        <v>50250</v>
      </c>
      <c r="H3262" s="31" t="n">
        <v>49100</v>
      </c>
      <c r="I3262" s="6">
        <f>INDEX(Roles!$J$5:$J$40,MATCH(C3262&amp;"|"&amp;D3262,Roles!$A$5:$A$40,0))</f>
        <v/>
      </c>
      <c r="J3262" s="6">
        <f>INDEX(Roles!$K$5:$K$40,MATCH(C3262&amp;"|"&amp;D3262,Roles!$A$5:$A$40,0))</f>
        <v/>
      </c>
      <c r="K3262" s="26">
        <f>INDEX(Market!$K$31:$K$54,MATCH(B3262&amp;"|"&amp;J3262,Market!$A$31:$A$54,0))</f>
        <v/>
      </c>
      <c r="L3262" s="6">
        <f>INDEX(Settings!$E$13:$E$19,MATCH(I3262,Settings!$B$13:$B$19,0))</f>
        <v/>
      </c>
      <c r="M3262" s="25">
        <f>INDEX(Structure!$K$6:$K$12,MATCH(I3262,Structure!$A$6:$A$12,0))</f>
        <v/>
      </c>
      <c r="N3262" s="26">
        <f>INDEX(Structure!$G$25:$G$52,MATCH(B3262&amp;"|"&amp;I3262,Structure!$A$25:$A$52,0))</f>
        <v/>
      </c>
      <c r="O3262" s="26">
        <f>INDEX(Structure!$H$25:$H$52,MATCH(B3262&amp;"|"&amp;I3262,Structure!$A$25:$A$52,0))</f>
        <v/>
      </c>
      <c r="P3262" s="26">
        <f>INDEX(Structure!$I$25:$I$52,MATCH(B3262&amp;"|"&amp;I3262,Structure!$A$25:$A$52,0))</f>
        <v/>
      </c>
      <c r="Q3262" s="20">
        <f>G3262/H3262</f>
        <v/>
      </c>
      <c r="R3262" s="20">
        <f>G3262/O3262</f>
        <v/>
      </c>
      <c r="S3262" s="32">
        <f>(G3262-N3262)/(P3262-N3262)</f>
        <v/>
      </c>
      <c r="T3262" s="4">
        <f>IF(G3262&lt;N3262,"Below",IF(G3262&gt;P3262,"Above","Within"))</f>
        <v/>
      </c>
      <c r="U3262" s="17">
        <f>MAX(0,N3262-G3262)*F3262</f>
        <v/>
      </c>
      <c r="V3262" s="17">
        <f>MAX(0,G3262-P3262)*F3262</f>
        <v/>
      </c>
      <c r="W3262" s="33">
        <f>IF(T3262="Above",LN(G3262/P3262)/LN(1+INDEX(Market!$E$6:$E$9,MATCH(B3262,Market!$A$6:$A$9,0))),0)</f>
        <v/>
      </c>
    </row>
    <row r="3263">
      <c r="A3263" s="5" t="inlineStr">
        <is>
          <t>E03792</t>
        </is>
      </c>
      <c r="B3263" s="5" t="inlineStr">
        <is>
          <t>PL</t>
        </is>
      </c>
      <c r="C3263" s="5" t="inlineStr">
        <is>
          <t>Sales</t>
        </is>
      </c>
      <c r="D3263" s="5" t="inlineStr">
        <is>
          <t>L2</t>
        </is>
      </c>
      <c r="E3263" s="5" t="inlineStr">
        <is>
          <t>F</t>
        </is>
      </c>
      <c r="F3263" s="5" t="n">
        <v>1</v>
      </c>
      <c r="G3263" s="31" t="n">
        <v>24000</v>
      </c>
      <c r="H3263" s="31" t="n">
        <v>27600</v>
      </c>
      <c r="I3263" s="6">
        <f>INDEX(Roles!$J$5:$J$40,MATCH(C3263&amp;"|"&amp;D3263,Roles!$A$5:$A$40,0))</f>
        <v/>
      </c>
      <c r="J3263" s="6">
        <f>INDEX(Roles!$K$5:$K$40,MATCH(C3263&amp;"|"&amp;D3263,Roles!$A$5:$A$40,0))</f>
        <v/>
      </c>
      <c r="K3263" s="26">
        <f>INDEX(Market!$K$31:$K$54,MATCH(B3263&amp;"|"&amp;J3263,Market!$A$31:$A$54,0))</f>
        <v/>
      </c>
      <c r="L3263" s="6">
        <f>INDEX(Settings!$E$13:$E$19,MATCH(I3263,Settings!$B$13:$B$19,0))</f>
        <v/>
      </c>
      <c r="M3263" s="25">
        <f>INDEX(Structure!$K$6:$K$12,MATCH(I3263,Structure!$A$6:$A$12,0))</f>
        <v/>
      </c>
      <c r="N3263" s="26">
        <f>INDEX(Structure!$G$25:$G$52,MATCH(B3263&amp;"|"&amp;I3263,Structure!$A$25:$A$52,0))</f>
        <v/>
      </c>
      <c r="O3263" s="26">
        <f>INDEX(Structure!$H$25:$H$52,MATCH(B3263&amp;"|"&amp;I3263,Structure!$A$25:$A$52,0))</f>
        <v/>
      </c>
      <c r="P3263" s="26">
        <f>INDEX(Structure!$I$25:$I$52,MATCH(B3263&amp;"|"&amp;I3263,Structure!$A$25:$A$52,0))</f>
        <v/>
      </c>
      <c r="Q3263" s="20">
        <f>G3263/H3263</f>
        <v/>
      </c>
      <c r="R3263" s="20">
        <f>G3263/O3263</f>
        <v/>
      </c>
      <c r="S3263" s="32">
        <f>(G3263-N3263)/(P3263-N3263)</f>
        <v/>
      </c>
      <c r="T3263" s="4">
        <f>IF(G3263&lt;N3263,"Below",IF(G3263&gt;P3263,"Above","Within"))</f>
        <v/>
      </c>
      <c r="U3263" s="17">
        <f>MAX(0,N3263-G3263)*F3263</f>
        <v/>
      </c>
      <c r="V3263" s="17">
        <f>MAX(0,G3263-P3263)*F3263</f>
        <v/>
      </c>
      <c r="W3263" s="33">
        <f>IF(T3263="Above",LN(G3263/P3263)/LN(1+INDEX(Market!$E$6:$E$9,MATCH(B3263,Market!$A$6:$A$9,0))),0)</f>
        <v/>
      </c>
    </row>
    <row r="3264">
      <c r="A3264" s="5" t="inlineStr">
        <is>
          <t>E03793</t>
        </is>
      </c>
      <c r="B3264" s="5" t="inlineStr">
        <is>
          <t>IT</t>
        </is>
      </c>
      <c r="C3264" s="5" t="inlineStr">
        <is>
          <t>Operations</t>
        </is>
      </c>
      <c r="D3264" s="5" t="inlineStr">
        <is>
          <t>L4</t>
        </is>
      </c>
      <c r="E3264" s="5" t="inlineStr">
        <is>
          <t>M</t>
        </is>
      </c>
      <c r="F3264" s="5" t="n">
        <v>1</v>
      </c>
      <c r="G3264" s="31" t="n">
        <v>48800</v>
      </c>
      <c r="H3264" s="31" t="n">
        <v>51900</v>
      </c>
      <c r="I3264" s="6">
        <f>INDEX(Roles!$J$5:$J$40,MATCH(C3264&amp;"|"&amp;D3264,Roles!$A$5:$A$40,0))</f>
        <v/>
      </c>
      <c r="J3264" s="6">
        <f>INDEX(Roles!$K$5:$K$40,MATCH(C3264&amp;"|"&amp;D3264,Roles!$A$5:$A$40,0))</f>
        <v/>
      </c>
      <c r="K3264" s="26">
        <f>INDEX(Market!$K$31:$K$54,MATCH(B3264&amp;"|"&amp;J3264,Market!$A$31:$A$54,0))</f>
        <v/>
      </c>
      <c r="L3264" s="6">
        <f>INDEX(Settings!$E$13:$E$19,MATCH(I3264,Settings!$B$13:$B$19,0))</f>
        <v/>
      </c>
      <c r="M3264" s="25">
        <f>INDEX(Structure!$K$6:$K$12,MATCH(I3264,Structure!$A$6:$A$12,0))</f>
        <v/>
      </c>
      <c r="N3264" s="26">
        <f>INDEX(Structure!$G$25:$G$52,MATCH(B3264&amp;"|"&amp;I3264,Structure!$A$25:$A$52,0))</f>
        <v/>
      </c>
      <c r="O3264" s="26">
        <f>INDEX(Structure!$H$25:$H$52,MATCH(B3264&amp;"|"&amp;I3264,Structure!$A$25:$A$52,0))</f>
        <v/>
      </c>
      <c r="P3264" s="26">
        <f>INDEX(Structure!$I$25:$I$52,MATCH(B3264&amp;"|"&amp;I3264,Structure!$A$25:$A$52,0))</f>
        <v/>
      </c>
      <c r="Q3264" s="20">
        <f>G3264/H3264</f>
        <v/>
      </c>
      <c r="R3264" s="20">
        <f>G3264/O3264</f>
        <v/>
      </c>
      <c r="S3264" s="32">
        <f>(G3264-N3264)/(P3264-N3264)</f>
        <v/>
      </c>
      <c r="T3264" s="4">
        <f>IF(G3264&lt;N3264,"Below",IF(G3264&gt;P3264,"Above","Within"))</f>
        <v/>
      </c>
      <c r="U3264" s="17">
        <f>MAX(0,N3264-G3264)*F3264</f>
        <v/>
      </c>
      <c r="V3264" s="17">
        <f>MAX(0,G3264-P3264)*F3264</f>
        <v/>
      </c>
      <c r="W3264" s="33">
        <f>IF(T3264="Above",LN(G3264/P3264)/LN(1+INDEX(Market!$E$6:$E$9,MATCH(B3264,Market!$A$6:$A$9,0))),0)</f>
        <v/>
      </c>
    </row>
    <row r="3265">
      <c r="A3265" s="5" t="inlineStr">
        <is>
          <t>E03794</t>
        </is>
      </c>
      <c r="B3265" s="5" t="inlineStr">
        <is>
          <t>ES</t>
        </is>
      </c>
      <c r="C3265" s="5" t="inlineStr">
        <is>
          <t>Customer Service</t>
        </is>
      </c>
      <c r="D3265" s="5" t="inlineStr">
        <is>
          <t>L1</t>
        </is>
      </c>
      <c r="E3265" s="5" t="inlineStr">
        <is>
          <t>F</t>
        </is>
      </c>
      <c r="F3265" s="5" t="n">
        <v>1</v>
      </c>
      <c r="G3265" s="31" t="n">
        <v>21000</v>
      </c>
      <c r="H3265" s="31" t="n">
        <v>22500</v>
      </c>
      <c r="I3265" s="6">
        <f>INDEX(Roles!$J$5:$J$40,MATCH(C3265&amp;"|"&amp;D3265,Roles!$A$5:$A$40,0))</f>
        <v/>
      </c>
      <c r="J3265" s="6">
        <f>INDEX(Roles!$K$5:$K$40,MATCH(C3265&amp;"|"&amp;D3265,Roles!$A$5:$A$40,0))</f>
        <v/>
      </c>
      <c r="K3265" s="26">
        <f>INDEX(Market!$K$31:$K$54,MATCH(B3265&amp;"|"&amp;J3265,Market!$A$31:$A$54,0))</f>
        <v/>
      </c>
      <c r="L3265" s="6">
        <f>INDEX(Settings!$E$13:$E$19,MATCH(I3265,Settings!$B$13:$B$19,0))</f>
        <v/>
      </c>
      <c r="M3265" s="25">
        <f>INDEX(Structure!$K$6:$K$12,MATCH(I3265,Structure!$A$6:$A$12,0))</f>
        <v/>
      </c>
      <c r="N3265" s="26">
        <f>INDEX(Structure!$G$25:$G$52,MATCH(B3265&amp;"|"&amp;I3265,Structure!$A$25:$A$52,0))</f>
        <v/>
      </c>
      <c r="O3265" s="26">
        <f>INDEX(Structure!$H$25:$H$52,MATCH(B3265&amp;"|"&amp;I3265,Structure!$A$25:$A$52,0))</f>
        <v/>
      </c>
      <c r="P3265" s="26">
        <f>INDEX(Structure!$I$25:$I$52,MATCH(B3265&amp;"|"&amp;I3265,Structure!$A$25:$A$52,0))</f>
        <v/>
      </c>
      <c r="Q3265" s="20">
        <f>G3265/H3265</f>
        <v/>
      </c>
      <c r="R3265" s="20">
        <f>G3265/O3265</f>
        <v/>
      </c>
      <c r="S3265" s="32">
        <f>(G3265-N3265)/(P3265-N3265)</f>
        <v/>
      </c>
      <c r="T3265" s="4">
        <f>IF(G3265&lt;N3265,"Below",IF(G3265&gt;P3265,"Above","Within"))</f>
        <v/>
      </c>
      <c r="U3265" s="17">
        <f>MAX(0,N3265-G3265)*F3265</f>
        <v/>
      </c>
      <c r="V3265" s="17">
        <f>MAX(0,G3265-P3265)*F3265</f>
        <v/>
      </c>
      <c r="W3265" s="33">
        <f>IF(T3265="Above",LN(G3265/P3265)/LN(1+INDEX(Market!$E$6:$E$9,MATCH(B3265,Market!$A$6:$A$9,0))),0)</f>
        <v/>
      </c>
    </row>
    <row r="3266">
      <c r="A3266" s="5" t="inlineStr">
        <is>
          <t>E03795</t>
        </is>
      </c>
      <c r="B3266" s="5" t="inlineStr">
        <is>
          <t>PL</t>
        </is>
      </c>
      <c r="C3266" s="5" t="inlineStr">
        <is>
          <t>Operations</t>
        </is>
      </c>
      <c r="D3266" s="5" t="inlineStr">
        <is>
          <t>L5</t>
        </is>
      </c>
      <c r="E3266" s="5" t="inlineStr">
        <is>
          <t>M</t>
        </is>
      </c>
      <c r="F3266" s="5" t="n">
        <v>0.8</v>
      </c>
      <c r="G3266" s="31" t="n">
        <v>63450</v>
      </c>
      <c r="H3266" s="31" t="n">
        <v>57900</v>
      </c>
      <c r="I3266" s="6">
        <f>INDEX(Roles!$J$5:$J$40,MATCH(C3266&amp;"|"&amp;D3266,Roles!$A$5:$A$40,0))</f>
        <v/>
      </c>
      <c r="J3266" s="6">
        <f>INDEX(Roles!$K$5:$K$40,MATCH(C3266&amp;"|"&amp;D3266,Roles!$A$5:$A$40,0))</f>
        <v/>
      </c>
      <c r="K3266" s="26">
        <f>INDEX(Market!$K$31:$K$54,MATCH(B3266&amp;"|"&amp;J3266,Market!$A$31:$A$54,0))</f>
        <v/>
      </c>
      <c r="L3266" s="6">
        <f>INDEX(Settings!$E$13:$E$19,MATCH(I3266,Settings!$B$13:$B$19,0))</f>
        <v/>
      </c>
      <c r="M3266" s="25">
        <f>INDEX(Structure!$K$6:$K$12,MATCH(I3266,Structure!$A$6:$A$12,0))</f>
        <v/>
      </c>
      <c r="N3266" s="26">
        <f>INDEX(Structure!$G$25:$G$52,MATCH(B3266&amp;"|"&amp;I3266,Structure!$A$25:$A$52,0))</f>
        <v/>
      </c>
      <c r="O3266" s="26">
        <f>INDEX(Structure!$H$25:$H$52,MATCH(B3266&amp;"|"&amp;I3266,Structure!$A$25:$A$52,0))</f>
        <v/>
      </c>
      <c r="P3266" s="26">
        <f>INDEX(Structure!$I$25:$I$52,MATCH(B3266&amp;"|"&amp;I3266,Structure!$A$25:$A$52,0))</f>
        <v/>
      </c>
      <c r="Q3266" s="20">
        <f>G3266/H3266</f>
        <v/>
      </c>
      <c r="R3266" s="20">
        <f>G3266/O3266</f>
        <v/>
      </c>
      <c r="S3266" s="32">
        <f>(G3266-N3266)/(P3266-N3266)</f>
        <v/>
      </c>
      <c r="T3266" s="4">
        <f>IF(G3266&lt;N3266,"Below",IF(G3266&gt;P3266,"Above","Within"))</f>
        <v/>
      </c>
      <c r="U3266" s="17">
        <f>MAX(0,N3266-G3266)*F3266</f>
        <v/>
      </c>
      <c r="V3266" s="17">
        <f>MAX(0,G3266-P3266)*F3266</f>
        <v/>
      </c>
      <c r="W3266" s="33">
        <f>IF(T3266="Above",LN(G3266/P3266)/LN(1+INDEX(Market!$E$6:$E$9,MATCH(B3266,Market!$A$6:$A$9,0))),0)</f>
        <v/>
      </c>
    </row>
    <row r="3267">
      <c r="A3267" s="5" t="inlineStr">
        <is>
          <t>E03796</t>
        </is>
      </c>
      <c r="B3267" s="5" t="inlineStr">
        <is>
          <t>DE</t>
        </is>
      </c>
      <c r="C3267" s="5" t="inlineStr">
        <is>
          <t>Finance</t>
        </is>
      </c>
      <c r="D3267" s="5" t="inlineStr">
        <is>
          <t>L4</t>
        </is>
      </c>
      <c r="E3267" s="5" t="inlineStr">
        <is>
          <t>F</t>
        </is>
      </c>
      <c r="F3267" s="5" t="n">
        <v>1</v>
      </c>
      <c r="G3267" s="31" t="n">
        <v>84100</v>
      </c>
      <c r="H3267" s="31" t="n">
        <v>87800</v>
      </c>
      <c r="I3267" s="6">
        <f>INDEX(Roles!$J$5:$J$40,MATCH(C3267&amp;"|"&amp;D3267,Roles!$A$5:$A$40,0))</f>
        <v/>
      </c>
      <c r="J3267" s="6">
        <f>INDEX(Roles!$K$5:$K$40,MATCH(C3267&amp;"|"&amp;D3267,Roles!$A$5:$A$40,0))</f>
        <v/>
      </c>
      <c r="K3267" s="26">
        <f>INDEX(Market!$K$31:$K$54,MATCH(B3267&amp;"|"&amp;J3267,Market!$A$31:$A$54,0))</f>
        <v/>
      </c>
      <c r="L3267" s="6">
        <f>INDEX(Settings!$E$13:$E$19,MATCH(I3267,Settings!$B$13:$B$19,0))</f>
        <v/>
      </c>
      <c r="M3267" s="25">
        <f>INDEX(Structure!$K$6:$K$12,MATCH(I3267,Structure!$A$6:$A$12,0))</f>
        <v/>
      </c>
      <c r="N3267" s="26">
        <f>INDEX(Structure!$G$25:$G$52,MATCH(B3267&amp;"|"&amp;I3267,Structure!$A$25:$A$52,0))</f>
        <v/>
      </c>
      <c r="O3267" s="26">
        <f>INDEX(Structure!$H$25:$H$52,MATCH(B3267&amp;"|"&amp;I3267,Structure!$A$25:$A$52,0))</f>
        <v/>
      </c>
      <c r="P3267" s="26">
        <f>INDEX(Structure!$I$25:$I$52,MATCH(B3267&amp;"|"&amp;I3267,Structure!$A$25:$A$52,0))</f>
        <v/>
      </c>
      <c r="Q3267" s="20">
        <f>G3267/H3267</f>
        <v/>
      </c>
      <c r="R3267" s="20">
        <f>G3267/O3267</f>
        <v/>
      </c>
      <c r="S3267" s="32">
        <f>(G3267-N3267)/(P3267-N3267)</f>
        <v/>
      </c>
      <c r="T3267" s="4">
        <f>IF(G3267&lt;N3267,"Below",IF(G3267&gt;P3267,"Above","Within"))</f>
        <v/>
      </c>
      <c r="U3267" s="17">
        <f>MAX(0,N3267-G3267)*F3267</f>
        <v/>
      </c>
      <c r="V3267" s="17">
        <f>MAX(0,G3267-P3267)*F3267</f>
        <v/>
      </c>
      <c r="W3267" s="33">
        <f>IF(T3267="Above",LN(G3267/P3267)/LN(1+INDEX(Market!$E$6:$E$9,MATCH(B3267,Market!$A$6:$A$9,0))),0)</f>
        <v/>
      </c>
    </row>
    <row r="3268">
      <c r="A3268" s="5" t="inlineStr">
        <is>
          <t>E03797</t>
        </is>
      </c>
      <c r="B3268" s="5" t="inlineStr">
        <is>
          <t>ES</t>
        </is>
      </c>
      <c r="C3268" s="5" t="inlineStr">
        <is>
          <t>Finance</t>
        </is>
      </c>
      <c r="D3268" s="5" t="inlineStr">
        <is>
          <t>L3</t>
        </is>
      </c>
      <c r="E3268" s="5" t="inlineStr">
        <is>
          <t>F</t>
        </is>
      </c>
      <c r="F3268" s="5" t="n">
        <v>1</v>
      </c>
      <c r="G3268" s="31" t="n">
        <v>47650</v>
      </c>
      <c r="H3268" s="31" t="n">
        <v>44000</v>
      </c>
      <c r="I3268" s="6">
        <f>INDEX(Roles!$J$5:$J$40,MATCH(C3268&amp;"|"&amp;D3268,Roles!$A$5:$A$40,0))</f>
        <v/>
      </c>
      <c r="J3268" s="6">
        <f>INDEX(Roles!$K$5:$K$40,MATCH(C3268&amp;"|"&amp;D3268,Roles!$A$5:$A$40,0))</f>
        <v/>
      </c>
      <c r="K3268" s="26">
        <f>INDEX(Market!$K$31:$K$54,MATCH(B3268&amp;"|"&amp;J3268,Market!$A$31:$A$54,0))</f>
        <v/>
      </c>
      <c r="L3268" s="6">
        <f>INDEX(Settings!$E$13:$E$19,MATCH(I3268,Settings!$B$13:$B$19,0))</f>
        <v/>
      </c>
      <c r="M3268" s="25">
        <f>INDEX(Structure!$K$6:$K$12,MATCH(I3268,Structure!$A$6:$A$12,0))</f>
        <v/>
      </c>
      <c r="N3268" s="26">
        <f>INDEX(Structure!$G$25:$G$52,MATCH(B3268&amp;"|"&amp;I3268,Structure!$A$25:$A$52,0))</f>
        <v/>
      </c>
      <c r="O3268" s="26">
        <f>INDEX(Structure!$H$25:$H$52,MATCH(B3268&amp;"|"&amp;I3268,Structure!$A$25:$A$52,0))</f>
        <v/>
      </c>
      <c r="P3268" s="26">
        <f>INDEX(Structure!$I$25:$I$52,MATCH(B3268&amp;"|"&amp;I3268,Structure!$A$25:$A$52,0))</f>
        <v/>
      </c>
      <c r="Q3268" s="20">
        <f>G3268/H3268</f>
        <v/>
      </c>
      <c r="R3268" s="20">
        <f>G3268/O3268</f>
        <v/>
      </c>
      <c r="S3268" s="32">
        <f>(G3268-N3268)/(P3268-N3268)</f>
        <v/>
      </c>
      <c r="T3268" s="4">
        <f>IF(G3268&lt;N3268,"Below",IF(G3268&gt;P3268,"Above","Within"))</f>
        <v/>
      </c>
      <c r="U3268" s="17">
        <f>MAX(0,N3268-G3268)*F3268</f>
        <v/>
      </c>
      <c r="V3268" s="17">
        <f>MAX(0,G3268-P3268)*F3268</f>
        <v/>
      </c>
      <c r="W3268" s="33">
        <f>IF(T3268="Above",LN(G3268/P3268)/LN(1+INDEX(Market!$E$6:$E$9,MATCH(B3268,Market!$A$6:$A$9,0))),0)</f>
        <v/>
      </c>
    </row>
    <row r="3269">
      <c r="A3269" s="5" t="inlineStr">
        <is>
          <t>E03798</t>
        </is>
      </c>
      <c r="B3269" s="5" t="inlineStr">
        <is>
          <t>DE</t>
        </is>
      </c>
      <c r="C3269" s="5" t="inlineStr">
        <is>
          <t>Finance</t>
        </is>
      </c>
      <c r="D3269" s="5" t="inlineStr">
        <is>
          <t>L4</t>
        </is>
      </c>
      <c r="E3269" s="5" t="inlineStr">
        <is>
          <t>F</t>
        </is>
      </c>
      <c r="F3269" s="5" t="n">
        <v>0.8</v>
      </c>
      <c r="G3269" s="31" t="n">
        <v>81400</v>
      </c>
      <c r="H3269" s="31" t="n">
        <v>87800</v>
      </c>
      <c r="I3269" s="6">
        <f>INDEX(Roles!$J$5:$J$40,MATCH(C3269&amp;"|"&amp;D3269,Roles!$A$5:$A$40,0))</f>
        <v/>
      </c>
      <c r="J3269" s="6">
        <f>INDEX(Roles!$K$5:$K$40,MATCH(C3269&amp;"|"&amp;D3269,Roles!$A$5:$A$40,0))</f>
        <v/>
      </c>
      <c r="K3269" s="26">
        <f>INDEX(Market!$K$31:$K$54,MATCH(B3269&amp;"|"&amp;J3269,Market!$A$31:$A$54,0))</f>
        <v/>
      </c>
      <c r="L3269" s="6">
        <f>INDEX(Settings!$E$13:$E$19,MATCH(I3269,Settings!$B$13:$B$19,0))</f>
        <v/>
      </c>
      <c r="M3269" s="25">
        <f>INDEX(Structure!$K$6:$K$12,MATCH(I3269,Structure!$A$6:$A$12,0))</f>
        <v/>
      </c>
      <c r="N3269" s="26">
        <f>INDEX(Structure!$G$25:$G$52,MATCH(B3269&amp;"|"&amp;I3269,Structure!$A$25:$A$52,0))</f>
        <v/>
      </c>
      <c r="O3269" s="26">
        <f>INDEX(Structure!$H$25:$H$52,MATCH(B3269&amp;"|"&amp;I3269,Structure!$A$25:$A$52,0))</f>
        <v/>
      </c>
      <c r="P3269" s="26">
        <f>INDEX(Structure!$I$25:$I$52,MATCH(B3269&amp;"|"&amp;I3269,Structure!$A$25:$A$52,0))</f>
        <v/>
      </c>
      <c r="Q3269" s="20">
        <f>G3269/H3269</f>
        <v/>
      </c>
      <c r="R3269" s="20">
        <f>G3269/O3269</f>
        <v/>
      </c>
      <c r="S3269" s="32">
        <f>(G3269-N3269)/(P3269-N3269)</f>
        <v/>
      </c>
      <c r="T3269" s="4">
        <f>IF(G3269&lt;N3269,"Below",IF(G3269&gt;P3269,"Above","Within"))</f>
        <v/>
      </c>
      <c r="U3269" s="17">
        <f>MAX(0,N3269-G3269)*F3269</f>
        <v/>
      </c>
      <c r="V3269" s="17">
        <f>MAX(0,G3269-P3269)*F3269</f>
        <v/>
      </c>
      <c r="W3269" s="33">
        <f>IF(T3269="Above",LN(G3269/P3269)/LN(1+INDEX(Market!$E$6:$E$9,MATCH(B3269,Market!$A$6:$A$9,0))),0)</f>
        <v/>
      </c>
    </row>
    <row r="3270">
      <c r="A3270" s="5" t="inlineStr">
        <is>
          <t>E03799</t>
        </is>
      </c>
      <c r="B3270" s="5" t="inlineStr">
        <is>
          <t>IT</t>
        </is>
      </c>
      <c r="C3270" s="5" t="inlineStr">
        <is>
          <t>Operations</t>
        </is>
      </c>
      <c r="D3270" s="5" t="inlineStr">
        <is>
          <t>L2</t>
        </is>
      </c>
      <c r="E3270" s="5" t="inlineStr">
        <is>
          <t>F</t>
        </is>
      </c>
      <c r="F3270" s="5" t="n">
        <v>1</v>
      </c>
      <c r="G3270" s="31" t="n">
        <v>31500</v>
      </c>
      <c r="H3270" s="31" t="n">
        <v>30900</v>
      </c>
      <c r="I3270" s="6">
        <f>INDEX(Roles!$J$5:$J$40,MATCH(C3270&amp;"|"&amp;D3270,Roles!$A$5:$A$40,0))</f>
        <v/>
      </c>
      <c r="J3270" s="6">
        <f>INDEX(Roles!$K$5:$K$40,MATCH(C3270&amp;"|"&amp;D3270,Roles!$A$5:$A$40,0))</f>
        <v/>
      </c>
      <c r="K3270" s="26">
        <f>INDEX(Market!$K$31:$K$54,MATCH(B3270&amp;"|"&amp;J3270,Market!$A$31:$A$54,0))</f>
        <v/>
      </c>
      <c r="L3270" s="6">
        <f>INDEX(Settings!$E$13:$E$19,MATCH(I3270,Settings!$B$13:$B$19,0))</f>
        <v/>
      </c>
      <c r="M3270" s="25">
        <f>INDEX(Structure!$K$6:$K$12,MATCH(I3270,Structure!$A$6:$A$12,0))</f>
        <v/>
      </c>
      <c r="N3270" s="26">
        <f>INDEX(Structure!$G$25:$G$52,MATCH(B3270&amp;"|"&amp;I3270,Structure!$A$25:$A$52,0))</f>
        <v/>
      </c>
      <c r="O3270" s="26">
        <f>INDEX(Structure!$H$25:$H$52,MATCH(B3270&amp;"|"&amp;I3270,Structure!$A$25:$A$52,0))</f>
        <v/>
      </c>
      <c r="P3270" s="26">
        <f>INDEX(Structure!$I$25:$I$52,MATCH(B3270&amp;"|"&amp;I3270,Structure!$A$25:$A$52,0))</f>
        <v/>
      </c>
      <c r="Q3270" s="20">
        <f>G3270/H3270</f>
        <v/>
      </c>
      <c r="R3270" s="20">
        <f>G3270/O3270</f>
        <v/>
      </c>
      <c r="S3270" s="32">
        <f>(G3270-N3270)/(P3270-N3270)</f>
        <v/>
      </c>
      <c r="T3270" s="4">
        <f>IF(G3270&lt;N3270,"Below",IF(G3270&gt;P3270,"Above","Within"))</f>
        <v/>
      </c>
      <c r="U3270" s="17">
        <f>MAX(0,N3270-G3270)*F3270</f>
        <v/>
      </c>
      <c r="V3270" s="17">
        <f>MAX(0,G3270-P3270)*F3270</f>
        <v/>
      </c>
      <c r="W3270" s="33">
        <f>IF(T3270="Above",LN(G3270/P3270)/LN(1+INDEX(Market!$E$6:$E$9,MATCH(B3270,Market!$A$6:$A$9,0))),0)</f>
        <v/>
      </c>
    </row>
    <row r="3271">
      <c r="A3271" s="5" t="inlineStr">
        <is>
          <t>E03801</t>
        </is>
      </c>
      <c r="B3271" s="5" t="inlineStr">
        <is>
          <t>IT</t>
        </is>
      </c>
      <c r="C3271" s="5" t="inlineStr">
        <is>
          <t>Tech</t>
        </is>
      </c>
      <c r="D3271" s="5" t="inlineStr">
        <is>
          <t>L5</t>
        </is>
      </c>
      <c r="E3271" s="5" t="inlineStr">
        <is>
          <t>F</t>
        </is>
      </c>
      <c r="F3271" s="5" t="n">
        <v>1</v>
      </c>
      <c r="G3271" s="31" t="n">
        <v>83350</v>
      </c>
      <c r="H3271" s="31" t="n">
        <v>94200</v>
      </c>
      <c r="I3271" s="6">
        <f>INDEX(Roles!$J$5:$J$40,MATCH(C3271&amp;"|"&amp;D3271,Roles!$A$5:$A$40,0))</f>
        <v/>
      </c>
      <c r="J3271" s="6">
        <f>INDEX(Roles!$K$5:$K$40,MATCH(C3271&amp;"|"&amp;D3271,Roles!$A$5:$A$40,0))</f>
        <v/>
      </c>
      <c r="K3271" s="26">
        <f>INDEX(Market!$K$31:$K$54,MATCH(B3271&amp;"|"&amp;J3271,Market!$A$31:$A$54,0))</f>
        <v/>
      </c>
      <c r="L3271" s="6">
        <f>INDEX(Settings!$E$13:$E$19,MATCH(I3271,Settings!$B$13:$B$19,0))</f>
        <v/>
      </c>
      <c r="M3271" s="25">
        <f>INDEX(Structure!$K$6:$K$12,MATCH(I3271,Structure!$A$6:$A$12,0))</f>
        <v/>
      </c>
      <c r="N3271" s="26">
        <f>INDEX(Structure!$G$25:$G$52,MATCH(B3271&amp;"|"&amp;I3271,Structure!$A$25:$A$52,0))</f>
        <v/>
      </c>
      <c r="O3271" s="26">
        <f>INDEX(Structure!$H$25:$H$52,MATCH(B3271&amp;"|"&amp;I3271,Structure!$A$25:$A$52,0))</f>
        <v/>
      </c>
      <c r="P3271" s="26">
        <f>INDEX(Structure!$I$25:$I$52,MATCH(B3271&amp;"|"&amp;I3271,Structure!$A$25:$A$52,0))</f>
        <v/>
      </c>
      <c r="Q3271" s="20">
        <f>G3271/H3271</f>
        <v/>
      </c>
      <c r="R3271" s="20">
        <f>G3271/O3271</f>
        <v/>
      </c>
      <c r="S3271" s="32">
        <f>(G3271-N3271)/(P3271-N3271)</f>
        <v/>
      </c>
      <c r="T3271" s="4">
        <f>IF(G3271&lt;N3271,"Below",IF(G3271&gt;P3271,"Above","Within"))</f>
        <v/>
      </c>
      <c r="U3271" s="17">
        <f>MAX(0,N3271-G3271)*F3271</f>
        <v/>
      </c>
      <c r="V3271" s="17">
        <f>MAX(0,G3271-P3271)*F3271</f>
        <v/>
      </c>
      <c r="W3271" s="33">
        <f>IF(T3271="Above",LN(G3271/P3271)/LN(1+INDEX(Market!$E$6:$E$9,MATCH(B3271,Market!$A$6:$A$9,0))),0)</f>
        <v/>
      </c>
    </row>
    <row r="3272">
      <c r="A3272" s="5" t="inlineStr">
        <is>
          <t>E03803</t>
        </is>
      </c>
      <c r="B3272" s="5" t="inlineStr">
        <is>
          <t>DE</t>
        </is>
      </c>
      <c r="C3272" s="5" t="inlineStr">
        <is>
          <t>Customer Service</t>
        </is>
      </c>
      <c r="D3272" s="5" t="inlineStr">
        <is>
          <t>L5</t>
        </is>
      </c>
      <c r="E3272" s="5" t="inlineStr">
        <is>
          <t>M</t>
        </is>
      </c>
      <c r="F3272" s="5" t="n">
        <v>1</v>
      </c>
      <c r="G3272" s="31" t="n">
        <v>114250</v>
      </c>
      <c r="H3272" s="31" t="n">
        <v>99200</v>
      </c>
      <c r="I3272" s="6">
        <f>INDEX(Roles!$J$5:$J$40,MATCH(C3272&amp;"|"&amp;D3272,Roles!$A$5:$A$40,0))</f>
        <v/>
      </c>
      <c r="J3272" s="6">
        <f>INDEX(Roles!$K$5:$K$40,MATCH(C3272&amp;"|"&amp;D3272,Roles!$A$5:$A$40,0))</f>
        <v/>
      </c>
      <c r="K3272" s="26">
        <f>INDEX(Market!$K$31:$K$54,MATCH(B3272&amp;"|"&amp;J3272,Market!$A$31:$A$54,0))</f>
        <v/>
      </c>
      <c r="L3272" s="6">
        <f>INDEX(Settings!$E$13:$E$19,MATCH(I3272,Settings!$B$13:$B$19,0))</f>
        <v/>
      </c>
      <c r="M3272" s="25">
        <f>INDEX(Structure!$K$6:$K$12,MATCH(I3272,Structure!$A$6:$A$12,0))</f>
        <v/>
      </c>
      <c r="N3272" s="26">
        <f>INDEX(Structure!$G$25:$G$52,MATCH(B3272&amp;"|"&amp;I3272,Structure!$A$25:$A$52,0))</f>
        <v/>
      </c>
      <c r="O3272" s="26">
        <f>INDEX(Structure!$H$25:$H$52,MATCH(B3272&amp;"|"&amp;I3272,Structure!$A$25:$A$52,0))</f>
        <v/>
      </c>
      <c r="P3272" s="26">
        <f>INDEX(Structure!$I$25:$I$52,MATCH(B3272&amp;"|"&amp;I3272,Structure!$A$25:$A$52,0))</f>
        <v/>
      </c>
      <c r="Q3272" s="20">
        <f>G3272/H3272</f>
        <v/>
      </c>
      <c r="R3272" s="20">
        <f>G3272/O3272</f>
        <v/>
      </c>
      <c r="S3272" s="32">
        <f>(G3272-N3272)/(P3272-N3272)</f>
        <v/>
      </c>
      <c r="T3272" s="4">
        <f>IF(G3272&lt;N3272,"Below",IF(G3272&gt;P3272,"Above","Within"))</f>
        <v/>
      </c>
      <c r="U3272" s="17">
        <f>MAX(0,N3272-G3272)*F3272</f>
        <v/>
      </c>
      <c r="V3272" s="17">
        <f>MAX(0,G3272-P3272)*F3272</f>
        <v/>
      </c>
      <c r="W3272" s="33">
        <f>IF(T3272="Above",LN(G3272/P3272)/LN(1+INDEX(Market!$E$6:$E$9,MATCH(B3272,Market!$A$6:$A$9,0))),0)</f>
        <v/>
      </c>
    </row>
    <row r="3273">
      <c r="A3273" s="5" t="inlineStr">
        <is>
          <t>E03804</t>
        </is>
      </c>
      <c r="B3273" s="5" t="inlineStr">
        <is>
          <t>PL</t>
        </is>
      </c>
      <c r="C3273" s="5" t="inlineStr">
        <is>
          <t>Finance</t>
        </is>
      </c>
      <c r="D3273" s="5" t="inlineStr">
        <is>
          <t>L1</t>
        </is>
      </c>
      <c r="E3273" s="5" t="inlineStr">
        <is>
          <t>M</t>
        </is>
      </c>
      <c r="F3273" s="5" t="n">
        <v>1</v>
      </c>
      <c r="G3273" s="31" t="n">
        <v>21100</v>
      </c>
      <c r="H3273" s="31" t="n">
        <v>23100</v>
      </c>
      <c r="I3273" s="6">
        <f>INDEX(Roles!$J$5:$J$40,MATCH(C3273&amp;"|"&amp;D3273,Roles!$A$5:$A$40,0))</f>
        <v/>
      </c>
      <c r="J3273" s="6">
        <f>INDEX(Roles!$K$5:$K$40,MATCH(C3273&amp;"|"&amp;D3273,Roles!$A$5:$A$40,0))</f>
        <v/>
      </c>
      <c r="K3273" s="26">
        <f>INDEX(Market!$K$31:$K$54,MATCH(B3273&amp;"|"&amp;J3273,Market!$A$31:$A$54,0))</f>
        <v/>
      </c>
      <c r="L3273" s="6">
        <f>INDEX(Settings!$E$13:$E$19,MATCH(I3273,Settings!$B$13:$B$19,0))</f>
        <v/>
      </c>
      <c r="M3273" s="25">
        <f>INDEX(Structure!$K$6:$K$12,MATCH(I3273,Structure!$A$6:$A$12,0))</f>
        <v/>
      </c>
      <c r="N3273" s="26">
        <f>INDEX(Structure!$G$25:$G$52,MATCH(B3273&amp;"|"&amp;I3273,Structure!$A$25:$A$52,0))</f>
        <v/>
      </c>
      <c r="O3273" s="26">
        <f>INDEX(Structure!$H$25:$H$52,MATCH(B3273&amp;"|"&amp;I3273,Structure!$A$25:$A$52,0))</f>
        <v/>
      </c>
      <c r="P3273" s="26">
        <f>INDEX(Structure!$I$25:$I$52,MATCH(B3273&amp;"|"&amp;I3273,Structure!$A$25:$A$52,0))</f>
        <v/>
      </c>
      <c r="Q3273" s="20">
        <f>G3273/H3273</f>
        <v/>
      </c>
      <c r="R3273" s="20">
        <f>G3273/O3273</f>
        <v/>
      </c>
      <c r="S3273" s="32">
        <f>(G3273-N3273)/(P3273-N3273)</f>
        <v/>
      </c>
      <c r="T3273" s="4">
        <f>IF(G3273&lt;N3273,"Below",IF(G3273&gt;P3273,"Above","Within"))</f>
        <v/>
      </c>
      <c r="U3273" s="17">
        <f>MAX(0,N3273-G3273)*F3273</f>
        <v/>
      </c>
      <c r="V3273" s="17">
        <f>MAX(0,G3273-P3273)*F3273</f>
        <v/>
      </c>
      <c r="W3273" s="33">
        <f>IF(T3273="Above",LN(G3273/P3273)/LN(1+INDEX(Market!$E$6:$E$9,MATCH(B3273,Market!$A$6:$A$9,0))),0)</f>
        <v/>
      </c>
    </row>
    <row r="3274">
      <c r="A3274" s="5" t="inlineStr">
        <is>
          <t>E03805</t>
        </is>
      </c>
      <c r="B3274" s="5" t="inlineStr">
        <is>
          <t>ES</t>
        </is>
      </c>
      <c r="C3274" s="5" t="inlineStr">
        <is>
          <t>Operations</t>
        </is>
      </c>
      <c r="D3274" s="5" t="inlineStr">
        <is>
          <t>L1</t>
        </is>
      </c>
      <c r="E3274" s="5" t="inlineStr">
        <is>
          <t>F</t>
        </is>
      </c>
      <c r="F3274" s="5" t="n">
        <v>1</v>
      </c>
      <c r="G3274" s="31" t="n">
        <v>21600</v>
      </c>
      <c r="H3274" s="31" t="n">
        <v>23800</v>
      </c>
      <c r="I3274" s="6">
        <f>INDEX(Roles!$J$5:$J$40,MATCH(C3274&amp;"|"&amp;D3274,Roles!$A$5:$A$40,0))</f>
        <v/>
      </c>
      <c r="J3274" s="6">
        <f>INDEX(Roles!$K$5:$K$40,MATCH(C3274&amp;"|"&amp;D3274,Roles!$A$5:$A$40,0))</f>
        <v/>
      </c>
      <c r="K3274" s="26">
        <f>INDEX(Market!$K$31:$K$54,MATCH(B3274&amp;"|"&amp;J3274,Market!$A$31:$A$54,0))</f>
        <v/>
      </c>
      <c r="L3274" s="6">
        <f>INDEX(Settings!$E$13:$E$19,MATCH(I3274,Settings!$B$13:$B$19,0))</f>
        <v/>
      </c>
      <c r="M3274" s="25">
        <f>INDEX(Structure!$K$6:$K$12,MATCH(I3274,Structure!$A$6:$A$12,0))</f>
        <v/>
      </c>
      <c r="N3274" s="26">
        <f>INDEX(Structure!$G$25:$G$52,MATCH(B3274&amp;"|"&amp;I3274,Structure!$A$25:$A$52,0))</f>
        <v/>
      </c>
      <c r="O3274" s="26">
        <f>INDEX(Structure!$H$25:$H$52,MATCH(B3274&amp;"|"&amp;I3274,Structure!$A$25:$A$52,0))</f>
        <v/>
      </c>
      <c r="P3274" s="26">
        <f>INDEX(Structure!$I$25:$I$52,MATCH(B3274&amp;"|"&amp;I3274,Structure!$A$25:$A$52,0))</f>
        <v/>
      </c>
      <c r="Q3274" s="20">
        <f>G3274/H3274</f>
        <v/>
      </c>
      <c r="R3274" s="20">
        <f>G3274/O3274</f>
        <v/>
      </c>
      <c r="S3274" s="32">
        <f>(G3274-N3274)/(P3274-N3274)</f>
        <v/>
      </c>
      <c r="T3274" s="4">
        <f>IF(G3274&lt;N3274,"Below",IF(G3274&gt;P3274,"Above","Within"))</f>
        <v/>
      </c>
      <c r="U3274" s="17">
        <f>MAX(0,N3274-G3274)*F3274</f>
        <v/>
      </c>
      <c r="V3274" s="17">
        <f>MAX(0,G3274-P3274)*F3274</f>
        <v/>
      </c>
      <c r="W3274" s="33">
        <f>IF(T3274="Above",LN(G3274/P3274)/LN(1+INDEX(Market!$E$6:$E$9,MATCH(B3274,Market!$A$6:$A$9,0))),0)</f>
        <v/>
      </c>
    </row>
    <row r="3275">
      <c r="A3275" s="5" t="inlineStr">
        <is>
          <t>E03806</t>
        </is>
      </c>
      <c r="B3275" s="5" t="inlineStr">
        <is>
          <t>IT</t>
        </is>
      </c>
      <c r="C3275" s="5" t="inlineStr">
        <is>
          <t>Finance</t>
        </is>
      </c>
      <c r="D3275" s="5" t="inlineStr">
        <is>
          <t>L2</t>
        </is>
      </c>
      <c r="E3275" s="5" t="inlineStr">
        <is>
          <t>F</t>
        </is>
      </c>
      <c r="F3275" s="5" t="n">
        <v>1</v>
      </c>
      <c r="G3275" s="31" t="n">
        <v>42950</v>
      </c>
      <c r="H3275" s="31" t="n">
        <v>35800</v>
      </c>
      <c r="I3275" s="6">
        <f>INDEX(Roles!$J$5:$J$40,MATCH(C3275&amp;"|"&amp;D3275,Roles!$A$5:$A$40,0))</f>
        <v/>
      </c>
      <c r="J3275" s="6">
        <f>INDEX(Roles!$K$5:$K$40,MATCH(C3275&amp;"|"&amp;D3275,Roles!$A$5:$A$40,0))</f>
        <v/>
      </c>
      <c r="K3275" s="26">
        <f>INDEX(Market!$K$31:$K$54,MATCH(B3275&amp;"|"&amp;J3275,Market!$A$31:$A$54,0))</f>
        <v/>
      </c>
      <c r="L3275" s="6">
        <f>INDEX(Settings!$E$13:$E$19,MATCH(I3275,Settings!$B$13:$B$19,0))</f>
        <v/>
      </c>
      <c r="M3275" s="25">
        <f>INDEX(Structure!$K$6:$K$12,MATCH(I3275,Structure!$A$6:$A$12,0))</f>
        <v/>
      </c>
      <c r="N3275" s="26">
        <f>INDEX(Structure!$G$25:$G$52,MATCH(B3275&amp;"|"&amp;I3275,Structure!$A$25:$A$52,0))</f>
        <v/>
      </c>
      <c r="O3275" s="26">
        <f>INDEX(Structure!$H$25:$H$52,MATCH(B3275&amp;"|"&amp;I3275,Structure!$A$25:$A$52,0))</f>
        <v/>
      </c>
      <c r="P3275" s="26">
        <f>INDEX(Structure!$I$25:$I$52,MATCH(B3275&amp;"|"&amp;I3275,Structure!$A$25:$A$52,0))</f>
        <v/>
      </c>
      <c r="Q3275" s="20">
        <f>G3275/H3275</f>
        <v/>
      </c>
      <c r="R3275" s="20">
        <f>G3275/O3275</f>
        <v/>
      </c>
      <c r="S3275" s="32">
        <f>(G3275-N3275)/(P3275-N3275)</f>
        <v/>
      </c>
      <c r="T3275" s="4">
        <f>IF(G3275&lt;N3275,"Below",IF(G3275&gt;P3275,"Above","Within"))</f>
        <v/>
      </c>
      <c r="U3275" s="17">
        <f>MAX(0,N3275-G3275)*F3275</f>
        <v/>
      </c>
      <c r="V3275" s="17">
        <f>MAX(0,G3275-P3275)*F3275</f>
        <v/>
      </c>
      <c r="W3275" s="33">
        <f>IF(T3275="Above",LN(G3275/P3275)/LN(1+INDEX(Market!$E$6:$E$9,MATCH(B3275,Market!$A$6:$A$9,0))),0)</f>
        <v/>
      </c>
    </row>
    <row r="3276">
      <c r="A3276" s="5" t="inlineStr">
        <is>
          <t>E03807</t>
        </is>
      </c>
      <c r="B3276" s="5" t="inlineStr">
        <is>
          <t>PL</t>
        </is>
      </c>
      <c r="C3276" s="5" t="inlineStr">
        <is>
          <t>Operations</t>
        </is>
      </c>
      <c r="D3276" s="5" t="inlineStr">
        <is>
          <t>L6</t>
        </is>
      </c>
      <c r="E3276" s="5" t="inlineStr">
        <is>
          <t>F</t>
        </is>
      </c>
      <c r="F3276" s="5" t="n">
        <v>1</v>
      </c>
      <c r="G3276" s="31" t="n">
        <v>87150</v>
      </c>
      <c r="H3276" s="31" t="n">
        <v>79800</v>
      </c>
      <c r="I3276" s="6">
        <f>INDEX(Roles!$J$5:$J$40,MATCH(C3276&amp;"|"&amp;D3276,Roles!$A$5:$A$40,0))</f>
        <v/>
      </c>
      <c r="J3276" s="6">
        <f>INDEX(Roles!$K$5:$K$40,MATCH(C3276&amp;"|"&amp;D3276,Roles!$A$5:$A$40,0))</f>
        <v/>
      </c>
      <c r="K3276" s="26">
        <f>INDEX(Market!$K$31:$K$54,MATCH(B3276&amp;"|"&amp;J3276,Market!$A$31:$A$54,0))</f>
        <v/>
      </c>
      <c r="L3276" s="6">
        <f>INDEX(Settings!$E$13:$E$19,MATCH(I3276,Settings!$B$13:$B$19,0))</f>
        <v/>
      </c>
      <c r="M3276" s="25">
        <f>INDEX(Structure!$K$6:$K$12,MATCH(I3276,Structure!$A$6:$A$12,0))</f>
        <v/>
      </c>
      <c r="N3276" s="26">
        <f>INDEX(Structure!$G$25:$G$52,MATCH(B3276&amp;"|"&amp;I3276,Structure!$A$25:$A$52,0))</f>
        <v/>
      </c>
      <c r="O3276" s="26">
        <f>INDEX(Structure!$H$25:$H$52,MATCH(B3276&amp;"|"&amp;I3276,Structure!$A$25:$A$52,0))</f>
        <v/>
      </c>
      <c r="P3276" s="26">
        <f>INDEX(Structure!$I$25:$I$52,MATCH(B3276&amp;"|"&amp;I3276,Structure!$A$25:$A$52,0))</f>
        <v/>
      </c>
      <c r="Q3276" s="20">
        <f>G3276/H3276</f>
        <v/>
      </c>
      <c r="R3276" s="20">
        <f>G3276/O3276</f>
        <v/>
      </c>
      <c r="S3276" s="32">
        <f>(G3276-N3276)/(P3276-N3276)</f>
        <v/>
      </c>
      <c r="T3276" s="4">
        <f>IF(G3276&lt;N3276,"Below",IF(G3276&gt;P3276,"Above","Within"))</f>
        <v/>
      </c>
      <c r="U3276" s="17">
        <f>MAX(0,N3276-G3276)*F3276</f>
        <v/>
      </c>
      <c r="V3276" s="17">
        <f>MAX(0,G3276-P3276)*F3276</f>
        <v/>
      </c>
      <c r="W3276" s="33">
        <f>IF(T3276="Above",LN(G3276/P3276)/LN(1+INDEX(Market!$E$6:$E$9,MATCH(B3276,Market!$A$6:$A$9,0))),0)</f>
        <v/>
      </c>
    </row>
    <row r="3277">
      <c r="A3277" s="5" t="inlineStr">
        <is>
          <t>E03808</t>
        </is>
      </c>
      <c r="B3277" s="5" t="inlineStr">
        <is>
          <t>PL</t>
        </is>
      </c>
      <c r="C3277" s="5" t="inlineStr">
        <is>
          <t>Customer Service</t>
        </is>
      </c>
      <c r="D3277" s="5" t="inlineStr">
        <is>
          <t>L2</t>
        </is>
      </c>
      <c r="E3277" s="5" t="inlineStr">
        <is>
          <t>F</t>
        </is>
      </c>
      <c r="F3277" s="5" t="n">
        <v>1</v>
      </c>
      <c r="G3277" s="31" t="n">
        <v>23350</v>
      </c>
      <c r="H3277" s="31" t="n">
        <v>23600</v>
      </c>
      <c r="I3277" s="6">
        <f>INDEX(Roles!$J$5:$J$40,MATCH(C3277&amp;"|"&amp;D3277,Roles!$A$5:$A$40,0))</f>
        <v/>
      </c>
      <c r="J3277" s="6">
        <f>INDEX(Roles!$K$5:$K$40,MATCH(C3277&amp;"|"&amp;D3277,Roles!$A$5:$A$40,0))</f>
        <v/>
      </c>
      <c r="K3277" s="26">
        <f>INDEX(Market!$K$31:$K$54,MATCH(B3277&amp;"|"&amp;J3277,Market!$A$31:$A$54,0))</f>
        <v/>
      </c>
      <c r="L3277" s="6">
        <f>INDEX(Settings!$E$13:$E$19,MATCH(I3277,Settings!$B$13:$B$19,0))</f>
        <v/>
      </c>
      <c r="M3277" s="25">
        <f>INDEX(Structure!$K$6:$K$12,MATCH(I3277,Structure!$A$6:$A$12,0))</f>
        <v/>
      </c>
      <c r="N3277" s="26">
        <f>INDEX(Structure!$G$25:$G$52,MATCH(B3277&amp;"|"&amp;I3277,Structure!$A$25:$A$52,0))</f>
        <v/>
      </c>
      <c r="O3277" s="26">
        <f>INDEX(Structure!$H$25:$H$52,MATCH(B3277&amp;"|"&amp;I3277,Structure!$A$25:$A$52,0))</f>
        <v/>
      </c>
      <c r="P3277" s="26">
        <f>INDEX(Structure!$I$25:$I$52,MATCH(B3277&amp;"|"&amp;I3277,Structure!$A$25:$A$52,0))</f>
        <v/>
      </c>
      <c r="Q3277" s="20">
        <f>G3277/H3277</f>
        <v/>
      </c>
      <c r="R3277" s="20">
        <f>G3277/O3277</f>
        <v/>
      </c>
      <c r="S3277" s="32">
        <f>(G3277-N3277)/(P3277-N3277)</f>
        <v/>
      </c>
      <c r="T3277" s="4">
        <f>IF(G3277&lt;N3277,"Below",IF(G3277&gt;P3277,"Above","Within"))</f>
        <v/>
      </c>
      <c r="U3277" s="17">
        <f>MAX(0,N3277-G3277)*F3277</f>
        <v/>
      </c>
      <c r="V3277" s="17">
        <f>MAX(0,G3277-P3277)*F3277</f>
        <v/>
      </c>
      <c r="W3277" s="33">
        <f>IF(T3277="Above",LN(G3277/P3277)/LN(1+INDEX(Market!$E$6:$E$9,MATCH(B3277,Market!$A$6:$A$9,0))),0)</f>
        <v/>
      </c>
    </row>
    <row r="3278">
      <c r="A3278" s="5" t="inlineStr">
        <is>
          <t>E03809</t>
        </is>
      </c>
      <c r="B3278" s="5" t="inlineStr">
        <is>
          <t>IT</t>
        </is>
      </c>
      <c r="C3278" s="5" t="inlineStr">
        <is>
          <t>Customer Service</t>
        </is>
      </c>
      <c r="D3278" s="5" t="inlineStr">
        <is>
          <t>L2</t>
        </is>
      </c>
      <c r="E3278" s="5" t="inlineStr">
        <is>
          <t>F</t>
        </is>
      </c>
      <c r="F3278" s="5" t="n">
        <v>0.8</v>
      </c>
      <c r="G3278" s="31" t="n">
        <v>25600</v>
      </c>
      <c r="H3278" s="31" t="n">
        <v>29200</v>
      </c>
      <c r="I3278" s="6">
        <f>INDEX(Roles!$J$5:$J$40,MATCH(C3278&amp;"|"&amp;D3278,Roles!$A$5:$A$40,0))</f>
        <v/>
      </c>
      <c r="J3278" s="6">
        <f>INDEX(Roles!$K$5:$K$40,MATCH(C3278&amp;"|"&amp;D3278,Roles!$A$5:$A$40,0))</f>
        <v/>
      </c>
      <c r="K3278" s="26">
        <f>INDEX(Market!$K$31:$K$54,MATCH(B3278&amp;"|"&amp;J3278,Market!$A$31:$A$54,0))</f>
        <v/>
      </c>
      <c r="L3278" s="6">
        <f>INDEX(Settings!$E$13:$E$19,MATCH(I3278,Settings!$B$13:$B$19,0))</f>
        <v/>
      </c>
      <c r="M3278" s="25">
        <f>INDEX(Structure!$K$6:$K$12,MATCH(I3278,Structure!$A$6:$A$12,0))</f>
        <v/>
      </c>
      <c r="N3278" s="26">
        <f>INDEX(Structure!$G$25:$G$52,MATCH(B3278&amp;"|"&amp;I3278,Structure!$A$25:$A$52,0))</f>
        <v/>
      </c>
      <c r="O3278" s="26">
        <f>INDEX(Structure!$H$25:$H$52,MATCH(B3278&amp;"|"&amp;I3278,Structure!$A$25:$A$52,0))</f>
        <v/>
      </c>
      <c r="P3278" s="26">
        <f>INDEX(Structure!$I$25:$I$52,MATCH(B3278&amp;"|"&amp;I3278,Structure!$A$25:$A$52,0))</f>
        <v/>
      </c>
      <c r="Q3278" s="20">
        <f>G3278/H3278</f>
        <v/>
      </c>
      <c r="R3278" s="20">
        <f>G3278/O3278</f>
        <v/>
      </c>
      <c r="S3278" s="32">
        <f>(G3278-N3278)/(P3278-N3278)</f>
        <v/>
      </c>
      <c r="T3278" s="4">
        <f>IF(G3278&lt;N3278,"Below",IF(G3278&gt;P3278,"Above","Within"))</f>
        <v/>
      </c>
      <c r="U3278" s="17">
        <f>MAX(0,N3278-G3278)*F3278</f>
        <v/>
      </c>
      <c r="V3278" s="17">
        <f>MAX(0,G3278-P3278)*F3278</f>
        <v/>
      </c>
      <c r="W3278" s="33">
        <f>IF(T3278="Above",LN(G3278/P3278)/LN(1+INDEX(Market!$E$6:$E$9,MATCH(B3278,Market!$A$6:$A$9,0))),0)</f>
        <v/>
      </c>
    </row>
    <row r="3279">
      <c r="A3279" s="5" t="inlineStr">
        <is>
          <t>E03811</t>
        </is>
      </c>
      <c r="B3279" s="5" t="inlineStr">
        <is>
          <t>DE</t>
        </is>
      </c>
      <c r="C3279" s="5" t="inlineStr">
        <is>
          <t>Customer Service</t>
        </is>
      </c>
      <c r="D3279" s="5" t="inlineStr">
        <is>
          <t>L3</t>
        </is>
      </c>
      <c r="E3279" s="5" t="inlineStr">
        <is>
          <t>F</t>
        </is>
      </c>
      <c r="F3279" s="5" t="n">
        <v>0.8</v>
      </c>
      <c r="G3279" s="31" t="n">
        <v>60150</v>
      </c>
      <c r="H3279" s="31" t="n">
        <v>54700</v>
      </c>
      <c r="I3279" s="6">
        <f>INDEX(Roles!$J$5:$J$40,MATCH(C3279&amp;"|"&amp;D3279,Roles!$A$5:$A$40,0))</f>
        <v/>
      </c>
      <c r="J3279" s="6">
        <f>INDEX(Roles!$K$5:$K$40,MATCH(C3279&amp;"|"&amp;D3279,Roles!$A$5:$A$40,0))</f>
        <v/>
      </c>
      <c r="K3279" s="26">
        <f>INDEX(Market!$K$31:$K$54,MATCH(B3279&amp;"|"&amp;J3279,Market!$A$31:$A$54,0))</f>
        <v/>
      </c>
      <c r="L3279" s="6">
        <f>INDEX(Settings!$E$13:$E$19,MATCH(I3279,Settings!$B$13:$B$19,0))</f>
        <v/>
      </c>
      <c r="M3279" s="25">
        <f>INDEX(Structure!$K$6:$K$12,MATCH(I3279,Structure!$A$6:$A$12,0))</f>
        <v/>
      </c>
      <c r="N3279" s="26">
        <f>INDEX(Structure!$G$25:$G$52,MATCH(B3279&amp;"|"&amp;I3279,Structure!$A$25:$A$52,0))</f>
        <v/>
      </c>
      <c r="O3279" s="26">
        <f>INDEX(Structure!$H$25:$H$52,MATCH(B3279&amp;"|"&amp;I3279,Structure!$A$25:$A$52,0))</f>
        <v/>
      </c>
      <c r="P3279" s="26">
        <f>INDEX(Structure!$I$25:$I$52,MATCH(B3279&amp;"|"&amp;I3279,Structure!$A$25:$A$52,0))</f>
        <v/>
      </c>
      <c r="Q3279" s="20">
        <f>G3279/H3279</f>
        <v/>
      </c>
      <c r="R3279" s="20">
        <f>G3279/O3279</f>
        <v/>
      </c>
      <c r="S3279" s="32">
        <f>(G3279-N3279)/(P3279-N3279)</f>
        <v/>
      </c>
      <c r="T3279" s="4">
        <f>IF(G3279&lt;N3279,"Below",IF(G3279&gt;P3279,"Above","Within"))</f>
        <v/>
      </c>
      <c r="U3279" s="17">
        <f>MAX(0,N3279-G3279)*F3279</f>
        <v/>
      </c>
      <c r="V3279" s="17">
        <f>MAX(0,G3279-P3279)*F3279</f>
        <v/>
      </c>
      <c r="W3279" s="33">
        <f>IF(T3279="Above",LN(G3279/P3279)/LN(1+INDEX(Market!$E$6:$E$9,MATCH(B3279,Market!$A$6:$A$9,0))),0)</f>
        <v/>
      </c>
    </row>
    <row r="3280">
      <c r="A3280" s="5" t="inlineStr">
        <is>
          <t>E03812</t>
        </is>
      </c>
      <c r="B3280" s="5" t="inlineStr">
        <is>
          <t>PL</t>
        </is>
      </c>
      <c r="C3280" s="5" t="inlineStr">
        <is>
          <t>Tech</t>
        </is>
      </c>
      <c r="D3280" s="5" t="inlineStr">
        <is>
          <t>L2</t>
        </is>
      </c>
      <c r="E3280" s="5" t="inlineStr">
        <is>
          <t>M</t>
        </is>
      </c>
      <c r="F3280" s="5" t="n">
        <v>1</v>
      </c>
      <c r="G3280" s="31" t="n">
        <v>36300</v>
      </c>
      <c r="H3280" s="31" t="n">
        <v>32800</v>
      </c>
      <c r="I3280" s="6">
        <f>INDEX(Roles!$J$5:$J$40,MATCH(C3280&amp;"|"&amp;D3280,Roles!$A$5:$A$40,0))</f>
        <v/>
      </c>
      <c r="J3280" s="6">
        <f>INDEX(Roles!$K$5:$K$40,MATCH(C3280&amp;"|"&amp;D3280,Roles!$A$5:$A$40,0))</f>
        <v/>
      </c>
      <c r="K3280" s="26">
        <f>INDEX(Market!$K$31:$K$54,MATCH(B3280&amp;"|"&amp;J3280,Market!$A$31:$A$54,0))</f>
        <v/>
      </c>
      <c r="L3280" s="6">
        <f>INDEX(Settings!$E$13:$E$19,MATCH(I3280,Settings!$B$13:$B$19,0))</f>
        <v/>
      </c>
      <c r="M3280" s="25">
        <f>INDEX(Structure!$K$6:$K$12,MATCH(I3280,Structure!$A$6:$A$12,0))</f>
        <v/>
      </c>
      <c r="N3280" s="26">
        <f>INDEX(Structure!$G$25:$G$52,MATCH(B3280&amp;"|"&amp;I3280,Structure!$A$25:$A$52,0))</f>
        <v/>
      </c>
      <c r="O3280" s="26">
        <f>INDEX(Structure!$H$25:$H$52,MATCH(B3280&amp;"|"&amp;I3280,Structure!$A$25:$A$52,0))</f>
        <v/>
      </c>
      <c r="P3280" s="26">
        <f>INDEX(Structure!$I$25:$I$52,MATCH(B3280&amp;"|"&amp;I3280,Structure!$A$25:$A$52,0))</f>
        <v/>
      </c>
      <c r="Q3280" s="20">
        <f>G3280/H3280</f>
        <v/>
      </c>
      <c r="R3280" s="20">
        <f>G3280/O3280</f>
        <v/>
      </c>
      <c r="S3280" s="32">
        <f>(G3280-N3280)/(P3280-N3280)</f>
        <v/>
      </c>
      <c r="T3280" s="4">
        <f>IF(G3280&lt;N3280,"Below",IF(G3280&gt;P3280,"Above","Within"))</f>
        <v/>
      </c>
      <c r="U3280" s="17">
        <f>MAX(0,N3280-G3280)*F3280</f>
        <v/>
      </c>
      <c r="V3280" s="17">
        <f>MAX(0,G3280-P3280)*F3280</f>
        <v/>
      </c>
      <c r="W3280" s="33">
        <f>IF(T3280="Above",LN(G3280/P3280)/LN(1+INDEX(Market!$E$6:$E$9,MATCH(B3280,Market!$A$6:$A$9,0))),0)</f>
        <v/>
      </c>
    </row>
    <row r="3281">
      <c r="A3281" s="5" t="inlineStr">
        <is>
          <t>E03813</t>
        </is>
      </c>
      <c r="B3281" s="5" t="inlineStr">
        <is>
          <t>DE</t>
        </is>
      </c>
      <c r="C3281" s="5" t="inlineStr">
        <is>
          <t>HR</t>
        </is>
      </c>
      <c r="D3281" s="5" t="inlineStr">
        <is>
          <t>L2</t>
        </is>
      </c>
      <c r="E3281" s="5" t="inlineStr">
        <is>
          <t>F</t>
        </is>
      </c>
      <c r="F3281" s="5" t="n">
        <v>1</v>
      </c>
      <c r="G3281" s="31" t="n">
        <v>42750</v>
      </c>
      <c r="H3281" s="31" t="n">
        <v>47500</v>
      </c>
      <c r="I3281" s="6">
        <f>INDEX(Roles!$J$5:$J$40,MATCH(C3281&amp;"|"&amp;D3281,Roles!$A$5:$A$40,0))</f>
        <v/>
      </c>
      <c r="J3281" s="6">
        <f>INDEX(Roles!$K$5:$K$40,MATCH(C3281&amp;"|"&amp;D3281,Roles!$A$5:$A$40,0))</f>
        <v/>
      </c>
      <c r="K3281" s="26">
        <f>INDEX(Market!$K$31:$K$54,MATCH(B3281&amp;"|"&amp;J3281,Market!$A$31:$A$54,0))</f>
        <v/>
      </c>
      <c r="L3281" s="6">
        <f>INDEX(Settings!$E$13:$E$19,MATCH(I3281,Settings!$B$13:$B$19,0))</f>
        <v/>
      </c>
      <c r="M3281" s="25">
        <f>INDEX(Structure!$K$6:$K$12,MATCH(I3281,Structure!$A$6:$A$12,0))</f>
        <v/>
      </c>
      <c r="N3281" s="26">
        <f>INDEX(Structure!$G$25:$G$52,MATCH(B3281&amp;"|"&amp;I3281,Structure!$A$25:$A$52,0))</f>
        <v/>
      </c>
      <c r="O3281" s="26">
        <f>INDEX(Structure!$H$25:$H$52,MATCH(B3281&amp;"|"&amp;I3281,Structure!$A$25:$A$52,0))</f>
        <v/>
      </c>
      <c r="P3281" s="26">
        <f>INDEX(Structure!$I$25:$I$52,MATCH(B3281&amp;"|"&amp;I3281,Structure!$A$25:$A$52,0))</f>
        <v/>
      </c>
      <c r="Q3281" s="20">
        <f>G3281/H3281</f>
        <v/>
      </c>
      <c r="R3281" s="20">
        <f>G3281/O3281</f>
        <v/>
      </c>
      <c r="S3281" s="32">
        <f>(G3281-N3281)/(P3281-N3281)</f>
        <v/>
      </c>
      <c r="T3281" s="4">
        <f>IF(G3281&lt;N3281,"Below",IF(G3281&gt;P3281,"Above","Within"))</f>
        <v/>
      </c>
      <c r="U3281" s="17">
        <f>MAX(0,N3281-G3281)*F3281</f>
        <v/>
      </c>
      <c r="V3281" s="17">
        <f>MAX(0,G3281-P3281)*F3281</f>
        <v/>
      </c>
      <c r="W3281" s="33">
        <f>IF(T3281="Above",LN(G3281/P3281)/LN(1+INDEX(Market!$E$6:$E$9,MATCH(B3281,Market!$A$6:$A$9,0))),0)</f>
        <v/>
      </c>
    </row>
    <row r="3282">
      <c r="A3282" s="5" t="inlineStr">
        <is>
          <t>E03814</t>
        </is>
      </c>
      <c r="B3282" s="5" t="inlineStr">
        <is>
          <t>PL</t>
        </is>
      </c>
      <c r="C3282" s="5" t="inlineStr">
        <is>
          <t>Customer Service</t>
        </is>
      </c>
      <c r="D3282" s="5" t="inlineStr">
        <is>
          <t>L5</t>
        </is>
      </c>
      <c r="E3282" s="5" t="inlineStr">
        <is>
          <t>F</t>
        </is>
      </c>
      <c r="F3282" s="5" t="n">
        <v>1</v>
      </c>
      <c r="G3282" s="31" t="n">
        <v>63850</v>
      </c>
      <c r="H3282" s="31" t="n">
        <v>54800</v>
      </c>
      <c r="I3282" s="6">
        <f>INDEX(Roles!$J$5:$J$40,MATCH(C3282&amp;"|"&amp;D3282,Roles!$A$5:$A$40,0))</f>
        <v/>
      </c>
      <c r="J3282" s="6">
        <f>INDEX(Roles!$K$5:$K$40,MATCH(C3282&amp;"|"&amp;D3282,Roles!$A$5:$A$40,0))</f>
        <v/>
      </c>
      <c r="K3282" s="26">
        <f>INDEX(Market!$K$31:$K$54,MATCH(B3282&amp;"|"&amp;J3282,Market!$A$31:$A$54,0))</f>
        <v/>
      </c>
      <c r="L3282" s="6">
        <f>INDEX(Settings!$E$13:$E$19,MATCH(I3282,Settings!$B$13:$B$19,0))</f>
        <v/>
      </c>
      <c r="M3282" s="25">
        <f>INDEX(Structure!$K$6:$K$12,MATCH(I3282,Structure!$A$6:$A$12,0))</f>
        <v/>
      </c>
      <c r="N3282" s="26">
        <f>INDEX(Structure!$G$25:$G$52,MATCH(B3282&amp;"|"&amp;I3282,Structure!$A$25:$A$52,0))</f>
        <v/>
      </c>
      <c r="O3282" s="26">
        <f>INDEX(Structure!$H$25:$H$52,MATCH(B3282&amp;"|"&amp;I3282,Structure!$A$25:$A$52,0))</f>
        <v/>
      </c>
      <c r="P3282" s="26">
        <f>INDEX(Structure!$I$25:$I$52,MATCH(B3282&amp;"|"&amp;I3282,Structure!$A$25:$A$52,0))</f>
        <v/>
      </c>
      <c r="Q3282" s="20">
        <f>G3282/H3282</f>
        <v/>
      </c>
      <c r="R3282" s="20">
        <f>G3282/O3282</f>
        <v/>
      </c>
      <c r="S3282" s="32">
        <f>(G3282-N3282)/(P3282-N3282)</f>
        <v/>
      </c>
      <c r="T3282" s="4">
        <f>IF(G3282&lt;N3282,"Below",IF(G3282&gt;P3282,"Above","Within"))</f>
        <v/>
      </c>
      <c r="U3282" s="17">
        <f>MAX(0,N3282-G3282)*F3282</f>
        <v/>
      </c>
      <c r="V3282" s="17">
        <f>MAX(0,G3282-P3282)*F3282</f>
        <v/>
      </c>
      <c r="W3282" s="33">
        <f>IF(T3282="Above",LN(G3282/P3282)/LN(1+INDEX(Market!$E$6:$E$9,MATCH(B3282,Market!$A$6:$A$9,0))),0)</f>
        <v/>
      </c>
    </row>
    <row r="3283">
      <c r="A3283" s="5" t="inlineStr">
        <is>
          <t>E03815</t>
        </is>
      </c>
      <c r="B3283" s="5" t="inlineStr">
        <is>
          <t>ES</t>
        </is>
      </c>
      <c r="C3283" s="5" t="inlineStr">
        <is>
          <t>HR</t>
        </is>
      </c>
      <c r="D3283" s="5" t="inlineStr">
        <is>
          <t>L2</t>
        </is>
      </c>
      <c r="E3283" s="5" t="inlineStr">
        <is>
          <t>F</t>
        </is>
      </c>
      <c r="F3283" s="5" t="n">
        <v>1</v>
      </c>
      <c r="G3283" s="31" t="n">
        <v>28300</v>
      </c>
      <c r="H3283" s="31" t="n">
        <v>31200</v>
      </c>
      <c r="I3283" s="6">
        <f>INDEX(Roles!$J$5:$J$40,MATCH(C3283&amp;"|"&amp;D3283,Roles!$A$5:$A$40,0))</f>
        <v/>
      </c>
      <c r="J3283" s="6">
        <f>INDEX(Roles!$K$5:$K$40,MATCH(C3283&amp;"|"&amp;D3283,Roles!$A$5:$A$40,0))</f>
        <v/>
      </c>
      <c r="K3283" s="26">
        <f>INDEX(Market!$K$31:$K$54,MATCH(B3283&amp;"|"&amp;J3283,Market!$A$31:$A$54,0))</f>
        <v/>
      </c>
      <c r="L3283" s="6">
        <f>INDEX(Settings!$E$13:$E$19,MATCH(I3283,Settings!$B$13:$B$19,0))</f>
        <v/>
      </c>
      <c r="M3283" s="25">
        <f>INDEX(Structure!$K$6:$K$12,MATCH(I3283,Structure!$A$6:$A$12,0))</f>
        <v/>
      </c>
      <c r="N3283" s="26">
        <f>INDEX(Structure!$G$25:$G$52,MATCH(B3283&amp;"|"&amp;I3283,Structure!$A$25:$A$52,0))</f>
        <v/>
      </c>
      <c r="O3283" s="26">
        <f>INDEX(Structure!$H$25:$H$52,MATCH(B3283&amp;"|"&amp;I3283,Structure!$A$25:$A$52,0))</f>
        <v/>
      </c>
      <c r="P3283" s="26">
        <f>INDEX(Structure!$I$25:$I$52,MATCH(B3283&amp;"|"&amp;I3283,Structure!$A$25:$A$52,0))</f>
        <v/>
      </c>
      <c r="Q3283" s="20">
        <f>G3283/H3283</f>
        <v/>
      </c>
      <c r="R3283" s="20">
        <f>G3283/O3283</f>
        <v/>
      </c>
      <c r="S3283" s="32">
        <f>(G3283-N3283)/(P3283-N3283)</f>
        <v/>
      </c>
      <c r="T3283" s="4">
        <f>IF(G3283&lt;N3283,"Below",IF(G3283&gt;P3283,"Above","Within"))</f>
        <v/>
      </c>
      <c r="U3283" s="17">
        <f>MAX(0,N3283-G3283)*F3283</f>
        <v/>
      </c>
      <c r="V3283" s="17">
        <f>MAX(0,G3283-P3283)*F3283</f>
        <v/>
      </c>
      <c r="W3283" s="33">
        <f>IF(T3283="Above",LN(G3283/P3283)/LN(1+INDEX(Market!$E$6:$E$9,MATCH(B3283,Market!$A$6:$A$9,0))),0)</f>
        <v/>
      </c>
    </row>
    <row r="3284">
      <c r="A3284" s="5" t="inlineStr">
        <is>
          <t>E03816</t>
        </is>
      </c>
      <c r="B3284" s="5" t="inlineStr">
        <is>
          <t>DE</t>
        </is>
      </c>
      <c r="C3284" s="5" t="inlineStr">
        <is>
          <t>Operations</t>
        </is>
      </c>
      <c r="D3284" s="5" t="inlineStr">
        <is>
          <t>L2</t>
        </is>
      </c>
      <c r="E3284" s="5" t="inlineStr">
        <is>
          <t>M</t>
        </is>
      </c>
      <c r="F3284" s="5" t="n">
        <v>1</v>
      </c>
      <c r="G3284" s="31" t="n">
        <v>36350</v>
      </c>
      <c r="H3284" s="31" t="n">
        <v>45100</v>
      </c>
      <c r="I3284" s="6">
        <f>INDEX(Roles!$J$5:$J$40,MATCH(C3284&amp;"|"&amp;D3284,Roles!$A$5:$A$40,0))</f>
        <v/>
      </c>
      <c r="J3284" s="6">
        <f>INDEX(Roles!$K$5:$K$40,MATCH(C3284&amp;"|"&amp;D3284,Roles!$A$5:$A$40,0))</f>
        <v/>
      </c>
      <c r="K3284" s="26">
        <f>INDEX(Market!$K$31:$K$54,MATCH(B3284&amp;"|"&amp;J3284,Market!$A$31:$A$54,0))</f>
        <v/>
      </c>
      <c r="L3284" s="6">
        <f>INDEX(Settings!$E$13:$E$19,MATCH(I3284,Settings!$B$13:$B$19,0))</f>
        <v/>
      </c>
      <c r="M3284" s="25">
        <f>INDEX(Structure!$K$6:$K$12,MATCH(I3284,Structure!$A$6:$A$12,0))</f>
        <v/>
      </c>
      <c r="N3284" s="26">
        <f>INDEX(Structure!$G$25:$G$52,MATCH(B3284&amp;"|"&amp;I3284,Structure!$A$25:$A$52,0))</f>
        <v/>
      </c>
      <c r="O3284" s="26">
        <f>INDEX(Structure!$H$25:$H$52,MATCH(B3284&amp;"|"&amp;I3284,Structure!$A$25:$A$52,0))</f>
        <v/>
      </c>
      <c r="P3284" s="26">
        <f>INDEX(Structure!$I$25:$I$52,MATCH(B3284&amp;"|"&amp;I3284,Structure!$A$25:$A$52,0))</f>
        <v/>
      </c>
      <c r="Q3284" s="20">
        <f>G3284/H3284</f>
        <v/>
      </c>
      <c r="R3284" s="20">
        <f>G3284/O3284</f>
        <v/>
      </c>
      <c r="S3284" s="32">
        <f>(G3284-N3284)/(P3284-N3284)</f>
        <v/>
      </c>
      <c r="T3284" s="4">
        <f>IF(G3284&lt;N3284,"Below",IF(G3284&gt;P3284,"Above","Within"))</f>
        <v/>
      </c>
      <c r="U3284" s="17">
        <f>MAX(0,N3284-G3284)*F3284</f>
        <v/>
      </c>
      <c r="V3284" s="17">
        <f>MAX(0,G3284-P3284)*F3284</f>
        <v/>
      </c>
      <c r="W3284" s="33">
        <f>IF(T3284="Above",LN(G3284/P3284)/LN(1+INDEX(Market!$E$6:$E$9,MATCH(B3284,Market!$A$6:$A$9,0))),0)</f>
        <v/>
      </c>
    </row>
    <row r="3285">
      <c r="A3285" s="5" t="inlineStr">
        <is>
          <t>E03817</t>
        </is>
      </c>
      <c r="B3285" s="5" t="inlineStr">
        <is>
          <t>PL</t>
        </is>
      </c>
      <c r="C3285" s="5" t="inlineStr">
        <is>
          <t>Operations</t>
        </is>
      </c>
      <c r="D3285" s="5" t="inlineStr">
        <is>
          <t>L2</t>
        </is>
      </c>
      <c r="E3285" s="5" t="inlineStr">
        <is>
          <t>F</t>
        </is>
      </c>
      <c r="F3285" s="5" t="n">
        <v>1</v>
      </c>
      <c r="G3285" s="31" t="n">
        <v>22250</v>
      </c>
      <c r="H3285" s="31" t="n">
        <v>24900</v>
      </c>
      <c r="I3285" s="6">
        <f>INDEX(Roles!$J$5:$J$40,MATCH(C3285&amp;"|"&amp;D3285,Roles!$A$5:$A$40,0))</f>
        <v/>
      </c>
      <c r="J3285" s="6">
        <f>INDEX(Roles!$K$5:$K$40,MATCH(C3285&amp;"|"&amp;D3285,Roles!$A$5:$A$40,0))</f>
        <v/>
      </c>
      <c r="K3285" s="26">
        <f>INDEX(Market!$K$31:$K$54,MATCH(B3285&amp;"|"&amp;J3285,Market!$A$31:$A$54,0))</f>
        <v/>
      </c>
      <c r="L3285" s="6">
        <f>INDEX(Settings!$E$13:$E$19,MATCH(I3285,Settings!$B$13:$B$19,0))</f>
        <v/>
      </c>
      <c r="M3285" s="25">
        <f>INDEX(Structure!$K$6:$K$12,MATCH(I3285,Structure!$A$6:$A$12,0))</f>
        <v/>
      </c>
      <c r="N3285" s="26">
        <f>INDEX(Structure!$G$25:$G$52,MATCH(B3285&amp;"|"&amp;I3285,Structure!$A$25:$A$52,0))</f>
        <v/>
      </c>
      <c r="O3285" s="26">
        <f>INDEX(Structure!$H$25:$H$52,MATCH(B3285&amp;"|"&amp;I3285,Structure!$A$25:$A$52,0))</f>
        <v/>
      </c>
      <c r="P3285" s="26">
        <f>INDEX(Structure!$I$25:$I$52,MATCH(B3285&amp;"|"&amp;I3285,Structure!$A$25:$A$52,0))</f>
        <v/>
      </c>
      <c r="Q3285" s="20">
        <f>G3285/H3285</f>
        <v/>
      </c>
      <c r="R3285" s="20">
        <f>G3285/O3285</f>
        <v/>
      </c>
      <c r="S3285" s="32">
        <f>(G3285-N3285)/(P3285-N3285)</f>
        <v/>
      </c>
      <c r="T3285" s="4">
        <f>IF(G3285&lt;N3285,"Below",IF(G3285&gt;P3285,"Above","Within"))</f>
        <v/>
      </c>
      <c r="U3285" s="17">
        <f>MAX(0,N3285-G3285)*F3285</f>
        <v/>
      </c>
      <c r="V3285" s="17">
        <f>MAX(0,G3285-P3285)*F3285</f>
        <v/>
      </c>
      <c r="W3285" s="33">
        <f>IF(T3285="Above",LN(G3285/P3285)/LN(1+INDEX(Market!$E$6:$E$9,MATCH(B3285,Market!$A$6:$A$9,0))),0)</f>
        <v/>
      </c>
    </row>
    <row r="3286">
      <c r="A3286" s="5" t="inlineStr">
        <is>
          <t>E03818</t>
        </is>
      </c>
      <c r="B3286" s="5" t="inlineStr">
        <is>
          <t>IT</t>
        </is>
      </c>
      <c r="C3286" s="5" t="inlineStr">
        <is>
          <t>Operations</t>
        </is>
      </c>
      <c r="D3286" s="5" t="inlineStr">
        <is>
          <t>L3</t>
        </is>
      </c>
      <c r="E3286" s="5" t="inlineStr">
        <is>
          <t>F</t>
        </is>
      </c>
      <c r="F3286" s="5" t="n">
        <v>1</v>
      </c>
      <c r="G3286" s="31" t="n">
        <v>33800</v>
      </c>
      <c r="H3286" s="31" t="n">
        <v>39500</v>
      </c>
      <c r="I3286" s="6">
        <f>INDEX(Roles!$J$5:$J$40,MATCH(C3286&amp;"|"&amp;D3286,Roles!$A$5:$A$40,0))</f>
        <v/>
      </c>
      <c r="J3286" s="6">
        <f>INDEX(Roles!$K$5:$K$40,MATCH(C3286&amp;"|"&amp;D3286,Roles!$A$5:$A$40,0))</f>
        <v/>
      </c>
      <c r="K3286" s="26">
        <f>INDEX(Market!$K$31:$K$54,MATCH(B3286&amp;"|"&amp;J3286,Market!$A$31:$A$54,0))</f>
        <v/>
      </c>
      <c r="L3286" s="6">
        <f>INDEX(Settings!$E$13:$E$19,MATCH(I3286,Settings!$B$13:$B$19,0))</f>
        <v/>
      </c>
      <c r="M3286" s="25">
        <f>INDEX(Structure!$K$6:$K$12,MATCH(I3286,Structure!$A$6:$A$12,0))</f>
        <v/>
      </c>
      <c r="N3286" s="26">
        <f>INDEX(Structure!$G$25:$G$52,MATCH(B3286&amp;"|"&amp;I3286,Structure!$A$25:$A$52,0))</f>
        <v/>
      </c>
      <c r="O3286" s="26">
        <f>INDEX(Structure!$H$25:$H$52,MATCH(B3286&amp;"|"&amp;I3286,Structure!$A$25:$A$52,0))</f>
        <v/>
      </c>
      <c r="P3286" s="26">
        <f>INDEX(Structure!$I$25:$I$52,MATCH(B3286&amp;"|"&amp;I3286,Structure!$A$25:$A$52,0))</f>
        <v/>
      </c>
      <c r="Q3286" s="20">
        <f>G3286/H3286</f>
        <v/>
      </c>
      <c r="R3286" s="20">
        <f>G3286/O3286</f>
        <v/>
      </c>
      <c r="S3286" s="32">
        <f>(G3286-N3286)/(P3286-N3286)</f>
        <v/>
      </c>
      <c r="T3286" s="4">
        <f>IF(G3286&lt;N3286,"Below",IF(G3286&gt;P3286,"Above","Within"))</f>
        <v/>
      </c>
      <c r="U3286" s="17">
        <f>MAX(0,N3286-G3286)*F3286</f>
        <v/>
      </c>
      <c r="V3286" s="17">
        <f>MAX(0,G3286-P3286)*F3286</f>
        <v/>
      </c>
      <c r="W3286" s="33">
        <f>IF(T3286="Above",LN(G3286/P3286)/LN(1+INDEX(Market!$E$6:$E$9,MATCH(B3286,Market!$A$6:$A$9,0))),0)</f>
        <v/>
      </c>
    </row>
    <row r="3287">
      <c r="A3287" s="5" t="inlineStr">
        <is>
          <t>E03819</t>
        </is>
      </c>
      <c r="B3287" s="5" t="inlineStr">
        <is>
          <t>IT</t>
        </is>
      </c>
      <c r="C3287" s="5" t="inlineStr">
        <is>
          <t>Sales</t>
        </is>
      </c>
      <c r="D3287" s="5" t="inlineStr">
        <is>
          <t>L1</t>
        </is>
      </c>
      <c r="E3287" s="5" t="inlineStr">
        <is>
          <t>M</t>
        </is>
      </c>
      <c r="F3287" s="5" t="n">
        <v>1</v>
      </c>
      <c r="G3287" s="31" t="n">
        <v>27350</v>
      </c>
      <c r="H3287" s="31" t="n">
        <v>27300</v>
      </c>
      <c r="I3287" s="6">
        <f>INDEX(Roles!$J$5:$J$40,MATCH(C3287&amp;"|"&amp;D3287,Roles!$A$5:$A$40,0))</f>
        <v/>
      </c>
      <c r="J3287" s="6">
        <f>INDEX(Roles!$K$5:$K$40,MATCH(C3287&amp;"|"&amp;D3287,Roles!$A$5:$A$40,0))</f>
        <v/>
      </c>
      <c r="K3287" s="26">
        <f>INDEX(Market!$K$31:$K$54,MATCH(B3287&amp;"|"&amp;J3287,Market!$A$31:$A$54,0))</f>
        <v/>
      </c>
      <c r="L3287" s="6">
        <f>INDEX(Settings!$E$13:$E$19,MATCH(I3287,Settings!$B$13:$B$19,0))</f>
        <v/>
      </c>
      <c r="M3287" s="25">
        <f>INDEX(Structure!$K$6:$K$12,MATCH(I3287,Structure!$A$6:$A$12,0))</f>
        <v/>
      </c>
      <c r="N3287" s="26">
        <f>INDEX(Structure!$G$25:$G$52,MATCH(B3287&amp;"|"&amp;I3287,Structure!$A$25:$A$52,0))</f>
        <v/>
      </c>
      <c r="O3287" s="26">
        <f>INDEX(Structure!$H$25:$H$52,MATCH(B3287&amp;"|"&amp;I3287,Structure!$A$25:$A$52,0))</f>
        <v/>
      </c>
      <c r="P3287" s="26">
        <f>INDEX(Structure!$I$25:$I$52,MATCH(B3287&amp;"|"&amp;I3287,Structure!$A$25:$A$52,0))</f>
        <v/>
      </c>
      <c r="Q3287" s="20">
        <f>G3287/H3287</f>
        <v/>
      </c>
      <c r="R3287" s="20">
        <f>G3287/O3287</f>
        <v/>
      </c>
      <c r="S3287" s="32">
        <f>(G3287-N3287)/(P3287-N3287)</f>
        <v/>
      </c>
      <c r="T3287" s="4">
        <f>IF(G3287&lt;N3287,"Below",IF(G3287&gt;P3287,"Above","Within"))</f>
        <v/>
      </c>
      <c r="U3287" s="17">
        <f>MAX(0,N3287-G3287)*F3287</f>
        <v/>
      </c>
      <c r="V3287" s="17">
        <f>MAX(0,G3287-P3287)*F3287</f>
        <v/>
      </c>
      <c r="W3287" s="33">
        <f>IF(T3287="Above",LN(G3287/P3287)/LN(1+INDEX(Market!$E$6:$E$9,MATCH(B3287,Market!$A$6:$A$9,0))),0)</f>
        <v/>
      </c>
    </row>
    <row r="3288">
      <c r="A3288" s="5" t="inlineStr">
        <is>
          <t>E03820</t>
        </is>
      </c>
      <c r="B3288" s="5" t="inlineStr">
        <is>
          <t>ES</t>
        </is>
      </c>
      <c r="C3288" s="5" t="inlineStr">
        <is>
          <t>Finance</t>
        </is>
      </c>
      <c r="D3288" s="5" t="inlineStr">
        <is>
          <t>L1</t>
        </is>
      </c>
      <c r="E3288" s="5" t="inlineStr">
        <is>
          <t>M</t>
        </is>
      </c>
      <c r="F3288" s="5" t="n">
        <v>1</v>
      </c>
      <c r="G3288" s="31" t="n">
        <v>32050</v>
      </c>
      <c r="H3288" s="31" t="n">
        <v>27500</v>
      </c>
      <c r="I3288" s="6">
        <f>INDEX(Roles!$J$5:$J$40,MATCH(C3288&amp;"|"&amp;D3288,Roles!$A$5:$A$40,0))</f>
        <v/>
      </c>
      <c r="J3288" s="6">
        <f>INDEX(Roles!$K$5:$K$40,MATCH(C3288&amp;"|"&amp;D3288,Roles!$A$5:$A$40,0))</f>
        <v/>
      </c>
      <c r="K3288" s="26">
        <f>INDEX(Market!$K$31:$K$54,MATCH(B3288&amp;"|"&amp;J3288,Market!$A$31:$A$54,0))</f>
        <v/>
      </c>
      <c r="L3288" s="6">
        <f>INDEX(Settings!$E$13:$E$19,MATCH(I3288,Settings!$B$13:$B$19,0))</f>
        <v/>
      </c>
      <c r="M3288" s="25">
        <f>INDEX(Structure!$K$6:$K$12,MATCH(I3288,Structure!$A$6:$A$12,0))</f>
        <v/>
      </c>
      <c r="N3288" s="26">
        <f>INDEX(Structure!$G$25:$G$52,MATCH(B3288&amp;"|"&amp;I3288,Structure!$A$25:$A$52,0))</f>
        <v/>
      </c>
      <c r="O3288" s="26">
        <f>INDEX(Structure!$H$25:$H$52,MATCH(B3288&amp;"|"&amp;I3288,Structure!$A$25:$A$52,0))</f>
        <v/>
      </c>
      <c r="P3288" s="26">
        <f>INDEX(Structure!$I$25:$I$52,MATCH(B3288&amp;"|"&amp;I3288,Structure!$A$25:$A$52,0))</f>
        <v/>
      </c>
      <c r="Q3288" s="20">
        <f>G3288/H3288</f>
        <v/>
      </c>
      <c r="R3288" s="20">
        <f>G3288/O3288</f>
        <v/>
      </c>
      <c r="S3288" s="32">
        <f>(G3288-N3288)/(P3288-N3288)</f>
        <v/>
      </c>
      <c r="T3288" s="4">
        <f>IF(G3288&lt;N3288,"Below",IF(G3288&gt;P3288,"Above","Within"))</f>
        <v/>
      </c>
      <c r="U3288" s="17">
        <f>MAX(0,N3288-G3288)*F3288</f>
        <v/>
      </c>
      <c r="V3288" s="17">
        <f>MAX(0,G3288-P3288)*F3288</f>
        <v/>
      </c>
      <c r="W3288" s="33">
        <f>IF(T3288="Above",LN(G3288/P3288)/LN(1+INDEX(Market!$E$6:$E$9,MATCH(B3288,Market!$A$6:$A$9,0))),0)</f>
        <v/>
      </c>
    </row>
    <row r="3289">
      <c r="A3289" s="5" t="inlineStr">
        <is>
          <t>E03821</t>
        </is>
      </c>
      <c r="B3289" s="5" t="inlineStr">
        <is>
          <t>ES</t>
        </is>
      </c>
      <c r="C3289" s="5" t="inlineStr">
        <is>
          <t>Operations</t>
        </is>
      </c>
      <c r="D3289" s="5" t="inlineStr">
        <is>
          <t>L1</t>
        </is>
      </c>
      <c r="E3289" s="5" t="inlineStr">
        <is>
          <t>F</t>
        </is>
      </c>
      <c r="F3289" s="5" t="n">
        <v>1</v>
      </c>
      <c r="G3289" s="31" t="n">
        <v>26300</v>
      </c>
      <c r="H3289" s="31" t="n">
        <v>23800</v>
      </c>
      <c r="I3289" s="6">
        <f>INDEX(Roles!$J$5:$J$40,MATCH(C3289&amp;"|"&amp;D3289,Roles!$A$5:$A$40,0))</f>
        <v/>
      </c>
      <c r="J3289" s="6">
        <f>INDEX(Roles!$K$5:$K$40,MATCH(C3289&amp;"|"&amp;D3289,Roles!$A$5:$A$40,0))</f>
        <v/>
      </c>
      <c r="K3289" s="26">
        <f>INDEX(Market!$K$31:$K$54,MATCH(B3289&amp;"|"&amp;J3289,Market!$A$31:$A$54,0))</f>
        <v/>
      </c>
      <c r="L3289" s="6">
        <f>INDEX(Settings!$E$13:$E$19,MATCH(I3289,Settings!$B$13:$B$19,0))</f>
        <v/>
      </c>
      <c r="M3289" s="25">
        <f>INDEX(Structure!$K$6:$K$12,MATCH(I3289,Structure!$A$6:$A$12,0))</f>
        <v/>
      </c>
      <c r="N3289" s="26">
        <f>INDEX(Structure!$G$25:$G$52,MATCH(B3289&amp;"|"&amp;I3289,Structure!$A$25:$A$52,0))</f>
        <v/>
      </c>
      <c r="O3289" s="26">
        <f>INDEX(Structure!$H$25:$H$52,MATCH(B3289&amp;"|"&amp;I3289,Structure!$A$25:$A$52,0))</f>
        <v/>
      </c>
      <c r="P3289" s="26">
        <f>INDEX(Structure!$I$25:$I$52,MATCH(B3289&amp;"|"&amp;I3289,Structure!$A$25:$A$52,0))</f>
        <v/>
      </c>
      <c r="Q3289" s="20">
        <f>G3289/H3289</f>
        <v/>
      </c>
      <c r="R3289" s="20">
        <f>G3289/O3289</f>
        <v/>
      </c>
      <c r="S3289" s="32">
        <f>(G3289-N3289)/(P3289-N3289)</f>
        <v/>
      </c>
      <c r="T3289" s="4">
        <f>IF(G3289&lt;N3289,"Below",IF(G3289&gt;P3289,"Above","Within"))</f>
        <v/>
      </c>
      <c r="U3289" s="17">
        <f>MAX(0,N3289-G3289)*F3289</f>
        <v/>
      </c>
      <c r="V3289" s="17">
        <f>MAX(0,G3289-P3289)*F3289</f>
        <v/>
      </c>
      <c r="W3289" s="33">
        <f>IF(T3289="Above",LN(G3289/P3289)/LN(1+INDEX(Market!$E$6:$E$9,MATCH(B3289,Market!$A$6:$A$9,0))),0)</f>
        <v/>
      </c>
    </row>
    <row r="3290">
      <c r="A3290" s="5" t="inlineStr">
        <is>
          <t>E03822</t>
        </is>
      </c>
      <c r="B3290" s="5" t="inlineStr">
        <is>
          <t>PL</t>
        </is>
      </c>
      <c r="C3290" s="5" t="inlineStr">
        <is>
          <t>Tech</t>
        </is>
      </c>
      <c r="D3290" s="5" t="inlineStr">
        <is>
          <t>L4</t>
        </is>
      </c>
      <c r="E3290" s="5" t="inlineStr">
        <is>
          <t>M</t>
        </is>
      </c>
      <c r="F3290" s="5" t="n">
        <v>1</v>
      </c>
      <c r="G3290" s="31" t="n">
        <v>52100</v>
      </c>
      <c r="H3290" s="31" t="n">
        <v>55100</v>
      </c>
      <c r="I3290" s="6">
        <f>INDEX(Roles!$J$5:$J$40,MATCH(C3290&amp;"|"&amp;D3290,Roles!$A$5:$A$40,0))</f>
        <v/>
      </c>
      <c r="J3290" s="6">
        <f>INDEX(Roles!$K$5:$K$40,MATCH(C3290&amp;"|"&amp;D3290,Roles!$A$5:$A$40,0))</f>
        <v/>
      </c>
      <c r="K3290" s="26">
        <f>INDEX(Market!$K$31:$K$54,MATCH(B3290&amp;"|"&amp;J3290,Market!$A$31:$A$54,0))</f>
        <v/>
      </c>
      <c r="L3290" s="6">
        <f>INDEX(Settings!$E$13:$E$19,MATCH(I3290,Settings!$B$13:$B$19,0))</f>
        <v/>
      </c>
      <c r="M3290" s="25">
        <f>INDEX(Structure!$K$6:$K$12,MATCH(I3290,Structure!$A$6:$A$12,0))</f>
        <v/>
      </c>
      <c r="N3290" s="26">
        <f>INDEX(Structure!$G$25:$G$52,MATCH(B3290&amp;"|"&amp;I3290,Structure!$A$25:$A$52,0))</f>
        <v/>
      </c>
      <c r="O3290" s="26">
        <f>INDEX(Structure!$H$25:$H$52,MATCH(B3290&amp;"|"&amp;I3290,Structure!$A$25:$A$52,0))</f>
        <v/>
      </c>
      <c r="P3290" s="26">
        <f>INDEX(Structure!$I$25:$I$52,MATCH(B3290&amp;"|"&amp;I3290,Structure!$A$25:$A$52,0))</f>
        <v/>
      </c>
      <c r="Q3290" s="20">
        <f>G3290/H3290</f>
        <v/>
      </c>
      <c r="R3290" s="20">
        <f>G3290/O3290</f>
        <v/>
      </c>
      <c r="S3290" s="32">
        <f>(G3290-N3290)/(P3290-N3290)</f>
        <v/>
      </c>
      <c r="T3290" s="4">
        <f>IF(G3290&lt;N3290,"Below",IF(G3290&gt;P3290,"Above","Within"))</f>
        <v/>
      </c>
      <c r="U3290" s="17">
        <f>MAX(0,N3290-G3290)*F3290</f>
        <v/>
      </c>
      <c r="V3290" s="17">
        <f>MAX(0,G3290-P3290)*F3290</f>
        <v/>
      </c>
      <c r="W3290" s="33">
        <f>IF(T3290="Above",LN(G3290/P3290)/LN(1+INDEX(Market!$E$6:$E$9,MATCH(B3290,Market!$A$6:$A$9,0))),0)</f>
        <v/>
      </c>
    </row>
    <row r="3291">
      <c r="A3291" s="5" t="inlineStr">
        <is>
          <t>E03823</t>
        </is>
      </c>
      <c r="B3291" s="5" t="inlineStr">
        <is>
          <t>PL</t>
        </is>
      </c>
      <c r="C3291" s="5" t="inlineStr">
        <is>
          <t>Tech</t>
        </is>
      </c>
      <c r="D3291" s="5" t="inlineStr">
        <is>
          <t>L1</t>
        </is>
      </c>
      <c r="E3291" s="5" t="inlineStr">
        <is>
          <t>M</t>
        </is>
      </c>
      <c r="F3291" s="5" t="n">
        <v>1</v>
      </c>
      <c r="G3291" s="31" t="n">
        <v>26200</v>
      </c>
      <c r="H3291" s="31" t="n">
        <v>26200</v>
      </c>
      <c r="I3291" s="6">
        <f>INDEX(Roles!$J$5:$J$40,MATCH(C3291&amp;"|"&amp;D3291,Roles!$A$5:$A$40,0))</f>
        <v/>
      </c>
      <c r="J3291" s="6">
        <f>INDEX(Roles!$K$5:$K$40,MATCH(C3291&amp;"|"&amp;D3291,Roles!$A$5:$A$40,0))</f>
        <v/>
      </c>
      <c r="K3291" s="26">
        <f>INDEX(Market!$K$31:$K$54,MATCH(B3291&amp;"|"&amp;J3291,Market!$A$31:$A$54,0))</f>
        <v/>
      </c>
      <c r="L3291" s="6">
        <f>INDEX(Settings!$E$13:$E$19,MATCH(I3291,Settings!$B$13:$B$19,0))</f>
        <v/>
      </c>
      <c r="M3291" s="25">
        <f>INDEX(Structure!$K$6:$K$12,MATCH(I3291,Structure!$A$6:$A$12,0))</f>
        <v/>
      </c>
      <c r="N3291" s="26">
        <f>INDEX(Structure!$G$25:$G$52,MATCH(B3291&amp;"|"&amp;I3291,Structure!$A$25:$A$52,0))</f>
        <v/>
      </c>
      <c r="O3291" s="26">
        <f>INDEX(Structure!$H$25:$H$52,MATCH(B3291&amp;"|"&amp;I3291,Structure!$A$25:$A$52,0))</f>
        <v/>
      </c>
      <c r="P3291" s="26">
        <f>INDEX(Structure!$I$25:$I$52,MATCH(B3291&amp;"|"&amp;I3291,Structure!$A$25:$A$52,0))</f>
        <v/>
      </c>
      <c r="Q3291" s="20">
        <f>G3291/H3291</f>
        <v/>
      </c>
      <c r="R3291" s="20">
        <f>G3291/O3291</f>
        <v/>
      </c>
      <c r="S3291" s="32">
        <f>(G3291-N3291)/(P3291-N3291)</f>
        <v/>
      </c>
      <c r="T3291" s="4">
        <f>IF(G3291&lt;N3291,"Below",IF(G3291&gt;P3291,"Above","Within"))</f>
        <v/>
      </c>
      <c r="U3291" s="17">
        <f>MAX(0,N3291-G3291)*F3291</f>
        <v/>
      </c>
      <c r="V3291" s="17">
        <f>MAX(0,G3291-P3291)*F3291</f>
        <v/>
      </c>
      <c r="W3291" s="33">
        <f>IF(T3291="Above",LN(G3291/P3291)/LN(1+INDEX(Market!$E$6:$E$9,MATCH(B3291,Market!$A$6:$A$9,0))),0)</f>
        <v/>
      </c>
    </row>
    <row r="3292">
      <c r="A3292" s="5" t="inlineStr">
        <is>
          <t>E03824</t>
        </is>
      </c>
      <c r="B3292" s="5" t="inlineStr">
        <is>
          <t>DE</t>
        </is>
      </c>
      <c r="C3292" s="5" t="inlineStr">
        <is>
          <t>Operations</t>
        </is>
      </c>
      <c r="D3292" s="5" t="inlineStr">
        <is>
          <t>L3</t>
        </is>
      </c>
      <c r="E3292" s="5" t="inlineStr">
        <is>
          <t>F</t>
        </is>
      </c>
      <c r="F3292" s="5" t="n">
        <v>1</v>
      </c>
      <c r="G3292" s="31" t="n">
        <v>49550</v>
      </c>
      <c r="H3292" s="31" t="n">
        <v>57800</v>
      </c>
      <c r="I3292" s="6">
        <f>INDEX(Roles!$J$5:$J$40,MATCH(C3292&amp;"|"&amp;D3292,Roles!$A$5:$A$40,0))</f>
        <v/>
      </c>
      <c r="J3292" s="6">
        <f>INDEX(Roles!$K$5:$K$40,MATCH(C3292&amp;"|"&amp;D3292,Roles!$A$5:$A$40,0))</f>
        <v/>
      </c>
      <c r="K3292" s="26">
        <f>INDEX(Market!$K$31:$K$54,MATCH(B3292&amp;"|"&amp;J3292,Market!$A$31:$A$54,0))</f>
        <v/>
      </c>
      <c r="L3292" s="6">
        <f>INDEX(Settings!$E$13:$E$19,MATCH(I3292,Settings!$B$13:$B$19,0))</f>
        <v/>
      </c>
      <c r="M3292" s="25">
        <f>INDEX(Structure!$K$6:$K$12,MATCH(I3292,Structure!$A$6:$A$12,0))</f>
        <v/>
      </c>
      <c r="N3292" s="26">
        <f>INDEX(Structure!$G$25:$G$52,MATCH(B3292&amp;"|"&amp;I3292,Structure!$A$25:$A$52,0))</f>
        <v/>
      </c>
      <c r="O3292" s="26">
        <f>INDEX(Structure!$H$25:$H$52,MATCH(B3292&amp;"|"&amp;I3292,Structure!$A$25:$A$52,0))</f>
        <v/>
      </c>
      <c r="P3292" s="26">
        <f>INDEX(Structure!$I$25:$I$52,MATCH(B3292&amp;"|"&amp;I3292,Structure!$A$25:$A$52,0))</f>
        <v/>
      </c>
      <c r="Q3292" s="20">
        <f>G3292/H3292</f>
        <v/>
      </c>
      <c r="R3292" s="20">
        <f>G3292/O3292</f>
        <v/>
      </c>
      <c r="S3292" s="32">
        <f>(G3292-N3292)/(P3292-N3292)</f>
        <v/>
      </c>
      <c r="T3292" s="4">
        <f>IF(G3292&lt;N3292,"Below",IF(G3292&gt;P3292,"Above","Within"))</f>
        <v/>
      </c>
      <c r="U3292" s="17">
        <f>MAX(0,N3292-G3292)*F3292</f>
        <v/>
      </c>
      <c r="V3292" s="17">
        <f>MAX(0,G3292-P3292)*F3292</f>
        <v/>
      </c>
      <c r="W3292" s="33">
        <f>IF(T3292="Above",LN(G3292/P3292)/LN(1+INDEX(Market!$E$6:$E$9,MATCH(B3292,Market!$A$6:$A$9,0))),0)</f>
        <v/>
      </c>
    </row>
    <row r="3293">
      <c r="A3293" s="5" t="inlineStr">
        <is>
          <t>E03825</t>
        </is>
      </c>
      <c r="B3293" s="5" t="inlineStr">
        <is>
          <t>PL</t>
        </is>
      </c>
      <c r="C3293" s="5" t="inlineStr">
        <is>
          <t>Sales</t>
        </is>
      </c>
      <c r="D3293" s="5" t="inlineStr">
        <is>
          <t>L2</t>
        </is>
      </c>
      <c r="E3293" s="5" t="inlineStr">
        <is>
          <t>M</t>
        </is>
      </c>
      <c r="F3293" s="5" t="n">
        <v>1</v>
      </c>
      <c r="G3293" s="31" t="n">
        <v>26300</v>
      </c>
      <c r="H3293" s="31" t="n">
        <v>27600</v>
      </c>
      <c r="I3293" s="6">
        <f>INDEX(Roles!$J$5:$J$40,MATCH(C3293&amp;"|"&amp;D3293,Roles!$A$5:$A$40,0))</f>
        <v/>
      </c>
      <c r="J3293" s="6">
        <f>INDEX(Roles!$K$5:$K$40,MATCH(C3293&amp;"|"&amp;D3293,Roles!$A$5:$A$40,0))</f>
        <v/>
      </c>
      <c r="K3293" s="26">
        <f>INDEX(Market!$K$31:$K$54,MATCH(B3293&amp;"|"&amp;J3293,Market!$A$31:$A$54,0))</f>
        <v/>
      </c>
      <c r="L3293" s="6">
        <f>INDEX(Settings!$E$13:$E$19,MATCH(I3293,Settings!$B$13:$B$19,0))</f>
        <v/>
      </c>
      <c r="M3293" s="25">
        <f>INDEX(Structure!$K$6:$K$12,MATCH(I3293,Structure!$A$6:$A$12,0))</f>
        <v/>
      </c>
      <c r="N3293" s="26">
        <f>INDEX(Structure!$G$25:$G$52,MATCH(B3293&amp;"|"&amp;I3293,Structure!$A$25:$A$52,0))</f>
        <v/>
      </c>
      <c r="O3293" s="26">
        <f>INDEX(Structure!$H$25:$H$52,MATCH(B3293&amp;"|"&amp;I3293,Structure!$A$25:$A$52,0))</f>
        <v/>
      </c>
      <c r="P3293" s="26">
        <f>INDEX(Structure!$I$25:$I$52,MATCH(B3293&amp;"|"&amp;I3293,Structure!$A$25:$A$52,0))</f>
        <v/>
      </c>
      <c r="Q3293" s="20">
        <f>G3293/H3293</f>
        <v/>
      </c>
      <c r="R3293" s="20">
        <f>G3293/O3293</f>
        <v/>
      </c>
      <c r="S3293" s="32">
        <f>(G3293-N3293)/(P3293-N3293)</f>
        <v/>
      </c>
      <c r="T3293" s="4">
        <f>IF(G3293&lt;N3293,"Below",IF(G3293&gt;P3293,"Above","Within"))</f>
        <v/>
      </c>
      <c r="U3293" s="17">
        <f>MAX(0,N3293-G3293)*F3293</f>
        <v/>
      </c>
      <c r="V3293" s="17">
        <f>MAX(0,G3293-P3293)*F3293</f>
        <v/>
      </c>
      <c r="W3293" s="33">
        <f>IF(T3293="Above",LN(G3293/P3293)/LN(1+INDEX(Market!$E$6:$E$9,MATCH(B3293,Market!$A$6:$A$9,0))),0)</f>
        <v/>
      </c>
    </row>
    <row r="3294">
      <c r="A3294" s="5" t="inlineStr">
        <is>
          <t>E03826</t>
        </is>
      </c>
      <c r="B3294" s="5" t="inlineStr">
        <is>
          <t>PL</t>
        </is>
      </c>
      <c r="C3294" s="5" t="inlineStr">
        <is>
          <t>Tech</t>
        </is>
      </c>
      <c r="D3294" s="5" t="inlineStr">
        <is>
          <t>L2</t>
        </is>
      </c>
      <c r="E3294" s="5" t="inlineStr">
        <is>
          <t>F</t>
        </is>
      </c>
      <c r="F3294" s="5" t="n">
        <v>1</v>
      </c>
      <c r="G3294" s="31" t="n">
        <v>37400</v>
      </c>
      <c r="H3294" s="31" t="n">
        <v>32800</v>
      </c>
      <c r="I3294" s="6">
        <f>INDEX(Roles!$J$5:$J$40,MATCH(C3294&amp;"|"&amp;D3294,Roles!$A$5:$A$40,0))</f>
        <v/>
      </c>
      <c r="J3294" s="6">
        <f>INDEX(Roles!$K$5:$K$40,MATCH(C3294&amp;"|"&amp;D3294,Roles!$A$5:$A$40,0))</f>
        <v/>
      </c>
      <c r="K3294" s="26">
        <f>INDEX(Market!$K$31:$K$54,MATCH(B3294&amp;"|"&amp;J3294,Market!$A$31:$A$54,0))</f>
        <v/>
      </c>
      <c r="L3294" s="6">
        <f>INDEX(Settings!$E$13:$E$19,MATCH(I3294,Settings!$B$13:$B$19,0))</f>
        <v/>
      </c>
      <c r="M3294" s="25">
        <f>INDEX(Structure!$K$6:$K$12,MATCH(I3294,Structure!$A$6:$A$12,0))</f>
        <v/>
      </c>
      <c r="N3294" s="26">
        <f>INDEX(Structure!$G$25:$G$52,MATCH(B3294&amp;"|"&amp;I3294,Structure!$A$25:$A$52,0))</f>
        <v/>
      </c>
      <c r="O3294" s="26">
        <f>INDEX(Structure!$H$25:$H$52,MATCH(B3294&amp;"|"&amp;I3294,Structure!$A$25:$A$52,0))</f>
        <v/>
      </c>
      <c r="P3294" s="26">
        <f>INDEX(Structure!$I$25:$I$52,MATCH(B3294&amp;"|"&amp;I3294,Structure!$A$25:$A$52,0))</f>
        <v/>
      </c>
      <c r="Q3294" s="20">
        <f>G3294/H3294</f>
        <v/>
      </c>
      <c r="R3294" s="20">
        <f>G3294/O3294</f>
        <v/>
      </c>
      <c r="S3294" s="32">
        <f>(G3294-N3294)/(P3294-N3294)</f>
        <v/>
      </c>
      <c r="T3294" s="4">
        <f>IF(G3294&lt;N3294,"Below",IF(G3294&gt;P3294,"Above","Within"))</f>
        <v/>
      </c>
      <c r="U3294" s="17">
        <f>MAX(0,N3294-G3294)*F3294</f>
        <v/>
      </c>
      <c r="V3294" s="17">
        <f>MAX(0,G3294-P3294)*F3294</f>
        <v/>
      </c>
      <c r="W3294" s="33">
        <f>IF(T3294="Above",LN(G3294/P3294)/LN(1+INDEX(Market!$E$6:$E$9,MATCH(B3294,Market!$A$6:$A$9,0))),0)</f>
        <v/>
      </c>
    </row>
    <row r="3295">
      <c r="A3295" s="5" t="inlineStr">
        <is>
          <t>E03827</t>
        </is>
      </c>
      <c r="B3295" s="5" t="inlineStr">
        <is>
          <t>IT</t>
        </is>
      </c>
      <c r="C3295" s="5" t="inlineStr">
        <is>
          <t>Tech</t>
        </is>
      </c>
      <c r="D3295" s="5" t="inlineStr">
        <is>
          <t>L1</t>
        </is>
      </c>
      <c r="E3295" s="5" t="inlineStr">
        <is>
          <t>M</t>
        </is>
      </c>
      <c r="F3295" s="5" t="n">
        <v>1</v>
      </c>
      <c r="G3295" s="31" t="n">
        <v>26700</v>
      </c>
      <c r="H3295" s="31" t="n">
        <v>32500</v>
      </c>
      <c r="I3295" s="6">
        <f>INDEX(Roles!$J$5:$J$40,MATCH(C3295&amp;"|"&amp;D3295,Roles!$A$5:$A$40,0))</f>
        <v/>
      </c>
      <c r="J3295" s="6">
        <f>INDEX(Roles!$K$5:$K$40,MATCH(C3295&amp;"|"&amp;D3295,Roles!$A$5:$A$40,0))</f>
        <v/>
      </c>
      <c r="K3295" s="26">
        <f>INDEX(Market!$K$31:$K$54,MATCH(B3295&amp;"|"&amp;J3295,Market!$A$31:$A$54,0))</f>
        <v/>
      </c>
      <c r="L3295" s="6">
        <f>INDEX(Settings!$E$13:$E$19,MATCH(I3295,Settings!$B$13:$B$19,0))</f>
        <v/>
      </c>
      <c r="M3295" s="25">
        <f>INDEX(Structure!$K$6:$K$12,MATCH(I3295,Structure!$A$6:$A$12,0))</f>
        <v/>
      </c>
      <c r="N3295" s="26">
        <f>INDEX(Structure!$G$25:$G$52,MATCH(B3295&amp;"|"&amp;I3295,Structure!$A$25:$A$52,0))</f>
        <v/>
      </c>
      <c r="O3295" s="26">
        <f>INDEX(Structure!$H$25:$H$52,MATCH(B3295&amp;"|"&amp;I3295,Structure!$A$25:$A$52,0))</f>
        <v/>
      </c>
      <c r="P3295" s="26">
        <f>INDEX(Structure!$I$25:$I$52,MATCH(B3295&amp;"|"&amp;I3295,Structure!$A$25:$A$52,0))</f>
        <v/>
      </c>
      <c r="Q3295" s="20">
        <f>G3295/H3295</f>
        <v/>
      </c>
      <c r="R3295" s="20">
        <f>G3295/O3295</f>
        <v/>
      </c>
      <c r="S3295" s="32">
        <f>(G3295-N3295)/(P3295-N3295)</f>
        <v/>
      </c>
      <c r="T3295" s="4">
        <f>IF(G3295&lt;N3295,"Below",IF(G3295&gt;P3295,"Above","Within"))</f>
        <v/>
      </c>
      <c r="U3295" s="17">
        <f>MAX(0,N3295-G3295)*F3295</f>
        <v/>
      </c>
      <c r="V3295" s="17">
        <f>MAX(0,G3295-P3295)*F3295</f>
        <v/>
      </c>
      <c r="W3295" s="33">
        <f>IF(T3295="Above",LN(G3295/P3295)/LN(1+INDEX(Market!$E$6:$E$9,MATCH(B3295,Market!$A$6:$A$9,0))),0)</f>
        <v/>
      </c>
    </row>
    <row r="3296">
      <c r="A3296" s="5" t="inlineStr">
        <is>
          <t>E03828</t>
        </is>
      </c>
      <c r="B3296" s="5" t="inlineStr">
        <is>
          <t>PL</t>
        </is>
      </c>
      <c r="C3296" s="5" t="inlineStr">
        <is>
          <t>Sales</t>
        </is>
      </c>
      <c r="D3296" s="5" t="inlineStr">
        <is>
          <t>L2</t>
        </is>
      </c>
      <c r="E3296" s="5" t="inlineStr">
        <is>
          <t>F</t>
        </is>
      </c>
      <c r="F3296" s="5" t="n">
        <v>1</v>
      </c>
      <c r="G3296" s="31" t="n">
        <v>29300</v>
      </c>
      <c r="H3296" s="31" t="n">
        <v>27600</v>
      </c>
      <c r="I3296" s="6">
        <f>INDEX(Roles!$J$5:$J$40,MATCH(C3296&amp;"|"&amp;D3296,Roles!$A$5:$A$40,0))</f>
        <v/>
      </c>
      <c r="J3296" s="6">
        <f>INDEX(Roles!$K$5:$K$40,MATCH(C3296&amp;"|"&amp;D3296,Roles!$A$5:$A$40,0))</f>
        <v/>
      </c>
      <c r="K3296" s="26">
        <f>INDEX(Market!$K$31:$K$54,MATCH(B3296&amp;"|"&amp;J3296,Market!$A$31:$A$54,0))</f>
        <v/>
      </c>
      <c r="L3296" s="6">
        <f>INDEX(Settings!$E$13:$E$19,MATCH(I3296,Settings!$B$13:$B$19,0))</f>
        <v/>
      </c>
      <c r="M3296" s="25">
        <f>INDEX(Structure!$K$6:$K$12,MATCH(I3296,Structure!$A$6:$A$12,0))</f>
        <v/>
      </c>
      <c r="N3296" s="26">
        <f>INDEX(Structure!$G$25:$G$52,MATCH(B3296&amp;"|"&amp;I3296,Structure!$A$25:$A$52,0))</f>
        <v/>
      </c>
      <c r="O3296" s="26">
        <f>INDEX(Structure!$H$25:$H$52,MATCH(B3296&amp;"|"&amp;I3296,Structure!$A$25:$A$52,0))</f>
        <v/>
      </c>
      <c r="P3296" s="26">
        <f>INDEX(Structure!$I$25:$I$52,MATCH(B3296&amp;"|"&amp;I3296,Structure!$A$25:$A$52,0))</f>
        <v/>
      </c>
      <c r="Q3296" s="20">
        <f>G3296/H3296</f>
        <v/>
      </c>
      <c r="R3296" s="20">
        <f>G3296/O3296</f>
        <v/>
      </c>
      <c r="S3296" s="32">
        <f>(G3296-N3296)/(P3296-N3296)</f>
        <v/>
      </c>
      <c r="T3296" s="4">
        <f>IF(G3296&lt;N3296,"Below",IF(G3296&gt;P3296,"Above","Within"))</f>
        <v/>
      </c>
      <c r="U3296" s="17">
        <f>MAX(0,N3296-G3296)*F3296</f>
        <v/>
      </c>
      <c r="V3296" s="17">
        <f>MAX(0,G3296-P3296)*F3296</f>
        <v/>
      </c>
      <c r="W3296" s="33">
        <f>IF(T3296="Above",LN(G3296/P3296)/LN(1+INDEX(Market!$E$6:$E$9,MATCH(B3296,Market!$A$6:$A$9,0))),0)</f>
        <v/>
      </c>
    </row>
    <row r="3297">
      <c r="A3297" s="5" t="inlineStr">
        <is>
          <t>E03829</t>
        </is>
      </c>
      <c r="B3297" s="5" t="inlineStr">
        <is>
          <t>ES</t>
        </is>
      </c>
      <c r="C3297" s="5" t="inlineStr">
        <is>
          <t>Sales</t>
        </is>
      </c>
      <c r="D3297" s="5" t="inlineStr">
        <is>
          <t>L2</t>
        </is>
      </c>
      <c r="E3297" s="5" t="inlineStr">
        <is>
          <t>M</t>
        </is>
      </c>
      <c r="F3297" s="5" t="n">
        <v>1</v>
      </c>
      <c r="G3297" s="31" t="n">
        <v>27350</v>
      </c>
      <c r="H3297" s="31" t="n">
        <v>32800</v>
      </c>
      <c r="I3297" s="6">
        <f>INDEX(Roles!$J$5:$J$40,MATCH(C3297&amp;"|"&amp;D3297,Roles!$A$5:$A$40,0))</f>
        <v/>
      </c>
      <c r="J3297" s="6">
        <f>INDEX(Roles!$K$5:$K$40,MATCH(C3297&amp;"|"&amp;D3297,Roles!$A$5:$A$40,0))</f>
        <v/>
      </c>
      <c r="K3297" s="26">
        <f>INDEX(Market!$K$31:$K$54,MATCH(B3297&amp;"|"&amp;J3297,Market!$A$31:$A$54,0))</f>
        <v/>
      </c>
      <c r="L3297" s="6">
        <f>INDEX(Settings!$E$13:$E$19,MATCH(I3297,Settings!$B$13:$B$19,0))</f>
        <v/>
      </c>
      <c r="M3297" s="25">
        <f>INDEX(Structure!$K$6:$K$12,MATCH(I3297,Structure!$A$6:$A$12,0))</f>
        <v/>
      </c>
      <c r="N3297" s="26">
        <f>INDEX(Structure!$G$25:$G$52,MATCH(B3297&amp;"|"&amp;I3297,Structure!$A$25:$A$52,0))</f>
        <v/>
      </c>
      <c r="O3297" s="26">
        <f>INDEX(Structure!$H$25:$H$52,MATCH(B3297&amp;"|"&amp;I3297,Structure!$A$25:$A$52,0))</f>
        <v/>
      </c>
      <c r="P3297" s="26">
        <f>INDEX(Structure!$I$25:$I$52,MATCH(B3297&amp;"|"&amp;I3297,Structure!$A$25:$A$52,0))</f>
        <v/>
      </c>
      <c r="Q3297" s="20">
        <f>G3297/H3297</f>
        <v/>
      </c>
      <c r="R3297" s="20">
        <f>G3297/O3297</f>
        <v/>
      </c>
      <c r="S3297" s="32">
        <f>(G3297-N3297)/(P3297-N3297)</f>
        <v/>
      </c>
      <c r="T3297" s="4">
        <f>IF(G3297&lt;N3297,"Below",IF(G3297&gt;P3297,"Above","Within"))</f>
        <v/>
      </c>
      <c r="U3297" s="17">
        <f>MAX(0,N3297-G3297)*F3297</f>
        <v/>
      </c>
      <c r="V3297" s="17">
        <f>MAX(0,G3297-P3297)*F3297</f>
        <v/>
      </c>
      <c r="W3297" s="33">
        <f>IF(T3297="Above",LN(G3297/P3297)/LN(1+INDEX(Market!$E$6:$E$9,MATCH(B3297,Market!$A$6:$A$9,0))),0)</f>
        <v/>
      </c>
    </row>
    <row r="3298">
      <c r="A3298" s="5" t="inlineStr">
        <is>
          <t>E03830</t>
        </is>
      </c>
      <c r="B3298" s="5" t="inlineStr">
        <is>
          <t>DE</t>
        </is>
      </c>
      <c r="C3298" s="5" t="inlineStr">
        <is>
          <t>HR</t>
        </is>
      </c>
      <c r="D3298" s="5" t="inlineStr">
        <is>
          <t>L2</t>
        </is>
      </c>
      <c r="E3298" s="5" t="inlineStr">
        <is>
          <t>F</t>
        </is>
      </c>
      <c r="F3298" s="5" t="n">
        <v>0.8</v>
      </c>
      <c r="G3298" s="31" t="n">
        <v>46100</v>
      </c>
      <c r="H3298" s="31" t="n">
        <v>47500</v>
      </c>
      <c r="I3298" s="6">
        <f>INDEX(Roles!$J$5:$J$40,MATCH(C3298&amp;"|"&amp;D3298,Roles!$A$5:$A$40,0))</f>
        <v/>
      </c>
      <c r="J3298" s="6">
        <f>INDEX(Roles!$K$5:$K$40,MATCH(C3298&amp;"|"&amp;D3298,Roles!$A$5:$A$40,0))</f>
        <v/>
      </c>
      <c r="K3298" s="26">
        <f>INDEX(Market!$K$31:$K$54,MATCH(B3298&amp;"|"&amp;J3298,Market!$A$31:$A$54,0))</f>
        <v/>
      </c>
      <c r="L3298" s="6">
        <f>INDEX(Settings!$E$13:$E$19,MATCH(I3298,Settings!$B$13:$B$19,0))</f>
        <v/>
      </c>
      <c r="M3298" s="25">
        <f>INDEX(Structure!$K$6:$K$12,MATCH(I3298,Structure!$A$6:$A$12,0))</f>
        <v/>
      </c>
      <c r="N3298" s="26">
        <f>INDEX(Structure!$G$25:$G$52,MATCH(B3298&amp;"|"&amp;I3298,Structure!$A$25:$A$52,0))</f>
        <v/>
      </c>
      <c r="O3298" s="26">
        <f>INDEX(Structure!$H$25:$H$52,MATCH(B3298&amp;"|"&amp;I3298,Structure!$A$25:$A$52,0))</f>
        <v/>
      </c>
      <c r="P3298" s="26">
        <f>INDEX(Structure!$I$25:$I$52,MATCH(B3298&amp;"|"&amp;I3298,Structure!$A$25:$A$52,0))</f>
        <v/>
      </c>
      <c r="Q3298" s="20">
        <f>G3298/H3298</f>
        <v/>
      </c>
      <c r="R3298" s="20">
        <f>G3298/O3298</f>
        <v/>
      </c>
      <c r="S3298" s="32">
        <f>(G3298-N3298)/(P3298-N3298)</f>
        <v/>
      </c>
      <c r="T3298" s="4">
        <f>IF(G3298&lt;N3298,"Below",IF(G3298&gt;P3298,"Above","Within"))</f>
        <v/>
      </c>
      <c r="U3298" s="17">
        <f>MAX(0,N3298-G3298)*F3298</f>
        <v/>
      </c>
      <c r="V3298" s="17">
        <f>MAX(0,G3298-P3298)*F3298</f>
        <v/>
      </c>
      <c r="W3298" s="33">
        <f>IF(T3298="Above",LN(G3298/P3298)/LN(1+INDEX(Market!$E$6:$E$9,MATCH(B3298,Market!$A$6:$A$9,0))),0)</f>
        <v/>
      </c>
    </row>
    <row r="3299">
      <c r="A3299" s="5" t="inlineStr">
        <is>
          <t>E03831</t>
        </is>
      </c>
      <c r="B3299" s="5" t="inlineStr">
        <is>
          <t>IT</t>
        </is>
      </c>
      <c r="C3299" s="5" t="inlineStr">
        <is>
          <t>HR</t>
        </is>
      </c>
      <c r="D3299" s="5" t="inlineStr">
        <is>
          <t>L1</t>
        </is>
      </c>
      <c r="E3299" s="5" t="inlineStr">
        <is>
          <t>F</t>
        </is>
      </c>
      <c r="F3299" s="5" t="n">
        <v>0.8</v>
      </c>
      <c r="G3299" s="31" t="n">
        <v>22000</v>
      </c>
      <c r="H3299" s="31" t="n">
        <v>26000</v>
      </c>
      <c r="I3299" s="6">
        <f>INDEX(Roles!$J$5:$J$40,MATCH(C3299&amp;"|"&amp;D3299,Roles!$A$5:$A$40,0))</f>
        <v/>
      </c>
      <c r="J3299" s="6">
        <f>INDEX(Roles!$K$5:$K$40,MATCH(C3299&amp;"|"&amp;D3299,Roles!$A$5:$A$40,0))</f>
        <v/>
      </c>
      <c r="K3299" s="26">
        <f>INDEX(Market!$K$31:$K$54,MATCH(B3299&amp;"|"&amp;J3299,Market!$A$31:$A$54,0))</f>
        <v/>
      </c>
      <c r="L3299" s="6">
        <f>INDEX(Settings!$E$13:$E$19,MATCH(I3299,Settings!$B$13:$B$19,0))</f>
        <v/>
      </c>
      <c r="M3299" s="25">
        <f>INDEX(Structure!$K$6:$K$12,MATCH(I3299,Structure!$A$6:$A$12,0))</f>
        <v/>
      </c>
      <c r="N3299" s="26">
        <f>INDEX(Structure!$G$25:$G$52,MATCH(B3299&amp;"|"&amp;I3299,Structure!$A$25:$A$52,0))</f>
        <v/>
      </c>
      <c r="O3299" s="26">
        <f>INDEX(Structure!$H$25:$H$52,MATCH(B3299&amp;"|"&amp;I3299,Structure!$A$25:$A$52,0))</f>
        <v/>
      </c>
      <c r="P3299" s="26">
        <f>INDEX(Structure!$I$25:$I$52,MATCH(B3299&amp;"|"&amp;I3299,Structure!$A$25:$A$52,0))</f>
        <v/>
      </c>
      <c r="Q3299" s="20">
        <f>G3299/H3299</f>
        <v/>
      </c>
      <c r="R3299" s="20">
        <f>G3299/O3299</f>
        <v/>
      </c>
      <c r="S3299" s="32">
        <f>(G3299-N3299)/(P3299-N3299)</f>
        <v/>
      </c>
      <c r="T3299" s="4">
        <f>IF(G3299&lt;N3299,"Below",IF(G3299&gt;P3299,"Above","Within"))</f>
        <v/>
      </c>
      <c r="U3299" s="17">
        <f>MAX(0,N3299-G3299)*F3299</f>
        <v/>
      </c>
      <c r="V3299" s="17">
        <f>MAX(0,G3299-P3299)*F3299</f>
        <v/>
      </c>
      <c r="W3299" s="33">
        <f>IF(T3299="Above",LN(G3299/P3299)/LN(1+INDEX(Market!$E$6:$E$9,MATCH(B3299,Market!$A$6:$A$9,0))),0)</f>
        <v/>
      </c>
    </row>
    <row r="3300">
      <c r="A3300" s="5" t="inlineStr">
        <is>
          <t>E03832</t>
        </is>
      </c>
      <c r="B3300" s="5" t="inlineStr">
        <is>
          <t>DE</t>
        </is>
      </c>
      <c r="C3300" s="5" t="inlineStr">
        <is>
          <t>Tech</t>
        </is>
      </c>
      <c r="D3300" s="5" t="inlineStr">
        <is>
          <t>L2</t>
        </is>
      </c>
      <c r="E3300" s="5" t="inlineStr">
        <is>
          <t>F</t>
        </is>
      </c>
      <c r="F3300" s="5" t="n">
        <v>1</v>
      </c>
      <c r="G3300" s="31" t="n">
        <v>62450</v>
      </c>
      <c r="H3300" s="31" t="n">
        <v>59400</v>
      </c>
      <c r="I3300" s="6">
        <f>INDEX(Roles!$J$5:$J$40,MATCH(C3300&amp;"|"&amp;D3300,Roles!$A$5:$A$40,0))</f>
        <v/>
      </c>
      <c r="J3300" s="6">
        <f>INDEX(Roles!$K$5:$K$40,MATCH(C3300&amp;"|"&amp;D3300,Roles!$A$5:$A$40,0))</f>
        <v/>
      </c>
      <c r="K3300" s="26">
        <f>INDEX(Market!$K$31:$K$54,MATCH(B3300&amp;"|"&amp;J3300,Market!$A$31:$A$54,0))</f>
        <v/>
      </c>
      <c r="L3300" s="6">
        <f>INDEX(Settings!$E$13:$E$19,MATCH(I3300,Settings!$B$13:$B$19,0))</f>
        <v/>
      </c>
      <c r="M3300" s="25">
        <f>INDEX(Structure!$K$6:$K$12,MATCH(I3300,Structure!$A$6:$A$12,0))</f>
        <v/>
      </c>
      <c r="N3300" s="26">
        <f>INDEX(Structure!$G$25:$G$52,MATCH(B3300&amp;"|"&amp;I3300,Structure!$A$25:$A$52,0))</f>
        <v/>
      </c>
      <c r="O3300" s="26">
        <f>INDEX(Structure!$H$25:$H$52,MATCH(B3300&amp;"|"&amp;I3300,Structure!$A$25:$A$52,0))</f>
        <v/>
      </c>
      <c r="P3300" s="26">
        <f>INDEX(Structure!$I$25:$I$52,MATCH(B3300&amp;"|"&amp;I3300,Structure!$A$25:$A$52,0))</f>
        <v/>
      </c>
      <c r="Q3300" s="20">
        <f>G3300/H3300</f>
        <v/>
      </c>
      <c r="R3300" s="20">
        <f>G3300/O3300</f>
        <v/>
      </c>
      <c r="S3300" s="32">
        <f>(G3300-N3300)/(P3300-N3300)</f>
        <v/>
      </c>
      <c r="T3300" s="4">
        <f>IF(G3300&lt;N3300,"Below",IF(G3300&gt;P3300,"Above","Within"))</f>
        <v/>
      </c>
      <c r="U3300" s="17">
        <f>MAX(0,N3300-G3300)*F3300</f>
        <v/>
      </c>
      <c r="V3300" s="17">
        <f>MAX(0,G3300-P3300)*F3300</f>
        <v/>
      </c>
      <c r="W3300" s="33">
        <f>IF(T3300="Above",LN(G3300/P3300)/LN(1+INDEX(Market!$E$6:$E$9,MATCH(B3300,Market!$A$6:$A$9,0))),0)</f>
        <v/>
      </c>
    </row>
    <row r="3301">
      <c r="A3301" s="5" t="inlineStr">
        <is>
          <t>E03833</t>
        </is>
      </c>
      <c r="B3301" s="5" t="inlineStr">
        <is>
          <t>IT</t>
        </is>
      </c>
      <c r="C3301" s="5" t="inlineStr">
        <is>
          <t>Finance</t>
        </is>
      </c>
      <c r="D3301" s="5" t="inlineStr">
        <is>
          <t>L3</t>
        </is>
      </c>
      <c r="E3301" s="5" t="inlineStr">
        <is>
          <t>F</t>
        </is>
      </c>
      <c r="F3301" s="5" t="n">
        <v>1</v>
      </c>
      <c r="G3301" s="31" t="n">
        <v>51550</v>
      </c>
      <c r="H3301" s="31" t="n">
        <v>45800</v>
      </c>
      <c r="I3301" s="6">
        <f>INDEX(Roles!$J$5:$J$40,MATCH(C3301&amp;"|"&amp;D3301,Roles!$A$5:$A$40,0))</f>
        <v/>
      </c>
      <c r="J3301" s="6">
        <f>INDEX(Roles!$K$5:$K$40,MATCH(C3301&amp;"|"&amp;D3301,Roles!$A$5:$A$40,0))</f>
        <v/>
      </c>
      <c r="K3301" s="26">
        <f>INDEX(Market!$K$31:$K$54,MATCH(B3301&amp;"|"&amp;J3301,Market!$A$31:$A$54,0))</f>
        <v/>
      </c>
      <c r="L3301" s="6">
        <f>INDEX(Settings!$E$13:$E$19,MATCH(I3301,Settings!$B$13:$B$19,0))</f>
        <v/>
      </c>
      <c r="M3301" s="25">
        <f>INDEX(Structure!$K$6:$K$12,MATCH(I3301,Structure!$A$6:$A$12,0))</f>
        <v/>
      </c>
      <c r="N3301" s="26">
        <f>INDEX(Structure!$G$25:$G$52,MATCH(B3301&amp;"|"&amp;I3301,Structure!$A$25:$A$52,0))</f>
        <v/>
      </c>
      <c r="O3301" s="26">
        <f>INDEX(Structure!$H$25:$H$52,MATCH(B3301&amp;"|"&amp;I3301,Structure!$A$25:$A$52,0))</f>
        <v/>
      </c>
      <c r="P3301" s="26">
        <f>INDEX(Structure!$I$25:$I$52,MATCH(B3301&amp;"|"&amp;I3301,Structure!$A$25:$A$52,0))</f>
        <v/>
      </c>
      <c r="Q3301" s="20">
        <f>G3301/H3301</f>
        <v/>
      </c>
      <c r="R3301" s="20">
        <f>G3301/O3301</f>
        <v/>
      </c>
      <c r="S3301" s="32">
        <f>(G3301-N3301)/(P3301-N3301)</f>
        <v/>
      </c>
      <c r="T3301" s="4">
        <f>IF(G3301&lt;N3301,"Below",IF(G3301&gt;P3301,"Above","Within"))</f>
        <v/>
      </c>
      <c r="U3301" s="17">
        <f>MAX(0,N3301-G3301)*F3301</f>
        <v/>
      </c>
      <c r="V3301" s="17">
        <f>MAX(0,G3301-P3301)*F3301</f>
        <v/>
      </c>
      <c r="W3301" s="33">
        <f>IF(T3301="Above",LN(G3301/P3301)/LN(1+INDEX(Market!$E$6:$E$9,MATCH(B3301,Market!$A$6:$A$9,0))),0)</f>
        <v/>
      </c>
    </row>
    <row r="3302">
      <c r="A3302" s="5" t="inlineStr">
        <is>
          <t>E03834</t>
        </is>
      </c>
      <c r="B3302" s="5" t="inlineStr">
        <is>
          <t>PL</t>
        </is>
      </c>
      <c r="C3302" s="5" t="inlineStr">
        <is>
          <t>Tech</t>
        </is>
      </c>
      <c r="D3302" s="5" t="inlineStr">
        <is>
          <t>L2</t>
        </is>
      </c>
      <c r="E3302" s="5" t="inlineStr">
        <is>
          <t>M</t>
        </is>
      </c>
      <c r="F3302" s="5" t="n">
        <v>1</v>
      </c>
      <c r="G3302" s="31" t="n">
        <v>35350</v>
      </c>
      <c r="H3302" s="31" t="n">
        <v>32800</v>
      </c>
      <c r="I3302" s="6">
        <f>INDEX(Roles!$J$5:$J$40,MATCH(C3302&amp;"|"&amp;D3302,Roles!$A$5:$A$40,0))</f>
        <v/>
      </c>
      <c r="J3302" s="6">
        <f>INDEX(Roles!$K$5:$K$40,MATCH(C3302&amp;"|"&amp;D3302,Roles!$A$5:$A$40,0))</f>
        <v/>
      </c>
      <c r="K3302" s="26">
        <f>INDEX(Market!$K$31:$K$54,MATCH(B3302&amp;"|"&amp;J3302,Market!$A$31:$A$54,0))</f>
        <v/>
      </c>
      <c r="L3302" s="6">
        <f>INDEX(Settings!$E$13:$E$19,MATCH(I3302,Settings!$B$13:$B$19,0))</f>
        <v/>
      </c>
      <c r="M3302" s="25">
        <f>INDEX(Structure!$K$6:$K$12,MATCH(I3302,Structure!$A$6:$A$12,0))</f>
        <v/>
      </c>
      <c r="N3302" s="26">
        <f>INDEX(Structure!$G$25:$G$52,MATCH(B3302&amp;"|"&amp;I3302,Structure!$A$25:$A$52,0))</f>
        <v/>
      </c>
      <c r="O3302" s="26">
        <f>INDEX(Structure!$H$25:$H$52,MATCH(B3302&amp;"|"&amp;I3302,Structure!$A$25:$A$52,0))</f>
        <v/>
      </c>
      <c r="P3302" s="26">
        <f>INDEX(Structure!$I$25:$I$52,MATCH(B3302&amp;"|"&amp;I3302,Structure!$A$25:$A$52,0))</f>
        <v/>
      </c>
      <c r="Q3302" s="20">
        <f>G3302/H3302</f>
        <v/>
      </c>
      <c r="R3302" s="20">
        <f>G3302/O3302</f>
        <v/>
      </c>
      <c r="S3302" s="32">
        <f>(G3302-N3302)/(P3302-N3302)</f>
        <v/>
      </c>
      <c r="T3302" s="4">
        <f>IF(G3302&lt;N3302,"Below",IF(G3302&gt;P3302,"Above","Within"))</f>
        <v/>
      </c>
      <c r="U3302" s="17">
        <f>MAX(0,N3302-G3302)*F3302</f>
        <v/>
      </c>
      <c r="V3302" s="17">
        <f>MAX(0,G3302-P3302)*F3302</f>
        <v/>
      </c>
      <c r="W3302" s="33">
        <f>IF(T3302="Above",LN(G3302/P3302)/LN(1+INDEX(Market!$E$6:$E$9,MATCH(B3302,Market!$A$6:$A$9,0))),0)</f>
        <v/>
      </c>
    </row>
    <row r="3303">
      <c r="A3303" s="5" t="inlineStr">
        <is>
          <t>E03835</t>
        </is>
      </c>
      <c r="B3303" s="5" t="inlineStr">
        <is>
          <t>ES</t>
        </is>
      </c>
      <c r="C3303" s="5" t="inlineStr">
        <is>
          <t>Operations</t>
        </is>
      </c>
      <c r="D3303" s="5" t="inlineStr">
        <is>
          <t>L3</t>
        </is>
      </c>
      <c r="E3303" s="5" t="inlineStr">
        <is>
          <t>M</t>
        </is>
      </c>
      <c r="F3303" s="5" t="n">
        <v>1</v>
      </c>
      <c r="G3303" s="31" t="n">
        <v>38800</v>
      </c>
      <c r="H3303" s="31" t="n">
        <v>38000</v>
      </c>
      <c r="I3303" s="6">
        <f>INDEX(Roles!$J$5:$J$40,MATCH(C3303&amp;"|"&amp;D3303,Roles!$A$5:$A$40,0))</f>
        <v/>
      </c>
      <c r="J3303" s="6">
        <f>INDEX(Roles!$K$5:$K$40,MATCH(C3303&amp;"|"&amp;D3303,Roles!$A$5:$A$40,0))</f>
        <v/>
      </c>
      <c r="K3303" s="26">
        <f>INDEX(Market!$K$31:$K$54,MATCH(B3303&amp;"|"&amp;J3303,Market!$A$31:$A$54,0))</f>
        <v/>
      </c>
      <c r="L3303" s="6">
        <f>INDEX(Settings!$E$13:$E$19,MATCH(I3303,Settings!$B$13:$B$19,0))</f>
        <v/>
      </c>
      <c r="M3303" s="25">
        <f>INDEX(Structure!$K$6:$K$12,MATCH(I3303,Structure!$A$6:$A$12,0))</f>
        <v/>
      </c>
      <c r="N3303" s="26">
        <f>INDEX(Structure!$G$25:$G$52,MATCH(B3303&amp;"|"&amp;I3303,Structure!$A$25:$A$52,0))</f>
        <v/>
      </c>
      <c r="O3303" s="26">
        <f>INDEX(Structure!$H$25:$H$52,MATCH(B3303&amp;"|"&amp;I3303,Structure!$A$25:$A$52,0))</f>
        <v/>
      </c>
      <c r="P3303" s="26">
        <f>INDEX(Structure!$I$25:$I$52,MATCH(B3303&amp;"|"&amp;I3303,Structure!$A$25:$A$52,0))</f>
        <v/>
      </c>
      <c r="Q3303" s="20">
        <f>G3303/H3303</f>
        <v/>
      </c>
      <c r="R3303" s="20">
        <f>G3303/O3303</f>
        <v/>
      </c>
      <c r="S3303" s="32">
        <f>(G3303-N3303)/(P3303-N3303)</f>
        <v/>
      </c>
      <c r="T3303" s="4">
        <f>IF(G3303&lt;N3303,"Below",IF(G3303&gt;P3303,"Above","Within"))</f>
        <v/>
      </c>
      <c r="U3303" s="17">
        <f>MAX(0,N3303-G3303)*F3303</f>
        <v/>
      </c>
      <c r="V3303" s="17">
        <f>MAX(0,G3303-P3303)*F3303</f>
        <v/>
      </c>
      <c r="W3303" s="33">
        <f>IF(T3303="Above",LN(G3303/P3303)/LN(1+INDEX(Market!$E$6:$E$9,MATCH(B3303,Market!$A$6:$A$9,0))),0)</f>
        <v/>
      </c>
    </row>
    <row r="3304">
      <c r="A3304" s="5" t="inlineStr">
        <is>
          <t>E03836</t>
        </is>
      </c>
      <c r="B3304" s="5" t="inlineStr">
        <is>
          <t>DE</t>
        </is>
      </c>
      <c r="C3304" s="5" t="inlineStr">
        <is>
          <t>Tech</t>
        </is>
      </c>
      <c r="D3304" s="5" t="inlineStr">
        <is>
          <t>L1</t>
        </is>
      </c>
      <c r="E3304" s="5" t="inlineStr">
        <is>
          <t>F</t>
        </is>
      </c>
      <c r="F3304" s="5" t="n">
        <v>1</v>
      </c>
      <c r="G3304" s="31" t="n">
        <v>37150</v>
      </c>
      <c r="H3304" s="31" t="n">
        <v>47500</v>
      </c>
      <c r="I3304" s="6">
        <f>INDEX(Roles!$J$5:$J$40,MATCH(C3304&amp;"|"&amp;D3304,Roles!$A$5:$A$40,0))</f>
        <v/>
      </c>
      <c r="J3304" s="6">
        <f>INDEX(Roles!$K$5:$K$40,MATCH(C3304&amp;"|"&amp;D3304,Roles!$A$5:$A$40,0))</f>
        <v/>
      </c>
      <c r="K3304" s="26">
        <f>INDEX(Market!$K$31:$K$54,MATCH(B3304&amp;"|"&amp;J3304,Market!$A$31:$A$54,0))</f>
        <v/>
      </c>
      <c r="L3304" s="6">
        <f>INDEX(Settings!$E$13:$E$19,MATCH(I3304,Settings!$B$13:$B$19,0))</f>
        <v/>
      </c>
      <c r="M3304" s="25">
        <f>INDEX(Structure!$K$6:$K$12,MATCH(I3304,Structure!$A$6:$A$12,0))</f>
        <v/>
      </c>
      <c r="N3304" s="26">
        <f>INDEX(Structure!$G$25:$G$52,MATCH(B3304&amp;"|"&amp;I3304,Structure!$A$25:$A$52,0))</f>
        <v/>
      </c>
      <c r="O3304" s="26">
        <f>INDEX(Structure!$H$25:$H$52,MATCH(B3304&amp;"|"&amp;I3304,Structure!$A$25:$A$52,0))</f>
        <v/>
      </c>
      <c r="P3304" s="26">
        <f>INDEX(Structure!$I$25:$I$52,MATCH(B3304&amp;"|"&amp;I3304,Structure!$A$25:$A$52,0))</f>
        <v/>
      </c>
      <c r="Q3304" s="20">
        <f>G3304/H3304</f>
        <v/>
      </c>
      <c r="R3304" s="20">
        <f>G3304/O3304</f>
        <v/>
      </c>
      <c r="S3304" s="32">
        <f>(G3304-N3304)/(P3304-N3304)</f>
        <v/>
      </c>
      <c r="T3304" s="4">
        <f>IF(G3304&lt;N3304,"Below",IF(G3304&gt;P3304,"Above","Within"))</f>
        <v/>
      </c>
      <c r="U3304" s="17">
        <f>MAX(0,N3304-G3304)*F3304</f>
        <v/>
      </c>
      <c r="V3304" s="17">
        <f>MAX(0,G3304-P3304)*F3304</f>
        <v/>
      </c>
      <c r="W3304" s="33">
        <f>IF(T3304="Above",LN(G3304/P3304)/LN(1+INDEX(Market!$E$6:$E$9,MATCH(B3304,Market!$A$6:$A$9,0))),0)</f>
        <v/>
      </c>
    </row>
    <row r="3305">
      <c r="A3305" s="5" t="inlineStr">
        <is>
          <t>E03837</t>
        </is>
      </c>
      <c r="B3305" s="5" t="inlineStr">
        <is>
          <t>IT</t>
        </is>
      </c>
      <c r="C3305" s="5" t="inlineStr">
        <is>
          <t>Operations</t>
        </is>
      </c>
      <c r="D3305" s="5" t="inlineStr">
        <is>
          <t>L3</t>
        </is>
      </c>
      <c r="E3305" s="5" t="inlineStr">
        <is>
          <t>M</t>
        </is>
      </c>
      <c r="F3305" s="5" t="n">
        <v>1</v>
      </c>
      <c r="G3305" s="31" t="n">
        <v>36150</v>
      </c>
      <c r="H3305" s="31" t="n">
        <v>39500</v>
      </c>
      <c r="I3305" s="6">
        <f>INDEX(Roles!$J$5:$J$40,MATCH(C3305&amp;"|"&amp;D3305,Roles!$A$5:$A$40,0))</f>
        <v/>
      </c>
      <c r="J3305" s="6">
        <f>INDEX(Roles!$K$5:$K$40,MATCH(C3305&amp;"|"&amp;D3305,Roles!$A$5:$A$40,0))</f>
        <v/>
      </c>
      <c r="K3305" s="26">
        <f>INDEX(Market!$K$31:$K$54,MATCH(B3305&amp;"|"&amp;J3305,Market!$A$31:$A$54,0))</f>
        <v/>
      </c>
      <c r="L3305" s="6">
        <f>INDEX(Settings!$E$13:$E$19,MATCH(I3305,Settings!$B$13:$B$19,0))</f>
        <v/>
      </c>
      <c r="M3305" s="25">
        <f>INDEX(Structure!$K$6:$K$12,MATCH(I3305,Structure!$A$6:$A$12,0))</f>
        <v/>
      </c>
      <c r="N3305" s="26">
        <f>INDEX(Structure!$G$25:$G$52,MATCH(B3305&amp;"|"&amp;I3305,Structure!$A$25:$A$52,0))</f>
        <v/>
      </c>
      <c r="O3305" s="26">
        <f>INDEX(Structure!$H$25:$H$52,MATCH(B3305&amp;"|"&amp;I3305,Structure!$A$25:$A$52,0))</f>
        <v/>
      </c>
      <c r="P3305" s="26">
        <f>INDEX(Structure!$I$25:$I$52,MATCH(B3305&amp;"|"&amp;I3305,Structure!$A$25:$A$52,0))</f>
        <v/>
      </c>
      <c r="Q3305" s="20">
        <f>G3305/H3305</f>
        <v/>
      </c>
      <c r="R3305" s="20">
        <f>G3305/O3305</f>
        <v/>
      </c>
      <c r="S3305" s="32">
        <f>(G3305-N3305)/(P3305-N3305)</f>
        <v/>
      </c>
      <c r="T3305" s="4">
        <f>IF(G3305&lt;N3305,"Below",IF(G3305&gt;P3305,"Above","Within"))</f>
        <v/>
      </c>
      <c r="U3305" s="17">
        <f>MAX(0,N3305-G3305)*F3305</f>
        <v/>
      </c>
      <c r="V3305" s="17">
        <f>MAX(0,G3305-P3305)*F3305</f>
        <v/>
      </c>
      <c r="W3305" s="33">
        <f>IF(T3305="Above",LN(G3305/P3305)/LN(1+INDEX(Market!$E$6:$E$9,MATCH(B3305,Market!$A$6:$A$9,0))),0)</f>
        <v/>
      </c>
    </row>
    <row r="3306">
      <c r="A3306" s="5" t="inlineStr">
        <is>
          <t>E03838</t>
        </is>
      </c>
      <c r="B3306" s="5" t="inlineStr">
        <is>
          <t>DE</t>
        </is>
      </c>
      <c r="C3306" s="5" t="inlineStr">
        <is>
          <t>Operations</t>
        </is>
      </c>
      <c r="D3306" s="5" t="inlineStr">
        <is>
          <t>L2</t>
        </is>
      </c>
      <c r="E3306" s="5" t="inlineStr">
        <is>
          <t>M</t>
        </is>
      </c>
      <c r="F3306" s="5" t="n">
        <v>1</v>
      </c>
      <c r="G3306" s="31" t="n">
        <v>44450</v>
      </c>
      <c r="H3306" s="31" t="n">
        <v>45100</v>
      </c>
      <c r="I3306" s="6">
        <f>INDEX(Roles!$J$5:$J$40,MATCH(C3306&amp;"|"&amp;D3306,Roles!$A$5:$A$40,0))</f>
        <v/>
      </c>
      <c r="J3306" s="6">
        <f>INDEX(Roles!$K$5:$K$40,MATCH(C3306&amp;"|"&amp;D3306,Roles!$A$5:$A$40,0))</f>
        <v/>
      </c>
      <c r="K3306" s="26">
        <f>INDEX(Market!$K$31:$K$54,MATCH(B3306&amp;"|"&amp;J3306,Market!$A$31:$A$54,0))</f>
        <v/>
      </c>
      <c r="L3306" s="6">
        <f>INDEX(Settings!$E$13:$E$19,MATCH(I3306,Settings!$B$13:$B$19,0))</f>
        <v/>
      </c>
      <c r="M3306" s="25">
        <f>INDEX(Structure!$K$6:$K$12,MATCH(I3306,Structure!$A$6:$A$12,0))</f>
        <v/>
      </c>
      <c r="N3306" s="26">
        <f>INDEX(Structure!$G$25:$G$52,MATCH(B3306&amp;"|"&amp;I3306,Structure!$A$25:$A$52,0))</f>
        <v/>
      </c>
      <c r="O3306" s="26">
        <f>INDEX(Structure!$H$25:$H$52,MATCH(B3306&amp;"|"&amp;I3306,Structure!$A$25:$A$52,0))</f>
        <v/>
      </c>
      <c r="P3306" s="26">
        <f>INDEX(Structure!$I$25:$I$52,MATCH(B3306&amp;"|"&amp;I3306,Structure!$A$25:$A$52,0))</f>
        <v/>
      </c>
      <c r="Q3306" s="20">
        <f>G3306/H3306</f>
        <v/>
      </c>
      <c r="R3306" s="20">
        <f>G3306/O3306</f>
        <v/>
      </c>
      <c r="S3306" s="32">
        <f>(G3306-N3306)/(P3306-N3306)</f>
        <v/>
      </c>
      <c r="T3306" s="4">
        <f>IF(G3306&lt;N3306,"Below",IF(G3306&gt;P3306,"Above","Within"))</f>
        <v/>
      </c>
      <c r="U3306" s="17">
        <f>MAX(0,N3306-G3306)*F3306</f>
        <v/>
      </c>
      <c r="V3306" s="17">
        <f>MAX(0,G3306-P3306)*F3306</f>
        <v/>
      </c>
      <c r="W3306" s="33">
        <f>IF(T3306="Above",LN(G3306/P3306)/LN(1+INDEX(Market!$E$6:$E$9,MATCH(B3306,Market!$A$6:$A$9,0))),0)</f>
        <v/>
      </c>
    </row>
    <row r="3307">
      <c r="A3307" s="5" t="inlineStr">
        <is>
          <t>E03839</t>
        </is>
      </c>
      <c r="B3307" s="5" t="inlineStr">
        <is>
          <t>ES</t>
        </is>
      </c>
      <c r="C3307" s="5" t="inlineStr">
        <is>
          <t>HR</t>
        </is>
      </c>
      <c r="D3307" s="5" t="inlineStr">
        <is>
          <t>L2</t>
        </is>
      </c>
      <c r="E3307" s="5" t="inlineStr">
        <is>
          <t>F</t>
        </is>
      </c>
      <c r="F3307" s="5" t="n">
        <v>1</v>
      </c>
      <c r="G3307" s="31" t="n">
        <v>31250</v>
      </c>
      <c r="H3307" s="31" t="n">
        <v>31200</v>
      </c>
      <c r="I3307" s="6">
        <f>INDEX(Roles!$J$5:$J$40,MATCH(C3307&amp;"|"&amp;D3307,Roles!$A$5:$A$40,0))</f>
        <v/>
      </c>
      <c r="J3307" s="6">
        <f>INDEX(Roles!$K$5:$K$40,MATCH(C3307&amp;"|"&amp;D3307,Roles!$A$5:$A$40,0))</f>
        <v/>
      </c>
      <c r="K3307" s="26">
        <f>INDEX(Market!$K$31:$K$54,MATCH(B3307&amp;"|"&amp;J3307,Market!$A$31:$A$54,0))</f>
        <v/>
      </c>
      <c r="L3307" s="6">
        <f>INDEX(Settings!$E$13:$E$19,MATCH(I3307,Settings!$B$13:$B$19,0))</f>
        <v/>
      </c>
      <c r="M3307" s="25">
        <f>INDEX(Structure!$K$6:$K$12,MATCH(I3307,Structure!$A$6:$A$12,0))</f>
        <v/>
      </c>
      <c r="N3307" s="26">
        <f>INDEX(Structure!$G$25:$G$52,MATCH(B3307&amp;"|"&amp;I3307,Structure!$A$25:$A$52,0))</f>
        <v/>
      </c>
      <c r="O3307" s="26">
        <f>INDEX(Structure!$H$25:$H$52,MATCH(B3307&amp;"|"&amp;I3307,Structure!$A$25:$A$52,0))</f>
        <v/>
      </c>
      <c r="P3307" s="26">
        <f>INDEX(Structure!$I$25:$I$52,MATCH(B3307&amp;"|"&amp;I3307,Structure!$A$25:$A$52,0))</f>
        <v/>
      </c>
      <c r="Q3307" s="20">
        <f>G3307/H3307</f>
        <v/>
      </c>
      <c r="R3307" s="20">
        <f>G3307/O3307</f>
        <v/>
      </c>
      <c r="S3307" s="32">
        <f>(G3307-N3307)/(P3307-N3307)</f>
        <v/>
      </c>
      <c r="T3307" s="4">
        <f>IF(G3307&lt;N3307,"Below",IF(G3307&gt;P3307,"Above","Within"))</f>
        <v/>
      </c>
      <c r="U3307" s="17">
        <f>MAX(0,N3307-G3307)*F3307</f>
        <v/>
      </c>
      <c r="V3307" s="17">
        <f>MAX(0,G3307-P3307)*F3307</f>
        <v/>
      </c>
      <c r="W3307" s="33">
        <f>IF(T3307="Above",LN(G3307/P3307)/LN(1+INDEX(Market!$E$6:$E$9,MATCH(B3307,Market!$A$6:$A$9,0))),0)</f>
        <v/>
      </c>
    </row>
    <row r="3308">
      <c r="A3308" s="5" t="inlineStr">
        <is>
          <t>E03841</t>
        </is>
      </c>
      <c r="B3308" s="5" t="inlineStr">
        <is>
          <t>PL</t>
        </is>
      </c>
      <c r="C3308" s="5" t="inlineStr">
        <is>
          <t>Sales</t>
        </is>
      </c>
      <c r="D3308" s="5" t="inlineStr">
        <is>
          <t>L4</t>
        </is>
      </c>
      <c r="E3308" s="5" t="inlineStr">
        <is>
          <t>M</t>
        </is>
      </c>
      <c r="F3308" s="5" t="n">
        <v>1</v>
      </c>
      <c r="G3308" s="31" t="n">
        <v>52700</v>
      </c>
      <c r="H3308" s="31" t="n">
        <v>46300</v>
      </c>
      <c r="I3308" s="6">
        <f>INDEX(Roles!$J$5:$J$40,MATCH(C3308&amp;"|"&amp;D3308,Roles!$A$5:$A$40,0))</f>
        <v/>
      </c>
      <c r="J3308" s="6">
        <f>INDEX(Roles!$K$5:$K$40,MATCH(C3308&amp;"|"&amp;D3308,Roles!$A$5:$A$40,0))</f>
        <v/>
      </c>
      <c r="K3308" s="26">
        <f>INDEX(Market!$K$31:$K$54,MATCH(B3308&amp;"|"&amp;J3308,Market!$A$31:$A$54,0))</f>
        <v/>
      </c>
      <c r="L3308" s="6">
        <f>INDEX(Settings!$E$13:$E$19,MATCH(I3308,Settings!$B$13:$B$19,0))</f>
        <v/>
      </c>
      <c r="M3308" s="25">
        <f>INDEX(Structure!$K$6:$K$12,MATCH(I3308,Structure!$A$6:$A$12,0))</f>
        <v/>
      </c>
      <c r="N3308" s="26">
        <f>INDEX(Structure!$G$25:$G$52,MATCH(B3308&amp;"|"&amp;I3308,Structure!$A$25:$A$52,0))</f>
        <v/>
      </c>
      <c r="O3308" s="26">
        <f>INDEX(Structure!$H$25:$H$52,MATCH(B3308&amp;"|"&amp;I3308,Structure!$A$25:$A$52,0))</f>
        <v/>
      </c>
      <c r="P3308" s="26">
        <f>INDEX(Structure!$I$25:$I$52,MATCH(B3308&amp;"|"&amp;I3308,Structure!$A$25:$A$52,0))</f>
        <v/>
      </c>
      <c r="Q3308" s="20">
        <f>G3308/H3308</f>
        <v/>
      </c>
      <c r="R3308" s="20">
        <f>G3308/O3308</f>
        <v/>
      </c>
      <c r="S3308" s="32">
        <f>(G3308-N3308)/(P3308-N3308)</f>
        <v/>
      </c>
      <c r="T3308" s="4">
        <f>IF(G3308&lt;N3308,"Below",IF(G3308&gt;P3308,"Above","Within"))</f>
        <v/>
      </c>
      <c r="U3308" s="17">
        <f>MAX(0,N3308-G3308)*F3308</f>
        <v/>
      </c>
      <c r="V3308" s="17">
        <f>MAX(0,G3308-P3308)*F3308</f>
        <v/>
      </c>
      <c r="W3308" s="33">
        <f>IF(T3308="Above",LN(G3308/P3308)/LN(1+INDEX(Market!$E$6:$E$9,MATCH(B3308,Market!$A$6:$A$9,0))),0)</f>
        <v/>
      </c>
    </row>
    <row r="3309">
      <c r="A3309" s="5" t="inlineStr">
        <is>
          <t>E03842</t>
        </is>
      </c>
      <c r="B3309" s="5" t="inlineStr">
        <is>
          <t>DE</t>
        </is>
      </c>
      <c r="C3309" s="5" t="inlineStr">
        <is>
          <t>HR</t>
        </is>
      </c>
      <c r="D3309" s="5" t="inlineStr">
        <is>
          <t>L3</t>
        </is>
      </c>
      <c r="E3309" s="5" t="inlineStr">
        <is>
          <t>F</t>
        </is>
      </c>
      <c r="F3309" s="5" t="n">
        <v>1</v>
      </c>
      <c r="G3309" s="31" t="n">
        <v>48250</v>
      </c>
      <c r="H3309" s="31" t="n">
        <v>60800</v>
      </c>
      <c r="I3309" s="6">
        <f>INDEX(Roles!$J$5:$J$40,MATCH(C3309&amp;"|"&amp;D3309,Roles!$A$5:$A$40,0))</f>
        <v/>
      </c>
      <c r="J3309" s="6">
        <f>INDEX(Roles!$K$5:$K$40,MATCH(C3309&amp;"|"&amp;D3309,Roles!$A$5:$A$40,0))</f>
        <v/>
      </c>
      <c r="K3309" s="26">
        <f>INDEX(Market!$K$31:$K$54,MATCH(B3309&amp;"|"&amp;J3309,Market!$A$31:$A$54,0))</f>
        <v/>
      </c>
      <c r="L3309" s="6">
        <f>INDEX(Settings!$E$13:$E$19,MATCH(I3309,Settings!$B$13:$B$19,0))</f>
        <v/>
      </c>
      <c r="M3309" s="25">
        <f>INDEX(Structure!$K$6:$K$12,MATCH(I3309,Structure!$A$6:$A$12,0))</f>
        <v/>
      </c>
      <c r="N3309" s="26">
        <f>INDEX(Structure!$G$25:$G$52,MATCH(B3309&amp;"|"&amp;I3309,Structure!$A$25:$A$52,0))</f>
        <v/>
      </c>
      <c r="O3309" s="26">
        <f>INDEX(Structure!$H$25:$H$52,MATCH(B3309&amp;"|"&amp;I3309,Structure!$A$25:$A$52,0))</f>
        <v/>
      </c>
      <c r="P3309" s="26">
        <f>INDEX(Structure!$I$25:$I$52,MATCH(B3309&amp;"|"&amp;I3309,Structure!$A$25:$A$52,0))</f>
        <v/>
      </c>
      <c r="Q3309" s="20">
        <f>G3309/H3309</f>
        <v/>
      </c>
      <c r="R3309" s="20">
        <f>G3309/O3309</f>
        <v/>
      </c>
      <c r="S3309" s="32">
        <f>(G3309-N3309)/(P3309-N3309)</f>
        <v/>
      </c>
      <c r="T3309" s="4">
        <f>IF(G3309&lt;N3309,"Below",IF(G3309&gt;P3309,"Above","Within"))</f>
        <v/>
      </c>
      <c r="U3309" s="17">
        <f>MAX(0,N3309-G3309)*F3309</f>
        <v/>
      </c>
      <c r="V3309" s="17">
        <f>MAX(0,G3309-P3309)*F3309</f>
        <v/>
      </c>
      <c r="W3309" s="33">
        <f>IF(T3309="Above",LN(G3309/P3309)/LN(1+INDEX(Market!$E$6:$E$9,MATCH(B3309,Market!$A$6:$A$9,0))),0)</f>
        <v/>
      </c>
    </row>
    <row r="3310">
      <c r="A3310" s="5" t="inlineStr">
        <is>
          <t>E03843</t>
        </is>
      </c>
      <c r="B3310" s="5" t="inlineStr">
        <is>
          <t>ES</t>
        </is>
      </c>
      <c r="C3310" s="5" t="inlineStr">
        <is>
          <t>Tech</t>
        </is>
      </c>
      <c r="D3310" s="5" t="inlineStr">
        <is>
          <t>L4</t>
        </is>
      </c>
      <c r="E3310" s="5" t="inlineStr">
        <is>
          <t>M</t>
        </is>
      </c>
      <c r="F3310" s="5" t="n">
        <v>1</v>
      </c>
      <c r="G3310" s="31" t="n">
        <v>62650</v>
      </c>
      <c r="H3310" s="31" t="n">
        <v>65600</v>
      </c>
      <c r="I3310" s="6">
        <f>INDEX(Roles!$J$5:$J$40,MATCH(C3310&amp;"|"&amp;D3310,Roles!$A$5:$A$40,0))</f>
        <v/>
      </c>
      <c r="J3310" s="6">
        <f>INDEX(Roles!$K$5:$K$40,MATCH(C3310&amp;"|"&amp;D3310,Roles!$A$5:$A$40,0))</f>
        <v/>
      </c>
      <c r="K3310" s="26">
        <f>INDEX(Market!$K$31:$K$54,MATCH(B3310&amp;"|"&amp;J3310,Market!$A$31:$A$54,0))</f>
        <v/>
      </c>
      <c r="L3310" s="6">
        <f>INDEX(Settings!$E$13:$E$19,MATCH(I3310,Settings!$B$13:$B$19,0))</f>
        <v/>
      </c>
      <c r="M3310" s="25">
        <f>INDEX(Structure!$K$6:$K$12,MATCH(I3310,Structure!$A$6:$A$12,0))</f>
        <v/>
      </c>
      <c r="N3310" s="26">
        <f>INDEX(Structure!$G$25:$G$52,MATCH(B3310&amp;"|"&amp;I3310,Structure!$A$25:$A$52,0))</f>
        <v/>
      </c>
      <c r="O3310" s="26">
        <f>INDEX(Structure!$H$25:$H$52,MATCH(B3310&amp;"|"&amp;I3310,Structure!$A$25:$A$52,0))</f>
        <v/>
      </c>
      <c r="P3310" s="26">
        <f>INDEX(Structure!$I$25:$I$52,MATCH(B3310&amp;"|"&amp;I3310,Structure!$A$25:$A$52,0))</f>
        <v/>
      </c>
      <c r="Q3310" s="20">
        <f>G3310/H3310</f>
        <v/>
      </c>
      <c r="R3310" s="20">
        <f>G3310/O3310</f>
        <v/>
      </c>
      <c r="S3310" s="32">
        <f>(G3310-N3310)/(P3310-N3310)</f>
        <v/>
      </c>
      <c r="T3310" s="4">
        <f>IF(G3310&lt;N3310,"Below",IF(G3310&gt;P3310,"Above","Within"))</f>
        <v/>
      </c>
      <c r="U3310" s="17">
        <f>MAX(0,N3310-G3310)*F3310</f>
        <v/>
      </c>
      <c r="V3310" s="17">
        <f>MAX(0,G3310-P3310)*F3310</f>
        <v/>
      </c>
      <c r="W3310" s="33">
        <f>IF(T3310="Above",LN(G3310/P3310)/LN(1+INDEX(Market!$E$6:$E$9,MATCH(B3310,Market!$A$6:$A$9,0))),0)</f>
        <v/>
      </c>
    </row>
    <row r="3311">
      <c r="A3311" s="5" t="inlineStr">
        <is>
          <t>E03844</t>
        </is>
      </c>
      <c r="B3311" s="5" t="inlineStr">
        <is>
          <t>PL</t>
        </is>
      </c>
      <c r="C3311" s="5" t="inlineStr">
        <is>
          <t>Operations</t>
        </is>
      </c>
      <c r="D3311" s="5" t="inlineStr">
        <is>
          <t>L2</t>
        </is>
      </c>
      <c r="E3311" s="5" t="inlineStr">
        <is>
          <t>M</t>
        </is>
      </c>
      <c r="F3311" s="5" t="n">
        <v>1</v>
      </c>
      <c r="G3311" s="31" t="n">
        <v>27900</v>
      </c>
      <c r="H3311" s="31" t="n">
        <v>24900</v>
      </c>
      <c r="I3311" s="6">
        <f>INDEX(Roles!$J$5:$J$40,MATCH(C3311&amp;"|"&amp;D3311,Roles!$A$5:$A$40,0))</f>
        <v/>
      </c>
      <c r="J3311" s="6">
        <f>INDEX(Roles!$K$5:$K$40,MATCH(C3311&amp;"|"&amp;D3311,Roles!$A$5:$A$40,0))</f>
        <v/>
      </c>
      <c r="K3311" s="26">
        <f>INDEX(Market!$K$31:$K$54,MATCH(B3311&amp;"|"&amp;J3311,Market!$A$31:$A$54,0))</f>
        <v/>
      </c>
      <c r="L3311" s="6">
        <f>INDEX(Settings!$E$13:$E$19,MATCH(I3311,Settings!$B$13:$B$19,0))</f>
        <v/>
      </c>
      <c r="M3311" s="25">
        <f>INDEX(Structure!$K$6:$K$12,MATCH(I3311,Structure!$A$6:$A$12,0))</f>
        <v/>
      </c>
      <c r="N3311" s="26">
        <f>INDEX(Structure!$G$25:$G$52,MATCH(B3311&amp;"|"&amp;I3311,Structure!$A$25:$A$52,0))</f>
        <v/>
      </c>
      <c r="O3311" s="26">
        <f>INDEX(Structure!$H$25:$H$52,MATCH(B3311&amp;"|"&amp;I3311,Structure!$A$25:$A$52,0))</f>
        <v/>
      </c>
      <c r="P3311" s="26">
        <f>INDEX(Structure!$I$25:$I$52,MATCH(B3311&amp;"|"&amp;I3311,Structure!$A$25:$A$52,0))</f>
        <v/>
      </c>
      <c r="Q3311" s="20">
        <f>G3311/H3311</f>
        <v/>
      </c>
      <c r="R3311" s="20">
        <f>G3311/O3311</f>
        <v/>
      </c>
      <c r="S3311" s="32">
        <f>(G3311-N3311)/(P3311-N3311)</f>
        <v/>
      </c>
      <c r="T3311" s="4">
        <f>IF(G3311&lt;N3311,"Below",IF(G3311&gt;P3311,"Above","Within"))</f>
        <v/>
      </c>
      <c r="U3311" s="17">
        <f>MAX(0,N3311-G3311)*F3311</f>
        <v/>
      </c>
      <c r="V3311" s="17">
        <f>MAX(0,G3311-P3311)*F3311</f>
        <v/>
      </c>
      <c r="W3311" s="33">
        <f>IF(T3311="Above",LN(G3311/P3311)/LN(1+INDEX(Market!$E$6:$E$9,MATCH(B3311,Market!$A$6:$A$9,0))),0)</f>
        <v/>
      </c>
    </row>
    <row r="3312">
      <c r="A3312" s="5" t="inlineStr">
        <is>
          <t>E03845</t>
        </is>
      </c>
      <c r="B3312" s="5" t="inlineStr">
        <is>
          <t>PL</t>
        </is>
      </c>
      <c r="C3312" s="5" t="inlineStr">
        <is>
          <t>Customer Service</t>
        </is>
      </c>
      <c r="D3312" s="5" t="inlineStr">
        <is>
          <t>L3</t>
        </is>
      </c>
      <c r="E3312" s="5" t="inlineStr">
        <is>
          <t>M</t>
        </is>
      </c>
      <c r="F3312" s="5" t="n">
        <v>1</v>
      </c>
      <c r="G3312" s="31" t="n">
        <v>33600</v>
      </c>
      <c r="H3312" s="31" t="n">
        <v>30200</v>
      </c>
      <c r="I3312" s="6">
        <f>INDEX(Roles!$J$5:$J$40,MATCH(C3312&amp;"|"&amp;D3312,Roles!$A$5:$A$40,0))</f>
        <v/>
      </c>
      <c r="J3312" s="6">
        <f>INDEX(Roles!$K$5:$K$40,MATCH(C3312&amp;"|"&amp;D3312,Roles!$A$5:$A$40,0))</f>
        <v/>
      </c>
      <c r="K3312" s="26">
        <f>INDEX(Market!$K$31:$K$54,MATCH(B3312&amp;"|"&amp;J3312,Market!$A$31:$A$54,0))</f>
        <v/>
      </c>
      <c r="L3312" s="6">
        <f>INDEX(Settings!$E$13:$E$19,MATCH(I3312,Settings!$B$13:$B$19,0))</f>
        <v/>
      </c>
      <c r="M3312" s="25">
        <f>INDEX(Structure!$K$6:$K$12,MATCH(I3312,Structure!$A$6:$A$12,0))</f>
        <v/>
      </c>
      <c r="N3312" s="26">
        <f>INDEX(Structure!$G$25:$G$52,MATCH(B3312&amp;"|"&amp;I3312,Structure!$A$25:$A$52,0))</f>
        <v/>
      </c>
      <c r="O3312" s="26">
        <f>INDEX(Structure!$H$25:$H$52,MATCH(B3312&amp;"|"&amp;I3312,Structure!$A$25:$A$52,0))</f>
        <v/>
      </c>
      <c r="P3312" s="26">
        <f>INDEX(Structure!$I$25:$I$52,MATCH(B3312&amp;"|"&amp;I3312,Structure!$A$25:$A$52,0))</f>
        <v/>
      </c>
      <c r="Q3312" s="20">
        <f>G3312/H3312</f>
        <v/>
      </c>
      <c r="R3312" s="20">
        <f>G3312/O3312</f>
        <v/>
      </c>
      <c r="S3312" s="32">
        <f>(G3312-N3312)/(P3312-N3312)</f>
        <v/>
      </c>
      <c r="T3312" s="4">
        <f>IF(G3312&lt;N3312,"Below",IF(G3312&gt;P3312,"Above","Within"))</f>
        <v/>
      </c>
      <c r="U3312" s="17">
        <f>MAX(0,N3312-G3312)*F3312</f>
        <v/>
      </c>
      <c r="V3312" s="17">
        <f>MAX(0,G3312-P3312)*F3312</f>
        <v/>
      </c>
      <c r="W3312" s="33">
        <f>IF(T3312="Above",LN(G3312/P3312)/LN(1+INDEX(Market!$E$6:$E$9,MATCH(B3312,Market!$A$6:$A$9,0))),0)</f>
        <v/>
      </c>
    </row>
    <row r="3313">
      <c r="A3313" s="5" t="inlineStr">
        <is>
          <t>E03846</t>
        </is>
      </c>
      <c r="B3313" s="5" t="inlineStr">
        <is>
          <t>PL</t>
        </is>
      </c>
      <c r="C3313" s="5" t="inlineStr">
        <is>
          <t>Tech</t>
        </is>
      </c>
      <c r="D3313" s="5" t="inlineStr">
        <is>
          <t>L1</t>
        </is>
      </c>
      <c r="E3313" s="5" t="inlineStr">
        <is>
          <t>F</t>
        </is>
      </c>
      <c r="F3313" s="5" t="n">
        <v>1</v>
      </c>
      <c r="G3313" s="31" t="n">
        <v>24250</v>
      </c>
      <c r="H3313" s="31" t="n">
        <v>26200</v>
      </c>
      <c r="I3313" s="6">
        <f>INDEX(Roles!$J$5:$J$40,MATCH(C3313&amp;"|"&amp;D3313,Roles!$A$5:$A$40,0))</f>
        <v/>
      </c>
      <c r="J3313" s="6">
        <f>INDEX(Roles!$K$5:$K$40,MATCH(C3313&amp;"|"&amp;D3313,Roles!$A$5:$A$40,0))</f>
        <v/>
      </c>
      <c r="K3313" s="26">
        <f>INDEX(Market!$K$31:$K$54,MATCH(B3313&amp;"|"&amp;J3313,Market!$A$31:$A$54,0))</f>
        <v/>
      </c>
      <c r="L3313" s="6">
        <f>INDEX(Settings!$E$13:$E$19,MATCH(I3313,Settings!$B$13:$B$19,0))</f>
        <v/>
      </c>
      <c r="M3313" s="25">
        <f>INDEX(Structure!$K$6:$K$12,MATCH(I3313,Structure!$A$6:$A$12,0))</f>
        <v/>
      </c>
      <c r="N3313" s="26">
        <f>INDEX(Structure!$G$25:$G$52,MATCH(B3313&amp;"|"&amp;I3313,Structure!$A$25:$A$52,0))</f>
        <v/>
      </c>
      <c r="O3313" s="26">
        <f>INDEX(Structure!$H$25:$H$52,MATCH(B3313&amp;"|"&amp;I3313,Structure!$A$25:$A$52,0))</f>
        <v/>
      </c>
      <c r="P3313" s="26">
        <f>INDEX(Structure!$I$25:$I$52,MATCH(B3313&amp;"|"&amp;I3313,Structure!$A$25:$A$52,0))</f>
        <v/>
      </c>
      <c r="Q3313" s="20">
        <f>G3313/H3313</f>
        <v/>
      </c>
      <c r="R3313" s="20">
        <f>G3313/O3313</f>
        <v/>
      </c>
      <c r="S3313" s="32">
        <f>(G3313-N3313)/(P3313-N3313)</f>
        <v/>
      </c>
      <c r="T3313" s="4">
        <f>IF(G3313&lt;N3313,"Below",IF(G3313&gt;P3313,"Above","Within"))</f>
        <v/>
      </c>
      <c r="U3313" s="17">
        <f>MAX(0,N3313-G3313)*F3313</f>
        <v/>
      </c>
      <c r="V3313" s="17">
        <f>MAX(0,G3313-P3313)*F3313</f>
        <v/>
      </c>
      <c r="W3313" s="33">
        <f>IF(T3313="Above",LN(G3313/P3313)/LN(1+INDEX(Market!$E$6:$E$9,MATCH(B3313,Market!$A$6:$A$9,0))),0)</f>
        <v/>
      </c>
    </row>
    <row r="3314">
      <c r="A3314" s="5" t="inlineStr">
        <is>
          <t>E03847</t>
        </is>
      </c>
      <c r="B3314" s="5" t="inlineStr">
        <is>
          <t>ES</t>
        </is>
      </c>
      <c r="C3314" s="5" t="inlineStr">
        <is>
          <t>Sales</t>
        </is>
      </c>
      <c r="D3314" s="5" t="inlineStr">
        <is>
          <t>L1</t>
        </is>
      </c>
      <c r="E3314" s="5" t="inlineStr">
        <is>
          <t>F</t>
        </is>
      </c>
      <c r="F3314" s="5" t="n">
        <v>1</v>
      </c>
      <c r="G3314" s="31" t="n">
        <v>23850</v>
      </c>
      <c r="H3314" s="31" t="n">
        <v>26200</v>
      </c>
      <c r="I3314" s="6">
        <f>INDEX(Roles!$J$5:$J$40,MATCH(C3314&amp;"|"&amp;D3314,Roles!$A$5:$A$40,0))</f>
        <v/>
      </c>
      <c r="J3314" s="6">
        <f>INDEX(Roles!$K$5:$K$40,MATCH(C3314&amp;"|"&amp;D3314,Roles!$A$5:$A$40,0))</f>
        <v/>
      </c>
      <c r="K3314" s="26">
        <f>INDEX(Market!$K$31:$K$54,MATCH(B3314&amp;"|"&amp;J3314,Market!$A$31:$A$54,0))</f>
        <v/>
      </c>
      <c r="L3314" s="6">
        <f>INDEX(Settings!$E$13:$E$19,MATCH(I3314,Settings!$B$13:$B$19,0))</f>
        <v/>
      </c>
      <c r="M3314" s="25">
        <f>INDEX(Structure!$K$6:$K$12,MATCH(I3314,Structure!$A$6:$A$12,0))</f>
        <v/>
      </c>
      <c r="N3314" s="26">
        <f>INDEX(Structure!$G$25:$G$52,MATCH(B3314&amp;"|"&amp;I3314,Structure!$A$25:$A$52,0))</f>
        <v/>
      </c>
      <c r="O3314" s="26">
        <f>INDEX(Structure!$H$25:$H$52,MATCH(B3314&amp;"|"&amp;I3314,Structure!$A$25:$A$52,0))</f>
        <v/>
      </c>
      <c r="P3314" s="26">
        <f>INDEX(Structure!$I$25:$I$52,MATCH(B3314&amp;"|"&amp;I3314,Structure!$A$25:$A$52,0))</f>
        <v/>
      </c>
      <c r="Q3314" s="20">
        <f>G3314/H3314</f>
        <v/>
      </c>
      <c r="R3314" s="20">
        <f>G3314/O3314</f>
        <v/>
      </c>
      <c r="S3314" s="32">
        <f>(G3314-N3314)/(P3314-N3314)</f>
        <v/>
      </c>
      <c r="T3314" s="4">
        <f>IF(G3314&lt;N3314,"Below",IF(G3314&gt;P3314,"Above","Within"))</f>
        <v/>
      </c>
      <c r="U3314" s="17">
        <f>MAX(0,N3314-G3314)*F3314</f>
        <v/>
      </c>
      <c r="V3314" s="17">
        <f>MAX(0,G3314-P3314)*F3314</f>
        <v/>
      </c>
      <c r="W3314" s="33">
        <f>IF(T3314="Above",LN(G3314/P3314)/LN(1+INDEX(Market!$E$6:$E$9,MATCH(B3314,Market!$A$6:$A$9,0))),0)</f>
        <v/>
      </c>
    </row>
    <row r="3315">
      <c r="A3315" s="5" t="inlineStr">
        <is>
          <t>E03848</t>
        </is>
      </c>
      <c r="B3315" s="5" t="inlineStr">
        <is>
          <t>IT</t>
        </is>
      </c>
      <c r="C3315" s="5" t="inlineStr">
        <is>
          <t>Tech</t>
        </is>
      </c>
      <c r="D3315" s="5" t="inlineStr">
        <is>
          <t>L4</t>
        </is>
      </c>
      <c r="E3315" s="5" t="inlineStr">
        <is>
          <t>M</t>
        </is>
      </c>
      <c r="F3315" s="5" t="n">
        <v>1</v>
      </c>
      <c r="G3315" s="31" t="n">
        <v>76900</v>
      </c>
      <c r="H3315" s="31" t="n">
        <v>68200</v>
      </c>
      <c r="I3315" s="6">
        <f>INDEX(Roles!$J$5:$J$40,MATCH(C3315&amp;"|"&amp;D3315,Roles!$A$5:$A$40,0))</f>
        <v/>
      </c>
      <c r="J3315" s="6">
        <f>INDEX(Roles!$K$5:$K$40,MATCH(C3315&amp;"|"&amp;D3315,Roles!$A$5:$A$40,0))</f>
        <v/>
      </c>
      <c r="K3315" s="26">
        <f>INDEX(Market!$K$31:$K$54,MATCH(B3315&amp;"|"&amp;J3315,Market!$A$31:$A$54,0))</f>
        <v/>
      </c>
      <c r="L3315" s="6">
        <f>INDEX(Settings!$E$13:$E$19,MATCH(I3315,Settings!$B$13:$B$19,0))</f>
        <v/>
      </c>
      <c r="M3315" s="25">
        <f>INDEX(Structure!$K$6:$K$12,MATCH(I3315,Structure!$A$6:$A$12,0))</f>
        <v/>
      </c>
      <c r="N3315" s="26">
        <f>INDEX(Structure!$G$25:$G$52,MATCH(B3315&amp;"|"&amp;I3315,Structure!$A$25:$A$52,0))</f>
        <v/>
      </c>
      <c r="O3315" s="26">
        <f>INDEX(Structure!$H$25:$H$52,MATCH(B3315&amp;"|"&amp;I3315,Structure!$A$25:$A$52,0))</f>
        <v/>
      </c>
      <c r="P3315" s="26">
        <f>INDEX(Structure!$I$25:$I$52,MATCH(B3315&amp;"|"&amp;I3315,Structure!$A$25:$A$52,0))</f>
        <v/>
      </c>
      <c r="Q3315" s="20">
        <f>G3315/H3315</f>
        <v/>
      </c>
      <c r="R3315" s="20">
        <f>G3315/O3315</f>
        <v/>
      </c>
      <c r="S3315" s="32">
        <f>(G3315-N3315)/(P3315-N3315)</f>
        <v/>
      </c>
      <c r="T3315" s="4">
        <f>IF(G3315&lt;N3315,"Below",IF(G3315&gt;P3315,"Above","Within"))</f>
        <v/>
      </c>
      <c r="U3315" s="17">
        <f>MAX(0,N3315-G3315)*F3315</f>
        <v/>
      </c>
      <c r="V3315" s="17">
        <f>MAX(0,G3315-P3315)*F3315</f>
        <v/>
      </c>
      <c r="W3315" s="33">
        <f>IF(T3315="Above",LN(G3315/P3315)/LN(1+INDEX(Market!$E$6:$E$9,MATCH(B3315,Market!$A$6:$A$9,0))),0)</f>
        <v/>
      </c>
    </row>
    <row r="3316">
      <c r="A3316" s="5" t="inlineStr">
        <is>
          <t>E03850</t>
        </is>
      </c>
      <c r="B3316" s="5" t="inlineStr">
        <is>
          <t>ES</t>
        </is>
      </c>
      <c r="C3316" s="5" t="inlineStr">
        <is>
          <t>Customer Service</t>
        </is>
      </c>
      <c r="D3316" s="5" t="inlineStr">
        <is>
          <t>L1</t>
        </is>
      </c>
      <c r="E3316" s="5" t="inlineStr">
        <is>
          <t>M</t>
        </is>
      </c>
      <c r="F3316" s="5" t="n">
        <v>1</v>
      </c>
      <c r="G3316" s="31" t="n">
        <v>24000</v>
      </c>
      <c r="H3316" s="31" t="n">
        <v>22500</v>
      </c>
      <c r="I3316" s="6">
        <f>INDEX(Roles!$J$5:$J$40,MATCH(C3316&amp;"|"&amp;D3316,Roles!$A$5:$A$40,0))</f>
        <v/>
      </c>
      <c r="J3316" s="6">
        <f>INDEX(Roles!$K$5:$K$40,MATCH(C3316&amp;"|"&amp;D3316,Roles!$A$5:$A$40,0))</f>
        <v/>
      </c>
      <c r="K3316" s="26">
        <f>INDEX(Market!$K$31:$K$54,MATCH(B3316&amp;"|"&amp;J3316,Market!$A$31:$A$54,0))</f>
        <v/>
      </c>
      <c r="L3316" s="6">
        <f>INDEX(Settings!$E$13:$E$19,MATCH(I3316,Settings!$B$13:$B$19,0))</f>
        <v/>
      </c>
      <c r="M3316" s="25">
        <f>INDEX(Structure!$K$6:$K$12,MATCH(I3316,Structure!$A$6:$A$12,0))</f>
        <v/>
      </c>
      <c r="N3316" s="26">
        <f>INDEX(Structure!$G$25:$G$52,MATCH(B3316&amp;"|"&amp;I3316,Structure!$A$25:$A$52,0))</f>
        <v/>
      </c>
      <c r="O3316" s="26">
        <f>INDEX(Structure!$H$25:$H$52,MATCH(B3316&amp;"|"&amp;I3316,Structure!$A$25:$A$52,0))</f>
        <v/>
      </c>
      <c r="P3316" s="26">
        <f>INDEX(Structure!$I$25:$I$52,MATCH(B3316&amp;"|"&amp;I3316,Structure!$A$25:$A$52,0))</f>
        <v/>
      </c>
      <c r="Q3316" s="20">
        <f>G3316/H3316</f>
        <v/>
      </c>
      <c r="R3316" s="20">
        <f>G3316/O3316</f>
        <v/>
      </c>
      <c r="S3316" s="32">
        <f>(G3316-N3316)/(P3316-N3316)</f>
        <v/>
      </c>
      <c r="T3316" s="4">
        <f>IF(G3316&lt;N3316,"Below",IF(G3316&gt;P3316,"Above","Within"))</f>
        <v/>
      </c>
      <c r="U3316" s="17">
        <f>MAX(0,N3316-G3316)*F3316</f>
        <v/>
      </c>
      <c r="V3316" s="17">
        <f>MAX(0,G3316-P3316)*F3316</f>
        <v/>
      </c>
      <c r="W3316" s="33">
        <f>IF(T3316="Above",LN(G3316/P3316)/LN(1+INDEX(Market!$E$6:$E$9,MATCH(B3316,Market!$A$6:$A$9,0))),0)</f>
        <v/>
      </c>
    </row>
    <row r="3317">
      <c r="A3317" s="5" t="inlineStr">
        <is>
          <t>E03851</t>
        </is>
      </c>
      <c r="B3317" s="5" t="inlineStr">
        <is>
          <t>IT</t>
        </is>
      </c>
      <c r="C3317" s="5" t="inlineStr">
        <is>
          <t>Operations</t>
        </is>
      </c>
      <c r="D3317" s="5" t="inlineStr">
        <is>
          <t>L1</t>
        </is>
      </c>
      <c r="E3317" s="5" t="inlineStr">
        <is>
          <t>M</t>
        </is>
      </c>
      <c r="F3317" s="5" t="n">
        <v>1</v>
      </c>
      <c r="G3317" s="31" t="n">
        <v>26750</v>
      </c>
      <c r="H3317" s="31" t="n">
        <v>24700</v>
      </c>
      <c r="I3317" s="6">
        <f>INDEX(Roles!$J$5:$J$40,MATCH(C3317&amp;"|"&amp;D3317,Roles!$A$5:$A$40,0))</f>
        <v/>
      </c>
      <c r="J3317" s="6">
        <f>INDEX(Roles!$K$5:$K$40,MATCH(C3317&amp;"|"&amp;D3317,Roles!$A$5:$A$40,0))</f>
        <v/>
      </c>
      <c r="K3317" s="26">
        <f>INDEX(Market!$K$31:$K$54,MATCH(B3317&amp;"|"&amp;J3317,Market!$A$31:$A$54,0))</f>
        <v/>
      </c>
      <c r="L3317" s="6">
        <f>INDEX(Settings!$E$13:$E$19,MATCH(I3317,Settings!$B$13:$B$19,0))</f>
        <v/>
      </c>
      <c r="M3317" s="25">
        <f>INDEX(Structure!$K$6:$K$12,MATCH(I3317,Structure!$A$6:$A$12,0))</f>
        <v/>
      </c>
      <c r="N3317" s="26">
        <f>INDEX(Structure!$G$25:$G$52,MATCH(B3317&amp;"|"&amp;I3317,Structure!$A$25:$A$52,0))</f>
        <v/>
      </c>
      <c r="O3317" s="26">
        <f>INDEX(Structure!$H$25:$H$52,MATCH(B3317&amp;"|"&amp;I3317,Structure!$A$25:$A$52,0))</f>
        <v/>
      </c>
      <c r="P3317" s="26">
        <f>INDEX(Structure!$I$25:$I$52,MATCH(B3317&amp;"|"&amp;I3317,Structure!$A$25:$A$52,0))</f>
        <v/>
      </c>
      <c r="Q3317" s="20">
        <f>G3317/H3317</f>
        <v/>
      </c>
      <c r="R3317" s="20">
        <f>G3317/O3317</f>
        <v/>
      </c>
      <c r="S3317" s="32">
        <f>(G3317-N3317)/(P3317-N3317)</f>
        <v/>
      </c>
      <c r="T3317" s="4">
        <f>IF(G3317&lt;N3317,"Below",IF(G3317&gt;P3317,"Above","Within"))</f>
        <v/>
      </c>
      <c r="U3317" s="17">
        <f>MAX(0,N3317-G3317)*F3317</f>
        <v/>
      </c>
      <c r="V3317" s="17">
        <f>MAX(0,G3317-P3317)*F3317</f>
        <v/>
      </c>
      <c r="W3317" s="33">
        <f>IF(T3317="Above",LN(G3317/P3317)/LN(1+INDEX(Market!$E$6:$E$9,MATCH(B3317,Market!$A$6:$A$9,0))),0)</f>
        <v/>
      </c>
    </row>
    <row r="3318">
      <c r="A3318" s="5" t="inlineStr">
        <is>
          <t>E03852</t>
        </is>
      </c>
      <c r="B3318" s="5" t="inlineStr">
        <is>
          <t>IT</t>
        </is>
      </c>
      <c r="C3318" s="5" t="inlineStr">
        <is>
          <t>Sales</t>
        </is>
      </c>
      <c r="D3318" s="5" t="inlineStr">
        <is>
          <t>L2</t>
        </is>
      </c>
      <c r="E3318" s="5" t="inlineStr">
        <is>
          <t>M</t>
        </is>
      </c>
      <c r="F3318" s="5" t="n">
        <v>1</v>
      </c>
      <c r="G3318" s="31" t="n">
        <v>35150</v>
      </c>
      <c r="H3318" s="31" t="n">
        <v>34100</v>
      </c>
      <c r="I3318" s="6">
        <f>INDEX(Roles!$J$5:$J$40,MATCH(C3318&amp;"|"&amp;D3318,Roles!$A$5:$A$40,0))</f>
        <v/>
      </c>
      <c r="J3318" s="6">
        <f>INDEX(Roles!$K$5:$K$40,MATCH(C3318&amp;"|"&amp;D3318,Roles!$A$5:$A$40,0))</f>
        <v/>
      </c>
      <c r="K3318" s="26">
        <f>INDEX(Market!$K$31:$K$54,MATCH(B3318&amp;"|"&amp;J3318,Market!$A$31:$A$54,0))</f>
        <v/>
      </c>
      <c r="L3318" s="6">
        <f>INDEX(Settings!$E$13:$E$19,MATCH(I3318,Settings!$B$13:$B$19,0))</f>
        <v/>
      </c>
      <c r="M3318" s="25">
        <f>INDEX(Structure!$K$6:$K$12,MATCH(I3318,Structure!$A$6:$A$12,0))</f>
        <v/>
      </c>
      <c r="N3318" s="26">
        <f>INDEX(Structure!$G$25:$G$52,MATCH(B3318&amp;"|"&amp;I3318,Structure!$A$25:$A$52,0))</f>
        <v/>
      </c>
      <c r="O3318" s="26">
        <f>INDEX(Structure!$H$25:$H$52,MATCH(B3318&amp;"|"&amp;I3318,Structure!$A$25:$A$52,0))</f>
        <v/>
      </c>
      <c r="P3318" s="26">
        <f>INDEX(Structure!$I$25:$I$52,MATCH(B3318&amp;"|"&amp;I3318,Structure!$A$25:$A$52,0))</f>
        <v/>
      </c>
      <c r="Q3318" s="20">
        <f>G3318/H3318</f>
        <v/>
      </c>
      <c r="R3318" s="20">
        <f>G3318/O3318</f>
        <v/>
      </c>
      <c r="S3318" s="32">
        <f>(G3318-N3318)/(P3318-N3318)</f>
        <v/>
      </c>
      <c r="T3318" s="4">
        <f>IF(G3318&lt;N3318,"Below",IF(G3318&gt;P3318,"Above","Within"))</f>
        <v/>
      </c>
      <c r="U3318" s="17">
        <f>MAX(0,N3318-G3318)*F3318</f>
        <v/>
      </c>
      <c r="V3318" s="17">
        <f>MAX(0,G3318-P3318)*F3318</f>
        <v/>
      </c>
      <c r="W3318" s="33">
        <f>IF(T3318="Above",LN(G3318/P3318)/LN(1+INDEX(Market!$E$6:$E$9,MATCH(B3318,Market!$A$6:$A$9,0))),0)</f>
        <v/>
      </c>
    </row>
    <row r="3319">
      <c r="A3319" s="5" t="inlineStr">
        <is>
          <t>E03853</t>
        </is>
      </c>
      <c r="B3319" s="5" t="inlineStr">
        <is>
          <t>ES</t>
        </is>
      </c>
      <c r="C3319" s="5" t="inlineStr">
        <is>
          <t>Customer Service</t>
        </is>
      </c>
      <c r="D3319" s="5" t="inlineStr">
        <is>
          <t>L3</t>
        </is>
      </c>
      <c r="E3319" s="5" t="inlineStr">
        <is>
          <t>F</t>
        </is>
      </c>
      <c r="F3319" s="5" t="n">
        <v>1</v>
      </c>
      <c r="G3319" s="31" t="n">
        <v>32050</v>
      </c>
      <c r="H3319" s="31" t="n">
        <v>36000</v>
      </c>
      <c r="I3319" s="6">
        <f>INDEX(Roles!$J$5:$J$40,MATCH(C3319&amp;"|"&amp;D3319,Roles!$A$5:$A$40,0))</f>
        <v/>
      </c>
      <c r="J3319" s="6">
        <f>INDEX(Roles!$K$5:$K$40,MATCH(C3319&amp;"|"&amp;D3319,Roles!$A$5:$A$40,0))</f>
        <v/>
      </c>
      <c r="K3319" s="26">
        <f>INDEX(Market!$K$31:$K$54,MATCH(B3319&amp;"|"&amp;J3319,Market!$A$31:$A$54,0))</f>
        <v/>
      </c>
      <c r="L3319" s="6">
        <f>INDEX(Settings!$E$13:$E$19,MATCH(I3319,Settings!$B$13:$B$19,0))</f>
        <v/>
      </c>
      <c r="M3319" s="25">
        <f>INDEX(Structure!$K$6:$K$12,MATCH(I3319,Structure!$A$6:$A$12,0))</f>
        <v/>
      </c>
      <c r="N3319" s="26">
        <f>INDEX(Structure!$G$25:$G$52,MATCH(B3319&amp;"|"&amp;I3319,Structure!$A$25:$A$52,0))</f>
        <v/>
      </c>
      <c r="O3319" s="26">
        <f>INDEX(Structure!$H$25:$H$52,MATCH(B3319&amp;"|"&amp;I3319,Structure!$A$25:$A$52,0))</f>
        <v/>
      </c>
      <c r="P3319" s="26">
        <f>INDEX(Structure!$I$25:$I$52,MATCH(B3319&amp;"|"&amp;I3319,Structure!$A$25:$A$52,0))</f>
        <v/>
      </c>
      <c r="Q3319" s="20">
        <f>G3319/H3319</f>
        <v/>
      </c>
      <c r="R3319" s="20">
        <f>G3319/O3319</f>
        <v/>
      </c>
      <c r="S3319" s="32">
        <f>(G3319-N3319)/(P3319-N3319)</f>
        <v/>
      </c>
      <c r="T3319" s="4">
        <f>IF(G3319&lt;N3319,"Below",IF(G3319&gt;P3319,"Above","Within"))</f>
        <v/>
      </c>
      <c r="U3319" s="17">
        <f>MAX(0,N3319-G3319)*F3319</f>
        <v/>
      </c>
      <c r="V3319" s="17">
        <f>MAX(0,G3319-P3319)*F3319</f>
        <v/>
      </c>
      <c r="W3319" s="33">
        <f>IF(T3319="Above",LN(G3319/P3319)/LN(1+INDEX(Market!$E$6:$E$9,MATCH(B3319,Market!$A$6:$A$9,0))),0)</f>
        <v/>
      </c>
    </row>
    <row r="3320">
      <c r="A3320" s="5" t="inlineStr">
        <is>
          <t>E03855</t>
        </is>
      </c>
      <c r="B3320" s="5" t="inlineStr">
        <is>
          <t>DE</t>
        </is>
      </c>
      <c r="C3320" s="5" t="inlineStr">
        <is>
          <t>Customer Service</t>
        </is>
      </c>
      <c r="D3320" s="5" t="inlineStr">
        <is>
          <t>L6</t>
        </is>
      </c>
      <c r="E3320" s="5" t="inlineStr">
        <is>
          <t>M</t>
        </is>
      </c>
      <c r="F3320" s="5" t="n">
        <v>1</v>
      </c>
      <c r="G3320" s="31" t="n">
        <v>112000</v>
      </c>
      <c r="H3320" s="31" t="n">
        <v>136800</v>
      </c>
      <c r="I3320" s="6">
        <f>INDEX(Roles!$J$5:$J$40,MATCH(C3320&amp;"|"&amp;D3320,Roles!$A$5:$A$40,0))</f>
        <v/>
      </c>
      <c r="J3320" s="6">
        <f>INDEX(Roles!$K$5:$K$40,MATCH(C3320&amp;"|"&amp;D3320,Roles!$A$5:$A$40,0))</f>
        <v/>
      </c>
      <c r="K3320" s="26">
        <f>INDEX(Market!$K$31:$K$54,MATCH(B3320&amp;"|"&amp;J3320,Market!$A$31:$A$54,0))</f>
        <v/>
      </c>
      <c r="L3320" s="6">
        <f>INDEX(Settings!$E$13:$E$19,MATCH(I3320,Settings!$B$13:$B$19,0))</f>
        <v/>
      </c>
      <c r="M3320" s="25">
        <f>INDEX(Structure!$K$6:$K$12,MATCH(I3320,Structure!$A$6:$A$12,0))</f>
        <v/>
      </c>
      <c r="N3320" s="26">
        <f>INDEX(Structure!$G$25:$G$52,MATCH(B3320&amp;"|"&amp;I3320,Structure!$A$25:$A$52,0))</f>
        <v/>
      </c>
      <c r="O3320" s="26">
        <f>INDEX(Structure!$H$25:$H$52,MATCH(B3320&amp;"|"&amp;I3320,Structure!$A$25:$A$52,0))</f>
        <v/>
      </c>
      <c r="P3320" s="26">
        <f>INDEX(Structure!$I$25:$I$52,MATCH(B3320&amp;"|"&amp;I3320,Structure!$A$25:$A$52,0))</f>
        <v/>
      </c>
      <c r="Q3320" s="20">
        <f>G3320/H3320</f>
        <v/>
      </c>
      <c r="R3320" s="20">
        <f>G3320/O3320</f>
        <v/>
      </c>
      <c r="S3320" s="32">
        <f>(G3320-N3320)/(P3320-N3320)</f>
        <v/>
      </c>
      <c r="T3320" s="4">
        <f>IF(G3320&lt;N3320,"Below",IF(G3320&gt;P3320,"Above","Within"))</f>
        <v/>
      </c>
      <c r="U3320" s="17">
        <f>MAX(0,N3320-G3320)*F3320</f>
        <v/>
      </c>
      <c r="V3320" s="17">
        <f>MAX(0,G3320-P3320)*F3320</f>
        <v/>
      </c>
      <c r="W3320" s="33">
        <f>IF(T3320="Above",LN(G3320/P3320)/LN(1+INDEX(Market!$E$6:$E$9,MATCH(B3320,Market!$A$6:$A$9,0))),0)</f>
        <v/>
      </c>
    </row>
    <row r="3321">
      <c r="A3321" s="5" t="inlineStr">
        <is>
          <t>E03857</t>
        </is>
      </c>
      <c r="B3321" s="5" t="inlineStr">
        <is>
          <t>PL</t>
        </is>
      </c>
      <c r="C3321" s="5" t="inlineStr">
        <is>
          <t>Finance</t>
        </is>
      </c>
      <c r="D3321" s="5" t="inlineStr">
        <is>
          <t>L2</t>
        </is>
      </c>
      <c r="E3321" s="5" t="inlineStr">
        <is>
          <t>M</t>
        </is>
      </c>
      <c r="F3321" s="5" t="n">
        <v>1</v>
      </c>
      <c r="G3321" s="31" t="n">
        <v>30550</v>
      </c>
      <c r="H3321" s="31" t="n">
        <v>28900</v>
      </c>
      <c r="I3321" s="6">
        <f>INDEX(Roles!$J$5:$J$40,MATCH(C3321&amp;"|"&amp;D3321,Roles!$A$5:$A$40,0))</f>
        <v/>
      </c>
      <c r="J3321" s="6">
        <f>INDEX(Roles!$K$5:$K$40,MATCH(C3321&amp;"|"&amp;D3321,Roles!$A$5:$A$40,0))</f>
        <v/>
      </c>
      <c r="K3321" s="26">
        <f>INDEX(Market!$K$31:$K$54,MATCH(B3321&amp;"|"&amp;J3321,Market!$A$31:$A$54,0))</f>
        <v/>
      </c>
      <c r="L3321" s="6">
        <f>INDEX(Settings!$E$13:$E$19,MATCH(I3321,Settings!$B$13:$B$19,0))</f>
        <v/>
      </c>
      <c r="M3321" s="25">
        <f>INDEX(Structure!$K$6:$K$12,MATCH(I3321,Structure!$A$6:$A$12,0))</f>
        <v/>
      </c>
      <c r="N3321" s="26">
        <f>INDEX(Structure!$G$25:$G$52,MATCH(B3321&amp;"|"&amp;I3321,Structure!$A$25:$A$52,0))</f>
        <v/>
      </c>
      <c r="O3321" s="26">
        <f>INDEX(Structure!$H$25:$H$52,MATCH(B3321&amp;"|"&amp;I3321,Structure!$A$25:$A$52,0))</f>
        <v/>
      </c>
      <c r="P3321" s="26">
        <f>INDEX(Structure!$I$25:$I$52,MATCH(B3321&amp;"|"&amp;I3321,Structure!$A$25:$A$52,0))</f>
        <v/>
      </c>
      <c r="Q3321" s="20">
        <f>G3321/H3321</f>
        <v/>
      </c>
      <c r="R3321" s="20">
        <f>G3321/O3321</f>
        <v/>
      </c>
      <c r="S3321" s="32">
        <f>(G3321-N3321)/(P3321-N3321)</f>
        <v/>
      </c>
      <c r="T3321" s="4">
        <f>IF(G3321&lt;N3321,"Below",IF(G3321&gt;P3321,"Above","Within"))</f>
        <v/>
      </c>
      <c r="U3321" s="17">
        <f>MAX(0,N3321-G3321)*F3321</f>
        <v/>
      </c>
      <c r="V3321" s="17">
        <f>MAX(0,G3321-P3321)*F3321</f>
        <v/>
      </c>
      <c r="W3321" s="33">
        <f>IF(T3321="Above",LN(G3321/P3321)/LN(1+INDEX(Market!$E$6:$E$9,MATCH(B3321,Market!$A$6:$A$9,0))),0)</f>
        <v/>
      </c>
    </row>
    <row r="3322">
      <c r="A3322" s="5" t="inlineStr">
        <is>
          <t>E03858</t>
        </is>
      </c>
      <c r="B3322" s="5" t="inlineStr">
        <is>
          <t>IT</t>
        </is>
      </c>
      <c r="C3322" s="5" t="inlineStr">
        <is>
          <t>HR</t>
        </is>
      </c>
      <c r="D3322" s="5" t="inlineStr">
        <is>
          <t>L1</t>
        </is>
      </c>
      <c r="E3322" s="5" t="inlineStr">
        <is>
          <t>M</t>
        </is>
      </c>
      <c r="F3322" s="5" t="n">
        <v>1</v>
      </c>
      <c r="G3322" s="31" t="n">
        <v>27600</v>
      </c>
      <c r="H3322" s="31" t="n">
        <v>26000</v>
      </c>
      <c r="I3322" s="6">
        <f>INDEX(Roles!$J$5:$J$40,MATCH(C3322&amp;"|"&amp;D3322,Roles!$A$5:$A$40,0))</f>
        <v/>
      </c>
      <c r="J3322" s="6">
        <f>INDEX(Roles!$K$5:$K$40,MATCH(C3322&amp;"|"&amp;D3322,Roles!$A$5:$A$40,0))</f>
        <v/>
      </c>
      <c r="K3322" s="26">
        <f>INDEX(Market!$K$31:$K$54,MATCH(B3322&amp;"|"&amp;J3322,Market!$A$31:$A$54,0))</f>
        <v/>
      </c>
      <c r="L3322" s="6">
        <f>INDEX(Settings!$E$13:$E$19,MATCH(I3322,Settings!$B$13:$B$19,0))</f>
        <v/>
      </c>
      <c r="M3322" s="25">
        <f>INDEX(Structure!$K$6:$K$12,MATCH(I3322,Structure!$A$6:$A$12,0))</f>
        <v/>
      </c>
      <c r="N3322" s="26">
        <f>INDEX(Structure!$G$25:$G$52,MATCH(B3322&amp;"|"&amp;I3322,Structure!$A$25:$A$52,0))</f>
        <v/>
      </c>
      <c r="O3322" s="26">
        <f>INDEX(Structure!$H$25:$H$52,MATCH(B3322&amp;"|"&amp;I3322,Structure!$A$25:$A$52,0))</f>
        <v/>
      </c>
      <c r="P3322" s="26">
        <f>INDEX(Structure!$I$25:$I$52,MATCH(B3322&amp;"|"&amp;I3322,Structure!$A$25:$A$52,0))</f>
        <v/>
      </c>
      <c r="Q3322" s="20">
        <f>G3322/H3322</f>
        <v/>
      </c>
      <c r="R3322" s="20">
        <f>G3322/O3322</f>
        <v/>
      </c>
      <c r="S3322" s="32">
        <f>(G3322-N3322)/(P3322-N3322)</f>
        <v/>
      </c>
      <c r="T3322" s="4">
        <f>IF(G3322&lt;N3322,"Below",IF(G3322&gt;P3322,"Above","Within"))</f>
        <v/>
      </c>
      <c r="U3322" s="17">
        <f>MAX(0,N3322-G3322)*F3322</f>
        <v/>
      </c>
      <c r="V3322" s="17">
        <f>MAX(0,G3322-P3322)*F3322</f>
        <v/>
      </c>
      <c r="W3322" s="33">
        <f>IF(T3322="Above",LN(G3322/P3322)/LN(1+INDEX(Market!$E$6:$E$9,MATCH(B3322,Market!$A$6:$A$9,0))),0)</f>
        <v/>
      </c>
    </row>
    <row r="3323">
      <c r="A3323" s="5" t="inlineStr">
        <is>
          <t>E03859</t>
        </is>
      </c>
      <c r="B3323" s="5" t="inlineStr">
        <is>
          <t>PL</t>
        </is>
      </c>
      <c r="C3323" s="5" t="inlineStr">
        <is>
          <t>Finance</t>
        </is>
      </c>
      <c r="D3323" s="5" t="inlineStr">
        <is>
          <t>L1</t>
        </is>
      </c>
      <c r="E3323" s="5" t="inlineStr">
        <is>
          <t>F</t>
        </is>
      </c>
      <c r="F3323" s="5" t="n">
        <v>1</v>
      </c>
      <c r="G3323" s="31" t="n">
        <v>25500</v>
      </c>
      <c r="H3323" s="31" t="n">
        <v>23100</v>
      </c>
      <c r="I3323" s="6">
        <f>INDEX(Roles!$J$5:$J$40,MATCH(C3323&amp;"|"&amp;D3323,Roles!$A$5:$A$40,0))</f>
        <v/>
      </c>
      <c r="J3323" s="6">
        <f>INDEX(Roles!$K$5:$K$40,MATCH(C3323&amp;"|"&amp;D3323,Roles!$A$5:$A$40,0))</f>
        <v/>
      </c>
      <c r="K3323" s="26">
        <f>INDEX(Market!$K$31:$K$54,MATCH(B3323&amp;"|"&amp;J3323,Market!$A$31:$A$54,0))</f>
        <v/>
      </c>
      <c r="L3323" s="6">
        <f>INDEX(Settings!$E$13:$E$19,MATCH(I3323,Settings!$B$13:$B$19,0))</f>
        <v/>
      </c>
      <c r="M3323" s="25">
        <f>INDEX(Structure!$K$6:$K$12,MATCH(I3323,Structure!$A$6:$A$12,0))</f>
        <v/>
      </c>
      <c r="N3323" s="26">
        <f>INDEX(Structure!$G$25:$G$52,MATCH(B3323&amp;"|"&amp;I3323,Structure!$A$25:$A$52,0))</f>
        <v/>
      </c>
      <c r="O3323" s="26">
        <f>INDEX(Structure!$H$25:$H$52,MATCH(B3323&amp;"|"&amp;I3323,Structure!$A$25:$A$52,0))</f>
        <v/>
      </c>
      <c r="P3323" s="26">
        <f>INDEX(Structure!$I$25:$I$52,MATCH(B3323&amp;"|"&amp;I3323,Structure!$A$25:$A$52,0))</f>
        <v/>
      </c>
      <c r="Q3323" s="20">
        <f>G3323/H3323</f>
        <v/>
      </c>
      <c r="R3323" s="20">
        <f>G3323/O3323</f>
        <v/>
      </c>
      <c r="S3323" s="32">
        <f>(G3323-N3323)/(P3323-N3323)</f>
        <v/>
      </c>
      <c r="T3323" s="4">
        <f>IF(G3323&lt;N3323,"Below",IF(G3323&gt;P3323,"Above","Within"))</f>
        <v/>
      </c>
      <c r="U3323" s="17">
        <f>MAX(0,N3323-G3323)*F3323</f>
        <v/>
      </c>
      <c r="V3323" s="17">
        <f>MAX(0,G3323-P3323)*F3323</f>
        <v/>
      </c>
      <c r="W3323" s="33">
        <f>IF(T3323="Above",LN(G3323/P3323)/LN(1+INDEX(Market!$E$6:$E$9,MATCH(B3323,Market!$A$6:$A$9,0))),0)</f>
        <v/>
      </c>
    </row>
    <row r="3324">
      <c r="A3324" s="5" t="inlineStr">
        <is>
          <t>E03860</t>
        </is>
      </c>
      <c r="B3324" s="5" t="inlineStr">
        <is>
          <t>DE</t>
        </is>
      </c>
      <c r="C3324" s="5" t="inlineStr">
        <is>
          <t>Customer Service</t>
        </is>
      </c>
      <c r="D3324" s="5" t="inlineStr">
        <is>
          <t>L3</t>
        </is>
      </c>
      <c r="E3324" s="5" t="inlineStr">
        <is>
          <t>F</t>
        </is>
      </c>
      <c r="F3324" s="5" t="n">
        <v>1</v>
      </c>
      <c r="G3324" s="31" t="n">
        <v>49750</v>
      </c>
      <c r="H3324" s="31" t="n">
        <v>54700</v>
      </c>
      <c r="I3324" s="6">
        <f>INDEX(Roles!$J$5:$J$40,MATCH(C3324&amp;"|"&amp;D3324,Roles!$A$5:$A$40,0))</f>
        <v/>
      </c>
      <c r="J3324" s="6">
        <f>INDEX(Roles!$K$5:$K$40,MATCH(C3324&amp;"|"&amp;D3324,Roles!$A$5:$A$40,0))</f>
        <v/>
      </c>
      <c r="K3324" s="26">
        <f>INDEX(Market!$K$31:$K$54,MATCH(B3324&amp;"|"&amp;J3324,Market!$A$31:$A$54,0))</f>
        <v/>
      </c>
      <c r="L3324" s="6">
        <f>INDEX(Settings!$E$13:$E$19,MATCH(I3324,Settings!$B$13:$B$19,0))</f>
        <v/>
      </c>
      <c r="M3324" s="25">
        <f>INDEX(Structure!$K$6:$K$12,MATCH(I3324,Structure!$A$6:$A$12,0))</f>
        <v/>
      </c>
      <c r="N3324" s="26">
        <f>INDEX(Structure!$G$25:$G$52,MATCH(B3324&amp;"|"&amp;I3324,Structure!$A$25:$A$52,0))</f>
        <v/>
      </c>
      <c r="O3324" s="26">
        <f>INDEX(Structure!$H$25:$H$52,MATCH(B3324&amp;"|"&amp;I3324,Structure!$A$25:$A$52,0))</f>
        <v/>
      </c>
      <c r="P3324" s="26">
        <f>INDEX(Structure!$I$25:$I$52,MATCH(B3324&amp;"|"&amp;I3324,Structure!$A$25:$A$52,0))</f>
        <v/>
      </c>
      <c r="Q3324" s="20">
        <f>G3324/H3324</f>
        <v/>
      </c>
      <c r="R3324" s="20">
        <f>G3324/O3324</f>
        <v/>
      </c>
      <c r="S3324" s="32">
        <f>(G3324-N3324)/(P3324-N3324)</f>
        <v/>
      </c>
      <c r="T3324" s="4">
        <f>IF(G3324&lt;N3324,"Below",IF(G3324&gt;P3324,"Above","Within"))</f>
        <v/>
      </c>
      <c r="U3324" s="17">
        <f>MAX(0,N3324-G3324)*F3324</f>
        <v/>
      </c>
      <c r="V3324" s="17">
        <f>MAX(0,G3324-P3324)*F3324</f>
        <v/>
      </c>
      <c r="W3324" s="33">
        <f>IF(T3324="Above",LN(G3324/P3324)/LN(1+INDEX(Market!$E$6:$E$9,MATCH(B3324,Market!$A$6:$A$9,0))),0)</f>
        <v/>
      </c>
    </row>
    <row r="3325">
      <c r="A3325" s="5" t="inlineStr">
        <is>
          <t>E03861</t>
        </is>
      </c>
      <c r="B3325" s="5" t="inlineStr">
        <is>
          <t>ES</t>
        </is>
      </c>
      <c r="C3325" s="5" t="inlineStr">
        <is>
          <t>Customer Service</t>
        </is>
      </c>
      <c r="D3325" s="5" t="inlineStr">
        <is>
          <t>L2</t>
        </is>
      </c>
      <c r="E3325" s="5" t="inlineStr">
        <is>
          <t>F</t>
        </is>
      </c>
      <c r="F3325" s="5" t="n">
        <v>0.8</v>
      </c>
      <c r="G3325" s="31" t="n">
        <v>23500</v>
      </c>
      <c r="H3325" s="31" t="n">
        <v>28100</v>
      </c>
      <c r="I3325" s="6">
        <f>INDEX(Roles!$J$5:$J$40,MATCH(C3325&amp;"|"&amp;D3325,Roles!$A$5:$A$40,0))</f>
        <v/>
      </c>
      <c r="J3325" s="6">
        <f>INDEX(Roles!$K$5:$K$40,MATCH(C3325&amp;"|"&amp;D3325,Roles!$A$5:$A$40,0))</f>
        <v/>
      </c>
      <c r="K3325" s="26">
        <f>INDEX(Market!$K$31:$K$54,MATCH(B3325&amp;"|"&amp;J3325,Market!$A$31:$A$54,0))</f>
        <v/>
      </c>
      <c r="L3325" s="6">
        <f>INDEX(Settings!$E$13:$E$19,MATCH(I3325,Settings!$B$13:$B$19,0))</f>
        <v/>
      </c>
      <c r="M3325" s="25">
        <f>INDEX(Structure!$K$6:$K$12,MATCH(I3325,Structure!$A$6:$A$12,0))</f>
        <v/>
      </c>
      <c r="N3325" s="26">
        <f>INDEX(Structure!$G$25:$G$52,MATCH(B3325&amp;"|"&amp;I3325,Structure!$A$25:$A$52,0))</f>
        <v/>
      </c>
      <c r="O3325" s="26">
        <f>INDEX(Structure!$H$25:$H$52,MATCH(B3325&amp;"|"&amp;I3325,Structure!$A$25:$A$52,0))</f>
        <v/>
      </c>
      <c r="P3325" s="26">
        <f>INDEX(Structure!$I$25:$I$52,MATCH(B3325&amp;"|"&amp;I3325,Structure!$A$25:$A$52,0))</f>
        <v/>
      </c>
      <c r="Q3325" s="20">
        <f>G3325/H3325</f>
        <v/>
      </c>
      <c r="R3325" s="20">
        <f>G3325/O3325</f>
        <v/>
      </c>
      <c r="S3325" s="32">
        <f>(G3325-N3325)/(P3325-N3325)</f>
        <v/>
      </c>
      <c r="T3325" s="4">
        <f>IF(G3325&lt;N3325,"Below",IF(G3325&gt;P3325,"Above","Within"))</f>
        <v/>
      </c>
      <c r="U3325" s="17">
        <f>MAX(0,N3325-G3325)*F3325</f>
        <v/>
      </c>
      <c r="V3325" s="17">
        <f>MAX(0,G3325-P3325)*F3325</f>
        <v/>
      </c>
      <c r="W3325" s="33">
        <f>IF(T3325="Above",LN(G3325/P3325)/LN(1+INDEX(Market!$E$6:$E$9,MATCH(B3325,Market!$A$6:$A$9,0))),0)</f>
        <v/>
      </c>
    </row>
    <row r="3326">
      <c r="A3326" s="5" t="inlineStr">
        <is>
          <t>E03862</t>
        </is>
      </c>
      <c r="B3326" s="5" t="inlineStr">
        <is>
          <t>DE</t>
        </is>
      </c>
      <c r="C3326" s="5" t="inlineStr">
        <is>
          <t>Customer Service</t>
        </is>
      </c>
      <c r="D3326" s="5" t="inlineStr">
        <is>
          <t>L1</t>
        </is>
      </c>
      <c r="E3326" s="5" t="inlineStr">
        <is>
          <t>F</t>
        </is>
      </c>
      <c r="F3326" s="5" t="n">
        <v>1</v>
      </c>
      <c r="G3326" s="31" t="n">
        <v>31500</v>
      </c>
      <c r="H3326" s="31" t="n">
        <v>34200</v>
      </c>
      <c r="I3326" s="6">
        <f>INDEX(Roles!$J$5:$J$40,MATCH(C3326&amp;"|"&amp;D3326,Roles!$A$5:$A$40,0))</f>
        <v/>
      </c>
      <c r="J3326" s="6">
        <f>INDEX(Roles!$K$5:$K$40,MATCH(C3326&amp;"|"&amp;D3326,Roles!$A$5:$A$40,0))</f>
        <v/>
      </c>
      <c r="K3326" s="26">
        <f>INDEX(Market!$K$31:$K$54,MATCH(B3326&amp;"|"&amp;J3326,Market!$A$31:$A$54,0))</f>
        <v/>
      </c>
      <c r="L3326" s="6">
        <f>INDEX(Settings!$E$13:$E$19,MATCH(I3326,Settings!$B$13:$B$19,0))</f>
        <v/>
      </c>
      <c r="M3326" s="25">
        <f>INDEX(Structure!$K$6:$K$12,MATCH(I3326,Structure!$A$6:$A$12,0))</f>
        <v/>
      </c>
      <c r="N3326" s="26">
        <f>INDEX(Structure!$G$25:$G$52,MATCH(B3326&amp;"|"&amp;I3326,Structure!$A$25:$A$52,0))</f>
        <v/>
      </c>
      <c r="O3326" s="26">
        <f>INDEX(Structure!$H$25:$H$52,MATCH(B3326&amp;"|"&amp;I3326,Structure!$A$25:$A$52,0))</f>
        <v/>
      </c>
      <c r="P3326" s="26">
        <f>INDEX(Structure!$I$25:$I$52,MATCH(B3326&amp;"|"&amp;I3326,Structure!$A$25:$A$52,0))</f>
        <v/>
      </c>
      <c r="Q3326" s="20">
        <f>G3326/H3326</f>
        <v/>
      </c>
      <c r="R3326" s="20">
        <f>G3326/O3326</f>
        <v/>
      </c>
      <c r="S3326" s="32">
        <f>(G3326-N3326)/(P3326-N3326)</f>
        <v/>
      </c>
      <c r="T3326" s="4">
        <f>IF(G3326&lt;N3326,"Below",IF(G3326&gt;P3326,"Above","Within"))</f>
        <v/>
      </c>
      <c r="U3326" s="17">
        <f>MAX(0,N3326-G3326)*F3326</f>
        <v/>
      </c>
      <c r="V3326" s="17">
        <f>MAX(0,G3326-P3326)*F3326</f>
        <v/>
      </c>
      <c r="W3326" s="33">
        <f>IF(T3326="Above",LN(G3326/P3326)/LN(1+INDEX(Market!$E$6:$E$9,MATCH(B3326,Market!$A$6:$A$9,0))),0)</f>
        <v/>
      </c>
    </row>
    <row r="3327">
      <c r="A3327" s="5" t="inlineStr">
        <is>
          <t>E03863</t>
        </is>
      </c>
      <c r="B3327" s="5" t="inlineStr">
        <is>
          <t>DE</t>
        </is>
      </c>
      <c r="C3327" s="5" t="inlineStr">
        <is>
          <t>Finance</t>
        </is>
      </c>
      <c r="D3327" s="5" t="inlineStr">
        <is>
          <t>L4</t>
        </is>
      </c>
      <c r="E3327" s="5" t="inlineStr">
        <is>
          <t>M</t>
        </is>
      </c>
      <c r="F3327" s="5" t="n">
        <v>1</v>
      </c>
      <c r="G3327" s="31" t="n">
        <v>86100</v>
      </c>
      <c r="H3327" s="31" t="n">
        <v>87800</v>
      </c>
      <c r="I3327" s="6">
        <f>INDEX(Roles!$J$5:$J$40,MATCH(C3327&amp;"|"&amp;D3327,Roles!$A$5:$A$40,0))</f>
        <v/>
      </c>
      <c r="J3327" s="6">
        <f>INDEX(Roles!$K$5:$K$40,MATCH(C3327&amp;"|"&amp;D3327,Roles!$A$5:$A$40,0))</f>
        <v/>
      </c>
      <c r="K3327" s="26">
        <f>INDEX(Market!$K$31:$K$54,MATCH(B3327&amp;"|"&amp;J3327,Market!$A$31:$A$54,0))</f>
        <v/>
      </c>
      <c r="L3327" s="6">
        <f>INDEX(Settings!$E$13:$E$19,MATCH(I3327,Settings!$B$13:$B$19,0))</f>
        <v/>
      </c>
      <c r="M3327" s="25">
        <f>INDEX(Structure!$K$6:$K$12,MATCH(I3327,Structure!$A$6:$A$12,0))</f>
        <v/>
      </c>
      <c r="N3327" s="26">
        <f>INDEX(Structure!$G$25:$G$52,MATCH(B3327&amp;"|"&amp;I3327,Structure!$A$25:$A$52,0))</f>
        <v/>
      </c>
      <c r="O3327" s="26">
        <f>INDEX(Structure!$H$25:$H$52,MATCH(B3327&amp;"|"&amp;I3327,Structure!$A$25:$A$52,0))</f>
        <v/>
      </c>
      <c r="P3327" s="26">
        <f>INDEX(Structure!$I$25:$I$52,MATCH(B3327&amp;"|"&amp;I3327,Structure!$A$25:$A$52,0))</f>
        <v/>
      </c>
      <c r="Q3327" s="20">
        <f>G3327/H3327</f>
        <v/>
      </c>
      <c r="R3327" s="20">
        <f>G3327/O3327</f>
        <v/>
      </c>
      <c r="S3327" s="32">
        <f>(G3327-N3327)/(P3327-N3327)</f>
        <v/>
      </c>
      <c r="T3327" s="4">
        <f>IF(G3327&lt;N3327,"Below",IF(G3327&gt;P3327,"Above","Within"))</f>
        <v/>
      </c>
      <c r="U3327" s="17">
        <f>MAX(0,N3327-G3327)*F3327</f>
        <v/>
      </c>
      <c r="V3327" s="17">
        <f>MAX(0,G3327-P3327)*F3327</f>
        <v/>
      </c>
      <c r="W3327" s="33">
        <f>IF(T3327="Above",LN(G3327/P3327)/LN(1+INDEX(Market!$E$6:$E$9,MATCH(B3327,Market!$A$6:$A$9,0))),0)</f>
        <v/>
      </c>
    </row>
    <row r="3328">
      <c r="A3328" s="5" t="inlineStr">
        <is>
          <t>E03864</t>
        </is>
      </c>
      <c r="B3328" s="5" t="inlineStr">
        <is>
          <t>IT</t>
        </is>
      </c>
      <c r="C3328" s="5" t="inlineStr">
        <is>
          <t>Operations</t>
        </is>
      </c>
      <c r="D3328" s="5" t="inlineStr">
        <is>
          <t>L3</t>
        </is>
      </c>
      <c r="E3328" s="5" t="inlineStr">
        <is>
          <t>F</t>
        </is>
      </c>
      <c r="F3328" s="5" t="n">
        <v>1</v>
      </c>
      <c r="G3328" s="31" t="n">
        <v>35650</v>
      </c>
      <c r="H3328" s="31" t="n">
        <v>39500</v>
      </c>
      <c r="I3328" s="6">
        <f>INDEX(Roles!$J$5:$J$40,MATCH(C3328&amp;"|"&amp;D3328,Roles!$A$5:$A$40,0))</f>
        <v/>
      </c>
      <c r="J3328" s="6">
        <f>INDEX(Roles!$K$5:$K$40,MATCH(C3328&amp;"|"&amp;D3328,Roles!$A$5:$A$40,0))</f>
        <v/>
      </c>
      <c r="K3328" s="26">
        <f>INDEX(Market!$K$31:$K$54,MATCH(B3328&amp;"|"&amp;J3328,Market!$A$31:$A$54,0))</f>
        <v/>
      </c>
      <c r="L3328" s="6">
        <f>INDEX(Settings!$E$13:$E$19,MATCH(I3328,Settings!$B$13:$B$19,0))</f>
        <v/>
      </c>
      <c r="M3328" s="25">
        <f>INDEX(Structure!$K$6:$K$12,MATCH(I3328,Structure!$A$6:$A$12,0))</f>
        <v/>
      </c>
      <c r="N3328" s="26">
        <f>INDEX(Structure!$G$25:$G$52,MATCH(B3328&amp;"|"&amp;I3328,Structure!$A$25:$A$52,0))</f>
        <v/>
      </c>
      <c r="O3328" s="26">
        <f>INDEX(Structure!$H$25:$H$52,MATCH(B3328&amp;"|"&amp;I3328,Structure!$A$25:$A$52,0))</f>
        <v/>
      </c>
      <c r="P3328" s="26">
        <f>INDEX(Structure!$I$25:$I$52,MATCH(B3328&amp;"|"&amp;I3328,Structure!$A$25:$A$52,0))</f>
        <v/>
      </c>
      <c r="Q3328" s="20">
        <f>G3328/H3328</f>
        <v/>
      </c>
      <c r="R3328" s="20">
        <f>G3328/O3328</f>
        <v/>
      </c>
      <c r="S3328" s="32">
        <f>(G3328-N3328)/(P3328-N3328)</f>
        <v/>
      </c>
      <c r="T3328" s="4">
        <f>IF(G3328&lt;N3328,"Below",IF(G3328&gt;P3328,"Above","Within"))</f>
        <v/>
      </c>
      <c r="U3328" s="17">
        <f>MAX(0,N3328-G3328)*F3328</f>
        <v/>
      </c>
      <c r="V3328" s="17">
        <f>MAX(0,G3328-P3328)*F3328</f>
        <v/>
      </c>
      <c r="W3328" s="33">
        <f>IF(T3328="Above",LN(G3328/P3328)/LN(1+INDEX(Market!$E$6:$E$9,MATCH(B3328,Market!$A$6:$A$9,0))),0)</f>
        <v/>
      </c>
    </row>
    <row r="3329">
      <c r="A3329" s="5" t="inlineStr">
        <is>
          <t>E03865</t>
        </is>
      </c>
      <c r="B3329" s="5" t="inlineStr">
        <is>
          <t>DE</t>
        </is>
      </c>
      <c r="C3329" s="5" t="inlineStr">
        <is>
          <t>Customer Service</t>
        </is>
      </c>
      <c r="D3329" s="5" t="inlineStr">
        <is>
          <t>L5</t>
        </is>
      </c>
      <c r="E3329" s="5" t="inlineStr">
        <is>
          <t>F</t>
        </is>
      </c>
      <c r="F3329" s="5" t="n">
        <v>0.8</v>
      </c>
      <c r="G3329" s="31" t="n">
        <v>90500</v>
      </c>
      <c r="H3329" s="31" t="n">
        <v>99200</v>
      </c>
      <c r="I3329" s="6">
        <f>INDEX(Roles!$J$5:$J$40,MATCH(C3329&amp;"|"&amp;D3329,Roles!$A$5:$A$40,0))</f>
        <v/>
      </c>
      <c r="J3329" s="6">
        <f>INDEX(Roles!$K$5:$K$40,MATCH(C3329&amp;"|"&amp;D3329,Roles!$A$5:$A$40,0))</f>
        <v/>
      </c>
      <c r="K3329" s="26">
        <f>INDEX(Market!$K$31:$K$54,MATCH(B3329&amp;"|"&amp;J3329,Market!$A$31:$A$54,0))</f>
        <v/>
      </c>
      <c r="L3329" s="6">
        <f>INDEX(Settings!$E$13:$E$19,MATCH(I3329,Settings!$B$13:$B$19,0))</f>
        <v/>
      </c>
      <c r="M3329" s="25">
        <f>INDEX(Structure!$K$6:$K$12,MATCH(I3329,Structure!$A$6:$A$12,0))</f>
        <v/>
      </c>
      <c r="N3329" s="26">
        <f>INDEX(Structure!$G$25:$G$52,MATCH(B3329&amp;"|"&amp;I3329,Structure!$A$25:$A$52,0))</f>
        <v/>
      </c>
      <c r="O3329" s="26">
        <f>INDEX(Structure!$H$25:$H$52,MATCH(B3329&amp;"|"&amp;I3329,Structure!$A$25:$A$52,0))</f>
        <v/>
      </c>
      <c r="P3329" s="26">
        <f>INDEX(Structure!$I$25:$I$52,MATCH(B3329&amp;"|"&amp;I3329,Structure!$A$25:$A$52,0))</f>
        <v/>
      </c>
      <c r="Q3329" s="20">
        <f>G3329/H3329</f>
        <v/>
      </c>
      <c r="R3329" s="20">
        <f>G3329/O3329</f>
        <v/>
      </c>
      <c r="S3329" s="32">
        <f>(G3329-N3329)/(P3329-N3329)</f>
        <v/>
      </c>
      <c r="T3329" s="4">
        <f>IF(G3329&lt;N3329,"Below",IF(G3329&gt;P3329,"Above","Within"))</f>
        <v/>
      </c>
      <c r="U3329" s="17">
        <f>MAX(0,N3329-G3329)*F3329</f>
        <v/>
      </c>
      <c r="V3329" s="17">
        <f>MAX(0,G3329-P3329)*F3329</f>
        <v/>
      </c>
      <c r="W3329" s="33">
        <f>IF(T3329="Above",LN(G3329/P3329)/LN(1+INDEX(Market!$E$6:$E$9,MATCH(B3329,Market!$A$6:$A$9,0))),0)</f>
        <v/>
      </c>
    </row>
    <row r="3330">
      <c r="A3330" s="5" t="inlineStr">
        <is>
          <t>E03866</t>
        </is>
      </c>
      <c r="B3330" s="5" t="inlineStr">
        <is>
          <t>PL</t>
        </is>
      </c>
      <c r="C3330" s="5" t="inlineStr">
        <is>
          <t>Customer Service</t>
        </is>
      </c>
      <c r="D3330" s="5" t="inlineStr">
        <is>
          <t>L4</t>
        </is>
      </c>
      <c r="E3330" s="5" t="inlineStr">
        <is>
          <t>M</t>
        </is>
      </c>
      <c r="F3330" s="5" t="n">
        <v>1</v>
      </c>
      <c r="G3330" s="31" t="n">
        <v>38700</v>
      </c>
      <c r="H3330" s="31" t="n">
        <v>39700</v>
      </c>
      <c r="I3330" s="6">
        <f>INDEX(Roles!$J$5:$J$40,MATCH(C3330&amp;"|"&amp;D3330,Roles!$A$5:$A$40,0))</f>
        <v/>
      </c>
      <c r="J3330" s="6">
        <f>INDEX(Roles!$K$5:$K$40,MATCH(C3330&amp;"|"&amp;D3330,Roles!$A$5:$A$40,0))</f>
        <v/>
      </c>
      <c r="K3330" s="26">
        <f>INDEX(Market!$K$31:$K$54,MATCH(B3330&amp;"|"&amp;J3330,Market!$A$31:$A$54,0))</f>
        <v/>
      </c>
      <c r="L3330" s="6">
        <f>INDEX(Settings!$E$13:$E$19,MATCH(I3330,Settings!$B$13:$B$19,0))</f>
        <v/>
      </c>
      <c r="M3330" s="25">
        <f>INDEX(Structure!$K$6:$K$12,MATCH(I3330,Structure!$A$6:$A$12,0))</f>
        <v/>
      </c>
      <c r="N3330" s="26">
        <f>INDEX(Structure!$G$25:$G$52,MATCH(B3330&amp;"|"&amp;I3330,Structure!$A$25:$A$52,0))</f>
        <v/>
      </c>
      <c r="O3330" s="26">
        <f>INDEX(Structure!$H$25:$H$52,MATCH(B3330&amp;"|"&amp;I3330,Structure!$A$25:$A$52,0))</f>
        <v/>
      </c>
      <c r="P3330" s="26">
        <f>INDEX(Structure!$I$25:$I$52,MATCH(B3330&amp;"|"&amp;I3330,Structure!$A$25:$A$52,0))</f>
        <v/>
      </c>
      <c r="Q3330" s="20">
        <f>G3330/H3330</f>
        <v/>
      </c>
      <c r="R3330" s="20">
        <f>G3330/O3330</f>
        <v/>
      </c>
      <c r="S3330" s="32">
        <f>(G3330-N3330)/(P3330-N3330)</f>
        <v/>
      </c>
      <c r="T3330" s="4">
        <f>IF(G3330&lt;N3330,"Below",IF(G3330&gt;P3330,"Above","Within"))</f>
        <v/>
      </c>
      <c r="U3330" s="17">
        <f>MAX(0,N3330-G3330)*F3330</f>
        <v/>
      </c>
      <c r="V3330" s="17">
        <f>MAX(0,G3330-P3330)*F3330</f>
        <v/>
      </c>
      <c r="W3330" s="33">
        <f>IF(T3330="Above",LN(G3330/P3330)/LN(1+INDEX(Market!$E$6:$E$9,MATCH(B3330,Market!$A$6:$A$9,0))),0)</f>
        <v/>
      </c>
    </row>
    <row r="3331">
      <c r="A3331" s="5" t="inlineStr">
        <is>
          <t>E03867</t>
        </is>
      </c>
      <c r="B3331" s="5" t="inlineStr">
        <is>
          <t>IT</t>
        </is>
      </c>
      <c r="C3331" s="5" t="inlineStr">
        <is>
          <t>Operations</t>
        </is>
      </c>
      <c r="D3331" s="5" t="inlineStr">
        <is>
          <t>L3</t>
        </is>
      </c>
      <c r="E3331" s="5" t="inlineStr">
        <is>
          <t>M</t>
        </is>
      </c>
      <c r="F3331" s="5" t="n">
        <v>1</v>
      </c>
      <c r="G3331" s="31" t="n">
        <v>41850</v>
      </c>
      <c r="H3331" s="31" t="n">
        <v>39500</v>
      </c>
      <c r="I3331" s="6">
        <f>INDEX(Roles!$J$5:$J$40,MATCH(C3331&amp;"|"&amp;D3331,Roles!$A$5:$A$40,0))</f>
        <v/>
      </c>
      <c r="J3331" s="6">
        <f>INDEX(Roles!$K$5:$K$40,MATCH(C3331&amp;"|"&amp;D3331,Roles!$A$5:$A$40,0))</f>
        <v/>
      </c>
      <c r="K3331" s="26">
        <f>INDEX(Market!$K$31:$K$54,MATCH(B3331&amp;"|"&amp;J3331,Market!$A$31:$A$54,0))</f>
        <v/>
      </c>
      <c r="L3331" s="6">
        <f>INDEX(Settings!$E$13:$E$19,MATCH(I3331,Settings!$B$13:$B$19,0))</f>
        <v/>
      </c>
      <c r="M3331" s="25">
        <f>INDEX(Structure!$K$6:$K$12,MATCH(I3331,Structure!$A$6:$A$12,0))</f>
        <v/>
      </c>
      <c r="N3331" s="26">
        <f>INDEX(Structure!$G$25:$G$52,MATCH(B3331&amp;"|"&amp;I3331,Structure!$A$25:$A$52,0))</f>
        <v/>
      </c>
      <c r="O3331" s="26">
        <f>INDEX(Structure!$H$25:$H$52,MATCH(B3331&amp;"|"&amp;I3331,Structure!$A$25:$A$52,0))</f>
        <v/>
      </c>
      <c r="P3331" s="26">
        <f>INDEX(Structure!$I$25:$I$52,MATCH(B3331&amp;"|"&amp;I3331,Structure!$A$25:$A$52,0))</f>
        <v/>
      </c>
      <c r="Q3331" s="20">
        <f>G3331/H3331</f>
        <v/>
      </c>
      <c r="R3331" s="20">
        <f>G3331/O3331</f>
        <v/>
      </c>
      <c r="S3331" s="32">
        <f>(G3331-N3331)/(P3331-N3331)</f>
        <v/>
      </c>
      <c r="T3331" s="4">
        <f>IF(G3331&lt;N3331,"Below",IF(G3331&gt;P3331,"Above","Within"))</f>
        <v/>
      </c>
      <c r="U3331" s="17">
        <f>MAX(0,N3331-G3331)*F3331</f>
        <v/>
      </c>
      <c r="V3331" s="17">
        <f>MAX(0,G3331-P3331)*F3331</f>
        <v/>
      </c>
      <c r="W3331" s="33">
        <f>IF(T3331="Above",LN(G3331/P3331)/LN(1+INDEX(Market!$E$6:$E$9,MATCH(B3331,Market!$A$6:$A$9,0))),0)</f>
        <v/>
      </c>
    </row>
    <row r="3332">
      <c r="A3332" s="5" t="inlineStr">
        <is>
          <t>E03868</t>
        </is>
      </c>
      <c r="B3332" s="5" t="inlineStr">
        <is>
          <t>DE</t>
        </is>
      </c>
      <c r="C3332" s="5" t="inlineStr">
        <is>
          <t>Operations</t>
        </is>
      </c>
      <c r="D3332" s="5" t="inlineStr">
        <is>
          <t>L2</t>
        </is>
      </c>
      <c r="E3332" s="5" t="inlineStr">
        <is>
          <t>F</t>
        </is>
      </c>
      <c r="F3332" s="5" t="n">
        <v>0.8</v>
      </c>
      <c r="G3332" s="31" t="n">
        <v>46050</v>
      </c>
      <c r="H3332" s="31" t="n">
        <v>45100</v>
      </c>
      <c r="I3332" s="6">
        <f>INDEX(Roles!$J$5:$J$40,MATCH(C3332&amp;"|"&amp;D3332,Roles!$A$5:$A$40,0))</f>
        <v/>
      </c>
      <c r="J3332" s="6">
        <f>INDEX(Roles!$K$5:$K$40,MATCH(C3332&amp;"|"&amp;D3332,Roles!$A$5:$A$40,0))</f>
        <v/>
      </c>
      <c r="K3332" s="26">
        <f>INDEX(Market!$K$31:$K$54,MATCH(B3332&amp;"|"&amp;J3332,Market!$A$31:$A$54,0))</f>
        <v/>
      </c>
      <c r="L3332" s="6">
        <f>INDEX(Settings!$E$13:$E$19,MATCH(I3332,Settings!$B$13:$B$19,0))</f>
        <v/>
      </c>
      <c r="M3332" s="25">
        <f>INDEX(Structure!$K$6:$K$12,MATCH(I3332,Structure!$A$6:$A$12,0))</f>
        <v/>
      </c>
      <c r="N3332" s="26">
        <f>INDEX(Structure!$G$25:$G$52,MATCH(B3332&amp;"|"&amp;I3332,Structure!$A$25:$A$52,0))</f>
        <v/>
      </c>
      <c r="O3332" s="26">
        <f>INDEX(Structure!$H$25:$H$52,MATCH(B3332&amp;"|"&amp;I3332,Structure!$A$25:$A$52,0))</f>
        <v/>
      </c>
      <c r="P3332" s="26">
        <f>INDEX(Structure!$I$25:$I$52,MATCH(B3332&amp;"|"&amp;I3332,Structure!$A$25:$A$52,0))</f>
        <v/>
      </c>
      <c r="Q3332" s="20">
        <f>G3332/H3332</f>
        <v/>
      </c>
      <c r="R3332" s="20">
        <f>G3332/O3332</f>
        <v/>
      </c>
      <c r="S3332" s="32">
        <f>(G3332-N3332)/(P3332-N3332)</f>
        <v/>
      </c>
      <c r="T3332" s="4">
        <f>IF(G3332&lt;N3332,"Below",IF(G3332&gt;P3332,"Above","Within"))</f>
        <v/>
      </c>
      <c r="U3332" s="17">
        <f>MAX(0,N3332-G3332)*F3332</f>
        <v/>
      </c>
      <c r="V3332" s="17">
        <f>MAX(0,G3332-P3332)*F3332</f>
        <v/>
      </c>
      <c r="W3332" s="33">
        <f>IF(T3332="Above",LN(G3332/P3332)/LN(1+INDEX(Market!$E$6:$E$9,MATCH(B3332,Market!$A$6:$A$9,0))),0)</f>
        <v/>
      </c>
    </row>
    <row r="3333">
      <c r="A3333" s="5" t="inlineStr">
        <is>
          <t>E03869</t>
        </is>
      </c>
      <c r="B3333" s="5" t="inlineStr">
        <is>
          <t>PL</t>
        </is>
      </c>
      <c r="C3333" s="5" t="inlineStr">
        <is>
          <t>Sales</t>
        </is>
      </c>
      <c r="D3333" s="5" t="inlineStr">
        <is>
          <t>L3</t>
        </is>
      </c>
      <c r="E3333" s="5" t="inlineStr">
        <is>
          <t>M</t>
        </is>
      </c>
      <c r="F3333" s="5" t="n">
        <v>1</v>
      </c>
      <c r="G3333" s="31" t="n">
        <v>33800</v>
      </c>
      <c r="H3333" s="31" t="n">
        <v>35300</v>
      </c>
      <c r="I3333" s="6">
        <f>INDEX(Roles!$J$5:$J$40,MATCH(C3333&amp;"|"&amp;D3333,Roles!$A$5:$A$40,0))</f>
        <v/>
      </c>
      <c r="J3333" s="6">
        <f>INDEX(Roles!$K$5:$K$40,MATCH(C3333&amp;"|"&amp;D3333,Roles!$A$5:$A$40,0))</f>
        <v/>
      </c>
      <c r="K3333" s="26">
        <f>INDEX(Market!$K$31:$K$54,MATCH(B3333&amp;"|"&amp;J3333,Market!$A$31:$A$54,0))</f>
        <v/>
      </c>
      <c r="L3333" s="6">
        <f>INDEX(Settings!$E$13:$E$19,MATCH(I3333,Settings!$B$13:$B$19,0))</f>
        <v/>
      </c>
      <c r="M3333" s="25">
        <f>INDEX(Structure!$K$6:$K$12,MATCH(I3333,Structure!$A$6:$A$12,0))</f>
        <v/>
      </c>
      <c r="N3333" s="26">
        <f>INDEX(Structure!$G$25:$G$52,MATCH(B3333&amp;"|"&amp;I3333,Structure!$A$25:$A$52,0))</f>
        <v/>
      </c>
      <c r="O3333" s="26">
        <f>INDEX(Structure!$H$25:$H$52,MATCH(B3333&amp;"|"&amp;I3333,Structure!$A$25:$A$52,0))</f>
        <v/>
      </c>
      <c r="P3333" s="26">
        <f>INDEX(Structure!$I$25:$I$52,MATCH(B3333&amp;"|"&amp;I3333,Structure!$A$25:$A$52,0))</f>
        <v/>
      </c>
      <c r="Q3333" s="20">
        <f>G3333/H3333</f>
        <v/>
      </c>
      <c r="R3333" s="20">
        <f>G3333/O3333</f>
        <v/>
      </c>
      <c r="S3333" s="32">
        <f>(G3333-N3333)/(P3333-N3333)</f>
        <v/>
      </c>
      <c r="T3333" s="4">
        <f>IF(G3333&lt;N3333,"Below",IF(G3333&gt;P3333,"Above","Within"))</f>
        <v/>
      </c>
      <c r="U3333" s="17">
        <f>MAX(0,N3333-G3333)*F3333</f>
        <v/>
      </c>
      <c r="V3333" s="17">
        <f>MAX(0,G3333-P3333)*F3333</f>
        <v/>
      </c>
      <c r="W3333" s="33">
        <f>IF(T3333="Above",LN(G3333/P3333)/LN(1+INDEX(Market!$E$6:$E$9,MATCH(B3333,Market!$A$6:$A$9,0))),0)</f>
        <v/>
      </c>
    </row>
    <row r="3334">
      <c r="A3334" s="5" t="inlineStr">
        <is>
          <t>E03870</t>
        </is>
      </c>
      <c r="B3334" s="5" t="inlineStr">
        <is>
          <t>IT</t>
        </is>
      </c>
      <c r="C3334" s="5" t="inlineStr">
        <is>
          <t>Operations</t>
        </is>
      </c>
      <c r="D3334" s="5" t="inlineStr">
        <is>
          <t>L2</t>
        </is>
      </c>
      <c r="E3334" s="5" t="inlineStr">
        <is>
          <t>F</t>
        </is>
      </c>
      <c r="F3334" s="5" t="n">
        <v>1</v>
      </c>
      <c r="G3334" s="31" t="n">
        <v>23600</v>
      </c>
      <c r="H3334" s="31" t="n">
        <v>30900</v>
      </c>
      <c r="I3334" s="6">
        <f>INDEX(Roles!$J$5:$J$40,MATCH(C3334&amp;"|"&amp;D3334,Roles!$A$5:$A$40,0))</f>
        <v/>
      </c>
      <c r="J3334" s="6">
        <f>INDEX(Roles!$K$5:$K$40,MATCH(C3334&amp;"|"&amp;D3334,Roles!$A$5:$A$40,0))</f>
        <v/>
      </c>
      <c r="K3334" s="26">
        <f>INDEX(Market!$K$31:$K$54,MATCH(B3334&amp;"|"&amp;J3334,Market!$A$31:$A$54,0))</f>
        <v/>
      </c>
      <c r="L3334" s="6">
        <f>INDEX(Settings!$E$13:$E$19,MATCH(I3334,Settings!$B$13:$B$19,0))</f>
        <v/>
      </c>
      <c r="M3334" s="25">
        <f>INDEX(Structure!$K$6:$K$12,MATCH(I3334,Structure!$A$6:$A$12,0))</f>
        <v/>
      </c>
      <c r="N3334" s="26">
        <f>INDEX(Structure!$G$25:$G$52,MATCH(B3334&amp;"|"&amp;I3334,Structure!$A$25:$A$52,0))</f>
        <v/>
      </c>
      <c r="O3334" s="26">
        <f>INDEX(Structure!$H$25:$H$52,MATCH(B3334&amp;"|"&amp;I3334,Structure!$A$25:$A$52,0))</f>
        <v/>
      </c>
      <c r="P3334" s="26">
        <f>INDEX(Structure!$I$25:$I$52,MATCH(B3334&amp;"|"&amp;I3334,Structure!$A$25:$A$52,0))</f>
        <v/>
      </c>
      <c r="Q3334" s="20">
        <f>G3334/H3334</f>
        <v/>
      </c>
      <c r="R3334" s="20">
        <f>G3334/O3334</f>
        <v/>
      </c>
      <c r="S3334" s="32">
        <f>(G3334-N3334)/(P3334-N3334)</f>
        <v/>
      </c>
      <c r="T3334" s="4">
        <f>IF(G3334&lt;N3334,"Below",IF(G3334&gt;P3334,"Above","Within"))</f>
        <v/>
      </c>
      <c r="U3334" s="17">
        <f>MAX(0,N3334-G3334)*F3334</f>
        <v/>
      </c>
      <c r="V3334" s="17">
        <f>MAX(0,G3334-P3334)*F3334</f>
        <v/>
      </c>
      <c r="W3334" s="33">
        <f>IF(T3334="Above",LN(G3334/P3334)/LN(1+INDEX(Market!$E$6:$E$9,MATCH(B3334,Market!$A$6:$A$9,0))),0)</f>
        <v/>
      </c>
    </row>
    <row r="3335">
      <c r="A3335" s="5" t="inlineStr">
        <is>
          <t>E03871</t>
        </is>
      </c>
      <c r="B3335" s="5" t="inlineStr">
        <is>
          <t>DE</t>
        </is>
      </c>
      <c r="C3335" s="5" t="inlineStr">
        <is>
          <t>Tech</t>
        </is>
      </c>
      <c r="D3335" s="5" t="inlineStr">
        <is>
          <t>L1</t>
        </is>
      </c>
      <c r="E3335" s="5" t="inlineStr">
        <is>
          <t>F</t>
        </is>
      </c>
      <c r="F3335" s="5" t="n">
        <v>1</v>
      </c>
      <c r="G3335" s="31" t="n">
        <v>49250</v>
      </c>
      <c r="H3335" s="31" t="n">
        <v>47500</v>
      </c>
      <c r="I3335" s="6">
        <f>INDEX(Roles!$J$5:$J$40,MATCH(C3335&amp;"|"&amp;D3335,Roles!$A$5:$A$40,0))</f>
        <v/>
      </c>
      <c r="J3335" s="6">
        <f>INDEX(Roles!$K$5:$K$40,MATCH(C3335&amp;"|"&amp;D3335,Roles!$A$5:$A$40,0))</f>
        <v/>
      </c>
      <c r="K3335" s="26">
        <f>INDEX(Market!$K$31:$K$54,MATCH(B3335&amp;"|"&amp;J3335,Market!$A$31:$A$54,0))</f>
        <v/>
      </c>
      <c r="L3335" s="6">
        <f>INDEX(Settings!$E$13:$E$19,MATCH(I3335,Settings!$B$13:$B$19,0))</f>
        <v/>
      </c>
      <c r="M3335" s="25">
        <f>INDEX(Structure!$K$6:$K$12,MATCH(I3335,Structure!$A$6:$A$12,0))</f>
        <v/>
      </c>
      <c r="N3335" s="26">
        <f>INDEX(Structure!$G$25:$G$52,MATCH(B3335&amp;"|"&amp;I3335,Structure!$A$25:$A$52,0))</f>
        <v/>
      </c>
      <c r="O3335" s="26">
        <f>INDEX(Structure!$H$25:$H$52,MATCH(B3335&amp;"|"&amp;I3335,Structure!$A$25:$A$52,0))</f>
        <v/>
      </c>
      <c r="P3335" s="26">
        <f>INDEX(Structure!$I$25:$I$52,MATCH(B3335&amp;"|"&amp;I3335,Structure!$A$25:$A$52,0))</f>
        <v/>
      </c>
      <c r="Q3335" s="20">
        <f>G3335/H3335</f>
        <v/>
      </c>
      <c r="R3335" s="20">
        <f>G3335/O3335</f>
        <v/>
      </c>
      <c r="S3335" s="32">
        <f>(G3335-N3335)/(P3335-N3335)</f>
        <v/>
      </c>
      <c r="T3335" s="4">
        <f>IF(G3335&lt;N3335,"Below",IF(G3335&gt;P3335,"Above","Within"))</f>
        <v/>
      </c>
      <c r="U3335" s="17">
        <f>MAX(0,N3335-G3335)*F3335</f>
        <v/>
      </c>
      <c r="V3335" s="17">
        <f>MAX(0,G3335-P3335)*F3335</f>
        <v/>
      </c>
      <c r="W3335" s="33">
        <f>IF(T3335="Above",LN(G3335/P3335)/LN(1+INDEX(Market!$E$6:$E$9,MATCH(B3335,Market!$A$6:$A$9,0))),0)</f>
        <v/>
      </c>
    </row>
    <row r="3336">
      <c r="A3336" s="5" t="inlineStr">
        <is>
          <t>E03872</t>
        </is>
      </c>
      <c r="B3336" s="5" t="inlineStr">
        <is>
          <t>DE</t>
        </is>
      </c>
      <c r="C3336" s="5" t="inlineStr">
        <is>
          <t>HR</t>
        </is>
      </c>
      <c r="D3336" s="5" t="inlineStr">
        <is>
          <t>L1</t>
        </is>
      </c>
      <c r="E3336" s="5" t="inlineStr">
        <is>
          <t>F</t>
        </is>
      </c>
      <c r="F3336" s="5" t="n">
        <v>1</v>
      </c>
      <c r="G3336" s="31" t="n">
        <v>41950</v>
      </c>
      <c r="H3336" s="31" t="n">
        <v>38000</v>
      </c>
      <c r="I3336" s="6">
        <f>INDEX(Roles!$J$5:$J$40,MATCH(C3336&amp;"|"&amp;D3336,Roles!$A$5:$A$40,0))</f>
        <v/>
      </c>
      <c r="J3336" s="6">
        <f>INDEX(Roles!$K$5:$K$40,MATCH(C3336&amp;"|"&amp;D3336,Roles!$A$5:$A$40,0))</f>
        <v/>
      </c>
      <c r="K3336" s="26">
        <f>INDEX(Market!$K$31:$K$54,MATCH(B3336&amp;"|"&amp;J3336,Market!$A$31:$A$54,0))</f>
        <v/>
      </c>
      <c r="L3336" s="6">
        <f>INDEX(Settings!$E$13:$E$19,MATCH(I3336,Settings!$B$13:$B$19,0))</f>
        <v/>
      </c>
      <c r="M3336" s="25">
        <f>INDEX(Structure!$K$6:$K$12,MATCH(I3336,Structure!$A$6:$A$12,0))</f>
        <v/>
      </c>
      <c r="N3336" s="26">
        <f>INDEX(Structure!$G$25:$G$52,MATCH(B3336&amp;"|"&amp;I3336,Structure!$A$25:$A$52,0))</f>
        <v/>
      </c>
      <c r="O3336" s="26">
        <f>INDEX(Structure!$H$25:$H$52,MATCH(B3336&amp;"|"&amp;I3336,Structure!$A$25:$A$52,0))</f>
        <v/>
      </c>
      <c r="P3336" s="26">
        <f>INDEX(Structure!$I$25:$I$52,MATCH(B3336&amp;"|"&amp;I3336,Structure!$A$25:$A$52,0))</f>
        <v/>
      </c>
      <c r="Q3336" s="20">
        <f>G3336/H3336</f>
        <v/>
      </c>
      <c r="R3336" s="20">
        <f>G3336/O3336</f>
        <v/>
      </c>
      <c r="S3336" s="32">
        <f>(G3336-N3336)/(P3336-N3336)</f>
        <v/>
      </c>
      <c r="T3336" s="4">
        <f>IF(G3336&lt;N3336,"Below",IF(G3336&gt;P3336,"Above","Within"))</f>
        <v/>
      </c>
      <c r="U3336" s="17">
        <f>MAX(0,N3336-G3336)*F3336</f>
        <v/>
      </c>
      <c r="V3336" s="17">
        <f>MAX(0,G3336-P3336)*F3336</f>
        <v/>
      </c>
      <c r="W3336" s="33">
        <f>IF(T3336="Above",LN(G3336/P3336)/LN(1+INDEX(Market!$E$6:$E$9,MATCH(B3336,Market!$A$6:$A$9,0))),0)</f>
        <v/>
      </c>
    </row>
    <row r="3337">
      <c r="A3337" s="5" t="inlineStr">
        <is>
          <t>E03873</t>
        </is>
      </c>
      <c r="B3337" s="5" t="inlineStr">
        <is>
          <t>DE</t>
        </is>
      </c>
      <c r="C3337" s="5" t="inlineStr">
        <is>
          <t>Operations</t>
        </is>
      </c>
      <c r="D3337" s="5" t="inlineStr">
        <is>
          <t>L5</t>
        </is>
      </c>
      <c r="E3337" s="5" t="inlineStr">
        <is>
          <t>F</t>
        </is>
      </c>
      <c r="F3337" s="5" t="n">
        <v>1</v>
      </c>
      <c r="G3337" s="31" t="n">
        <v>109950</v>
      </c>
      <c r="H3337" s="31" t="n">
        <v>104700</v>
      </c>
      <c r="I3337" s="6">
        <f>INDEX(Roles!$J$5:$J$40,MATCH(C3337&amp;"|"&amp;D3337,Roles!$A$5:$A$40,0))</f>
        <v/>
      </c>
      <c r="J3337" s="6">
        <f>INDEX(Roles!$K$5:$K$40,MATCH(C3337&amp;"|"&amp;D3337,Roles!$A$5:$A$40,0))</f>
        <v/>
      </c>
      <c r="K3337" s="26">
        <f>INDEX(Market!$K$31:$K$54,MATCH(B3337&amp;"|"&amp;J3337,Market!$A$31:$A$54,0))</f>
        <v/>
      </c>
      <c r="L3337" s="6">
        <f>INDEX(Settings!$E$13:$E$19,MATCH(I3337,Settings!$B$13:$B$19,0))</f>
        <v/>
      </c>
      <c r="M3337" s="25">
        <f>INDEX(Structure!$K$6:$K$12,MATCH(I3337,Structure!$A$6:$A$12,0))</f>
        <v/>
      </c>
      <c r="N3337" s="26">
        <f>INDEX(Structure!$G$25:$G$52,MATCH(B3337&amp;"|"&amp;I3337,Structure!$A$25:$A$52,0))</f>
        <v/>
      </c>
      <c r="O3337" s="26">
        <f>INDEX(Structure!$H$25:$H$52,MATCH(B3337&amp;"|"&amp;I3337,Structure!$A$25:$A$52,0))</f>
        <v/>
      </c>
      <c r="P3337" s="26">
        <f>INDEX(Structure!$I$25:$I$52,MATCH(B3337&amp;"|"&amp;I3337,Structure!$A$25:$A$52,0))</f>
        <v/>
      </c>
      <c r="Q3337" s="20">
        <f>G3337/H3337</f>
        <v/>
      </c>
      <c r="R3337" s="20">
        <f>G3337/O3337</f>
        <v/>
      </c>
      <c r="S3337" s="32">
        <f>(G3337-N3337)/(P3337-N3337)</f>
        <v/>
      </c>
      <c r="T3337" s="4">
        <f>IF(G3337&lt;N3337,"Below",IF(G3337&gt;P3337,"Above","Within"))</f>
        <v/>
      </c>
      <c r="U3337" s="17">
        <f>MAX(0,N3337-G3337)*F3337</f>
        <v/>
      </c>
      <c r="V3337" s="17">
        <f>MAX(0,G3337-P3337)*F3337</f>
        <v/>
      </c>
      <c r="W3337" s="33">
        <f>IF(T3337="Above",LN(G3337/P3337)/LN(1+INDEX(Market!$E$6:$E$9,MATCH(B3337,Market!$A$6:$A$9,0))),0)</f>
        <v/>
      </c>
    </row>
    <row r="3338">
      <c r="A3338" s="5" t="inlineStr">
        <is>
          <t>E03874</t>
        </is>
      </c>
      <c r="B3338" s="5" t="inlineStr">
        <is>
          <t>IT</t>
        </is>
      </c>
      <c r="C3338" s="5" t="inlineStr">
        <is>
          <t>Customer Service</t>
        </is>
      </c>
      <c r="D3338" s="5" t="inlineStr">
        <is>
          <t>L2</t>
        </is>
      </c>
      <c r="E3338" s="5" t="inlineStr">
        <is>
          <t>F</t>
        </is>
      </c>
      <c r="F3338" s="5" t="n">
        <v>1</v>
      </c>
      <c r="G3338" s="31" t="n">
        <v>24650</v>
      </c>
      <c r="H3338" s="31" t="n">
        <v>29200</v>
      </c>
      <c r="I3338" s="6">
        <f>INDEX(Roles!$J$5:$J$40,MATCH(C3338&amp;"|"&amp;D3338,Roles!$A$5:$A$40,0))</f>
        <v/>
      </c>
      <c r="J3338" s="6">
        <f>INDEX(Roles!$K$5:$K$40,MATCH(C3338&amp;"|"&amp;D3338,Roles!$A$5:$A$40,0))</f>
        <v/>
      </c>
      <c r="K3338" s="26">
        <f>INDEX(Market!$K$31:$K$54,MATCH(B3338&amp;"|"&amp;J3338,Market!$A$31:$A$54,0))</f>
        <v/>
      </c>
      <c r="L3338" s="6">
        <f>INDEX(Settings!$E$13:$E$19,MATCH(I3338,Settings!$B$13:$B$19,0))</f>
        <v/>
      </c>
      <c r="M3338" s="25">
        <f>INDEX(Structure!$K$6:$K$12,MATCH(I3338,Structure!$A$6:$A$12,0))</f>
        <v/>
      </c>
      <c r="N3338" s="26">
        <f>INDEX(Structure!$G$25:$G$52,MATCH(B3338&amp;"|"&amp;I3338,Structure!$A$25:$A$52,0))</f>
        <v/>
      </c>
      <c r="O3338" s="26">
        <f>INDEX(Structure!$H$25:$H$52,MATCH(B3338&amp;"|"&amp;I3338,Structure!$A$25:$A$52,0))</f>
        <v/>
      </c>
      <c r="P3338" s="26">
        <f>INDEX(Structure!$I$25:$I$52,MATCH(B3338&amp;"|"&amp;I3338,Structure!$A$25:$A$52,0))</f>
        <v/>
      </c>
      <c r="Q3338" s="20">
        <f>G3338/H3338</f>
        <v/>
      </c>
      <c r="R3338" s="20">
        <f>G3338/O3338</f>
        <v/>
      </c>
      <c r="S3338" s="32">
        <f>(G3338-N3338)/(P3338-N3338)</f>
        <v/>
      </c>
      <c r="T3338" s="4">
        <f>IF(G3338&lt;N3338,"Below",IF(G3338&gt;P3338,"Above","Within"))</f>
        <v/>
      </c>
      <c r="U3338" s="17">
        <f>MAX(0,N3338-G3338)*F3338</f>
        <v/>
      </c>
      <c r="V3338" s="17">
        <f>MAX(0,G3338-P3338)*F3338</f>
        <v/>
      </c>
      <c r="W3338" s="33">
        <f>IF(T3338="Above",LN(G3338/P3338)/LN(1+INDEX(Market!$E$6:$E$9,MATCH(B3338,Market!$A$6:$A$9,0))),0)</f>
        <v/>
      </c>
    </row>
    <row r="3339">
      <c r="A3339" s="5" t="inlineStr">
        <is>
          <t>E03875</t>
        </is>
      </c>
      <c r="B3339" s="5" t="inlineStr">
        <is>
          <t>PL</t>
        </is>
      </c>
      <c r="C3339" s="5" t="inlineStr">
        <is>
          <t>Operations</t>
        </is>
      </c>
      <c r="D3339" s="5" t="inlineStr">
        <is>
          <t>L2</t>
        </is>
      </c>
      <c r="E3339" s="5" t="inlineStr">
        <is>
          <t>F</t>
        </is>
      </c>
      <c r="F3339" s="5" t="n">
        <v>1</v>
      </c>
      <c r="G3339" s="31" t="n">
        <v>27650</v>
      </c>
      <c r="H3339" s="31" t="n">
        <v>24900</v>
      </c>
      <c r="I3339" s="6">
        <f>INDEX(Roles!$J$5:$J$40,MATCH(C3339&amp;"|"&amp;D3339,Roles!$A$5:$A$40,0))</f>
        <v/>
      </c>
      <c r="J3339" s="6">
        <f>INDEX(Roles!$K$5:$K$40,MATCH(C3339&amp;"|"&amp;D3339,Roles!$A$5:$A$40,0))</f>
        <v/>
      </c>
      <c r="K3339" s="26">
        <f>INDEX(Market!$K$31:$K$54,MATCH(B3339&amp;"|"&amp;J3339,Market!$A$31:$A$54,0))</f>
        <v/>
      </c>
      <c r="L3339" s="6">
        <f>INDEX(Settings!$E$13:$E$19,MATCH(I3339,Settings!$B$13:$B$19,0))</f>
        <v/>
      </c>
      <c r="M3339" s="25">
        <f>INDEX(Structure!$K$6:$K$12,MATCH(I3339,Structure!$A$6:$A$12,0))</f>
        <v/>
      </c>
      <c r="N3339" s="26">
        <f>INDEX(Structure!$G$25:$G$52,MATCH(B3339&amp;"|"&amp;I3339,Structure!$A$25:$A$52,0))</f>
        <v/>
      </c>
      <c r="O3339" s="26">
        <f>INDEX(Structure!$H$25:$H$52,MATCH(B3339&amp;"|"&amp;I3339,Structure!$A$25:$A$52,0))</f>
        <v/>
      </c>
      <c r="P3339" s="26">
        <f>INDEX(Structure!$I$25:$I$52,MATCH(B3339&amp;"|"&amp;I3339,Structure!$A$25:$A$52,0))</f>
        <v/>
      </c>
      <c r="Q3339" s="20">
        <f>G3339/H3339</f>
        <v/>
      </c>
      <c r="R3339" s="20">
        <f>G3339/O3339</f>
        <v/>
      </c>
      <c r="S3339" s="32">
        <f>(G3339-N3339)/(P3339-N3339)</f>
        <v/>
      </c>
      <c r="T3339" s="4">
        <f>IF(G3339&lt;N3339,"Below",IF(G3339&gt;P3339,"Above","Within"))</f>
        <v/>
      </c>
      <c r="U3339" s="17">
        <f>MAX(0,N3339-G3339)*F3339</f>
        <v/>
      </c>
      <c r="V3339" s="17">
        <f>MAX(0,G3339-P3339)*F3339</f>
        <v/>
      </c>
      <c r="W3339" s="33">
        <f>IF(T3339="Above",LN(G3339/P3339)/LN(1+INDEX(Market!$E$6:$E$9,MATCH(B3339,Market!$A$6:$A$9,0))),0)</f>
        <v/>
      </c>
    </row>
    <row r="3340">
      <c r="A3340" s="5" t="inlineStr">
        <is>
          <t>E03876</t>
        </is>
      </c>
      <c r="B3340" s="5" t="inlineStr">
        <is>
          <t>ES</t>
        </is>
      </c>
      <c r="C3340" s="5" t="inlineStr">
        <is>
          <t>Operations</t>
        </is>
      </c>
      <c r="D3340" s="5" t="inlineStr">
        <is>
          <t>L1</t>
        </is>
      </c>
      <c r="E3340" s="5" t="inlineStr">
        <is>
          <t>F</t>
        </is>
      </c>
      <c r="F3340" s="5" t="n">
        <v>0.8</v>
      </c>
      <c r="G3340" s="31" t="n">
        <v>25200</v>
      </c>
      <c r="H3340" s="31" t="n">
        <v>23800</v>
      </c>
      <c r="I3340" s="6">
        <f>INDEX(Roles!$J$5:$J$40,MATCH(C3340&amp;"|"&amp;D3340,Roles!$A$5:$A$40,0))</f>
        <v/>
      </c>
      <c r="J3340" s="6">
        <f>INDEX(Roles!$K$5:$K$40,MATCH(C3340&amp;"|"&amp;D3340,Roles!$A$5:$A$40,0))</f>
        <v/>
      </c>
      <c r="K3340" s="26">
        <f>INDEX(Market!$K$31:$K$54,MATCH(B3340&amp;"|"&amp;J3340,Market!$A$31:$A$54,0))</f>
        <v/>
      </c>
      <c r="L3340" s="6">
        <f>INDEX(Settings!$E$13:$E$19,MATCH(I3340,Settings!$B$13:$B$19,0))</f>
        <v/>
      </c>
      <c r="M3340" s="25">
        <f>INDEX(Structure!$K$6:$K$12,MATCH(I3340,Structure!$A$6:$A$12,0))</f>
        <v/>
      </c>
      <c r="N3340" s="26">
        <f>INDEX(Structure!$G$25:$G$52,MATCH(B3340&amp;"|"&amp;I3340,Structure!$A$25:$A$52,0))</f>
        <v/>
      </c>
      <c r="O3340" s="26">
        <f>INDEX(Structure!$H$25:$H$52,MATCH(B3340&amp;"|"&amp;I3340,Structure!$A$25:$A$52,0))</f>
        <v/>
      </c>
      <c r="P3340" s="26">
        <f>INDEX(Structure!$I$25:$I$52,MATCH(B3340&amp;"|"&amp;I3340,Structure!$A$25:$A$52,0))</f>
        <v/>
      </c>
      <c r="Q3340" s="20">
        <f>G3340/H3340</f>
        <v/>
      </c>
      <c r="R3340" s="20">
        <f>G3340/O3340</f>
        <v/>
      </c>
      <c r="S3340" s="32">
        <f>(G3340-N3340)/(P3340-N3340)</f>
        <v/>
      </c>
      <c r="T3340" s="4">
        <f>IF(G3340&lt;N3340,"Below",IF(G3340&gt;P3340,"Above","Within"))</f>
        <v/>
      </c>
      <c r="U3340" s="17">
        <f>MAX(0,N3340-G3340)*F3340</f>
        <v/>
      </c>
      <c r="V3340" s="17">
        <f>MAX(0,G3340-P3340)*F3340</f>
        <v/>
      </c>
      <c r="W3340" s="33">
        <f>IF(T3340="Above",LN(G3340/P3340)/LN(1+INDEX(Market!$E$6:$E$9,MATCH(B3340,Market!$A$6:$A$9,0))),0)</f>
        <v/>
      </c>
    </row>
    <row r="3341">
      <c r="A3341" s="5" t="inlineStr">
        <is>
          <t>E03877</t>
        </is>
      </c>
      <c r="B3341" s="5" t="inlineStr">
        <is>
          <t>PL</t>
        </is>
      </c>
      <c r="C3341" s="5" t="inlineStr">
        <is>
          <t>Operations</t>
        </is>
      </c>
      <c r="D3341" s="5" t="inlineStr">
        <is>
          <t>L1</t>
        </is>
      </c>
      <c r="E3341" s="5" t="inlineStr">
        <is>
          <t>M</t>
        </is>
      </c>
      <c r="F3341" s="5" t="n">
        <v>1</v>
      </c>
      <c r="G3341" s="31" t="n">
        <v>21450</v>
      </c>
      <c r="H3341" s="31" t="n">
        <v>20000</v>
      </c>
      <c r="I3341" s="6">
        <f>INDEX(Roles!$J$5:$J$40,MATCH(C3341&amp;"|"&amp;D3341,Roles!$A$5:$A$40,0))</f>
        <v/>
      </c>
      <c r="J3341" s="6">
        <f>INDEX(Roles!$K$5:$K$40,MATCH(C3341&amp;"|"&amp;D3341,Roles!$A$5:$A$40,0))</f>
        <v/>
      </c>
      <c r="K3341" s="26">
        <f>INDEX(Market!$K$31:$K$54,MATCH(B3341&amp;"|"&amp;J3341,Market!$A$31:$A$54,0))</f>
        <v/>
      </c>
      <c r="L3341" s="6">
        <f>INDEX(Settings!$E$13:$E$19,MATCH(I3341,Settings!$B$13:$B$19,0))</f>
        <v/>
      </c>
      <c r="M3341" s="25">
        <f>INDEX(Structure!$K$6:$K$12,MATCH(I3341,Structure!$A$6:$A$12,0))</f>
        <v/>
      </c>
      <c r="N3341" s="26">
        <f>INDEX(Structure!$G$25:$G$52,MATCH(B3341&amp;"|"&amp;I3341,Structure!$A$25:$A$52,0))</f>
        <v/>
      </c>
      <c r="O3341" s="26">
        <f>INDEX(Structure!$H$25:$H$52,MATCH(B3341&amp;"|"&amp;I3341,Structure!$A$25:$A$52,0))</f>
        <v/>
      </c>
      <c r="P3341" s="26">
        <f>INDEX(Structure!$I$25:$I$52,MATCH(B3341&amp;"|"&amp;I3341,Structure!$A$25:$A$52,0))</f>
        <v/>
      </c>
      <c r="Q3341" s="20">
        <f>G3341/H3341</f>
        <v/>
      </c>
      <c r="R3341" s="20">
        <f>G3341/O3341</f>
        <v/>
      </c>
      <c r="S3341" s="32">
        <f>(G3341-N3341)/(P3341-N3341)</f>
        <v/>
      </c>
      <c r="T3341" s="4">
        <f>IF(G3341&lt;N3341,"Below",IF(G3341&gt;P3341,"Above","Within"))</f>
        <v/>
      </c>
      <c r="U3341" s="17">
        <f>MAX(0,N3341-G3341)*F3341</f>
        <v/>
      </c>
      <c r="V3341" s="17">
        <f>MAX(0,G3341-P3341)*F3341</f>
        <v/>
      </c>
      <c r="W3341" s="33">
        <f>IF(T3341="Above",LN(G3341/P3341)/LN(1+INDEX(Market!$E$6:$E$9,MATCH(B3341,Market!$A$6:$A$9,0))),0)</f>
        <v/>
      </c>
    </row>
    <row r="3342">
      <c r="A3342" s="5" t="inlineStr">
        <is>
          <t>E03878</t>
        </is>
      </c>
      <c r="B3342" s="5" t="inlineStr">
        <is>
          <t>PL</t>
        </is>
      </c>
      <c r="C3342" s="5" t="inlineStr">
        <is>
          <t>Tech</t>
        </is>
      </c>
      <c r="D3342" s="5" t="inlineStr">
        <is>
          <t>L2</t>
        </is>
      </c>
      <c r="E3342" s="5" t="inlineStr">
        <is>
          <t>M</t>
        </is>
      </c>
      <c r="F3342" s="5" t="n">
        <v>0.8</v>
      </c>
      <c r="G3342" s="31" t="n">
        <v>31900</v>
      </c>
      <c r="H3342" s="31" t="n">
        <v>32800</v>
      </c>
      <c r="I3342" s="6">
        <f>INDEX(Roles!$J$5:$J$40,MATCH(C3342&amp;"|"&amp;D3342,Roles!$A$5:$A$40,0))</f>
        <v/>
      </c>
      <c r="J3342" s="6">
        <f>INDEX(Roles!$K$5:$K$40,MATCH(C3342&amp;"|"&amp;D3342,Roles!$A$5:$A$40,0))</f>
        <v/>
      </c>
      <c r="K3342" s="26">
        <f>INDEX(Market!$K$31:$K$54,MATCH(B3342&amp;"|"&amp;J3342,Market!$A$31:$A$54,0))</f>
        <v/>
      </c>
      <c r="L3342" s="6">
        <f>INDEX(Settings!$E$13:$E$19,MATCH(I3342,Settings!$B$13:$B$19,0))</f>
        <v/>
      </c>
      <c r="M3342" s="25">
        <f>INDEX(Structure!$K$6:$K$12,MATCH(I3342,Structure!$A$6:$A$12,0))</f>
        <v/>
      </c>
      <c r="N3342" s="26">
        <f>INDEX(Structure!$G$25:$G$52,MATCH(B3342&amp;"|"&amp;I3342,Structure!$A$25:$A$52,0))</f>
        <v/>
      </c>
      <c r="O3342" s="26">
        <f>INDEX(Structure!$H$25:$H$52,MATCH(B3342&amp;"|"&amp;I3342,Structure!$A$25:$A$52,0))</f>
        <v/>
      </c>
      <c r="P3342" s="26">
        <f>INDEX(Structure!$I$25:$I$52,MATCH(B3342&amp;"|"&amp;I3342,Structure!$A$25:$A$52,0))</f>
        <v/>
      </c>
      <c r="Q3342" s="20">
        <f>G3342/H3342</f>
        <v/>
      </c>
      <c r="R3342" s="20">
        <f>G3342/O3342</f>
        <v/>
      </c>
      <c r="S3342" s="32">
        <f>(G3342-N3342)/(P3342-N3342)</f>
        <v/>
      </c>
      <c r="T3342" s="4">
        <f>IF(G3342&lt;N3342,"Below",IF(G3342&gt;P3342,"Above","Within"))</f>
        <v/>
      </c>
      <c r="U3342" s="17">
        <f>MAX(0,N3342-G3342)*F3342</f>
        <v/>
      </c>
      <c r="V3342" s="17">
        <f>MAX(0,G3342-P3342)*F3342</f>
        <v/>
      </c>
      <c r="W3342" s="33">
        <f>IF(T3342="Above",LN(G3342/P3342)/LN(1+INDEX(Market!$E$6:$E$9,MATCH(B3342,Market!$A$6:$A$9,0))),0)</f>
        <v/>
      </c>
    </row>
    <row r="3343">
      <c r="A3343" s="5" t="inlineStr">
        <is>
          <t>E03879</t>
        </is>
      </c>
      <c r="B3343" s="5" t="inlineStr">
        <is>
          <t>IT</t>
        </is>
      </c>
      <c r="C3343" s="5" t="inlineStr">
        <is>
          <t>Operations</t>
        </is>
      </c>
      <c r="D3343" s="5" t="inlineStr">
        <is>
          <t>L4</t>
        </is>
      </c>
      <c r="E3343" s="5" t="inlineStr">
        <is>
          <t>M</t>
        </is>
      </c>
      <c r="F3343" s="5" t="n">
        <v>0.8</v>
      </c>
      <c r="G3343" s="31" t="n">
        <v>45550</v>
      </c>
      <c r="H3343" s="31" t="n">
        <v>51900</v>
      </c>
      <c r="I3343" s="6">
        <f>INDEX(Roles!$J$5:$J$40,MATCH(C3343&amp;"|"&amp;D3343,Roles!$A$5:$A$40,0))</f>
        <v/>
      </c>
      <c r="J3343" s="6">
        <f>INDEX(Roles!$K$5:$K$40,MATCH(C3343&amp;"|"&amp;D3343,Roles!$A$5:$A$40,0))</f>
        <v/>
      </c>
      <c r="K3343" s="26">
        <f>INDEX(Market!$K$31:$K$54,MATCH(B3343&amp;"|"&amp;J3343,Market!$A$31:$A$54,0))</f>
        <v/>
      </c>
      <c r="L3343" s="6">
        <f>INDEX(Settings!$E$13:$E$19,MATCH(I3343,Settings!$B$13:$B$19,0))</f>
        <v/>
      </c>
      <c r="M3343" s="25">
        <f>INDEX(Structure!$K$6:$K$12,MATCH(I3343,Structure!$A$6:$A$12,0))</f>
        <v/>
      </c>
      <c r="N3343" s="26">
        <f>INDEX(Structure!$G$25:$G$52,MATCH(B3343&amp;"|"&amp;I3343,Structure!$A$25:$A$52,0))</f>
        <v/>
      </c>
      <c r="O3343" s="26">
        <f>INDEX(Structure!$H$25:$H$52,MATCH(B3343&amp;"|"&amp;I3343,Structure!$A$25:$A$52,0))</f>
        <v/>
      </c>
      <c r="P3343" s="26">
        <f>INDEX(Structure!$I$25:$I$52,MATCH(B3343&amp;"|"&amp;I3343,Structure!$A$25:$A$52,0))</f>
        <v/>
      </c>
      <c r="Q3343" s="20">
        <f>G3343/H3343</f>
        <v/>
      </c>
      <c r="R3343" s="20">
        <f>G3343/O3343</f>
        <v/>
      </c>
      <c r="S3343" s="32">
        <f>(G3343-N3343)/(P3343-N3343)</f>
        <v/>
      </c>
      <c r="T3343" s="4">
        <f>IF(G3343&lt;N3343,"Below",IF(G3343&gt;P3343,"Above","Within"))</f>
        <v/>
      </c>
      <c r="U3343" s="17">
        <f>MAX(0,N3343-G3343)*F3343</f>
        <v/>
      </c>
      <c r="V3343" s="17">
        <f>MAX(0,G3343-P3343)*F3343</f>
        <v/>
      </c>
      <c r="W3343" s="33">
        <f>IF(T3343="Above",LN(G3343/P3343)/LN(1+INDEX(Market!$E$6:$E$9,MATCH(B3343,Market!$A$6:$A$9,0))),0)</f>
        <v/>
      </c>
    </row>
    <row r="3344">
      <c r="A3344" s="5" t="inlineStr">
        <is>
          <t>E03880</t>
        </is>
      </c>
      <c r="B3344" s="5" t="inlineStr">
        <is>
          <t>PL</t>
        </is>
      </c>
      <c r="C3344" s="5" t="inlineStr">
        <is>
          <t>Operations</t>
        </is>
      </c>
      <c r="D3344" s="5" t="inlineStr">
        <is>
          <t>L1</t>
        </is>
      </c>
      <c r="E3344" s="5" t="inlineStr">
        <is>
          <t>F</t>
        </is>
      </c>
      <c r="F3344" s="5" t="n">
        <v>1</v>
      </c>
      <c r="G3344" s="31" t="n">
        <v>18950</v>
      </c>
      <c r="H3344" s="31" t="n">
        <v>20000</v>
      </c>
      <c r="I3344" s="6">
        <f>INDEX(Roles!$J$5:$J$40,MATCH(C3344&amp;"|"&amp;D3344,Roles!$A$5:$A$40,0))</f>
        <v/>
      </c>
      <c r="J3344" s="6">
        <f>INDEX(Roles!$K$5:$K$40,MATCH(C3344&amp;"|"&amp;D3344,Roles!$A$5:$A$40,0))</f>
        <v/>
      </c>
      <c r="K3344" s="26">
        <f>INDEX(Market!$K$31:$K$54,MATCH(B3344&amp;"|"&amp;J3344,Market!$A$31:$A$54,0))</f>
        <v/>
      </c>
      <c r="L3344" s="6">
        <f>INDEX(Settings!$E$13:$E$19,MATCH(I3344,Settings!$B$13:$B$19,0))</f>
        <v/>
      </c>
      <c r="M3344" s="25">
        <f>INDEX(Structure!$K$6:$K$12,MATCH(I3344,Structure!$A$6:$A$12,0))</f>
        <v/>
      </c>
      <c r="N3344" s="26">
        <f>INDEX(Structure!$G$25:$G$52,MATCH(B3344&amp;"|"&amp;I3344,Structure!$A$25:$A$52,0))</f>
        <v/>
      </c>
      <c r="O3344" s="26">
        <f>INDEX(Structure!$H$25:$H$52,MATCH(B3344&amp;"|"&amp;I3344,Structure!$A$25:$A$52,0))</f>
        <v/>
      </c>
      <c r="P3344" s="26">
        <f>INDEX(Structure!$I$25:$I$52,MATCH(B3344&amp;"|"&amp;I3344,Structure!$A$25:$A$52,0))</f>
        <v/>
      </c>
      <c r="Q3344" s="20">
        <f>G3344/H3344</f>
        <v/>
      </c>
      <c r="R3344" s="20">
        <f>G3344/O3344</f>
        <v/>
      </c>
      <c r="S3344" s="32">
        <f>(G3344-N3344)/(P3344-N3344)</f>
        <v/>
      </c>
      <c r="T3344" s="4">
        <f>IF(G3344&lt;N3344,"Below",IF(G3344&gt;P3344,"Above","Within"))</f>
        <v/>
      </c>
      <c r="U3344" s="17">
        <f>MAX(0,N3344-G3344)*F3344</f>
        <v/>
      </c>
      <c r="V3344" s="17">
        <f>MAX(0,G3344-P3344)*F3344</f>
        <v/>
      </c>
      <c r="W3344" s="33">
        <f>IF(T3344="Above",LN(G3344/P3344)/LN(1+INDEX(Market!$E$6:$E$9,MATCH(B3344,Market!$A$6:$A$9,0))),0)</f>
        <v/>
      </c>
    </row>
    <row r="3345">
      <c r="A3345" s="5" t="inlineStr">
        <is>
          <t>E03881</t>
        </is>
      </c>
      <c r="B3345" s="5" t="inlineStr">
        <is>
          <t>IT</t>
        </is>
      </c>
      <c r="C3345" s="5" t="inlineStr">
        <is>
          <t>Operations</t>
        </is>
      </c>
      <c r="D3345" s="5" t="inlineStr">
        <is>
          <t>L1</t>
        </is>
      </c>
      <c r="E3345" s="5" t="inlineStr">
        <is>
          <t>F</t>
        </is>
      </c>
      <c r="F3345" s="5" t="n">
        <v>1</v>
      </c>
      <c r="G3345" s="31" t="n">
        <v>23000</v>
      </c>
      <c r="H3345" s="31" t="n">
        <v>24700</v>
      </c>
      <c r="I3345" s="6">
        <f>INDEX(Roles!$J$5:$J$40,MATCH(C3345&amp;"|"&amp;D3345,Roles!$A$5:$A$40,0))</f>
        <v/>
      </c>
      <c r="J3345" s="6">
        <f>INDEX(Roles!$K$5:$K$40,MATCH(C3345&amp;"|"&amp;D3345,Roles!$A$5:$A$40,0))</f>
        <v/>
      </c>
      <c r="K3345" s="26">
        <f>INDEX(Market!$K$31:$K$54,MATCH(B3345&amp;"|"&amp;J3345,Market!$A$31:$A$54,0))</f>
        <v/>
      </c>
      <c r="L3345" s="6">
        <f>INDEX(Settings!$E$13:$E$19,MATCH(I3345,Settings!$B$13:$B$19,0))</f>
        <v/>
      </c>
      <c r="M3345" s="25">
        <f>INDEX(Structure!$K$6:$K$12,MATCH(I3345,Structure!$A$6:$A$12,0))</f>
        <v/>
      </c>
      <c r="N3345" s="26">
        <f>INDEX(Structure!$G$25:$G$52,MATCH(B3345&amp;"|"&amp;I3345,Structure!$A$25:$A$52,0))</f>
        <v/>
      </c>
      <c r="O3345" s="26">
        <f>INDEX(Structure!$H$25:$H$52,MATCH(B3345&amp;"|"&amp;I3345,Structure!$A$25:$A$52,0))</f>
        <v/>
      </c>
      <c r="P3345" s="26">
        <f>INDEX(Structure!$I$25:$I$52,MATCH(B3345&amp;"|"&amp;I3345,Structure!$A$25:$A$52,0))</f>
        <v/>
      </c>
      <c r="Q3345" s="20">
        <f>G3345/H3345</f>
        <v/>
      </c>
      <c r="R3345" s="20">
        <f>G3345/O3345</f>
        <v/>
      </c>
      <c r="S3345" s="32">
        <f>(G3345-N3345)/(P3345-N3345)</f>
        <v/>
      </c>
      <c r="T3345" s="4">
        <f>IF(G3345&lt;N3345,"Below",IF(G3345&gt;P3345,"Above","Within"))</f>
        <v/>
      </c>
      <c r="U3345" s="17">
        <f>MAX(0,N3345-G3345)*F3345</f>
        <v/>
      </c>
      <c r="V3345" s="17">
        <f>MAX(0,G3345-P3345)*F3345</f>
        <v/>
      </c>
      <c r="W3345" s="33">
        <f>IF(T3345="Above",LN(G3345/P3345)/LN(1+INDEX(Market!$E$6:$E$9,MATCH(B3345,Market!$A$6:$A$9,0))),0)</f>
        <v/>
      </c>
    </row>
    <row r="3346">
      <c r="A3346" s="5" t="inlineStr">
        <is>
          <t>E03882</t>
        </is>
      </c>
      <c r="B3346" s="5" t="inlineStr">
        <is>
          <t>PL</t>
        </is>
      </c>
      <c r="C3346" s="5" t="inlineStr">
        <is>
          <t>Operations</t>
        </is>
      </c>
      <c r="D3346" s="5" t="inlineStr">
        <is>
          <t>L1</t>
        </is>
      </c>
      <c r="E3346" s="5" t="inlineStr">
        <is>
          <t>F</t>
        </is>
      </c>
      <c r="F3346" s="5" t="n">
        <v>1</v>
      </c>
      <c r="G3346" s="31" t="n">
        <v>21450</v>
      </c>
      <c r="H3346" s="31" t="n">
        <v>20000</v>
      </c>
      <c r="I3346" s="6">
        <f>INDEX(Roles!$J$5:$J$40,MATCH(C3346&amp;"|"&amp;D3346,Roles!$A$5:$A$40,0))</f>
        <v/>
      </c>
      <c r="J3346" s="6">
        <f>INDEX(Roles!$K$5:$K$40,MATCH(C3346&amp;"|"&amp;D3346,Roles!$A$5:$A$40,0))</f>
        <v/>
      </c>
      <c r="K3346" s="26">
        <f>INDEX(Market!$K$31:$K$54,MATCH(B3346&amp;"|"&amp;J3346,Market!$A$31:$A$54,0))</f>
        <v/>
      </c>
      <c r="L3346" s="6">
        <f>INDEX(Settings!$E$13:$E$19,MATCH(I3346,Settings!$B$13:$B$19,0))</f>
        <v/>
      </c>
      <c r="M3346" s="25">
        <f>INDEX(Structure!$K$6:$K$12,MATCH(I3346,Structure!$A$6:$A$12,0))</f>
        <v/>
      </c>
      <c r="N3346" s="26">
        <f>INDEX(Structure!$G$25:$G$52,MATCH(B3346&amp;"|"&amp;I3346,Structure!$A$25:$A$52,0))</f>
        <v/>
      </c>
      <c r="O3346" s="26">
        <f>INDEX(Structure!$H$25:$H$52,MATCH(B3346&amp;"|"&amp;I3346,Structure!$A$25:$A$52,0))</f>
        <v/>
      </c>
      <c r="P3346" s="26">
        <f>INDEX(Structure!$I$25:$I$52,MATCH(B3346&amp;"|"&amp;I3346,Structure!$A$25:$A$52,0))</f>
        <v/>
      </c>
      <c r="Q3346" s="20">
        <f>G3346/H3346</f>
        <v/>
      </c>
      <c r="R3346" s="20">
        <f>G3346/O3346</f>
        <v/>
      </c>
      <c r="S3346" s="32">
        <f>(G3346-N3346)/(P3346-N3346)</f>
        <v/>
      </c>
      <c r="T3346" s="4">
        <f>IF(G3346&lt;N3346,"Below",IF(G3346&gt;P3346,"Above","Within"))</f>
        <v/>
      </c>
      <c r="U3346" s="17">
        <f>MAX(0,N3346-G3346)*F3346</f>
        <v/>
      </c>
      <c r="V3346" s="17">
        <f>MAX(0,G3346-P3346)*F3346</f>
        <v/>
      </c>
      <c r="W3346" s="33">
        <f>IF(T3346="Above",LN(G3346/P3346)/LN(1+INDEX(Market!$E$6:$E$9,MATCH(B3346,Market!$A$6:$A$9,0))),0)</f>
        <v/>
      </c>
    </row>
    <row r="3347">
      <c r="A3347" s="5" t="inlineStr">
        <is>
          <t>E03883</t>
        </is>
      </c>
      <c r="B3347" s="5" t="inlineStr">
        <is>
          <t>IT</t>
        </is>
      </c>
      <c r="C3347" s="5" t="inlineStr">
        <is>
          <t>Tech</t>
        </is>
      </c>
      <c r="D3347" s="5" t="inlineStr">
        <is>
          <t>L2</t>
        </is>
      </c>
      <c r="E3347" s="5" t="inlineStr">
        <is>
          <t>F</t>
        </is>
      </c>
      <c r="F3347" s="5" t="n">
        <v>1</v>
      </c>
      <c r="G3347" s="31" t="n">
        <v>41950</v>
      </c>
      <c r="H3347" s="31" t="n">
        <v>40600</v>
      </c>
      <c r="I3347" s="6">
        <f>INDEX(Roles!$J$5:$J$40,MATCH(C3347&amp;"|"&amp;D3347,Roles!$A$5:$A$40,0))</f>
        <v/>
      </c>
      <c r="J3347" s="6">
        <f>INDEX(Roles!$K$5:$K$40,MATCH(C3347&amp;"|"&amp;D3347,Roles!$A$5:$A$40,0))</f>
        <v/>
      </c>
      <c r="K3347" s="26">
        <f>INDEX(Market!$K$31:$K$54,MATCH(B3347&amp;"|"&amp;J3347,Market!$A$31:$A$54,0))</f>
        <v/>
      </c>
      <c r="L3347" s="6">
        <f>INDEX(Settings!$E$13:$E$19,MATCH(I3347,Settings!$B$13:$B$19,0))</f>
        <v/>
      </c>
      <c r="M3347" s="25">
        <f>INDEX(Structure!$K$6:$K$12,MATCH(I3347,Structure!$A$6:$A$12,0))</f>
        <v/>
      </c>
      <c r="N3347" s="26">
        <f>INDEX(Structure!$G$25:$G$52,MATCH(B3347&amp;"|"&amp;I3347,Structure!$A$25:$A$52,0))</f>
        <v/>
      </c>
      <c r="O3347" s="26">
        <f>INDEX(Structure!$H$25:$H$52,MATCH(B3347&amp;"|"&amp;I3347,Structure!$A$25:$A$52,0))</f>
        <v/>
      </c>
      <c r="P3347" s="26">
        <f>INDEX(Structure!$I$25:$I$52,MATCH(B3347&amp;"|"&amp;I3347,Structure!$A$25:$A$52,0))</f>
        <v/>
      </c>
      <c r="Q3347" s="20">
        <f>G3347/H3347</f>
        <v/>
      </c>
      <c r="R3347" s="20">
        <f>G3347/O3347</f>
        <v/>
      </c>
      <c r="S3347" s="32">
        <f>(G3347-N3347)/(P3347-N3347)</f>
        <v/>
      </c>
      <c r="T3347" s="4">
        <f>IF(G3347&lt;N3347,"Below",IF(G3347&gt;P3347,"Above","Within"))</f>
        <v/>
      </c>
      <c r="U3347" s="17">
        <f>MAX(0,N3347-G3347)*F3347</f>
        <v/>
      </c>
      <c r="V3347" s="17">
        <f>MAX(0,G3347-P3347)*F3347</f>
        <v/>
      </c>
      <c r="W3347" s="33">
        <f>IF(T3347="Above",LN(G3347/P3347)/LN(1+INDEX(Market!$E$6:$E$9,MATCH(B3347,Market!$A$6:$A$9,0))),0)</f>
        <v/>
      </c>
    </row>
    <row r="3348">
      <c r="A3348" s="5" t="inlineStr">
        <is>
          <t>E03884</t>
        </is>
      </c>
      <c r="B3348" s="5" t="inlineStr">
        <is>
          <t>IT</t>
        </is>
      </c>
      <c r="C3348" s="5" t="inlineStr">
        <is>
          <t>Customer Service</t>
        </is>
      </c>
      <c r="D3348" s="5" t="inlineStr">
        <is>
          <t>L4</t>
        </is>
      </c>
      <c r="E3348" s="5" t="inlineStr">
        <is>
          <t>F</t>
        </is>
      </c>
      <c r="F3348" s="5" t="n">
        <v>1</v>
      </c>
      <c r="G3348" s="31" t="n">
        <v>41800</v>
      </c>
      <c r="H3348" s="31" t="n">
        <v>49100</v>
      </c>
      <c r="I3348" s="6">
        <f>INDEX(Roles!$J$5:$J$40,MATCH(C3348&amp;"|"&amp;D3348,Roles!$A$5:$A$40,0))</f>
        <v/>
      </c>
      <c r="J3348" s="6">
        <f>INDEX(Roles!$K$5:$K$40,MATCH(C3348&amp;"|"&amp;D3348,Roles!$A$5:$A$40,0))</f>
        <v/>
      </c>
      <c r="K3348" s="26">
        <f>INDEX(Market!$K$31:$K$54,MATCH(B3348&amp;"|"&amp;J3348,Market!$A$31:$A$54,0))</f>
        <v/>
      </c>
      <c r="L3348" s="6">
        <f>INDEX(Settings!$E$13:$E$19,MATCH(I3348,Settings!$B$13:$B$19,0))</f>
        <v/>
      </c>
      <c r="M3348" s="25">
        <f>INDEX(Structure!$K$6:$K$12,MATCH(I3348,Structure!$A$6:$A$12,0))</f>
        <v/>
      </c>
      <c r="N3348" s="26">
        <f>INDEX(Structure!$G$25:$G$52,MATCH(B3348&amp;"|"&amp;I3348,Structure!$A$25:$A$52,0))</f>
        <v/>
      </c>
      <c r="O3348" s="26">
        <f>INDEX(Structure!$H$25:$H$52,MATCH(B3348&amp;"|"&amp;I3348,Structure!$A$25:$A$52,0))</f>
        <v/>
      </c>
      <c r="P3348" s="26">
        <f>INDEX(Structure!$I$25:$I$52,MATCH(B3348&amp;"|"&amp;I3348,Structure!$A$25:$A$52,0))</f>
        <v/>
      </c>
      <c r="Q3348" s="20">
        <f>G3348/H3348</f>
        <v/>
      </c>
      <c r="R3348" s="20">
        <f>G3348/O3348</f>
        <v/>
      </c>
      <c r="S3348" s="32">
        <f>(G3348-N3348)/(P3348-N3348)</f>
        <v/>
      </c>
      <c r="T3348" s="4">
        <f>IF(G3348&lt;N3348,"Below",IF(G3348&gt;P3348,"Above","Within"))</f>
        <v/>
      </c>
      <c r="U3348" s="17">
        <f>MAX(0,N3348-G3348)*F3348</f>
        <v/>
      </c>
      <c r="V3348" s="17">
        <f>MAX(0,G3348-P3348)*F3348</f>
        <v/>
      </c>
      <c r="W3348" s="33">
        <f>IF(T3348="Above",LN(G3348/P3348)/LN(1+INDEX(Market!$E$6:$E$9,MATCH(B3348,Market!$A$6:$A$9,0))),0)</f>
        <v/>
      </c>
    </row>
    <row r="3349">
      <c r="A3349" s="5" t="inlineStr">
        <is>
          <t>E03885</t>
        </is>
      </c>
      <c r="B3349" s="5" t="inlineStr">
        <is>
          <t>PL</t>
        </is>
      </c>
      <c r="C3349" s="5" t="inlineStr">
        <is>
          <t>HR</t>
        </is>
      </c>
      <c r="D3349" s="5" t="inlineStr">
        <is>
          <t>L4</t>
        </is>
      </c>
      <c r="E3349" s="5" t="inlineStr">
        <is>
          <t>F</t>
        </is>
      </c>
      <c r="F3349" s="5" t="n">
        <v>1</v>
      </c>
      <c r="G3349" s="31" t="n">
        <v>47450</v>
      </c>
      <c r="H3349" s="31" t="n">
        <v>44100</v>
      </c>
      <c r="I3349" s="6">
        <f>INDEX(Roles!$J$5:$J$40,MATCH(C3349&amp;"|"&amp;D3349,Roles!$A$5:$A$40,0))</f>
        <v/>
      </c>
      <c r="J3349" s="6">
        <f>INDEX(Roles!$K$5:$K$40,MATCH(C3349&amp;"|"&amp;D3349,Roles!$A$5:$A$40,0))</f>
        <v/>
      </c>
      <c r="K3349" s="26">
        <f>INDEX(Market!$K$31:$K$54,MATCH(B3349&amp;"|"&amp;J3349,Market!$A$31:$A$54,0))</f>
        <v/>
      </c>
      <c r="L3349" s="6">
        <f>INDEX(Settings!$E$13:$E$19,MATCH(I3349,Settings!$B$13:$B$19,0))</f>
        <v/>
      </c>
      <c r="M3349" s="25">
        <f>INDEX(Structure!$K$6:$K$12,MATCH(I3349,Structure!$A$6:$A$12,0))</f>
        <v/>
      </c>
      <c r="N3349" s="26">
        <f>INDEX(Structure!$G$25:$G$52,MATCH(B3349&amp;"|"&amp;I3349,Structure!$A$25:$A$52,0))</f>
        <v/>
      </c>
      <c r="O3349" s="26">
        <f>INDEX(Structure!$H$25:$H$52,MATCH(B3349&amp;"|"&amp;I3349,Structure!$A$25:$A$52,0))</f>
        <v/>
      </c>
      <c r="P3349" s="26">
        <f>INDEX(Structure!$I$25:$I$52,MATCH(B3349&amp;"|"&amp;I3349,Structure!$A$25:$A$52,0))</f>
        <v/>
      </c>
      <c r="Q3349" s="20">
        <f>G3349/H3349</f>
        <v/>
      </c>
      <c r="R3349" s="20">
        <f>G3349/O3349</f>
        <v/>
      </c>
      <c r="S3349" s="32">
        <f>(G3349-N3349)/(P3349-N3349)</f>
        <v/>
      </c>
      <c r="T3349" s="4">
        <f>IF(G3349&lt;N3349,"Below",IF(G3349&gt;P3349,"Above","Within"))</f>
        <v/>
      </c>
      <c r="U3349" s="17">
        <f>MAX(0,N3349-G3349)*F3349</f>
        <v/>
      </c>
      <c r="V3349" s="17">
        <f>MAX(0,G3349-P3349)*F3349</f>
        <v/>
      </c>
      <c r="W3349" s="33">
        <f>IF(T3349="Above",LN(G3349/P3349)/LN(1+INDEX(Market!$E$6:$E$9,MATCH(B3349,Market!$A$6:$A$9,0))),0)</f>
        <v/>
      </c>
    </row>
    <row r="3350">
      <c r="A3350" s="5" t="inlineStr">
        <is>
          <t>E03886</t>
        </is>
      </c>
      <c r="B3350" s="5" t="inlineStr">
        <is>
          <t>PL</t>
        </is>
      </c>
      <c r="C3350" s="5" t="inlineStr">
        <is>
          <t>Customer Service</t>
        </is>
      </c>
      <c r="D3350" s="5" t="inlineStr">
        <is>
          <t>L2</t>
        </is>
      </c>
      <c r="E3350" s="5" t="inlineStr">
        <is>
          <t>M</t>
        </is>
      </c>
      <c r="F3350" s="5" t="n">
        <v>1</v>
      </c>
      <c r="G3350" s="31" t="n">
        <v>20100</v>
      </c>
      <c r="H3350" s="31" t="n">
        <v>23600</v>
      </c>
      <c r="I3350" s="6">
        <f>INDEX(Roles!$J$5:$J$40,MATCH(C3350&amp;"|"&amp;D3350,Roles!$A$5:$A$40,0))</f>
        <v/>
      </c>
      <c r="J3350" s="6">
        <f>INDEX(Roles!$K$5:$K$40,MATCH(C3350&amp;"|"&amp;D3350,Roles!$A$5:$A$40,0))</f>
        <v/>
      </c>
      <c r="K3350" s="26">
        <f>INDEX(Market!$K$31:$K$54,MATCH(B3350&amp;"|"&amp;J3350,Market!$A$31:$A$54,0))</f>
        <v/>
      </c>
      <c r="L3350" s="6">
        <f>INDEX(Settings!$E$13:$E$19,MATCH(I3350,Settings!$B$13:$B$19,0))</f>
        <v/>
      </c>
      <c r="M3350" s="25">
        <f>INDEX(Structure!$K$6:$K$12,MATCH(I3350,Structure!$A$6:$A$12,0))</f>
        <v/>
      </c>
      <c r="N3350" s="26">
        <f>INDEX(Structure!$G$25:$G$52,MATCH(B3350&amp;"|"&amp;I3350,Structure!$A$25:$A$52,0))</f>
        <v/>
      </c>
      <c r="O3350" s="26">
        <f>INDEX(Structure!$H$25:$H$52,MATCH(B3350&amp;"|"&amp;I3350,Structure!$A$25:$A$52,0))</f>
        <v/>
      </c>
      <c r="P3350" s="26">
        <f>INDEX(Structure!$I$25:$I$52,MATCH(B3350&amp;"|"&amp;I3350,Structure!$A$25:$A$52,0))</f>
        <v/>
      </c>
      <c r="Q3350" s="20">
        <f>G3350/H3350</f>
        <v/>
      </c>
      <c r="R3350" s="20">
        <f>G3350/O3350</f>
        <v/>
      </c>
      <c r="S3350" s="32">
        <f>(G3350-N3350)/(P3350-N3350)</f>
        <v/>
      </c>
      <c r="T3350" s="4">
        <f>IF(G3350&lt;N3350,"Below",IF(G3350&gt;P3350,"Above","Within"))</f>
        <v/>
      </c>
      <c r="U3350" s="17">
        <f>MAX(0,N3350-G3350)*F3350</f>
        <v/>
      </c>
      <c r="V3350" s="17">
        <f>MAX(0,G3350-P3350)*F3350</f>
        <v/>
      </c>
      <c r="W3350" s="33">
        <f>IF(T3350="Above",LN(G3350/P3350)/LN(1+INDEX(Market!$E$6:$E$9,MATCH(B3350,Market!$A$6:$A$9,0))),0)</f>
        <v/>
      </c>
    </row>
    <row r="3351">
      <c r="A3351" s="5" t="inlineStr">
        <is>
          <t>E03887</t>
        </is>
      </c>
      <c r="B3351" s="5" t="inlineStr">
        <is>
          <t>PL</t>
        </is>
      </c>
      <c r="C3351" s="5" t="inlineStr">
        <is>
          <t>Tech</t>
        </is>
      </c>
      <c r="D3351" s="5" t="inlineStr">
        <is>
          <t>L1</t>
        </is>
      </c>
      <c r="E3351" s="5" t="inlineStr">
        <is>
          <t>F</t>
        </is>
      </c>
      <c r="F3351" s="5" t="n">
        <v>1</v>
      </c>
      <c r="G3351" s="31" t="n">
        <v>22050</v>
      </c>
      <c r="H3351" s="31" t="n">
        <v>26200</v>
      </c>
      <c r="I3351" s="6">
        <f>INDEX(Roles!$J$5:$J$40,MATCH(C3351&amp;"|"&amp;D3351,Roles!$A$5:$A$40,0))</f>
        <v/>
      </c>
      <c r="J3351" s="6">
        <f>INDEX(Roles!$K$5:$K$40,MATCH(C3351&amp;"|"&amp;D3351,Roles!$A$5:$A$40,0))</f>
        <v/>
      </c>
      <c r="K3351" s="26">
        <f>INDEX(Market!$K$31:$K$54,MATCH(B3351&amp;"|"&amp;J3351,Market!$A$31:$A$54,0))</f>
        <v/>
      </c>
      <c r="L3351" s="6">
        <f>INDEX(Settings!$E$13:$E$19,MATCH(I3351,Settings!$B$13:$B$19,0))</f>
        <v/>
      </c>
      <c r="M3351" s="25">
        <f>INDEX(Structure!$K$6:$K$12,MATCH(I3351,Structure!$A$6:$A$12,0))</f>
        <v/>
      </c>
      <c r="N3351" s="26">
        <f>INDEX(Structure!$G$25:$G$52,MATCH(B3351&amp;"|"&amp;I3351,Structure!$A$25:$A$52,0))</f>
        <v/>
      </c>
      <c r="O3351" s="26">
        <f>INDEX(Structure!$H$25:$H$52,MATCH(B3351&amp;"|"&amp;I3351,Structure!$A$25:$A$52,0))</f>
        <v/>
      </c>
      <c r="P3351" s="26">
        <f>INDEX(Structure!$I$25:$I$52,MATCH(B3351&amp;"|"&amp;I3351,Structure!$A$25:$A$52,0))</f>
        <v/>
      </c>
      <c r="Q3351" s="20">
        <f>G3351/H3351</f>
        <v/>
      </c>
      <c r="R3351" s="20">
        <f>G3351/O3351</f>
        <v/>
      </c>
      <c r="S3351" s="32">
        <f>(G3351-N3351)/(P3351-N3351)</f>
        <v/>
      </c>
      <c r="T3351" s="4">
        <f>IF(G3351&lt;N3351,"Below",IF(G3351&gt;P3351,"Above","Within"))</f>
        <v/>
      </c>
      <c r="U3351" s="17">
        <f>MAX(0,N3351-G3351)*F3351</f>
        <v/>
      </c>
      <c r="V3351" s="17">
        <f>MAX(0,G3351-P3351)*F3351</f>
        <v/>
      </c>
      <c r="W3351" s="33">
        <f>IF(T3351="Above",LN(G3351/P3351)/LN(1+INDEX(Market!$E$6:$E$9,MATCH(B3351,Market!$A$6:$A$9,0))),0)</f>
        <v/>
      </c>
    </row>
    <row r="3352">
      <c r="A3352" s="5" t="inlineStr">
        <is>
          <t>E03888</t>
        </is>
      </c>
      <c r="B3352" s="5" t="inlineStr">
        <is>
          <t>IT</t>
        </is>
      </c>
      <c r="C3352" s="5" t="inlineStr">
        <is>
          <t>HR</t>
        </is>
      </c>
      <c r="D3352" s="5" t="inlineStr">
        <is>
          <t>L1</t>
        </is>
      </c>
      <c r="E3352" s="5" t="inlineStr">
        <is>
          <t>F</t>
        </is>
      </c>
      <c r="F3352" s="5" t="n">
        <v>1</v>
      </c>
      <c r="G3352" s="31" t="n">
        <v>24200</v>
      </c>
      <c r="H3352" s="31" t="n">
        <v>26000</v>
      </c>
      <c r="I3352" s="6">
        <f>INDEX(Roles!$J$5:$J$40,MATCH(C3352&amp;"|"&amp;D3352,Roles!$A$5:$A$40,0))</f>
        <v/>
      </c>
      <c r="J3352" s="6">
        <f>INDEX(Roles!$K$5:$K$40,MATCH(C3352&amp;"|"&amp;D3352,Roles!$A$5:$A$40,0))</f>
        <v/>
      </c>
      <c r="K3352" s="26">
        <f>INDEX(Market!$K$31:$K$54,MATCH(B3352&amp;"|"&amp;J3352,Market!$A$31:$A$54,0))</f>
        <v/>
      </c>
      <c r="L3352" s="6">
        <f>INDEX(Settings!$E$13:$E$19,MATCH(I3352,Settings!$B$13:$B$19,0))</f>
        <v/>
      </c>
      <c r="M3352" s="25">
        <f>INDEX(Structure!$K$6:$K$12,MATCH(I3352,Structure!$A$6:$A$12,0))</f>
        <v/>
      </c>
      <c r="N3352" s="26">
        <f>INDEX(Structure!$G$25:$G$52,MATCH(B3352&amp;"|"&amp;I3352,Structure!$A$25:$A$52,0))</f>
        <v/>
      </c>
      <c r="O3352" s="26">
        <f>INDEX(Structure!$H$25:$H$52,MATCH(B3352&amp;"|"&amp;I3352,Structure!$A$25:$A$52,0))</f>
        <v/>
      </c>
      <c r="P3352" s="26">
        <f>INDEX(Structure!$I$25:$I$52,MATCH(B3352&amp;"|"&amp;I3352,Structure!$A$25:$A$52,0))</f>
        <v/>
      </c>
      <c r="Q3352" s="20">
        <f>G3352/H3352</f>
        <v/>
      </c>
      <c r="R3352" s="20">
        <f>G3352/O3352</f>
        <v/>
      </c>
      <c r="S3352" s="32">
        <f>(G3352-N3352)/(P3352-N3352)</f>
        <v/>
      </c>
      <c r="T3352" s="4">
        <f>IF(G3352&lt;N3352,"Below",IF(G3352&gt;P3352,"Above","Within"))</f>
        <v/>
      </c>
      <c r="U3352" s="17">
        <f>MAX(0,N3352-G3352)*F3352</f>
        <v/>
      </c>
      <c r="V3352" s="17">
        <f>MAX(0,G3352-P3352)*F3352</f>
        <v/>
      </c>
      <c r="W3352" s="33">
        <f>IF(T3352="Above",LN(G3352/P3352)/LN(1+INDEX(Market!$E$6:$E$9,MATCH(B3352,Market!$A$6:$A$9,0))),0)</f>
        <v/>
      </c>
    </row>
    <row r="3353">
      <c r="A3353" s="5" t="inlineStr">
        <is>
          <t>E03889</t>
        </is>
      </c>
      <c r="B3353" s="5" t="inlineStr">
        <is>
          <t>DE</t>
        </is>
      </c>
      <c r="C3353" s="5" t="inlineStr">
        <is>
          <t>Finance</t>
        </is>
      </c>
      <c r="D3353" s="5" t="inlineStr">
        <is>
          <t>L2</t>
        </is>
      </c>
      <c r="E3353" s="5" t="inlineStr">
        <is>
          <t>F</t>
        </is>
      </c>
      <c r="F3353" s="5" t="n">
        <v>1</v>
      </c>
      <c r="G3353" s="31" t="n">
        <v>54550</v>
      </c>
      <c r="H3353" s="31" t="n">
        <v>52300</v>
      </c>
      <c r="I3353" s="6">
        <f>INDEX(Roles!$J$5:$J$40,MATCH(C3353&amp;"|"&amp;D3353,Roles!$A$5:$A$40,0))</f>
        <v/>
      </c>
      <c r="J3353" s="6">
        <f>INDEX(Roles!$K$5:$K$40,MATCH(C3353&amp;"|"&amp;D3353,Roles!$A$5:$A$40,0))</f>
        <v/>
      </c>
      <c r="K3353" s="26">
        <f>INDEX(Market!$K$31:$K$54,MATCH(B3353&amp;"|"&amp;J3353,Market!$A$31:$A$54,0))</f>
        <v/>
      </c>
      <c r="L3353" s="6">
        <f>INDEX(Settings!$E$13:$E$19,MATCH(I3353,Settings!$B$13:$B$19,0))</f>
        <v/>
      </c>
      <c r="M3353" s="25">
        <f>INDEX(Structure!$K$6:$K$12,MATCH(I3353,Structure!$A$6:$A$12,0))</f>
        <v/>
      </c>
      <c r="N3353" s="26">
        <f>INDEX(Structure!$G$25:$G$52,MATCH(B3353&amp;"|"&amp;I3353,Structure!$A$25:$A$52,0))</f>
        <v/>
      </c>
      <c r="O3353" s="26">
        <f>INDEX(Structure!$H$25:$H$52,MATCH(B3353&amp;"|"&amp;I3353,Structure!$A$25:$A$52,0))</f>
        <v/>
      </c>
      <c r="P3353" s="26">
        <f>INDEX(Structure!$I$25:$I$52,MATCH(B3353&amp;"|"&amp;I3353,Structure!$A$25:$A$52,0))</f>
        <v/>
      </c>
      <c r="Q3353" s="20">
        <f>G3353/H3353</f>
        <v/>
      </c>
      <c r="R3353" s="20">
        <f>G3353/O3353</f>
        <v/>
      </c>
      <c r="S3353" s="32">
        <f>(G3353-N3353)/(P3353-N3353)</f>
        <v/>
      </c>
      <c r="T3353" s="4">
        <f>IF(G3353&lt;N3353,"Below",IF(G3353&gt;P3353,"Above","Within"))</f>
        <v/>
      </c>
      <c r="U3353" s="17">
        <f>MAX(0,N3353-G3353)*F3353</f>
        <v/>
      </c>
      <c r="V3353" s="17">
        <f>MAX(0,G3353-P3353)*F3353</f>
        <v/>
      </c>
      <c r="W3353" s="33">
        <f>IF(T3353="Above",LN(G3353/P3353)/LN(1+INDEX(Market!$E$6:$E$9,MATCH(B3353,Market!$A$6:$A$9,0))),0)</f>
        <v/>
      </c>
    </row>
    <row r="3354">
      <c r="A3354" s="5" t="inlineStr">
        <is>
          <t>E03890</t>
        </is>
      </c>
      <c r="B3354" s="5" t="inlineStr">
        <is>
          <t>IT</t>
        </is>
      </c>
      <c r="C3354" s="5" t="inlineStr">
        <is>
          <t>Customer Service</t>
        </is>
      </c>
      <c r="D3354" s="5" t="inlineStr">
        <is>
          <t>L1</t>
        </is>
      </c>
      <c r="E3354" s="5" t="inlineStr">
        <is>
          <t>M</t>
        </is>
      </c>
      <c r="F3354" s="5" t="n">
        <v>1</v>
      </c>
      <c r="G3354" s="31" t="n">
        <v>21950</v>
      </c>
      <c r="H3354" s="31" t="n">
        <v>23400</v>
      </c>
      <c r="I3354" s="6">
        <f>INDEX(Roles!$J$5:$J$40,MATCH(C3354&amp;"|"&amp;D3354,Roles!$A$5:$A$40,0))</f>
        <v/>
      </c>
      <c r="J3354" s="6">
        <f>INDEX(Roles!$K$5:$K$40,MATCH(C3354&amp;"|"&amp;D3354,Roles!$A$5:$A$40,0))</f>
        <v/>
      </c>
      <c r="K3354" s="26">
        <f>INDEX(Market!$K$31:$K$54,MATCH(B3354&amp;"|"&amp;J3354,Market!$A$31:$A$54,0))</f>
        <v/>
      </c>
      <c r="L3354" s="6">
        <f>INDEX(Settings!$E$13:$E$19,MATCH(I3354,Settings!$B$13:$B$19,0))</f>
        <v/>
      </c>
      <c r="M3354" s="25">
        <f>INDEX(Structure!$K$6:$K$12,MATCH(I3354,Structure!$A$6:$A$12,0))</f>
        <v/>
      </c>
      <c r="N3354" s="26">
        <f>INDEX(Structure!$G$25:$G$52,MATCH(B3354&amp;"|"&amp;I3354,Structure!$A$25:$A$52,0))</f>
        <v/>
      </c>
      <c r="O3354" s="26">
        <f>INDEX(Structure!$H$25:$H$52,MATCH(B3354&amp;"|"&amp;I3354,Structure!$A$25:$A$52,0))</f>
        <v/>
      </c>
      <c r="P3354" s="26">
        <f>INDEX(Structure!$I$25:$I$52,MATCH(B3354&amp;"|"&amp;I3354,Structure!$A$25:$A$52,0))</f>
        <v/>
      </c>
      <c r="Q3354" s="20">
        <f>G3354/H3354</f>
        <v/>
      </c>
      <c r="R3354" s="20">
        <f>G3354/O3354</f>
        <v/>
      </c>
      <c r="S3354" s="32">
        <f>(G3354-N3354)/(P3354-N3354)</f>
        <v/>
      </c>
      <c r="T3354" s="4">
        <f>IF(G3354&lt;N3354,"Below",IF(G3354&gt;P3354,"Above","Within"))</f>
        <v/>
      </c>
      <c r="U3354" s="17">
        <f>MAX(0,N3354-G3354)*F3354</f>
        <v/>
      </c>
      <c r="V3354" s="17">
        <f>MAX(0,G3354-P3354)*F3354</f>
        <v/>
      </c>
      <c r="W3354" s="33">
        <f>IF(T3354="Above",LN(G3354/P3354)/LN(1+INDEX(Market!$E$6:$E$9,MATCH(B3354,Market!$A$6:$A$9,0))),0)</f>
        <v/>
      </c>
    </row>
    <row r="3355">
      <c r="A3355" s="5" t="inlineStr">
        <is>
          <t>E03891</t>
        </is>
      </c>
      <c r="B3355" s="5" t="inlineStr">
        <is>
          <t>DE</t>
        </is>
      </c>
      <c r="C3355" s="5" t="inlineStr">
        <is>
          <t>Customer Service</t>
        </is>
      </c>
      <c r="D3355" s="5" t="inlineStr">
        <is>
          <t>L1</t>
        </is>
      </c>
      <c r="E3355" s="5" t="inlineStr">
        <is>
          <t>F</t>
        </is>
      </c>
      <c r="F3355" s="5" t="n">
        <v>1</v>
      </c>
      <c r="G3355" s="31" t="n">
        <v>29700</v>
      </c>
      <c r="H3355" s="31" t="n">
        <v>34200</v>
      </c>
      <c r="I3355" s="6">
        <f>INDEX(Roles!$J$5:$J$40,MATCH(C3355&amp;"|"&amp;D3355,Roles!$A$5:$A$40,0))</f>
        <v/>
      </c>
      <c r="J3355" s="6">
        <f>INDEX(Roles!$K$5:$K$40,MATCH(C3355&amp;"|"&amp;D3355,Roles!$A$5:$A$40,0))</f>
        <v/>
      </c>
      <c r="K3355" s="26">
        <f>INDEX(Market!$K$31:$K$54,MATCH(B3355&amp;"|"&amp;J3355,Market!$A$31:$A$54,0))</f>
        <v/>
      </c>
      <c r="L3355" s="6">
        <f>INDEX(Settings!$E$13:$E$19,MATCH(I3355,Settings!$B$13:$B$19,0))</f>
        <v/>
      </c>
      <c r="M3355" s="25">
        <f>INDEX(Structure!$K$6:$K$12,MATCH(I3355,Structure!$A$6:$A$12,0))</f>
        <v/>
      </c>
      <c r="N3355" s="26">
        <f>INDEX(Structure!$G$25:$G$52,MATCH(B3355&amp;"|"&amp;I3355,Structure!$A$25:$A$52,0))</f>
        <v/>
      </c>
      <c r="O3355" s="26">
        <f>INDEX(Structure!$H$25:$H$52,MATCH(B3355&amp;"|"&amp;I3355,Structure!$A$25:$A$52,0))</f>
        <v/>
      </c>
      <c r="P3355" s="26">
        <f>INDEX(Structure!$I$25:$I$52,MATCH(B3355&amp;"|"&amp;I3355,Structure!$A$25:$A$52,0))</f>
        <v/>
      </c>
      <c r="Q3355" s="20">
        <f>G3355/H3355</f>
        <v/>
      </c>
      <c r="R3355" s="20">
        <f>G3355/O3355</f>
        <v/>
      </c>
      <c r="S3355" s="32">
        <f>(G3355-N3355)/(P3355-N3355)</f>
        <v/>
      </c>
      <c r="T3355" s="4">
        <f>IF(G3355&lt;N3355,"Below",IF(G3355&gt;P3355,"Above","Within"))</f>
        <v/>
      </c>
      <c r="U3355" s="17">
        <f>MAX(0,N3355-G3355)*F3355</f>
        <v/>
      </c>
      <c r="V3355" s="17">
        <f>MAX(0,G3355-P3355)*F3355</f>
        <v/>
      </c>
      <c r="W3355" s="33">
        <f>IF(T3355="Above",LN(G3355/P3355)/LN(1+INDEX(Market!$E$6:$E$9,MATCH(B3355,Market!$A$6:$A$9,0))),0)</f>
        <v/>
      </c>
    </row>
    <row r="3356">
      <c r="A3356" s="5" t="inlineStr">
        <is>
          <t>E03892</t>
        </is>
      </c>
      <c r="B3356" s="5" t="inlineStr">
        <is>
          <t>PL</t>
        </is>
      </c>
      <c r="C3356" s="5" t="inlineStr">
        <is>
          <t>Tech</t>
        </is>
      </c>
      <c r="D3356" s="5" t="inlineStr">
        <is>
          <t>L1</t>
        </is>
      </c>
      <c r="E3356" s="5" t="inlineStr">
        <is>
          <t>M</t>
        </is>
      </c>
      <c r="F3356" s="5" t="n">
        <v>1</v>
      </c>
      <c r="G3356" s="31" t="n">
        <v>24600</v>
      </c>
      <c r="H3356" s="31" t="n">
        <v>26200</v>
      </c>
      <c r="I3356" s="6">
        <f>INDEX(Roles!$J$5:$J$40,MATCH(C3356&amp;"|"&amp;D3356,Roles!$A$5:$A$40,0))</f>
        <v/>
      </c>
      <c r="J3356" s="6">
        <f>INDEX(Roles!$K$5:$K$40,MATCH(C3356&amp;"|"&amp;D3356,Roles!$A$5:$A$40,0))</f>
        <v/>
      </c>
      <c r="K3356" s="26">
        <f>INDEX(Market!$K$31:$K$54,MATCH(B3356&amp;"|"&amp;J3356,Market!$A$31:$A$54,0))</f>
        <v/>
      </c>
      <c r="L3356" s="6">
        <f>INDEX(Settings!$E$13:$E$19,MATCH(I3356,Settings!$B$13:$B$19,0))</f>
        <v/>
      </c>
      <c r="M3356" s="25">
        <f>INDEX(Structure!$K$6:$K$12,MATCH(I3356,Structure!$A$6:$A$12,0))</f>
        <v/>
      </c>
      <c r="N3356" s="26">
        <f>INDEX(Structure!$G$25:$G$52,MATCH(B3356&amp;"|"&amp;I3356,Structure!$A$25:$A$52,0))</f>
        <v/>
      </c>
      <c r="O3356" s="26">
        <f>INDEX(Structure!$H$25:$H$52,MATCH(B3356&amp;"|"&amp;I3356,Structure!$A$25:$A$52,0))</f>
        <v/>
      </c>
      <c r="P3356" s="26">
        <f>INDEX(Structure!$I$25:$I$52,MATCH(B3356&amp;"|"&amp;I3356,Structure!$A$25:$A$52,0))</f>
        <v/>
      </c>
      <c r="Q3356" s="20">
        <f>G3356/H3356</f>
        <v/>
      </c>
      <c r="R3356" s="20">
        <f>G3356/O3356</f>
        <v/>
      </c>
      <c r="S3356" s="32">
        <f>(G3356-N3356)/(P3356-N3356)</f>
        <v/>
      </c>
      <c r="T3356" s="4">
        <f>IF(G3356&lt;N3356,"Below",IF(G3356&gt;P3356,"Above","Within"))</f>
        <v/>
      </c>
      <c r="U3356" s="17">
        <f>MAX(0,N3356-G3356)*F3356</f>
        <v/>
      </c>
      <c r="V3356" s="17">
        <f>MAX(0,G3356-P3356)*F3356</f>
        <v/>
      </c>
      <c r="W3356" s="33">
        <f>IF(T3356="Above",LN(G3356/P3356)/LN(1+INDEX(Market!$E$6:$E$9,MATCH(B3356,Market!$A$6:$A$9,0))),0)</f>
        <v/>
      </c>
    </row>
    <row r="3357">
      <c r="A3357" s="5" t="inlineStr">
        <is>
          <t>E03894</t>
        </is>
      </c>
      <c r="B3357" s="5" t="inlineStr">
        <is>
          <t>ES</t>
        </is>
      </c>
      <c r="C3357" s="5" t="inlineStr">
        <is>
          <t>Customer Service</t>
        </is>
      </c>
      <c r="D3357" s="5" t="inlineStr">
        <is>
          <t>L3</t>
        </is>
      </c>
      <c r="E3357" s="5" t="inlineStr">
        <is>
          <t>F</t>
        </is>
      </c>
      <c r="F3357" s="5" t="n">
        <v>1</v>
      </c>
      <c r="G3357" s="31" t="n">
        <v>34750</v>
      </c>
      <c r="H3357" s="31" t="n">
        <v>36000</v>
      </c>
      <c r="I3357" s="6">
        <f>INDEX(Roles!$J$5:$J$40,MATCH(C3357&amp;"|"&amp;D3357,Roles!$A$5:$A$40,0))</f>
        <v/>
      </c>
      <c r="J3357" s="6">
        <f>INDEX(Roles!$K$5:$K$40,MATCH(C3357&amp;"|"&amp;D3357,Roles!$A$5:$A$40,0))</f>
        <v/>
      </c>
      <c r="K3357" s="26">
        <f>INDEX(Market!$K$31:$K$54,MATCH(B3357&amp;"|"&amp;J3357,Market!$A$31:$A$54,0))</f>
        <v/>
      </c>
      <c r="L3357" s="6">
        <f>INDEX(Settings!$E$13:$E$19,MATCH(I3357,Settings!$B$13:$B$19,0))</f>
        <v/>
      </c>
      <c r="M3357" s="25">
        <f>INDEX(Structure!$K$6:$K$12,MATCH(I3357,Structure!$A$6:$A$12,0))</f>
        <v/>
      </c>
      <c r="N3357" s="26">
        <f>INDEX(Structure!$G$25:$G$52,MATCH(B3357&amp;"|"&amp;I3357,Structure!$A$25:$A$52,0))</f>
        <v/>
      </c>
      <c r="O3357" s="26">
        <f>INDEX(Structure!$H$25:$H$52,MATCH(B3357&amp;"|"&amp;I3357,Structure!$A$25:$A$52,0))</f>
        <v/>
      </c>
      <c r="P3357" s="26">
        <f>INDEX(Structure!$I$25:$I$52,MATCH(B3357&amp;"|"&amp;I3357,Structure!$A$25:$A$52,0))</f>
        <v/>
      </c>
      <c r="Q3357" s="20">
        <f>G3357/H3357</f>
        <v/>
      </c>
      <c r="R3357" s="20">
        <f>G3357/O3357</f>
        <v/>
      </c>
      <c r="S3357" s="32">
        <f>(G3357-N3357)/(P3357-N3357)</f>
        <v/>
      </c>
      <c r="T3357" s="4">
        <f>IF(G3357&lt;N3357,"Below",IF(G3357&gt;P3357,"Above","Within"))</f>
        <v/>
      </c>
      <c r="U3357" s="17">
        <f>MAX(0,N3357-G3357)*F3357</f>
        <v/>
      </c>
      <c r="V3357" s="17">
        <f>MAX(0,G3357-P3357)*F3357</f>
        <v/>
      </c>
      <c r="W3357" s="33">
        <f>IF(T3357="Above",LN(G3357/P3357)/LN(1+INDEX(Market!$E$6:$E$9,MATCH(B3357,Market!$A$6:$A$9,0))),0)</f>
        <v/>
      </c>
    </row>
    <row r="3358">
      <c r="A3358" s="5" t="inlineStr">
        <is>
          <t>E03895</t>
        </is>
      </c>
      <c r="B3358" s="5" t="inlineStr">
        <is>
          <t>PL</t>
        </is>
      </c>
      <c r="C3358" s="5" t="inlineStr">
        <is>
          <t>Operations</t>
        </is>
      </c>
      <c r="D3358" s="5" t="inlineStr">
        <is>
          <t>L6</t>
        </is>
      </c>
      <c r="E3358" s="5" t="inlineStr">
        <is>
          <t>F</t>
        </is>
      </c>
      <c r="F3358" s="5" t="n">
        <v>1</v>
      </c>
      <c r="G3358" s="31" t="n">
        <v>68800</v>
      </c>
      <c r="H3358" s="31" t="n">
        <v>79800</v>
      </c>
      <c r="I3358" s="6">
        <f>INDEX(Roles!$J$5:$J$40,MATCH(C3358&amp;"|"&amp;D3358,Roles!$A$5:$A$40,0))</f>
        <v/>
      </c>
      <c r="J3358" s="6">
        <f>INDEX(Roles!$K$5:$K$40,MATCH(C3358&amp;"|"&amp;D3358,Roles!$A$5:$A$40,0))</f>
        <v/>
      </c>
      <c r="K3358" s="26">
        <f>INDEX(Market!$K$31:$K$54,MATCH(B3358&amp;"|"&amp;J3358,Market!$A$31:$A$54,0))</f>
        <v/>
      </c>
      <c r="L3358" s="6">
        <f>INDEX(Settings!$E$13:$E$19,MATCH(I3358,Settings!$B$13:$B$19,0))</f>
        <v/>
      </c>
      <c r="M3358" s="25">
        <f>INDEX(Structure!$K$6:$K$12,MATCH(I3358,Structure!$A$6:$A$12,0))</f>
        <v/>
      </c>
      <c r="N3358" s="26">
        <f>INDEX(Structure!$G$25:$G$52,MATCH(B3358&amp;"|"&amp;I3358,Structure!$A$25:$A$52,0))</f>
        <v/>
      </c>
      <c r="O3358" s="26">
        <f>INDEX(Structure!$H$25:$H$52,MATCH(B3358&amp;"|"&amp;I3358,Structure!$A$25:$A$52,0))</f>
        <v/>
      </c>
      <c r="P3358" s="26">
        <f>INDEX(Structure!$I$25:$I$52,MATCH(B3358&amp;"|"&amp;I3358,Structure!$A$25:$A$52,0))</f>
        <v/>
      </c>
      <c r="Q3358" s="20">
        <f>G3358/H3358</f>
        <v/>
      </c>
      <c r="R3358" s="20">
        <f>G3358/O3358</f>
        <v/>
      </c>
      <c r="S3358" s="32">
        <f>(G3358-N3358)/(P3358-N3358)</f>
        <v/>
      </c>
      <c r="T3358" s="4">
        <f>IF(G3358&lt;N3358,"Below",IF(G3358&gt;P3358,"Above","Within"))</f>
        <v/>
      </c>
      <c r="U3358" s="17">
        <f>MAX(0,N3358-G3358)*F3358</f>
        <v/>
      </c>
      <c r="V3358" s="17">
        <f>MAX(0,G3358-P3358)*F3358</f>
        <v/>
      </c>
      <c r="W3358" s="33">
        <f>IF(T3358="Above",LN(G3358/P3358)/LN(1+INDEX(Market!$E$6:$E$9,MATCH(B3358,Market!$A$6:$A$9,0))),0)</f>
        <v/>
      </c>
    </row>
    <row r="3359">
      <c r="A3359" s="5" t="inlineStr">
        <is>
          <t>E03896</t>
        </is>
      </c>
      <c r="B3359" s="5" t="inlineStr">
        <is>
          <t>IT</t>
        </is>
      </c>
      <c r="C3359" s="5" t="inlineStr">
        <is>
          <t>Finance</t>
        </is>
      </c>
      <c r="D3359" s="5" t="inlineStr">
        <is>
          <t>L3</t>
        </is>
      </c>
      <c r="E3359" s="5" t="inlineStr">
        <is>
          <t>F</t>
        </is>
      </c>
      <c r="F3359" s="5" t="n">
        <v>1</v>
      </c>
      <c r="G3359" s="31" t="n">
        <v>44350</v>
      </c>
      <c r="H3359" s="31" t="n">
        <v>45800</v>
      </c>
      <c r="I3359" s="6">
        <f>INDEX(Roles!$J$5:$J$40,MATCH(C3359&amp;"|"&amp;D3359,Roles!$A$5:$A$40,0))</f>
        <v/>
      </c>
      <c r="J3359" s="6">
        <f>INDEX(Roles!$K$5:$K$40,MATCH(C3359&amp;"|"&amp;D3359,Roles!$A$5:$A$40,0))</f>
        <v/>
      </c>
      <c r="K3359" s="26">
        <f>INDEX(Market!$K$31:$K$54,MATCH(B3359&amp;"|"&amp;J3359,Market!$A$31:$A$54,0))</f>
        <v/>
      </c>
      <c r="L3359" s="6">
        <f>INDEX(Settings!$E$13:$E$19,MATCH(I3359,Settings!$B$13:$B$19,0))</f>
        <v/>
      </c>
      <c r="M3359" s="25">
        <f>INDEX(Structure!$K$6:$K$12,MATCH(I3359,Structure!$A$6:$A$12,0))</f>
        <v/>
      </c>
      <c r="N3359" s="26">
        <f>INDEX(Structure!$G$25:$G$52,MATCH(B3359&amp;"|"&amp;I3359,Structure!$A$25:$A$52,0))</f>
        <v/>
      </c>
      <c r="O3359" s="26">
        <f>INDEX(Structure!$H$25:$H$52,MATCH(B3359&amp;"|"&amp;I3359,Structure!$A$25:$A$52,0))</f>
        <v/>
      </c>
      <c r="P3359" s="26">
        <f>INDEX(Structure!$I$25:$I$52,MATCH(B3359&amp;"|"&amp;I3359,Structure!$A$25:$A$52,0))</f>
        <v/>
      </c>
      <c r="Q3359" s="20">
        <f>G3359/H3359</f>
        <v/>
      </c>
      <c r="R3359" s="20">
        <f>G3359/O3359</f>
        <v/>
      </c>
      <c r="S3359" s="32">
        <f>(G3359-N3359)/(P3359-N3359)</f>
        <v/>
      </c>
      <c r="T3359" s="4">
        <f>IF(G3359&lt;N3359,"Below",IF(G3359&gt;P3359,"Above","Within"))</f>
        <v/>
      </c>
      <c r="U3359" s="17">
        <f>MAX(0,N3359-G3359)*F3359</f>
        <v/>
      </c>
      <c r="V3359" s="17">
        <f>MAX(0,G3359-P3359)*F3359</f>
        <v/>
      </c>
      <c r="W3359" s="33">
        <f>IF(T3359="Above",LN(G3359/P3359)/LN(1+INDEX(Market!$E$6:$E$9,MATCH(B3359,Market!$A$6:$A$9,0))),0)</f>
        <v/>
      </c>
    </row>
    <row r="3360">
      <c r="A3360" s="5" t="inlineStr">
        <is>
          <t>E03897</t>
        </is>
      </c>
      <c r="B3360" s="5" t="inlineStr">
        <is>
          <t>IT</t>
        </is>
      </c>
      <c r="C3360" s="5" t="inlineStr">
        <is>
          <t>Customer Service</t>
        </is>
      </c>
      <c r="D3360" s="5" t="inlineStr">
        <is>
          <t>L4</t>
        </is>
      </c>
      <c r="E3360" s="5" t="inlineStr">
        <is>
          <t>M</t>
        </is>
      </c>
      <c r="F3360" s="5" t="n">
        <v>1</v>
      </c>
      <c r="G3360" s="31" t="n">
        <v>51000</v>
      </c>
      <c r="H3360" s="31" t="n">
        <v>49100</v>
      </c>
      <c r="I3360" s="6">
        <f>INDEX(Roles!$J$5:$J$40,MATCH(C3360&amp;"|"&amp;D3360,Roles!$A$5:$A$40,0))</f>
        <v/>
      </c>
      <c r="J3360" s="6">
        <f>INDEX(Roles!$K$5:$K$40,MATCH(C3360&amp;"|"&amp;D3360,Roles!$A$5:$A$40,0))</f>
        <v/>
      </c>
      <c r="K3360" s="26">
        <f>INDEX(Market!$K$31:$K$54,MATCH(B3360&amp;"|"&amp;J3360,Market!$A$31:$A$54,0))</f>
        <v/>
      </c>
      <c r="L3360" s="6">
        <f>INDEX(Settings!$E$13:$E$19,MATCH(I3360,Settings!$B$13:$B$19,0))</f>
        <v/>
      </c>
      <c r="M3360" s="25">
        <f>INDEX(Structure!$K$6:$K$12,MATCH(I3360,Structure!$A$6:$A$12,0))</f>
        <v/>
      </c>
      <c r="N3360" s="26">
        <f>INDEX(Structure!$G$25:$G$52,MATCH(B3360&amp;"|"&amp;I3360,Structure!$A$25:$A$52,0))</f>
        <v/>
      </c>
      <c r="O3360" s="26">
        <f>INDEX(Structure!$H$25:$H$52,MATCH(B3360&amp;"|"&amp;I3360,Structure!$A$25:$A$52,0))</f>
        <v/>
      </c>
      <c r="P3360" s="26">
        <f>INDEX(Structure!$I$25:$I$52,MATCH(B3360&amp;"|"&amp;I3360,Structure!$A$25:$A$52,0))</f>
        <v/>
      </c>
      <c r="Q3360" s="20">
        <f>G3360/H3360</f>
        <v/>
      </c>
      <c r="R3360" s="20">
        <f>G3360/O3360</f>
        <v/>
      </c>
      <c r="S3360" s="32">
        <f>(G3360-N3360)/(P3360-N3360)</f>
        <v/>
      </c>
      <c r="T3360" s="4">
        <f>IF(G3360&lt;N3360,"Below",IF(G3360&gt;P3360,"Above","Within"))</f>
        <v/>
      </c>
      <c r="U3360" s="17">
        <f>MAX(0,N3360-G3360)*F3360</f>
        <v/>
      </c>
      <c r="V3360" s="17">
        <f>MAX(0,G3360-P3360)*F3360</f>
        <v/>
      </c>
      <c r="W3360" s="33">
        <f>IF(T3360="Above",LN(G3360/P3360)/LN(1+INDEX(Market!$E$6:$E$9,MATCH(B3360,Market!$A$6:$A$9,0))),0)</f>
        <v/>
      </c>
    </row>
    <row r="3361">
      <c r="A3361" s="5" t="inlineStr">
        <is>
          <t>E03898</t>
        </is>
      </c>
      <c r="B3361" s="5" t="inlineStr">
        <is>
          <t>IT</t>
        </is>
      </c>
      <c r="C3361" s="5" t="inlineStr">
        <is>
          <t>Tech</t>
        </is>
      </c>
      <c r="D3361" s="5" t="inlineStr">
        <is>
          <t>L3</t>
        </is>
      </c>
      <c r="E3361" s="5" t="inlineStr">
        <is>
          <t>M</t>
        </is>
      </c>
      <c r="F3361" s="5" t="n">
        <v>1</v>
      </c>
      <c r="G3361" s="31" t="n">
        <v>55250</v>
      </c>
      <c r="H3361" s="31" t="n">
        <v>52000</v>
      </c>
      <c r="I3361" s="6">
        <f>INDEX(Roles!$J$5:$J$40,MATCH(C3361&amp;"|"&amp;D3361,Roles!$A$5:$A$40,0))</f>
        <v/>
      </c>
      <c r="J3361" s="6">
        <f>INDEX(Roles!$K$5:$K$40,MATCH(C3361&amp;"|"&amp;D3361,Roles!$A$5:$A$40,0))</f>
        <v/>
      </c>
      <c r="K3361" s="26">
        <f>INDEX(Market!$K$31:$K$54,MATCH(B3361&amp;"|"&amp;J3361,Market!$A$31:$A$54,0))</f>
        <v/>
      </c>
      <c r="L3361" s="6">
        <f>INDEX(Settings!$E$13:$E$19,MATCH(I3361,Settings!$B$13:$B$19,0))</f>
        <v/>
      </c>
      <c r="M3361" s="25">
        <f>INDEX(Structure!$K$6:$K$12,MATCH(I3361,Structure!$A$6:$A$12,0))</f>
        <v/>
      </c>
      <c r="N3361" s="26">
        <f>INDEX(Structure!$G$25:$G$52,MATCH(B3361&amp;"|"&amp;I3361,Structure!$A$25:$A$52,0))</f>
        <v/>
      </c>
      <c r="O3361" s="26">
        <f>INDEX(Structure!$H$25:$H$52,MATCH(B3361&amp;"|"&amp;I3361,Structure!$A$25:$A$52,0))</f>
        <v/>
      </c>
      <c r="P3361" s="26">
        <f>INDEX(Structure!$I$25:$I$52,MATCH(B3361&amp;"|"&amp;I3361,Structure!$A$25:$A$52,0))</f>
        <v/>
      </c>
      <c r="Q3361" s="20">
        <f>G3361/H3361</f>
        <v/>
      </c>
      <c r="R3361" s="20">
        <f>G3361/O3361</f>
        <v/>
      </c>
      <c r="S3361" s="32">
        <f>(G3361-N3361)/(P3361-N3361)</f>
        <v/>
      </c>
      <c r="T3361" s="4">
        <f>IF(G3361&lt;N3361,"Below",IF(G3361&gt;P3361,"Above","Within"))</f>
        <v/>
      </c>
      <c r="U3361" s="17">
        <f>MAX(0,N3361-G3361)*F3361</f>
        <v/>
      </c>
      <c r="V3361" s="17">
        <f>MAX(0,G3361-P3361)*F3361</f>
        <v/>
      </c>
      <c r="W3361" s="33">
        <f>IF(T3361="Above",LN(G3361/P3361)/LN(1+INDEX(Market!$E$6:$E$9,MATCH(B3361,Market!$A$6:$A$9,0))),0)</f>
        <v/>
      </c>
    </row>
    <row r="3362">
      <c r="A3362" s="5" t="inlineStr">
        <is>
          <t>E03899</t>
        </is>
      </c>
      <c r="B3362" s="5" t="inlineStr">
        <is>
          <t>DE</t>
        </is>
      </c>
      <c r="C3362" s="5" t="inlineStr">
        <is>
          <t>Sales</t>
        </is>
      </c>
      <c r="D3362" s="5" t="inlineStr">
        <is>
          <t>L2</t>
        </is>
      </c>
      <c r="E3362" s="5" t="inlineStr">
        <is>
          <t>F</t>
        </is>
      </c>
      <c r="F3362" s="5" t="n">
        <v>1</v>
      </c>
      <c r="G3362" s="31" t="n">
        <v>49000</v>
      </c>
      <c r="H3362" s="31" t="n">
        <v>49900</v>
      </c>
      <c r="I3362" s="6">
        <f>INDEX(Roles!$J$5:$J$40,MATCH(C3362&amp;"|"&amp;D3362,Roles!$A$5:$A$40,0))</f>
        <v/>
      </c>
      <c r="J3362" s="6">
        <f>INDEX(Roles!$K$5:$K$40,MATCH(C3362&amp;"|"&amp;D3362,Roles!$A$5:$A$40,0))</f>
        <v/>
      </c>
      <c r="K3362" s="26">
        <f>INDEX(Market!$K$31:$K$54,MATCH(B3362&amp;"|"&amp;J3362,Market!$A$31:$A$54,0))</f>
        <v/>
      </c>
      <c r="L3362" s="6">
        <f>INDEX(Settings!$E$13:$E$19,MATCH(I3362,Settings!$B$13:$B$19,0))</f>
        <v/>
      </c>
      <c r="M3362" s="25">
        <f>INDEX(Structure!$K$6:$K$12,MATCH(I3362,Structure!$A$6:$A$12,0))</f>
        <v/>
      </c>
      <c r="N3362" s="26">
        <f>INDEX(Structure!$G$25:$G$52,MATCH(B3362&amp;"|"&amp;I3362,Structure!$A$25:$A$52,0))</f>
        <v/>
      </c>
      <c r="O3362" s="26">
        <f>INDEX(Structure!$H$25:$H$52,MATCH(B3362&amp;"|"&amp;I3362,Structure!$A$25:$A$52,0))</f>
        <v/>
      </c>
      <c r="P3362" s="26">
        <f>INDEX(Structure!$I$25:$I$52,MATCH(B3362&amp;"|"&amp;I3362,Structure!$A$25:$A$52,0))</f>
        <v/>
      </c>
      <c r="Q3362" s="20">
        <f>G3362/H3362</f>
        <v/>
      </c>
      <c r="R3362" s="20">
        <f>G3362/O3362</f>
        <v/>
      </c>
      <c r="S3362" s="32">
        <f>(G3362-N3362)/(P3362-N3362)</f>
        <v/>
      </c>
      <c r="T3362" s="4">
        <f>IF(G3362&lt;N3362,"Below",IF(G3362&gt;P3362,"Above","Within"))</f>
        <v/>
      </c>
      <c r="U3362" s="17">
        <f>MAX(0,N3362-G3362)*F3362</f>
        <v/>
      </c>
      <c r="V3362" s="17">
        <f>MAX(0,G3362-P3362)*F3362</f>
        <v/>
      </c>
      <c r="W3362" s="33">
        <f>IF(T3362="Above",LN(G3362/P3362)/LN(1+INDEX(Market!$E$6:$E$9,MATCH(B3362,Market!$A$6:$A$9,0))),0)</f>
        <v/>
      </c>
    </row>
    <row r="3363">
      <c r="A3363" s="5" t="inlineStr">
        <is>
          <t>E03900</t>
        </is>
      </c>
      <c r="B3363" s="5" t="inlineStr">
        <is>
          <t>DE</t>
        </is>
      </c>
      <c r="C3363" s="5" t="inlineStr">
        <is>
          <t>Finance</t>
        </is>
      </c>
      <c r="D3363" s="5" t="inlineStr">
        <is>
          <t>L3</t>
        </is>
      </c>
      <c r="E3363" s="5" t="inlineStr">
        <is>
          <t>F</t>
        </is>
      </c>
      <c r="F3363" s="5" t="n">
        <v>0.8</v>
      </c>
      <c r="G3363" s="31" t="n">
        <v>68050</v>
      </c>
      <c r="H3363" s="31" t="n">
        <v>66900</v>
      </c>
      <c r="I3363" s="6">
        <f>INDEX(Roles!$J$5:$J$40,MATCH(C3363&amp;"|"&amp;D3363,Roles!$A$5:$A$40,0))</f>
        <v/>
      </c>
      <c r="J3363" s="6">
        <f>INDEX(Roles!$K$5:$K$40,MATCH(C3363&amp;"|"&amp;D3363,Roles!$A$5:$A$40,0))</f>
        <v/>
      </c>
      <c r="K3363" s="26">
        <f>INDEX(Market!$K$31:$K$54,MATCH(B3363&amp;"|"&amp;J3363,Market!$A$31:$A$54,0))</f>
        <v/>
      </c>
      <c r="L3363" s="6">
        <f>INDEX(Settings!$E$13:$E$19,MATCH(I3363,Settings!$B$13:$B$19,0))</f>
        <v/>
      </c>
      <c r="M3363" s="25">
        <f>INDEX(Structure!$K$6:$K$12,MATCH(I3363,Structure!$A$6:$A$12,0))</f>
        <v/>
      </c>
      <c r="N3363" s="26">
        <f>INDEX(Structure!$G$25:$G$52,MATCH(B3363&amp;"|"&amp;I3363,Structure!$A$25:$A$52,0))</f>
        <v/>
      </c>
      <c r="O3363" s="26">
        <f>INDEX(Structure!$H$25:$H$52,MATCH(B3363&amp;"|"&amp;I3363,Structure!$A$25:$A$52,0))</f>
        <v/>
      </c>
      <c r="P3363" s="26">
        <f>INDEX(Structure!$I$25:$I$52,MATCH(B3363&amp;"|"&amp;I3363,Structure!$A$25:$A$52,0))</f>
        <v/>
      </c>
      <c r="Q3363" s="20">
        <f>G3363/H3363</f>
        <v/>
      </c>
      <c r="R3363" s="20">
        <f>G3363/O3363</f>
        <v/>
      </c>
      <c r="S3363" s="32">
        <f>(G3363-N3363)/(P3363-N3363)</f>
        <v/>
      </c>
      <c r="T3363" s="4">
        <f>IF(G3363&lt;N3363,"Below",IF(G3363&gt;P3363,"Above","Within"))</f>
        <v/>
      </c>
      <c r="U3363" s="17">
        <f>MAX(0,N3363-G3363)*F3363</f>
        <v/>
      </c>
      <c r="V3363" s="17">
        <f>MAX(0,G3363-P3363)*F3363</f>
        <v/>
      </c>
      <c r="W3363" s="33">
        <f>IF(T3363="Above",LN(G3363/P3363)/LN(1+INDEX(Market!$E$6:$E$9,MATCH(B3363,Market!$A$6:$A$9,0))),0)</f>
        <v/>
      </c>
    </row>
    <row r="3364">
      <c r="A3364" s="5" t="inlineStr">
        <is>
          <t>E03901</t>
        </is>
      </c>
      <c r="B3364" s="5" t="inlineStr">
        <is>
          <t>PL</t>
        </is>
      </c>
      <c r="C3364" s="5" t="inlineStr">
        <is>
          <t>Customer Service</t>
        </is>
      </c>
      <c r="D3364" s="5" t="inlineStr">
        <is>
          <t>L1</t>
        </is>
      </c>
      <c r="E3364" s="5" t="inlineStr">
        <is>
          <t>M</t>
        </is>
      </c>
      <c r="F3364" s="5" t="n">
        <v>1</v>
      </c>
      <c r="G3364" s="31" t="n">
        <v>18450</v>
      </c>
      <c r="H3364" s="31" t="n">
        <v>18900</v>
      </c>
      <c r="I3364" s="6">
        <f>INDEX(Roles!$J$5:$J$40,MATCH(C3364&amp;"|"&amp;D3364,Roles!$A$5:$A$40,0))</f>
        <v/>
      </c>
      <c r="J3364" s="6">
        <f>INDEX(Roles!$K$5:$K$40,MATCH(C3364&amp;"|"&amp;D3364,Roles!$A$5:$A$40,0))</f>
        <v/>
      </c>
      <c r="K3364" s="26">
        <f>INDEX(Market!$K$31:$K$54,MATCH(B3364&amp;"|"&amp;J3364,Market!$A$31:$A$54,0))</f>
        <v/>
      </c>
      <c r="L3364" s="6">
        <f>INDEX(Settings!$E$13:$E$19,MATCH(I3364,Settings!$B$13:$B$19,0))</f>
        <v/>
      </c>
      <c r="M3364" s="25">
        <f>INDEX(Structure!$K$6:$K$12,MATCH(I3364,Structure!$A$6:$A$12,0))</f>
        <v/>
      </c>
      <c r="N3364" s="26">
        <f>INDEX(Structure!$G$25:$G$52,MATCH(B3364&amp;"|"&amp;I3364,Structure!$A$25:$A$52,0))</f>
        <v/>
      </c>
      <c r="O3364" s="26">
        <f>INDEX(Structure!$H$25:$H$52,MATCH(B3364&amp;"|"&amp;I3364,Structure!$A$25:$A$52,0))</f>
        <v/>
      </c>
      <c r="P3364" s="26">
        <f>INDEX(Structure!$I$25:$I$52,MATCH(B3364&amp;"|"&amp;I3364,Structure!$A$25:$A$52,0))</f>
        <v/>
      </c>
      <c r="Q3364" s="20">
        <f>G3364/H3364</f>
        <v/>
      </c>
      <c r="R3364" s="20">
        <f>G3364/O3364</f>
        <v/>
      </c>
      <c r="S3364" s="32">
        <f>(G3364-N3364)/(P3364-N3364)</f>
        <v/>
      </c>
      <c r="T3364" s="4">
        <f>IF(G3364&lt;N3364,"Below",IF(G3364&gt;P3364,"Above","Within"))</f>
        <v/>
      </c>
      <c r="U3364" s="17">
        <f>MAX(0,N3364-G3364)*F3364</f>
        <v/>
      </c>
      <c r="V3364" s="17">
        <f>MAX(0,G3364-P3364)*F3364</f>
        <v/>
      </c>
      <c r="W3364" s="33">
        <f>IF(T3364="Above",LN(G3364/P3364)/LN(1+INDEX(Market!$E$6:$E$9,MATCH(B3364,Market!$A$6:$A$9,0))),0)</f>
        <v/>
      </c>
    </row>
    <row r="3365">
      <c r="A3365" s="5" t="inlineStr">
        <is>
          <t>E03902</t>
        </is>
      </c>
      <c r="B3365" s="5" t="inlineStr">
        <is>
          <t>IT</t>
        </is>
      </c>
      <c r="C3365" s="5" t="inlineStr">
        <is>
          <t>Operations</t>
        </is>
      </c>
      <c r="D3365" s="5" t="inlineStr">
        <is>
          <t>L5</t>
        </is>
      </c>
      <c r="E3365" s="5" t="inlineStr">
        <is>
          <t>M</t>
        </is>
      </c>
      <c r="F3365" s="5" t="n">
        <v>1</v>
      </c>
      <c r="G3365" s="31" t="n">
        <v>48600</v>
      </c>
      <c r="H3365" s="31" t="n">
        <v>71600</v>
      </c>
      <c r="I3365" s="6">
        <f>INDEX(Roles!$J$5:$J$40,MATCH(C3365&amp;"|"&amp;D3365,Roles!$A$5:$A$40,0))</f>
        <v/>
      </c>
      <c r="J3365" s="6">
        <f>INDEX(Roles!$K$5:$K$40,MATCH(C3365&amp;"|"&amp;D3365,Roles!$A$5:$A$40,0))</f>
        <v/>
      </c>
      <c r="K3365" s="26">
        <f>INDEX(Market!$K$31:$K$54,MATCH(B3365&amp;"|"&amp;J3365,Market!$A$31:$A$54,0))</f>
        <v/>
      </c>
      <c r="L3365" s="6">
        <f>INDEX(Settings!$E$13:$E$19,MATCH(I3365,Settings!$B$13:$B$19,0))</f>
        <v/>
      </c>
      <c r="M3365" s="25">
        <f>INDEX(Structure!$K$6:$K$12,MATCH(I3365,Structure!$A$6:$A$12,0))</f>
        <v/>
      </c>
      <c r="N3365" s="26">
        <f>INDEX(Structure!$G$25:$G$52,MATCH(B3365&amp;"|"&amp;I3365,Structure!$A$25:$A$52,0))</f>
        <v/>
      </c>
      <c r="O3365" s="26">
        <f>INDEX(Structure!$H$25:$H$52,MATCH(B3365&amp;"|"&amp;I3365,Structure!$A$25:$A$52,0))</f>
        <v/>
      </c>
      <c r="P3365" s="26">
        <f>INDEX(Structure!$I$25:$I$52,MATCH(B3365&amp;"|"&amp;I3365,Structure!$A$25:$A$52,0))</f>
        <v/>
      </c>
      <c r="Q3365" s="20">
        <f>G3365/H3365</f>
        <v/>
      </c>
      <c r="R3365" s="20">
        <f>G3365/O3365</f>
        <v/>
      </c>
      <c r="S3365" s="32">
        <f>(G3365-N3365)/(P3365-N3365)</f>
        <v/>
      </c>
      <c r="T3365" s="4">
        <f>IF(G3365&lt;N3365,"Below",IF(G3365&gt;P3365,"Above","Within"))</f>
        <v/>
      </c>
      <c r="U3365" s="17">
        <f>MAX(0,N3365-G3365)*F3365</f>
        <v/>
      </c>
      <c r="V3365" s="17">
        <f>MAX(0,G3365-P3365)*F3365</f>
        <v/>
      </c>
      <c r="W3365" s="33">
        <f>IF(T3365="Above",LN(G3365/P3365)/LN(1+INDEX(Market!$E$6:$E$9,MATCH(B3365,Market!$A$6:$A$9,0))),0)</f>
        <v/>
      </c>
    </row>
    <row r="3366">
      <c r="A3366" s="5" t="inlineStr">
        <is>
          <t>E03904</t>
        </is>
      </c>
      <c r="B3366" s="5" t="inlineStr">
        <is>
          <t>PL</t>
        </is>
      </c>
      <c r="C3366" s="5" t="inlineStr">
        <is>
          <t>Tech</t>
        </is>
      </c>
      <c r="D3366" s="5" t="inlineStr">
        <is>
          <t>L3</t>
        </is>
      </c>
      <c r="E3366" s="5" t="inlineStr">
        <is>
          <t>F</t>
        </is>
      </c>
      <c r="F3366" s="5" t="n">
        <v>1</v>
      </c>
      <c r="G3366" s="31" t="n">
        <v>38450</v>
      </c>
      <c r="H3366" s="31" t="n">
        <v>42000</v>
      </c>
      <c r="I3366" s="6">
        <f>INDEX(Roles!$J$5:$J$40,MATCH(C3366&amp;"|"&amp;D3366,Roles!$A$5:$A$40,0))</f>
        <v/>
      </c>
      <c r="J3366" s="6">
        <f>INDEX(Roles!$K$5:$K$40,MATCH(C3366&amp;"|"&amp;D3366,Roles!$A$5:$A$40,0))</f>
        <v/>
      </c>
      <c r="K3366" s="26">
        <f>INDEX(Market!$K$31:$K$54,MATCH(B3366&amp;"|"&amp;J3366,Market!$A$31:$A$54,0))</f>
        <v/>
      </c>
      <c r="L3366" s="6">
        <f>INDEX(Settings!$E$13:$E$19,MATCH(I3366,Settings!$B$13:$B$19,0))</f>
        <v/>
      </c>
      <c r="M3366" s="25">
        <f>INDEX(Structure!$K$6:$K$12,MATCH(I3366,Structure!$A$6:$A$12,0))</f>
        <v/>
      </c>
      <c r="N3366" s="26">
        <f>INDEX(Structure!$G$25:$G$52,MATCH(B3366&amp;"|"&amp;I3366,Structure!$A$25:$A$52,0))</f>
        <v/>
      </c>
      <c r="O3366" s="26">
        <f>INDEX(Structure!$H$25:$H$52,MATCH(B3366&amp;"|"&amp;I3366,Structure!$A$25:$A$52,0))</f>
        <v/>
      </c>
      <c r="P3366" s="26">
        <f>INDEX(Structure!$I$25:$I$52,MATCH(B3366&amp;"|"&amp;I3366,Structure!$A$25:$A$52,0))</f>
        <v/>
      </c>
      <c r="Q3366" s="20">
        <f>G3366/H3366</f>
        <v/>
      </c>
      <c r="R3366" s="20">
        <f>G3366/O3366</f>
        <v/>
      </c>
      <c r="S3366" s="32">
        <f>(G3366-N3366)/(P3366-N3366)</f>
        <v/>
      </c>
      <c r="T3366" s="4">
        <f>IF(G3366&lt;N3366,"Below",IF(G3366&gt;P3366,"Above","Within"))</f>
        <v/>
      </c>
      <c r="U3366" s="17">
        <f>MAX(0,N3366-G3366)*F3366</f>
        <v/>
      </c>
      <c r="V3366" s="17">
        <f>MAX(0,G3366-P3366)*F3366</f>
        <v/>
      </c>
      <c r="W3366" s="33">
        <f>IF(T3366="Above",LN(G3366/P3366)/LN(1+INDEX(Market!$E$6:$E$9,MATCH(B3366,Market!$A$6:$A$9,0))),0)</f>
        <v/>
      </c>
    </row>
    <row r="3367">
      <c r="A3367" s="5" t="inlineStr">
        <is>
          <t>E03905</t>
        </is>
      </c>
      <c r="B3367" s="5" t="inlineStr">
        <is>
          <t>PL</t>
        </is>
      </c>
      <c r="C3367" s="5" t="inlineStr">
        <is>
          <t>Sales</t>
        </is>
      </c>
      <c r="D3367" s="5" t="inlineStr">
        <is>
          <t>L4</t>
        </is>
      </c>
      <c r="E3367" s="5" t="inlineStr">
        <is>
          <t>F</t>
        </is>
      </c>
      <c r="F3367" s="5" t="n">
        <v>1</v>
      </c>
      <c r="G3367" s="31" t="n">
        <v>44500</v>
      </c>
      <c r="H3367" s="31" t="n">
        <v>46300</v>
      </c>
      <c r="I3367" s="6">
        <f>INDEX(Roles!$J$5:$J$40,MATCH(C3367&amp;"|"&amp;D3367,Roles!$A$5:$A$40,0))</f>
        <v/>
      </c>
      <c r="J3367" s="6">
        <f>INDEX(Roles!$K$5:$K$40,MATCH(C3367&amp;"|"&amp;D3367,Roles!$A$5:$A$40,0))</f>
        <v/>
      </c>
      <c r="K3367" s="26">
        <f>INDEX(Market!$K$31:$K$54,MATCH(B3367&amp;"|"&amp;J3367,Market!$A$31:$A$54,0))</f>
        <v/>
      </c>
      <c r="L3367" s="6">
        <f>INDEX(Settings!$E$13:$E$19,MATCH(I3367,Settings!$B$13:$B$19,0))</f>
        <v/>
      </c>
      <c r="M3367" s="25">
        <f>INDEX(Structure!$K$6:$K$12,MATCH(I3367,Structure!$A$6:$A$12,0))</f>
        <v/>
      </c>
      <c r="N3367" s="26">
        <f>INDEX(Structure!$G$25:$G$52,MATCH(B3367&amp;"|"&amp;I3367,Structure!$A$25:$A$52,0))</f>
        <v/>
      </c>
      <c r="O3367" s="26">
        <f>INDEX(Structure!$H$25:$H$52,MATCH(B3367&amp;"|"&amp;I3367,Structure!$A$25:$A$52,0))</f>
        <v/>
      </c>
      <c r="P3367" s="26">
        <f>INDEX(Structure!$I$25:$I$52,MATCH(B3367&amp;"|"&amp;I3367,Structure!$A$25:$A$52,0))</f>
        <v/>
      </c>
      <c r="Q3367" s="20">
        <f>G3367/H3367</f>
        <v/>
      </c>
      <c r="R3367" s="20">
        <f>G3367/O3367</f>
        <v/>
      </c>
      <c r="S3367" s="32">
        <f>(G3367-N3367)/(P3367-N3367)</f>
        <v/>
      </c>
      <c r="T3367" s="4">
        <f>IF(G3367&lt;N3367,"Below",IF(G3367&gt;P3367,"Above","Within"))</f>
        <v/>
      </c>
      <c r="U3367" s="17">
        <f>MAX(0,N3367-G3367)*F3367</f>
        <v/>
      </c>
      <c r="V3367" s="17">
        <f>MAX(0,G3367-P3367)*F3367</f>
        <v/>
      </c>
      <c r="W3367" s="33">
        <f>IF(T3367="Above",LN(G3367/P3367)/LN(1+INDEX(Market!$E$6:$E$9,MATCH(B3367,Market!$A$6:$A$9,0))),0)</f>
        <v/>
      </c>
    </row>
    <row r="3368">
      <c r="A3368" s="5" t="inlineStr">
        <is>
          <t>E03906</t>
        </is>
      </c>
      <c r="B3368" s="5" t="inlineStr">
        <is>
          <t>DE</t>
        </is>
      </c>
      <c r="C3368" s="5" t="inlineStr">
        <is>
          <t>Finance</t>
        </is>
      </c>
      <c r="D3368" s="5" t="inlineStr">
        <is>
          <t>L2</t>
        </is>
      </c>
      <c r="E3368" s="5" t="inlineStr">
        <is>
          <t>M</t>
        </is>
      </c>
      <c r="F3368" s="5" t="n">
        <v>1</v>
      </c>
      <c r="G3368" s="31" t="n">
        <v>60550</v>
      </c>
      <c r="H3368" s="31" t="n">
        <v>52300</v>
      </c>
      <c r="I3368" s="6">
        <f>INDEX(Roles!$J$5:$J$40,MATCH(C3368&amp;"|"&amp;D3368,Roles!$A$5:$A$40,0))</f>
        <v/>
      </c>
      <c r="J3368" s="6">
        <f>INDEX(Roles!$K$5:$K$40,MATCH(C3368&amp;"|"&amp;D3368,Roles!$A$5:$A$40,0))</f>
        <v/>
      </c>
      <c r="K3368" s="26">
        <f>INDEX(Market!$K$31:$K$54,MATCH(B3368&amp;"|"&amp;J3368,Market!$A$31:$A$54,0))</f>
        <v/>
      </c>
      <c r="L3368" s="6">
        <f>INDEX(Settings!$E$13:$E$19,MATCH(I3368,Settings!$B$13:$B$19,0))</f>
        <v/>
      </c>
      <c r="M3368" s="25">
        <f>INDEX(Structure!$K$6:$K$12,MATCH(I3368,Structure!$A$6:$A$12,0))</f>
        <v/>
      </c>
      <c r="N3368" s="26">
        <f>INDEX(Structure!$G$25:$G$52,MATCH(B3368&amp;"|"&amp;I3368,Structure!$A$25:$A$52,0))</f>
        <v/>
      </c>
      <c r="O3368" s="26">
        <f>INDEX(Structure!$H$25:$H$52,MATCH(B3368&amp;"|"&amp;I3368,Structure!$A$25:$A$52,0))</f>
        <v/>
      </c>
      <c r="P3368" s="26">
        <f>INDEX(Structure!$I$25:$I$52,MATCH(B3368&amp;"|"&amp;I3368,Structure!$A$25:$A$52,0))</f>
        <v/>
      </c>
      <c r="Q3368" s="20">
        <f>G3368/H3368</f>
        <v/>
      </c>
      <c r="R3368" s="20">
        <f>G3368/O3368</f>
        <v/>
      </c>
      <c r="S3368" s="32">
        <f>(G3368-N3368)/(P3368-N3368)</f>
        <v/>
      </c>
      <c r="T3368" s="4">
        <f>IF(G3368&lt;N3368,"Below",IF(G3368&gt;P3368,"Above","Within"))</f>
        <v/>
      </c>
      <c r="U3368" s="17">
        <f>MAX(0,N3368-G3368)*F3368</f>
        <v/>
      </c>
      <c r="V3368" s="17">
        <f>MAX(0,G3368-P3368)*F3368</f>
        <v/>
      </c>
      <c r="W3368" s="33">
        <f>IF(T3368="Above",LN(G3368/P3368)/LN(1+INDEX(Market!$E$6:$E$9,MATCH(B3368,Market!$A$6:$A$9,0))),0)</f>
        <v/>
      </c>
    </row>
    <row r="3369">
      <c r="A3369" s="5" t="inlineStr">
        <is>
          <t>E03907</t>
        </is>
      </c>
      <c r="B3369" s="5" t="inlineStr">
        <is>
          <t>ES</t>
        </is>
      </c>
      <c r="C3369" s="5" t="inlineStr">
        <is>
          <t>Tech</t>
        </is>
      </c>
      <c r="D3369" s="5" t="inlineStr">
        <is>
          <t>L2</t>
        </is>
      </c>
      <c r="E3369" s="5" t="inlineStr">
        <is>
          <t>M</t>
        </is>
      </c>
      <c r="F3369" s="5" t="n">
        <v>1</v>
      </c>
      <c r="G3369" s="31" t="n">
        <v>39000</v>
      </c>
      <c r="H3369" s="31" t="n">
        <v>39100</v>
      </c>
      <c r="I3369" s="6">
        <f>INDEX(Roles!$J$5:$J$40,MATCH(C3369&amp;"|"&amp;D3369,Roles!$A$5:$A$40,0))</f>
        <v/>
      </c>
      <c r="J3369" s="6">
        <f>INDEX(Roles!$K$5:$K$40,MATCH(C3369&amp;"|"&amp;D3369,Roles!$A$5:$A$40,0))</f>
        <v/>
      </c>
      <c r="K3369" s="26">
        <f>INDEX(Market!$K$31:$K$54,MATCH(B3369&amp;"|"&amp;J3369,Market!$A$31:$A$54,0))</f>
        <v/>
      </c>
      <c r="L3369" s="6">
        <f>INDEX(Settings!$E$13:$E$19,MATCH(I3369,Settings!$B$13:$B$19,0))</f>
        <v/>
      </c>
      <c r="M3369" s="25">
        <f>INDEX(Structure!$K$6:$K$12,MATCH(I3369,Structure!$A$6:$A$12,0))</f>
        <v/>
      </c>
      <c r="N3369" s="26">
        <f>INDEX(Structure!$G$25:$G$52,MATCH(B3369&amp;"|"&amp;I3369,Structure!$A$25:$A$52,0))</f>
        <v/>
      </c>
      <c r="O3369" s="26">
        <f>INDEX(Structure!$H$25:$H$52,MATCH(B3369&amp;"|"&amp;I3369,Structure!$A$25:$A$52,0))</f>
        <v/>
      </c>
      <c r="P3369" s="26">
        <f>INDEX(Structure!$I$25:$I$52,MATCH(B3369&amp;"|"&amp;I3369,Structure!$A$25:$A$52,0))</f>
        <v/>
      </c>
      <c r="Q3369" s="20">
        <f>G3369/H3369</f>
        <v/>
      </c>
      <c r="R3369" s="20">
        <f>G3369/O3369</f>
        <v/>
      </c>
      <c r="S3369" s="32">
        <f>(G3369-N3369)/(P3369-N3369)</f>
        <v/>
      </c>
      <c r="T3369" s="4">
        <f>IF(G3369&lt;N3369,"Below",IF(G3369&gt;P3369,"Above","Within"))</f>
        <v/>
      </c>
      <c r="U3369" s="17">
        <f>MAX(0,N3369-G3369)*F3369</f>
        <v/>
      </c>
      <c r="V3369" s="17">
        <f>MAX(0,G3369-P3369)*F3369</f>
        <v/>
      </c>
      <c r="W3369" s="33">
        <f>IF(T3369="Above",LN(G3369/P3369)/LN(1+INDEX(Market!$E$6:$E$9,MATCH(B3369,Market!$A$6:$A$9,0))),0)</f>
        <v/>
      </c>
    </row>
    <row r="3370">
      <c r="A3370" s="5" t="inlineStr">
        <is>
          <t>E03909</t>
        </is>
      </c>
      <c r="B3370" s="5" t="inlineStr">
        <is>
          <t>IT</t>
        </is>
      </c>
      <c r="C3370" s="5" t="inlineStr">
        <is>
          <t>Tech</t>
        </is>
      </c>
      <c r="D3370" s="5" t="inlineStr">
        <is>
          <t>L2</t>
        </is>
      </c>
      <c r="E3370" s="5" t="inlineStr">
        <is>
          <t>M</t>
        </is>
      </c>
      <c r="F3370" s="5" t="n">
        <v>1</v>
      </c>
      <c r="G3370" s="31" t="n">
        <v>48850</v>
      </c>
      <c r="H3370" s="31" t="n">
        <v>40600</v>
      </c>
      <c r="I3370" s="6">
        <f>INDEX(Roles!$J$5:$J$40,MATCH(C3370&amp;"|"&amp;D3370,Roles!$A$5:$A$40,0))</f>
        <v/>
      </c>
      <c r="J3370" s="6">
        <f>INDEX(Roles!$K$5:$K$40,MATCH(C3370&amp;"|"&amp;D3370,Roles!$A$5:$A$40,0))</f>
        <v/>
      </c>
      <c r="K3370" s="26">
        <f>INDEX(Market!$K$31:$K$54,MATCH(B3370&amp;"|"&amp;J3370,Market!$A$31:$A$54,0))</f>
        <v/>
      </c>
      <c r="L3370" s="6">
        <f>INDEX(Settings!$E$13:$E$19,MATCH(I3370,Settings!$B$13:$B$19,0))</f>
        <v/>
      </c>
      <c r="M3370" s="25">
        <f>INDEX(Structure!$K$6:$K$12,MATCH(I3370,Structure!$A$6:$A$12,0))</f>
        <v/>
      </c>
      <c r="N3370" s="26">
        <f>INDEX(Structure!$G$25:$G$52,MATCH(B3370&amp;"|"&amp;I3370,Structure!$A$25:$A$52,0))</f>
        <v/>
      </c>
      <c r="O3370" s="26">
        <f>INDEX(Structure!$H$25:$H$52,MATCH(B3370&amp;"|"&amp;I3370,Structure!$A$25:$A$52,0))</f>
        <v/>
      </c>
      <c r="P3370" s="26">
        <f>INDEX(Structure!$I$25:$I$52,MATCH(B3370&amp;"|"&amp;I3370,Structure!$A$25:$A$52,0))</f>
        <v/>
      </c>
      <c r="Q3370" s="20">
        <f>G3370/H3370</f>
        <v/>
      </c>
      <c r="R3370" s="20">
        <f>G3370/O3370</f>
        <v/>
      </c>
      <c r="S3370" s="32">
        <f>(G3370-N3370)/(P3370-N3370)</f>
        <v/>
      </c>
      <c r="T3370" s="4">
        <f>IF(G3370&lt;N3370,"Below",IF(G3370&gt;P3370,"Above","Within"))</f>
        <v/>
      </c>
      <c r="U3370" s="17">
        <f>MAX(0,N3370-G3370)*F3370</f>
        <v/>
      </c>
      <c r="V3370" s="17">
        <f>MAX(0,G3370-P3370)*F3370</f>
        <v/>
      </c>
      <c r="W3370" s="33">
        <f>IF(T3370="Above",LN(G3370/P3370)/LN(1+INDEX(Market!$E$6:$E$9,MATCH(B3370,Market!$A$6:$A$9,0))),0)</f>
        <v/>
      </c>
    </row>
    <row r="3371">
      <c r="A3371" s="5" t="inlineStr">
        <is>
          <t>E03910</t>
        </is>
      </c>
      <c r="B3371" s="5" t="inlineStr">
        <is>
          <t>IT</t>
        </is>
      </c>
      <c r="C3371" s="5" t="inlineStr">
        <is>
          <t>Sales</t>
        </is>
      </c>
      <c r="D3371" s="5" t="inlineStr">
        <is>
          <t>L1</t>
        </is>
      </c>
      <c r="E3371" s="5" t="inlineStr">
        <is>
          <t>M</t>
        </is>
      </c>
      <c r="F3371" s="5" t="n">
        <v>0.8</v>
      </c>
      <c r="G3371" s="31" t="n">
        <v>28350</v>
      </c>
      <c r="H3371" s="31" t="n">
        <v>27300</v>
      </c>
      <c r="I3371" s="6">
        <f>INDEX(Roles!$J$5:$J$40,MATCH(C3371&amp;"|"&amp;D3371,Roles!$A$5:$A$40,0))</f>
        <v/>
      </c>
      <c r="J3371" s="6">
        <f>INDEX(Roles!$K$5:$K$40,MATCH(C3371&amp;"|"&amp;D3371,Roles!$A$5:$A$40,0))</f>
        <v/>
      </c>
      <c r="K3371" s="26">
        <f>INDEX(Market!$K$31:$K$54,MATCH(B3371&amp;"|"&amp;J3371,Market!$A$31:$A$54,0))</f>
        <v/>
      </c>
      <c r="L3371" s="6">
        <f>INDEX(Settings!$E$13:$E$19,MATCH(I3371,Settings!$B$13:$B$19,0))</f>
        <v/>
      </c>
      <c r="M3371" s="25">
        <f>INDEX(Structure!$K$6:$K$12,MATCH(I3371,Structure!$A$6:$A$12,0))</f>
        <v/>
      </c>
      <c r="N3371" s="26">
        <f>INDEX(Structure!$G$25:$G$52,MATCH(B3371&amp;"|"&amp;I3371,Structure!$A$25:$A$52,0))</f>
        <v/>
      </c>
      <c r="O3371" s="26">
        <f>INDEX(Structure!$H$25:$H$52,MATCH(B3371&amp;"|"&amp;I3371,Structure!$A$25:$A$52,0))</f>
        <v/>
      </c>
      <c r="P3371" s="26">
        <f>INDEX(Structure!$I$25:$I$52,MATCH(B3371&amp;"|"&amp;I3371,Structure!$A$25:$A$52,0))</f>
        <v/>
      </c>
      <c r="Q3371" s="20">
        <f>G3371/H3371</f>
        <v/>
      </c>
      <c r="R3371" s="20">
        <f>G3371/O3371</f>
        <v/>
      </c>
      <c r="S3371" s="32">
        <f>(G3371-N3371)/(P3371-N3371)</f>
        <v/>
      </c>
      <c r="T3371" s="4">
        <f>IF(G3371&lt;N3371,"Below",IF(G3371&gt;P3371,"Above","Within"))</f>
        <v/>
      </c>
      <c r="U3371" s="17">
        <f>MAX(0,N3371-G3371)*F3371</f>
        <v/>
      </c>
      <c r="V3371" s="17">
        <f>MAX(0,G3371-P3371)*F3371</f>
        <v/>
      </c>
      <c r="W3371" s="33">
        <f>IF(T3371="Above",LN(G3371/P3371)/LN(1+INDEX(Market!$E$6:$E$9,MATCH(B3371,Market!$A$6:$A$9,0))),0)</f>
        <v/>
      </c>
    </row>
    <row r="3372">
      <c r="A3372" s="5" t="inlineStr">
        <is>
          <t>E03911</t>
        </is>
      </c>
      <c r="B3372" s="5" t="inlineStr">
        <is>
          <t>ES</t>
        </is>
      </c>
      <c r="C3372" s="5" t="inlineStr">
        <is>
          <t>Operations</t>
        </is>
      </c>
      <c r="D3372" s="5" t="inlineStr">
        <is>
          <t>L4</t>
        </is>
      </c>
      <c r="E3372" s="5" t="inlineStr">
        <is>
          <t>F</t>
        </is>
      </c>
      <c r="F3372" s="5" t="n">
        <v>1</v>
      </c>
      <c r="G3372" s="31" t="n">
        <v>50350</v>
      </c>
      <c r="H3372" s="31" t="n">
        <v>49900</v>
      </c>
      <c r="I3372" s="6">
        <f>INDEX(Roles!$J$5:$J$40,MATCH(C3372&amp;"|"&amp;D3372,Roles!$A$5:$A$40,0))</f>
        <v/>
      </c>
      <c r="J3372" s="6">
        <f>INDEX(Roles!$K$5:$K$40,MATCH(C3372&amp;"|"&amp;D3372,Roles!$A$5:$A$40,0))</f>
        <v/>
      </c>
      <c r="K3372" s="26">
        <f>INDEX(Market!$K$31:$K$54,MATCH(B3372&amp;"|"&amp;J3372,Market!$A$31:$A$54,0))</f>
        <v/>
      </c>
      <c r="L3372" s="6">
        <f>INDEX(Settings!$E$13:$E$19,MATCH(I3372,Settings!$B$13:$B$19,0))</f>
        <v/>
      </c>
      <c r="M3372" s="25">
        <f>INDEX(Structure!$K$6:$K$12,MATCH(I3372,Structure!$A$6:$A$12,0))</f>
        <v/>
      </c>
      <c r="N3372" s="26">
        <f>INDEX(Structure!$G$25:$G$52,MATCH(B3372&amp;"|"&amp;I3372,Structure!$A$25:$A$52,0))</f>
        <v/>
      </c>
      <c r="O3372" s="26">
        <f>INDEX(Structure!$H$25:$H$52,MATCH(B3372&amp;"|"&amp;I3372,Structure!$A$25:$A$52,0))</f>
        <v/>
      </c>
      <c r="P3372" s="26">
        <f>INDEX(Structure!$I$25:$I$52,MATCH(B3372&amp;"|"&amp;I3372,Structure!$A$25:$A$52,0))</f>
        <v/>
      </c>
      <c r="Q3372" s="20">
        <f>G3372/H3372</f>
        <v/>
      </c>
      <c r="R3372" s="20">
        <f>G3372/O3372</f>
        <v/>
      </c>
      <c r="S3372" s="32">
        <f>(G3372-N3372)/(P3372-N3372)</f>
        <v/>
      </c>
      <c r="T3372" s="4">
        <f>IF(G3372&lt;N3372,"Below",IF(G3372&gt;P3372,"Above","Within"))</f>
        <v/>
      </c>
      <c r="U3372" s="17">
        <f>MAX(0,N3372-G3372)*F3372</f>
        <v/>
      </c>
      <c r="V3372" s="17">
        <f>MAX(0,G3372-P3372)*F3372</f>
        <v/>
      </c>
      <c r="W3372" s="33">
        <f>IF(T3372="Above",LN(G3372/P3372)/LN(1+INDEX(Market!$E$6:$E$9,MATCH(B3372,Market!$A$6:$A$9,0))),0)</f>
        <v/>
      </c>
    </row>
    <row r="3373">
      <c r="A3373" s="5" t="inlineStr">
        <is>
          <t>E03912</t>
        </is>
      </c>
      <c r="B3373" s="5" t="inlineStr">
        <is>
          <t>PL</t>
        </is>
      </c>
      <c r="C3373" s="5" t="inlineStr">
        <is>
          <t>Tech</t>
        </is>
      </c>
      <c r="D3373" s="5" t="inlineStr">
        <is>
          <t>L2</t>
        </is>
      </c>
      <c r="E3373" s="5" t="inlineStr">
        <is>
          <t>M</t>
        </is>
      </c>
      <c r="F3373" s="5" t="n">
        <v>1</v>
      </c>
      <c r="G3373" s="31" t="n">
        <v>31850</v>
      </c>
      <c r="H3373" s="31" t="n">
        <v>32800</v>
      </c>
      <c r="I3373" s="6">
        <f>INDEX(Roles!$J$5:$J$40,MATCH(C3373&amp;"|"&amp;D3373,Roles!$A$5:$A$40,0))</f>
        <v/>
      </c>
      <c r="J3373" s="6">
        <f>INDEX(Roles!$K$5:$K$40,MATCH(C3373&amp;"|"&amp;D3373,Roles!$A$5:$A$40,0))</f>
        <v/>
      </c>
      <c r="K3373" s="26">
        <f>INDEX(Market!$K$31:$K$54,MATCH(B3373&amp;"|"&amp;J3373,Market!$A$31:$A$54,0))</f>
        <v/>
      </c>
      <c r="L3373" s="6">
        <f>INDEX(Settings!$E$13:$E$19,MATCH(I3373,Settings!$B$13:$B$19,0))</f>
        <v/>
      </c>
      <c r="M3373" s="25">
        <f>INDEX(Structure!$K$6:$K$12,MATCH(I3373,Structure!$A$6:$A$12,0))</f>
        <v/>
      </c>
      <c r="N3373" s="26">
        <f>INDEX(Structure!$G$25:$G$52,MATCH(B3373&amp;"|"&amp;I3373,Structure!$A$25:$A$52,0))</f>
        <v/>
      </c>
      <c r="O3373" s="26">
        <f>INDEX(Structure!$H$25:$H$52,MATCH(B3373&amp;"|"&amp;I3373,Structure!$A$25:$A$52,0))</f>
        <v/>
      </c>
      <c r="P3373" s="26">
        <f>INDEX(Structure!$I$25:$I$52,MATCH(B3373&amp;"|"&amp;I3373,Structure!$A$25:$A$52,0))</f>
        <v/>
      </c>
      <c r="Q3373" s="20">
        <f>G3373/H3373</f>
        <v/>
      </c>
      <c r="R3373" s="20">
        <f>G3373/O3373</f>
        <v/>
      </c>
      <c r="S3373" s="32">
        <f>(G3373-N3373)/(P3373-N3373)</f>
        <v/>
      </c>
      <c r="T3373" s="4">
        <f>IF(G3373&lt;N3373,"Below",IF(G3373&gt;P3373,"Above","Within"))</f>
        <v/>
      </c>
      <c r="U3373" s="17">
        <f>MAX(0,N3373-G3373)*F3373</f>
        <v/>
      </c>
      <c r="V3373" s="17">
        <f>MAX(0,G3373-P3373)*F3373</f>
        <v/>
      </c>
      <c r="W3373" s="33">
        <f>IF(T3373="Above",LN(G3373/P3373)/LN(1+INDEX(Market!$E$6:$E$9,MATCH(B3373,Market!$A$6:$A$9,0))),0)</f>
        <v/>
      </c>
    </row>
    <row r="3374">
      <c r="A3374" s="5" t="inlineStr">
        <is>
          <t>E03913</t>
        </is>
      </c>
      <c r="B3374" s="5" t="inlineStr">
        <is>
          <t>IT</t>
        </is>
      </c>
      <c r="C3374" s="5" t="inlineStr">
        <is>
          <t>Sales</t>
        </is>
      </c>
      <c r="D3374" s="5" t="inlineStr">
        <is>
          <t>L3</t>
        </is>
      </c>
      <c r="E3374" s="5" t="inlineStr">
        <is>
          <t>M</t>
        </is>
      </c>
      <c r="F3374" s="5" t="n">
        <v>1</v>
      </c>
      <c r="G3374" s="31" t="n">
        <v>47550</v>
      </c>
      <c r="H3374" s="31" t="n">
        <v>43700</v>
      </c>
      <c r="I3374" s="6">
        <f>INDEX(Roles!$J$5:$J$40,MATCH(C3374&amp;"|"&amp;D3374,Roles!$A$5:$A$40,0))</f>
        <v/>
      </c>
      <c r="J3374" s="6">
        <f>INDEX(Roles!$K$5:$K$40,MATCH(C3374&amp;"|"&amp;D3374,Roles!$A$5:$A$40,0))</f>
        <v/>
      </c>
      <c r="K3374" s="26">
        <f>INDEX(Market!$K$31:$K$54,MATCH(B3374&amp;"|"&amp;J3374,Market!$A$31:$A$54,0))</f>
        <v/>
      </c>
      <c r="L3374" s="6">
        <f>INDEX(Settings!$E$13:$E$19,MATCH(I3374,Settings!$B$13:$B$19,0))</f>
        <v/>
      </c>
      <c r="M3374" s="25">
        <f>INDEX(Structure!$K$6:$K$12,MATCH(I3374,Structure!$A$6:$A$12,0))</f>
        <v/>
      </c>
      <c r="N3374" s="26">
        <f>INDEX(Structure!$G$25:$G$52,MATCH(B3374&amp;"|"&amp;I3374,Structure!$A$25:$A$52,0))</f>
        <v/>
      </c>
      <c r="O3374" s="26">
        <f>INDEX(Structure!$H$25:$H$52,MATCH(B3374&amp;"|"&amp;I3374,Structure!$A$25:$A$52,0))</f>
        <v/>
      </c>
      <c r="P3374" s="26">
        <f>INDEX(Structure!$I$25:$I$52,MATCH(B3374&amp;"|"&amp;I3374,Structure!$A$25:$A$52,0))</f>
        <v/>
      </c>
      <c r="Q3374" s="20">
        <f>G3374/H3374</f>
        <v/>
      </c>
      <c r="R3374" s="20">
        <f>G3374/O3374</f>
        <v/>
      </c>
      <c r="S3374" s="32">
        <f>(G3374-N3374)/(P3374-N3374)</f>
        <v/>
      </c>
      <c r="T3374" s="4">
        <f>IF(G3374&lt;N3374,"Below",IF(G3374&gt;P3374,"Above","Within"))</f>
        <v/>
      </c>
      <c r="U3374" s="17">
        <f>MAX(0,N3374-G3374)*F3374</f>
        <v/>
      </c>
      <c r="V3374" s="17">
        <f>MAX(0,G3374-P3374)*F3374</f>
        <v/>
      </c>
      <c r="W3374" s="33">
        <f>IF(T3374="Above",LN(G3374/P3374)/LN(1+INDEX(Market!$E$6:$E$9,MATCH(B3374,Market!$A$6:$A$9,0))),0)</f>
        <v/>
      </c>
    </row>
    <row r="3375">
      <c r="A3375" s="5" t="inlineStr">
        <is>
          <t>E03914</t>
        </is>
      </c>
      <c r="B3375" s="5" t="inlineStr">
        <is>
          <t>DE</t>
        </is>
      </c>
      <c r="C3375" s="5" t="inlineStr">
        <is>
          <t>Tech</t>
        </is>
      </c>
      <c r="D3375" s="5" t="inlineStr">
        <is>
          <t>L1</t>
        </is>
      </c>
      <c r="E3375" s="5" t="inlineStr">
        <is>
          <t>M</t>
        </is>
      </c>
      <c r="F3375" s="5" t="n">
        <v>1</v>
      </c>
      <c r="G3375" s="31" t="n">
        <v>39850</v>
      </c>
      <c r="H3375" s="31" t="n">
        <v>47500</v>
      </c>
      <c r="I3375" s="6">
        <f>INDEX(Roles!$J$5:$J$40,MATCH(C3375&amp;"|"&amp;D3375,Roles!$A$5:$A$40,0))</f>
        <v/>
      </c>
      <c r="J3375" s="6">
        <f>INDEX(Roles!$K$5:$K$40,MATCH(C3375&amp;"|"&amp;D3375,Roles!$A$5:$A$40,0))</f>
        <v/>
      </c>
      <c r="K3375" s="26">
        <f>INDEX(Market!$K$31:$K$54,MATCH(B3375&amp;"|"&amp;J3375,Market!$A$31:$A$54,0))</f>
        <v/>
      </c>
      <c r="L3375" s="6">
        <f>INDEX(Settings!$E$13:$E$19,MATCH(I3375,Settings!$B$13:$B$19,0))</f>
        <v/>
      </c>
      <c r="M3375" s="25">
        <f>INDEX(Structure!$K$6:$K$12,MATCH(I3375,Structure!$A$6:$A$12,0))</f>
        <v/>
      </c>
      <c r="N3375" s="26">
        <f>INDEX(Structure!$G$25:$G$52,MATCH(B3375&amp;"|"&amp;I3375,Structure!$A$25:$A$52,0))</f>
        <v/>
      </c>
      <c r="O3375" s="26">
        <f>INDEX(Structure!$H$25:$H$52,MATCH(B3375&amp;"|"&amp;I3375,Structure!$A$25:$A$52,0))</f>
        <v/>
      </c>
      <c r="P3375" s="26">
        <f>INDEX(Structure!$I$25:$I$52,MATCH(B3375&amp;"|"&amp;I3375,Structure!$A$25:$A$52,0))</f>
        <v/>
      </c>
      <c r="Q3375" s="20">
        <f>G3375/H3375</f>
        <v/>
      </c>
      <c r="R3375" s="20">
        <f>G3375/O3375</f>
        <v/>
      </c>
      <c r="S3375" s="32">
        <f>(G3375-N3375)/(P3375-N3375)</f>
        <v/>
      </c>
      <c r="T3375" s="4">
        <f>IF(G3375&lt;N3375,"Below",IF(G3375&gt;P3375,"Above","Within"))</f>
        <v/>
      </c>
      <c r="U3375" s="17">
        <f>MAX(0,N3375-G3375)*F3375</f>
        <v/>
      </c>
      <c r="V3375" s="17">
        <f>MAX(0,G3375-P3375)*F3375</f>
        <v/>
      </c>
      <c r="W3375" s="33">
        <f>IF(T3375="Above",LN(G3375/P3375)/LN(1+INDEX(Market!$E$6:$E$9,MATCH(B3375,Market!$A$6:$A$9,0))),0)</f>
        <v/>
      </c>
    </row>
    <row r="3376">
      <c r="A3376" s="5" t="inlineStr">
        <is>
          <t>E03915</t>
        </is>
      </c>
      <c r="B3376" s="5" t="inlineStr">
        <is>
          <t>PL</t>
        </is>
      </c>
      <c r="C3376" s="5" t="inlineStr">
        <is>
          <t>Operations</t>
        </is>
      </c>
      <c r="D3376" s="5" t="inlineStr">
        <is>
          <t>L5</t>
        </is>
      </c>
      <c r="E3376" s="5" t="inlineStr">
        <is>
          <t>F</t>
        </is>
      </c>
      <c r="F3376" s="5" t="n">
        <v>1</v>
      </c>
      <c r="G3376" s="31" t="n">
        <v>61050</v>
      </c>
      <c r="H3376" s="31" t="n">
        <v>57900</v>
      </c>
      <c r="I3376" s="6">
        <f>INDEX(Roles!$J$5:$J$40,MATCH(C3376&amp;"|"&amp;D3376,Roles!$A$5:$A$40,0))</f>
        <v/>
      </c>
      <c r="J3376" s="6">
        <f>INDEX(Roles!$K$5:$K$40,MATCH(C3376&amp;"|"&amp;D3376,Roles!$A$5:$A$40,0))</f>
        <v/>
      </c>
      <c r="K3376" s="26">
        <f>INDEX(Market!$K$31:$K$54,MATCH(B3376&amp;"|"&amp;J3376,Market!$A$31:$A$54,0))</f>
        <v/>
      </c>
      <c r="L3376" s="6">
        <f>INDEX(Settings!$E$13:$E$19,MATCH(I3376,Settings!$B$13:$B$19,0))</f>
        <v/>
      </c>
      <c r="M3376" s="25">
        <f>INDEX(Structure!$K$6:$K$12,MATCH(I3376,Structure!$A$6:$A$12,0))</f>
        <v/>
      </c>
      <c r="N3376" s="26">
        <f>INDEX(Structure!$G$25:$G$52,MATCH(B3376&amp;"|"&amp;I3376,Structure!$A$25:$A$52,0))</f>
        <v/>
      </c>
      <c r="O3376" s="26">
        <f>INDEX(Structure!$H$25:$H$52,MATCH(B3376&amp;"|"&amp;I3376,Structure!$A$25:$A$52,0))</f>
        <v/>
      </c>
      <c r="P3376" s="26">
        <f>INDEX(Structure!$I$25:$I$52,MATCH(B3376&amp;"|"&amp;I3376,Structure!$A$25:$A$52,0))</f>
        <v/>
      </c>
      <c r="Q3376" s="20">
        <f>G3376/H3376</f>
        <v/>
      </c>
      <c r="R3376" s="20">
        <f>G3376/O3376</f>
        <v/>
      </c>
      <c r="S3376" s="32">
        <f>(G3376-N3376)/(P3376-N3376)</f>
        <v/>
      </c>
      <c r="T3376" s="4">
        <f>IF(G3376&lt;N3376,"Below",IF(G3376&gt;P3376,"Above","Within"))</f>
        <v/>
      </c>
      <c r="U3376" s="17">
        <f>MAX(0,N3376-G3376)*F3376</f>
        <v/>
      </c>
      <c r="V3376" s="17">
        <f>MAX(0,G3376-P3376)*F3376</f>
        <v/>
      </c>
      <c r="W3376" s="33">
        <f>IF(T3376="Above",LN(G3376/P3376)/LN(1+INDEX(Market!$E$6:$E$9,MATCH(B3376,Market!$A$6:$A$9,0))),0)</f>
        <v/>
      </c>
    </row>
    <row r="3377">
      <c r="A3377" s="5" t="inlineStr">
        <is>
          <t>E03916</t>
        </is>
      </c>
      <c r="B3377" s="5" t="inlineStr">
        <is>
          <t>PL</t>
        </is>
      </c>
      <c r="C3377" s="5" t="inlineStr">
        <is>
          <t>Tech</t>
        </is>
      </c>
      <c r="D3377" s="5" t="inlineStr">
        <is>
          <t>L3</t>
        </is>
      </c>
      <c r="E3377" s="5" t="inlineStr">
        <is>
          <t>M</t>
        </is>
      </c>
      <c r="F3377" s="5" t="n">
        <v>1</v>
      </c>
      <c r="G3377" s="31" t="n">
        <v>37700</v>
      </c>
      <c r="H3377" s="31" t="n">
        <v>42000</v>
      </c>
      <c r="I3377" s="6">
        <f>INDEX(Roles!$J$5:$J$40,MATCH(C3377&amp;"|"&amp;D3377,Roles!$A$5:$A$40,0))</f>
        <v/>
      </c>
      <c r="J3377" s="6">
        <f>INDEX(Roles!$K$5:$K$40,MATCH(C3377&amp;"|"&amp;D3377,Roles!$A$5:$A$40,0))</f>
        <v/>
      </c>
      <c r="K3377" s="26">
        <f>INDEX(Market!$K$31:$K$54,MATCH(B3377&amp;"|"&amp;J3377,Market!$A$31:$A$54,0))</f>
        <v/>
      </c>
      <c r="L3377" s="6">
        <f>INDEX(Settings!$E$13:$E$19,MATCH(I3377,Settings!$B$13:$B$19,0))</f>
        <v/>
      </c>
      <c r="M3377" s="25">
        <f>INDEX(Structure!$K$6:$K$12,MATCH(I3377,Structure!$A$6:$A$12,0))</f>
        <v/>
      </c>
      <c r="N3377" s="26">
        <f>INDEX(Structure!$G$25:$G$52,MATCH(B3377&amp;"|"&amp;I3377,Structure!$A$25:$A$52,0))</f>
        <v/>
      </c>
      <c r="O3377" s="26">
        <f>INDEX(Structure!$H$25:$H$52,MATCH(B3377&amp;"|"&amp;I3377,Structure!$A$25:$A$52,0))</f>
        <v/>
      </c>
      <c r="P3377" s="26">
        <f>INDEX(Structure!$I$25:$I$52,MATCH(B3377&amp;"|"&amp;I3377,Structure!$A$25:$A$52,0))</f>
        <v/>
      </c>
      <c r="Q3377" s="20">
        <f>G3377/H3377</f>
        <v/>
      </c>
      <c r="R3377" s="20">
        <f>G3377/O3377</f>
        <v/>
      </c>
      <c r="S3377" s="32">
        <f>(G3377-N3377)/(P3377-N3377)</f>
        <v/>
      </c>
      <c r="T3377" s="4">
        <f>IF(G3377&lt;N3377,"Below",IF(G3377&gt;P3377,"Above","Within"))</f>
        <v/>
      </c>
      <c r="U3377" s="17">
        <f>MAX(0,N3377-G3377)*F3377</f>
        <v/>
      </c>
      <c r="V3377" s="17">
        <f>MAX(0,G3377-P3377)*F3377</f>
        <v/>
      </c>
      <c r="W3377" s="33">
        <f>IF(T3377="Above",LN(G3377/P3377)/LN(1+INDEX(Market!$E$6:$E$9,MATCH(B3377,Market!$A$6:$A$9,0))),0)</f>
        <v/>
      </c>
    </row>
    <row r="3378">
      <c r="A3378" s="5" t="inlineStr">
        <is>
          <t>E03917</t>
        </is>
      </c>
      <c r="B3378" s="5" t="inlineStr">
        <is>
          <t>DE</t>
        </is>
      </c>
      <c r="C3378" s="5" t="inlineStr">
        <is>
          <t>Operations</t>
        </is>
      </c>
      <c r="D3378" s="5" t="inlineStr">
        <is>
          <t>L3</t>
        </is>
      </c>
      <c r="E3378" s="5" t="inlineStr">
        <is>
          <t>F</t>
        </is>
      </c>
      <c r="F3378" s="5" t="n">
        <v>1</v>
      </c>
      <c r="G3378" s="31" t="n">
        <v>53650</v>
      </c>
      <c r="H3378" s="31" t="n">
        <v>57800</v>
      </c>
      <c r="I3378" s="6">
        <f>INDEX(Roles!$J$5:$J$40,MATCH(C3378&amp;"|"&amp;D3378,Roles!$A$5:$A$40,0))</f>
        <v/>
      </c>
      <c r="J3378" s="6">
        <f>INDEX(Roles!$K$5:$K$40,MATCH(C3378&amp;"|"&amp;D3378,Roles!$A$5:$A$40,0))</f>
        <v/>
      </c>
      <c r="K3378" s="26">
        <f>INDEX(Market!$K$31:$K$54,MATCH(B3378&amp;"|"&amp;J3378,Market!$A$31:$A$54,0))</f>
        <v/>
      </c>
      <c r="L3378" s="6">
        <f>INDEX(Settings!$E$13:$E$19,MATCH(I3378,Settings!$B$13:$B$19,0))</f>
        <v/>
      </c>
      <c r="M3378" s="25">
        <f>INDEX(Structure!$K$6:$K$12,MATCH(I3378,Structure!$A$6:$A$12,0))</f>
        <v/>
      </c>
      <c r="N3378" s="26">
        <f>INDEX(Structure!$G$25:$G$52,MATCH(B3378&amp;"|"&amp;I3378,Structure!$A$25:$A$52,0))</f>
        <v/>
      </c>
      <c r="O3378" s="26">
        <f>INDEX(Structure!$H$25:$H$52,MATCH(B3378&amp;"|"&amp;I3378,Structure!$A$25:$A$52,0))</f>
        <v/>
      </c>
      <c r="P3378" s="26">
        <f>INDEX(Structure!$I$25:$I$52,MATCH(B3378&amp;"|"&amp;I3378,Structure!$A$25:$A$52,0))</f>
        <v/>
      </c>
      <c r="Q3378" s="20">
        <f>G3378/H3378</f>
        <v/>
      </c>
      <c r="R3378" s="20">
        <f>G3378/O3378</f>
        <v/>
      </c>
      <c r="S3378" s="32">
        <f>(G3378-N3378)/(P3378-N3378)</f>
        <v/>
      </c>
      <c r="T3378" s="4">
        <f>IF(G3378&lt;N3378,"Below",IF(G3378&gt;P3378,"Above","Within"))</f>
        <v/>
      </c>
      <c r="U3378" s="17">
        <f>MAX(0,N3378-G3378)*F3378</f>
        <v/>
      </c>
      <c r="V3378" s="17">
        <f>MAX(0,G3378-P3378)*F3378</f>
        <v/>
      </c>
      <c r="W3378" s="33">
        <f>IF(T3378="Above",LN(G3378/P3378)/LN(1+INDEX(Market!$E$6:$E$9,MATCH(B3378,Market!$A$6:$A$9,0))),0)</f>
        <v/>
      </c>
    </row>
    <row r="3379">
      <c r="A3379" s="5" t="inlineStr">
        <is>
          <t>E03918</t>
        </is>
      </c>
      <c r="B3379" s="5" t="inlineStr">
        <is>
          <t>IT</t>
        </is>
      </c>
      <c r="C3379" s="5" t="inlineStr">
        <is>
          <t>Finance</t>
        </is>
      </c>
      <c r="D3379" s="5" t="inlineStr">
        <is>
          <t>L1</t>
        </is>
      </c>
      <c r="E3379" s="5" t="inlineStr">
        <is>
          <t>M</t>
        </is>
      </c>
      <c r="F3379" s="5" t="n">
        <v>1</v>
      </c>
      <c r="G3379" s="31" t="n">
        <v>32300</v>
      </c>
      <c r="H3379" s="31" t="n">
        <v>28600</v>
      </c>
      <c r="I3379" s="6">
        <f>INDEX(Roles!$J$5:$J$40,MATCH(C3379&amp;"|"&amp;D3379,Roles!$A$5:$A$40,0))</f>
        <v/>
      </c>
      <c r="J3379" s="6">
        <f>INDEX(Roles!$K$5:$K$40,MATCH(C3379&amp;"|"&amp;D3379,Roles!$A$5:$A$40,0))</f>
        <v/>
      </c>
      <c r="K3379" s="26">
        <f>INDEX(Market!$K$31:$K$54,MATCH(B3379&amp;"|"&amp;J3379,Market!$A$31:$A$54,0))</f>
        <v/>
      </c>
      <c r="L3379" s="6">
        <f>INDEX(Settings!$E$13:$E$19,MATCH(I3379,Settings!$B$13:$B$19,0))</f>
        <v/>
      </c>
      <c r="M3379" s="25">
        <f>INDEX(Structure!$K$6:$K$12,MATCH(I3379,Structure!$A$6:$A$12,0))</f>
        <v/>
      </c>
      <c r="N3379" s="26">
        <f>INDEX(Structure!$G$25:$G$52,MATCH(B3379&amp;"|"&amp;I3379,Structure!$A$25:$A$52,0))</f>
        <v/>
      </c>
      <c r="O3379" s="26">
        <f>INDEX(Structure!$H$25:$H$52,MATCH(B3379&amp;"|"&amp;I3379,Structure!$A$25:$A$52,0))</f>
        <v/>
      </c>
      <c r="P3379" s="26">
        <f>INDEX(Structure!$I$25:$I$52,MATCH(B3379&amp;"|"&amp;I3379,Structure!$A$25:$A$52,0))</f>
        <v/>
      </c>
      <c r="Q3379" s="20">
        <f>G3379/H3379</f>
        <v/>
      </c>
      <c r="R3379" s="20">
        <f>G3379/O3379</f>
        <v/>
      </c>
      <c r="S3379" s="32">
        <f>(G3379-N3379)/(P3379-N3379)</f>
        <v/>
      </c>
      <c r="T3379" s="4">
        <f>IF(G3379&lt;N3379,"Below",IF(G3379&gt;P3379,"Above","Within"))</f>
        <v/>
      </c>
      <c r="U3379" s="17">
        <f>MAX(0,N3379-G3379)*F3379</f>
        <v/>
      </c>
      <c r="V3379" s="17">
        <f>MAX(0,G3379-P3379)*F3379</f>
        <v/>
      </c>
      <c r="W3379" s="33">
        <f>IF(T3379="Above",LN(G3379/P3379)/LN(1+INDEX(Market!$E$6:$E$9,MATCH(B3379,Market!$A$6:$A$9,0))),0)</f>
        <v/>
      </c>
    </row>
    <row r="3380">
      <c r="A3380" s="5" t="inlineStr">
        <is>
          <t>E03919</t>
        </is>
      </c>
      <c r="B3380" s="5" t="inlineStr">
        <is>
          <t>IT</t>
        </is>
      </c>
      <c r="C3380" s="5" t="inlineStr">
        <is>
          <t>Customer Service</t>
        </is>
      </c>
      <c r="D3380" s="5" t="inlineStr">
        <is>
          <t>L1</t>
        </is>
      </c>
      <c r="E3380" s="5" t="inlineStr">
        <is>
          <t>M</t>
        </is>
      </c>
      <c r="F3380" s="5" t="n">
        <v>1</v>
      </c>
      <c r="G3380" s="31" t="n">
        <v>18750</v>
      </c>
      <c r="H3380" s="31" t="n">
        <v>23400</v>
      </c>
      <c r="I3380" s="6">
        <f>INDEX(Roles!$J$5:$J$40,MATCH(C3380&amp;"|"&amp;D3380,Roles!$A$5:$A$40,0))</f>
        <v/>
      </c>
      <c r="J3380" s="6">
        <f>INDEX(Roles!$K$5:$K$40,MATCH(C3380&amp;"|"&amp;D3380,Roles!$A$5:$A$40,0))</f>
        <v/>
      </c>
      <c r="K3380" s="26">
        <f>INDEX(Market!$K$31:$K$54,MATCH(B3380&amp;"|"&amp;J3380,Market!$A$31:$A$54,0))</f>
        <v/>
      </c>
      <c r="L3380" s="6">
        <f>INDEX(Settings!$E$13:$E$19,MATCH(I3380,Settings!$B$13:$B$19,0))</f>
        <v/>
      </c>
      <c r="M3380" s="25">
        <f>INDEX(Structure!$K$6:$K$12,MATCH(I3380,Structure!$A$6:$A$12,0))</f>
        <v/>
      </c>
      <c r="N3380" s="26">
        <f>INDEX(Structure!$G$25:$G$52,MATCH(B3380&amp;"|"&amp;I3380,Structure!$A$25:$A$52,0))</f>
        <v/>
      </c>
      <c r="O3380" s="26">
        <f>INDEX(Structure!$H$25:$H$52,MATCH(B3380&amp;"|"&amp;I3380,Structure!$A$25:$A$52,0))</f>
        <v/>
      </c>
      <c r="P3380" s="26">
        <f>INDEX(Structure!$I$25:$I$52,MATCH(B3380&amp;"|"&amp;I3380,Structure!$A$25:$A$52,0))</f>
        <v/>
      </c>
      <c r="Q3380" s="20">
        <f>G3380/H3380</f>
        <v/>
      </c>
      <c r="R3380" s="20">
        <f>G3380/O3380</f>
        <v/>
      </c>
      <c r="S3380" s="32">
        <f>(G3380-N3380)/(P3380-N3380)</f>
        <v/>
      </c>
      <c r="T3380" s="4">
        <f>IF(G3380&lt;N3380,"Below",IF(G3380&gt;P3380,"Above","Within"))</f>
        <v/>
      </c>
      <c r="U3380" s="17">
        <f>MAX(0,N3380-G3380)*F3380</f>
        <v/>
      </c>
      <c r="V3380" s="17">
        <f>MAX(0,G3380-P3380)*F3380</f>
        <v/>
      </c>
      <c r="W3380" s="33">
        <f>IF(T3380="Above",LN(G3380/P3380)/LN(1+INDEX(Market!$E$6:$E$9,MATCH(B3380,Market!$A$6:$A$9,0))),0)</f>
        <v/>
      </c>
    </row>
    <row r="3381">
      <c r="A3381" s="5" t="inlineStr">
        <is>
          <t>E03920</t>
        </is>
      </c>
      <c r="B3381" s="5" t="inlineStr">
        <is>
          <t>ES</t>
        </is>
      </c>
      <c r="C3381" s="5" t="inlineStr">
        <is>
          <t>HR</t>
        </is>
      </c>
      <c r="D3381" s="5" t="inlineStr">
        <is>
          <t>L2</t>
        </is>
      </c>
      <c r="E3381" s="5" t="inlineStr">
        <is>
          <t>F</t>
        </is>
      </c>
      <c r="F3381" s="5" t="n">
        <v>1</v>
      </c>
      <c r="G3381" s="31" t="n">
        <v>29450</v>
      </c>
      <c r="H3381" s="31" t="n">
        <v>31200</v>
      </c>
      <c r="I3381" s="6">
        <f>INDEX(Roles!$J$5:$J$40,MATCH(C3381&amp;"|"&amp;D3381,Roles!$A$5:$A$40,0))</f>
        <v/>
      </c>
      <c r="J3381" s="6">
        <f>INDEX(Roles!$K$5:$K$40,MATCH(C3381&amp;"|"&amp;D3381,Roles!$A$5:$A$40,0))</f>
        <v/>
      </c>
      <c r="K3381" s="26">
        <f>INDEX(Market!$K$31:$K$54,MATCH(B3381&amp;"|"&amp;J3381,Market!$A$31:$A$54,0))</f>
        <v/>
      </c>
      <c r="L3381" s="6">
        <f>INDEX(Settings!$E$13:$E$19,MATCH(I3381,Settings!$B$13:$B$19,0))</f>
        <v/>
      </c>
      <c r="M3381" s="25">
        <f>INDEX(Structure!$K$6:$K$12,MATCH(I3381,Structure!$A$6:$A$12,0))</f>
        <v/>
      </c>
      <c r="N3381" s="26">
        <f>INDEX(Structure!$G$25:$G$52,MATCH(B3381&amp;"|"&amp;I3381,Structure!$A$25:$A$52,0))</f>
        <v/>
      </c>
      <c r="O3381" s="26">
        <f>INDEX(Structure!$H$25:$H$52,MATCH(B3381&amp;"|"&amp;I3381,Structure!$A$25:$A$52,0))</f>
        <v/>
      </c>
      <c r="P3381" s="26">
        <f>INDEX(Structure!$I$25:$I$52,MATCH(B3381&amp;"|"&amp;I3381,Structure!$A$25:$A$52,0))</f>
        <v/>
      </c>
      <c r="Q3381" s="20">
        <f>G3381/H3381</f>
        <v/>
      </c>
      <c r="R3381" s="20">
        <f>G3381/O3381</f>
        <v/>
      </c>
      <c r="S3381" s="32">
        <f>(G3381-N3381)/(P3381-N3381)</f>
        <v/>
      </c>
      <c r="T3381" s="4">
        <f>IF(G3381&lt;N3381,"Below",IF(G3381&gt;P3381,"Above","Within"))</f>
        <v/>
      </c>
      <c r="U3381" s="17">
        <f>MAX(0,N3381-G3381)*F3381</f>
        <v/>
      </c>
      <c r="V3381" s="17">
        <f>MAX(0,G3381-P3381)*F3381</f>
        <v/>
      </c>
      <c r="W3381" s="33">
        <f>IF(T3381="Above",LN(G3381/P3381)/LN(1+INDEX(Market!$E$6:$E$9,MATCH(B3381,Market!$A$6:$A$9,0))),0)</f>
        <v/>
      </c>
    </row>
    <row r="3382">
      <c r="A3382" s="5" t="inlineStr">
        <is>
          <t>E03921</t>
        </is>
      </c>
      <c r="B3382" s="5" t="inlineStr">
        <is>
          <t>PL</t>
        </is>
      </c>
      <c r="C3382" s="5" t="inlineStr">
        <is>
          <t>Customer Service</t>
        </is>
      </c>
      <c r="D3382" s="5" t="inlineStr">
        <is>
          <t>L2</t>
        </is>
      </c>
      <c r="E3382" s="5" t="inlineStr">
        <is>
          <t>M</t>
        </is>
      </c>
      <c r="F3382" s="5" t="n">
        <v>0.8</v>
      </c>
      <c r="G3382" s="31" t="n">
        <v>26800</v>
      </c>
      <c r="H3382" s="31" t="n">
        <v>23600</v>
      </c>
      <c r="I3382" s="6">
        <f>INDEX(Roles!$J$5:$J$40,MATCH(C3382&amp;"|"&amp;D3382,Roles!$A$5:$A$40,0))</f>
        <v/>
      </c>
      <c r="J3382" s="6">
        <f>INDEX(Roles!$K$5:$K$40,MATCH(C3382&amp;"|"&amp;D3382,Roles!$A$5:$A$40,0))</f>
        <v/>
      </c>
      <c r="K3382" s="26">
        <f>INDEX(Market!$K$31:$K$54,MATCH(B3382&amp;"|"&amp;J3382,Market!$A$31:$A$54,0))</f>
        <v/>
      </c>
      <c r="L3382" s="6">
        <f>INDEX(Settings!$E$13:$E$19,MATCH(I3382,Settings!$B$13:$B$19,0))</f>
        <v/>
      </c>
      <c r="M3382" s="25">
        <f>INDEX(Structure!$K$6:$K$12,MATCH(I3382,Structure!$A$6:$A$12,0))</f>
        <v/>
      </c>
      <c r="N3382" s="26">
        <f>INDEX(Structure!$G$25:$G$52,MATCH(B3382&amp;"|"&amp;I3382,Structure!$A$25:$A$52,0))</f>
        <v/>
      </c>
      <c r="O3382" s="26">
        <f>INDEX(Structure!$H$25:$H$52,MATCH(B3382&amp;"|"&amp;I3382,Structure!$A$25:$A$52,0))</f>
        <v/>
      </c>
      <c r="P3382" s="26">
        <f>INDEX(Structure!$I$25:$I$52,MATCH(B3382&amp;"|"&amp;I3382,Structure!$A$25:$A$52,0))</f>
        <v/>
      </c>
      <c r="Q3382" s="20">
        <f>G3382/H3382</f>
        <v/>
      </c>
      <c r="R3382" s="20">
        <f>G3382/O3382</f>
        <v/>
      </c>
      <c r="S3382" s="32">
        <f>(G3382-N3382)/(P3382-N3382)</f>
        <v/>
      </c>
      <c r="T3382" s="4">
        <f>IF(G3382&lt;N3382,"Below",IF(G3382&gt;P3382,"Above","Within"))</f>
        <v/>
      </c>
      <c r="U3382" s="17">
        <f>MAX(0,N3382-G3382)*F3382</f>
        <v/>
      </c>
      <c r="V3382" s="17">
        <f>MAX(0,G3382-P3382)*F3382</f>
        <v/>
      </c>
      <c r="W3382" s="33">
        <f>IF(T3382="Above",LN(G3382/P3382)/LN(1+INDEX(Market!$E$6:$E$9,MATCH(B3382,Market!$A$6:$A$9,0))),0)</f>
        <v/>
      </c>
    </row>
    <row r="3383">
      <c r="A3383" s="5" t="inlineStr">
        <is>
          <t>E03923</t>
        </is>
      </c>
      <c r="B3383" s="5" t="inlineStr">
        <is>
          <t>DE</t>
        </is>
      </c>
      <c r="C3383" s="5" t="inlineStr">
        <is>
          <t>Tech</t>
        </is>
      </c>
      <c r="D3383" s="5" t="inlineStr">
        <is>
          <t>L2</t>
        </is>
      </c>
      <c r="E3383" s="5" t="inlineStr">
        <is>
          <t>M</t>
        </is>
      </c>
      <c r="F3383" s="5" t="n">
        <v>1</v>
      </c>
      <c r="G3383" s="31" t="n">
        <v>57000</v>
      </c>
      <c r="H3383" s="31" t="n">
        <v>59400</v>
      </c>
      <c r="I3383" s="6">
        <f>INDEX(Roles!$J$5:$J$40,MATCH(C3383&amp;"|"&amp;D3383,Roles!$A$5:$A$40,0))</f>
        <v/>
      </c>
      <c r="J3383" s="6">
        <f>INDEX(Roles!$K$5:$K$40,MATCH(C3383&amp;"|"&amp;D3383,Roles!$A$5:$A$40,0))</f>
        <v/>
      </c>
      <c r="K3383" s="26">
        <f>INDEX(Market!$K$31:$K$54,MATCH(B3383&amp;"|"&amp;J3383,Market!$A$31:$A$54,0))</f>
        <v/>
      </c>
      <c r="L3383" s="6">
        <f>INDEX(Settings!$E$13:$E$19,MATCH(I3383,Settings!$B$13:$B$19,0))</f>
        <v/>
      </c>
      <c r="M3383" s="25">
        <f>INDEX(Structure!$K$6:$K$12,MATCH(I3383,Structure!$A$6:$A$12,0))</f>
        <v/>
      </c>
      <c r="N3383" s="26">
        <f>INDEX(Structure!$G$25:$G$52,MATCH(B3383&amp;"|"&amp;I3383,Structure!$A$25:$A$52,0))</f>
        <v/>
      </c>
      <c r="O3383" s="26">
        <f>INDEX(Structure!$H$25:$H$52,MATCH(B3383&amp;"|"&amp;I3383,Structure!$A$25:$A$52,0))</f>
        <v/>
      </c>
      <c r="P3383" s="26">
        <f>INDEX(Structure!$I$25:$I$52,MATCH(B3383&amp;"|"&amp;I3383,Structure!$A$25:$A$52,0))</f>
        <v/>
      </c>
      <c r="Q3383" s="20">
        <f>G3383/H3383</f>
        <v/>
      </c>
      <c r="R3383" s="20">
        <f>G3383/O3383</f>
        <v/>
      </c>
      <c r="S3383" s="32">
        <f>(G3383-N3383)/(P3383-N3383)</f>
        <v/>
      </c>
      <c r="T3383" s="4">
        <f>IF(G3383&lt;N3383,"Below",IF(G3383&gt;P3383,"Above","Within"))</f>
        <v/>
      </c>
      <c r="U3383" s="17">
        <f>MAX(0,N3383-G3383)*F3383</f>
        <v/>
      </c>
      <c r="V3383" s="17">
        <f>MAX(0,G3383-P3383)*F3383</f>
        <v/>
      </c>
      <c r="W3383" s="33">
        <f>IF(T3383="Above",LN(G3383/P3383)/LN(1+INDEX(Market!$E$6:$E$9,MATCH(B3383,Market!$A$6:$A$9,0))),0)</f>
        <v/>
      </c>
    </row>
    <row r="3384">
      <c r="A3384" s="5" t="inlineStr">
        <is>
          <t>E03924</t>
        </is>
      </c>
      <c r="B3384" s="5" t="inlineStr">
        <is>
          <t>PL</t>
        </is>
      </c>
      <c r="C3384" s="5" t="inlineStr">
        <is>
          <t>Operations</t>
        </is>
      </c>
      <c r="D3384" s="5" t="inlineStr">
        <is>
          <t>L1</t>
        </is>
      </c>
      <c r="E3384" s="5" t="inlineStr">
        <is>
          <t>M</t>
        </is>
      </c>
      <c r="F3384" s="5" t="n">
        <v>1</v>
      </c>
      <c r="G3384" s="31" t="n">
        <v>19450</v>
      </c>
      <c r="H3384" s="31" t="n">
        <v>20000</v>
      </c>
      <c r="I3384" s="6">
        <f>INDEX(Roles!$J$5:$J$40,MATCH(C3384&amp;"|"&amp;D3384,Roles!$A$5:$A$40,0))</f>
        <v/>
      </c>
      <c r="J3384" s="6">
        <f>INDEX(Roles!$K$5:$K$40,MATCH(C3384&amp;"|"&amp;D3384,Roles!$A$5:$A$40,0))</f>
        <v/>
      </c>
      <c r="K3384" s="26">
        <f>INDEX(Market!$K$31:$K$54,MATCH(B3384&amp;"|"&amp;J3384,Market!$A$31:$A$54,0))</f>
        <v/>
      </c>
      <c r="L3384" s="6">
        <f>INDEX(Settings!$E$13:$E$19,MATCH(I3384,Settings!$B$13:$B$19,0))</f>
        <v/>
      </c>
      <c r="M3384" s="25">
        <f>INDEX(Structure!$K$6:$K$12,MATCH(I3384,Structure!$A$6:$A$12,0))</f>
        <v/>
      </c>
      <c r="N3384" s="26">
        <f>INDEX(Structure!$G$25:$G$52,MATCH(B3384&amp;"|"&amp;I3384,Structure!$A$25:$A$52,0))</f>
        <v/>
      </c>
      <c r="O3384" s="26">
        <f>INDEX(Structure!$H$25:$H$52,MATCH(B3384&amp;"|"&amp;I3384,Structure!$A$25:$A$52,0))</f>
        <v/>
      </c>
      <c r="P3384" s="26">
        <f>INDEX(Structure!$I$25:$I$52,MATCH(B3384&amp;"|"&amp;I3384,Structure!$A$25:$A$52,0))</f>
        <v/>
      </c>
      <c r="Q3384" s="20">
        <f>G3384/H3384</f>
        <v/>
      </c>
      <c r="R3384" s="20">
        <f>G3384/O3384</f>
        <v/>
      </c>
      <c r="S3384" s="32">
        <f>(G3384-N3384)/(P3384-N3384)</f>
        <v/>
      </c>
      <c r="T3384" s="4">
        <f>IF(G3384&lt;N3384,"Below",IF(G3384&gt;P3384,"Above","Within"))</f>
        <v/>
      </c>
      <c r="U3384" s="17">
        <f>MAX(0,N3384-G3384)*F3384</f>
        <v/>
      </c>
      <c r="V3384" s="17">
        <f>MAX(0,G3384-P3384)*F3384</f>
        <v/>
      </c>
      <c r="W3384" s="33">
        <f>IF(T3384="Above",LN(G3384/P3384)/LN(1+INDEX(Market!$E$6:$E$9,MATCH(B3384,Market!$A$6:$A$9,0))),0)</f>
        <v/>
      </c>
    </row>
    <row r="3385">
      <c r="A3385" s="5" t="inlineStr">
        <is>
          <t>E03925</t>
        </is>
      </c>
      <c r="B3385" s="5" t="inlineStr">
        <is>
          <t>DE</t>
        </is>
      </c>
      <c r="C3385" s="5" t="inlineStr">
        <is>
          <t>Operations</t>
        </is>
      </c>
      <c r="D3385" s="5" t="inlineStr">
        <is>
          <t>L5</t>
        </is>
      </c>
      <c r="E3385" s="5" t="inlineStr">
        <is>
          <t>M</t>
        </is>
      </c>
      <c r="F3385" s="5" t="n">
        <v>1</v>
      </c>
      <c r="G3385" s="31" t="n">
        <v>92400</v>
      </c>
      <c r="H3385" s="31" t="n">
        <v>104700</v>
      </c>
      <c r="I3385" s="6">
        <f>INDEX(Roles!$J$5:$J$40,MATCH(C3385&amp;"|"&amp;D3385,Roles!$A$5:$A$40,0))</f>
        <v/>
      </c>
      <c r="J3385" s="6">
        <f>INDEX(Roles!$K$5:$K$40,MATCH(C3385&amp;"|"&amp;D3385,Roles!$A$5:$A$40,0))</f>
        <v/>
      </c>
      <c r="K3385" s="26">
        <f>INDEX(Market!$K$31:$K$54,MATCH(B3385&amp;"|"&amp;J3385,Market!$A$31:$A$54,0))</f>
        <v/>
      </c>
      <c r="L3385" s="6">
        <f>INDEX(Settings!$E$13:$E$19,MATCH(I3385,Settings!$B$13:$B$19,0))</f>
        <v/>
      </c>
      <c r="M3385" s="25">
        <f>INDEX(Structure!$K$6:$K$12,MATCH(I3385,Structure!$A$6:$A$12,0))</f>
        <v/>
      </c>
      <c r="N3385" s="26">
        <f>INDEX(Structure!$G$25:$G$52,MATCH(B3385&amp;"|"&amp;I3385,Structure!$A$25:$A$52,0))</f>
        <v/>
      </c>
      <c r="O3385" s="26">
        <f>INDEX(Structure!$H$25:$H$52,MATCH(B3385&amp;"|"&amp;I3385,Structure!$A$25:$A$52,0))</f>
        <v/>
      </c>
      <c r="P3385" s="26">
        <f>INDEX(Structure!$I$25:$I$52,MATCH(B3385&amp;"|"&amp;I3385,Structure!$A$25:$A$52,0))</f>
        <v/>
      </c>
      <c r="Q3385" s="20">
        <f>G3385/H3385</f>
        <v/>
      </c>
      <c r="R3385" s="20">
        <f>G3385/O3385</f>
        <v/>
      </c>
      <c r="S3385" s="32">
        <f>(G3385-N3385)/(P3385-N3385)</f>
        <v/>
      </c>
      <c r="T3385" s="4">
        <f>IF(G3385&lt;N3385,"Below",IF(G3385&gt;P3385,"Above","Within"))</f>
        <v/>
      </c>
      <c r="U3385" s="17">
        <f>MAX(0,N3385-G3385)*F3385</f>
        <v/>
      </c>
      <c r="V3385" s="17">
        <f>MAX(0,G3385-P3385)*F3385</f>
        <v/>
      </c>
      <c r="W3385" s="33">
        <f>IF(T3385="Above",LN(G3385/P3385)/LN(1+INDEX(Market!$E$6:$E$9,MATCH(B3385,Market!$A$6:$A$9,0))),0)</f>
        <v/>
      </c>
    </row>
    <row r="3386">
      <c r="A3386" s="5" t="inlineStr">
        <is>
          <t>E03926</t>
        </is>
      </c>
      <c r="B3386" s="5" t="inlineStr">
        <is>
          <t>DE</t>
        </is>
      </c>
      <c r="C3386" s="5" t="inlineStr">
        <is>
          <t>Operations</t>
        </is>
      </c>
      <c r="D3386" s="5" t="inlineStr">
        <is>
          <t>L4</t>
        </is>
      </c>
      <c r="E3386" s="5" t="inlineStr">
        <is>
          <t>F</t>
        </is>
      </c>
      <c r="F3386" s="5" t="n">
        <v>1</v>
      </c>
      <c r="G3386" s="31" t="n">
        <v>71450</v>
      </c>
      <c r="H3386" s="31" t="n">
        <v>75800</v>
      </c>
      <c r="I3386" s="6">
        <f>INDEX(Roles!$J$5:$J$40,MATCH(C3386&amp;"|"&amp;D3386,Roles!$A$5:$A$40,0))</f>
        <v/>
      </c>
      <c r="J3386" s="6">
        <f>INDEX(Roles!$K$5:$K$40,MATCH(C3386&amp;"|"&amp;D3386,Roles!$A$5:$A$40,0))</f>
        <v/>
      </c>
      <c r="K3386" s="26">
        <f>INDEX(Market!$K$31:$K$54,MATCH(B3386&amp;"|"&amp;J3386,Market!$A$31:$A$54,0))</f>
        <v/>
      </c>
      <c r="L3386" s="6">
        <f>INDEX(Settings!$E$13:$E$19,MATCH(I3386,Settings!$B$13:$B$19,0))</f>
        <v/>
      </c>
      <c r="M3386" s="25">
        <f>INDEX(Structure!$K$6:$K$12,MATCH(I3386,Structure!$A$6:$A$12,0))</f>
        <v/>
      </c>
      <c r="N3386" s="26">
        <f>INDEX(Structure!$G$25:$G$52,MATCH(B3386&amp;"|"&amp;I3386,Structure!$A$25:$A$52,0))</f>
        <v/>
      </c>
      <c r="O3386" s="26">
        <f>INDEX(Structure!$H$25:$H$52,MATCH(B3386&amp;"|"&amp;I3386,Structure!$A$25:$A$52,0))</f>
        <v/>
      </c>
      <c r="P3386" s="26">
        <f>INDEX(Structure!$I$25:$I$52,MATCH(B3386&amp;"|"&amp;I3386,Structure!$A$25:$A$52,0))</f>
        <v/>
      </c>
      <c r="Q3386" s="20">
        <f>G3386/H3386</f>
        <v/>
      </c>
      <c r="R3386" s="20">
        <f>G3386/O3386</f>
        <v/>
      </c>
      <c r="S3386" s="32">
        <f>(G3386-N3386)/(P3386-N3386)</f>
        <v/>
      </c>
      <c r="T3386" s="4">
        <f>IF(G3386&lt;N3386,"Below",IF(G3386&gt;P3386,"Above","Within"))</f>
        <v/>
      </c>
      <c r="U3386" s="17">
        <f>MAX(0,N3386-G3386)*F3386</f>
        <v/>
      </c>
      <c r="V3386" s="17">
        <f>MAX(0,G3386-P3386)*F3386</f>
        <v/>
      </c>
      <c r="W3386" s="33">
        <f>IF(T3386="Above",LN(G3386/P3386)/LN(1+INDEX(Market!$E$6:$E$9,MATCH(B3386,Market!$A$6:$A$9,0))),0)</f>
        <v/>
      </c>
    </row>
    <row r="3387">
      <c r="A3387" s="5" t="inlineStr">
        <is>
          <t>E03927</t>
        </is>
      </c>
      <c r="B3387" s="5" t="inlineStr">
        <is>
          <t>DE</t>
        </is>
      </c>
      <c r="C3387" s="5" t="inlineStr">
        <is>
          <t>Customer Service</t>
        </is>
      </c>
      <c r="D3387" s="5" t="inlineStr">
        <is>
          <t>L2</t>
        </is>
      </c>
      <c r="E3387" s="5" t="inlineStr">
        <is>
          <t>M</t>
        </is>
      </c>
      <c r="F3387" s="5" t="n">
        <v>1</v>
      </c>
      <c r="G3387" s="31" t="n">
        <v>46950</v>
      </c>
      <c r="H3387" s="31" t="n">
        <v>42800</v>
      </c>
      <c r="I3387" s="6">
        <f>INDEX(Roles!$J$5:$J$40,MATCH(C3387&amp;"|"&amp;D3387,Roles!$A$5:$A$40,0))</f>
        <v/>
      </c>
      <c r="J3387" s="6">
        <f>INDEX(Roles!$K$5:$K$40,MATCH(C3387&amp;"|"&amp;D3387,Roles!$A$5:$A$40,0))</f>
        <v/>
      </c>
      <c r="K3387" s="26">
        <f>INDEX(Market!$K$31:$K$54,MATCH(B3387&amp;"|"&amp;J3387,Market!$A$31:$A$54,0))</f>
        <v/>
      </c>
      <c r="L3387" s="6">
        <f>INDEX(Settings!$E$13:$E$19,MATCH(I3387,Settings!$B$13:$B$19,0))</f>
        <v/>
      </c>
      <c r="M3387" s="25">
        <f>INDEX(Structure!$K$6:$K$12,MATCH(I3387,Structure!$A$6:$A$12,0))</f>
        <v/>
      </c>
      <c r="N3387" s="26">
        <f>INDEX(Structure!$G$25:$G$52,MATCH(B3387&amp;"|"&amp;I3387,Structure!$A$25:$A$52,0))</f>
        <v/>
      </c>
      <c r="O3387" s="26">
        <f>INDEX(Structure!$H$25:$H$52,MATCH(B3387&amp;"|"&amp;I3387,Structure!$A$25:$A$52,0))</f>
        <v/>
      </c>
      <c r="P3387" s="26">
        <f>INDEX(Structure!$I$25:$I$52,MATCH(B3387&amp;"|"&amp;I3387,Structure!$A$25:$A$52,0))</f>
        <v/>
      </c>
      <c r="Q3387" s="20">
        <f>G3387/H3387</f>
        <v/>
      </c>
      <c r="R3387" s="20">
        <f>G3387/O3387</f>
        <v/>
      </c>
      <c r="S3387" s="32">
        <f>(G3387-N3387)/(P3387-N3387)</f>
        <v/>
      </c>
      <c r="T3387" s="4">
        <f>IF(G3387&lt;N3387,"Below",IF(G3387&gt;P3387,"Above","Within"))</f>
        <v/>
      </c>
      <c r="U3387" s="17">
        <f>MAX(0,N3387-G3387)*F3387</f>
        <v/>
      </c>
      <c r="V3387" s="17">
        <f>MAX(0,G3387-P3387)*F3387</f>
        <v/>
      </c>
      <c r="W3387" s="33">
        <f>IF(T3387="Above",LN(G3387/P3387)/LN(1+INDEX(Market!$E$6:$E$9,MATCH(B3387,Market!$A$6:$A$9,0))),0)</f>
        <v/>
      </c>
    </row>
    <row r="3388">
      <c r="A3388" s="5" t="inlineStr">
        <is>
          <t>E03928</t>
        </is>
      </c>
      <c r="B3388" s="5" t="inlineStr">
        <is>
          <t>PL</t>
        </is>
      </c>
      <c r="C3388" s="5" t="inlineStr">
        <is>
          <t>Operations</t>
        </is>
      </c>
      <c r="D3388" s="5" t="inlineStr">
        <is>
          <t>L4</t>
        </is>
      </c>
      <c r="E3388" s="5" t="inlineStr">
        <is>
          <t>M</t>
        </is>
      </c>
      <c r="F3388" s="5" t="n">
        <v>1</v>
      </c>
      <c r="G3388" s="31" t="n">
        <v>40850</v>
      </c>
      <c r="H3388" s="31" t="n">
        <v>41900</v>
      </c>
      <c r="I3388" s="6">
        <f>INDEX(Roles!$J$5:$J$40,MATCH(C3388&amp;"|"&amp;D3388,Roles!$A$5:$A$40,0))</f>
        <v/>
      </c>
      <c r="J3388" s="6">
        <f>INDEX(Roles!$K$5:$K$40,MATCH(C3388&amp;"|"&amp;D3388,Roles!$A$5:$A$40,0))</f>
        <v/>
      </c>
      <c r="K3388" s="26">
        <f>INDEX(Market!$K$31:$K$54,MATCH(B3388&amp;"|"&amp;J3388,Market!$A$31:$A$54,0))</f>
        <v/>
      </c>
      <c r="L3388" s="6">
        <f>INDEX(Settings!$E$13:$E$19,MATCH(I3388,Settings!$B$13:$B$19,0))</f>
        <v/>
      </c>
      <c r="M3388" s="25">
        <f>INDEX(Structure!$K$6:$K$12,MATCH(I3388,Structure!$A$6:$A$12,0))</f>
        <v/>
      </c>
      <c r="N3388" s="26">
        <f>INDEX(Structure!$G$25:$G$52,MATCH(B3388&amp;"|"&amp;I3388,Structure!$A$25:$A$52,0))</f>
        <v/>
      </c>
      <c r="O3388" s="26">
        <f>INDEX(Structure!$H$25:$H$52,MATCH(B3388&amp;"|"&amp;I3388,Structure!$A$25:$A$52,0))</f>
        <v/>
      </c>
      <c r="P3388" s="26">
        <f>INDEX(Structure!$I$25:$I$52,MATCH(B3388&amp;"|"&amp;I3388,Structure!$A$25:$A$52,0))</f>
        <v/>
      </c>
      <c r="Q3388" s="20">
        <f>G3388/H3388</f>
        <v/>
      </c>
      <c r="R3388" s="20">
        <f>G3388/O3388</f>
        <v/>
      </c>
      <c r="S3388" s="32">
        <f>(G3388-N3388)/(P3388-N3388)</f>
        <v/>
      </c>
      <c r="T3388" s="4">
        <f>IF(G3388&lt;N3388,"Below",IF(G3388&gt;P3388,"Above","Within"))</f>
        <v/>
      </c>
      <c r="U3388" s="17">
        <f>MAX(0,N3388-G3388)*F3388</f>
        <v/>
      </c>
      <c r="V3388" s="17">
        <f>MAX(0,G3388-P3388)*F3388</f>
        <v/>
      </c>
      <c r="W3388" s="33">
        <f>IF(T3388="Above",LN(G3388/P3388)/LN(1+INDEX(Market!$E$6:$E$9,MATCH(B3388,Market!$A$6:$A$9,0))),0)</f>
        <v/>
      </c>
    </row>
    <row r="3389">
      <c r="A3389" s="5" t="inlineStr">
        <is>
          <t>E03929</t>
        </is>
      </c>
      <c r="B3389" s="5" t="inlineStr">
        <is>
          <t>DE</t>
        </is>
      </c>
      <c r="C3389" s="5" t="inlineStr">
        <is>
          <t>Customer Service</t>
        </is>
      </c>
      <c r="D3389" s="5" t="inlineStr">
        <is>
          <t>L2</t>
        </is>
      </c>
      <c r="E3389" s="5" t="inlineStr">
        <is>
          <t>F</t>
        </is>
      </c>
      <c r="F3389" s="5" t="n">
        <v>1</v>
      </c>
      <c r="G3389" s="31" t="n">
        <v>42650</v>
      </c>
      <c r="H3389" s="31" t="n">
        <v>42800</v>
      </c>
      <c r="I3389" s="6">
        <f>INDEX(Roles!$J$5:$J$40,MATCH(C3389&amp;"|"&amp;D3389,Roles!$A$5:$A$40,0))</f>
        <v/>
      </c>
      <c r="J3389" s="6">
        <f>INDEX(Roles!$K$5:$K$40,MATCH(C3389&amp;"|"&amp;D3389,Roles!$A$5:$A$40,0))</f>
        <v/>
      </c>
      <c r="K3389" s="26">
        <f>INDEX(Market!$K$31:$K$54,MATCH(B3389&amp;"|"&amp;J3389,Market!$A$31:$A$54,0))</f>
        <v/>
      </c>
      <c r="L3389" s="6">
        <f>INDEX(Settings!$E$13:$E$19,MATCH(I3389,Settings!$B$13:$B$19,0))</f>
        <v/>
      </c>
      <c r="M3389" s="25">
        <f>INDEX(Structure!$K$6:$K$12,MATCH(I3389,Structure!$A$6:$A$12,0))</f>
        <v/>
      </c>
      <c r="N3389" s="26">
        <f>INDEX(Structure!$G$25:$G$52,MATCH(B3389&amp;"|"&amp;I3389,Structure!$A$25:$A$52,0))</f>
        <v/>
      </c>
      <c r="O3389" s="26">
        <f>INDEX(Structure!$H$25:$H$52,MATCH(B3389&amp;"|"&amp;I3389,Structure!$A$25:$A$52,0))</f>
        <v/>
      </c>
      <c r="P3389" s="26">
        <f>INDEX(Structure!$I$25:$I$52,MATCH(B3389&amp;"|"&amp;I3389,Structure!$A$25:$A$52,0))</f>
        <v/>
      </c>
      <c r="Q3389" s="20">
        <f>G3389/H3389</f>
        <v/>
      </c>
      <c r="R3389" s="20">
        <f>G3389/O3389</f>
        <v/>
      </c>
      <c r="S3389" s="32">
        <f>(G3389-N3389)/(P3389-N3389)</f>
        <v/>
      </c>
      <c r="T3389" s="4">
        <f>IF(G3389&lt;N3389,"Below",IF(G3389&gt;P3389,"Above","Within"))</f>
        <v/>
      </c>
      <c r="U3389" s="17">
        <f>MAX(0,N3389-G3389)*F3389</f>
        <v/>
      </c>
      <c r="V3389" s="17">
        <f>MAX(0,G3389-P3389)*F3389</f>
        <v/>
      </c>
      <c r="W3389" s="33">
        <f>IF(T3389="Above",LN(G3389/P3389)/LN(1+INDEX(Market!$E$6:$E$9,MATCH(B3389,Market!$A$6:$A$9,0))),0)</f>
        <v/>
      </c>
    </row>
    <row r="3390">
      <c r="A3390" s="5" t="inlineStr">
        <is>
          <t>E03930</t>
        </is>
      </c>
      <c r="B3390" s="5" t="inlineStr">
        <is>
          <t>IT</t>
        </is>
      </c>
      <c r="C3390" s="5" t="inlineStr">
        <is>
          <t>Sales</t>
        </is>
      </c>
      <c r="D3390" s="5" t="inlineStr">
        <is>
          <t>L6</t>
        </is>
      </c>
      <c r="E3390" s="5" t="inlineStr">
        <is>
          <t>M</t>
        </is>
      </c>
      <c r="F3390" s="5" t="n">
        <v>1</v>
      </c>
      <c r="G3390" s="31" t="n">
        <v>106250</v>
      </c>
      <c r="H3390" s="31" t="n">
        <v>109200</v>
      </c>
      <c r="I3390" s="6">
        <f>INDEX(Roles!$J$5:$J$40,MATCH(C3390&amp;"|"&amp;D3390,Roles!$A$5:$A$40,0))</f>
        <v/>
      </c>
      <c r="J3390" s="6">
        <f>INDEX(Roles!$K$5:$K$40,MATCH(C3390&amp;"|"&amp;D3390,Roles!$A$5:$A$40,0))</f>
        <v/>
      </c>
      <c r="K3390" s="26">
        <f>INDEX(Market!$K$31:$K$54,MATCH(B3390&amp;"|"&amp;J3390,Market!$A$31:$A$54,0))</f>
        <v/>
      </c>
      <c r="L3390" s="6">
        <f>INDEX(Settings!$E$13:$E$19,MATCH(I3390,Settings!$B$13:$B$19,0))</f>
        <v/>
      </c>
      <c r="M3390" s="25">
        <f>INDEX(Structure!$K$6:$K$12,MATCH(I3390,Structure!$A$6:$A$12,0))</f>
        <v/>
      </c>
      <c r="N3390" s="26">
        <f>INDEX(Structure!$G$25:$G$52,MATCH(B3390&amp;"|"&amp;I3390,Structure!$A$25:$A$52,0))</f>
        <v/>
      </c>
      <c r="O3390" s="26">
        <f>INDEX(Structure!$H$25:$H$52,MATCH(B3390&amp;"|"&amp;I3390,Structure!$A$25:$A$52,0))</f>
        <v/>
      </c>
      <c r="P3390" s="26">
        <f>INDEX(Structure!$I$25:$I$52,MATCH(B3390&amp;"|"&amp;I3390,Structure!$A$25:$A$52,0))</f>
        <v/>
      </c>
      <c r="Q3390" s="20">
        <f>G3390/H3390</f>
        <v/>
      </c>
      <c r="R3390" s="20">
        <f>G3390/O3390</f>
        <v/>
      </c>
      <c r="S3390" s="32">
        <f>(G3390-N3390)/(P3390-N3390)</f>
        <v/>
      </c>
      <c r="T3390" s="4">
        <f>IF(G3390&lt;N3390,"Below",IF(G3390&gt;P3390,"Above","Within"))</f>
        <v/>
      </c>
      <c r="U3390" s="17">
        <f>MAX(0,N3390-G3390)*F3390</f>
        <v/>
      </c>
      <c r="V3390" s="17">
        <f>MAX(0,G3390-P3390)*F3390</f>
        <v/>
      </c>
      <c r="W3390" s="33">
        <f>IF(T3390="Above",LN(G3390/P3390)/LN(1+INDEX(Market!$E$6:$E$9,MATCH(B3390,Market!$A$6:$A$9,0))),0)</f>
        <v/>
      </c>
    </row>
    <row r="3391">
      <c r="A3391" s="5" t="inlineStr">
        <is>
          <t>E03931</t>
        </is>
      </c>
      <c r="B3391" s="5" t="inlineStr">
        <is>
          <t>PL</t>
        </is>
      </c>
      <c r="C3391" s="5" t="inlineStr">
        <is>
          <t>Sales</t>
        </is>
      </c>
      <c r="D3391" s="5" t="inlineStr">
        <is>
          <t>L2</t>
        </is>
      </c>
      <c r="E3391" s="5" t="inlineStr">
        <is>
          <t>F</t>
        </is>
      </c>
      <c r="F3391" s="5" t="n">
        <v>1</v>
      </c>
      <c r="G3391" s="31" t="n">
        <v>28150</v>
      </c>
      <c r="H3391" s="31" t="n">
        <v>27600</v>
      </c>
      <c r="I3391" s="6">
        <f>INDEX(Roles!$J$5:$J$40,MATCH(C3391&amp;"|"&amp;D3391,Roles!$A$5:$A$40,0))</f>
        <v/>
      </c>
      <c r="J3391" s="6">
        <f>INDEX(Roles!$K$5:$K$40,MATCH(C3391&amp;"|"&amp;D3391,Roles!$A$5:$A$40,0))</f>
        <v/>
      </c>
      <c r="K3391" s="26">
        <f>INDEX(Market!$K$31:$K$54,MATCH(B3391&amp;"|"&amp;J3391,Market!$A$31:$A$54,0))</f>
        <v/>
      </c>
      <c r="L3391" s="6">
        <f>INDEX(Settings!$E$13:$E$19,MATCH(I3391,Settings!$B$13:$B$19,0))</f>
        <v/>
      </c>
      <c r="M3391" s="25">
        <f>INDEX(Structure!$K$6:$K$12,MATCH(I3391,Structure!$A$6:$A$12,0))</f>
        <v/>
      </c>
      <c r="N3391" s="26">
        <f>INDEX(Structure!$G$25:$G$52,MATCH(B3391&amp;"|"&amp;I3391,Structure!$A$25:$A$52,0))</f>
        <v/>
      </c>
      <c r="O3391" s="26">
        <f>INDEX(Structure!$H$25:$H$52,MATCH(B3391&amp;"|"&amp;I3391,Structure!$A$25:$A$52,0))</f>
        <v/>
      </c>
      <c r="P3391" s="26">
        <f>INDEX(Structure!$I$25:$I$52,MATCH(B3391&amp;"|"&amp;I3391,Structure!$A$25:$A$52,0))</f>
        <v/>
      </c>
      <c r="Q3391" s="20">
        <f>G3391/H3391</f>
        <v/>
      </c>
      <c r="R3391" s="20">
        <f>G3391/O3391</f>
        <v/>
      </c>
      <c r="S3391" s="32">
        <f>(G3391-N3391)/(P3391-N3391)</f>
        <v/>
      </c>
      <c r="T3391" s="4">
        <f>IF(G3391&lt;N3391,"Below",IF(G3391&gt;P3391,"Above","Within"))</f>
        <v/>
      </c>
      <c r="U3391" s="17">
        <f>MAX(0,N3391-G3391)*F3391</f>
        <v/>
      </c>
      <c r="V3391" s="17">
        <f>MAX(0,G3391-P3391)*F3391</f>
        <v/>
      </c>
      <c r="W3391" s="33">
        <f>IF(T3391="Above",LN(G3391/P3391)/LN(1+INDEX(Market!$E$6:$E$9,MATCH(B3391,Market!$A$6:$A$9,0))),0)</f>
        <v/>
      </c>
    </row>
    <row r="3392">
      <c r="A3392" s="5" t="inlineStr">
        <is>
          <t>E03932</t>
        </is>
      </c>
      <c r="B3392" s="5" t="inlineStr">
        <is>
          <t>DE</t>
        </is>
      </c>
      <c r="C3392" s="5" t="inlineStr">
        <is>
          <t>Customer Service</t>
        </is>
      </c>
      <c r="D3392" s="5" t="inlineStr">
        <is>
          <t>L1</t>
        </is>
      </c>
      <c r="E3392" s="5" t="inlineStr">
        <is>
          <t>F</t>
        </is>
      </c>
      <c r="F3392" s="5" t="n">
        <v>1</v>
      </c>
      <c r="G3392" s="31" t="n">
        <v>34200</v>
      </c>
      <c r="H3392" s="31" t="n">
        <v>34200</v>
      </c>
      <c r="I3392" s="6">
        <f>INDEX(Roles!$J$5:$J$40,MATCH(C3392&amp;"|"&amp;D3392,Roles!$A$5:$A$40,0))</f>
        <v/>
      </c>
      <c r="J3392" s="6">
        <f>INDEX(Roles!$K$5:$K$40,MATCH(C3392&amp;"|"&amp;D3392,Roles!$A$5:$A$40,0))</f>
        <v/>
      </c>
      <c r="K3392" s="26">
        <f>INDEX(Market!$K$31:$K$54,MATCH(B3392&amp;"|"&amp;J3392,Market!$A$31:$A$54,0))</f>
        <v/>
      </c>
      <c r="L3392" s="6">
        <f>INDEX(Settings!$E$13:$E$19,MATCH(I3392,Settings!$B$13:$B$19,0))</f>
        <v/>
      </c>
      <c r="M3392" s="25">
        <f>INDEX(Structure!$K$6:$K$12,MATCH(I3392,Structure!$A$6:$A$12,0))</f>
        <v/>
      </c>
      <c r="N3392" s="26">
        <f>INDEX(Structure!$G$25:$G$52,MATCH(B3392&amp;"|"&amp;I3392,Structure!$A$25:$A$52,0))</f>
        <v/>
      </c>
      <c r="O3392" s="26">
        <f>INDEX(Structure!$H$25:$H$52,MATCH(B3392&amp;"|"&amp;I3392,Structure!$A$25:$A$52,0))</f>
        <v/>
      </c>
      <c r="P3392" s="26">
        <f>INDEX(Structure!$I$25:$I$52,MATCH(B3392&amp;"|"&amp;I3392,Structure!$A$25:$A$52,0))</f>
        <v/>
      </c>
      <c r="Q3392" s="20">
        <f>G3392/H3392</f>
        <v/>
      </c>
      <c r="R3392" s="20">
        <f>G3392/O3392</f>
        <v/>
      </c>
      <c r="S3392" s="32">
        <f>(G3392-N3392)/(P3392-N3392)</f>
        <v/>
      </c>
      <c r="T3392" s="4">
        <f>IF(G3392&lt;N3392,"Below",IF(G3392&gt;P3392,"Above","Within"))</f>
        <v/>
      </c>
      <c r="U3392" s="17">
        <f>MAX(0,N3392-G3392)*F3392</f>
        <v/>
      </c>
      <c r="V3392" s="17">
        <f>MAX(0,G3392-P3392)*F3392</f>
        <v/>
      </c>
      <c r="W3392" s="33">
        <f>IF(T3392="Above",LN(G3392/P3392)/LN(1+INDEX(Market!$E$6:$E$9,MATCH(B3392,Market!$A$6:$A$9,0))),0)</f>
        <v/>
      </c>
    </row>
    <row r="3393">
      <c r="A3393" s="5" t="inlineStr">
        <is>
          <t>E03933</t>
        </is>
      </c>
      <c r="B3393" s="5" t="inlineStr">
        <is>
          <t>PL</t>
        </is>
      </c>
      <c r="C3393" s="5" t="inlineStr">
        <is>
          <t>Finance</t>
        </is>
      </c>
      <c r="D3393" s="5" t="inlineStr">
        <is>
          <t>L1</t>
        </is>
      </c>
      <c r="E3393" s="5" t="inlineStr">
        <is>
          <t>F</t>
        </is>
      </c>
      <c r="F3393" s="5" t="n">
        <v>1</v>
      </c>
      <c r="G3393" s="31" t="n">
        <v>23250</v>
      </c>
      <c r="H3393" s="31" t="n">
        <v>23100</v>
      </c>
      <c r="I3393" s="6">
        <f>INDEX(Roles!$J$5:$J$40,MATCH(C3393&amp;"|"&amp;D3393,Roles!$A$5:$A$40,0))</f>
        <v/>
      </c>
      <c r="J3393" s="6">
        <f>INDEX(Roles!$K$5:$K$40,MATCH(C3393&amp;"|"&amp;D3393,Roles!$A$5:$A$40,0))</f>
        <v/>
      </c>
      <c r="K3393" s="26">
        <f>INDEX(Market!$K$31:$K$54,MATCH(B3393&amp;"|"&amp;J3393,Market!$A$31:$A$54,0))</f>
        <v/>
      </c>
      <c r="L3393" s="6">
        <f>INDEX(Settings!$E$13:$E$19,MATCH(I3393,Settings!$B$13:$B$19,0))</f>
        <v/>
      </c>
      <c r="M3393" s="25">
        <f>INDEX(Structure!$K$6:$K$12,MATCH(I3393,Structure!$A$6:$A$12,0))</f>
        <v/>
      </c>
      <c r="N3393" s="26">
        <f>INDEX(Structure!$G$25:$G$52,MATCH(B3393&amp;"|"&amp;I3393,Structure!$A$25:$A$52,0))</f>
        <v/>
      </c>
      <c r="O3393" s="26">
        <f>INDEX(Structure!$H$25:$H$52,MATCH(B3393&amp;"|"&amp;I3393,Structure!$A$25:$A$52,0))</f>
        <v/>
      </c>
      <c r="P3393" s="26">
        <f>INDEX(Structure!$I$25:$I$52,MATCH(B3393&amp;"|"&amp;I3393,Structure!$A$25:$A$52,0))</f>
        <v/>
      </c>
      <c r="Q3393" s="20">
        <f>G3393/H3393</f>
        <v/>
      </c>
      <c r="R3393" s="20">
        <f>G3393/O3393</f>
        <v/>
      </c>
      <c r="S3393" s="32">
        <f>(G3393-N3393)/(P3393-N3393)</f>
        <v/>
      </c>
      <c r="T3393" s="4">
        <f>IF(G3393&lt;N3393,"Below",IF(G3393&gt;P3393,"Above","Within"))</f>
        <v/>
      </c>
      <c r="U3393" s="17">
        <f>MAX(0,N3393-G3393)*F3393</f>
        <v/>
      </c>
      <c r="V3393" s="17">
        <f>MAX(0,G3393-P3393)*F3393</f>
        <v/>
      </c>
      <c r="W3393" s="33">
        <f>IF(T3393="Above",LN(G3393/P3393)/LN(1+INDEX(Market!$E$6:$E$9,MATCH(B3393,Market!$A$6:$A$9,0))),0)</f>
        <v/>
      </c>
    </row>
    <row r="3394">
      <c r="A3394" s="5" t="inlineStr">
        <is>
          <t>E03934</t>
        </is>
      </c>
      <c r="B3394" s="5" t="inlineStr">
        <is>
          <t>DE</t>
        </is>
      </c>
      <c r="C3394" s="5" t="inlineStr">
        <is>
          <t>Customer Service</t>
        </is>
      </c>
      <c r="D3394" s="5" t="inlineStr">
        <is>
          <t>L3</t>
        </is>
      </c>
      <c r="E3394" s="5" t="inlineStr">
        <is>
          <t>F</t>
        </is>
      </c>
      <c r="F3394" s="5" t="n">
        <v>1</v>
      </c>
      <c r="G3394" s="31" t="n">
        <v>50850</v>
      </c>
      <c r="H3394" s="31" t="n">
        <v>54700</v>
      </c>
      <c r="I3394" s="6">
        <f>INDEX(Roles!$J$5:$J$40,MATCH(C3394&amp;"|"&amp;D3394,Roles!$A$5:$A$40,0))</f>
        <v/>
      </c>
      <c r="J3394" s="6">
        <f>INDEX(Roles!$K$5:$K$40,MATCH(C3394&amp;"|"&amp;D3394,Roles!$A$5:$A$40,0))</f>
        <v/>
      </c>
      <c r="K3394" s="26">
        <f>INDEX(Market!$K$31:$K$54,MATCH(B3394&amp;"|"&amp;J3394,Market!$A$31:$A$54,0))</f>
        <v/>
      </c>
      <c r="L3394" s="6">
        <f>INDEX(Settings!$E$13:$E$19,MATCH(I3394,Settings!$B$13:$B$19,0))</f>
        <v/>
      </c>
      <c r="M3394" s="25">
        <f>INDEX(Structure!$K$6:$K$12,MATCH(I3394,Structure!$A$6:$A$12,0))</f>
        <v/>
      </c>
      <c r="N3394" s="26">
        <f>INDEX(Structure!$G$25:$G$52,MATCH(B3394&amp;"|"&amp;I3394,Structure!$A$25:$A$52,0))</f>
        <v/>
      </c>
      <c r="O3394" s="26">
        <f>INDEX(Structure!$H$25:$H$52,MATCH(B3394&amp;"|"&amp;I3394,Structure!$A$25:$A$52,0))</f>
        <v/>
      </c>
      <c r="P3394" s="26">
        <f>INDEX(Structure!$I$25:$I$52,MATCH(B3394&amp;"|"&amp;I3394,Structure!$A$25:$A$52,0))</f>
        <v/>
      </c>
      <c r="Q3394" s="20">
        <f>G3394/H3394</f>
        <v/>
      </c>
      <c r="R3394" s="20">
        <f>G3394/O3394</f>
        <v/>
      </c>
      <c r="S3394" s="32">
        <f>(G3394-N3394)/(P3394-N3394)</f>
        <v/>
      </c>
      <c r="T3394" s="4">
        <f>IF(G3394&lt;N3394,"Below",IF(G3394&gt;P3394,"Above","Within"))</f>
        <v/>
      </c>
      <c r="U3394" s="17">
        <f>MAX(0,N3394-G3394)*F3394</f>
        <v/>
      </c>
      <c r="V3394" s="17">
        <f>MAX(0,G3394-P3394)*F3394</f>
        <v/>
      </c>
      <c r="W3394" s="33">
        <f>IF(T3394="Above",LN(G3394/P3394)/LN(1+INDEX(Market!$E$6:$E$9,MATCH(B3394,Market!$A$6:$A$9,0))),0)</f>
        <v/>
      </c>
    </row>
    <row r="3395">
      <c r="A3395" s="5" t="inlineStr">
        <is>
          <t>E03935</t>
        </is>
      </c>
      <c r="B3395" s="5" t="inlineStr">
        <is>
          <t>DE</t>
        </is>
      </c>
      <c r="C3395" s="5" t="inlineStr">
        <is>
          <t>Operations</t>
        </is>
      </c>
      <c r="D3395" s="5" t="inlineStr">
        <is>
          <t>L1</t>
        </is>
      </c>
      <c r="E3395" s="5" t="inlineStr">
        <is>
          <t>M</t>
        </is>
      </c>
      <c r="F3395" s="5" t="n">
        <v>1</v>
      </c>
      <c r="G3395" s="31" t="n">
        <v>40150</v>
      </c>
      <c r="H3395" s="31" t="n">
        <v>36100</v>
      </c>
      <c r="I3395" s="6">
        <f>INDEX(Roles!$J$5:$J$40,MATCH(C3395&amp;"|"&amp;D3395,Roles!$A$5:$A$40,0))</f>
        <v/>
      </c>
      <c r="J3395" s="6">
        <f>INDEX(Roles!$K$5:$K$40,MATCH(C3395&amp;"|"&amp;D3395,Roles!$A$5:$A$40,0))</f>
        <v/>
      </c>
      <c r="K3395" s="26">
        <f>INDEX(Market!$K$31:$K$54,MATCH(B3395&amp;"|"&amp;J3395,Market!$A$31:$A$54,0))</f>
        <v/>
      </c>
      <c r="L3395" s="6">
        <f>INDEX(Settings!$E$13:$E$19,MATCH(I3395,Settings!$B$13:$B$19,0))</f>
        <v/>
      </c>
      <c r="M3395" s="25">
        <f>INDEX(Structure!$K$6:$K$12,MATCH(I3395,Structure!$A$6:$A$12,0))</f>
        <v/>
      </c>
      <c r="N3395" s="26">
        <f>INDEX(Structure!$G$25:$G$52,MATCH(B3395&amp;"|"&amp;I3395,Structure!$A$25:$A$52,0))</f>
        <v/>
      </c>
      <c r="O3395" s="26">
        <f>INDEX(Structure!$H$25:$H$52,MATCH(B3395&amp;"|"&amp;I3395,Structure!$A$25:$A$52,0))</f>
        <v/>
      </c>
      <c r="P3395" s="26">
        <f>INDEX(Structure!$I$25:$I$52,MATCH(B3395&amp;"|"&amp;I3395,Structure!$A$25:$A$52,0))</f>
        <v/>
      </c>
      <c r="Q3395" s="20">
        <f>G3395/H3395</f>
        <v/>
      </c>
      <c r="R3395" s="20">
        <f>G3395/O3395</f>
        <v/>
      </c>
      <c r="S3395" s="32">
        <f>(G3395-N3395)/(P3395-N3395)</f>
        <v/>
      </c>
      <c r="T3395" s="4">
        <f>IF(G3395&lt;N3395,"Below",IF(G3395&gt;P3395,"Above","Within"))</f>
        <v/>
      </c>
      <c r="U3395" s="17">
        <f>MAX(0,N3395-G3395)*F3395</f>
        <v/>
      </c>
      <c r="V3395" s="17">
        <f>MAX(0,G3395-P3395)*F3395</f>
        <v/>
      </c>
      <c r="W3395" s="33">
        <f>IF(T3395="Above",LN(G3395/P3395)/LN(1+INDEX(Market!$E$6:$E$9,MATCH(B3395,Market!$A$6:$A$9,0))),0)</f>
        <v/>
      </c>
    </row>
    <row r="3396">
      <c r="A3396" s="5" t="inlineStr">
        <is>
          <t>E03936</t>
        </is>
      </c>
      <c r="B3396" s="5" t="inlineStr">
        <is>
          <t>ES</t>
        </is>
      </c>
      <c r="C3396" s="5" t="inlineStr">
        <is>
          <t>Customer Service</t>
        </is>
      </c>
      <c r="D3396" s="5" t="inlineStr">
        <is>
          <t>L2</t>
        </is>
      </c>
      <c r="E3396" s="5" t="inlineStr">
        <is>
          <t>F</t>
        </is>
      </c>
      <c r="F3396" s="5" t="n">
        <v>1</v>
      </c>
      <c r="G3396" s="31" t="n">
        <v>27650</v>
      </c>
      <c r="H3396" s="31" t="n">
        <v>28100</v>
      </c>
      <c r="I3396" s="6">
        <f>INDEX(Roles!$J$5:$J$40,MATCH(C3396&amp;"|"&amp;D3396,Roles!$A$5:$A$40,0))</f>
        <v/>
      </c>
      <c r="J3396" s="6">
        <f>INDEX(Roles!$K$5:$K$40,MATCH(C3396&amp;"|"&amp;D3396,Roles!$A$5:$A$40,0))</f>
        <v/>
      </c>
      <c r="K3396" s="26">
        <f>INDEX(Market!$K$31:$K$54,MATCH(B3396&amp;"|"&amp;J3396,Market!$A$31:$A$54,0))</f>
        <v/>
      </c>
      <c r="L3396" s="6">
        <f>INDEX(Settings!$E$13:$E$19,MATCH(I3396,Settings!$B$13:$B$19,0))</f>
        <v/>
      </c>
      <c r="M3396" s="25">
        <f>INDEX(Structure!$K$6:$K$12,MATCH(I3396,Structure!$A$6:$A$12,0))</f>
        <v/>
      </c>
      <c r="N3396" s="26">
        <f>INDEX(Structure!$G$25:$G$52,MATCH(B3396&amp;"|"&amp;I3396,Structure!$A$25:$A$52,0))</f>
        <v/>
      </c>
      <c r="O3396" s="26">
        <f>INDEX(Structure!$H$25:$H$52,MATCH(B3396&amp;"|"&amp;I3396,Structure!$A$25:$A$52,0))</f>
        <v/>
      </c>
      <c r="P3396" s="26">
        <f>INDEX(Structure!$I$25:$I$52,MATCH(B3396&amp;"|"&amp;I3396,Structure!$A$25:$A$52,0))</f>
        <v/>
      </c>
      <c r="Q3396" s="20">
        <f>G3396/H3396</f>
        <v/>
      </c>
      <c r="R3396" s="20">
        <f>G3396/O3396</f>
        <v/>
      </c>
      <c r="S3396" s="32">
        <f>(G3396-N3396)/(P3396-N3396)</f>
        <v/>
      </c>
      <c r="T3396" s="4">
        <f>IF(G3396&lt;N3396,"Below",IF(G3396&gt;P3396,"Above","Within"))</f>
        <v/>
      </c>
      <c r="U3396" s="17">
        <f>MAX(0,N3396-G3396)*F3396</f>
        <v/>
      </c>
      <c r="V3396" s="17">
        <f>MAX(0,G3396-P3396)*F3396</f>
        <v/>
      </c>
      <c r="W3396" s="33">
        <f>IF(T3396="Above",LN(G3396/P3396)/LN(1+INDEX(Market!$E$6:$E$9,MATCH(B3396,Market!$A$6:$A$9,0))),0)</f>
        <v/>
      </c>
    </row>
    <row r="3397">
      <c r="A3397" s="5" t="inlineStr">
        <is>
          <t>E03938</t>
        </is>
      </c>
      <c r="B3397" s="5" t="inlineStr">
        <is>
          <t>IT</t>
        </is>
      </c>
      <c r="C3397" s="5" t="inlineStr">
        <is>
          <t>Operations</t>
        </is>
      </c>
      <c r="D3397" s="5" t="inlineStr">
        <is>
          <t>L5</t>
        </is>
      </c>
      <c r="E3397" s="5" t="inlineStr">
        <is>
          <t>F</t>
        </is>
      </c>
      <c r="F3397" s="5" t="n">
        <v>0.8</v>
      </c>
      <c r="G3397" s="31" t="n">
        <v>76550</v>
      </c>
      <c r="H3397" s="31" t="n">
        <v>71600</v>
      </c>
      <c r="I3397" s="6">
        <f>INDEX(Roles!$J$5:$J$40,MATCH(C3397&amp;"|"&amp;D3397,Roles!$A$5:$A$40,0))</f>
        <v/>
      </c>
      <c r="J3397" s="6">
        <f>INDEX(Roles!$K$5:$K$40,MATCH(C3397&amp;"|"&amp;D3397,Roles!$A$5:$A$40,0))</f>
        <v/>
      </c>
      <c r="K3397" s="26">
        <f>INDEX(Market!$K$31:$K$54,MATCH(B3397&amp;"|"&amp;J3397,Market!$A$31:$A$54,0))</f>
        <v/>
      </c>
      <c r="L3397" s="6">
        <f>INDEX(Settings!$E$13:$E$19,MATCH(I3397,Settings!$B$13:$B$19,0))</f>
        <v/>
      </c>
      <c r="M3397" s="25">
        <f>INDEX(Structure!$K$6:$K$12,MATCH(I3397,Structure!$A$6:$A$12,0))</f>
        <v/>
      </c>
      <c r="N3397" s="26">
        <f>INDEX(Structure!$G$25:$G$52,MATCH(B3397&amp;"|"&amp;I3397,Structure!$A$25:$A$52,0))</f>
        <v/>
      </c>
      <c r="O3397" s="26">
        <f>INDEX(Structure!$H$25:$H$52,MATCH(B3397&amp;"|"&amp;I3397,Structure!$A$25:$A$52,0))</f>
        <v/>
      </c>
      <c r="P3397" s="26">
        <f>INDEX(Structure!$I$25:$I$52,MATCH(B3397&amp;"|"&amp;I3397,Structure!$A$25:$A$52,0))</f>
        <v/>
      </c>
      <c r="Q3397" s="20">
        <f>G3397/H3397</f>
        <v/>
      </c>
      <c r="R3397" s="20">
        <f>G3397/O3397</f>
        <v/>
      </c>
      <c r="S3397" s="32">
        <f>(G3397-N3397)/(P3397-N3397)</f>
        <v/>
      </c>
      <c r="T3397" s="4">
        <f>IF(G3397&lt;N3397,"Below",IF(G3397&gt;P3397,"Above","Within"))</f>
        <v/>
      </c>
      <c r="U3397" s="17">
        <f>MAX(0,N3397-G3397)*F3397</f>
        <v/>
      </c>
      <c r="V3397" s="17">
        <f>MAX(0,G3397-P3397)*F3397</f>
        <v/>
      </c>
      <c r="W3397" s="33">
        <f>IF(T3397="Above",LN(G3397/P3397)/LN(1+INDEX(Market!$E$6:$E$9,MATCH(B3397,Market!$A$6:$A$9,0))),0)</f>
        <v/>
      </c>
    </row>
    <row r="3398">
      <c r="A3398" s="5" t="inlineStr">
        <is>
          <t>E03939</t>
        </is>
      </c>
      <c r="B3398" s="5" t="inlineStr">
        <is>
          <t>DE</t>
        </is>
      </c>
      <c r="C3398" s="5" t="inlineStr">
        <is>
          <t>HR</t>
        </is>
      </c>
      <c r="D3398" s="5" t="inlineStr">
        <is>
          <t>L2</t>
        </is>
      </c>
      <c r="E3398" s="5" t="inlineStr">
        <is>
          <t>M</t>
        </is>
      </c>
      <c r="F3398" s="5" t="n">
        <v>1</v>
      </c>
      <c r="G3398" s="31" t="n">
        <v>47450</v>
      </c>
      <c r="H3398" s="31" t="n">
        <v>47500</v>
      </c>
      <c r="I3398" s="6">
        <f>INDEX(Roles!$J$5:$J$40,MATCH(C3398&amp;"|"&amp;D3398,Roles!$A$5:$A$40,0))</f>
        <v/>
      </c>
      <c r="J3398" s="6">
        <f>INDEX(Roles!$K$5:$K$40,MATCH(C3398&amp;"|"&amp;D3398,Roles!$A$5:$A$40,0))</f>
        <v/>
      </c>
      <c r="K3398" s="26">
        <f>INDEX(Market!$K$31:$K$54,MATCH(B3398&amp;"|"&amp;J3398,Market!$A$31:$A$54,0))</f>
        <v/>
      </c>
      <c r="L3398" s="6">
        <f>INDEX(Settings!$E$13:$E$19,MATCH(I3398,Settings!$B$13:$B$19,0))</f>
        <v/>
      </c>
      <c r="M3398" s="25">
        <f>INDEX(Structure!$K$6:$K$12,MATCH(I3398,Structure!$A$6:$A$12,0))</f>
        <v/>
      </c>
      <c r="N3398" s="26">
        <f>INDEX(Structure!$G$25:$G$52,MATCH(B3398&amp;"|"&amp;I3398,Structure!$A$25:$A$52,0))</f>
        <v/>
      </c>
      <c r="O3398" s="26">
        <f>INDEX(Structure!$H$25:$H$52,MATCH(B3398&amp;"|"&amp;I3398,Structure!$A$25:$A$52,0))</f>
        <v/>
      </c>
      <c r="P3398" s="26">
        <f>INDEX(Structure!$I$25:$I$52,MATCH(B3398&amp;"|"&amp;I3398,Structure!$A$25:$A$52,0))</f>
        <v/>
      </c>
      <c r="Q3398" s="20">
        <f>G3398/H3398</f>
        <v/>
      </c>
      <c r="R3398" s="20">
        <f>G3398/O3398</f>
        <v/>
      </c>
      <c r="S3398" s="32">
        <f>(G3398-N3398)/(P3398-N3398)</f>
        <v/>
      </c>
      <c r="T3398" s="4">
        <f>IF(G3398&lt;N3398,"Below",IF(G3398&gt;P3398,"Above","Within"))</f>
        <v/>
      </c>
      <c r="U3398" s="17">
        <f>MAX(0,N3398-G3398)*F3398</f>
        <v/>
      </c>
      <c r="V3398" s="17">
        <f>MAX(0,G3398-P3398)*F3398</f>
        <v/>
      </c>
      <c r="W3398" s="33">
        <f>IF(T3398="Above",LN(G3398/P3398)/LN(1+INDEX(Market!$E$6:$E$9,MATCH(B3398,Market!$A$6:$A$9,0))),0)</f>
        <v/>
      </c>
    </row>
    <row r="3399">
      <c r="A3399" s="5" t="inlineStr">
        <is>
          <t>E03940</t>
        </is>
      </c>
      <c r="B3399" s="5" t="inlineStr">
        <is>
          <t>DE</t>
        </is>
      </c>
      <c r="C3399" s="5" t="inlineStr">
        <is>
          <t>Tech</t>
        </is>
      </c>
      <c r="D3399" s="5" t="inlineStr">
        <is>
          <t>L2</t>
        </is>
      </c>
      <c r="E3399" s="5" t="inlineStr">
        <is>
          <t>F</t>
        </is>
      </c>
      <c r="F3399" s="5" t="n">
        <v>0.8</v>
      </c>
      <c r="G3399" s="31" t="n">
        <v>58400</v>
      </c>
      <c r="H3399" s="31" t="n">
        <v>59400</v>
      </c>
      <c r="I3399" s="6">
        <f>INDEX(Roles!$J$5:$J$40,MATCH(C3399&amp;"|"&amp;D3399,Roles!$A$5:$A$40,0))</f>
        <v/>
      </c>
      <c r="J3399" s="6">
        <f>INDEX(Roles!$K$5:$K$40,MATCH(C3399&amp;"|"&amp;D3399,Roles!$A$5:$A$40,0))</f>
        <v/>
      </c>
      <c r="K3399" s="26">
        <f>INDEX(Market!$K$31:$K$54,MATCH(B3399&amp;"|"&amp;J3399,Market!$A$31:$A$54,0))</f>
        <v/>
      </c>
      <c r="L3399" s="6">
        <f>INDEX(Settings!$E$13:$E$19,MATCH(I3399,Settings!$B$13:$B$19,0))</f>
        <v/>
      </c>
      <c r="M3399" s="25">
        <f>INDEX(Structure!$K$6:$K$12,MATCH(I3399,Structure!$A$6:$A$12,0))</f>
        <v/>
      </c>
      <c r="N3399" s="26">
        <f>INDEX(Structure!$G$25:$G$52,MATCH(B3399&amp;"|"&amp;I3399,Structure!$A$25:$A$52,0))</f>
        <v/>
      </c>
      <c r="O3399" s="26">
        <f>INDEX(Structure!$H$25:$H$52,MATCH(B3399&amp;"|"&amp;I3399,Structure!$A$25:$A$52,0))</f>
        <v/>
      </c>
      <c r="P3399" s="26">
        <f>INDEX(Structure!$I$25:$I$52,MATCH(B3399&amp;"|"&amp;I3399,Structure!$A$25:$A$52,0))</f>
        <v/>
      </c>
      <c r="Q3399" s="20">
        <f>G3399/H3399</f>
        <v/>
      </c>
      <c r="R3399" s="20">
        <f>G3399/O3399</f>
        <v/>
      </c>
      <c r="S3399" s="32">
        <f>(G3399-N3399)/(P3399-N3399)</f>
        <v/>
      </c>
      <c r="T3399" s="4">
        <f>IF(G3399&lt;N3399,"Below",IF(G3399&gt;P3399,"Above","Within"))</f>
        <v/>
      </c>
      <c r="U3399" s="17">
        <f>MAX(0,N3399-G3399)*F3399</f>
        <v/>
      </c>
      <c r="V3399" s="17">
        <f>MAX(0,G3399-P3399)*F3399</f>
        <v/>
      </c>
      <c r="W3399" s="33">
        <f>IF(T3399="Above",LN(G3399/P3399)/LN(1+INDEX(Market!$E$6:$E$9,MATCH(B3399,Market!$A$6:$A$9,0))),0)</f>
        <v/>
      </c>
    </row>
    <row r="3400">
      <c r="A3400" s="5" t="inlineStr">
        <is>
          <t>E03941</t>
        </is>
      </c>
      <c r="B3400" s="5" t="inlineStr">
        <is>
          <t>PL</t>
        </is>
      </c>
      <c r="C3400" s="5" t="inlineStr">
        <is>
          <t>Customer Service</t>
        </is>
      </c>
      <c r="D3400" s="5" t="inlineStr">
        <is>
          <t>L3</t>
        </is>
      </c>
      <c r="E3400" s="5" t="inlineStr">
        <is>
          <t>F</t>
        </is>
      </c>
      <c r="F3400" s="5" t="n">
        <v>1</v>
      </c>
      <c r="G3400" s="31" t="n">
        <v>30350</v>
      </c>
      <c r="H3400" s="31" t="n">
        <v>30200</v>
      </c>
      <c r="I3400" s="6">
        <f>INDEX(Roles!$J$5:$J$40,MATCH(C3400&amp;"|"&amp;D3400,Roles!$A$5:$A$40,0))</f>
        <v/>
      </c>
      <c r="J3400" s="6">
        <f>INDEX(Roles!$K$5:$K$40,MATCH(C3400&amp;"|"&amp;D3400,Roles!$A$5:$A$40,0))</f>
        <v/>
      </c>
      <c r="K3400" s="26">
        <f>INDEX(Market!$K$31:$K$54,MATCH(B3400&amp;"|"&amp;J3400,Market!$A$31:$A$54,0))</f>
        <v/>
      </c>
      <c r="L3400" s="6">
        <f>INDEX(Settings!$E$13:$E$19,MATCH(I3400,Settings!$B$13:$B$19,0))</f>
        <v/>
      </c>
      <c r="M3400" s="25">
        <f>INDEX(Structure!$K$6:$K$12,MATCH(I3400,Structure!$A$6:$A$12,0))</f>
        <v/>
      </c>
      <c r="N3400" s="26">
        <f>INDEX(Structure!$G$25:$G$52,MATCH(B3400&amp;"|"&amp;I3400,Structure!$A$25:$A$52,0))</f>
        <v/>
      </c>
      <c r="O3400" s="26">
        <f>INDEX(Structure!$H$25:$H$52,MATCH(B3400&amp;"|"&amp;I3400,Structure!$A$25:$A$52,0))</f>
        <v/>
      </c>
      <c r="P3400" s="26">
        <f>INDEX(Structure!$I$25:$I$52,MATCH(B3400&amp;"|"&amp;I3400,Structure!$A$25:$A$52,0))</f>
        <v/>
      </c>
      <c r="Q3400" s="20">
        <f>G3400/H3400</f>
        <v/>
      </c>
      <c r="R3400" s="20">
        <f>G3400/O3400</f>
        <v/>
      </c>
      <c r="S3400" s="32">
        <f>(G3400-N3400)/(P3400-N3400)</f>
        <v/>
      </c>
      <c r="T3400" s="4">
        <f>IF(G3400&lt;N3400,"Below",IF(G3400&gt;P3400,"Above","Within"))</f>
        <v/>
      </c>
      <c r="U3400" s="17">
        <f>MAX(0,N3400-G3400)*F3400</f>
        <v/>
      </c>
      <c r="V3400" s="17">
        <f>MAX(0,G3400-P3400)*F3400</f>
        <v/>
      </c>
      <c r="W3400" s="33">
        <f>IF(T3400="Above",LN(G3400/P3400)/LN(1+INDEX(Market!$E$6:$E$9,MATCH(B3400,Market!$A$6:$A$9,0))),0)</f>
        <v/>
      </c>
    </row>
    <row r="3401">
      <c r="A3401" s="5" t="inlineStr">
        <is>
          <t>E03943</t>
        </is>
      </c>
      <c r="B3401" s="5" t="inlineStr">
        <is>
          <t>DE</t>
        </is>
      </c>
      <c r="C3401" s="5" t="inlineStr">
        <is>
          <t>Customer Service</t>
        </is>
      </c>
      <c r="D3401" s="5" t="inlineStr">
        <is>
          <t>L3</t>
        </is>
      </c>
      <c r="E3401" s="5" t="inlineStr">
        <is>
          <t>F</t>
        </is>
      </c>
      <c r="F3401" s="5" t="n">
        <v>1</v>
      </c>
      <c r="G3401" s="31" t="n">
        <v>62550</v>
      </c>
      <c r="H3401" s="31" t="n">
        <v>54700</v>
      </c>
      <c r="I3401" s="6">
        <f>INDEX(Roles!$J$5:$J$40,MATCH(C3401&amp;"|"&amp;D3401,Roles!$A$5:$A$40,0))</f>
        <v/>
      </c>
      <c r="J3401" s="6">
        <f>INDEX(Roles!$K$5:$K$40,MATCH(C3401&amp;"|"&amp;D3401,Roles!$A$5:$A$40,0))</f>
        <v/>
      </c>
      <c r="K3401" s="26">
        <f>INDEX(Market!$K$31:$K$54,MATCH(B3401&amp;"|"&amp;J3401,Market!$A$31:$A$54,0))</f>
        <v/>
      </c>
      <c r="L3401" s="6">
        <f>INDEX(Settings!$E$13:$E$19,MATCH(I3401,Settings!$B$13:$B$19,0))</f>
        <v/>
      </c>
      <c r="M3401" s="25">
        <f>INDEX(Structure!$K$6:$K$12,MATCH(I3401,Structure!$A$6:$A$12,0))</f>
        <v/>
      </c>
      <c r="N3401" s="26">
        <f>INDEX(Structure!$G$25:$G$52,MATCH(B3401&amp;"|"&amp;I3401,Structure!$A$25:$A$52,0))</f>
        <v/>
      </c>
      <c r="O3401" s="26">
        <f>INDEX(Structure!$H$25:$H$52,MATCH(B3401&amp;"|"&amp;I3401,Structure!$A$25:$A$52,0))</f>
        <v/>
      </c>
      <c r="P3401" s="26">
        <f>INDEX(Structure!$I$25:$I$52,MATCH(B3401&amp;"|"&amp;I3401,Structure!$A$25:$A$52,0))</f>
        <v/>
      </c>
      <c r="Q3401" s="20">
        <f>G3401/H3401</f>
        <v/>
      </c>
      <c r="R3401" s="20">
        <f>G3401/O3401</f>
        <v/>
      </c>
      <c r="S3401" s="32">
        <f>(G3401-N3401)/(P3401-N3401)</f>
        <v/>
      </c>
      <c r="T3401" s="4">
        <f>IF(G3401&lt;N3401,"Below",IF(G3401&gt;P3401,"Above","Within"))</f>
        <v/>
      </c>
      <c r="U3401" s="17">
        <f>MAX(0,N3401-G3401)*F3401</f>
        <v/>
      </c>
      <c r="V3401" s="17">
        <f>MAX(0,G3401-P3401)*F3401</f>
        <v/>
      </c>
      <c r="W3401" s="33">
        <f>IF(T3401="Above",LN(G3401/P3401)/LN(1+INDEX(Market!$E$6:$E$9,MATCH(B3401,Market!$A$6:$A$9,0))),0)</f>
        <v/>
      </c>
    </row>
    <row r="3402">
      <c r="A3402" s="5" t="inlineStr">
        <is>
          <t>E03945</t>
        </is>
      </c>
      <c r="B3402" s="5" t="inlineStr">
        <is>
          <t>IT</t>
        </is>
      </c>
      <c r="C3402" s="5" t="inlineStr">
        <is>
          <t>Operations</t>
        </is>
      </c>
      <c r="D3402" s="5" t="inlineStr">
        <is>
          <t>L1</t>
        </is>
      </c>
      <c r="E3402" s="5" t="inlineStr">
        <is>
          <t>M</t>
        </is>
      </c>
      <c r="F3402" s="5" t="n">
        <v>1</v>
      </c>
      <c r="G3402" s="31" t="n">
        <v>24350</v>
      </c>
      <c r="H3402" s="31" t="n">
        <v>24700</v>
      </c>
      <c r="I3402" s="6">
        <f>INDEX(Roles!$J$5:$J$40,MATCH(C3402&amp;"|"&amp;D3402,Roles!$A$5:$A$40,0))</f>
        <v/>
      </c>
      <c r="J3402" s="6">
        <f>INDEX(Roles!$K$5:$K$40,MATCH(C3402&amp;"|"&amp;D3402,Roles!$A$5:$A$40,0))</f>
        <v/>
      </c>
      <c r="K3402" s="26">
        <f>INDEX(Market!$K$31:$K$54,MATCH(B3402&amp;"|"&amp;J3402,Market!$A$31:$A$54,0))</f>
        <v/>
      </c>
      <c r="L3402" s="6">
        <f>INDEX(Settings!$E$13:$E$19,MATCH(I3402,Settings!$B$13:$B$19,0))</f>
        <v/>
      </c>
      <c r="M3402" s="25">
        <f>INDEX(Structure!$K$6:$K$12,MATCH(I3402,Structure!$A$6:$A$12,0))</f>
        <v/>
      </c>
      <c r="N3402" s="26">
        <f>INDEX(Structure!$G$25:$G$52,MATCH(B3402&amp;"|"&amp;I3402,Structure!$A$25:$A$52,0))</f>
        <v/>
      </c>
      <c r="O3402" s="26">
        <f>INDEX(Structure!$H$25:$H$52,MATCH(B3402&amp;"|"&amp;I3402,Structure!$A$25:$A$52,0))</f>
        <v/>
      </c>
      <c r="P3402" s="26">
        <f>INDEX(Structure!$I$25:$I$52,MATCH(B3402&amp;"|"&amp;I3402,Structure!$A$25:$A$52,0))</f>
        <v/>
      </c>
      <c r="Q3402" s="20">
        <f>G3402/H3402</f>
        <v/>
      </c>
      <c r="R3402" s="20">
        <f>G3402/O3402</f>
        <v/>
      </c>
      <c r="S3402" s="32">
        <f>(G3402-N3402)/(P3402-N3402)</f>
        <v/>
      </c>
      <c r="T3402" s="4">
        <f>IF(G3402&lt;N3402,"Below",IF(G3402&gt;P3402,"Above","Within"))</f>
        <v/>
      </c>
      <c r="U3402" s="17">
        <f>MAX(0,N3402-G3402)*F3402</f>
        <v/>
      </c>
      <c r="V3402" s="17">
        <f>MAX(0,G3402-P3402)*F3402</f>
        <v/>
      </c>
      <c r="W3402" s="33">
        <f>IF(T3402="Above",LN(G3402/P3402)/LN(1+INDEX(Market!$E$6:$E$9,MATCH(B3402,Market!$A$6:$A$9,0))),0)</f>
        <v/>
      </c>
    </row>
    <row r="3403">
      <c r="A3403" s="5" t="inlineStr">
        <is>
          <t>E03946</t>
        </is>
      </c>
      <c r="B3403" s="5" t="inlineStr">
        <is>
          <t>DE</t>
        </is>
      </c>
      <c r="C3403" s="5" t="inlineStr">
        <is>
          <t>Operations</t>
        </is>
      </c>
      <c r="D3403" s="5" t="inlineStr">
        <is>
          <t>L4</t>
        </is>
      </c>
      <c r="E3403" s="5" t="inlineStr">
        <is>
          <t>M</t>
        </is>
      </c>
      <c r="F3403" s="5" t="n">
        <v>1</v>
      </c>
      <c r="G3403" s="31" t="n">
        <v>61700</v>
      </c>
      <c r="H3403" s="31" t="n">
        <v>75800</v>
      </c>
      <c r="I3403" s="6">
        <f>INDEX(Roles!$J$5:$J$40,MATCH(C3403&amp;"|"&amp;D3403,Roles!$A$5:$A$40,0))</f>
        <v/>
      </c>
      <c r="J3403" s="6">
        <f>INDEX(Roles!$K$5:$K$40,MATCH(C3403&amp;"|"&amp;D3403,Roles!$A$5:$A$40,0))</f>
        <v/>
      </c>
      <c r="K3403" s="26">
        <f>INDEX(Market!$K$31:$K$54,MATCH(B3403&amp;"|"&amp;J3403,Market!$A$31:$A$54,0))</f>
        <v/>
      </c>
      <c r="L3403" s="6">
        <f>INDEX(Settings!$E$13:$E$19,MATCH(I3403,Settings!$B$13:$B$19,0))</f>
        <v/>
      </c>
      <c r="M3403" s="25">
        <f>INDEX(Structure!$K$6:$K$12,MATCH(I3403,Structure!$A$6:$A$12,0))</f>
        <v/>
      </c>
      <c r="N3403" s="26">
        <f>INDEX(Structure!$G$25:$G$52,MATCH(B3403&amp;"|"&amp;I3403,Structure!$A$25:$A$52,0))</f>
        <v/>
      </c>
      <c r="O3403" s="26">
        <f>INDEX(Structure!$H$25:$H$52,MATCH(B3403&amp;"|"&amp;I3403,Structure!$A$25:$A$52,0))</f>
        <v/>
      </c>
      <c r="P3403" s="26">
        <f>INDEX(Structure!$I$25:$I$52,MATCH(B3403&amp;"|"&amp;I3403,Structure!$A$25:$A$52,0))</f>
        <v/>
      </c>
      <c r="Q3403" s="20">
        <f>G3403/H3403</f>
        <v/>
      </c>
      <c r="R3403" s="20">
        <f>G3403/O3403</f>
        <v/>
      </c>
      <c r="S3403" s="32">
        <f>(G3403-N3403)/(P3403-N3403)</f>
        <v/>
      </c>
      <c r="T3403" s="4">
        <f>IF(G3403&lt;N3403,"Below",IF(G3403&gt;P3403,"Above","Within"))</f>
        <v/>
      </c>
      <c r="U3403" s="17">
        <f>MAX(0,N3403-G3403)*F3403</f>
        <v/>
      </c>
      <c r="V3403" s="17">
        <f>MAX(0,G3403-P3403)*F3403</f>
        <v/>
      </c>
      <c r="W3403" s="33">
        <f>IF(T3403="Above",LN(G3403/P3403)/LN(1+INDEX(Market!$E$6:$E$9,MATCH(B3403,Market!$A$6:$A$9,0))),0)</f>
        <v/>
      </c>
    </row>
    <row r="3404">
      <c r="A3404" s="5" t="inlineStr">
        <is>
          <t>E03949</t>
        </is>
      </c>
      <c r="B3404" s="5" t="inlineStr">
        <is>
          <t>IT</t>
        </is>
      </c>
      <c r="C3404" s="5" t="inlineStr">
        <is>
          <t>Sales</t>
        </is>
      </c>
      <c r="D3404" s="5" t="inlineStr">
        <is>
          <t>L3</t>
        </is>
      </c>
      <c r="E3404" s="5" t="inlineStr">
        <is>
          <t>F</t>
        </is>
      </c>
      <c r="F3404" s="5" t="n">
        <v>0.8</v>
      </c>
      <c r="G3404" s="31" t="n">
        <v>45800</v>
      </c>
      <c r="H3404" s="31" t="n">
        <v>43700</v>
      </c>
      <c r="I3404" s="6">
        <f>INDEX(Roles!$J$5:$J$40,MATCH(C3404&amp;"|"&amp;D3404,Roles!$A$5:$A$40,0))</f>
        <v/>
      </c>
      <c r="J3404" s="6">
        <f>INDEX(Roles!$K$5:$K$40,MATCH(C3404&amp;"|"&amp;D3404,Roles!$A$5:$A$40,0))</f>
        <v/>
      </c>
      <c r="K3404" s="26">
        <f>INDEX(Market!$K$31:$K$54,MATCH(B3404&amp;"|"&amp;J3404,Market!$A$31:$A$54,0))</f>
        <v/>
      </c>
      <c r="L3404" s="6">
        <f>INDEX(Settings!$E$13:$E$19,MATCH(I3404,Settings!$B$13:$B$19,0))</f>
        <v/>
      </c>
      <c r="M3404" s="25">
        <f>INDEX(Structure!$K$6:$K$12,MATCH(I3404,Structure!$A$6:$A$12,0))</f>
        <v/>
      </c>
      <c r="N3404" s="26">
        <f>INDEX(Structure!$G$25:$G$52,MATCH(B3404&amp;"|"&amp;I3404,Structure!$A$25:$A$52,0))</f>
        <v/>
      </c>
      <c r="O3404" s="26">
        <f>INDEX(Structure!$H$25:$H$52,MATCH(B3404&amp;"|"&amp;I3404,Structure!$A$25:$A$52,0))</f>
        <v/>
      </c>
      <c r="P3404" s="26">
        <f>INDEX(Structure!$I$25:$I$52,MATCH(B3404&amp;"|"&amp;I3404,Structure!$A$25:$A$52,0))</f>
        <v/>
      </c>
      <c r="Q3404" s="20">
        <f>G3404/H3404</f>
        <v/>
      </c>
      <c r="R3404" s="20">
        <f>G3404/O3404</f>
        <v/>
      </c>
      <c r="S3404" s="32">
        <f>(G3404-N3404)/(P3404-N3404)</f>
        <v/>
      </c>
      <c r="T3404" s="4">
        <f>IF(G3404&lt;N3404,"Below",IF(G3404&gt;P3404,"Above","Within"))</f>
        <v/>
      </c>
      <c r="U3404" s="17">
        <f>MAX(0,N3404-G3404)*F3404</f>
        <v/>
      </c>
      <c r="V3404" s="17">
        <f>MAX(0,G3404-P3404)*F3404</f>
        <v/>
      </c>
      <c r="W3404" s="33">
        <f>IF(T3404="Above",LN(G3404/P3404)/LN(1+INDEX(Market!$E$6:$E$9,MATCH(B3404,Market!$A$6:$A$9,0))),0)</f>
        <v/>
      </c>
    </row>
    <row r="3405">
      <c r="A3405" s="5" t="inlineStr">
        <is>
          <t>E03950</t>
        </is>
      </c>
      <c r="B3405" s="5" t="inlineStr">
        <is>
          <t>ES</t>
        </is>
      </c>
      <c r="C3405" s="5" t="inlineStr">
        <is>
          <t>Customer Service</t>
        </is>
      </c>
      <c r="D3405" s="5" t="inlineStr">
        <is>
          <t>L2</t>
        </is>
      </c>
      <c r="E3405" s="5" t="inlineStr">
        <is>
          <t>M</t>
        </is>
      </c>
      <c r="F3405" s="5" t="n">
        <v>1</v>
      </c>
      <c r="G3405" s="31" t="n">
        <v>31700</v>
      </c>
      <c r="H3405" s="31" t="n">
        <v>28100</v>
      </c>
      <c r="I3405" s="6">
        <f>INDEX(Roles!$J$5:$J$40,MATCH(C3405&amp;"|"&amp;D3405,Roles!$A$5:$A$40,0))</f>
        <v/>
      </c>
      <c r="J3405" s="6">
        <f>INDEX(Roles!$K$5:$K$40,MATCH(C3405&amp;"|"&amp;D3405,Roles!$A$5:$A$40,0))</f>
        <v/>
      </c>
      <c r="K3405" s="26">
        <f>INDEX(Market!$K$31:$K$54,MATCH(B3405&amp;"|"&amp;J3405,Market!$A$31:$A$54,0))</f>
        <v/>
      </c>
      <c r="L3405" s="6">
        <f>INDEX(Settings!$E$13:$E$19,MATCH(I3405,Settings!$B$13:$B$19,0))</f>
        <v/>
      </c>
      <c r="M3405" s="25">
        <f>INDEX(Structure!$K$6:$K$12,MATCH(I3405,Structure!$A$6:$A$12,0))</f>
        <v/>
      </c>
      <c r="N3405" s="26">
        <f>INDEX(Structure!$G$25:$G$52,MATCH(B3405&amp;"|"&amp;I3405,Structure!$A$25:$A$52,0))</f>
        <v/>
      </c>
      <c r="O3405" s="26">
        <f>INDEX(Structure!$H$25:$H$52,MATCH(B3405&amp;"|"&amp;I3405,Structure!$A$25:$A$52,0))</f>
        <v/>
      </c>
      <c r="P3405" s="26">
        <f>INDEX(Structure!$I$25:$I$52,MATCH(B3405&amp;"|"&amp;I3405,Structure!$A$25:$A$52,0))</f>
        <v/>
      </c>
      <c r="Q3405" s="20">
        <f>G3405/H3405</f>
        <v/>
      </c>
      <c r="R3405" s="20">
        <f>G3405/O3405</f>
        <v/>
      </c>
      <c r="S3405" s="32">
        <f>(G3405-N3405)/(P3405-N3405)</f>
        <v/>
      </c>
      <c r="T3405" s="4">
        <f>IF(G3405&lt;N3405,"Below",IF(G3405&gt;P3405,"Above","Within"))</f>
        <v/>
      </c>
      <c r="U3405" s="17">
        <f>MAX(0,N3405-G3405)*F3405</f>
        <v/>
      </c>
      <c r="V3405" s="17">
        <f>MAX(0,G3405-P3405)*F3405</f>
        <v/>
      </c>
      <c r="W3405" s="33">
        <f>IF(T3405="Above",LN(G3405/P3405)/LN(1+INDEX(Market!$E$6:$E$9,MATCH(B3405,Market!$A$6:$A$9,0))),0)</f>
        <v/>
      </c>
    </row>
    <row r="3406">
      <c r="A3406" s="5" t="inlineStr">
        <is>
          <t>E03951</t>
        </is>
      </c>
      <c r="B3406" s="5" t="inlineStr">
        <is>
          <t>DE</t>
        </is>
      </c>
      <c r="C3406" s="5" t="inlineStr">
        <is>
          <t>Customer Service</t>
        </is>
      </c>
      <c r="D3406" s="5" t="inlineStr">
        <is>
          <t>L4</t>
        </is>
      </c>
      <c r="E3406" s="5" t="inlineStr">
        <is>
          <t>M</t>
        </is>
      </c>
      <c r="F3406" s="5" t="n">
        <v>1</v>
      </c>
      <c r="G3406" s="31" t="n">
        <v>54850</v>
      </c>
      <c r="H3406" s="31" t="n">
        <v>71800</v>
      </c>
      <c r="I3406" s="6">
        <f>INDEX(Roles!$J$5:$J$40,MATCH(C3406&amp;"|"&amp;D3406,Roles!$A$5:$A$40,0))</f>
        <v/>
      </c>
      <c r="J3406" s="6">
        <f>INDEX(Roles!$K$5:$K$40,MATCH(C3406&amp;"|"&amp;D3406,Roles!$A$5:$A$40,0))</f>
        <v/>
      </c>
      <c r="K3406" s="26">
        <f>INDEX(Market!$K$31:$K$54,MATCH(B3406&amp;"|"&amp;J3406,Market!$A$31:$A$54,0))</f>
        <v/>
      </c>
      <c r="L3406" s="6">
        <f>INDEX(Settings!$E$13:$E$19,MATCH(I3406,Settings!$B$13:$B$19,0))</f>
        <v/>
      </c>
      <c r="M3406" s="25">
        <f>INDEX(Structure!$K$6:$K$12,MATCH(I3406,Structure!$A$6:$A$12,0))</f>
        <v/>
      </c>
      <c r="N3406" s="26">
        <f>INDEX(Structure!$G$25:$G$52,MATCH(B3406&amp;"|"&amp;I3406,Structure!$A$25:$A$52,0))</f>
        <v/>
      </c>
      <c r="O3406" s="26">
        <f>INDEX(Structure!$H$25:$H$52,MATCH(B3406&amp;"|"&amp;I3406,Structure!$A$25:$A$52,0))</f>
        <v/>
      </c>
      <c r="P3406" s="26">
        <f>INDEX(Structure!$I$25:$I$52,MATCH(B3406&amp;"|"&amp;I3406,Structure!$A$25:$A$52,0))</f>
        <v/>
      </c>
      <c r="Q3406" s="20">
        <f>G3406/H3406</f>
        <v/>
      </c>
      <c r="R3406" s="20">
        <f>G3406/O3406</f>
        <v/>
      </c>
      <c r="S3406" s="32">
        <f>(G3406-N3406)/(P3406-N3406)</f>
        <v/>
      </c>
      <c r="T3406" s="4">
        <f>IF(G3406&lt;N3406,"Below",IF(G3406&gt;P3406,"Above","Within"))</f>
        <v/>
      </c>
      <c r="U3406" s="17">
        <f>MAX(0,N3406-G3406)*F3406</f>
        <v/>
      </c>
      <c r="V3406" s="17">
        <f>MAX(0,G3406-P3406)*F3406</f>
        <v/>
      </c>
      <c r="W3406" s="33">
        <f>IF(T3406="Above",LN(G3406/P3406)/LN(1+INDEX(Market!$E$6:$E$9,MATCH(B3406,Market!$A$6:$A$9,0))),0)</f>
        <v/>
      </c>
    </row>
    <row r="3407">
      <c r="A3407" s="5" t="inlineStr">
        <is>
          <t>E03952</t>
        </is>
      </c>
      <c r="B3407" s="5" t="inlineStr">
        <is>
          <t>DE</t>
        </is>
      </c>
      <c r="C3407" s="5" t="inlineStr">
        <is>
          <t>Customer Service</t>
        </is>
      </c>
      <c r="D3407" s="5" t="inlineStr">
        <is>
          <t>L3</t>
        </is>
      </c>
      <c r="E3407" s="5" t="inlineStr">
        <is>
          <t>F</t>
        </is>
      </c>
      <c r="F3407" s="5" t="n">
        <v>1</v>
      </c>
      <c r="G3407" s="31" t="n">
        <v>54000</v>
      </c>
      <c r="H3407" s="31" t="n">
        <v>54700</v>
      </c>
      <c r="I3407" s="6">
        <f>INDEX(Roles!$J$5:$J$40,MATCH(C3407&amp;"|"&amp;D3407,Roles!$A$5:$A$40,0))</f>
        <v/>
      </c>
      <c r="J3407" s="6">
        <f>INDEX(Roles!$K$5:$K$40,MATCH(C3407&amp;"|"&amp;D3407,Roles!$A$5:$A$40,0))</f>
        <v/>
      </c>
      <c r="K3407" s="26">
        <f>INDEX(Market!$K$31:$K$54,MATCH(B3407&amp;"|"&amp;J3407,Market!$A$31:$A$54,0))</f>
        <v/>
      </c>
      <c r="L3407" s="6">
        <f>INDEX(Settings!$E$13:$E$19,MATCH(I3407,Settings!$B$13:$B$19,0))</f>
        <v/>
      </c>
      <c r="M3407" s="25">
        <f>INDEX(Structure!$K$6:$K$12,MATCH(I3407,Structure!$A$6:$A$12,0))</f>
        <v/>
      </c>
      <c r="N3407" s="26">
        <f>INDEX(Structure!$G$25:$G$52,MATCH(B3407&amp;"|"&amp;I3407,Structure!$A$25:$A$52,0))</f>
        <v/>
      </c>
      <c r="O3407" s="26">
        <f>INDEX(Structure!$H$25:$H$52,MATCH(B3407&amp;"|"&amp;I3407,Structure!$A$25:$A$52,0))</f>
        <v/>
      </c>
      <c r="P3407" s="26">
        <f>INDEX(Structure!$I$25:$I$52,MATCH(B3407&amp;"|"&amp;I3407,Structure!$A$25:$A$52,0))</f>
        <v/>
      </c>
      <c r="Q3407" s="20">
        <f>G3407/H3407</f>
        <v/>
      </c>
      <c r="R3407" s="20">
        <f>G3407/O3407</f>
        <v/>
      </c>
      <c r="S3407" s="32">
        <f>(G3407-N3407)/(P3407-N3407)</f>
        <v/>
      </c>
      <c r="T3407" s="4">
        <f>IF(G3407&lt;N3407,"Below",IF(G3407&gt;P3407,"Above","Within"))</f>
        <v/>
      </c>
      <c r="U3407" s="17">
        <f>MAX(0,N3407-G3407)*F3407</f>
        <v/>
      </c>
      <c r="V3407" s="17">
        <f>MAX(0,G3407-P3407)*F3407</f>
        <v/>
      </c>
      <c r="W3407" s="33">
        <f>IF(T3407="Above",LN(G3407/P3407)/LN(1+INDEX(Market!$E$6:$E$9,MATCH(B3407,Market!$A$6:$A$9,0))),0)</f>
        <v/>
      </c>
    </row>
    <row r="3408">
      <c r="A3408" s="5" t="inlineStr">
        <is>
          <t>E03953</t>
        </is>
      </c>
      <c r="B3408" s="5" t="inlineStr">
        <is>
          <t>IT</t>
        </is>
      </c>
      <c r="C3408" s="5" t="inlineStr">
        <is>
          <t>Tech</t>
        </is>
      </c>
      <c r="D3408" s="5" t="inlineStr">
        <is>
          <t>L1</t>
        </is>
      </c>
      <c r="E3408" s="5" t="inlineStr">
        <is>
          <t>M</t>
        </is>
      </c>
      <c r="F3408" s="5" t="n">
        <v>1</v>
      </c>
      <c r="G3408" s="31" t="n">
        <v>31000</v>
      </c>
      <c r="H3408" s="31" t="n">
        <v>32500</v>
      </c>
      <c r="I3408" s="6">
        <f>INDEX(Roles!$J$5:$J$40,MATCH(C3408&amp;"|"&amp;D3408,Roles!$A$5:$A$40,0))</f>
        <v/>
      </c>
      <c r="J3408" s="6">
        <f>INDEX(Roles!$K$5:$K$40,MATCH(C3408&amp;"|"&amp;D3408,Roles!$A$5:$A$40,0))</f>
        <v/>
      </c>
      <c r="K3408" s="26">
        <f>INDEX(Market!$K$31:$K$54,MATCH(B3408&amp;"|"&amp;J3408,Market!$A$31:$A$54,0))</f>
        <v/>
      </c>
      <c r="L3408" s="6">
        <f>INDEX(Settings!$E$13:$E$19,MATCH(I3408,Settings!$B$13:$B$19,0))</f>
        <v/>
      </c>
      <c r="M3408" s="25">
        <f>INDEX(Structure!$K$6:$K$12,MATCH(I3408,Structure!$A$6:$A$12,0))</f>
        <v/>
      </c>
      <c r="N3408" s="26">
        <f>INDEX(Structure!$G$25:$G$52,MATCH(B3408&amp;"|"&amp;I3408,Structure!$A$25:$A$52,0))</f>
        <v/>
      </c>
      <c r="O3408" s="26">
        <f>INDEX(Structure!$H$25:$H$52,MATCH(B3408&amp;"|"&amp;I3408,Structure!$A$25:$A$52,0))</f>
        <v/>
      </c>
      <c r="P3408" s="26">
        <f>INDEX(Structure!$I$25:$I$52,MATCH(B3408&amp;"|"&amp;I3408,Structure!$A$25:$A$52,0))</f>
        <v/>
      </c>
      <c r="Q3408" s="20">
        <f>G3408/H3408</f>
        <v/>
      </c>
      <c r="R3408" s="20">
        <f>G3408/O3408</f>
        <v/>
      </c>
      <c r="S3408" s="32">
        <f>(G3408-N3408)/(P3408-N3408)</f>
        <v/>
      </c>
      <c r="T3408" s="4">
        <f>IF(G3408&lt;N3408,"Below",IF(G3408&gt;P3408,"Above","Within"))</f>
        <v/>
      </c>
      <c r="U3408" s="17">
        <f>MAX(0,N3408-G3408)*F3408</f>
        <v/>
      </c>
      <c r="V3408" s="17">
        <f>MAX(0,G3408-P3408)*F3408</f>
        <v/>
      </c>
      <c r="W3408" s="33">
        <f>IF(T3408="Above",LN(G3408/P3408)/LN(1+INDEX(Market!$E$6:$E$9,MATCH(B3408,Market!$A$6:$A$9,0))),0)</f>
        <v/>
      </c>
    </row>
    <row r="3409">
      <c r="A3409" s="5" t="inlineStr">
        <is>
          <t>E03955</t>
        </is>
      </c>
      <c r="B3409" s="5" t="inlineStr">
        <is>
          <t>IT</t>
        </is>
      </c>
      <c r="C3409" s="5" t="inlineStr">
        <is>
          <t>Operations</t>
        </is>
      </c>
      <c r="D3409" s="5" t="inlineStr">
        <is>
          <t>L1</t>
        </is>
      </c>
      <c r="E3409" s="5" t="inlineStr">
        <is>
          <t>F</t>
        </is>
      </c>
      <c r="F3409" s="5" t="n">
        <v>1</v>
      </c>
      <c r="G3409" s="31" t="n">
        <v>23950</v>
      </c>
      <c r="H3409" s="31" t="n">
        <v>24700</v>
      </c>
      <c r="I3409" s="6">
        <f>INDEX(Roles!$J$5:$J$40,MATCH(C3409&amp;"|"&amp;D3409,Roles!$A$5:$A$40,0))</f>
        <v/>
      </c>
      <c r="J3409" s="6">
        <f>INDEX(Roles!$K$5:$K$40,MATCH(C3409&amp;"|"&amp;D3409,Roles!$A$5:$A$40,0))</f>
        <v/>
      </c>
      <c r="K3409" s="26">
        <f>INDEX(Market!$K$31:$K$54,MATCH(B3409&amp;"|"&amp;J3409,Market!$A$31:$A$54,0))</f>
        <v/>
      </c>
      <c r="L3409" s="6">
        <f>INDEX(Settings!$E$13:$E$19,MATCH(I3409,Settings!$B$13:$B$19,0))</f>
        <v/>
      </c>
      <c r="M3409" s="25">
        <f>INDEX(Structure!$K$6:$K$12,MATCH(I3409,Structure!$A$6:$A$12,0))</f>
        <v/>
      </c>
      <c r="N3409" s="26">
        <f>INDEX(Structure!$G$25:$G$52,MATCH(B3409&amp;"|"&amp;I3409,Structure!$A$25:$A$52,0))</f>
        <v/>
      </c>
      <c r="O3409" s="26">
        <f>INDEX(Structure!$H$25:$H$52,MATCH(B3409&amp;"|"&amp;I3409,Structure!$A$25:$A$52,0))</f>
        <v/>
      </c>
      <c r="P3409" s="26">
        <f>INDEX(Structure!$I$25:$I$52,MATCH(B3409&amp;"|"&amp;I3409,Structure!$A$25:$A$52,0))</f>
        <v/>
      </c>
      <c r="Q3409" s="20">
        <f>G3409/H3409</f>
        <v/>
      </c>
      <c r="R3409" s="20">
        <f>G3409/O3409</f>
        <v/>
      </c>
      <c r="S3409" s="32">
        <f>(G3409-N3409)/(P3409-N3409)</f>
        <v/>
      </c>
      <c r="T3409" s="4">
        <f>IF(G3409&lt;N3409,"Below",IF(G3409&gt;P3409,"Above","Within"))</f>
        <v/>
      </c>
      <c r="U3409" s="17">
        <f>MAX(0,N3409-G3409)*F3409</f>
        <v/>
      </c>
      <c r="V3409" s="17">
        <f>MAX(0,G3409-P3409)*F3409</f>
        <v/>
      </c>
      <c r="W3409" s="33">
        <f>IF(T3409="Above",LN(G3409/P3409)/LN(1+INDEX(Market!$E$6:$E$9,MATCH(B3409,Market!$A$6:$A$9,0))),0)</f>
        <v/>
      </c>
    </row>
    <row r="3410">
      <c r="A3410" s="5" t="inlineStr">
        <is>
          <t>E03956</t>
        </is>
      </c>
      <c r="B3410" s="5" t="inlineStr">
        <is>
          <t>PL</t>
        </is>
      </c>
      <c r="C3410" s="5" t="inlineStr">
        <is>
          <t>Customer Service</t>
        </is>
      </c>
      <c r="D3410" s="5" t="inlineStr">
        <is>
          <t>L4</t>
        </is>
      </c>
      <c r="E3410" s="5" t="inlineStr">
        <is>
          <t>M</t>
        </is>
      </c>
      <c r="F3410" s="5" t="n">
        <v>0.8</v>
      </c>
      <c r="G3410" s="31" t="n">
        <v>38850</v>
      </c>
      <c r="H3410" s="31" t="n">
        <v>39700</v>
      </c>
      <c r="I3410" s="6">
        <f>INDEX(Roles!$J$5:$J$40,MATCH(C3410&amp;"|"&amp;D3410,Roles!$A$5:$A$40,0))</f>
        <v/>
      </c>
      <c r="J3410" s="6">
        <f>INDEX(Roles!$K$5:$K$40,MATCH(C3410&amp;"|"&amp;D3410,Roles!$A$5:$A$40,0))</f>
        <v/>
      </c>
      <c r="K3410" s="26">
        <f>INDEX(Market!$K$31:$K$54,MATCH(B3410&amp;"|"&amp;J3410,Market!$A$31:$A$54,0))</f>
        <v/>
      </c>
      <c r="L3410" s="6">
        <f>INDEX(Settings!$E$13:$E$19,MATCH(I3410,Settings!$B$13:$B$19,0))</f>
        <v/>
      </c>
      <c r="M3410" s="25">
        <f>INDEX(Structure!$K$6:$K$12,MATCH(I3410,Structure!$A$6:$A$12,0))</f>
        <v/>
      </c>
      <c r="N3410" s="26">
        <f>INDEX(Structure!$G$25:$G$52,MATCH(B3410&amp;"|"&amp;I3410,Structure!$A$25:$A$52,0))</f>
        <v/>
      </c>
      <c r="O3410" s="26">
        <f>INDEX(Structure!$H$25:$H$52,MATCH(B3410&amp;"|"&amp;I3410,Structure!$A$25:$A$52,0))</f>
        <v/>
      </c>
      <c r="P3410" s="26">
        <f>INDEX(Structure!$I$25:$I$52,MATCH(B3410&amp;"|"&amp;I3410,Structure!$A$25:$A$52,0))</f>
        <v/>
      </c>
      <c r="Q3410" s="20">
        <f>G3410/H3410</f>
        <v/>
      </c>
      <c r="R3410" s="20">
        <f>G3410/O3410</f>
        <v/>
      </c>
      <c r="S3410" s="32">
        <f>(G3410-N3410)/(P3410-N3410)</f>
        <v/>
      </c>
      <c r="T3410" s="4">
        <f>IF(G3410&lt;N3410,"Below",IF(G3410&gt;P3410,"Above","Within"))</f>
        <v/>
      </c>
      <c r="U3410" s="17">
        <f>MAX(0,N3410-G3410)*F3410</f>
        <v/>
      </c>
      <c r="V3410" s="17">
        <f>MAX(0,G3410-P3410)*F3410</f>
        <v/>
      </c>
      <c r="W3410" s="33">
        <f>IF(T3410="Above",LN(G3410/P3410)/LN(1+INDEX(Market!$E$6:$E$9,MATCH(B3410,Market!$A$6:$A$9,0))),0)</f>
        <v/>
      </c>
    </row>
    <row r="3411">
      <c r="A3411" s="5" t="inlineStr">
        <is>
          <t>E03957</t>
        </is>
      </c>
      <c r="B3411" s="5" t="inlineStr">
        <is>
          <t>IT</t>
        </is>
      </c>
      <c r="C3411" s="5" t="inlineStr">
        <is>
          <t>Tech</t>
        </is>
      </c>
      <c r="D3411" s="5" t="inlineStr">
        <is>
          <t>L2</t>
        </is>
      </c>
      <c r="E3411" s="5" t="inlineStr">
        <is>
          <t>F</t>
        </is>
      </c>
      <c r="F3411" s="5" t="n">
        <v>1</v>
      </c>
      <c r="G3411" s="31" t="n">
        <v>39850</v>
      </c>
      <c r="H3411" s="31" t="n">
        <v>40600</v>
      </c>
      <c r="I3411" s="6">
        <f>INDEX(Roles!$J$5:$J$40,MATCH(C3411&amp;"|"&amp;D3411,Roles!$A$5:$A$40,0))</f>
        <v/>
      </c>
      <c r="J3411" s="6">
        <f>INDEX(Roles!$K$5:$K$40,MATCH(C3411&amp;"|"&amp;D3411,Roles!$A$5:$A$40,0))</f>
        <v/>
      </c>
      <c r="K3411" s="26">
        <f>INDEX(Market!$K$31:$K$54,MATCH(B3411&amp;"|"&amp;J3411,Market!$A$31:$A$54,0))</f>
        <v/>
      </c>
      <c r="L3411" s="6">
        <f>INDEX(Settings!$E$13:$E$19,MATCH(I3411,Settings!$B$13:$B$19,0))</f>
        <v/>
      </c>
      <c r="M3411" s="25">
        <f>INDEX(Structure!$K$6:$K$12,MATCH(I3411,Structure!$A$6:$A$12,0))</f>
        <v/>
      </c>
      <c r="N3411" s="26">
        <f>INDEX(Structure!$G$25:$G$52,MATCH(B3411&amp;"|"&amp;I3411,Structure!$A$25:$A$52,0))</f>
        <v/>
      </c>
      <c r="O3411" s="26">
        <f>INDEX(Structure!$H$25:$H$52,MATCH(B3411&amp;"|"&amp;I3411,Structure!$A$25:$A$52,0))</f>
        <v/>
      </c>
      <c r="P3411" s="26">
        <f>INDEX(Structure!$I$25:$I$52,MATCH(B3411&amp;"|"&amp;I3411,Structure!$A$25:$A$52,0))</f>
        <v/>
      </c>
      <c r="Q3411" s="20">
        <f>G3411/H3411</f>
        <v/>
      </c>
      <c r="R3411" s="20">
        <f>G3411/O3411</f>
        <v/>
      </c>
      <c r="S3411" s="32">
        <f>(G3411-N3411)/(P3411-N3411)</f>
        <v/>
      </c>
      <c r="T3411" s="4">
        <f>IF(G3411&lt;N3411,"Below",IF(G3411&gt;P3411,"Above","Within"))</f>
        <v/>
      </c>
      <c r="U3411" s="17">
        <f>MAX(0,N3411-G3411)*F3411</f>
        <v/>
      </c>
      <c r="V3411" s="17">
        <f>MAX(0,G3411-P3411)*F3411</f>
        <v/>
      </c>
      <c r="W3411" s="33">
        <f>IF(T3411="Above",LN(G3411/P3411)/LN(1+INDEX(Market!$E$6:$E$9,MATCH(B3411,Market!$A$6:$A$9,0))),0)</f>
        <v/>
      </c>
    </row>
    <row r="3412">
      <c r="A3412" s="5" t="inlineStr">
        <is>
          <t>E03958</t>
        </is>
      </c>
      <c r="B3412" s="5" t="inlineStr">
        <is>
          <t>IT</t>
        </is>
      </c>
      <c r="C3412" s="5" t="inlineStr">
        <is>
          <t>Customer Service</t>
        </is>
      </c>
      <c r="D3412" s="5" t="inlineStr">
        <is>
          <t>L2</t>
        </is>
      </c>
      <c r="E3412" s="5" t="inlineStr">
        <is>
          <t>F</t>
        </is>
      </c>
      <c r="F3412" s="5" t="n">
        <v>1</v>
      </c>
      <c r="G3412" s="31" t="n">
        <v>29150</v>
      </c>
      <c r="H3412" s="31" t="n">
        <v>29200</v>
      </c>
      <c r="I3412" s="6">
        <f>INDEX(Roles!$J$5:$J$40,MATCH(C3412&amp;"|"&amp;D3412,Roles!$A$5:$A$40,0))</f>
        <v/>
      </c>
      <c r="J3412" s="6">
        <f>INDEX(Roles!$K$5:$K$40,MATCH(C3412&amp;"|"&amp;D3412,Roles!$A$5:$A$40,0))</f>
        <v/>
      </c>
      <c r="K3412" s="26">
        <f>INDEX(Market!$K$31:$K$54,MATCH(B3412&amp;"|"&amp;J3412,Market!$A$31:$A$54,0))</f>
        <v/>
      </c>
      <c r="L3412" s="6">
        <f>INDEX(Settings!$E$13:$E$19,MATCH(I3412,Settings!$B$13:$B$19,0))</f>
        <v/>
      </c>
      <c r="M3412" s="25">
        <f>INDEX(Structure!$K$6:$K$12,MATCH(I3412,Structure!$A$6:$A$12,0))</f>
        <v/>
      </c>
      <c r="N3412" s="26">
        <f>INDEX(Structure!$G$25:$G$52,MATCH(B3412&amp;"|"&amp;I3412,Structure!$A$25:$A$52,0))</f>
        <v/>
      </c>
      <c r="O3412" s="26">
        <f>INDEX(Structure!$H$25:$H$52,MATCH(B3412&amp;"|"&amp;I3412,Structure!$A$25:$A$52,0))</f>
        <v/>
      </c>
      <c r="P3412" s="26">
        <f>INDEX(Structure!$I$25:$I$52,MATCH(B3412&amp;"|"&amp;I3412,Structure!$A$25:$A$52,0))</f>
        <v/>
      </c>
      <c r="Q3412" s="20">
        <f>G3412/H3412</f>
        <v/>
      </c>
      <c r="R3412" s="20">
        <f>G3412/O3412</f>
        <v/>
      </c>
      <c r="S3412" s="32">
        <f>(G3412-N3412)/(P3412-N3412)</f>
        <v/>
      </c>
      <c r="T3412" s="4">
        <f>IF(G3412&lt;N3412,"Below",IF(G3412&gt;P3412,"Above","Within"))</f>
        <v/>
      </c>
      <c r="U3412" s="17">
        <f>MAX(0,N3412-G3412)*F3412</f>
        <v/>
      </c>
      <c r="V3412" s="17">
        <f>MAX(0,G3412-P3412)*F3412</f>
        <v/>
      </c>
      <c r="W3412" s="33">
        <f>IF(T3412="Above",LN(G3412/P3412)/LN(1+INDEX(Market!$E$6:$E$9,MATCH(B3412,Market!$A$6:$A$9,0))),0)</f>
        <v/>
      </c>
    </row>
    <row r="3413">
      <c r="A3413" s="5" t="inlineStr">
        <is>
          <t>E03959</t>
        </is>
      </c>
      <c r="B3413" s="5" t="inlineStr">
        <is>
          <t>PL</t>
        </is>
      </c>
      <c r="C3413" s="5" t="inlineStr">
        <is>
          <t>Customer Service</t>
        </is>
      </c>
      <c r="D3413" s="5" t="inlineStr">
        <is>
          <t>L4</t>
        </is>
      </c>
      <c r="E3413" s="5" t="inlineStr">
        <is>
          <t>F</t>
        </is>
      </c>
      <c r="F3413" s="5" t="n">
        <v>1</v>
      </c>
      <c r="G3413" s="31" t="n">
        <v>39900</v>
      </c>
      <c r="H3413" s="31" t="n">
        <v>39700</v>
      </c>
      <c r="I3413" s="6">
        <f>INDEX(Roles!$J$5:$J$40,MATCH(C3413&amp;"|"&amp;D3413,Roles!$A$5:$A$40,0))</f>
        <v/>
      </c>
      <c r="J3413" s="6">
        <f>INDEX(Roles!$K$5:$K$40,MATCH(C3413&amp;"|"&amp;D3413,Roles!$A$5:$A$40,0))</f>
        <v/>
      </c>
      <c r="K3413" s="26">
        <f>INDEX(Market!$K$31:$K$54,MATCH(B3413&amp;"|"&amp;J3413,Market!$A$31:$A$54,0))</f>
        <v/>
      </c>
      <c r="L3413" s="6">
        <f>INDEX(Settings!$E$13:$E$19,MATCH(I3413,Settings!$B$13:$B$19,0))</f>
        <v/>
      </c>
      <c r="M3413" s="25">
        <f>INDEX(Structure!$K$6:$K$12,MATCH(I3413,Structure!$A$6:$A$12,0))</f>
        <v/>
      </c>
      <c r="N3413" s="26">
        <f>INDEX(Structure!$G$25:$G$52,MATCH(B3413&amp;"|"&amp;I3413,Structure!$A$25:$A$52,0))</f>
        <v/>
      </c>
      <c r="O3413" s="26">
        <f>INDEX(Structure!$H$25:$H$52,MATCH(B3413&amp;"|"&amp;I3413,Structure!$A$25:$A$52,0))</f>
        <v/>
      </c>
      <c r="P3413" s="26">
        <f>INDEX(Structure!$I$25:$I$52,MATCH(B3413&amp;"|"&amp;I3413,Structure!$A$25:$A$52,0))</f>
        <v/>
      </c>
      <c r="Q3413" s="20">
        <f>G3413/H3413</f>
        <v/>
      </c>
      <c r="R3413" s="20">
        <f>G3413/O3413</f>
        <v/>
      </c>
      <c r="S3413" s="32">
        <f>(G3413-N3413)/(P3413-N3413)</f>
        <v/>
      </c>
      <c r="T3413" s="4">
        <f>IF(G3413&lt;N3413,"Below",IF(G3413&gt;P3413,"Above","Within"))</f>
        <v/>
      </c>
      <c r="U3413" s="17">
        <f>MAX(0,N3413-G3413)*F3413</f>
        <v/>
      </c>
      <c r="V3413" s="17">
        <f>MAX(0,G3413-P3413)*F3413</f>
        <v/>
      </c>
      <c r="W3413" s="33">
        <f>IF(T3413="Above",LN(G3413/P3413)/LN(1+INDEX(Market!$E$6:$E$9,MATCH(B3413,Market!$A$6:$A$9,0))),0)</f>
        <v/>
      </c>
    </row>
    <row r="3414">
      <c r="A3414" s="5" t="inlineStr">
        <is>
          <t>E03960</t>
        </is>
      </c>
      <c r="B3414" s="5" t="inlineStr">
        <is>
          <t>IT</t>
        </is>
      </c>
      <c r="C3414" s="5" t="inlineStr">
        <is>
          <t>Customer Service</t>
        </is>
      </c>
      <c r="D3414" s="5" t="inlineStr">
        <is>
          <t>L3</t>
        </is>
      </c>
      <c r="E3414" s="5" t="inlineStr">
        <is>
          <t>M</t>
        </is>
      </c>
      <c r="F3414" s="5" t="n">
        <v>1</v>
      </c>
      <c r="G3414" s="31" t="n">
        <v>33900</v>
      </c>
      <c r="H3414" s="31" t="n">
        <v>37400</v>
      </c>
      <c r="I3414" s="6">
        <f>INDEX(Roles!$J$5:$J$40,MATCH(C3414&amp;"|"&amp;D3414,Roles!$A$5:$A$40,0))</f>
        <v/>
      </c>
      <c r="J3414" s="6">
        <f>INDEX(Roles!$K$5:$K$40,MATCH(C3414&amp;"|"&amp;D3414,Roles!$A$5:$A$40,0))</f>
        <v/>
      </c>
      <c r="K3414" s="26">
        <f>INDEX(Market!$K$31:$K$54,MATCH(B3414&amp;"|"&amp;J3414,Market!$A$31:$A$54,0))</f>
        <v/>
      </c>
      <c r="L3414" s="6">
        <f>INDEX(Settings!$E$13:$E$19,MATCH(I3414,Settings!$B$13:$B$19,0))</f>
        <v/>
      </c>
      <c r="M3414" s="25">
        <f>INDEX(Structure!$K$6:$K$12,MATCH(I3414,Structure!$A$6:$A$12,0))</f>
        <v/>
      </c>
      <c r="N3414" s="26">
        <f>INDEX(Structure!$G$25:$G$52,MATCH(B3414&amp;"|"&amp;I3414,Structure!$A$25:$A$52,0))</f>
        <v/>
      </c>
      <c r="O3414" s="26">
        <f>INDEX(Structure!$H$25:$H$52,MATCH(B3414&amp;"|"&amp;I3414,Structure!$A$25:$A$52,0))</f>
        <v/>
      </c>
      <c r="P3414" s="26">
        <f>INDEX(Structure!$I$25:$I$52,MATCH(B3414&amp;"|"&amp;I3414,Structure!$A$25:$A$52,0))</f>
        <v/>
      </c>
      <c r="Q3414" s="20">
        <f>G3414/H3414</f>
        <v/>
      </c>
      <c r="R3414" s="20">
        <f>G3414/O3414</f>
        <v/>
      </c>
      <c r="S3414" s="32">
        <f>(G3414-N3414)/(P3414-N3414)</f>
        <v/>
      </c>
      <c r="T3414" s="4">
        <f>IF(G3414&lt;N3414,"Below",IF(G3414&gt;P3414,"Above","Within"))</f>
        <v/>
      </c>
      <c r="U3414" s="17">
        <f>MAX(0,N3414-G3414)*F3414</f>
        <v/>
      </c>
      <c r="V3414" s="17">
        <f>MAX(0,G3414-P3414)*F3414</f>
        <v/>
      </c>
      <c r="W3414" s="33">
        <f>IF(T3414="Above",LN(G3414/P3414)/LN(1+INDEX(Market!$E$6:$E$9,MATCH(B3414,Market!$A$6:$A$9,0))),0)</f>
        <v/>
      </c>
    </row>
    <row r="3415">
      <c r="A3415" s="5" t="inlineStr">
        <is>
          <t>E03961</t>
        </is>
      </c>
      <c r="B3415" s="5" t="inlineStr">
        <is>
          <t>PL</t>
        </is>
      </c>
      <c r="C3415" s="5" t="inlineStr">
        <is>
          <t>Operations</t>
        </is>
      </c>
      <c r="D3415" s="5" t="inlineStr">
        <is>
          <t>L2</t>
        </is>
      </c>
      <c r="E3415" s="5" t="inlineStr">
        <is>
          <t>F</t>
        </is>
      </c>
      <c r="F3415" s="5" t="n">
        <v>1</v>
      </c>
      <c r="G3415" s="31" t="n">
        <v>24100</v>
      </c>
      <c r="H3415" s="31" t="n">
        <v>24900</v>
      </c>
      <c r="I3415" s="6">
        <f>INDEX(Roles!$J$5:$J$40,MATCH(C3415&amp;"|"&amp;D3415,Roles!$A$5:$A$40,0))</f>
        <v/>
      </c>
      <c r="J3415" s="6">
        <f>INDEX(Roles!$K$5:$K$40,MATCH(C3415&amp;"|"&amp;D3415,Roles!$A$5:$A$40,0))</f>
        <v/>
      </c>
      <c r="K3415" s="26">
        <f>INDEX(Market!$K$31:$K$54,MATCH(B3415&amp;"|"&amp;J3415,Market!$A$31:$A$54,0))</f>
        <v/>
      </c>
      <c r="L3415" s="6">
        <f>INDEX(Settings!$E$13:$E$19,MATCH(I3415,Settings!$B$13:$B$19,0))</f>
        <v/>
      </c>
      <c r="M3415" s="25">
        <f>INDEX(Structure!$K$6:$K$12,MATCH(I3415,Structure!$A$6:$A$12,0))</f>
        <v/>
      </c>
      <c r="N3415" s="26">
        <f>INDEX(Structure!$G$25:$G$52,MATCH(B3415&amp;"|"&amp;I3415,Structure!$A$25:$A$52,0))</f>
        <v/>
      </c>
      <c r="O3415" s="26">
        <f>INDEX(Structure!$H$25:$H$52,MATCH(B3415&amp;"|"&amp;I3415,Structure!$A$25:$A$52,0))</f>
        <v/>
      </c>
      <c r="P3415" s="26">
        <f>INDEX(Structure!$I$25:$I$52,MATCH(B3415&amp;"|"&amp;I3415,Structure!$A$25:$A$52,0))</f>
        <v/>
      </c>
      <c r="Q3415" s="20">
        <f>G3415/H3415</f>
        <v/>
      </c>
      <c r="R3415" s="20">
        <f>G3415/O3415</f>
        <v/>
      </c>
      <c r="S3415" s="32">
        <f>(G3415-N3415)/(P3415-N3415)</f>
        <v/>
      </c>
      <c r="T3415" s="4">
        <f>IF(G3415&lt;N3415,"Below",IF(G3415&gt;P3415,"Above","Within"))</f>
        <v/>
      </c>
      <c r="U3415" s="17">
        <f>MAX(0,N3415-G3415)*F3415</f>
        <v/>
      </c>
      <c r="V3415" s="17">
        <f>MAX(0,G3415-P3415)*F3415</f>
        <v/>
      </c>
      <c r="W3415" s="33">
        <f>IF(T3415="Above",LN(G3415/P3415)/LN(1+INDEX(Market!$E$6:$E$9,MATCH(B3415,Market!$A$6:$A$9,0))),0)</f>
        <v/>
      </c>
    </row>
    <row r="3416">
      <c r="A3416" s="5" t="inlineStr">
        <is>
          <t>E03962</t>
        </is>
      </c>
      <c r="B3416" s="5" t="inlineStr">
        <is>
          <t>PL</t>
        </is>
      </c>
      <c r="C3416" s="5" t="inlineStr">
        <is>
          <t>Operations</t>
        </is>
      </c>
      <c r="D3416" s="5" t="inlineStr">
        <is>
          <t>L2</t>
        </is>
      </c>
      <c r="E3416" s="5" t="inlineStr">
        <is>
          <t>M</t>
        </is>
      </c>
      <c r="F3416" s="5" t="n">
        <v>1</v>
      </c>
      <c r="G3416" s="31" t="n">
        <v>26650</v>
      </c>
      <c r="H3416" s="31" t="n">
        <v>24900</v>
      </c>
      <c r="I3416" s="6">
        <f>INDEX(Roles!$J$5:$J$40,MATCH(C3416&amp;"|"&amp;D3416,Roles!$A$5:$A$40,0))</f>
        <v/>
      </c>
      <c r="J3416" s="6">
        <f>INDEX(Roles!$K$5:$K$40,MATCH(C3416&amp;"|"&amp;D3416,Roles!$A$5:$A$40,0))</f>
        <v/>
      </c>
      <c r="K3416" s="26">
        <f>INDEX(Market!$K$31:$K$54,MATCH(B3416&amp;"|"&amp;J3416,Market!$A$31:$A$54,0))</f>
        <v/>
      </c>
      <c r="L3416" s="6">
        <f>INDEX(Settings!$E$13:$E$19,MATCH(I3416,Settings!$B$13:$B$19,0))</f>
        <v/>
      </c>
      <c r="M3416" s="25">
        <f>INDEX(Structure!$K$6:$K$12,MATCH(I3416,Structure!$A$6:$A$12,0))</f>
        <v/>
      </c>
      <c r="N3416" s="26">
        <f>INDEX(Structure!$G$25:$G$52,MATCH(B3416&amp;"|"&amp;I3416,Structure!$A$25:$A$52,0))</f>
        <v/>
      </c>
      <c r="O3416" s="26">
        <f>INDEX(Structure!$H$25:$H$52,MATCH(B3416&amp;"|"&amp;I3416,Structure!$A$25:$A$52,0))</f>
        <v/>
      </c>
      <c r="P3416" s="26">
        <f>INDEX(Structure!$I$25:$I$52,MATCH(B3416&amp;"|"&amp;I3416,Structure!$A$25:$A$52,0))</f>
        <v/>
      </c>
      <c r="Q3416" s="20">
        <f>G3416/H3416</f>
        <v/>
      </c>
      <c r="R3416" s="20">
        <f>G3416/O3416</f>
        <v/>
      </c>
      <c r="S3416" s="32">
        <f>(G3416-N3416)/(P3416-N3416)</f>
        <v/>
      </c>
      <c r="T3416" s="4">
        <f>IF(G3416&lt;N3416,"Below",IF(G3416&gt;P3416,"Above","Within"))</f>
        <v/>
      </c>
      <c r="U3416" s="17">
        <f>MAX(0,N3416-G3416)*F3416</f>
        <v/>
      </c>
      <c r="V3416" s="17">
        <f>MAX(0,G3416-P3416)*F3416</f>
        <v/>
      </c>
      <c r="W3416" s="33">
        <f>IF(T3416="Above",LN(G3416/P3416)/LN(1+INDEX(Market!$E$6:$E$9,MATCH(B3416,Market!$A$6:$A$9,0))),0)</f>
        <v/>
      </c>
    </row>
    <row r="3417">
      <c r="A3417" s="5" t="inlineStr">
        <is>
          <t>E03963</t>
        </is>
      </c>
      <c r="B3417" s="5" t="inlineStr">
        <is>
          <t>PL</t>
        </is>
      </c>
      <c r="C3417" s="5" t="inlineStr">
        <is>
          <t>Customer Service</t>
        </is>
      </c>
      <c r="D3417" s="5" t="inlineStr">
        <is>
          <t>L1</t>
        </is>
      </c>
      <c r="E3417" s="5" t="inlineStr">
        <is>
          <t>F</t>
        </is>
      </c>
      <c r="F3417" s="5" t="n">
        <v>1</v>
      </c>
      <c r="G3417" s="31" t="n">
        <v>20100</v>
      </c>
      <c r="H3417" s="31" t="n">
        <v>18900</v>
      </c>
      <c r="I3417" s="6">
        <f>INDEX(Roles!$J$5:$J$40,MATCH(C3417&amp;"|"&amp;D3417,Roles!$A$5:$A$40,0))</f>
        <v/>
      </c>
      <c r="J3417" s="6">
        <f>INDEX(Roles!$K$5:$K$40,MATCH(C3417&amp;"|"&amp;D3417,Roles!$A$5:$A$40,0))</f>
        <v/>
      </c>
      <c r="K3417" s="26">
        <f>INDEX(Market!$K$31:$K$54,MATCH(B3417&amp;"|"&amp;J3417,Market!$A$31:$A$54,0))</f>
        <v/>
      </c>
      <c r="L3417" s="6">
        <f>INDEX(Settings!$E$13:$E$19,MATCH(I3417,Settings!$B$13:$B$19,0))</f>
        <v/>
      </c>
      <c r="M3417" s="25">
        <f>INDEX(Structure!$K$6:$K$12,MATCH(I3417,Structure!$A$6:$A$12,0))</f>
        <v/>
      </c>
      <c r="N3417" s="26">
        <f>INDEX(Structure!$G$25:$G$52,MATCH(B3417&amp;"|"&amp;I3417,Structure!$A$25:$A$52,0))</f>
        <v/>
      </c>
      <c r="O3417" s="26">
        <f>INDEX(Structure!$H$25:$H$52,MATCH(B3417&amp;"|"&amp;I3417,Structure!$A$25:$A$52,0))</f>
        <v/>
      </c>
      <c r="P3417" s="26">
        <f>INDEX(Structure!$I$25:$I$52,MATCH(B3417&amp;"|"&amp;I3417,Structure!$A$25:$A$52,0))</f>
        <v/>
      </c>
      <c r="Q3417" s="20">
        <f>G3417/H3417</f>
        <v/>
      </c>
      <c r="R3417" s="20">
        <f>G3417/O3417</f>
        <v/>
      </c>
      <c r="S3417" s="32">
        <f>(G3417-N3417)/(P3417-N3417)</f>
        <v/>
      </c>
      <c r="T3417" s="4">
        <f>IF(G3417&lt;N3417,"Below",IF(G3417&gt;P3417,"Above","Within"))</f>
        <v/>
      </c>
      <c r="U3417" s="17">
        <f>MAX(0,N3417-G3417)*F3417</f>
        <v/>
      </c>
      <c r="V3417" s="17">
        <f>MAX(0,G3417-P3417)*F3417</f>
        <v/>
      </c>
      <c r="W3417" s="33">
        <f>IF(T3417="Above",LN(G3417/P3417)/LN(1+INDEX(Market!$E$6:$E$9,MATCH(B3417,Market!$A$6:$A$9,0))),0)</f>
        <v/>
      </c>
    </row>
    <row r="3418">
      <c r="A3418" s="5" t="inlineStr">
        <is>
          <t>E03964</t>
        </is>
      </c>
      <c r="B3418" s="5" t="inlineStr">
        <is>
          <t>PL</t>
        </is>
      </c>
      <c r="C3418" s="5" t="inlineStr">
        <is>
          <t>Customer Service</t>
        </is>
      </c>
      <c r="D3418" s="5" t="inlineStr">
        <is>
          <t>L4</t>
        </is>
      </c>
      <c r="E3418" s="5" t="inlineStr">
        <is>
          <t>F</t>
        </is>
      </c>
      <c r="F3418" s="5" t="n">
        <v>1</v>
      </c>
      <c r="G3418" s="31" t="n">
        <v>48850</v>
      </c>
      <c r="H3418" s="31" t="n">
        <v>39700</v>
      </c>
      <c r="I3418" s="6">
        <f>INDEX(Roles!$J$5:$J$40,MATCH(C3418&amp;"|"&amp;D3418,Roles!$A$5:$A$40,0))</f>
        <v/>
      </c>
      <c r="J3418" s="6">
        <f>INDEX(Roles!$K$5:$K$40,MATCH(C3418&amp;"|"&amp;D3418,Roles!$A$5:$A$40,0))</f>
        <v/>
      </c>
      <c r="K3418" s="26">
        <f>INDEX(Market!$K$31:$K$54,MATCH(B3418&amp;"|"&amp;J3418,Market!$A$31:$A$54,0))</f>
        <v/>
      </c>
      <c r="L3418" s="6">
        <f>INDEX(Settings!$E$13:$E$19,MATCH(I3418,Settings!$B$13:$B$19,0))</f>
        <v/>
      </c>
      <c r="M3418" s="25">
        <f>INDEX(Structure!$K$6:$K$12,MATCH(I3418,Structure!$A$6:$A$12,0))</f>
        <v/>
      </c>
      <c r="N3418" s="26">
        <f>INDEX(Structure!$G$25:$G$52,MATCH(B3418&amp;"|"&amp;I3418,Structure!$A$25:$A$52,0))</f>
        <v/>
      </c>
      <c r="O3418" s="26">
        <f>INDEX(Structure!$H$25:$H$52,MATCH(B3418&amp;"|"&amp;I3418,Structure!$A$25:$A$52,0))</f>
        <v/>
      </c>
      <c r="P3418" s="26">
        <f>INDEX(Structure!$I$25:$I$52,MATCH(B3418&amp;"|"&amp;I3418,Structure!$A$25:$A$52,0))</f>
        <v/>
      </c>
      <c r="Q3418" s="20">
        <f>G3418/H3418</f>
        <v/>
      </c>
      <c r="R3418" s="20">
        <f>G3418/O3418</f>
        <v/>
      </c>
      <c r="S3418" s="32">
        <f>(G3418-N3418)/(P3418-N3418)</f>
        <v/>
      </c>
      <c r="T3418" s="4">
        <f>IF(G3418&lt;N3418,"Below",IF(G3418&gt;P3418,"Above","Within"))</f>
        <v/>
      </c>
      <c r="U3418" s="17">
        <f>MAX(0,N3418-G3418)*F3418</f>
        <v/>
      </c>
      <c r="V3418" s="17">
        <f>MAX(0,G3418-P3418)*F3418</f>
        <v/>
      </c>
      <c r="W3418" s="33">
        <f>IF(T3418="Above",LN(G3418/P3418)/LN(1+INDEX(Market!$E$6:$E$9,MATCH(B3418,Market!$A$6:$A$9,0))),0)</f>
        <v/>
      </c>
    </row>
    <row r="3419">
      <c r="A3419" s="5" t="inlineStr">
        <is>
          <t>E03965</t>
        </is>
      </c>
      <c r="B3419" s="5" t="inlineStr">
        <is>
          <t>DE</t>
        </is>
      </c>
      <c r="C3419" s="5" t="inlineStr">
        <is>
          <t>Sales</t>
        </is>
      </c>
      <c r="D3419" s="5" t="inlineStr">
        <is>
          <t>L3</t>
        </is>
      </c>
      <c r="E3419" s="5" t="inlineStr">
        <is>
          <t>M</t>
        </is>
      </c>
      <c r="F3419" s="5" t="n">
        <v>1</v>
      </c>
      <c r="G3419" s="31" t="n">
        <v>58400</v>
      </c>
      <c r="H3419" s="31" t="n">
        <v>63800</v>
      </c>
      <c r="I3419" s="6">
        <f>INDEX(Roles!$J$5:$J$40,MATCH(C3419&amp;"|"&amp;D3419,Roles!$A$5:$A$40,0))</f>
        <v/>
      </c>
      <c r="J3419" s="6">
        <f>INDEX(Roles!$K$5:$K$40,MATCH(C3419&amp;"|"&amp;D3419,Roles!$A$5:$A$40,0))</f>
        <v/>
      </c>
      <c r="K3419" s="26">
        <f>INDEX(Market!$K$31:$K$54,MATCH(B3419&amp;"|"&amp;J3419,Market!$A$31:$A$54,0))</f>
        <v/>
      </c>
      <c r="L3419" s="6">
        <f>INDEX(Settings!$E$13:$E$19,MATCH(I3419,Settings!$B$13:$B$19,0))</f>
        <v/>
      </c>
      <c r="M3419" s="25">
        <f>INDEX(Structure!$K$6:$K$12,MATCH(I3419,Structure!$A$6:$A$12,0))</f>
        <v/>
      </c>
      <c r="N3419" s="26">
        <f>INDEX(Structure!$G$25:$G$52,MATCH(B3419&amp;"|"&amp;I3419,Structure!$A$25:$A$52,0))</f>
        <v/>
      </c>
      <c r="O3419" s="26">
        <f>INDEX(Structure!$H$25:$H$52,MATCH(B3419&amp;"|"&amp;I3419,Structure!$A$25:$A$52,0))</f>
        <v/>
      </c>
      <c r="P3419" s="26">
        <f>INDEX(Structure!$I$25:$I$52,MATCH(B3419&amp;"|"&amp;I3419,Structure!$A$25:$A$52,0))</f>
        <v/>
      </c>
      <c r="Q3419" s="20">
        <f>G3419/H3419</f>
        <v/>
      </c>
      <c r="R3419" s="20">
        <f>G3419/O3419</f>
        <v/>
      </c>
      <c r="S3419" s="32">
        <f>(G3419-N3419)/(P3419-N3419)</f>
        <v/>
      </c>
      <c r="T3419" s="4">
        <f>IF(G3419&lt;N3419,"Below",IF(G3419&gt;P3419,"Above","Within"))</f>
        <v/>
      </c>
      <c r="U3419" s="17">
        <f>MAX(0,N3419-G3419)*F3419</f>
        <v/>
      </c>
      <c r="V3419" s="17">
        <f>MAX(0,G3419-P3419)*F3419</f>
        <v/>
      </c>
      <c r="W3419" s="33">
        <f>IF(T3419="Above",LN(G3419/P3419)/LN(1+INDEX(Market!$E$6:$E$9,MATCH(B3419,Market!$A$6:$A$9,0))),0)</f>
        <v/>
      </c>
    </row>
    <row r="3420">
      <c r="A3420" s="5" t="inlineStr">
        <is>
          <t>E03966</t>
        </is>
      </c>
      <c r="B3420" s="5" t="inlineStr">
        <is>
          <t>DE</t>
        </is>
      </c>
      <c r="C3420" s="5" t="inlineStr">
        <is>
          <t>HR</t>
        </is>
      </c>
      <c r="D3420" s="5" t="inlineStr">
        <is>
          <t>L4</t>
        </is>
      </c>
      <c r="E3420" s="5" t="inlineStr">
        <is>
          <t>M</t>
        </is>
      </c>
      <c r="F3420" s="5" t="n">
        <v>1</v>
      </c>
      <c r="G3420" s="31" t="n">
        <v>86850</v>
      </c>
      <c r="H3420" s="31" t="n">
        <v>79800</v>
      </c>
      <c r="I3420" s="6">
        <f>INDEX(Roles!$J$5:$J$40,MATCH(C3420&amp;"|"&amp;D3420,Roles!$A$5:$A$40,0))</f>
        <v/>
      </c>
      <c r="J3420" s="6">
        <f>INDEX(Roles!$K$5:$K$40,MATCH(C3420&amp;"|"&amp;D3420,Roles!$A$5:$A$40,0))</f>
        <v/>
      </c>
      <c r="K3420" s="26">
        <f>INDEX(Market!$K$31:$K$54,MATCH(B3420&amp;"|"&amp;J3420,Market!$A$31:$A$54,0))</f>
        <v/>
      </c>
      <c r="L3420" s="6">
        <f>INDEX(Settings!$E$13:$E$19,MATCH(I3420,Settings!$B$13:$B$19,0))</f>
        <v/>
      </c>
      <c r="M3420" s="25">
        <f>INDEX(Structure!$K$6:$K$12,MATCH(I3420,Structure!$A$6:$A$12,0))</f>
        <v/>
      </c>
      <c r="N3420" s="26">
        <f>INDEX(Structure!$G$25:$G$52,MATCH(B3420&amp;"|"&amp;I3420,Structure!$A$25:$A$52,0))</f>
        <v/>
      </c>
      <c r="O3420" s="26">
        <f>INDEX(Structure!$H$25:$H$52,MATCH(B3420&amp;"|"&amp;I3420,Structure!$A$25:$A$52,0))</f>
        <v/>
      </c>
      <c r="P3420" s="26">
        <f>INDEX(Structure!$I$25:$I$52,MATCH(B3420&amp;"|"&amp;I3420,Structure!$A$25:$A$52,0))</f>
        <v/>
      </c>
      <c r="Q3420" s="20">
        <f>G3420/H3420</f>
        <v/>
      </c>
      <c r="R3420" s="20">
        <f>G3420/O3420</f>
        <v/>
      </c>
      <c r="S3420" s="32">
        <f>(G3420-N3420)/(P3420-N3420)</f>
        <v/>
      </c>
      <c r="T3420" s="4">
        <f>IF(G3420&lt;N3420,"Below",IF(G3420&gt;P3420,"Above","Within"))</f>
        <v/>
      </c>
      <c r="U3420" s="17">
        <f>MAX(0,N3420-G3420)*F3420</f>
        <v/>
      </c>
      <c r="V3420" s="17">
        <f>MAX(0,G3420-P3420)*F3420</f>
        <v/>
      </c>
      <c r="W3420" s="33">
        <f>IF(T3420="Above",LN(G3420/P3420)/LN(1+INDEX(Market!$E$6:$E$9,MATCH(B3420,Market!$A$6:$A$9,0))),0)</f>
        <v/>
      </c>
    </row>
    <row r="3421">
      <c r="A3421" s="5" t="inlineStr">
        <is>
          <t>E03968</t>
        </is>
      </c>
      <c r="B3421" s="5" t="inlineStr">
        <is>
          <t>ES</t>
        </is>
      </c>
      <c r="C3421" s="5" t="inlineStr">
        <is>
          <t>HR</t>
        </is>
      </c>
      <c r="D3421" s="5" t="inlineStr">
        <is>
          <t>L1</t>
        </is>
      </c>
      <c r="E3421" s="5" t="inlineStr">
        <is>
          <t>F</t>
        </is>
      </c>
      <c r="F3421" s="5" t="n">
        <v>1</v>
      </c>
      <c r="G3421" s="31" t="n">
        <v>24700</v>
      </c>
      <c r="H3421" s="31" t="n">
        <v>25000</v>
      </c>
      <c r="I3421" s="6">
        <f>INDEX(Roles!$J$5:$J$40,MATCH(C3421&amp;"|"&amp;D3421,Roles!$A$5:$A$40,0))</f>
        <v/>
      </c>
      <c r="J3421" s="6">
        <f>INDEX(Roles!$K$5:$K$40,MATCH(C3421&amp;"|"&amp;D3421,Roles!$A$5:$A$40,0))</f>
        <v/>
      </c>
      <c r="K3421" s="26">
        <f>INDEX(Market!$K$31:$K$54,MATCH(B3421&amp;"|"&amp;J3421,Market!$A$31:$A$54,0))</f>
        <v/>
      </c>
      <c r="L3421" s="6">
        <f>INDEX(Settings!$E$13:$E$19,MATCH(I3421,Settings!$B$13:$B$19,0))</f>
        <v/>
      </c>
      <c r="M3421" s="25">
        <f>INDEX(Structure!$K$6:$K$12,MATCH(I3421,Structure!$A$6:$A$12,0))</f>
        <v/>
      </c>
      <c r="N3421" s="26">
        <f>INDEX(Structure!$G$25:$G$52,MATCH(B3421&amp;"|"&amp;I3421,Structure!$A$25:$A$52,0))</f>
        <v/>
      </c>
      <c r="O3421" s="26">
        <f>INDEX(Structure!$H$25:$H$52,MATCH(B3421&amp;"|"&amp;I3421,Structure!$A$25:$A$52,0))</f>
        <v/>
      </c>
      <c r="P3421" s="26">
        <f>INDEX(Structure!$I$25:$I$52,MATCH(B3421&amp;"|"&amp;I3421,Structure!$A$25:$A$52,0))</f>
        <v/>
      </c>
      <c r="Q3421" s="20">
        <f>G3421/H3421</f>
        <v/>
      </c>
      <c r="R3421" s="20">
        <f>G3421/O3421</f>
        <v/>
      </c>
      <c r="S3421" s="32">
        <f>(G3421-N3421)/(P3421-N3421)</f>
        <v/>
      </c>
      <c r="T3421" s="4">
        <f>IF(G3421&lt;N3421,"Below",IF(G3421&gt;P3421,"Above","Within"))</f>
        <v/>
      </c>
      <c r="U3421" s="17">
        <f>MAX(0,N3421-G3421)*F3421</f>
        <v/>
      </c>
      <c r="V3421" s="17">
        <f>MAX(0,G3421-P3421)*F3421</f>
        <v/>
      </c>
      <c r="W3421" s="33">
        <f>IF(T3421="Above",LN(G3421/P3421)/LN(1+INDEX(Market!$E$6:$E$9,MATCH(B3421,Market!$A$6:$A$9,0))),0)</f>
        <v/>
      </c>
    </row>
    <row r="3422">
      <c r="A3422" s="5" t="inlineStr">
        <is>
          <t>E03969</t>
        </is>
      </c>
      <c r="B3422" s="5" t="inlineStr">
        <is>
          <t>ES</t>
        </is>
      </c>
      <c r="C3422" s="5" t="inlineStr">
        <is>
          <t>Tech</t>
        </is>
      </c>
      <c r="D3422" s="5" t="inlineStr">
        <is>
          <t>L5</t>
        </is>
      </c>
      <c r="E3422" s="5" t="inlineStr">
        <is>
          <t>M</t>
        </is>
      </c>
      <c r="F3422" s="5" t="n">
        <v>1</v>
      </c>
      <c r="G3422" s="31" t="n">
        <v>92300</v>
      </c>
      <c r="H3422" s="31" t="n">
        <v>90600</v>
      </c>
      <c r="I3422" s="6">
        <f>INDEX(Roles!$J$5:$J$40,MATCH(C3422&amp;"|"&amp;D3422,Roles!$A$5:$A$40,0))</f>
        <v/>
      </c>
      <c r="J3422" s="6">
        <f>INDEX(Roles!$K$5:$K$40,MATCH(C3422&amp;"|"&amp;D3422,Roles!$A$5:$A$40,0))</f>
        <v/>
      </c>
      <c r="K3422" s="26">
        <f>INDEX(Market!$K$31:$K$54,MATCH(B3422&amp;"|"&amp;J3422,Market!$A$31:$A$54,0))</f>
        <v/>
      </c>
      <c r="L3422" s="6">
        <f>INDEX(Settings!$E$13:$E$19,MATCH(I3422,Settings!$B$13:$B$19,0))</f>
        <v/>
      </c>
      <c r="M3422" s="25">
        <f>INDEX(Structure!$K$6:$K$12,MATCH(I3422,Structure!$A$6:$A$12,0))</f>
        <v/>
      </c>
      <c r="N3422" s="26">
        <f>INDEX(Structure!$G$25:$G$52,MATCH(B3422&amp;"|"&amp;I3422,Structure!$A$25:$A$52,0))</f>
        <v/>
      </c>
      <c r="O3422" s="26">
        <f>INDEX(Structure!$H$25:$H$52,MATCH(B3422&amp;"|"&amp;I3422,Structure!$A$25:$A$52,0))</f>
        <v/>
      </c>
      <c r="P3422" s="26">
        <f>INDEX(Structure!$I$25:$I$52,MATCH(B3422&amp;"|"&amp;I3422,Structure!$A$25:$A$52,0))</f>
        <v/>
      </c>
      <c r="Q3422" s="20">
        <f>G3422/H3422</f>
        <v/>
      </c>
      <c r="R3422" s="20">
        <f>G3422/O3422</f>
        <v/>
      </c>
      <c r="S3422" s="32">
        <f>(G3422-N3422)/(P3422-N3422)</f>
        <v/>
      </c>
      <c r="T3422" s="4">
        <f>IF(G3422&lt;N3422,"Below",IF(G3422&gt;P3422,"Above","Within"))</f>
        <v/>
      </c>
      <c r="U3422" s="17">
        <f>MAX(0,N3422-G3422)*F3422</f>
        <v/>
      </c>
      <c r="V3422" s="17">
        <f>MAX(0,G3422-P3422)*F3422</f>
        <v/>
      </c>
      <c r="W3422" s="33">
        <f>IF(T3422="Above",LN(G3422/P3422)/LN(1+INDEX(Market!$E$6:$E$9,MATCH(B3422,Market!$A$6:$A$9,0))),0)</f>
        <v/>
      </c>
    </row>
    <row r="3423">
      <c r="A3423" s="5" t="inlineStr">
        <is>
          <t>E03971</t>
        </is>
      </c>
      <c r="B3423" s="5" t="inlineStr">
        <is>
          <t>PL</t>
        </is>
      </c>
      <c r="C3423" s="5" t="inlineStr">
        <is>
          <t>Sales</t>
        </is>
      </c>
      <c r="D3423" s="5" t="inlineStr">
        <is>
          <t>L2</t>
        </is>
      </c>
      <c r="E3423" s="5" t="inlineStr">
        <is>
          <t>F</t>
        </is>
      </c>
      <c r="F3423" s="5" t="n">
        <v>1</v>
      </c>
      <c r="G3423" s="31" t="n">
        <v>25050</v>
      </c>
      <c r="H3423" s="31" t="n">
        <v>27600</v>
      </c>
      <c r="I3423" s="6">
        <f>INDEX(Roles!$J$5:$J$40,MATCH(C3423&amp;"|"&amp;D3423,Roles!$A$5:$A$40,0))</f>
        <v/>
      </c>
      <c r="J3423" s="6">
        <f>INDEX(Roles!$K$5:$K$40,MATCH(C3423&amp;"|"&amp;D3423,Roles!$A$5:$A$40,0))</f>
        <v/>
      </c>
      <c r="K3423" s="26">
        <f>INDEX(Market!$K$31:$K$54,MATCH(B3423&amp;"|"&amp;J3423,Market!$A$31:$A$54,0))</f>
        <v/>
      </c>
      <c r="L3423" s="6">
        <f>INDEX(Settings!$E$13:$E$19,MATCH(I3423,Settings!$B$13:$B$19,0))</f>
        <v/>
      </c>
      <c r="M3423" s="25">
        <f>INDEX(Structure!$K$6:$K$12,MATCH(I3423,Structure!$A$6:$A$12,0))</f>
        <v/>
      </c>
      <c r="N3423" s="26">
        <f>INDEX(Structure!$G$25:$G$52,MATCH(B3423&amp;"|"&amp;I3423,Structure!$A$25:$A$52,0))</f>
        <v/>
      </c>
      <c r="O3423" s="26">
        <f>INDEX(Structure!$H$25:$H$52,MATCH(B3423&amp;"|"&amp;I3423,Structure!$A$25:$A$52,0))</f>
        <v/>
      </c>
      <c r="P3423" s="26">
        <f>INDEX(Structure!$I$25:$I$52,MATCH(B3423&amp;"|"&amp;I3423,Structure!$A$25:$A$52,0))</f>
        <v/>
      </c>
      <c r="Q3423" s="20">
        <f>G3423/H3423</f>
        <v/>
      </c>
      <c r="R3423" s="20">
        <f>G3423/O3423</f>
        <v/>
      </c>
      <c r="S3423" s="32">
        <f>(G3423-N3423)/(P3423-N3423)</f>
        <v/>
      </c>
      <c r="T3423" s="4">
        <f>IF(G3423&lt;N3423,"Below",IF(G3423&gt;P3423,"Above","Within"))</f>
        <v/>
      </c>
      <c r="U3423" s="17">
        <f>MAX(0,N3423-G3423)*F3423</f>
        <v/>
      </c>
      <c r="V3423" s="17">
        <f>MAX(0,G3423-P3423)*F3423</f>
        <v/>
      </c>
      <c r="W3423" s="33">
        <f>IF(T3423="Above",LN(G3423/P3423)/LN(1+INDEX(Market!$E$6:$E$9,MATCH(B3423,Market!$A$6:$A$9,0))),0)</f>
        <v/>
      </c>
    </row>
    <row r="3424">
      <c r="A3424" s="5" t="inlineStr">
        <is>
          <t>E03972</t>
        </is>
      </c>
      <c r="B3424" s="5" t="inlineStr">
        <is>
          <t>DE</t>
        </is>
      </c>
      <c r="C3424" s="5" t="inlineStr">
        <is>
          <t>Sales</t>
        </is>
      </c>
      <c r="D3424" s="5" t="inlineStr">
        <is>
          <t>L2</t>
        </is>
      </c>
      <c r="E3424" s="5" t="inlineStr">
        <is>
          <t>F</t>
        </is>
      </c>
      <c r="F3424" s="5" t="n">
        <v>1</v>
      </c>
      <c r="G3424" s="31" t="n">
        <v>46200</v>
      </c>
      <c r="H3424" s="31" t="n">
        <v>49900</v>
      </c>
      <c r="I3424" s="6">
        <f>INDEX(Roles!$J$5:$J$40,MATCH(C3424&amp;"|"&amp;D3424,Roles!$A$5:$A$40,0))</f>
        <v/>
      </c>
      <c r="J3424" s="6">
        <f>INDEX(Roles!$K$5:$K$40,MATCH(C3424&amp;"|"&amp;D3424,Roles!$A$5:$A$40,0))</f>
        <v/>
      </c>
      <c r="K3424" s="26">
        <f>INDEX(Market!$K$31:$K$54,MATCH(B3424&amp;"|"&amp;J3424,Market!$A$31:$A$54,0))</f>
        <v/>
      </c>
      <c r="L3424" s="6">
        <f>INDEX(Settings!$E$13:$E$19,MATCH(I3424,Settings!$B$13:$B$19,0))</f>
        <v/>
      </c>
      <c r="M3424" s="25">
        <f>INDEX(Structure!$K$6:$K$12,MATCH(I3424,Structure!$A$6:$A$12,0))</f>
        <v/>
      </c>
      <c r="N3424" s="26">
        <f>INDEX(Structure!$G$25:$G$52,MATCH(B3424&amp;"|"&amp;I3424,Structure!$A$25:$A$52,0))</f>
        <v/>
      </c>
      <c r="O3424" s="26">
        <f>INDEX(Structure!$H$25:$H$52,MATCH(B3424&amp;"|"&amp;I3424,Structure!$A$25:$A$52,0))</f>
        <v/>
      </c>
      <c r="P3424" s="26">
        <f>INDEX(Structure!$I$25:$I$52,MATCH(B3424&amp;"|"&amp;I3424,Structure!$A$25:$A$52,0))</f>
        <v/>
      </c>
      <c r="Q3424" s="20">
        <f>G3424/H3424</f>
        <v/>
      </c>
      <c r="R3424" s="20">
        <f>G3424/O3424</f>
        <v/>
      </c>
      <c r="S3424" s="32">
        <f>(G3424-N3424)/(P3424-N3424)</f>
        <v/>
      </c>
      <c r="T3424" s="4">
        <f>IF(G3424&lt;N3424,"Below",IF(G3424&gt;P3424,"Above","Within"))</f>
        <v/>
      </c>
      <c r="U3424" s="17">
        <f>MAX(0,N3424-G3424)*F3424</f>
        <v/>
      </c>
      <c r="V3424" s="17">
        <f>MAX(0,G3424-P3424)*F3424</f>
        <v/>
      </c>
      <c r="W3424" s="33">
        <f>IF(T3424="Above",LN(G3424/P3424)/LN(1+INDEX(Market!$E$6:$E$9,MATCH(B3424,Market!$A$6:$A$9,0))),0)</f>
        <v/>
      </c>
    </row>
    <row r="3425">
      <c r="A3425" s="5" t="inlineStr">
        <is>
          <t>E03974</t>
        </is>
      </c>
      <c r="B3425" s="5" t="inlineStr">
        <is>
          <t>DE</t>
        </is>
      </c>
      <c r="C3425" s="5" t="inlineStr">
        <is>
          <t>HR</t>
        </is>
      </c>
      <c r="D3425" s="5" t="inlineStr">
        <is>
          <t>L3</t>
        </is>
      </c>
      <c r="E3425" s="5" t="inlineStr">
        <is>
          <t>F</t>
        </is>
      </c>
      <c r="F3425" s="5" t="n">
        <v>1</v>
      </c>
      <c r="G3425" s="31" t="n">
        <v>64250</v>
      </c>
      <c r="H3425" s="31" t="n">
        <v>60800</v>
      </c>
      <c r="I3425" s="6">
        <f>INDEX(Roles!$J$5:$J$40,MATCH(C3425&amp;"|"&amp;D3425,Roles!$A$5:$A$40,0))</f>
        <v/>
      </c>
      <c r="J3425" s="6">
        <f>INDEX(Roles!$K$5:$K$40,MATCH(C3425&amp;"|"&amp;D3425,Roles!$A$5:$A$40,0))</f>
        <v/>
      </c>
      <c r="K3425" s="26">
        <f>INDEX(Market!$K$31:$K$54,MATCH(B3425&amp;"|"&amp;J3425,Market!$A$31:$A$54,0))</f>
        <v/>
      </c>
      <c r="L3425" s="6">
        <f>INDEX(Settings!$E$13:$E$19,MATCH(I3425,Settings!$B$13:$B$19,0))</f>
        <v/>
      </c>
      <c r="M3425" s="25">
        <f>INDEX(Structure!$K$6:$K$12,MATCH(I3425,Structure!$A$6:$A$12,0))</f>
        <v/>
      </c>
      <c r="N3425" s="26">
        <f>INDEX(Structure!$G$25:$G$52,MATCH(B3425&amp;"|"&amp;I3425,Structure!$A$25:$A$52,0))</f>
        <v/>
      </c>
      <c r="O3425" s="26">
        <f>INDEX(Structure!$H$25:$H$52,MATCH(B3425&amp;"|"&amp;I3425,Structure!$A$25:$A$52,0))</f>
        <v/>
      </c>
      <c r="P3425" s="26">
        <f>INDEX(Structure!$I$25:$I$52,MATCH(B3425&amp;"|"&amp;I3425,Structure!$A$25:$A$52,0))</f>
        <v/>
      </c>
      <c r="Q3425" s="20">
        <f>G3425/H3425</f>
        <v/>
      </c>
      <c r="R3425" s="20">
        <f>G3425/O3425</f>
        <v/>
      </c>
      <c r="S3425" s="32">
        <f>(G3425-N3425)/(P3425-N3425)</f>
        <v/>
      </c>
      <c r="T3425" s="4">
        <f>IF(G3425&lt;N3425,"Below",IF(G3425&gt;P3425,"Above","Within"))</f>
        <v/>
      </c>
      <c r="U3425" s="17">
        <f>MAX(0,N3425-G3425)*F3425</f>
        <v/>
      </c>
      <c r="V3425" s="17">
        <f>MAX(0,G3425-P3425)*F3425</f>
        <v/>
      </c>
      <c r="W3425" s="33">
        <f>IF(T3425="Above",LN(G3425/P3425)/LN(1+INDEX(Market!$E$6:$E$9,MATCH(B3425,Market!$A$6:$A$9,0))),0)</f>
        <v/>
      </c>
    </row>
    <row r="3426">
      <c r="A3426" s="5" t="inlineStr">
        <is>
          <t>E03975</t>
        </is>
      </c>
      <c r="B3426" s="5" t="inlineStr">
        <is>
          <t>IT</t>
        </is>
      </c>
      <c r="C3426" s="5" t="inlineStr">
        <is>
          <t>Customer Service</t>
        </is>
      </c>
      <c r="D3426" s="5" t="inlineStr">
        <is>
          <t>L2</t>
        </is>
      </c>
      <c r="E3426" s="5" t="inlineStr">
        <is>
          <t>M</t>
        </is>
      </c>
      <c r="F3426" s="5" t="n">
        <v>1</v>
      </c>
      <c r="G3426" s="31" t="n">
        <v>28100</v>
      </c>
      <c r="H3426" s="31" t="n">
        <v>29200</v>
      </c>
      <c r="I3426" s="6">
        <f>INDEX(Roles!$J$5:$J$40,MATCH(C3426&amp;"|"&amp;D3426,Roles!$A$5:$A$40,0))</f>
        <v/>
      </c>
      <c r="J3426" s="6">
        <f>INDEX(Roles!$K$5:$K$40,MATCH(C3426&amp;"|"&amp;D3426,Roles!$A$5:$A$40,0))</f>
        <v/>
      </c>
      <c r="K3426" s="26">
        <f>INDEX(Market!$K$31:$K$54,MATCH(B3426&amp;"|"&amp;J3426,Market!$A$31:$A$54,0))</f>
        <v/>
      </c>
      <c r="L3426" s="6">
        <f>INDEX(Settings!$E$13:$E$19,MATCH(I3426,Settings!$B$13:$B$19,0))</f>
        <v/>
      </c>
      <c r="M3426" s="25">
        <f>INDEX(Structure!$K$6:$K$12,MATCH(I3426,Structure!$A$6:$A$12,0))</f>
        <v/>
      </c>
      <c r="N3426" s="26">
        <f>INDEX(Structure!$G$25:$G$52,MATCH(B3426&amp;"|"&amp;I3426,Structure!$A$25:$A$52,0))</f>
        <v/>
      </c>
      <c r="O3426" s="26">
        <f>INDEX(Structure!$H$25:$H$52,MATCH(B3426&amp;"|"&amp;I3426,Structure!$A$25:$A$52,0))</f>
        <v/>
      </c>
      <c r="P3426" s="26">
        <f>INDEX(Structure!$I$25:$I$52,MATCH(B3426&amp;"|"&amp;I3426,Structure!$A$25:$A$52,0))</f>
        <v/>
      </c>
      <c r="Q3426" s="20">
        <f>G3426/H3426</f>
        <v/>
      </c>
      <c r="R3426" s="20">
        <f>G3426/O3426</f>
        <v/>
      </c>
      <c r="S3426" s="32">
        <f>(G3426-N3426)/(P3426-N3426)</f>
        <v/>
      </c>
      <c r="T3426" s="4">
        <f>IF(G3426&lt;N3426,"Below",IF(G3426&gt;P3426,"Above","Within"))</f>
        <v/>
      </c>
      <c r="U3426" s="17">
        <f>MAX(0,N3426-G3426)*F3426</f>
        <v/>
      </c>
      <c r="V3426" s="17">
        <f>MAX(0,G3426-P3426)*F3426</f>
        <v/>
      </c>
      <c r="W3426" s="33">
        <f>IF(T3426="Above",LN(G3426/P3426)/LN(1+INDEX(Market!$E$6:$E$9,MATCH(B3426,Market!$A$6:$A$9,0))),0)</f>
        <v/>
      </c>
    </row>
    <row r="3427">
      <c r="A3427" s="5" t="inlineStr">
        <is>
          <t>E03976</t>
        </is>
      </c>
      <c r="B3427" s="5" t="inlineStr">
        <is>
          <t>PL</t>
        </is>
      </c>
      <c r="C3427" s="5" t="inlineStr">
        <is>
          <t>Operations</t>
        </is>
      </c>
      <c r="D3427" s="5" t="inlineStr">
        <is>
          <t>L3</t>
        </is>
      </c>
      <c r="E3427" s="5" t="inlineStr">
        <is>
          <t>F</t>
        </is>
      </c>
      <c r="F3427" s="5" t="n">
        <v>1</v>
      </c>
      <c r="G3427" s="31" t="n">
        <v>32000</v>
      </c>
      <c r="H3427" s="31" t="n">
        <v>31900</v>
      </c>
      <c r="I3427" s="6">
        <f>INDEX(Roles!$J$5:$J$40,MATCH(C3427&amp;"|"&amp;D3427,Roles!$A$5:$A$40,0))</f>
        <v/>
      </c>
      <c r="J3427" s="6">
        <f>INDEX(Roles!$K$5:$K$40,MATCH(C3427&amp;"|"&amp;D3427,Roles!$A$5:$A$40,0))</f>
        <v/>
      </c>
      <c r="K3427" s="26">
        <f>INDEX(Market!$K$31:$K$54,MATCH(B3427&amp;"|"&amp;J3427,Market!$A$31:$A$54,0))</f>
        <v/>
      </c>
      <c r="L3427" s="6">
        <f>INDEX(Settings!$E$13:$E$19,MATCH(I3427,Settings!$B$13:$B$19,0))</f>
        <v/>
      </c>
      <c r="M3427" s="25">
        <f>INDEX(Structure!$K$6:$K$12,MATCH(I3427,Structure!$A$6:$A$12,0))</f>
        <v/>
      </c>
      <c r="N3427" s="26">
        <f>INDEX(Structure!$G$25:$G$52,MATCH(B3427&amp;"|"&amp;I3427,Structure!$A$25:$A$52,0))</f>
        <v/>
      </c>
      <c r="O3427" s="26">
        <f>INDEX(Structure!$H$25:$H$52,MATCH(B3427&amp;"|"&amp;I3427,Structure!$A$25:$A$52,0))</f>
        <v/>
      </c>
      <c r="P3427" s="26">
        <f>INDEX(Structure!$I$25:$I$52,MATCH(B3427&amp;"|"&amp;I3427,Structure!$A$25:$A$52,0))</f>
        <v/>
      </c>
      <c r="Q3427" s="20">
        <f>G3427/H3427</f>
        <v/>
      </c>
      <c r="R3427" s="20">
        <f>G3427/O3427</f>
        <v/>
      </c>
      <c r="S3427" s="32">
        <f>(G3427-N3427)/(P3427-N3427)</f>
        <v/>
      </c>
      <c r="T3427" s="4">
        <f>IF(G3427&lt;N3427,"Below",IF(G3427&gt;P3427,"Above","Within"))</f>
        <v/>
      </c>
      <c r="U3427" s="17">
        <f>MAX(0,N3427-G3427)*F3427</f>
        <v/>
      </c>
      <c r="V3427" s="17">
        <f>MAX(0,G3427-P3427)*F3427</f>
        <v/>
      </c>
      <c r="W3427" s="33">
        <f>IF(T3427="Above",LN(G3427/P3427)/LN(1+INDEX(Market!$E$6:$E$9,MATCH(B3427,Market!$A$6:$A$9,0))),0)</f>
        <v/>
      </c>
    </row>
    <row r="3428">
      <c r="A3428" s="5" t="inlineStr">
        <is>
          <t>E03977</t>
        </is>
      </c>
      <c r="B3428" s="5" t="inlineStr">
        <is>
          <t>IT</t>
        </is>
      </c>
      <c r="C3428" s="5" t="inlineStr">
        <is>
          <t>Operations</t>
        </is>
      </c>
      <c r="D3428" s="5" t="inlineStr">
        <is>
          <t>L5</t>
        </is>
      </c>
      <c r="E3428" s="5" t="inlineStr">
        <is>
          <t>M</t>
        </is>
      </c>
      <c r="F3428" s="5" t="n">
        <v>1</v>
      </c>
      <c r="G3428" s="31" t="n">
        <v>77000</v>
      </c>
      <c r="H3428" s="31" t="n">
        <v>71600</v>
      </c>
      <c r="I3428" s="6">
        <f>INDEX(Roles!$J$5:$J$40,MATCH(C3428&amp;"|"&amp;D3428,Roles!$A$5:$A$40,0))</f>
        <v/>
      </c>
      <c r="J3428" s="6">
        <f>INDEX(Roles!$K$5:$K$40,MATCH(C3428&amp;"|"&amp;D3428,Roles!$A$5:$A$40,0))</f>
        <v/>
      </c>
      <c r="K3428" s="26">
        <f>INDEX(Market!$K$31:$K$54,MATCH(B3428&amp;"|"&amp;J3428,Market!$A$31:$A$54,0))</f>
        <v/>
      </c>
      <c r="L3428" s="6">
        <f>INDEX(Settings!$E$13:$E$19,MATCH(I3428,Settings!$B$13:$B$19,0))</f>
        <v/>
      </c>
      <c r="M3428" s="25">
        <f>INDEX(Structure!$K$6:$K$12,MATCH(I3428,Structure!$A$6:$A$12,0))</f>
        <v/>
      </c>
      <c r="N3428" s="26">
        <f>INDEX(Structure!$G$25:$G$52,MATCH(B3428&amp;"|"&amp;I3428,Structure!$A$25:$A$52,0))</f>
        <v/>
      </c>
      <c r="O3428" s="26">
        <f>INDEX(Structure!$H$25:$H$52,MATCH(B3428&amp;"|"&amp;I3428,Structure!$A$25:$A$52,0))</f>
        <v/>
      </c>
      <c r="P3428" s="26">
        <f>INDEX(Structure!$I$25:$I$52,MATCH(B3428&amp;"|"&amp;I3428,Structure!$A$25:$A$52,0))</f>
        <v/>
      </c>
      <c r="Q3428" s="20">
        <f>G3428/H3428</f>
        <v/>
      </c>
      <c r="R3428" s="20">
        <f>G3428/O3428</f>
        <v/>
      </c>
      <c r="S3428" s="32">
        <f>(G3428-N3428)/(P3428-N3428)</f>
        <v/>
      </c>
      <c r="T3428" s="4">
        <f>IF(G3428&lt;N3428,"Below",IF(G3428&gt;P3428,"Above","Within"))</f>
        <v/>
      </c>
      <c r="U3428" s="17">
        <f>MAX(0,N3428-G3428)*F3428</f>
        <v/>
      </c>
      <c r="V3428" s="17">
        <f>MAX(0,G3428-P3428)*F3428</f>
        <v/>
      </c>
      <c r="W3428" s="33">
        <f>IF(T3428="Above",LN(G3428/P3428)/LN(1+INDEX(Market!$E$6:$E$9,MATCH(B3428,Market!$A$6:$A$9,0))),0)</f>
        <v/>
      </c>
    </row>
    <row r="3429">
      <c r="A3429" s="5" t="inlineStr">
        <is>
          <t>E03978</t>
        </is>
      </c>
      <c r="B3429" s="5" t="inlineStr">
        <is>
          <t>IT</t>
        </is>
      </c>
      <c r="C3429" s="5" t="inlineStr">
        <is>
          <t>Sales</t>
        </is>
      </c>
      <c r="D3429" s="5" t="inlineStr">
        <is>
          <t>L1</t>
        </is>
      </c>
      <c r="E3429" s="5" t="inlineStr">
        <is>
          <t>M</t>
        </is>
      </c>
      <c r="F3429" s="5" t="n">
        <v>1</v>
      </c>
      <c r="G3429" s="31" t="n">
        <v>27100</v>
      </c>
      <c r="H3429" s="31" t="n">
        <v>27300</v>
      </c>
      <c r="I3429" s="6">
        <f>INDEX(Roles!$J$5:$J$40,MATCH(C3429&amp;"|"&amp;D3429,Roles!$A$5:$A$40,0))</f>
        <v/>
      </c>
      <c r="J3429" s="6">
        <f>INDEX(Roles!$K$5:$K$40,MATCH(C3429&amp;"|"&amp;D3429,Roles!$A$5:$A$40,0))</f>
        <v/>
      </c>
      <c r="K3429" s="26">
        <f>INDEX(Market!$K$31:$K$54,MATCH(B3429&amp;"|"&amp;J3429,Market!$A$31:$A$54,0))</f>
        <v/>
      </c>
      <c r="L3429" s="6">
        <f>INDEX(Settings!$E$13:$E$19,MATCH(I3429,Settings!$B$13:$B$19,0))</f>
        <v/>
      </c>
      <c r="M3429" s="25">
        <f>INDEX(Structure!$K$6:$K$12,MATCH(I3429,Structure!$A$6:$A$12,0))</f>
        <v/>
      </c>
      <c r="N3429" s="26">
        <f>INDEX(Structure!$G$25:$G$52,MATCH(B3429&amp;"|"&amp;I3429,Structure!$A$25:$A$52,0))</f>
        <v/>
      </c>
      <c r="O3429" s="26">
        <f>INDEX(Structure!$H$25:$H$52,MATCH(B3429&amp;"|"&amp;I3429,Structure!$A$25:$A$52,0))</f>
        <v/>
      </c>
      <c r="P3429" s="26">
        <f>INDEX(Structure!$I$25:$I$52,MATCH(B3429&amp;"|"&amp;I3429,Structure!$A$25:$A$52,0))</f>
        <v/>
      </c>
      <c r="Q3429" s="20">
        <f>G3429/H3429</f>
        <v/>
      </c>
      <c r="R3429" s="20">
        <f>G3429/O3429</f>
        <v/>
      </c>
      <c r="S3429" s="32">
        <f>(G3429-N3429)/(P3429-N3429)</f>
        <v/>
      </c>
      <c r="T3429" s="4">
        <f>IF(G3429&lt;N3429,"Below",IF(G3429&gt;P3429,"Above","Within"))</f>
        <v/>
      </c>
      <c r="U3429" s="17">
        <f>MAX(0,N3429-G3429)*F3429</f>
        <v/>
      </c>
      <c r="V3429" s="17">
        <f>MAX(0,G3429-P3429)*F3429</f>
        <v/>
      </c>
      <c r="W3429" s="33">
        <f>IF(T3429="Above",LN(G3429/P3429)/LN(1+INDEX(Market!$E$6:$E$9,MATCH(B3429,Market!$A$6:$A$9,0))),0)</f>
        <v/>
      </c>
    </row>
    <row r="3430">
      <c r="A3430" s="5" t="inlineStr">
        <is>
          <t>E03979</t>
        </is>
      </c>
      <c r="B3430" s="5" t="inlineStr">
        <is>
          <t>DE</t>
        </is>
      </c>
      <c r="C3430" s="5" t="inlineStr">
        <is>
          <t>HR</t>
        </is>
      </c>
      <c r="D3430" s="5" t="inlineStr">
        <is>
          <t>L2</t>
        </is>
      </c>
      <c r="E3430" s="5" t="inlineStr">
        <is>
          <t>M</t>
        </is>
      </c>
      <c r="F3430" s="5" t="n">
        <v>1</v>
      </c>
      <c r="G3430" s="31" t="n">
        <v>40800</v>
      </c>
      <c r="H3430" s="31" t="n">
        <v>47500</v>
      </c>
      <c r="I3430" s="6">
        <f>INDEX(Roles!$J$5:$J$40,MATCH(C3430&amp;"|"&amp;D3430,Roles!$A$5:$A$40,0))</f>
        <v/>
      </c>
      <c r="J3430" s="6">
        <f>INDEX(Roles!$K$5:$K$40,MATCH(C3430&amp;"|"&amp;D3430,Roles!$A$5:$A$40,0))</f>
        <v/>
      </c>
      <c r="K3430" s="26">
        <f>INDEX(Market!$K$31:$K$54,MATCH(B3430&amp;"|"&amp;J3430,Market!$A$31:$A$54,0))</f>
        <v/>
      </c>
      <c r="L3430" s="6">
        <f>INDEX(Settings!$E$13:$E$19,MATCH(I3430,Settings!$B$13:$B$19,0))</f>
        <v/>
      </c>
      <c r="M3430" s="25">
        <f>INDEX(Structure!$K$6:$K$12,MATCH(I3430,Structure!$A$6:$A$12,0))</f>
        <v/>
      </c>
      <c r="N3430" s="26">
        <f>INDEX(Structure!$G$25:$G$52,MATCH(B3430&amp;"|"&amp;I3430,Structure!$A$25:$A$52,0))</f>
        <v/>
      </c>
      <c r="O3430" s="26">
        <f>INDEX(Structure!$H$25:$H$52,MATCH(B3430&amp;"|"&amp;I3430,Structure!$A$25:$A$52,0))</f>
        <v/>
      </c>
      <c r="P3430" s="26">
        <f>INDEX(Structure!$I$25:$I$52,MATCH(B3430&amp;"|"&amp;I3430,Structure!$A$25:$A$52,0))</f>
        <v/>
      </c>
      <c r="Q3430" s="20">
        <f>G3430/H3430</f>
        <v/>
      </c>
      <c r="R3430" s="20">
        <f>G3430/O3430</f>
        <v/>
      </c>
      <c r="S3430" s="32">
        <f>(G3430-N3430)/(P3430-N3430)</f>
        <v/>
      </c>
      <c r="T3430" s="4">
        <f>IF(G3430&lt;N3430,"Below",IF(G3430&gt;P3430,"Above","Within"))</f>
        <v/>
      </c>
      <c r="U3430" s="17">
        <f>MAX(0,N3430-G3430)*F3430</f>
        <v/>
      </c>
      <c r="V3430" s="17">
        <f>MAX(0,G3430-P3430)*F3430</f>
        <v/>
      </c>
      <c r="W3430" s="33">
        <f>IF(T3430="Above",LN(G3430/P3430)/LN(1+INDEX(Market!$E$6:$E$9,MATCH(B3430,Market!$A$6:$A$9,0))),0)</f>
        <v/>
      </c>
    </row>
    <row r="3431">
      <c r="A3431" s="5" t="inlineStr">
        <is>
          <t>E03981</t>
        </is>
      </c>
      <c r="B3431" s="5" t="inlineStr">
        <is>
          <t>ES</t>
        </is>
      </c>
      <c r="C3431" s="5" t="inlineStr">
        <is>
          <t>Operations</t>
        </is>
      </c>
      <c r="D3431" s="5" t="inlineStr">
        <is>
          <t>L1</t>
        </is>
      </c>
      <c r="E3431" s="5" t="inlineStr">
        <is>
          <t>F</t>
        </is>
      </c>
      <c r="F3431" s="5" t="n">
        <v>1</v>
      </c>
      <c r="G3431" s="31" t="n">
        <v>22950</v>
      </c>
      <c r="H3431" s="31" t="n">
        <v>23800</v>
      </c>
      <c r="I3431" s="6">
        <f>INDEX(Roles!$J$5:$J$40,MATCH(C3431&amp;"|"&amp;D3431,Roles!$A$5:$A$40,0))</f>
        <v/>
      </c>
      <c r="J3431" s="6">
        <f>INDEX(Roles!$K$5:$K$40,MATCH(C3431&amp;"|"&amp;D3431,Roles!$A$5:$A$40,0))</f>
        <v/>
      </c>
      <c r="K3431" s="26">
        <f>INDEX(Market!$K$31:$K$54,MATCH(B3431&amp;"|"&amp;J3431,Market!$A$31:$A$54,0))</f>
        <v/>
      </c>
      <c r="L3431" s="6">
        <f>INDEX(Settings!$E$13:$E$19,MATCH(I3431,Settings!$B$13:$B$19,0))</f>
        <v/>
      </c>
      <c r="M3431" s="25">
        <f>INDEX(Structure!$K$6:$K$12,MATCH(I3431,Structure!$A$6:$A$12,0))</f>
        <v/>
      </c>
      <c r="N3431" s="26">
        <f>INDEX(Structure!$G$25:$G$52,MATCH(B3431&amp;"|"&amp;I3431,Structure!$A$25:$A$52,0))</f>
        <v/>
      </c>
      <c r="O3431" s="26">
        <f>INDEX(Structure!$H$25:$H$52,MATCH(B3431&amp;"|"&amp;I3431,Structure!$A$25:$A$52,0))</f>
        <v/>
      </c>
      <c r="P3431" s="26">
        <f>INDEX(Structure!$I$25:$I$52,MATCH(B3431&amp;"|"&amp;I3431,Structure!$A$25:$A$52,0))</f>
        <v/>
      </c>
      <c r="Q3431" s="20">
        <f>G3431/H3431</f>
        <v/>
      </c>
      <c r="R3431" s="20">
        <f>G3431/O3431</f>
        <v/>
      </c>
      <c r="S3431" s="32">
        <f>(G3431-N3431)/(P3431-N3431)</f>
        <v/>
      </c>
      <c r="T3431" s="4">
        <f>IF(G3431&lt;N3431,"Below",IF(G3431&gt;P3431,"Above","Within"))</f>
        <v/>
      </c>
      <c r="U3431" s="17">
        <f>MAX(0,N3431-G3431)*F3431</f>
        <v/>
      </c>
      <c r="V3431" s="17">
        <f>MAX(0,G3431-P3431)*F3431</f>
        <v/>
      </c>
      <c r="W3431" s="33">
        <f>IF(T3431="Above",LN(G3431/P3431)/LN(1+INDEX(Market!$E$6:$E$9,MATCH(B3431,Market!$A$6:$A$9,0))),0)</f>
        <v/>
      </c>
    </row>
    <row r="3432">
      <c r="A3432" s="5" t="inlineStr">
        <is>
          <t>E03982</t>
        </is>
      </c>
      <c r="B3432" s="5" t="inlineStr">
        <is>
          <t>DE</t>
        </is>
      </c>
      <c r="C3432" s="5" t="inlineStr">
        <is>
          <t>Operations</t>
        </is>
      </c>
      <c r="D3432" s="5" t="inlineStr">
        <is>
          <t>L1</t>
        </is>
      </c>
      <c r="E3432" s="5" t="inlineStr">
        <is>
          <t>F</t>
        </is>
      </c>
      <c r="F3432" s="5" t="n">
        <v>1</v>
      </c>
      <c r="G3432" s="31" t="n">
        <v>36850</v>
      </c>
      <c r="H3432" s="31" t="n">
        <v>36100</v>
      </c>
      <c r="I3432" s="6">
        <f>INDEX(Roles!$J$5:$J$40,MATCH(C3432&amp;"|"&amp;D3432,Roles!$A$5:$A$40,0))</f>
        <v/>
      </c>
      <c r="J3432" s="6">
        <f>INDEX(Roles!$K$5:$K$40,MATCH(C3432&amp;"|"&amp;D3432,Roles!$A$5:$A$40,0))</f>
        <v/>
      </c>
      <c r="K3432" s="26">
        <f>INDEX(Market!$K$31:$K$54,MATCH(B3432&amp;"|"&amp;J3432,Market!$A$31:$A$54,0))</f>
        <v/>
      </c>
      <c r="L3432" s="6">
        <f>INDEX(Settings!$E$13:$E$19,MATCH(I3432,Settings!$B$13:$B$19,0))</f>
        <v/>
      </c>
      <c r="M3432" s="25">
        <f>INDEX(Structure!$K$6:$K$12,MATCH(I3432,Structure!$A$6:$A$12,0))</f>
        <v/>
      </c>
      <c r="N3432" s="26">
        <f>INDEX(Structure!$G$25:$G$52,MATCH(B3432&amp;"|"&amp;I3432,Structure!$A$25:$A$52,0))</f>
        <v/>
      </c>
      <c r="O3432" s="26">
        <f>INDEX(Structure!$H$25:$H$52,MATCH(B3432&amp;"|"&amp;I3432,Structure!$A$25:$A$52,0))</f>
        <v/>
      </c>
      <c r="P3432" s="26">
        <f>INDEX(Structure!$I$25:$I$52,MATCH(B3432&amp;"|"&amp;I3432,Structure!$A$25:$A$52,0))</f>
        <v/>
      </c>
      <c r="Q3432" s="20">
        <f>G3432/H3432</f>
        <v/>
      </c>
      <c r="R3432" s="20">
        <f>G3432/O3432</f>
        <v/>
      </c>
      <c r="S3432" s="32">
        <f>(G3432-N3432)/(P3432-N3432)</f>
        <v/>
      </c>
      <c r="T3432" s="4">
        <f>IF(G3432&lt;N3432,"Below",IF(G3432&gt;P3432,"Above","Within"))</f>
        <v/>
      </c>
      <c r="U3432" s="17">
        <f>MAX(0,N3432-G3432)*F3432</f>
        <v/>
      </c>
      <c r="V3432" s="17">
        <f>MAX(0,G3432-P3432)*F3432</f>
        <v/>
      </c>
      <c r="W3432" s="33">
        <f>IF(T3432="Above",LN(G3432/P3432)/LN(1+INDEX(Market!$E$6:$E$9,MATCH(B3432,Market!$A$6:$A$9,0))),0)</f>
        <v/>
      </c>
    </row>
    <row r="3433">
      <c r="A3433" s="5" t="inlineStr">
        <is>
          <t>E03983</t>
        </is>
      </c>
      <c r="B3433" s="5" t="inlineStr">
        <is>
          <t>PL</t>
        </is>
      </c>
      <c r="C3433" s="5" t="inlineStr">
        <is>
          <t>Tech</t>
        </is>
      </c>
      <c r="D3433" s="5" t="inlineStr">
        <is>
          <t>L3</t>
        </is>
      </c>
      <c r="E3433" s="5" t="inlineStr">
        <is>
          <t>M</t>
        </is>
      </c>
      <c r="F3433" s="5" t="n">
        <v>1</v>
      </c>
      <c r="G3433" s="31" t="n">
        <v>49550</v>
      </c>
      <c r="H3433" s="31" t="n">
        <v>42000</v>
      </c>
      <c r="I3433" s="6">
        <f>INDEX(Roles!$J$5:$J$40,MATCH(C3433&amp;"|"&amp;D3433,Roles!$A$5:$A$40,0))</f>
        <v/>
      </c>
      <c r="J3433" s="6">
        <f>INDEX(Roles!$K$5:$K$40,MATCH(C3433&amp;"|"&amp;D3433,Roles!$A$5:$A$40,0))</f>
        <v/>
      </c>
      <c r="K3433" s="26">
        <f>INDEX(Market!$K$31:$K$54,MATCH(B3433&amp;"|"&amp;J3433,Market!$A$31:$A$54,0))</f>
        <v/>
      </c>
      <c r="L3433" s="6">
        <f>INDEX(Settings!$E$13:$E$19,MATCH(I3433,Settings!$B$13:$B$19,0))</f>
        <v/>
      </c>
      <c r="M3433" s="25">
        <f>INDEX(Structure!$K$6:$K$12,MATCH(I3433,Structure!$A$6:$A$12,0))</f>
        <v/>
      </c>
      <c r="N3433" s="26">
        <f>INDEX(Structure!$G$25:$G$52,MATCH(B3433&amp;"|"&amp;I3433,Structure!$A$25:$A$52,0))</f>
        <v/>
      </c>
      <c r="O3433" s="26">
        <f>INDEX(Structure!$H$25:$H$52,MATCH(B3433&amp;"|"&amp;I3433,Structure!$A$25:$A$52,0))</f>
        <v/>
      </c>
      <c r="P3433" s="26">
        <f>INDEX(Structure!$I$25:$I$52,MATCH(B3433&amp;"|"&amp;I3433,Structure!$A$25:$A$52,0))</f>
        <v/>
      </c>
      <c r="Q3433" s="20">
        <f>G3433/H3433</f>
        <v/>
      </c>
      <c r="R3433" s="20">
        <f>G3433/O3433</f>
        <v/>
      </c>
      <c r="S3433" s="32">
        <f>(G3433-N3433)/(P3433-N3433)</f>
        <v/>
      </c>
      <c r="T3433" s="4">
        <f>IF(G3433&lt;N3433,"Below",IF(G3433&gt;P3433,"Above","Within"))</f>
        <v/>
      </c>
      <c r="U3433" s="17">
        <f>MAX(0,N3433-G3433)*F3433</f>
        <v/>
      </c>
      <c r="V3433" s="17">
        <f>MAX(0,G3433-P3433)*F3433</f>
        <v/>
      </c>
      <c r="W3433" s="33">
        <f>IF(T3433="Above",LN(G3433/P3433)/LN(1+INDEX(Market!$E$6:$E$9,MATCH(B3433,Market!$A$6:$A$9,0))),0)</f>
        <v/>
      </c>
    </row>
    <row r="3434">
      <c r="A3434" s="5" t="inlineStr">
        <is>
          <t>E03984</t>
        </is>
      </c>
      <c r="B3434" s="5" t="inlineStr">
        <is>
          <t>DE</t>
        </is>
      </c>
      <c r="C3434" s="5" t="inlineStr">
        <is>
          <t>Sales</t>
        </is>
      </c>
      <c r="D3434" s="5" t="inlineStr">
        <is>
          <t>L4</t>
        </is>
      </c>
      <c r="E3434" s="5" t="inlineStr">
        <is>
          <t>F</t>
        </is>
      </c>
      <c r="F3434" s="5" t="n">
        <v>1</v>
      </c>
      <c r="G3434" s="31" t="n">
        <v>67800</v>
      </c>
      <c r="H3434" s="31" t="n">
        <v>83800</v>
      </c>
      <c r="I3434" s="6">
        <f>INDEX(Roles!$J$5:$J$40,MATCH(C3434&amp;"|"&amp;D3434,Roles!$A$5:$A$40,0))</f>
        <v/>
      </c>
      <c r="J3434" s="6">
        <f>INDEX(Roles!$K$5:$K$40,MATCH(C3434&amp;"|"&amp;D3434,Roles!$A$5:$A$40,0))</f>
        <v/>
      </c>
      <c r="K3434" s="26">
        <f>INDEX(Market!$K$31:$K$54,MATCH(B3434&amp;"|"&amp;J3434,Market!$A$31:$A$54,0))</f>
        <v/>
      </c>
      <c r="L3434" s="6">
        <f>INDEX(Settings!$E$13:$E$19,MATCH(I3434,Settings!$B$13:$B$19,0))</f>
        <v/>
      </c>
      <c r="M3434" s="25">
        <f>INDEX(Structure!$K$6:$K$12,MATCH(I3434,Structure!$A$6:$A$12,0))</f>
        <v/>
      </c>
      <c r="N3434" s="26">
        <f>INDEX(Structure!$G$25:$G$52,MATCH(B3434&amp;"|"&amp;I3434,Structure!$A$25:$A$52,0))</f>
        <v/>
      </c>
      <c r="O3434" s="26">
        <f>INDEX(Structure!$H$25:$H$52,MATCH(B3434&amp;"|"&amp;I3434,Structure!$A$25:$A$52,0))</f>
        <v/>
      </c>
      <c r="P3434" s="26">
        <f>INDEX(Structure!$I$25:$I$52,MATCH(B3434&amp;"|"&amp;I3434,Structure!$A$25:$A$52,0))</f>
        <v/>
      </c>
      <c r="Q3434" s="20">
        <f>G3434/H3434</f>
        <v/>
      </c>
      <c r="R3434" s="20">
        <f>G3434/O3434</f>
        <v/>
      </c>
      <c r="S3434" s="32">
        <f>(G3434-N3434)/(P3434-N3434)</f>
        <v/>
      </c>
      <c r="T3434" s="4">
        <f>IF(G3434&lt;N3434,"Below",IF(G3434&gt;P3434,"Above","Within"))</f>
        <v/>
      </c>
      <c r="U3434" s="17">
        <f>MAX(0,N3434-G3434)*F3434</f>
        <v/>
      </c>
      <c r="V3434" s="17">
        <f>MAX(0,G3434-P3434)*F3434</f>
        <v/>
      </c>
      <c r="W3434" s="33">
        <f>IF(T3434="Above",LN(G3434/P3434)/LN(1+INDEX(Market!$E$6:$E$9,MATCH(B3434,Market!$A$6:$A$9,0))),0)</f>
        <v/>
      </c>
    </row>
    <row r="3435">
      <c r="A3435" s="5" t="inlineStr">
        <is>
          <t>E03985</t>
        </is>
      </c>
      <c r="B3435" s="5" t="inlineStr">
        <is>
          <t>PL</t>
        </is>
      </c>
      <c r="C3435" s="5" t="inlineStr">
        <is>
          <t>Finance</t>
        </is>
      </c>
      <c r="D3435" s="5" t="inlineStr">
        <is>
          <t>L2</t>
        </is>
      </c>
      <c r="E3435" s="5" t="inlineStr">
        <is>
          <t>F</t>
        </is>
      </c>
      <c r="F3435" s="5" t="n">
        <v>1</v>
      </c>
      <c r="G3435" s="31" t="n">
        <v>30400</v>
      </c>
      <c r="H3435" s="31" t="n">
        <v>28900</v>
      </c>
      <c r="I3435" s="6">
        <f>INDEX(Roles!$J$5:$J$40,MATCH(C3435&amp;"|"&amp;D3435,Roles!$A$5:$A$40,0))</f>
        <v/>
      </c>
      <c r="J3435" s="6">
        <f>INDEX(Roles!$K$5:$K$40,MATCH(C3435&amp;"|"&amp;D3435,Roles!$A$5:$A$40,0))</f>
        <v/>
      </c>
      <c r="K3435" s="26">
        <f>INDEX(Market!$K$31:$K$54,MATCH(B3435&amp;"|"&amp;J3435,Market!$A$31:$A$54,0))</f>
        <v/>
      </c>
      <c r="L3435" s="6">
        <f>INDEX(Settings!$E$13:$E$19,MATCH(I3435,Settings!$B$13:$B$19,0))</f>
        <v/>
      </c>
      <c r="M3435" s="25">
        <f>INDEX(Structure!$K$6:$K$12,MATCH(I3435,Structure!$A$6:$A$12,0))</f>
        <v/>
      </c>
      <c r="N3435" s="26">
        <f>INDEX(Structure!$G$25:$G$52,MATCH(B3435&amp;"|"&amp;I3435,Structure!$A$25:$A$52,0))</f>
        <v/>
      </c>
      <c r="O3435" s="26">
        <f>INDEX(Structure!$H$25:$H$52,MATCH(B3435&amp;"|"&amp;I3435,Structure!$A$25:$A$52,0))</f>
        <v/>
      </c>
      <c r="P3435" s="26">
        <f>INDEX(Structure!$I$25:$I$52,MATCH(B3435&amp;"|"&amp;I3435,Structure!$A$25:$A$52,0))</f>
        <v/>
      </c>
      <c r="Q3435" s="20">
        <f>G3435/H3435</f>
        <v/>
      </c>
      <c r="R3435" s="20">
        <f>G3435/O3435</f>
        <v/>
      </c>
      <c r="S3435" s="32">
        <f>(G3435-N3435)/(P3435-N3435)</f>
        <v/>
      </c>
      <c r="T3435" s="4">
        <f>IF(G3435&lt;N3435,"Below",IF(G3435&gt;P3435,"Above","Within"))</f>
        <v/>
      </c>
      <c r="U3435" s="17">
        <f>MAX(0,N3435-G3435)*F3435</f>
        <v/>
      </c>
      <c r="V3435" s="17">
        <f>MAX(0,G3435-P3435)*F3435</f>
        <v/>
      </c>
      <c r="W3435" s="33">
        <f>IF(T3435="Above",LN(G3435/P3435)/LN(1+INDEX(Market!$E$6:$E$9,MATCH(B3435,Market!$A$6:$A$9,0))),0)</f>
        <v/>
      </c>
    </row>
    <row r="3436">
      <c r="A3436" s="5" t="inlineStr">
        <is>
          <t>E03986</t>
        </is>
      </c>
      <c r="B3436" s="5" t="inlineStr">
        <is>
          <t>PL</t>
        </is>
      </c>
      <c r="C3436" s="5" t="inlineStr">
        <is>
          <t>Customer Service</t>
        </is>
      </c>
      <c r="D3436" s="5" t="inlineStr">
        <is>
          <t>L2</t>
        </is>
      </c>
      <c r="E3436" s="5" t="inlineStr">
        <is>
          <t>F</t>
        </is>
      </c>
      <c r="F3436" s="5" t="n">
        <v>1</v>
      </c>
      <c r="G3436" s="31" t="n">
        <v>23100</v>
      </c>
      <c r="H3436" s="31" t="n">
        <v>23600</v>
      </c>
      <c r="I3436" s="6">
        <f>INDEX(Roles!$J$5:$J$40,MATCH(C3436&amp;"|"&amp;D3436,Roles!$A$5:$A$40,0))</f>
        <v/>
      </c>
      <c r="J3436" s="6">
        <f>INDEX(Roles!$K$5:$K$40,MATCH(C3436&amp;"|"&amp;D3436,Roles!$A$5:$A$40,0))</f>
        <v/>
      </c>
      <c r="K3436" s="26">
        <f>INDEX(Market!$K$31:$K$54,MATCH(B3436&amp;"|"&amp;J3436,Market!$A$31:$A$54,0))</f>
        <v/>
      </c>
      <c r="L3436" s="6">
        <f>INDEX(Settings!$E$13:$E$19,MATCH(I3436,Settings!$B$13:$B$19,0))</f>
        <v/>
      </c>
      <c r="M3436" s="25">
        <f>INDEX(Structure!$K$6:$K$12,MATCH(I3436,Structure!$A$6:$A$12,0))</f>
        <v/>
      </c>
      <c r="N3436" s="26">
        <f>INDEX(Structure!$G$25:$G$52,MATCH(B3436&amp;"|"&amp;I3436,Structure!$A$25:$A$52,0))</f>
        <v/>
      </c>
      <c r="O3436" s="26">
        <f>INDEX(Structure!$H$25:$H$52,MATCH(B3436&amp;"|"&amp;I3436,Structure!$A$25:$A$52,0))</f>
        <v/>
      </c>
      <c r="P3436" s="26">
        <f>INDEX(Structure!$I$25:$I$52,MATCH(B3436&amp;"|"&amp;I3436,Structure!$A$25:$A$52,0))</f>
        <v/>
      </c>
      <c r="Q3436" s="20">
        <f>G3436/H3436</f>
        <v/>
      </c>
      <c r="R3436" s="20">
        <f>G3436/O3436</f>
        <v/>
      </c>
      <c r="S3436" s="32">
        <f>(G3436-N3436)/(P3436-N3436)</f>
        <v/>
      </c>
      <c r="T3436" s="4">
        <f>IF(G3436&lt;N3436,"Below",IF(G3436&gt;P3436,"Above","Within"))</f>
        <v/>
      </c>
      <c r="U3436" s="17">
        <f>MAX(0,N3436-G3436)*F3436</f>
        <v/>
      </c>
      <c r="V3436" s="17">
        <f>MAX(0,G3436-P3436)*F3436</f>
        <v/>
      </c>
      <c r="W3436" s="33">
        <f>IF(T3436="Above",LN(G3436/P3436)/LN(1+INDEX(Market!$E$6:$E$9,MATCH(B3436,Market!$A$6:$A$9,0))),0)</f>
        <v/>
      </c>
    </row>
    <row r="3437">
      <c r="A3437" s="5" t="inlineStr">
        <is>
          <t>E03987</t>
        </is>
      </c>
      <c r="B3437" s="5" t="inlineStr">
        <is>
          <t>DE</t>
        </is>
      </c>
      <c r="C3437" s="5" t="inlineStr">
        <is>
          <t>Finance</t>
        </is>
      </c>
      <c r="D3437" s="5" t="inlineStr">
        <is>
          <t>L1</t>
        </is>
      </c>
      <c r="E3437" s="5" t="inlineStr">
        <is>
          <t>M</t>
        </is>
      </c>
      <c r="F3437" s="5" t="n">
        <v>1</v>
      </c>
      <c r="G3437" s="31" t="n">
        <v>41450</v>
      </c>
      <c r="H3437" s="31" t="n">
        <v>41800</v>
      </c>
      <c r="I3437" s="6">
        <f>INDEX(Roles!$J$5:$J$40,MATCH(C3437&amp;"|"&amp;D3437,Roles!$A$5:$A$40,0))</f>
        <v/>
      </c>
      <c r="J3437" s="6">
        <f>INDEX(Roles!$K$5:$K$40,MATCH(C3437&amp;"|"&amp;D3437,Roles!$A$5:$A$40,0))</f>
        <v/>
      </c>
      <c r="K3437" s="26">
        <f>INDEX(Market!$K$31:$K$54,MATCH(B3437&amp;"|"&amp;J3437,Market!$A$31:$A$54,0))</f>
        <v/>
      </c>
      <c r="L3437" s="6">
        <f>INDEX(Settings!$E$13:$E$19,MATCH(I3437,Settings!$B$13:$B$19,0))</f>
        <v/>
      </c>
      <c r="M3437" s="25">
        <f>INDEX(Structure!$K$6:$K$12,MATCH(I3437,Structure!$A$6:$A$12,0))</f>
        <v/>
      </c>
      <c r="N3437" s="26">
        <f>INDEX(Structure!$G$25:$G$52,MATCH(B3437&amp;"|"&amp;I3437,Structure!$A$25:$A$52,0))</f>
        <v/>
      </c>
      <c r="O3437" s="26">
        <f>INDEX(Structure!$H$25:$H$52,MATCH(B3437&amp;"|"&amp;I3437,Structure!$A$25:$A$52,0))</f>
        <v/>
      </c>
      <c r="P3437" s="26">
        <f>INDEX(Structure!$I$25:$I$52,MATCH(B3437&amp;"|"&amp;I3437,Structure!$A$25:$A$52,0))</f>
        <v/>
      </c>
      <c r="Q3437" s="20">
        <f>G3437/H3437</f>
        <v/>
      </c>
      <c r="R3437" s="20">
        <f>G3437/O3437</f>
        <v/>
      </c>
      <c r="S3437" s="32">
        <f>(G3437-N3437)/(P3437-N3437)</f>
        <v/>
      </c>
      <c r="T3437" s="4">
        <f>IF(G3437&lt;N3437,"Below",IF(G3437&gt;P3437,"Above","Within"))</f>
        <v/>
      </c>
      <c r="U3437" s="17">
        <f>MAX(0,N3437-G3437)*F3437</f>
        <v/>
      </c>
      <c r="V3437" s="17">
        <f>MAX(0,G3437-P3437)*F3437</f>
        <v/>
      </c>
      <c r="W3437" s="33">
        <f>IF(T3437="Above",LN(G3437/P3437)/LN(1+INDEX(Market!$E$6:$E$9,MATCH(B3437,Market!$A$6:$A$9,0))),0)</f>
        <v/>
      </c>
    </row>
    <row r="3438">
      <c r="A3438" s="5" t="inlineStr">
        <is>
          <t>E03988</t>
        </is>
      </c>
      <c r="B3438" s="5" t="inlineStr">
        <is>
          <t>ES</t>
        </is>
      </c>
      <c r="C3438" s="5" t="inlineStr">
        <is>
          <t>Finance</t>
        </is>
      </c>
      <c r="D3438" s="5" t="inlineStr">
        <is>
          <t>L2</t>
        </is>
      </c>
      <c r="E3438" s="5" t="inlineStr">
        <is>
          <t>M</t>
        </is>
      </c>
      <c r="F3438" s="5" t="n">
        <v>1</v>
      </c>
      <c r="G3438" s="31" t="n">
        <v>39100</v>
      </c>
      <c r="H3438" s="31" t="n">
        <v>34400</v>
      </c>
      <c r="I3438" s="6">
        <f>INDEX(Roles!$J$5:$J$40,MATCH(C3438&amp;"|"&amp;D3438,Roles!$A$5:$A$40,0))</f>
        <v/>
      </c>
      <c r="J3438" s="6">
        <f>INDEX(Roles!$K$5:$K$40,MATCH(C3438&amp;"|"&amp;D3438,Roles!$A$5:$A$40,0))</f>
        <v/>
      </c>
      <c r="K3438" s="26">
        <f>INDEX(Market!$K$31:$K$54,MATCH(B3438&amp;"|"&amp;J3438,Market!$A$31:$A$54,0))</f>
        <v/>
      </c>
      <c r="L3438" s="6">
        <f>INDEX(Settings!$E$13:$E$19,MATCH(I3438,Settings!$B$13:$B$19,0))</f>
        <v/>
      </c>
      <c r="M3438" s="25">
        <f>INDEX(Structure!$K$6:$K$12,MATCH(I3438,Structure!$A$6:$A$12,0))</f>
        <v/>
      </c>
      <c r="N3438" s="26">
        <f>INDEX(Structure!$G$25:$G$52,MATCH(B3438&amp;"|"&amp;I3438,Structure!$A$25:$A$52,0))</f>
        <v/>
      </c>
      <c r="O3438" s="26">
        <f>INDEX(Structure!$H$25:$H$52,MATCH(B3438&amp;"|"&amp;I3438,Structure!$A$25:$A$52,0))</f>
        <v/>
      </c>
      <c r="P3438" s="26">
        <f>INDEX(Structure!$I$25:$I$52,MATCH(B3438&amp;"|"&amp;I3438,Structure!$A$25:$A$52,0))</f>
        <v/>
      </c>
      <c r="Q3438" s="20">
        <f>G3438/H3438</f>
        <v/>
      </c>
      <c r="R3438" s="20">
        <f>G3438/O3438</f>
        <v/>
      </c>
      <c r="S3438" s="32">
        <f>(G3438-N3438)/(P3438-N3438)</f>
        <v/>
      </c>
      <c r="T3438" s="4">
        <f>IF(G3438&lt;N3438,"Below",IF(G3438&gt;P3438,"Above","Within"))</f>
        <v/>
      </c>
      <c r="U3438" s="17">
        <f>MAX(0,N3438-G3438)*F3438</f>
        <v/>
      </c>
      <c r="V3438" s="17">
        <f>MAX(0,G3438-P3438)*F3438</f>
        <v/>
      </c>
      <c r="W3438" s="33">
        <f>IF(T3438="Above",LN(G3438/P3438)/LN(1+INDEX(Market!$E$6:$E$9,MATCH(B3438,Market!$A$6:$A$9,0))),0)</f>
        <v/>
      </c>
    </row>
    <row r="3439">
      <c r="A3439" s="5" t="inlineStr">
        <is>
          <t>E03989</t>
        </is>
      </c>
      <c r="B3439" s="5" t="inlineStr">
        <is>
          <t>DE</t>
        </is>
      </c>
      <c r="C3439" s="5" t="inlineStr">
        <is>
          <t>Customer Service</t>
        </is>
      </c>
      <c r="D3439" s="5" t="inlineStr">
        <is>
          <t>L3</t>
        </is>
      </c>
      <c r="E3439" s="5" t="inlineStr">
        <is>
          <t>M</t>
        </is>
      </c>
      <c r="F3439" s="5" t="n">
        <v>1</v>
      </c>
      <c r="G3439" s="31" t="n">
        <v>43800</v>
      </c>
      <c r="H3439" s="31" t="n">
        <v>54700</v>
      </c>
      <c r="I3439" s="6">
        <f>INDEX(Roles!$J$5:$J$40,MATCH(C3439&amp;"|"&amp;D3439,Roles!$A$5:$A$40,0))</f>
        <v/>
      </c>
      <c r="J3439" s="6">
        <f>INDEX(Roles!$K$5:$K$40,MATCH(C3439&amp;"|"&amp;D3439,Roles!$A$5:$A$40,0))</f>
        <v/>
      </c>
      <c r="K3439" s="26">
        <f>INDEX(Market!$K$31:$K$54,MATCH(B3439&amp;"|"&amp;J3439,Market!$A$31:$A$54,0))</f>
        <v/>
      </c>
      <c r="L3439" s="6">
        <f>INDEX(Settings!$E$13:$E$19,MATCH(I3439,Settings!$B$13:$B$19,0))</f>
        <v/>
      </c>
      <c r="M3439" s="25">
        <f>INDEX(Structure!$K$6:$K$12,MATCH(I3439,Structure!$A$6:$A$12,0))</f>
        <v/>
      </c>
      <c r="N3439" s="26">
        <f>INDEX(Structure!$G$25:$G$52,MATCH(B3439&amp;"|"&amp;I3439,Structure!$A$25:$A$52,0))</f>
        <v/>
      </c>
      <c r="O3439" s="26">
        <f>INDEX(Structure!$H$25:$H$52,MATCH(B3439&amp;"|"&amp;I3439,Structure!$A$25:$A$52,0))</f>
        <v/>
      </c>
      <c r="P3439" s="26">
        <f>INDEX(Structure!$I$25:$I$52,MATCH(B3439&amp;"|"&amp;I3439,Structure!$A$25:$A$52,0))</f>
        <v/>
      </c>
      <c r="Q3439" s="20">
        <f>G3439/H3439</f>
        <v/>
      </c>
      <c r="R3439" s="20">
        <f>G3439/O3439</f>
        <v/>
      </c>
      <c r="S3439" s="32">
        <f>(G3439-N3439)/(P3439-N3439)</f>
        <v/>
      </c>
      <c r="T3439" s="4">
        <f>IF(G3439&lt;N3439,"Below",IF(G3439&gt;P3439,"Above","Within"))</f>
        <v/>
      </c>
      <c r="U3439" s="17">
        <f>MAX(0,N3439-G3439)*F3439</f>
        <v/>
      </c>
      <c r="V3439" s="17">
        <f>MAX(0,G3439-P3439)*F3439</f>
        <v/>
      </c>
      <c r="W3439" s="33">
        <f>IF(T3439="Above",LN(G3439/P3439)/LN(1+INDEX(Market!$E$6:$E$9,MATCH(B3439,Market!$A$6:$A$9,0))),0)</f>
        <v/>
      </c>
    </row>
    <row r="3440">
      <c r="A3440" s="5" t="inlineStr">
        <is>
          <t>E03990</t>
        </is>
      </c>
      <c r="B3440" s="5" t="inlineStr">
        <is>
          <t>PL</t>
        </is>
      </c>
      <c r="C3440" s="5" t="inlineStr">
        <is>
          <t>Tech</t>
        </is>
      </c>
      <c r="D3440" s="5" t="inlineStr">
        <is>
          <t>L2</t>
        </is>
      </c>
      <c r="E3440" s="5" t="inlineStr">
        <is>
          <t>F</t>
        </is>
      </c>
      <c r="F3440" s="5" t="n">
        <v>1</v>
      </c>
      <c r="G3440" s="31" t="n">
        <v>36800</v>
      </c>
      <c r="H3440" s="31" t="n">
        <v>32800</v>
      </c>
      <c r="I3440" s="6">
        <f>INDEX(Roles!$J$5:$J$40,MATCH(C3440&amp;"|"&amp;D3440,Roles!$A$5:$A$40,0))</f>
        <v/>
      </c>
      <c r="J3440" s="6">
        <f>INDEX(Roles!$K$5:$K$40,MATCH(C3440&amp;"|"&amp;D3440,Roles!$A$5:$A$40,0))</f>
        <v/>
      </c>
      <c r="K3440" s="26">
        <f>INDEX(Market!$K$31:$K$54,MATCH(B3440&amp;"|"&amp;J3440,Market!$A$31:$A$54,0))</f>
        <v/>
      </c>
      <c r="L3440" s="6">
        <f>INDEX(Settings!$E$13:$E$19,MATCH(I3440,Settings!$B$13:$B$19,0))</f>
        <v/>
      </c>
      <c r="M3440" s="25">
        <f>INDEX(Structure!$K$6:$K$12,MATCH(I3440,Structure!$A$6:$A$12,0))</f>
        <v/>
      </c>
      <c r="N3440" s="26">
        <f>INDEX(Structure!$G$25:$G$52,MATCH(B3440&amp;"|"&amp;I3440,Structure!$A$25:$A$52,0))</f>
        <v/>
      </c>
      <c r="O3440" s="26">
        <f>INDEX(Structure!$H$25:$H$52,MATCH(B3440&amp;"|"&amp;I3440,Structure!$A$25:$A$52,0))</f>
        <v/>
      </c>
      <c r="P3440" s="26">
        <f>INDEX(Structure!$I$25:$I$52,MATCH(B3440&amp;"|"&amp;I3440,Structure!$A$25:$A$52,0))</f>
        <v/>
      </c>
      <c r="Q3440" s="20">
        <f>G3440/H3440</f>
        <v/>
      </c>
      <c r="R3440" s="20">
        <f>G3440/O3440</f>
        <v/>
      </c>
      <c r="S3440" s="32">
        <f>(G3440-N3440)/(P3440-N3440)</f>
        <v/>
      </c>
      <c r="T3440" s="4">
        <f>IF(G3440&lt;N3440,"Below",IF(G3440&gt;P3440,"Above","Within"))</f>
        <v/>
      </c>
      <c r="U3440" s="17">
        <f>MAX(0,N3440-G3440)*F3440</f>
        <v/>
      </c>
      <c r="V3440" s="17">
        <f>MAX(0,G3440-P3440)*F3440</f>
        <v/>
      </c>
      <c r="W3440" s="33">
        <f>IF(T3440="Above",LN(G3440/P3440)/LN(1+INDEX(Market!$E$6:$E$9,MATCH(B3440,Market!$A$6:$A$9,0))),0)</f>
        <v/>
      </c>
    </row>
    <row r="3441">
      <c r="A3441" s="5" t="inlineStr">
        <is>
          <t>E03991</t>
        </is>
      </c>
      <c r="B3441" s="5" t="inlineStr">
        <is>
          <t>ES</t>
        </is>
      </c>
      <c r="C3441" s="5" t="inlineStr">
        <is>
          <t>Tech</t>
        </is>
      </c>
      <c r="D3441" s="5" t="inlineStr">
        <is>
          <t>L2</t>
        </is>
      </c>
      <c r="E3441" s="5" t="inlineStr">
        <is>
          <t>F</t>
        </is>
      </c>
      <c r="F3441" s="5" t="n">
        <v>1</v>
      </c>
      <c r="G3441" s="31" t="n">
        <v>33550</v>
      </c>
      <c r="H3441" s="31" t="n">
        <v>39100</v>
      </c>
      <c r="I3441" s="6">
        <f>INDEX(Roles!$J$5:$J$40,MATCH(C3441&amp;"|"&amp;D3441,Roles!$A$5:$A$40,0))</f>
        <v/>
      </c>
      <c r="J3441" s="6">
        <f>INDEX(Roles!$K$5:$K$40,MATCH(C3441&amp;"|"&amp;D3441,Roles!$A$5:$A$40,0))</f>
        <v/>
      </c>
      <c r="K3441" s="26">
        <f>INDEX(Market!$K$31:$K$54,MATCH(B3441&amp;"|"&amp;J3441,Market!$A$31:$A$54,0))</f>
        <v/>
      </c>
      <c r="L3441" s="6">
        <f>INDEX(Settings!$E$13:$E$19,MATCH(I3441,Settings!$B$13:$B$19,0))</f>
        <v/>
      </c>
      <c r="M3441" s="25">
        <f>INDEX(Structure!$K$6:$K$12,MATCH(I3441,Structure!$A$6:$A$12,0))</f>
        <v/>
      </c>
      <c r="N3441" s="26">
        <f>INDEX(Structure!$G$25:$G$52,MATCH(B3441&amp;"|"&amp;I3441,Structure!$A$25:$A$52,0))</f>
        <v/>
      </c>
      <c r="O3441" s="26">
        <f>INDEX(Structure!$H$25:$H$52,MATCH(B3441&amp;"|"&amp;I3441,Structure!$A$25:$A$52,0))</f>
        <v/>
      </c>
      <c r="P3441" s="26">
        <f>INDEX(Structure!$I$25:$I$52,MATCH(B3441&amp;"|"&amp;I3441,Structure!$A$25:$A$52,0))</f>
        <v/>
      </c>
      <c r="Q3441" s="20">
        <f>G3441/H3441</f>
        <v/>
      </c>
      <c r="R3441" s="20">
        <f>G3441/O3441</f>
        <v/>
      </c>
      <c r="S3441" s="32">
        <f>(G3441-N3441)/(P3441-N3441)</f>
        <v/>
      </c>
      <c r="T3441" s="4">
        <f>IF(G3441&lt;N3441,"Below",IF(G3441&gt;P3441,"Above","Within"))</f>
        <v/>
      </c>
      <c r="U3441" s="17">
        <f>MAX(0,N3441-G3441)*F3441</f>
        <v/>
      </c>
      <c r="V3441" s="17">
        <f>MAX(0,G3441-P3441)*F3441</f>
        <v/>
      </c>
      <c r="W3441" s="33">
        <f>IF(T3441="Above",LN(G3441/P3441)/LN(1+INDEX(Market!$E$6:$E$9,MATCH(B3441,Market!$A$6:$A$9,0))),0)</f>
        <v/>
      </c>
    </row>
    <row r="3442">
      <c r="A3442" s="5" t="inlineStr">
        <is>
          <t>E03992</t>
        </is>
      </c>
      <c r="B3442" s="5" t="inlineStr">
        <is>
          <t>PL</t>
        </is>
      </c>
      <c r="C3442" s="5" t="inlineStr">
        <is>
          <t>Tech</t>
        </is>
      </c>
      <c r="D3442" s="5" t="inlineStr">
        <is>
          <t>L5</t>
        </is>
      </c>
      <c r="E3442" s="5" t="inlineStr">
        <is>
          <t>F</t>
        </is>
      </c>
      <c r="F3442" s="5" t="n">
        <v>1</v>
      </c>
      <c r="G3442" s="31" t="n">
        <v>84250</v>
      </c>
      <c r="H3442" s="31" t="n">
        <v>76100</v>
      </c>
      <c r="I3442" s="6">
        <f>INDEX(Roles!$J$5:$J$40,MATCH(C3442&amp;"|"&amp;D3442,Roles!$A$5:$A$40,0))</f>
        <v/>
      </c>
      <c r="J3442" s="6">
        <f>INDEX(Roles!$K$5:$K$40,MATCH(C3442&amp;"|"&amp;D3442,Roles!$A$5:$A$40,0))</f>
        <v/>
      </c>
      <c r="K3442" s="26">
        <f>INDEX(Market!$K$31:$K$54,MATCH(B3442&amp;"|"&amp;J3442,Market!$A$31:$A$54,0))</f>
        <v/>
      </c>
      <c r="L3442" s="6">
        <f>INDEX(Settings!$E$13:$E$19,MATCH(I3442,Settings!$B$13:$B$19,0))</f>
        <v/>
      </c>
      <c r="M3442" s="25">
        <f>INDEX(Structure!$K$6:$K$12,MATCH(I3442,Structure!$A$6:$A$12,0))</f>
        <v/>
      </c>
      <c r="N3442" s="26">
        <f>INDEX(Structure!$G$25:$G$52,MATCH(B3442&amp;"|"&amp;I3442,Structure!$A$25:$A$52,0))</f>
        <v/>
      </c>
      <c r="O3442" s="26">
        <f>INDEX(Structure!$H$25:$H$52,MATCH(B3442&amp;"|"&amp;I3442,Structure!$A$25:$A$52,0))</f>
        <v/>
      </c>
      <c r="P3442" s="26">
        <f>INDEX(Structure!$I$25:$I$52,MATCH(B3442&amp;"|"&amp;I3442,Structure!$A$25:$A$52,0))</f>
        <v/>
      </c>
      <c r="Q3442" s="20">
        <f>G3442/H3442</f>
        <v/>
      </c>
      <c r="R3442" s="20">
        <f>G3442/O3442</f>
        <v/>
      </c>
      <c r="S3442" s="32">
        <f>(G3442-N3442)/(P3442-N3442)</f>
        <v/>
      </c>
      <c r="T3442" s="4">
        <f>IF(G3442&lt;N3442,"Below",IF(G3442&gt;P3442,"Above","Within"))</f>
        <v/>
      </c>
      <c r="U3442" s="17">
        <f>MAX(0,N3442-G3442)*F3442</f>
        <v/>
      </c>
      <c r="V3442" s="17">
        <f>MAX(0,G3442-P3442)*F3442</f>
        <v/>
      </c>
      <c r="W3442" s="33">
        <f>IF(T3442="Above",LN(G3442/P3442)/LN(1+INDEX(Market!$E$6:$E$9,MATCH(B3442,Market!$A$6:$A$9,0))),0)</f>
        <v/>
      </c>
    </row>
    <row r="3443">
      <c r="A3443" s="5" t="inlineStr">
        <is>
          <t>E03993</t>
        </is>
      </c>
      <c r="B3443" s="5" t="inlineStr">
        <is>
          <t>PL</t>
        </is>
      </c>
      <c r="C3443" s="5" t="inlineStr">
        <is>
          <t>Sales</t>
        </is>
      </c>
      <c r="D3443" s="5" t="inlineStr">
        <is>
          <t>L2</t>
        </is>
      </c>
      <c r="E3443" s="5" t="inlineStr">
        <is>
          <t>F</t>
        </is>
      </c>
      <c r="F3443" s="5" t="n">
        <v>1</v>
      </c>
      <c r="G3443" s="31" t="n">
        <v>28350</v>
      </c>
      <c r="H3443" s="31" t="n">
        <v>27600</v>
      </c>
      <c r="I3443" s="6">
        <f>INDEX(Roles!$J$5:$J$40,MATCH(C3443&amp;"|"&amp;D3443,Roles!$A$5:$A$40,0))</f>
        <v/>
      </c>
      <c r="J3443" s="6">
        <f>INDEX(Roles!$K$5:$K$40,MATCH(C3443&amp;"|"&amp;D3443,Roles!$A$5:$A$40,0))</f>
        <v/>
      </c>
      <c r="K3443" s="26">
        <f>INDEX(Market!$K$31:$K$54,MATCH(B3443&amp;"|"&amp;J3443,Market!$A$31:$A$54,0))</f>
        <v/>
      </c>
      <c r="L3443" s="6">
        <f>INDEX(Settings!$E$13:$E$19,MATCH(I3443,Settings!$B$13:$B$19,0))</f>
        <v/>
      </c>
      <c r="M3443" s="25">
        <f>INDEX(Structure!$K$6:$K$12,MATCH(I3443,Structure!$A$6:$A$12,0))</f>
        <v/>
      </c>
      <c r="N3443" s="26">
        <f>INDEX(Structure!$G$25:$G$52,MATCH(B3443&amp;"|"&amp;I3443,Structure!$A$25:$A$52,0))</f>
        <v/>
      </c>
      <c r="O3443" s="26">
        <f>INDEX(Structure!$H$25:$H$52,MATCH(B3443&amp;"|"&amp;I3443,Structure!$A$25:$A$52,0))</f>
        <v/>
      </c>
      <c r="P3443" s="26">
        <f>INDEX(Structure!$I$25:$I$52,MATCH(B3443&amp;"|"&amp;I3443,Structure!$A$25:$A$52,0))</f>
        <v/>
      </c>
      <c r="Q3443" s="20">
        <f>G3443/H3443</f>
        <v/>
      </c>
      <c r="R3443" s="20">
        <f>G3443/O3443</f>
        <v/>
      </c>
      <c r="S3443" s="32">
        <f>(G3443-N3443)/(P3443-N3443)</f>
        <v/>
      </c>
      <c r="T3443" s="4">
        <f>IF(G3443&lt;N3443,"Below",IF(G3443&gt;P3443,"Above","Within"))</f>
        <v/>
      </c>
      <c r="U3443" s="17">
        <f>MAX(0,N3443-G3443)*F3443</f>
        <v/>
      </c>
      <c r="V3443" s="17">
        <f>MAX(0,G3443-P3443)*F3443</f>
        <v/>
      </c>
      <c r="W3443" s="33">
        <f>IF(T3443="Above",LN(G3443/P3443)/LN(1+INDEX(Market!$E$6:$E$9,MATCH(B3443,Market!$A$6:$A$9,0))),0)</f>
        <v/>
      </c>
    </row>
    <row r="3444">
      <c r="A3444" s="5" t="inlineStr">
        <is>
          <t>E03994</t>
        </is>
      </c>
      <c r="B3444" s="5" t="inlineStr">
        <is>
          <t>PL</t>
        </is>
      </c>
      <c r="C3444" s="5" t="inlineStr">
        <is>
          <t>Operations</t>
        </is>
      </c>
      <c r="D3444" s="5" t="inlineStr">
        <is>
          <t>L5</t>
        </is>
      </c>
      <c r="E3444" s="5" t="inlineStr">
        <is>
          <t>F</t>
        </is>
      </c>
      <c r="F3444" s="5" t="n">
        <v>1</v>
      </c>
      <c r="G3444" s="31" t="n">
        <v>61050</v>
      </c>
      <c r="H3444" s="31" t="n">
        <v>57900</v>
      </c>
      <c r="I3444" s="6">
        <f>INDEX(Roles!$J$5:$J$40,MATCH(C3444&amp;"|"&amp;D3444,Roles!$A$5:$A$40,0))</f>
        <v/>
      </c>
      <c r="J3444" s="6">
        <f>INDEX(Roles!$K$5:$K$40,MATCH(C3444&amp;"|"&amp;D3444,Roles!$A$5:$A$40,0))</f>
        <v/>
      </c>
      <c r="K3444" s="26">
        <f>INDEX(Market!$K$31:$K$54,MATCH(B3444&amp;"|"&amp;J3444,Market!$A$31:$A$54,0))</f>
        <v/>
      </c>
      <c r="L3444" s="6">
        <f>INDEX(Settings!$E$13:$E$19,MATCH(I3444,Settings!$B$13:$B$19,0))</f>
        <v/>
      </c>
      <c r="M3444" s="25">
        <f>INDEX(Structure!$K$6:$K$12,MATCH(I3444,Structure!$A$6:$A$12,0))</f>
        <v/>
      </c>
      <c r="N3444" s="26">
        <f>INDEX(Structure!$G$25:$G$52,MATCH(B3444&amp;"|"&amp;I3444,Structure!$A$25:$A$52,0))</f>
        <v/>
      </c>
      <c r="O3444" s="26">
        <f>INDEX(Structure!$H$25:$H$52,MATCH(B3444&amp;"|"&amp;I3444,Structure!$A$25:$A$52,0))</f>
        <v/>
      </c>
      <c r="P3444" s="26">
        <f>INDEX(Structure!$I$25:$I$52,MATCH(B3444&amp;"|"&amp;I3444,Structure!$A$25:$A$52,0))</f>
        <v/>
      </c>
      <c r="Q3444" s="20">
        <f>G3444/H3444</f>
        <v/>
      </c>
      <c r="R3444" s="20">
        <f>G3444/O3444</f>
        <v/>
      </c>
      <c r="S3444" s="32">
        <f>(G3444-N3444)/(P3444-N3444)</f>
        <v/>
      </c>
      <c r="T3444" s="4">
        <f>IF(G3444&lt;N3444,"Below",IF(G3444&gt;P3444,"Above","Within"))</f>
        <v/>
      </c>
      <c r="U3444" s="17">
        <f>MAX(0,N3444-G3444)*F3444</f>
        <v/>
      </c>
      <c r="V3444" s="17">
        <f>MAX(0,G3444-P3444)*F3444</f>
        <v/>
      </c>
      <c r="W3444" s="33">
        <f>IF(T3444="Above",LN(G3444/P3444)/LN(1+INDEX(Market!$E$6:$E$9,MATCH(B3444,Market!$A$6:$A$9,0))),0)</f>
        <v/>
      </c>
    </row>
    <row r="3445">
      <c r="A3445" s="5" t="inlineStr">
        <is>
          <t>E03995</t>
        </is>
      </c>
      <c r="B3445" s="5" t="inlineStr">
        <is>
          <t>PL</t>
        </is>
      </c>
      <c r="C3445" s="5" t="inlineStr">
        <is>
          <t>Sales</t>
        </is>
      </c>
      <c r="D3445" s="5" t="inlineStr">
        <is>
          <t>L1</t>
        </is>
      </c>
      <c r="E3445" s="5" t="inlineStr">
        <is>
          <t>M</t>
        </is>
      </c>
      <c r="F3445" s="5" t="n">
        <v>1</v>
      </c>
      <c r="G3445" s="31" t="n">
        <v>18200</v>
      </c>
      <c r="H3445" s="31" t="n">
        <v>22000</v>
      </c>
      <c r="I3445" s="6">
        <f>INDEX(Roles!$J$5:$J$40,MATCH(C3445&amp;"|"&amp;D3445,Roles!$A$5:$A$40,0))</f>
        <v/>
      </c>
      <c r="J3445" s="6">
        <f>INDEX(Roles!$K$5:$K$40,MATCH(C3445&amp;"|"&amp;D3445,Roles!$A$5:$A$40,0))</f>
        <v/>
      </c>
      <c r="K3445" s="26">
        <f>INDEX(Market!$K$31:$K$54,MATCH(B3445&amp;"|"&amp;J3445,Market!$A$31:$A$54,0))</f>
        <v/>
      </c>
      <c r="L3445" s="6">
        <f>INDEX(Settings!$E$13:$E$19,MATCH(I3445,Settings!$B$13:$B$19,0))</f>
        <v/>
      </c>
      <c r="M3445" s="25">
        <f>INDEX(Structure!$K$6:$K$12,MATCH(I3445,Structure!$A$6:$A$12,0))</f>
        <v/>
      </c>
      <c r="N3445" s="26">
        <f>INDEX(Structure!$G$25:$G$52,MATCH(B3445&amp;"|"&amp;I3445,Structure!$A$25:$A$52,0))</f>
        <v/>
      </c>
      <c r="O3445" s="26">
        <f>INDEX(Structure!$H$25:$H$52,MATCH(B3445&amp;"|"&amp;I3445,Structure!$A$25:$A$52,0))</f>
        <v/>
      </c>
      <c r="P3445" s="26">
        <f>INDEX(Structure!$I$25:$I$52,MATCH(B3445&amp;"|"&amp;I3445,Structure!$A$25:$A$52,0))</f>
        <v/>
      </c>
      <c r="Q3445" s="20">
        <f>G3445/H3445</f>
        <v/>
      </c>
      <c r="R3445" s="20">
        <f>G3445/O3445</f>
        <v/>
      </c>
      <c r="S3445" s="32">
        <f>(G3445-N3445)/(P3445-N3445)</f>
        <v/>
      </c>
      <c r="T3445" s="4">
        <f>IF(G3445&lt;N3445,"Below",IF(G3445&gt;P3445,"Above","Within"))</f>
        <v/>
      </c>
      <c r="U3445" s="17">
        <f>MAX(0,N3445-G3445)*F3445</f>
        <v/>
      </c>
      <c r="V3445" s="17">
        <f>MAX(0,G3445-P3445)*F3445</f>
        <v/>
      </c>
      <c r="W3445" s="33">
        <f>IF(T3445="Above",LN(G3445/P3445)/LN(1+INDEX(Market!$E$6:$E$9,MATCH(B3445,Market!$A$6:$A$9,0))),0)</f>
        <v/>
      </c>
    </row>
    <row r="3446">
      <c r="A3446" s="5" t="inlineStr">
        <is>
          <t>E03997</t>
        </is>
      </c>
      <c r="B3446" s="5" t="inlineStr">
        <is>
          <t>DE</t>
        </is>
      </c>
      <c r="C3446" s="5" t="inlineStr">
        <is>
          <t>Customer Service</t>
        </is>
      </c>
      <c r="D3446" s="5" t="inlineStr">
        <is>
          <t>L2</t>
        </is>
      </c>
      <c r="E3446" s="5" t="inlineStr">
        <is>
          <t>F</t>
        </is>
      </c>
      <c r="F3446" s="5" t="n">
        <v>1</v>
      </c>
      <c r="G3446" s="31" t="n">
        <v>39900</v>
      </c>
      <c r="H3446" s="31" t="n">
        <v>42800</v>
      </c>
      <c r="I3446" s="6">
        <f>INDEX(Roles!$J$5:$J$40,MATCH(C3446&amp;"|"&amp;D3446,Roles!$A$5:$A$40,0))</f>
        <v/>
      </c>
      <c r="J3446" s="6">
        <f>INDEX(Roles!$K$5:$K$40,MATCH(C3446&amp;"|"&amp;D3446,Roles!$A$5:$A$40,0))</f>
        <v/>
      </c>
      <c r="K3446" s="26">
        <f>INDEX(Market!$K$31:$K$54,MATCH(B3446&amp;"|"&amp;J3446,Market!$A$31:$A$54,0))</f>
        <v/>
      </c>
      <c r="L3446" s="6">
        <f>INDEX(Settings!$E$13:$E$19,MATCH(I3446,Settings!$B$13:$B$19,0))</f>
        <v/>
      </c>
      <c r="M3446" s="25">
        <f>INDEX(Structure!$K$6:$K$12,MATCH(I3446,Structure!$A$6:$A$12,0))</f>
        <v/>
      </c>
      <c r="N3446" s="26">
        <f>INDEX(Structure!$G$25:$G$52,MATCH(B3446&amp;"|"&amp;I3446,Structure!$A$25:$A$52,0))</f>
        <v/>
      </c>
      <c r="O3446" s="26">
        <f>INDEX(Structure!$H$25:$H$52,MATCH(B3446&amp;"|"&amp;I3446,Structure!$A$25:$A$52,0))</f>
        <v/>
      </c>
      <c r="P3446" s="26">
        <f>INDEX(Structure!$I$25:$I$52,MATCH(B3446&amp;"|"&amp;I3446,Structure!$A$25:$A$52,0))</f>
        <v/>
      </c>
      <c r="Q3446" s="20">
        <f>G3446/H3446</f>
        <v/>
      </c>
      <c r="R3446" s="20">
        <f>G3446/O3446</f>
        <v/>
      </c>
      <c r="S3446" s="32">
        <f>(G3446-N3446)/(P3446-N3446)</f>
        <v/>
      </c>
      <c r="T3446" s="4">
        <f>IF(G3446&lt;N3446,"Below",IF(G3446&gt;P3446,"Above","Within"))</f>
        <v/>
      </c>
      <c r="U3446" s="17">
        <f>MAX(0,N3446-G3446)*F3446</f>
        <v/>
      </c>
      <c r="V3446" s="17">
        <f>MAX(0,G3446-P3446)*F3446</f>
        <v/>
      </c>
      <c r="W3446" s="33">
        <f>IF(T3446="Above",LN(G3446/P3446)/LN(1+INDEX(Market!$E$6:$E$9,MATCH(B3446,Market!$A$6:$A$9,0))),0)</f>
        <v/>
      </c>
    </row>
    <row r="3447">
      <c r="A3447" s="5" t="inlineStr">
        <is>
          <t>E03999</t>
        </is>
      </c>
      <c r="B3447" s="5" t="inlineStr">
        <is>
          <t>PL</t>
        </is>
      </c>
      <c r="C3447" s="5" t="inlineStr">
        <is>
          <t>Customer Service</t>
        </is>
      </c>
      <c r="D3447" s="5" t="inlineStr">
        <is>
          <t>L1</t>
        </is>
      </c>
      <c r="E3447" s="5" t="inlineStr">
        <is>
          <t>F</t>
        </is>
      </c>
      <c r="F3447" s="5" t="n">
        <v>1</v>
      </c>
      <c r="G3447" s="31" t="n">
        <v>17200</v>
      </c>
      <c r="H3447" s="31" t="n">
        <v>18900</v>
      </c>
      <c r="I3447" s="6">
        <f>INDEX(Roles!$J$5:$J$40,MATCH(C3447&amp;"|"&amp;D3447,Roles!$A$5:$A$40,0))</f>
        <v/>
      </c>
      <c r="J3447" s="6">
        <f>INDEX(Roles!$K$5:$K$40,MATCH(C3447&amp;"|"&amp;D3447,Roles!$A$5:$A$40,0))</f>
        <v/>
      </c>
      <c r="K3447" s="26">
        <f>INDEX(Market!$K$31:$K$54,MATCH(B3447&amp;"|"&amp;J3447,Market!$A$31:$A$54,0))</f>
        <v/>
      </c>
      <c r="L3447" s="6">
        <f>INDEX(Settings!$E$13:$E$19,MATCH(I3447,Settings!$B$13:$B$19,0))</f>
        <v/>
      </c>
      <c r="M3447" s="25">
        <f>INDEX(Structure!$K$6:$K$12,MATCH(I3447,Structure!$A$6:$A$12,0))</f>
        <v/>
      </c>
      <c r="N3447" s="26">
        <f>INDEX(Structure!$G$25:$G$52,MATCH(B3447&amp;"|"&amp;I3447,Structure!$A$25:$A$52,0))</f>
        <v/>
      </c>
      <c r="O3447" s="26">
        <f>INDEX(Structure!$H$25:$H$52,MATCH(B3447&amp;"|"&amp;I3447,Structure!$A$25:$A$52,0))</f>
        <v/>
      </c>
      <c r="P3447" s="26">
        <f>INDEX(Structure!$I$25:$I$52,MATCH(B3447&amp;"|"&amp;I3447,Structure!$A$25:$A$52,0))</f>
        <v/>
      </c>
      <c r="Q3447" s="20">
        <f>G3447/H3447</f>
        <v/>
      </c>
      <c r="R3447" s="20">
        <f>G3447/O3447</f>
        <v/>
      </c>
      <c r="S3447" s="32">
        <f>(G3447-N3447)/(P3447-N3447)</f>
        <v/>
      </c>
      <c r="T3447" s="4">
        <f>IF(G3447&lt;N3447,"Below",IF(G3447&gt;P3447,"Above","Within"))</f>
        <v/>
      </c>
      <c r="U3447" s="17">
        <f>MAX(0,N3447-G3447)*F3447</f>
        <v/>
      </c>
      <c r="V3447" s="17">
        <f>MAX(0,G3447-P3447)*F3447</f>
        <v/>
      </c>
      <c r="W3447" s="33">
        <f>IF(T3447="Above",LN(G3447/P3447)/LN(1+INDEX(Market!$E$6:$E$9,MATCH(B3447,Market!$A$6:$A$9,0))),0)</f>
        <v/>
      </c>
    </row>
  </sheetData>
  <autoFilter ref="A4:W3447"/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O4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  <col width="18" customWidth="1" min="3" max="3"/>
    <col width="8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</cols>
  <sheetData>
    <row r="1">
      <c r="A1" s="12" t="inlineStr">
        <is>
          <t>Roles: job evaluation, grade and market occupation</t>
        </is>
      </c>
    </row>
    <row r="2">
      <c r="A2" s="13" t="inlineStr">
        <is>
          <t>Scores 1-5 on the four Article 4(4) criteria (from pay-transparency-readiness-kit); points, grade and the market reference follow. The occupation mapping is a judgement: see data/isco_map.csv.</t>
        </is>
      </c>
    </row>
    <row r="4" ht="32" customHeight="1">
      <c r="A4" s="14" t="inlineStr">
        <is>
          <t>Key</t>
        </is>
      </c>
      <c r="B4" s="14" t="inlineStr">
        <is>
          <t>Role</t>
        </is>
      </c>
      <c r="C4" s="14" t="inlineStr">
        <is>
          <t>Department</t>
        </is>
      </c>
      <c r="D4" s="14" t="inlineStr">
        <is>
          <t>Level</t>
        </is>
      </c>
      <c r="E4" s="14" t="inlineStr">
        <is>
          <t>Skills</t>
        </is>
      </c>
      <c r="F4" s="14" t="inlineStr">
        <is>
          <t>Effort</t>
        </is>
      </c>
      <c r="G4" s="14" t="inlineStr">
        <is>
          <t>Responsibility</t>
        </is>
      </c>
      <c r="H4" s="14" t="inlineStr">
        <is>
          <t>Working conditions</t>
        </is>
      </c>
      <c r="I4" s="14" t="inlineStr">
        <is>
          <t>Points</t>
        </is>
      </c>
      <c r="J4" s="14" t="inlineStr">
        <is>
          <t>Grade</t>
        </is>
      </c>
      <c r="K4" s="14" t="inlineStr">
        <is>
          <t>Occupation</t>
        </is>
      </c>
      <c r="L4" s="14" t="inlineStr">
        <is>
          <t>Market IT, EUR</t>
        </is>
      </c>
      <c r="M4" s="14" t="inlineStr">
        <is>
          <t>Market PL, EUR</t>
        </is>
      </c>
      <c r="N4" s="14" t="inlineStr">
        <is>
          <t>Market DE, EUR</t>
        </is>
      </c>
      <c r="O4" s="14" t="inlineStr">
        <is>
          <t>Market ES, EUR</t>
        </is>
      </c>
    </row>
    <row r="5">
      <c r="A5" s="4">
        <f>C5&amp;"|"&amp;D5</f>
        <v/>
      </c>
      <c r="B5" s="5" t="inlineStr">
        <is>
          <t>Customer Service L1</t>
        </is>
      </c>
      <c r="C5" s="5" t="inlineStr">
        <is>
          <t>Customer Service</t>
        </is>
      </c>
      <c r="D5" s="5" t="inlineStr">
        <is>
          <t>L1</t>
        </is>
      </c>
      <c r="E5" s="5" t="n">
        <v>1</v>
      </c>
      <c r="F5" s="5" t="n">
        <v>4</v>
      </c>
      <c r="G5" s="5" t="n">
        <v>1</v>
      </c>
      <c r="H5" s="5" t="n">
        <v>3</v>
      </c>
      <c r="I5" s="4">
        <f>E5*Settings!$C$6+F5*Settings!$C$7+G5*Settings!$C$8+H5*Settings!$C$9</f>
        <v/>
      </c>
      <c r="J5" s="4">
        <f>INDEX(Settings!$B$13:$B$19,MATCH(I5,Settings!$C$13:$C$19,1))</f>
        <v/>
      </c>
      <c r="K5" s="5" t="inlineStr">
        <is>
          <t>OC4</t>
        </is>
      </c>
      <c r="L5" s="26">
        <f>INDEX(Market!$K$31:$K$54,MATCH("IT|"&amp;K5,Market!$A$31:$A$54,0))</f>
        <v/>
      </c>
      <c r="M5" s="26">
        <f>INDEX(Market!$K$31:$K$54,MATCH("PL|"&amp;K5,Market!$A$31:$A$54,0))</f>
        <v/>
      </c>
      <c r="N5" s="26">
        <f>INDEX(Market!$K$31:$K$54,MATCH("DE|"&amp;K5,Market!$A$31:$A$54,0))</f>
        <v/>
      </c>
      <c r="O5" s="26">
        <f>INDEX(Market!$K$31:$K$54,MATCH("ES|"&amp;K5,Market!$A$31:$A$54,0))</f>
        <v/>
      </c>
    </row>
    <row r="6">
      <c r="A6" s="4">
        <f>C6&amp;"|"&amp;D6</f>
        <v/>
      </c>
      <c r="B6" s="5" t="inlineStr">
        <is>
          <t>Customer Service L2</t>
        </is>
      </c>
      <c r="C6" s="5" t="inlineStr">
        <is>
          <t>Customer Service</t>
        </is>
      </c>
      <c r="D6" s="5" t="inlineStr">
        <is>
          <t>L2</t>
        </is>
      </c>
      <c r="E6" s="5" t="n">
        <v>2</v>
      </c>
      <c r="F6" s="5" t="n">
        <v>4</v>
      </c>
      <c r="G6" s="5" t="n">
        <v>1</v>
      </c>
      <c r="H6" s="5" t="n">
        <v>3</v>
      </c>
      <c r="I6" s="4">
        <f>E6*Settings!$C$6+F6*Settings!$C$7+G6*Settings!$C$8+H6*Settings!$C$9</f>
        <v/>
      </c>
      <c r="J6" s="4">
        <f>INDEX(Settings!$B$13:$B$19,MATCH(I6,Settings!$C$13:$C$19,1))</f>
        <v/>
      </c>
      <c r="K6" s="5" t="inlineStr">
        <is>
          <t>OC4</t>
        </is>
      </c>
      <c r="L6" s="26">
        <f>INDEX(Market!$K$31:$K$54,MATCH("IT|"&amp;K6,Market!$A$31:$A$54,0))</f>
        <v/>
      </c>
      <c r="M6" s="26">
        <f>INDEX(Market!$K$31:$K$54,MATCH("PL|"&amp;K6,Market!$A$31:$A$54,0))</f>
        <v/>
      </c>
      <c r="N6" s="26">
        <f>INDEX(Market!$K$31:$K$54,MATCH("DE|"&amp;K6,Market!$A$31:$A$54,0))</f>
        <v/>
      </c>
      <c r="O6" s="26">
        <f>INDEX(Market!$K$31:$K$54,MATCH("ES|"&amp;K6,Market!$A$31:$A$54,0))</f>
        <v/>
      </c>
    </row>
    <row r="7">
      <c r="A7" s="4">
        <f>C7&amp;"|"&amp;D7</f>
        <v/>
      </c>
      <c r="B7" s="5" t="inlineStr">
        <is>
          <t>Customer Service L3</t>
        </is>
      </c>
      <c r="C7" s="5" t="inlineStr">
        <is>
          <t>Customer Service</t>
        </is>
      </c>
      <c r="D7" s="5" t="inlineStr">
        <is>
          <t>L3</t>
        </is>
      </c>
      <c r="E7" s="5" t="n">
        <v>3</v>
      </c>
      <c r="F7" s="5" t="n">
        <v>4</v>
      </c>
      <c r="G7" s="5" t="n">
        <v>2</v>
      </c>
      <c r="H7" s="5" t="n">
        <v>3</v>
      </c>
      <c r="I7" s="4">
        <f>E7*Settings!$C$6+F7*Settings!$C$7+G7*Settings!$C$8+H7*Settings!$C$9</f>
        <v/>
      </c>
      <c r="J7" s="4">
        <f>INDEX(Settings!$B$13:$B$19,MATCH(I7,Settings!$C$13:$C$19,1))</f>
        <v/>
      </c>
      <c r="K7" s="5" t="inlineStr">
        <is>
          <t>OC4</t>
        </is>
      </c>
      <c r="L7" s="26">
        <f>INDEX(Market!$K$31:$K$54,MATCH("IT|"&amp;K7,Market!$A$31:$A$54,0))</f>
        <v/>
      </c>
      <c r="M7" s="26">
        <f>INDEX(Market!$K$31:$K$54,MATCH("PL|"&amp;K7,Market!$A$31:$A$54,0))</f>
        <v/>
      </c>
      <c r="N7" s="26">
        <f>INDEX(Market!$K$31:$K$54,MATCH("DE|"&amp;K7,Market!$A$31:$A$54,0))</f>
        <v/>
      </c>
      <c r="O7" s="26">
        <f>INDEX(Market!$K$31:$K$54,MATCH("ES|"&amp;K7,Market!$A$31:$A$54,0))</f>
        <v/>
      </c>
    </row>
    <row r="8">
      <c r="A8" s="4">
        <f>C8&amp;"|"&amp;D8</f>
        <v/>
      </c>
      <c r="B8" s="5" t="inlineStr">
        <is>
          <t>Customer Service L4</t>
        </is>
      </c>
      <c r="C8" s="5" t="inlineStr">
        <is>
          <t>Customer Service</t>
        </is>
      </c>
      <c r="D8" s="5" t="inlineStr">
        <is>
          <t>L4</t>
        </is>
      </c>
      <c r="E8" s="5" t="n">
        <v>4</v>
      </c>
      <c r="F8" s="5" t="n">
        <v>3</v>
      </c>
      <c r="G8" s="5" t="n">
        <v>3</v>
      </c>
      <c r="H8" s="5" t="n">
        <v>2</v>
      </c>
      <c r="I8" s="4">
        <f>E8*Settings!$C$6+F8*Settings!$C$7+G8*Settings!$C$8+H8*Settings!$C$9</f>
        <v/>
      </c>
      <c r="J8" s="4">
        <f>INDEX(Settings!$B$13:$B$19,MATCH(I8,Settings!$C$13:$C$19,1))</f>
        <v/>
      </c>
      <c r="K8" s="5" t="inlineStr">
        <is>
          <t>OC3</t>
        </is>
      </c>
      <c r="L8" s="26">
        <f>INDEX(Market!$K$31:$K$54,MATCH("IT|"&amp;K8,Market!$A$31:$A$54,0))</f>
        <v/>
      </c>
      <c r="M8" s="26">
        <f>INDEX(Market!$K$31:$K$54,MATCH("PL|"&amp;K8,Market!$A$31:$A$54,0))</f>
        <v/>
      </c>
      <c r="N8" s="26">
        <f>INDEX(Market!$K$31:$K$54,MATCH("DE|"&amp;K8,Market!$A$31:$A$54,0))</f>
        <v/>
      </c>
      <c r="O8" s="26">
        <f>INDEX(Market!$K$31:$K$54,MATCH("ES|"&amp;K8,Market!$A$31:$A$54,0))</f>
        <v/>
      </c>
    </row>
    <row r="9">
      <c r="A9" s="4">
        <f>C9&amp;"|"&amp;D9</f>
        <v/>
      </c>
      <c r="B9" s="5" t="inlineStr">
        <is>
          <t>Customer Service L5</t>
        </is>
      </c>
      <c r="C9" s="5" t="inlineStr">
        <is>
          <t>Customer Service</t>
        </is>
      </c>
      <c r="D9" s="5" t="inlineStr">
        <is>
          <t>L5</t>
        </is>
      </c>
      <c r="E9" s="5" t="n">
        <v>4</v>
      </c>
      <c r="F9" s="5" t="n">
        <v>3</v>
      </c>
      <c r="G9" s="5" t="n">
        <v>4</v>
      </c>
      <c r="H9" s="5" t="n">
        <v>1</v>
      </c>
      <c r="I9" s="4">
        <f>E9*Settings!$C$6+F9*Settings!$C$7+G9*Settings!$C$8+H9*Settings!$C$9</f>
        <v/>
      </c>
      <c r="J9" s="4">
        <f>INDEX(Settings!$B$13:$B$19,MATCH(I9,Settings!$C$13:$C$19,1))</f>
        <v/>
      </c>
      <c r="K9" s="5" t="inlineStr">
        <is>
          <t>OC1</t>
        </is>
      </c>
      <c r="L9" s="26">
        <f>INDEX(Market!$K$31:$K$54,MATCH("IT|"&amp;K9,Market!$A$31:$A$54,0))</f>
        <v/>
      </c>
      <c r="M9" s="26">
        <f>INDEX(Market!$K$31:$K$54,MATCH("PL|"&amp;K9,Market!$A$31:$A$54,0))</f>
        <v/>
      </c>
      <c r="N9" s="26">
        <f>INDEX(Market!$K$31:$K$54,MATCH("DE|"&amp;K9,Market!$A$31:$A$54,0))</f>
        <v/>
      </c>
      <c r="O9" s="26">
        <f>INDEX(Market!$K$31:$K$54,MATCH("ES|"&amp;K9,Market!$A$31:$A$54,0))</f>
        <v/>
      </c>
    </row>
    <row r="10">
      <c r="A10" s="4">
        <f>C10&amp;"|"&amp;D10</f>
        <v/>
      </c>
      <c r="B10" s="5" t="inlineStr">
        <is>
          <t>Customer Service L6</t>
        </is>
      </c>
      <c r="C10" s="5" t="inlineStr">
        <is>
          <t>Customer Service</t>
        </is>
      </c>
      <c r="D10" s="5" t="inlineStr">
        <is>
          <t>L6</t>
        </is>
      </c>
      <c r="E10" s="5" t="n">
        <v>5</v>
      </c>
      <c r="F10" s="5" t="n">
        <v>3</v>
      </c>
      <c r="G10" s="5" t="n">
        <v>5</v>
      </c>
      <c r="H10" s="5" t="n">
        <v>1</v>
      </c>
      <c r="I10" s="4">
        <f>E10*Settings!$C$6+F10*Settings!$C$7+G10*Settings!$C$8+H10*Settings!$C$9</f>
        <v/>
      </c>
      <c r="J10" s="4">
        <f>INDEX(Settings!$B$13:$B$19,MATCH(I10,Settings!$C$13:$C$19,1))</f>
        <v/>
      </c>
      <c r="K10" s="5" t="inlineStr">
        <is>
          <t>OC1</t>
        </is>
      </c>
      <c r="L10" s="26">
        <f>INDEX(Market!$K$31:$K$54,MATCH("IT|"&amp;K10,Market!$A$31:$A$54,0))</f>
        <v/>
      </c>
      <c r="M10" s="26">
        <f>INDEX(Market!$K$31:$K$54,MATCH("PL|"&amp;K10,Market!$A$31:$A$54,0))</f>
        <v/>
      </c>
      <c r="N10" s="26">
        <f>INDEX(Market!$K$31:$K$54,MATCH("DE|"&amp;K10,Market!$A$31:$A$54,0))</f>
        <v/>
      </c>
      <c r="O10" s="26">
        <f>INDEX(Market!$K$31:$K$54,MATCH("ES|"&amp;K10,Market!$A$31:$A$54,0))</f>
        <v/>
      </c>
    </row>
    <row r="11">
      <c r="A11" s="4">
        <f>C11&amp;"|"&amp;D11</f>
        <v/>
      </c>
      <c r="B11" s="5" t="inlineStr">
        <is>
          <t>Operations L1</t>
        </is>
      </c>
      <c r="C11" s="5" t="inlineStr">
        <is>
          <t>Operations</t>
        </is>
      </c>
      <c r="D11" s="5" t="inlineStr">
        <is>
          <t>L1</t>
        </is>
      </c>
      <c r="E11" s="5" t="n">
        <v>1</v>
      </c>
      <c r="F11" s="5" t="n">
        <v>4</v>
      </c>
      <c r="G11" s="5" t="n">
        <v>1</v>
      </c>
      <c r="H11" s="5" t="n">
        <v>4</v>
      </c>
      <c r="I11" s="4">
        <f>E11*Settings!$C$6+F11*Settings!$C$7+G11*Settings!$C$8+H11*Settings!$C$9</f>
        <v/>
      </c>
      <c r="J11" s="4">
        <f>INDEX(Settings!$B$13:$B$19,MATCH(I11,Settings!$C$13:$C$19,1))</f>
        <v/>
      </c>
      <c r="K11" s="5" t="inlineStr">
        <is>
          <t>OC9</t>
        </is>
      </c>
      <c r="L11" s="26">
        <f>INDEX(Market!$K$31:$K$54,MATCH("IT|"&amp;K11,Market!$A$31:$A$54,0))</f>
        <v/>
      </c>
      <c r="M11" s="26">
        <f>INDEX(Market!$K$31:$K$54,MATCH("PL|"&amp;K11,Market!$A$31:$A$54,0))</f>
        <v/>
      </c>
      <c r="N11" s="26">
        <f>INDEX(Market!$K$31:$K$54,MATCH("DE|"&amp;K11,Market!$A$31:$A$54,0))</f>
        <v/>
      </c>
      <c r="O11" s="26">
        <f>INDEX(Market!$K$31:$K$54,MATCH("ES|"&amp;K11,Market!$A$31:$A$54,0))</f>
        <v/>
      </c>
    </row>
    <row r="12">
      <c r="A12" s="4">
        <f>C12&amp;"|"&amp;D12</f>
        <v/>
      </c>
      <c r="B12" s="5" t="inlineStr">
        <is>
          <t>Operations L2</t>
        </is>
      </c>
      <c r="C12" s="5" t="inlineStr">
        <is>
          <t>Operations</t>
        </is>
      </c>
      <c r="D12" s="5" t="inlineStr">
        <is>
          <t>L2</t>
        </is>
      </c>
      <c r="E12" s="5" t="n">
        <v>2</v>
      </c>
      <c r="F12" s="5" t="n">
        <v>4</v>
      </c>
      <c r="G12" s="5" t="n">
        <v>1</v>
      </c>
      <c r="H12" s="5" t="n">
        <v>4</v>
      </c>
      <c r="I12" s="4">
        <f>E12*Settings!$C$6+F12*Settings!$C$7+G12*Settings!$C$8+H12*Settings!$C$9</f>
        <v/>
      </c>
      <c r="J12" s="4">
        <f>INDEX(Settings!$B$13:$B$19,MATCH(I12,Settings!$C$13:$C$19,1))</f>
        <v/>
      </c>
      <c r="K12" s="5" t="inlineStr">
        <is>
          <t>OC8</t>
        </is>
      </c>
      <c r="L12" s="26">
        <f>INDEX(Market!$K$31:$K$54,MATCH("IT|"&amp;K12,Market!$A$31:$A$54,0))</f>
        <v/>
      </c>
      <c r="M12" s="26">
        <f>INDEX(Market!$K$31:$K$54,MATCH("PL|"&amp;K12,Market!$A$31:$A$54,0))</f>
        <v/>
      </c>
      <c r="N12" s="26">
        <f>INDEX(Market!$K$31:$K$54,MATCH("DE|"&amp;K12,Market!$A$31:$A$54,0))</f>
        <v/>
      </c>
      <c r="O12" s="26">
        <f>INDEX(Market!$K$31:$K$54,MATCH("ES|"&amp;K12,Market!$A$31:$A$54,0))</f>
        <v/>
      </c>
    </row>
    <row r="13">
      <c r="A13" s="4">
        <f>C13&amp;"|"&amp;D13</f>
        <v/>
      </c>
      <c r="B13" s="5" t="inlineStr">
        <is>
          <t>Operations L3</t>
        </is>
      </c>
      <c r="C13" s="5" t="inlineStr">
        <is>
          <t>Operations</t>
        </is>
      </c>
      <c r="D13" s="5" t="inlineStr">
        <is>
          <t>L3</t>
        </is>
      </c>
      <c r="E13" s="5" t="n">
        <v>3</v>
      </c>
      <c r="F13" s="5" t="n">
        <v>4</v>
      </c>
      <c r="G13" s="5" t="n">
        <v>2</v>
      </c>
      <c r="H13" s="5" t="n">
        <v>4</v>
      </c>
      <c r="I13" s="4">
        <f>E13*Settings!$C$6+F13*Settings!$C$7+G13*Settings!$C$8+H13*Settings!$C$9</f>
        <v/>
      </c>
      <c r="J13" s="4">
        <f>INDEX(Settings!$B$13:$B$19,MATCH(I13,Settings!$C$13:$C$19,1))</f>
        <v/>
      </c>
      <c r="K13" s="5" t="inlineStr">
        <is>
          <t>OC8</t>
        </is>
      </c>
      <c r="L13" s="26">
        <f>INDEX(Market!$K$31:$K$54,MATCH("IT|"&amp;K13,Market!$A$31:$A$54,0))</f>
        <v/>
      </c>
      <c r="M13" s="26">
        <f>INDEX(Market!$K$31:$K$54,MATCH("PL|"&amp;K13,Market!$A$31:$A$54,0))</f>
        <v/>
      </c>
      <c r="N13" s="26">
        <f>INDEX(Market!$K$31:$K$54,MATCH("DE|"&amp;K13,Market!$A$31:$A$54,0))</f>
        <v/>
      </c>
      <c r="O13" s="26">
        <f>INDEX(Market!$K$31:$K$54,MATCH("ES|"&amp;K13,Market!$A$31:$A$54,0))</f>
        <v/>
      </c>
    </row>
    <row r="14">
      <c r="A14" s="4">
        <f>C14&amp;"|"&amp;D14</f>
        <v/>
      </c>
      <c r="B14" s="5" t="inlineStr">
        <is>
          <t>Operations L4</t>
        </is>
      </c>
      <c r="C14" s="5" t="inlineStr">
        <is>
          <t>Operations</t>
        </is>
      </c>
      <c r="D14" s="5" t="inlineStr">
        <is>
          <t>L4</t>
        </is>
      </c>
      <c r="E14" s="5" t="n">
        <v>4</v>
      </c>
      <c r="F14" s="5" t="n">
        <v>3</v>
      </c>
      <c r="G14" s="5" t="n">
        <v>3</v>
      </c>
      <c r="H14" s="5" t="n">
        <v>3</v>
      </c>
      <c r="I14" s="4">
        <f>E14*Settings!$C$6+F14*Settings!$C$7+G14*Settings!$C$8+H14*Settings!$C$9</f>
        <v/>
      </c>
      <c r="J14" s="4">
        <f>INDEX(Settings!$B$13:$B$19,MATCH(I14,Settings!$C$13:$C$19,1))</f>
        <v/>
      </c>
      <c r="K14" s="5" t="inlineStr">
        <is>
          <t>OC3</t>
        </is>
      </c>
      <c r="L14" s="26">
        <f>INDEX(Market!$K$31:$K$54,MATCH("IT|"&amp;K14,Market!$A$31:$A$54,0))</f>
        <v/>
      </c>
      <c r="M14" s="26">
        <f>INDEX(Market!$K$31:$K$54,MATCH("PL|"&amp;K14,Market!$A$31:$A$54,0))</f>
        <v/>
      </c>
      <c r="N14" s="26">
        <f>INDEX(Market!$K$31:$K$54,MATCH("DE|"&amp;K14,Market!$A$31:$A$54,0))</f>
        <v/>
      </c>
      <c r="O14" s="26">
        <f>INDEX(Market!$K$31:$K$54,MATCH("ES|"&amp;K14,Market!$A$31:$A$54,0))</f>
        <v/>
      </c>
    </row>
    <row r="15">
      <c r="A15" s="4">
        <f>C15&amp;"|"&amp;D15</f>
        <v/>
      </c>
      <c r="B15" s="5" t="inlineStr">
        <is>
          <t>Operations L5</t>
        </is>
      </c>
      <c r="C15" s="5" t="inlineStr">
        <is>
          <t>Operations</t>
        </is>
      </c>
      <c r="D15" s="5" t="inlineStr">
        <is>
          <t>L5</t>
        </is>
      </c>
      <c r="E15" s="5" t="n">
        <v>4</v>
      </c>
      <c r="F15" s="5" t="n">
        <v>3</v>
      </c>
      <c r="G15" s="5" t="n">
        <v>4</v>
      </c>
      <c r="H15" s="5" t="n">
        <v>1</v>
      </c>
      <c r="I15" s="4">
        <f>E15*Settings!$C$6+F15*Settings!$C$7+G15*Settings!$C$8+H15*Settings!$C$9</f>
        <v/>
      </c>
      <c r="J15" s="4">
        <f>INDEX(Settings!$B$13:$B$19,MATCH(I15,Settings!$C$13:$C$19,1))</f>
        <v/>
      </c>
      <c r="K15" s="5" t="inlineStr">
        <is>
          <t>OC1</t>
        </is>
      </c>
      <c r="L15" s="26">
        <f>INDEX(Market!$K$31:$K$54,MATCH("IT|"&amp;K15,Market!$A$31:$A$54,0))</f>
        <v/>
      </c>
      <c r="M15" s="26">
        <f>INDEX(Market!$K$31:$K$54,MATCH("PL|"&amp;K15,Market!$A$31:$A$54,0))</f>
        <v/>
      </c>
      <c r="N15" s="26">
        <f>INDEX(Market!$K$31:$K$54,MATCH("DE|"&amp;K15,Market!$A$31:$A$54,0))</f>
        <v/>
      </c>
      <c r="O15" s="26">
        <f>INDEX(Market!$K$31:$K$54,MATCH("ES|"&amp;K15,Market!$A$31:$A$54,0))</f>
        <v/>
      </c>
    </row>
    <row r="16">
      <c r="A16" s="4">
        <f>C16&amp;"|"&amp;D16</f>
        <v/>
      </c>
      <c r="B16" s="5" t="inlineStr">
        <is>
          <t>Operations L6</t>
        </is>
      </c>
      <c r="C16" s="5" t="inlineStr">
        <is>
          <t>Operations</t>
        </is>
      </c>
      <c r="D16" s="5" t="inlineStr">
        <is>
          <t>L6</t>
        </is>
      </c>
      <c r="E16" s="5" t="n">
        <v>5</v>
      </c>
      <c r="F16" s="5" t="n">
        <v>3</v>
      </c>
      <c r="G16" s="5" t="n">
        <v>5</v>
      </c>
      <c r="H16" s="5" t="n">
        <v>1</v>
      </c>
      <c r="I16" s="4">
        <f>E16*Settings!$C$6+F16*Settings!$C$7+G16*Settings!$C$8+H16*Settings!$C$9</f>
        <v/>
      </c>
      <c r="J16" s="4">
        <f>INDEX(Settings!$B$13:$B$19,MATCH(I16,Settings!$C$13:$C$19,1))</f>
        <v/>
      </c>
      <c r="K16" s="5" t="inlineStr">
        <is>
          <t>OC1</t>
        </is>
      </c>
      <c r="L16" s="26">
        <f>INDEX(Market!$K$31:$K$54,MATCH("IT|"&amp;K16,Market!$A$31:$A$54,0))</f>
        <v/>
      </c>
      <c r="M16" s="26">
        <f>INDEX(Market!$K$31:$K$54,MATCH("PL|"&amp;K16,Market!$A$31:$A$54,0))</f>
        <v/>
      </c>
      <c r="N16" s="26">
        <f>INDEX(Market!$K$31:$K$54,MATCH("DE|"&amp;K16,Market!$A$31:$A$54,0))</f>
        <v/>
      </c>
      <c r="O16" s="26">
        <f>INDEX(Market!$K$31:$K$54,MATCH("ES|"&amp;K16,Market!$A$31:$A$54,0))</f>
        <v/>
      </c>
    </row>
    <row r="17">
      <c r="A17" s="4">
        <f>C17&amp;"|"&amp;D17</f>
        <v/>
      </c>
      <c r="B17" s="5" t="inlineStr">
        <is>
          <t>Tech L1</t>
        </is>
      </c>
      <c r="C17" s="5" t="inlineStr">
        <is>
          <t>Tech</t>
        </is>
      </c>
      <c r="D17" s="5" t="inlineStr">
        <is>
          <t>L1</t>
        </is>
      </c>
      <c r="E17" s="5" t="n">
        <v>2</v>
      </c>
      <c r="F17" s="5" t="n">
        <v>2</v>
      </c>
      <c r="G17" s="5" t="n">
        <v>1</v>
      </c>
      <c r="H17" s="5" t="n">
        <v>1</v>
      </c>
      <c r="I17" s="4">
        <f>E17*Settings!$C$6+F17*Settings!$C$7+G17*Settings!$C$8+H17*Settings!$C$9</f>
        <v/>
      </c>
      <c r="J17" s="4">
        <f>INDEX(Settings!$B$13:$B$19,MATCH(I17,Settings!$C$13:$C$19,1))</f>
        <v/>
      </c>
      <c r="K17" s="5" t="inlineStr">
        <is>
          <t>OC3</t>
        </is>
      </c>
      <c r="L17" s="26">
        <f>INDEX(Market!$K$31:$K$54,MATCH("IT|"&amp;K17,Market!$A$31:$A$54,0))</f>
        <v/>
      </c>
      <c r="M17" s="26">
        <f>INDEX(Market!$K$31:$K$54,MATCH("PL|"&amp;K17,Market!$A$31:$A$54,0))</f>
        <v/>
      </c>
      <c r="N17" s="26">
        <f>INDEX(Market!$K$31:$K$54,MATCH("DE|"&amp;K17,Market!$A$31:$A$54,0))</f>
        <v/>
      </c>
      <c r="O17" s="26">
        <f>INDEX(Market!$K$31:$K$54,MATCH("ES|"&amp;K17,Market!$A$31:$A$54,0))</f>
        <v/>
      </c>
    </row>
    <row r="18">
      <c r="A18" s="4">
        <f>C18&amp;"|"&amp;D18</f>
        <v/>
      </c>
      <c r="B18" s="5" t="inlineStr">
        <is>
          <t>Tech L2</t>
        </is>
      </c>
      <c r="C18" s="5" t="inlineStr">
        <is>
          <t>Tech</t>
        </is>
      </c>
      <c r="D18" s="5" t="inlineStr">
        <is>
          <t>L2</t>
        </is>
      </c>
      <c r="E18" s="5" t="n">
        <v>3</v>
      </c>
      <c r="F18" s="5" t="n">
        <v>2</v>
      </c>
      <c r="G18" s="5" t="n">
        <v>1</v>
      </c>
      <c r="H18" s="5" t="n">
        <v>1</v>
      </c>
      <c r="I18" s="4">
        <f>E18*Settings!$C$6+F18*Settings!$C$7+G18*Settings!$C$8+H18*Settings!$C$9</f>
        <v/>
      </c>
      <c r="J18" s="4">
        <f>INDEX(Settings!$B$13:$B$19,MATCH(I18,Settings!$C$13:$C$19,1))</f>
        <v/>
      </c>
      <c r="K18" s="5" t="inlineStr">
        <is>
          <t>OC3</t>
        </is>
      </c>
      <c r="L18" s="26">
        <f>INDEX(Market!$K$31:$K$54,MATCH("IT|"&amp;K18,Market!$A$31:$A$54,0))</f>
        <v/>
      </c>
      <c r="M18" s="26">
        <f>INDEX(Market!$K$31:$K$54,MATCH("PL|"&amp;K18,Market!$A$31:$A$54,0))</f>
        <v/>
      </c>
      <c r="N18" s="26">
        <f>INDEX(Market!$K$31:$K$54,MATCH("DE|"&amp;K18,Market!$A$31:$A$54,0))</f>
        <v/>
      </c>
      <c r="O18" s="26">
        <f>INDEX(Market!$K$31:$K$54,MATCH("ES|"&amp;K18,Market!$A$31:$A$54,0))</f>
        <v/>
      </c>
    </row>
    <row r="19">
      <c r="A19" s="4">
        <f>C19&amp;"|"&amp;D19</f>
        <v/>
      </c>
      <c r="B19" s="5" t="inlineStr">
        <is>
          <t>Tech L3</t>
        </is>
      </c>
      <c r="C19" s="5" t="inlineStr">
        <is>
          <t>Tech</t>
        </is>
      </c>
      <c r="D19" s="5" t="inlineStr">
        <is>
          <t>L3</t>
        </is>
      </c>
      <c r="E19" s="5" t="n">
        <v>4</v>
      </c>
      <c r="F19" s="5" t="n">
        <v>2</v>
      </c>
      <c r="G19" s="5" t="n">
        <v>2</v>
      </c>
      <c r="H19" s="5" t="n">
        <v>1</v>
      </c>
      <c r="I19" s="4">
        <f>E19*Settings!$C$6+F19*Settings!$C$7+G19*Settings!$C$8+H19*Settings!$C$9</f>
        <v/>
      </c>
      <c r="J19" s="4">
        <f>INDEX(Settings!$B$13:$B$19,MATCH(I19,Settings!$C$13:$C$19,1))</f>
        <v/>
      </c>
      <c r="K19" s="5" t="inlineStr">
        <is>
          <t>OC2</t>
        </is>
      </c>
      <c r="L19" s="26">
        <f>INDEX(Market!$K$31:$K$54,MATCH("IT|"&amp;K19,Market!$A$31:$A$54,0))</f>
        <v/>
      </c>
      <c r="M19" s="26">
        <f>INDEX(Market!$K$31:$K$54,MATCH("PL|"&amp;K19,Market!$A$31:$A$54,0))</f>
        <v/>
      </c>
      <c r="N19" s="26">
        <f>INDEX(Market!$K$31:$K$54,MATCH("DE|"&amp;K19,Market!$A$31:$A$54,0))</f>
        <v/>
      </c>
      <c r="O19" s="26">
        <f>INDEX(Market!$K$31:$K$54,MATCH("ES|"&amp;K19,Market!$A$31:$A$54,0))</f>
        <v/>
      </c>
    </row>
    <row r="20">
      <c r="A20" s="4">
        <f>C20&amp;"|"&amp;D20</f>
        <v/>
      </c>
      <c r="B20" s="5" t="inlineStr">
        <is>
          <t>Tech L4</t>
        </is>
      </c>
      <c r="C20" s="5" t="inlineStr">
        <is>
          <t>Tech</t>
        </is>
      </c>
      <c r="D20" s="5" t="inlineStr">
        <is>
          <t>L4</t>
        </is>
      </c>
      <c r="E20" s="5" t="n">
        <v>5</v>
      </c>
      <c r="F20" s="5" t="n">
        <v>2</v>
      </c>
      <c r="G20" s="5" t="n">
        <v>3</v>
      </c>
      <c r="H20" s="5" t="n">
        <v>1</v>
      </c>
      <c r="I20" s="4">
        <f>E20*Settings!$C$6+F20*Settings!$C$7+G20*Settings!$C$8+H20*Settings!$C$9</f>
        <v/>
      </c>
      <c r="J20" s="4">
        <f>INDEX(Settings!$B$13:$B$19,MATCH(I20,Settings!$C$13:$C$19,1))</f>
        <v/>
      </c>
      <c r="K20" s="5" t="inlineStr">
        <is>
          <t>OC2</t>
        </is>
      </c>
      <c r="L20" s="26">
        <f>INDEX(Market!$K$31:$K$54,MATCH("IT|"&amp;K20,Market!$A$31:$A$54,0))</f>
        <v/>
      </c>
      <c r="M20" s="26">
        <f>INDEX(Market!$K$31:$K$54,MATCH("PL|"&amp;K20,Market!$A$31:$A$54,0))</f>
        <v/>
      </c>
      <c r="N20" s="26">
        <f>INDEX(Market!$K$31:$K$54,MATCH("DE|"&amp;K20,Market!$A$31:$A$54,0))</f>
        <v/>
      </c>
      <c r="O20" s="26">
        <f>INDEX(Market!$K$31:$K$54,MATCH("ES|"&amp;K20,Market!$A$31:$A$54,0))</f>
        <v/>
      </c>
    </row>
    <row r="21">
      <c r="A21" s="4">
        <f>C21&amp;"|"&amp;D21</f>
        <v/>
      </c>
      <c r="B21" s="5" t="inlineStr">
        <is>
          <t>Tech L5</t>
        </is>
      </c>
      <c r="C21" s="5" t="inlineStr">
        <is>
          <t>Tech</t>
        </is>
      </c>
      <c r="D21" s="5" t="inlineStr">
        <is>
          <t>L5</t>
        </is>
      </c>
      <c r="E21" s="5" t="n">
        <v>4</v>
      </c>
      <c r="F21" s="5" t="n">
        <v>3</v>
      </c>
      <c r="G21" s="5" t="n">
        <v>4</v>
      </c>
      <c r="H21" s="5" t="n">
        <v>1</v>
      </c>
      <c r="I21" s="4">
        <f>E21*Settings!$C$6+F21*Settings!$C$7+G21*Settings!$C$8+H21*Settings!$C$9</f>
        <v/>
      </c>
      <c r="J21" s="4">
        <f>INDEX(Settings!$B$13:$B$19,MATCH(I21,Settings!$C$13:$C$19,1))</f>
        <v/>
      </c>
      <c r="K21" s="5" t="inlineStr">
        <is>
          <t>OC1</t>
        </is>
      </c>
      <c r="L21" s="26">
        <f>INDEX(Market!$K$31:$K$54,MATCH("IT|"&amp;K21,Market!$A$31:$A$54,0))</f>
        <v/>
      </c>
      <c r="M21" s="26">
        <f>INDEX(Market!$K$31:$K$54,MATCH("PL|"&amp;K21,Market!$A$31:$A$54,0))</f>
        <v/>
      </c>
      <c r="N21" s="26">
        <f>INDEX(Market!$K$31:$K$54,MATCH("DE|"&amp;K21,Market!$A$31:$A$54,0))</f>
        <v/>
      </c>
      <c r="O21" s="26">
        <f>INDEX(Market!$K$31:$K$54,MATCH("ES|"&amp;K21,Market!$A$31:$A$54,0))</f>
        <v/>
      </c>
    </row>
    <row r="22">
      <c r="A22" s="4">
        <f>C22&amp;"|"&amp;D22</f>
        <v/>
      </c>
      <c r="B22" s="5" t="inlineStr">
        <is>
          <t>Tech L6</t>
        </is>
      </c>
      <c r="C22" s="5" t="inlineStr">
        <is>
          <t>Tech</t>
        </is>
      </c>
      <c r="D22" s="5" t="inlineStr">
        <is>
          <t>L6</t>
        </is>
      </c>
      <c r="E22" s="5" t="n">
        <v>5</v>
      </c>
      <c r="F22" s="5" t="n">
        <v>3</v>
      </c>
      <c r="G22" s="5" t="n">
        <v>5</v>
      </c>
      <c r="H22" s="5" t="n">
        <v>1</v>
      </c>
      <c r="I22" s="4">
        <f>E22*Settings!$C$6+F22*Settings!$C$7+G22*Settings!$C$8+H22*Settings!$C$9</f>
        <v/>
      </c>
      <c r="J22" s="4">
        <f>INDEX(Settings!$B$13:$B$19,MATCH(I22,Settings!$C$13:$C$19,1))</f>
        <v/>
      </c>
      <c r="K22" s="5" t="inlineStr">
        <is>
          <t>OC1</t>
        </is>
      </c>
      <c r="L22" s="26">
        <f>INDEX(Market!$K$31:$K$54,MATCH("IT|"&amp;K22,Market!$A$31:$A$54,0))</f>
        <v/>
      </c>
      <c r="M22" s="26">
        <f>INDEX(Market!$K$31:$K$54,MATCH("PL|"&amp;K22,Market!$A$31:$A$54,0))</f>
        <v/>
      </c>
      <c r="N22" s="26">
        <f>INDEX(Market!$K$31:$K$54,MATCH("DE|"&amp;K22,Market!$A$31:$A$54,0))</f>
        <v/>
      </c>
      <c r="O22" s="26">
        <f>INDEX(Market!$K$31:$K$54,MATCH("ES|"&amp;K22,Market!$A$31:$A$54,0))</f>
        <v/>
      </c>
    </row>
    <row r="23">
      <c r="A23" s="4">
        <f>C23&amp;"|"&amp;D23</f>
        <v/>
      </c>
      <c r="B23" s="5" t="inlineStr">
        <is>
          <t>Sales L1</t>
        </is>
      </c>
      <c r="C23" s="5" t="inlineStr">
        <is>
          <t>Sales</t>
        </is>
      </c>
      <c r="D23" s="5" t="inlineStr">
        <is>
          <t>L1</t>
        </is>
      </c>
      <c r="E23" s="5" t="n">
        <v>1</v>
      </c>
      <c r="F23" s="5" t="n">
        <v>3</v>
      </c>
      <c r="G23" s="5" t="n">
        <v>1</v>
      </c>
      <c r="H23" s="5" t="n">
        <v>2</v>
      </c>
      <c r="I23" s="4">
        <f>E23*Settings!$C$6+F23*Settings!$C$7+G23*Settings!$C$8+H23*Settings!$C$9</f>
        <v/>
      </c>
      <c r="J23" s="4">
        <f>INDEX(Settings!$B$13:$B$19,MATCH(I23,Settings!$C$13:$C$19,1))</f>
        <v/>
      </c>
      <c r="K23" s="5" t="inlineStr">
        <is>
          <t>OC3</t>
        </is>
      </c>
      <c r="L23" s="26">
        <f>INDEX(Market!$K$31:$K$54,MATCH("IT|"&amp;K23,Market!$A$31:$A$54,0))</f>
        <v/>
      </c>
      <c r="M23" s="26">
        <f>INDEX(Market!$K$31:$K$54,MATCH("PL|"&amp;K23,Market!$A$31:$A$54,0))</f>
        <v/>
      </c>
      <c r="N23" s="26">
        <f>INDEX(Market!$K$31:$K$54,MATCH("DE|"&amp;K23,Market!$A$31:$A$54,0))</f>
        <v/>
      </c>
      <c r="O23" s="26">
        <f>INDEX(Market!$K$31:$K$54,MATCH("ES|"&amp;K23,Market!$A$31:$A$54,0))</f>
        <v/>
      </c>
    </row>
    <row r="24">
      <c r="A24" s="4">
        <f>C24&amp;"|"&amp;D24</f>
        <v/>
      </c>
      <c r="B24" s="5" t="inlineStr">
        <is>
          <t>Sales L2</t>
        </is>
      </c>
      <c r="C24" s="5" t="inlineStr">
        <is>
          <t>Sales</t>
        </is>
      </c>
      <c r="D24" s="5" t="inlineStr">
        <is>
          <t>L2</t>
        </is>
      </c>
      <c r="E24" s="5" t="n">
        <v>2</v>
      </c>
      <c r="F24" s="5" t="n">
        <v>3</v>
      </c>
      <c r="G24" s="5" t="n">
        <v>2</v>
      </c>
      <c r="H24" s="5" t="n">
        <v>2</v>
      </c>
      <c r="I24" s="4">
        <f>E24*Settings!$C$6+F24*Settings!$C$7+G24*Settings!$C$8+H24*Settings!$C$9</f>
        <v/>
      </c>
      <c r="J24" s="4">
        <f>INDEX(Settings!$B$13:$B$19,MATCH(I24,Settings!$C$13:$C$19,1))</f>
        <v/>
      </c>
      <c r="K24" s="5" t="inlineStr">
        <is>
          <t>OC3</t>
        </is>
      </c>
      <c r="L24" s="26">
        <f>INDEX(Market!$K$31:$K$54,MATCH("IT|"&amp;K24,Market!$A$31:$A$54,0))</f>
        <v/>
      </c>
      <c r="M24" s="26">
        <f>INDEX(Market!$K$31:$K$54,MATCH("PL|"&amp;K24,Market!$A$31:$A$54,0))</f>
        <v/>
      </c>
      <c r="N24" s="26">
        <f>INDEX(Market!$K$31:$K$54,MATCH("DE|"&amp;K24,Market!$A$31:$A$54,0))</f>
        <v/>
      </c>
      <c r="O24" s="26">
        <f>INDEX(Market!$K$31:$K$54,MATCH("ES|"&amp;K24,Market!$A$31:$A$54,0))</f>
        <v/>
      </c>
    </row>
    <row r="25">
      <c r="A25" s="4">
        <f>C25&amp;"|"&amp;D25</f>
        <v/>
      </c>
      <c r="B25" s="5" t="inlineStr">
        <is>
          <t>Sales L3</t>
        </is>
      </c>
      <c r="C25" s="5" t="inlineStr">
        <is>
          <t>Sales</t>
        </is>
      </c>
      <c r="D25" s="5" t="inlineStr">
        <is>
          <t>L3</t>
        </is>
      </c>
      <c r="E25" s="5" t="n">
        <v>3</v>
      </c>
      <c r="F25" s="5" t="n">
        <v>3</v>
      </c>
      <c r="G25" s="5" t="n">
        <v>3</v>
      </c>
      <c r="H25" s="5" t="n">
        <v>2</v>
      </c>
      <c r="I25" s="4">
        <f>E25*Settings!$C$6+F25*Settings!$C$7+G25*Settings!$C$8+H25*Settings!$C$9</f>
        <v/>
      </c>
      <c r="J25" s="4">
        <f>INDEX(Settings!$B$13:$B$19,MATCH(I25,Settings!$C$13:$C$19,1))</f>
        <v/>
      </c>
      <c r="K25" s="5" t="inlineStr">
        <is>
          <t>OC3</t>
        </is>
      </c>
      <c r="L25" s="26">
        <f>INDEX(Market!$K$31:$K$54,MATCH("IT|"&amp;K25,Market!$A$31:$A$54,0))</f>
        <v/>
      </c>
      <c r="M25" s="26">
        <f>INDEX(Market!$K$31:$K$54,MATCH("PL|"&amp;K25,Market!$A$31:$A$54,0))</f>
        <v/>
      </c>
      <c r="N25" s="26">
        <f>INDEX(Market!$K$31:$K$54,MATCH("DE|"&amp;K25,Market!$A$31:$A$54,0))</f>
        <v/>
      </c>
      <c r="O25" s="26">
        <f>INDEX(Market!$K$31:$K$54,MATCH("ES|"&amp;K25,Market!$A$31:$A$54,0))</f>
        <v/>
      </c>
    </row>
    <row r="26">
      <c r="A26" s="4">
        <f>C26&amp;"|"&amp;D26</f>
        <v/>
      </c>
      <c r="B26" s="5" t="inlineStr">
        <is>
          <t>Sales L4</t>
        </is>
      </c>
      <c r="C26" s="5" t="inlineStr">
        <is>
          <t>Sales</t>
        </is>
      </c>
      <c r="D26" s="5" t="inlineStr">
        <is>
          <t>L4</t>
        </is>
      </c>
      <c r="E26" s="5" t="n">
        <v>4</v>
      </c>
      <c r="F26" s="5" t="n">
        <v>3</v>
      </c>
      <c r="G26" s="5" t="n">
        <v>3</v>
      </c>
      <c r="H26" s="5" t="n">
        <v>2</v>
      </c>
      <c r="I26" s="4">
        <f>E26*Settings!$C$6+F26*Settings!$C$7+G26*Settings!$C$8+H26*Settings!$C$9</f>
        <v/>
      </c>
      <c r="J26" s="4">
        <f>INDEX(Settings!$B$13:$B$19,MATCH(I26,Settings!$C$13:$C$19,1))</f>
        <v/>
      </c>
      <c r="K26" s="5" t="inlineStr">
        <is>
          <t>OC3</t>
        </is>
      </c>
      <c r="L26" s="26">
        <f>INDEX(Market!$K$31:$K$54,MATCH("IT|"&amp;K26,Market!$A$31:$A$54,0))</f>
        <v/>
      </c>
      <c r="M26" s="26">
        <f>INDEX(Market!$K$31:$K$54,MATCH("PL|"&amp;K26,Market!$A$31:$A$54,0))</f>
        <v/>
      </c>
      <c r="N26" s="26">
        <f>INDEX(Market!$K$31:$K$54,MATCH("DE|"&amp;K26,Market!$A$31:$A$54,0))</f>
        <v/>
      </c>
      <c r="O26" s="26">
        <f>INDEX(Market!$K$31:$K$54,MATCH("ES|"&amp;K26,Market!$A$31:$A$54,0))</f>
        <v/>
      </c>
    </row>
    <row r="27">
      <c r="A27" s="4">
        <f>C27&amp;"|"&amp;D27</f>
        <v/>
      </c>
      <c r="B27" s="5" t="inlineStr">
        <is>
          <t>Sales L5</t>
        </is>
      </c>
      <c r="C27" s="5" t="inlineStr">
        <is>
          <t>Sales</t>
        </is>
      </c>
      <c r="D27" s="5" t="inlineStr">
        <is>
          <t>L5</t>
        </is>
      </c>
      <c r="E27" s="5" t="n">
        <v>4</v>
      </c>
      <c r="F27" s="5" t="n">
        <v>3</v>
      </c>
      <c r="G27" s="5" t="n">
        <v>4</v>
      </c>
      <c r="H27" s="5" t="n">
        <v>1</v>
      </c>
      <c r="I27" s="4">
        <f>E27*Settings!$C$6+F27*Settings!$C$7+G27*Settings!$C$8+H27*Settings!$C$9</f>
        <v/>
      </c>
      <c r="J27" s="4">
        <f>INDEX(Settings!$B$13:$B$19,MATCH(I27,Settings!$C$13:$C$19,1))</f>
        <v/>
      </c>
      <c r="K27" s="5" t="inlineStr">
        <is>
          <t>OC1</t>
        </is>
      </c>
      <c r="L27" s="26">
        <f>INDEX(Market!$K$31:$K$54,MATCH("IT|"&amp;K27,Market!$A$31:$A$54,0))</f>
        <v/>
      </c>
      <c r="M27" s="26">
        <f>INDEX(Market!$K$31:$K$54,MATCH("PL|"&amp;K27,Market!$A$31:$A$54,0))</f>
        <v/>
      </c>
      <c r="N27" s="26">
        <f>INDEX(Market!$K$31:$K$54,MATCH("DE|"&amp;K27,Market!$A$31:$A$54,0))</f>
        <v/>
      </c>
      <c r="O27" s="26">
        <f>INDEX(Market!$K$31:$K$54,MATCH("ES|"&amp;K27,Market!$A$31:$A$54,0))</f>
        <v/>
      </c>
    </row>
    <row r="28">
      <c r="A28" s="4">
        <f>C28&amp;"|"&amp;D28</f>
        <v/>
      </c>
      <c r="B28" s="5" t="inlineStr">
        <is>
          <t>Sales L6</t>
        </is>
      </c>
      <c r="C28" s="5" t="inlineStr">
        <is>
          <t>Sales</t>
        </is>
      </c>
      <c r="D28" s="5" t="inlineStr">
        <is>
          <t>L6</t>
        </is>
      </c>
      <c r="E28" s="5" t="n">
        <v>5</v>
      </c>
      <c r="F28" s="5" t="n">
        <v>3</v>
      </c>
      <c r="G28" s="5" t="n">
        <v>5</v>
      </c>
      <c r="H28" s="5" t="n">
        <v>1</v>
      </c>
      <c r="I28" s="4">
        <f>E28*Settings!$C$6+F28*Settings!$C$7+G28*Settings!$C$8+H28*Settings!$C$9</f>
        <v/>
      </c>
      <c r="J28" s="4">
        <f>INDEX(Settings!$B$13:$B$19,MATCH(I28,Settings!$C$13:$C$19,1))</f>
        <v/>
      </c>
      <c r="K28" s="5" t="inlineStr">
        <is>
          <t>OC1</t>
        </is>
      </c>
      <c r="L28" s="26">
        <f>INDEX(Market!$K$31:$K$54,MATCH("IT|"&amp;K28,Market!$A$31:$A$54,0))</f>
        <v/>
      </c>
      <c r="M28" s="26">
        <f>INDEX(Market!$K$31:$K$54,MATCH("PL|"&amp;K28,Market!$A$31:$A$54,0))</f>
        <v/>
      </c>
      <c r="N28" s="26">
        <f>INDEX(Market!$K$31:$K$54,MATCH("DE|"&amp;K28,Market!$A$31:$A$54,0))</f>
        <v/>
      </c>
      <c r="O28" s="26">
        <f>INDEX(Market!$K$31:$K$54,MATCH("ES|"&amp;K28,Market!$A$31:$A$54,0))</f>
        <v/>
      </c>
    </row>
    <row r="29">
      <c r="A29" s="4">
        <f>C29&amp;"|"&amp;D29</f>
        <v/>
      </c>
      <c r="B29" s="5" t="inlineStr">
        <is>
          <t>Finance L1</t>
        </is>
      </c>
      <c r="C29" s="5" t="inlineStr">
        <is>
          <t>Finance</t>
        </is>
      </c>
      <c r="D29" s="5" t="inlineStr">
        <is>
          <t>L1</t>
        </is>
      </c>
      <c r="E29" s="5" t="n">
        <v>1</v>
      </c>
      <c r="F29" s="5" t="n">
        <v>2</v>
      </c>
      <c r="G29" s="5" t="n">
        <v>1</v>
      </c>
      <c r="H29" s="5" t="n">
        <v>1</v>
      </c>
      <c r="I29" s="4">
        <f>E29*Settings!$C$6+F29*Settings!$C$7+G29*Settings!$C$8+H29*Settings!$C$9</f>
        <v/>
      </c>
      <c r="J29" s="4">
        <f>INDEX(Settings!$B$13:$B$19,MATCH(I29,Settings!$C$13:$C$19,1))</f>
        <v/>
      </c>
      <c r="K29" s="5" t="inlineStr">
        <is>
          <t>OC4</t>
        </is>
      </c>
      <c r="L29" s="26">
        <f>INDEX(Market!$K$31:$K$54,MATCH("IT|"&amp;K29,Market!$A$31:$A$54,0))</f>
        <v/>
      </c>
      <c r="M29" s="26">
        <f>INDEX(Market!$K$31:$K$54,MATCH("PL|"&amp;K29,Market!$A$31:$A$54,0))</f>
        <v/>
      </c>
      <c r="N29" s="26">
        <f>INDEX(Market!$K$31:$K$54,MATCH("DE|"&amp;K29,Market!$A$31:$A$54,0))</f>
        <v/>
      </c>
      <c r="O29" s="26">
        <f>INDEX(Market!$K$31:$K$54,MATCH("ES|"&amp;K29,Market!$A$31:$A$54,0))</f>
        <v/>
      </c>
    </row>
    <row r="30">
      <c r="A30" s="4">
        <f>C30&amp;"|"&amp;D30</f>
        <v/>
      </c>
      <c r="B30" s="5" t="inlineStr">
        <is>
          <t>Finance L2</t>
        </is>
      </c>
      <c r="C30" s="5" t="inlineStr">
        <is>
          <t>Finance</t>
        </is>
      </c>
      <c r="D30" s="5" t="inlineStr">
        <is>
          <t>L2</t>
        </is>
      </c>
      <c r="E30" s="5" t="n">
        <v>2</v>
      </c>
      <c r="F30" s="5" t="n">
        <v>2</v>
      </c>
      <c r="G30" s="5" t="n">
        <v>2</v>
      </c>
      <c r="H30" s="5" t="n">
        <v>1</v>
      </c>
      <c r="I30" s="4">
        <f>E30*Settings!$C$6+F30*Settings!$C$7+G30*Settings!$C$8+H30*Settings!$C$9</f>
        <v/>
      </c>
      <c r="J30" s="4">
        <f>INDEX(Settings!$B$13:$B$19,MATCH(I30,Settings!$C$13:$C$19,1))</f>
        <v/>
      </c>
      <c r="K30" s="5" t="inlineStr">
        <is>
          <t>OC3</t>
        </is>
      </c>
      <c r="L30" s="26">
        <f>INDEX(Market!$K$31:$K$54,MATCH("IT|"&amp;K30,Market!$A$31:$A$54,0))</f>
        <v/>
      </c>
      <c r="M30" s="26">
        <f>INDEX(Market!$K$31:$K$54,MATCH("PL|"&amp;K30,Market!$A$31:$A$54,0))</f>
        <v/>
      </c>
      <c r="N30" s="26">
        <f>INDEX(Market!$K$31:$K$54,MATCH("DE|"&amp;K30,Market!$A$31:$A$54,0))</f>
        <v/>
      </c>
      <c r="O30" s="26">
        <f>INDEX(Market!$K$31:$K$54,MATCH("ES|"&amp;K30,Market!$A$31:$A$54,0))</f>
        <v/>
      </c>
    </row>
    <row r="31">
      <c r="A31" s="4">
        <f>C31&amp;"|"&amp;D31</f>
        <v/>
      </c>
      <c r="B31" s="5" t="inlineStr">
        <is>
          <t>Finance L3</t>
        </is>
      </c>
      <c r="C31" s="5" t="inlineStr">
        <is>
          <t>Finance</t>
        </is>
      </c>
      <c r="D31" s="5" t="inlineStr">
        <is>
          <t>L3</t>
        </is>
      </c>
      <c r="E31" s="5" t="n">
        <v>3</v>
      </c>
      <c r="F31" s="5" t="n">
        <v>2</v>
      </c>
      <c r="G31" s="5" t="n">
        <v>3</v>
      </c>
      <c r="H31" s="5" t="n">
        <v>1</v>
      </c>
      <c r="I31" s="4">
        <f>E31*Settings!$C$6+F31*Settings!$C$7+G31*Settings!$C$8+H31*Settings!$C$9</f>
        <v/>
      </c>
      <c r="J31" s="4">
        <f>INDEX(Settings!$B$13:$B$19,MATCH(I31,Settings!$C$13:$C$19,1))</f>
        <v/>
      </c>
      <c r="K31" s="5" t="inlineStr">
        <is>
          <t>OC2</t>
        </is>
      </c>
      <c r="L31" s="26">
        <f>INDEX(Market!$K$31:$K$54,MATCH("IT|"&amp;K31,Market!$A$31:$A$54,0))</f>
        <v/>
      </c>
      <c r="M31" s="26">
        <f>INDEX(Market!$K$31:$K$54,MATCH("PL|"&amp;K31,Market!$A$31:$A$54,0))</f>
        <v/>
      </c>
      <c r="N31" s="26">
        <f>INDEX(Market!$K$31:$K$54,MATCH("DE|"&amp;K31,Market!$A$31:$A$54,0))</f>
        <v/>
      </c>
      <c r="O31" s="26">
        <f>INDEX(Market!$K$31:$K$54,MATCH("ES|"&amp;K31,Market!$A$31:$A$54,0))</f>
        <v/>
      </c>
    </row>
    <row r="32">
      <c r="A32" s="4">
        <f>C32&amp;"|"&amp;D32</f>
        <v/>
      </c>
      <c r="B32" s="5" t="inlineStr">
        <is>
          <t>Finance L4</t>
        </is>
      </c>
      <c r="C32" s="5" t="inlineStr">
        <is>
          <t>Finance</t>
        </is>
      </c>
      <c r="D32" s="5" t="inlineStr">
        <is>
          <t>L4</t>
        </is>
      </c>
      <c r="E32" s="5" t="n">
        <v>4</v>
      </c>
      <c r="F32" s="5" t="n">
        <v>2</v>
      </c>
      <c r="G32" s="5" t="n">
        <v>4</v>
      </c>
      <c r="H32" s="5" t="n">
        <v>1</v>
      </c>
      <c r="I32" s="4">
        <f>E32*Settings!$C$6+F32*Settings!$C$7+G32*Settings!$C$8+H32*Settings!$C$9</f>
        <v/>
      </c>
      <c r="J32" s="4">
        <f>INDEX(Settings!$B$13:$B$19,MATCH(I32,Settings!$C$13:$C$19,1))</f>
        <v/>
      </c>
      <c r="K32" s="5" t="inlineStr">
        <is>
          <t>OC2</t>
        </is>
      </c>
      <c r="L32" s="26">
        <f>INDEX(Market!$K$31:$K$54,MATCH("IT|"&amp;K32,Market!$A$31:$A$54,0))</f>
        <v/>
      </c>
      <c r="M32" s="26">
        <f>INDEX(Market!$K$31:$K$54,MATCH("PL|"&amp;K32,Market!$A$31:$A$54,0))</f>
        <v/>
      </c>
      <c r="N32" s="26">
        <f>INDEX(Market!$K$31:$K$54,MATCH("DE|"&amp;K32,Market!$A$31:$A$54,0))</f>
        <v/>
      </c>
      <c r="O32" s="26">
        <f>INDEX(Market!$K$31:$K$54,MATCH("ES|"&amp;K32,Market!$A$31:$A$54,0))</f>
        <v/>
      </c>
    </row>
    <row r="33">
      <c r="A33" s="4">
        <f>C33&amp;"|"&amp;D33</f>
        <v/>
      </c>
      <c r="B33" s="5" t="inlineStr">
        <is>
          <t>Finance L5</t>
        </is>
      </c>
      <c r="C33" s="5" t="inlineStr">
        <is>
          <t>Finance</t>
        </is>
      </c>
      <c r="D33" s="5" t="inlineStr">
        <is>
          <t>L5</t>
        </is>
      </c>
      <c r="E33" s="5" t="n">
        <v>4</v>
      </c>
      <c r="F33" s="5" t="n">
        <v>3</v>
      </c>
      <c r="G33" s="5" t="n">
        <v>4</v>
      </c>
      <c r="H33" s="5" t="n">
        <v>1</v>
      </c>
      <c r="I33" s="4">
        <f>E33*Settings!$C$6+F33*Settings!$C$7+G33*Settings!$C$8+H33*Settings!$C$9</f>
        <v/>
      </c>
      <c r="J33" s="4">
        <f>INDEX(Settings!$B$13:$B$19,MATCH(I33,Settings!$C$13:$C$19,1))</f>
        <v/>
      </c>
      <c r="K33" s="5" t="inlineStr">
        <is>
          <t>OC1</t>
        </is>
      </c>
      <c r="L33" s="26">
        <f>INDEX(Market!$K$31:$K$54,MATCH("IT|"&amp;K33,Market!$A$31:$A$54,0))</f>
        <v/>
      </c>
      <c r="M33" s="26">
        <f>INDEX(Market!$K$31:$K$54,MATCH("PL|"&amp;K33,Market!$A$31:$A$54,0))</f>
        <v/>
      </c>
      <c r="N33" s="26">
        <f>INDEX(Market!$K$31:$K$54,MATCH("DE|"&amp;K33,Market!$A$31:$A$54,0))</f>
        <v/>
      </c>
      <c r="O33" s="26">
        <f>INDEX(Market!$K$31:$K$54,MATCH("ES|"&amp;K33,Market!$A$31:$A$54,0))</f>
        <v/>
      </c>
    </row>
    <row r="34">
      <c r="A34" s="4">
        <f>C34&amp;"|"&amp;D34</f>
        <v/>
      </c>
      <c r="B34" s="5" t="inlineStr">
        <is>
          <t>Finance L6</t>
        </is>
      </c>
      <c r="C34" s="5" t="inlineStr">
        <is>
          <t>Finance</t>
        </is>
      </c>
      <c r="D34" s="5" t="inlineStr">
        <is>
          <t>L6</t>
        </is>
      </c>
      <c r="E34" s="5" t="n">
        <v>5</v>
      </c>
      <c r="F34" s="5" t="n">
        <v>3</v>
      </c>
      <c r="G34" s="5" t="n">
        <v>5</v>
      </c>
      <c r="H34" s="5" t="n">
        <v>1</v>
      </c>
      <c r="I34" s="4">
        <f>E34*Settings!$C$6+F34*Settings!$C$7+G34*Settings!$C$8+H34*Settings!$C$9</f>
        <v/>
      </c>
      <c r="J34" s="4">
        <f>INDEX(Settings!$B$13:$B$19,MATCH(I34,Settings!$C$13:$C$19,1))</f>
        <v/>
      </c>
      <c r="K34" s="5" t="inlineStr">
        <is>
          <t>OC1</t>
        </is>
      </c>
      <c r="L34" s="26">
        <f>INDEX(Market!$K$31:$K$54,MATCH("IT|"&amp;K34,Market!$A$31:$A$54,0))</f>
        <v/>
      </c>
      <c r="M34" s="26">
        <f>INDEX(Market!$K$31:$K$54,MATCH("PL|"&amp;K34,Market!$A$31:$A$54,0))</f>
        <v/>
      </c>
      <c r="N34" s="26">
        <f>INDEX(Market!$K$31:$K$54,MATCH("DE|"&amp;K34,Market!$A$31:$A$54,0))</f>
        <v/>
      </c>
      <c r="O34" s="26">
        <f>INDEX(Market!$K$31:$K$54,MATCH("ES|"&amp;K34,Market!$A$31:$A$54,0))</f>
        <v/>
      </c>
    </row>
    <row r="35">
      <c r="A35" s="4">
        <f>C35&amp;"|"&amp;D35</f>
        <v/>
      </c>
      <c r="B35" s="5" t="inlineStr">
        <is>
          <t>HR L1</t>
        </is>
      </c>
      <c r="C35" s="5" t="inlineStr">
        <is>
          <t>HR</t>
        </is>
      </c>
      <c r="D35" s="5" t="inlineStr">
        <is>
          <t>L1</t>
        </is>
      </c>
      <c r="E35" s="5" t="n">
        <v>1</v>
      </c>
      <c r="F35" s="5" t="n">
        <v>2</v>
      </c>
      <c r="G35" s="5" t="n">
        <v>1</v>
      </c>
      <c r="H35" s="5" t="n">
        <v>1</v>
      </c>
      <c r="I35" s="4">
        <f>E35*Settings!$C$6+F35*Settings!$C$7+G35*Settings!$C$8+H35*Settings!$C$9</f>
        <v/>
      </c>
      <c r="J35" s="4">
        <f>INDEX(Settings!$B$13:$B$19,MATCH(I35,Settings!$C$13:$C$19,1))</f>
        <v/>
      </c>
      <c r="K35" s="5" t="inlineStr">
        <is>
          <t>OC4</t>
        </is>
      </c>
      <c r="L35" s="26">
        <f>INDEX(Market!$K$31:$K$54,MATCH("IT|"&amp;K35,Market!$A$31:$A$54,0))</f>
        <v/>
      </c>
      <c r="M35" s="26">
        <f>INDEX(Market!$K$31:$K$54,MATCH("PL|"&amp;K35,Market!$A$31:$A$54,0))</f>
        <v/>
      </c>
      <c r="N35" s="26">
        <f>INDEX(Market!$K$31:$K$54,MATCH("DE|"&amp;K35,Market!$A$31:$A$54,0))</f>
        <v/>
      </c>
      <c r="O35" s="26">
        <f>INDEX(Market!$K$31:$K$54,MATCH("ES|"&amp;K35,Market!$A$31:$A$54,0))</f>
        <v/>
      </c>
    </row>
    <row r="36">
      <c r="A36" s="4">
        <f>C36&amp;"|"&amp;D36</f>
        <v/>
      </c>
      <c r="B36" s="5" t="inlineStr">
        <is>
          <t>HR L2</t>
        </is>
      </c>
      <c r="C36" s="5" t="inlineStr">
        <is>
          <t>HR</t>
        </is>
      </c>
      <c r="D36" s="5" t="inlineStr">
        <is>
          <t>L2</t>
        </is>
      </c>
      <c r="E36" s="5" t="n">
        <v>2</v>
      </c>
      <c r="F36" s="5" t="n">
        <v>2</v>
      </c>
      <c r="G36" s="5" t="n">
        <v>2</v>
      </c>
      <c r="H36" s="5" t="n">
        <v>1</v>
      </c>
      <c r="I36" s="4">
        <f>E36*Settings!$C$6+F36*Settings!$C$7+G36*Settings!$C$8+H36*Settings!$C$9</f>
        <v/>
      </c>
      <c r="J36" s="4">
        <f>INDEX(Settings!$B$13:$B$19,MATCH(I36,Settings!$C$13:$C$19,1))</f>
        <v/>
      </c>
      <c r="K36" s="5" t="inlineStr">
        <is>
          <t>OC3</t>
        </is>
      </c>
      <c r="L36" s="26">
        <f>INDEX(Market!$K$31:$K$54,MATCH("IT|"&amp;K36,Market!$A$31:$A$54,0))</f>
        <v/>
      </c>
      <c r="M36" s="26">
        <f>INDEX(Market!$K$31:$K$54,MATCH("PL|"&amp;K36,Market!$A$31:$A$54,0))</f>
        <v/>
      </c>
      <c r="N36" s="26">
        <f>INDEX(Market!$K$31:$K$54,MATCH("DE|"&amp;K36,Market!$A$31:$A$54,0))</f>
        <v/>
      </c>
      <c r="O36" s="26">
        <f>INDEX(Market!$K$31:$K$54,MATCH("ES|"&amp;K36,Market!$A$31:$A$54,0))</f>
        <v/>
      </c>
    </row>
    <row r="37">
      <c r="A37" s="4">
        <f>C37&amp;"|"&amp;D37</f>
        <v/>
      </c>
      <c r="B37" s="5" t="inlineStr">
        <is>
          <t>HR L3</t>
        </is>
      </c>
      <c r="C37" s="5" t="inlineStr">
        <is>
          <t>HR</t>
        </is>
      </c>
      <c r="D37" s="5" t="inlineStr">
        <is>
          <t>L3</t>
        </is>
      </c>
      <c r="E37" s="5" t="n">
        <v>3</v>
      </c>
      <c r="F37" s="5" t="n">
        <v>2</v>
      </c>
      <c r="G37" s="5" t="n">
        <v>3</v>
      </c>
      <c r="H37" s="5" t="n">
        <v>1</v>
      </c>
      <c r="I37" s="4">
        <f>E37*Settings!$C$6+F37*Settings!$C$7+G37*Settings!$C$8+H37*Settings!$C$9</f>
        <v/>
      </c>
      <c r="J37" s="4">
        <f>INDEX(Settings!$B$13:$B$19,MATCH(I37,Settings!$C$13:$C$19,1))</f>
        <v/>
      </c>
      <c r="K37" s="5" t="inlineStr">
        <is>
          <t>OC2</t>
        </is>
      </c>
      <c r="L37" s="26">
        <f>INDEX(Market!$K$31:$K$54,MATCH("IT|"&amp;K37,Market!$A$31:$A$54,0))</f>
        <v/>
      </c>
      <c r="M37" s="26">
        <f>INDEX(Market!$K$31:$K$54,MATCH("PL|"&amp;K37,Market!$A$31:$A$54,0))</f>
        <v/>
      </c>
      <c r="N37" s="26">
        <f>INDEX(Market!$K$31:$K$54,MATCH("DE|"&amp;K37,Market!$A$31:$A$54,0))</f>
        <v/>
      </c>
      <c r="O37" s="26">
        <f>INDEX(Market!$K$31:$K$54,MATCH("ES|"&amp;K37,Market!$A$31:$A$54,0))</f>
        <v/>
      </c>
    </row>
    <row r="38">
      <c r="A38" s="4">
        <f>C38&amp;"|"&amp;D38</f>
        <v/>
      </c>
      <c r="B38" s="5" t="inlineStr">
        <is>
          <t>HR L4</t>
        </is>
      </c>
      <c r="C38" s="5" t="inlineStr">
        <is>
          <t>HR</t>
        </is>
      </c>
      <c r="D38" s="5" t="inlineStr">
        <is>
          <t>L4</t>
        </is>
      </c>
      <c r="E38" s="5" t="n">
        <v>4</v>
      </c>
      <c r="F38" s="5" t="n">
        <v>2</v>
      </c>
      <c r="G38" s="5" t="n">
        <v>4</v>
      </c>
      <c r="H38" s="5" t="n">
        <v>1</v>
      </c>
      <c r="I38" s="4">
        <f>E38*Settings!$C$6+F38*Settings!$C$7+G38*Settings!$C$8+H38*Settings!$C$9</f>
        <v/>
      </c>
      <c r="J38" s="4">
        <f>INDEX(Settings!$B$13:$B$19,MATCH(I38,Settings!$C$13:$C$19,1))</f>
        <v/>
      </c>
      <c r="K38" s="5" t="inlineStr">
        <is>
          <t>OC2</t>
        </is>
      </c>
      <c r="L38" s="26">
        <f>INDEX(Market!$K$31:$K$54,MATCH("IT|"&amp;K38,Market!$A$31:$A$54,0))</f>
        <v/>
      </c>
      <c r="M38" s="26">
        <f>INDEX(Market!$K$31:$K$54,MATCH("PL|"&amp;K38,Market!$A$31:$A$54,0))</f>
        <v/>
      </c>
      <c r="N38" s="26">
        <f>INDEX(Market!$K$31:$K$54,MATCH("DE|"&amp;K38,Market!$A$31:$A$54,0))</f>
        <v/>
      </c>
      <c r="O38" s="26">
        <f>INDEX(Market!$K$31:$K$54,MATCH("ES|"&amp;K38,Market!$A$31:$A$54,0))</f>
        <v/>
      </c>
    </row>
    <row r="39">
      <c r="A39" s="4">
        <f>C39&amp;"|"&amp;D39</f>
        <v/>
      </c>
      <c r="B39" s="5" t="inlineStr">
        <is>
          <t>HR L5</t>
        </is>
      </c>
      <c r="C39" s="5" t="inlineStr">
        <is>
          <t>HR</t>
        </is>
      </c>
      <c r="D39" s="5" t="inlineStr">
        <is>
          <t>L5</t>
        </is>
      </c>
      <c r="E39" s="5" t="n">
        <v>4</v>
      </c>
      <c r="F39" s="5" t="n">
        <v>3</v>
      </c>
      <c r="G39" s="5" t="n">
        <v>4</v>
      </c>
      <c r="H39" s="5" t="n">
        <v>1</v>
      </c>
      <c r="I39" s="4">
        <f>E39*Settings!$C$6+F39*Settings!$C$7+G39*Settings!$C$8+H39*Settings!$C$9</f>
        <v/>
      </c>
      <c r="J39" s="4">
        <f>INDEX(Settings!$B$13:$B$19,MATCH(I39,Settings!$C$13:$C$19,1))</f>
        <v/>
      </c>
      <c r="K39" s="5" t="inlineStr">
        <is>
          <t>OC1</t>
        </is>
      </c>
      <c r="L39" s="26">
        <f>INDEX(Market!$K$31:$K$54,MATCH("IT|"&amp;K39,Market!$A$31:$A$54,0))</f>
        <v/>
      </c>
      <c r="M39" s="26">
        <f>INDEX(Market!$K$31:$K$54,MATCH("PL|"&amp;K39,Market!$A$31:$A$54,0))</f>
        <v/>
      </c>
      <c r="N39" s="26">
        <f>INDEX(Market!$K$31:$K$54,MATCH("DE|"&amp;K39,Market!$A$31:$A$54,0))</f>
        <v/>
      </c>
      <c r="O39" s="26">
        <f>INDEX(Market!$K$31:$K$54,MATCH("ES|"&amp;K39,Market!$A$31:$A$54,0))</f>
        <v/>
      </c>
    </row>
    <row r="40">
      <c r="A40" s="4">
        <f>C40&amp;"|"&amp;D40</f>
        <v/>
      </c>
      <c r="B40" s="5" t="inlineStr">
        <is>
          <t>HR L6</t>
        </is>
      </c>
      <c r="C40" s="5" t="inlineStr">
        <is>
          <t>HR</t>
        </is>
      </c>
      <c r="D40" s="5" t="inlineStr">
        <is>
          <t>L6</t>
        </is>
      </c>
      <c r="E40" s="5" t="n">
        <v>5</v>
      </c>
      <c r="F40" s="5" t="n">
        <v>3</v>
      </c>
      <c r="G40" s="5" t="n">
        <v>5</v>
      </c>
      <c r="H40" s="5" t="n">
        <v>1</v>
      </c>
      <c r="I40" s="4">
        <f>E40*Settings!$C$6+F40*Settings!$C$7+G40*Settings!$C$8+H40*Settings!$C$9</f>
        <v/>
      </c>
      <c r="J40" s="4">
        <f>INDEX(Settings!$B$13:$B$19,MATCH(I40,Settings!$C$13:$C$19,1))</f>
        <v/>
      </c>
      <c r="K40" s="5" t="inlineStr">
        <is>
          <t>OC1</t>
        </is>
      </c>
      <c r="L40" s="26">
        <f>INDEX(Market!$K$31:$K$54,MATCH("IT|"&amp;K40,Market!$A$31:$A$54,0))</f>
        <v/>
      </c>
      <c r="M40" s="26">
        <f>INDEX(Market!$K$31:$K$54,MATCH("PL|"&amp;K40,Market!$A$31:$A$54,0))</f>
        <v/>
      </c>
      <c r="N40" s="26">
        <f>INDEX(Market!$K$31:$K$54,MATCH("DE|"&amp;K40,Market!$A$31:$A$54,0))</f>
        <v/>
      </c>
      <c r="O40" s="26">
        <f>INDEX(Market!$K$31:$K$54,MATCH("ES|"&amp;K40,Market!$A$31:$A$54,0))</f>
        <v/>
      </c>
    </row>
  </sheetData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14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20" customWidth="1" min="2" max="2"/>
    <col width="8" customWidth="1" min="3" max="3"/>
    <col width="8" customWidth="1" min="4" max="4"/>
    <col width="14" customWidth="1" min="5" max="5"/>
    <col width="12" customWidth="1" min="6" max="6"/>
  </cols>
  <sheetData>
    <row r="1">
      <c r="A1" s="12" t="inlineStr">
        <is>
          <t>Current bands: the company's midpoints by country, family and level (HRIS)</t>
        </is>
      </c>
    </row>
    <row r="2">
      <c r="A2" s="13" t="inlineStr">
        <is>
          <t>One midpoint per role and country. The log feeds the grade index: family premiums average out.</t>
        </is>
      </c>
    </row>
    <row r="4" ht="20" customHeight="1">
      <c r="A4" s="14" t="inlineStr">
        <is>
          <t>Country</t>
        </is>
      </c>
      <c r="B4" s="14" t="inlineStr">
        <is>
          <t>Department</t>
        </is>
      </c>
      <c r="C4" s="14" t="inlineStr">
        <is>
          <t>Level</t>
        </is>
      </c>
      <c r="D4" s="14" t="inlineStr">
        <is>
          <t>Grade</t>
        </is>
      </c>
      <c r="E4" s="14" t="inlineStr">
        <is>
          <t>Band midpoint</t>
        </is>
      </c>
      <c r="F4" s="14" t="inlineStr">
        <is>
          <t>Log</t>
        </is>
      </c>
    </row>
    <row r="5">
      <c r="A5" s="5" t="inlineStr">
        <is>
          <t>DE</t>
        </is>
      </c>
      <c r="B5" s="5" t="inlineStr">
        <is>
          <t>Customer Service</t>
        </is>
      </c>
      <c r="C5" s="5" t="inlineStr">
        <is>
          <t>L1</t>
        </is>
      </c>
      <c r="D5" s="6">
        <f>INDEX(Roles!$J$5:$J$40,MATCH(B5&amp;"|"&amp;C5,Roles!$A$5:$A$40,0))</f>
        <v/>
      </c>
      <c r="E5" s="31" t="n">
        <v>34200</v>
      </c>
      <c r="F5" s="22">
        <f>LN(E5)</f>
        <v/>
      </c>
    </row>
    <row r="6">
      <c r="A6" s="5" t="inlineStr">
        <is>
          <t>DE</t>
        </is>
      </c>
      <c r="B6" s="5" t="inlineStr">
        <is>
          <t>Customer Service</t>
        </is>
      </c>
      <c r="C6" s="5" t="inlineStr">
        <is>
          <t>L2</t>
        </is>
      </c>
      <c r="D6" s="6">
        <f>INDEX(Roles!$J$5:$J$40,MATCH(B6&amp;"|"&amp;C6,Roles!$A$5:$A$40,0))</f>
        <v/>
      </c>
      <c r="E6" s="31" t="n">
        <v>42800</v>
      </c>
      <c r="F6" s="22">
        <f>LN(E6)</f>
        <v/>
      </c>
    </row>
    <row r="7">
      <c r="A7" s="5" t="inlineStr">
        <is>
          <t>DE</t>
        </is>
      </c>
      <c r="B7" s="5" t="inlineStr">
        <is>
          <t>Customer Service</t>
        </is>
      </c>
      <c r="C7" s="5" t="inlineStr">
        <is>
          <t>L3</t>
        </is>
      </c>
      <c r="D7" s="6">
        <f>INDEX(Roles!$J$5:$J$40,MATCH(B7&amp;"|"&amp;C7,Roles!$A$5:$A$40,0))</f>
        <v/>
      </c>
      <c r="E7" s="31" t="n">
        <v>54700</v>
      </c>
      <c r="F7" s="22">
        <f>LN(E7)</f>
        <v/>
      </c>
    </row>
    <row r="8">
      <c r="A8" s="5" t="inlineStr">
        <is>
          <t>DE</t>
        </is>
      </c>
      <c r="B8" s="5" t="inlineStr">
        <is>
          <t>Customer Service</t>
        </is>
      </c>
      <c r="C8" s="5" t="inlineStr">
        <is>
          <t>L4</t>
        </is>
      </c>
      <c r="D8" s="6">
        <f>INDEX(Roles!$J$5:$J$40,MATCH(B8&amp;"|"&amp;C8,Roles!$A$5:$A$40,0))</f>
        <v/>
      </c>
      <c r="E8" s="31" t="n">
        <v>71800</v>
      </c>
      <c r="F8" s="22">
        <f>LN(E8)</f>
        <v/>
      </c>
    </row>
    <row r="9">
      <c r="A9" s="5" t="inlineStr">
        <is>
          <t>DE</t>
        </is>
      </c>
      <c r="B9" s="5" t="inlineStr">
        <is>
          <t>Customer Service</t>
        </is>
      </c>
      <c r="C9" s="5" t="inlineStr">
        <is>
          <t>L5</t>
        </is>
      </c>
      <c r="D9" s="6">
        <f>INDEX(Roles!$J$5:$J$40,MATCH(B9&amp;"|"&amp;C9,Roles!$A$5:$A$40,0))</f>
        <v/>
      </c>
      <c r="E9" s="31" t="n">
        <v>99200</v>
      </c>
      <c r="F9" s="22">
        <f>LN(E9)</f>
        <v/>
      </c>
    </row>
    <row r="10">
      <c r="A10" s="5" t="inlineStr">
        <is>
          <t>DE</t>
        </is>
      </c>
      <c r="B10" s="5" t="inlineStr">
        <is>
          <t>Customer Service</t>
        </is>
      </c>
      <c r="C10" s="5" t="inlineStr">
        <is>
          <t>L6</t>
        </is>
      </c>
      <c r="D10" s="6">
        <f>INDEX(Roles!$J$5:$J$40,MATCH(B10&amp;"|"&amp;C10,Roles!$A$5:$A$40,0))</f>
        <v/>
      </c>
      <c r="E10" s="31" t="n">
        <v>136800</v>
      </c>
      <c r="F10" s="22">
        <f>LN(E10)</f>
        <v/>
      </c>
    </row>
    <row r="11">
      <c r="A11" s="5" t="inlineStr">
        <is>
          <t>DE</t>
        </is>
      </c>
      <c r="B11" s="5" t="inlineStr">
        <is>
          <t>Finance</t>
        </is>
      </c>
      <c r="C11" s="5" t="inlineStr">
        <is>
          <t>L1</t>
        </is>
      </c>
      <c r="D11" s="6">
        <f>INDEX(Roles!$J$5:$J$40,MATCH(B11&amp;"|"&amp;C11,Roles!$A$5:$A$40,0))</f>
        <v/>
      </c>
      <c r="E11" s="31" t="n">
        <v>41800</v>
      </c>
      <c r="F11" s="22">
        <f>LN(E11)</f>
        <v/>
      </c>
    </row>
    <row r="12">
      <c r="A12" s="5" t="inlineStr">
        <is>
          <t>DE</t>
        </is>
      </c>
      <c r="B12" s="5" t="inlineStr">
        <is>
          <t>Finance</t>
        </is>
      </c>
      <c r="C12" s="5" t="inlineStr">
        <is>
          <t>L2</t>
        </is>
      </c>
      <c r="D12" s="6">
        <f>INDEX(Roles!$J$5:$J$40,MATCH(B12&amp;"|"&amp;C12,Roles!$A$5:$A$40,0))</f>
        <v/>
      </c>
      <c r="E12" s="31" t="n">
        <v>52300</v>
      </c>
      <c r="F12" s="22">
        <f>LN(E12)</f>
        <v/>
      </c>
    </row>
    <row r="13">
      <c r="A13" s="5" t="inlineStr">
        <is>
          <t>DE</t>
        </is>
      </c>
      <c r="B13" s="5" t="inlineStr">
        <is>
          <t>Finance</t>
        </is>
      </c>
      <c r="C13" s="5" t="inlineStr">
        <is>
          <t>L3</t>
        </is>
      </c>
      <c r="D13" s="6">
        <f>INDEX(Roles!$J$5:$J$40,MATCH(B13&amp;"|"&amp;C13,Roles!$A$5:$A$40,0))</f>
        <v/>
      </c>
      <c r="E13" s="31" t="n">
        <v>66900</v>
      </c>
      <c r="F13" s="22">
        <f>LN(E13)</f>
        <v/>
      </c>
    </row>
    <row r="14">
      <c r="A14" s="5" t="inlineStr">
        <is>
          <t>DE</t>
        </is>
      </c>
      <c r="B14" s="5" t="inlineStr">
        <is>
          <t>Finance</t>
        </is>
      </c>
      <c r="C14" s="5" t="inlineStr">
        <is>
          <t>L4</t>
        </is>
      </c>
      <c r="D14" s="6">
        <f>INDEX(Roles!$J$5:$J$40,MATCH(B14&amp;"|"&amp;C14,Roles!$A$5:$A$40,0))</f>
        <v/>
      </c>
      <c r="E14" s="31" t="n">
        <v>87800</v>
      </c>
      <c r="F14" s="22">
        <f>LN(E14)</f>
        <v/>
      </c>
    </row>
    <row r="15">
      <c r="A15" s="5" t="inlineStr">
        <is>
          <t>DE</t>
        </is>
      </c>
      <c r="B15" s="5" t="inlineStr">
        <is>
          <t>Finance</t>
        </is>
      </c>
      <c r="C15" s="5" t="inlineStr">
        <is>
          <t>L5</t>
        </is>
      </c>
      <c r="D15" s="6">
        <f>INDEX(Roles!$J$5:$J$40,MATCH(B15&amp;"|"&amp;C15,Roles!$A$5:$A$40,0))</f>
        <v/>
      </c>
      <c r="E15" s="31" t="n">
        <v>121200</v>
      </c>
      <c r="F15" s="22">
        <f>LN(E15)</f>
        <v/>
      </c>
    </row>
    <row r="16">
      <c r="A16" s="5" t="inlineStr">
        <is>
          <t>DE</t>
        </is>
      </c>
      <c r="B16" s="5" t="inlineStr">
        <is>
          <t>Finance</t>
        </is>
      </c>
      <c r="C16" s="5" t="inlineStr">
        <is>
          <t>L6</t>
        </is>
      </c>
      <c r="D16" s="6">
        <f>INDEX(Roles!$J$5:$J$40,MATCH(B16&amp;"|"&amp;C16,Roles!$A$5:$A$40,0))</f>
        <v/>
      </c>
      <c r="E16" s="31" t="n">
        <v>167200</v>
      </c>
      <c r="F16" s="22">
        <f>LN(E16)</f>
        <v/>
      </c>
    </row>
    <row r="17">
      <c r="A17" s="5" t="inlineStr">
        <is>
          <t>DE</t>
        </is>
      </c>
      <c r="B17" s="5" t="inlineStr">
        <is>
          <t>HR</t>
        </is>
      </c>
      <c r="C17" s="5" t="inlineStr">
        <is>
          <t>L1</t>
        </is>
      </c>
      <c r="D17" s="6">
        <f>INDEX(Roles!$J$5:$J$40,MATCH(B17&amp;"|"&amp;C17,Roles!$A$5:$A$40,0))</f>
        <v/>
      </c>
      <c r="E17" s="31" t="n">
        <v>38000</v>
      </c>
      <c r="F17" s="22">
        <f>LN(E17)</f>
        <v/>
      </c>
    </row>
    <row r="18">
      <c r="A18" s="5" t="inlineStr">
        <is>
          <t>DE</t>
        </is>
      </c>
      <c r="B18" s="5" t="inlineStr">
        <is>
          <t>HR</t>
        </is>
      </c>
      <c r="C18" s="5" t="inlineStr">
        <is>
          <t>L2</t>
        </is>
      </c>
      <c r="D18" s="6">
        <f>INDEX(Roles!$J$5:$J$40,MATCH(B18&amp;"|"&amp;C18,Roles!$A$5:$A$40,0))</f>
        <v/>
      </c>
      <c r="E18" s="31" t="n">
        <v>47500</v>
      </c>
      <c r="F18" s="22">
        <f>LN(E18)</f>
        <v/>
      </c>
    </row>
    <row r="19">
      <c r="A19" s="5" t="inlineStr">
        <is>
          <t>DE</t>
        </is>
      </c>
      <c r="B19" s="5" t="inlineStr">
        <is>
          <t>HR</t>
        </is>
      </c>
      <c r="C19" s="5" t="inlineStr">
        <is>
          <t>L3</t>
        </is>
      </c>
      <c r="D19" s="6">
        <f>INDEX(Roles!$J$5:$J$40,MATCH(B19&amp;"|"&amp;C19,Roles!$A$5:$A$40,0))</f>
        <v/>
      </c>
      <c r="E19" s="31" t="n">
        <v>60800</v>
      </c>
      <c r="F19" s="22">
        <f>LN(E19)</f>
        <v/>
      </c>
    </row>
    <row r="20">
      <c r="A20" s="5" t="inlineStr">
        <is>
          <t>DE</t>
        </is>
      </c>
      <c r="B20" s="5" t="inlineStr">
        <is>
          <t>HR</t>
        </is>
      </c>
      <c r="C20" s="5" t="inlineStr">
        <is>
          <t>L4</t>
        </is>
      </c>
      <c r="D20" s="6">
        <f>INDEX(Roles!$J$5:$J$40,MATCH(B20&amp;"|"&amp;C20,Roles!$A$5:$A$40,0))</f>
        <v/>
      </c>
      <c r="E20" s="31" t="n">
        <v>79800</v>
      </c>
      <c r="F20" s="22">
        <f>LN(E20)</f>
        <v/>
      </c>
    </row>
    <row r="21">
      <c r="A21" s="5" t="inlineStr">
        <is>
          <t>DE</t>
        </is>
      </c>
      <c r="B21" s="5" t="inlineStr">
        <is>
          <t>HR</t>
        </is>
      </c>
      <c r="C21" s="5" t="inlineStr">
        <is>
          <t>L5</t>
        </is>
      </c>
      <c r="D21" s="6">
        <f>INDEX(Roles!$J$5:$J$40,MATCH(B21&amp;"|"&amp;C21,Roles!$A$5:$A$40,0))</f>
        <v/>
      </c>
      <c r="E21" s="31" t="n">
        <v>110200</v>
      </c>
      <c r="F21" s="22">
        <f>LN(E21)</f>
        <v/>
      </c>
    </row>
    <row r="22">
      <c r="A22" s="5" t="inlineStr">
        <is>
          <t>DE</t>
        </is>
      </c>
      <c r="B22" s="5" t="inlineStr">
        <is>
          <t>Operations</t>
        </is>
      </c>
      <c r="C22" s="5" t="inlineStr">
        <is>
          <t>L1</t>
        </is>
      </c>
      <c r="D22" s="6">
        <f>INDEX(Roles!$J$5:$J$40,MATCH(B22&amp;"|"&amp;C22,Roles!$A$5:$A$40,0))</f>
        <v/>
      </c>
      <c r="E22" s="31" t="n">
        <v>36100</v>
      </c>
      <c r="F22" s="22">
        <f>LN(E22)</f>
        <v/>
      </c>
    </row>
    <row r="23">
      <c r="A23" s="5" t="inlineStr">
        <is>
          <t>DE</t>
        </is>
      </c>
      <c r="B23" s="5" t="inlineStr">
        <is>
          <t>Operations</t>
        </is>
      </c>
      <c r="C23" s="5" t="inlineStr">
        <is>
          <t>L2</t>
        </is>
      </c>
      <c r="D23" s="6">
        <f>INDEX(Roles!$J$5:$J$40,MATCH(B23&amp;"|"&amp;C23,Roles!$A$5:$A$40,0))</f>
        <v/>
      </c>
      <c r="E23" s="31" t="n">
        <v>45100</v>
      </c>
      <c r="F23" s="22">
        <f>LN(E23)</f>
        <v/>
      </c>
    </row>
    <row r="24">
      <c r="A24" s="5" t="inlineStr">
        <is>
          <t>DE</t>
        </is>
      </c>
      <c r="B24" s="5" t="inlineStr">
        <is>
          <t>Operations</t>
        </is>
      </c>
      <c r="C24" s="5" t="inlineStr">
        <is>
          <t>L3</t>
        </is>
      </c>
      <c r="D24" s="6">
        <f>INDEX(Roles!$J$5:$J$40,MATCH(B24&amp;"|"&amp;C24,Roles!$A$5:$A$40,0))</f>
        <v/>
      </c>
      <c r="E24" s="31" t="n">
        <v>57800</v>
      </c>
      <c r="F24" s="22">
        <f>LN(E24)</f>
        <v/>
      </c>
    </row>
    <row r="25">
      <c r="A25" s="5" t="inlineStr">
        <is>
          <t>DE</t>
        </is>
      </c>
      <c r="B25" s="5" t="inlineStr">
        <is>
          <t>Operations</t>
        </is>
      </c>
      <c r="C25" s="5" t="inlineStr">
        <is>
          <t>L4</t>
        </is>
      </c>
      <c r="D25" s="6">
        <f>INDEX(Roles!$J$5:$J$40,MATCH(B25&amp;"|"&amp;C25,Roles!$A$5:$A$40,0))</f>
        <v/>
      </c>
      <c r="E25" s="31" t="n">
        <v>75800</v>
      </c>
      <c r="F25" s="22">
        <f>LN(E25)</f>
        <v/>
      </c>
    </row>
    <row r="26">
      <c r="A26" s="5" t="inlineStr">
        <is>
          <t>DE</t>
        </is>
      </c>
      <c r="B26" s="5" t="inlineStr">
        <is>
          <t>Operations</t>
        </is>
      </c>
      <c r="C26" s="5" t="inlineStr">
        <is>
          <t>L5</t>
        </is>
      </c>
      <c r="D26" s="6">
        <f>INDEX(Roles!$J$5:$J$40,MATCH(B26&amp;"|"&amp;C26,Roles!$A$5:$A$40,0))</f>
        <v/>
      </c>
      <c r="E26" s="31" t="n">
        <v>104700</v>
      </c>
      <c r="F26" s="22">
        <f>LN(E26)</f>
        <v/>
      </c>
    </row>
    <row r="27">
      <c r="A27" s="5" t="inlineStr">
        <is>
          <t>DE</t>
        </is>
      </c>
      <c r="B27" s="5" t="inlineStr">
        <is>
          <t>Operations</t>
        </is>
      </c>
      <c r="C27" s="5" t="inlineStr">
        <is>
          <t>L6</t>
        </is>
      </c>
      <c r="D27" s="6">
        <f>INDEX(Roles!$J$5:$J$40,MATCH(B27&amp;"|"&amp;C27,Roles!$A$5:$A$40,0))</f>
        <v/>
      </c>
      <c r="E27" s="31" t="n">
        <v>144400</v>
      </c>
      <c r="F27" s="22">
        <f>LN(E27)</f>
        <v/>
      </c>
    </row>
    <row r="28">
      <c r="A28" s="5" t="inlineStr">
        <is>
          <t>DE</t>
        </is>
      </c>
      <c r="B28" s="5" t="inlineStr">
        <is>
          <t>Sales</t>
        </is>
      </c>
      <c r="C28" s="5" t="inlineStr">
        <is>
          <t>L1</t>
        </is>
      </c>
      <c r="D28" s="6">
        <f>INDEX(Roles!$J$5:$J$40,MATCH(B28&amp;"|"&amp;C28,Roles!$A$5:$A$40,0))</f>
        <v/>
      </c>
      <c r="E28" s="31" t="n">
        <v>39900</v>
      </c>
      <c r="F28" s="22">
        <f>LN(E28)</f>
        <v/>
      </c>
    </row>
    <row r="29">
      <c r="A29" s="5" t="inlineStr">
        <is>
          <t>DE</t>
        </is>
      </c>
      <c r="B29" s="5" t="inlineStr">
        <is>
          <t>Sales</t>
        </is>
      </c>
      <c r="C29" s="5" t="inlineStr">
        <is>
          <t>L2</t>
        </is>
      </c>
      <c r="D29" s="6">
        <f>INDEX(Roles!$J$5:$J$40,MATCH(B29&amp;"|"&amp;C29,Roles!$A$5:$A$40,0))</f>
        <v/>
      </c>
      <c r="E29" s="31" t="n">
        <v>49900</v>
      </c>
      <c r="F29" s="22">
        <f>LN(E29)</f>
        <v/>
      </c>
    </row>
    <row r="30">
      <c r="A30" s="5" t="inlineStr">
        <is>
          <t>DE</t>
        </is>
      </c>
      <c r="B30" s="5" t="inlineStr">
        <is>
          <t>Sales</t>
        </is>
      </c>
      <c r="C30" s="5" t="inlineStr">
        <is>
          <t>L3</t>
        </is>
      </c>
      <c r="D30" s="6">
        <f>INDEX(Roles!$J$5:$J$40,MATCH(B30&amp;"|"&amp;C30,Roles!$A$5:$A$40,0))</f>
        <v/>
      </c>
      <c r="E30" s="31" t="n">
        <v>63800</v>
      </c>
      <c r="F30" s="22">
        <f>LN(E30)</f>
        <v/>
      </c>
    </row>
    <row r="31">
      <c r="A31" s="5" t="inlineStr">
        <is>
          <t>DE</t>
        </is>
      </c>
      <c r="B31" s="5" t="inlineStr">
        <is>
          <t>Sales</t>
        </is>
      </c>
      <c r="C31" s="5" t="inlineStr">
        <is>
          <t>L4</t>
        </is>
      </c>
      <c r="D31" s="6">
        <f>INDEX(Roles!$J$5:$J$40,MATCH(B31&amp;"|"&amp;C31,Roles!$A$5:$A$40,0))</f>
        <v/>
      </c>
      <c r="E31" s="31" t="n">
        <v>83800</v>
      </c>
      <c r="F31" s="22">
        <f>LN(E31)</f>
        <v/>
      </c>
    </row>
    <row r="32">
      <c r="A32" s="5" t="inlineStr">
        <is>
          <t>DE</t>
        </is>
      </c>
      <c r="B32" s="5" t="inlineStr">
        <is>
          <t>Sales</t>
        </is>
      </c>
      <c r="C32" s="5" t="inlineStr">
        <is>
          <t>L5</t>
        </is>
      </c>
      <c r="D32" s="6">
        <f>INDEX(Roles!$J$5:$J$40,MATCH(B32&amp;"|"&amp;C32,Roles!$A$5:$A$40,0))</f>
        <v/>
      </c>
      <c r="E32" s="31" t="n">
        <v>115700</v>
      </c>
      <c r="F32" s="22">
        <f>LN(E32)</f>
        <v/>
      </c>
    </row>
    <row r="33">
      <c r="A33" s="5" t="inlineStr">
        <is>
          <t>DE</t>
        </is>
      </c>
      <c r="B33" s="5" t="inlineStr">
        <is>
          <t>Sales</t>
        </is>
      </c>
      <c r="C33" s="5" t="inlineStr">
        <is>
          <t>L6</t>
        </is>
      </c>
      <c r="D33" s="6">
        <f>INDEX(Roles!$J$5:$J$40,MATCH(B33&amp;"|"&amp;C33,Roles!$A$5:$A$40,0))</f>
        <v/>
      </c>
      <c r="E33" s="31" t="n">
        <v>159600</v>
      </c>
      <c r="F33" s="22">
        <f>LN(E33)</f>
        <v/>
      </c>
    </row>
    <row r="34">
      <c r="A34" s="5" t="inlineStr">
        <is>
          <t>DE</t>
        </is>
      </c>
      <c r="B34" s="5" t="inlineStr">
        <is>
          <t>Tech</t>
        </is>
      </c>
      <c r="C34" s="5" t="inlineStr">
        <is>
          <t>L1</t>
        </is>
      </c>
      <c r="D34" s="6">
        <f>INDEX(Roles!$J$5:$J$40,MATCH(B34&amp;"|"&amp;C34,Roles!$A$5:$A$40,0))</f>
        <v/>
      </c>
      <c r="E34" s="31" t="n">
        <v>47500</v>
      </c>
      <c r="F34" s="22">
        <f>LN(E34)</f>
        <v/>
      </c>
    </row>
    <row r="35">
      <c r="A35" s="5" t="inlineStr">
        <is>
          <t>DE</t>
        </is>
      </c>
      <c r="B35" s="5" t="inlineStr">
        <is>
          <t>Tech</t>
        </is>
      </c>
      <c r="C35" s="5" t="inlineStr">
        <is>
          <t>L2</t>
        </is>
      </c>
      <c r="D35" s="6">
        <f>INDEX(Roles!$J$5:$J$40,MATCH(B35&amp;"|"&amp;C35,Roles!$A$5:$A$40,0))</f>
        <v/>
      </c>
      <c r="E35" s="31" t="n">
        <v>59400</v>
      </c>
      <c r="F35" s="22">
        <f>LN(E35)</f>
        <v/>
      </c>
    </row>
    <row r="36">
      <c r="A36" s="5" t="inlineStr">
        <is>
          <t>DE</t>
        </is>
      </c>
      <c r="B36" s="5" t="inlineStr">
        <is>
          <t>Tech</t>
        </is>
      </c>
      <c r="C36" s="5" t="inlineStr">
        <is>
          <t>L3</t>
        </is>
      </c>
      <c r="D36" s="6">
        <f>INDEX(Roles!$J$5:$J$40,MATCH(B36&amp;"|"&amp;C36,Roles!$A$5:$A$40,0))</f>
        <v/>
      </c>
      <c r="E36" s="31" t="n">
        <v>76000</v>
      </c>
      <c r="F36" s="22">
        <f>LN(E36)</f>
        <v/>
      </c>
    </row>
    <row r="37">
      <c r="A37" s="5" t="inlineStr">
        <is>
          <t>DE</t>
        </is>
      </c>
      <c r="B37" s="5" t="inlineStr">
        <is>
          <t>Tech</t>
        </is>
      </c>
      <c r="C37" s="5" t="inlineStr">
        <is>
          <t>L4</t>
        </is>
      </c>
      <c r="D37" s="6">
        <f>INDEX(Roles!$J$5:$J$40,MATCH(B37&amp;"|"&amp;C37,Roles!$A$5:$A$40,0))</f>
        <v/>
      </c>
      <c r="E37" s="31" t="n">
        <v>99800</v>
      </c>
      <c r="F37" s="22">
        <f>LN(E37)</f>
        <v/>
      </c>
    </row>
    <row r="38">
      <c r="A38" s="5" t="inlineStr">
        <is>
          <t>DE</t>
        </is>
      </c>
      <c r="B38" s="5" t="inlineStr">
        <is>
          <t>Tech</t>
        </is>
      </c>
      <c r="C38" s="5" t="inlineStr">
        <is>
          <t>L5</t>
        </is>
      </c>
      <c r="D38" s="6">
        <f>INDEX(Roles!$J$5:$J$40,MATCH(B38&amp;"|"&amp;C38,Roles!$A$5:$A$40,0))</f>
        <v/>
      </c>
      <c r="E38" s="31" t="n">
        <v>137800</v>
      </c>
      <c r="F38" s="22">
        <f>LN(E38)</f>
        <v/>
      </c>
    </row>
    <row r="39">
      <c r="A39" s="5" t="inlineStr">
        <is>
          <t>DE</t>
        </is>
      </c>
      <c r="B39" s="5" t="inlineStr">
        <is>
          <t>Tech</t>
        </is>
      </c>
      <c r="C39" s="5" t="inlineStr">
        <is>
          <t>L6</t>
        </is>
      </c>
      <c r="D39" s="6">
        <f>INDEX(Roles!$J$5:$J$40,MATCH(B39&amp;"|"&amp;C39,Roles!$A$5:$A$40,0))</f>
        <v/>
      </c>
      <c r="E39" s="31" t="n">
        <v>190000</v>
      </c>
      <c r="F39" s="22">
        <f>LN(E39)</f>
        <v/>
      </c>
    </row>
    <row r="40">
      <c r="A40" s="5" t="inlineStr">
        <is>
          <t>ES</t>
        </is>
      </c>
      <c r="B40" s="5" t="inlineStr">
        <is>
          <t>Customer Service</t>
        </is>
      </c>
      <c r="C40" s="5" t="inlineStr">
        <is>
          <t>L1</t>
        </is>
      </c>
      <c r="D40" s="6">
        <f>INDEX(Roles!$J$5:$J$40,MATCH(B40&amp;"|"&amp;C40,Roles!$A$5:$A$40,0))</f>
        <v/>
      </c>
      <c r="E40" s="31" t="n">
        <v>22500</v>
      </c>
      <c r="F40" s="22">
        <f>LN(E40)</f>
        <v/>
      </c>
    </row>
    <row r="41">
      <c r="A41" s="5" t="inlineStr">
        <is>
          <t>ES</t>
        </is>
      </c>
      <c r="B41" s="5" t="inlineStr">
        <is>
          <t>Customer Service</t>
        </is>
      </c>
      <c r="C41" s="5" t="inlineStr">
        <is>
          <t>L2</t>
        </is>
      </c>
      <c r="D41" s="6">
        <f>INDEX(Roles!$J$5:$J$40,MATCH(B41&amp;"|"&amp;C41,Roles!$A$5:$A$40,0))</f>
        <v/>
      </c>
      <c r="E41" s="31" t="n">
        <v>28100</v>
      </c>
      <c r="F41" s="22">
        <f>LN(E41)</f>
        <v/>
      </c>
    </row>
    <row r="42">
      <c r="A42" s="5" t="inlineStr">
        <is>
          <t>ES</t>
        </is>
      </c>
      <c r="B42" s="5" t="inlineStr">
        <is>
          <t>Customer Service</t>
        </is>
      </c>
      <c r="C42" s="5" t="inlineStr">
        <is>
          <t>L3</t>
        </is>
      </c>
      <c r="D42" s="6">
        <f>INDEX(Roles!$J$5:$J$40,MATCH(B42&amp;"|"&amp;C42,Roles!$A$5:$A$40,0))</f>
        <v/>
      </c>
      <c r="E42" s="31" t="n">
        <v>36000</v>
      </c>
      <c r="F42" s="22">
        <f>LN(E42)</f>
        <v/>
      </c>
    </row>
    <row r="43">
      <c r="A43" s="5" t="inlineStr">
        <is>
          <t>ES</t>
        </is>
      </c>
      <c r="B43" s="5" t="inlineStr">
        <is>
          <t>Customer Service</t>
        </is>
      </c>
      <c r="C43" s="5" t="inlineStr">
        <is>
          <t>L4</t>
        </is>
      </c>
      <c r="D43" s="6">
        <f>INDEX(Roles!$J$5:$J$40,MATCH(B43&amp;"|"&amp;C43,Roles!$A$5:$A$40,0))</f>
        <v/>
      </c>
      <c r="E43" s="31" t="n">
        <v>47200</v>
      </c>
      <c r="F43" s="22">
        <f>LN(E43)</f>
        <v/>
      </c>
    </row>
    <row r="44">
      <c r="A44" s="5" t="inlineStr">
        <is>
          <t>ES</t>
        </is>
      </c>
      <c r="B44" s="5" t="inlineStr">
        <is>
          <t>Customer Service</t>
        </is>
      </c>
      <c r="C44" s="5" t="inlineStr">
        <is>
          <t>L5</t>
        </is>
      </c>
      <c r="D44" s="6">
        <f>INDEX(Roles!$J$5:$J$40,MATCH(B44&amp;"|"&amp;C44,Roles!$A$5:$A$40,0))</f>
        <v/>
      </c>
      <c r="E44" s="31" t="n">
        <v>65200</v>
      </c>
      <c r="F44" s="22">
        <f>LN(E44)</f>
        <v/>
      </c>
    </row>
    <row r="45">
      <c r="A45" s="5" t="inlineStr">
        <is>
          <t>ES</t>
        </is>
      </c>
      <c r="B45" s="5" t="inlineStr">
        <is>
          <t>Customer Service</t>
        </is>
      </c>
      <c r="C45" s="5" t="inlineStr">
        <is>
          <t>L6</t>
        </is>
      </c>
      <c r="D45" s="6">
        <f>INDEX(Roles!$J$5:$J$40,MATCH(B45&amp;"|"&amp;C45,Roles!$A$5:$A$40,0))</f>
        <v/>
      </c>
      <c r="E45" s="31" t="n">
        <v>90000</v>
      </c>
      <c r="F45" s="22">
        <f>LN(E45)</f>
        <v/>
      </c>
    </row>
    <row r="46">
      <c r="A46" s="5" t="inlineStr">
        <is>
          <t>ES</t>
        </is>
      </c>
      <c r="B46" s="5" t="inlineStr">
        <is>
          <t>Finance</t>
        </is>
      </c>
      <c r="C46" s="5" t="inlineStr">
        <is>
          <t>L1</t>
        </is>
      </c>
      <c r="D46" s="6">
        <f>INDEX(Roles!$J$5:$J$40,MATCH(B46&amp;"|"&amp;C46,Roles!$A$5:$A$40,0))</f>
        <v/>
      </c>
      <c r="E46" s="31" t="n">
        <v>27500</v>
      </c>
      <c r="F46" s="22">
        <f>LN(E46)</f>
        <v/>
      </c>
    </row>
    <row r="47">
      <c r="A47" s="5" t="inlineStr">
        <is>
          <t>ES</t>
        </is>
      </c>
      <c r="B47" s="5" t="inlineStr">
        <is>
          <t>Finance</t>
        </is>
      </c>
      <c r="C47" s="5" t="inlineStr">
        <is>
          <t>L2</t>
        </is>
      </c>
      <c r="D47" s="6">
        <f>INDEX(Roles!$J$5:$J$40,MATCH(B47&amp;"|"&amp;C47,Roles!$A$5:$A$40,0))</f>
        <v/>
      </c>
      <c r="E47" s="31" t="n">
        <v>34400</v>
      </c>
      <c r="F47" s="22">
        <f>LN(E47)</f>
        <v/>
      </c>
    </row>
    <row r="48">
      <c r="A48" s="5" t="inlineStr">
        <is>
          <t>ES</t>
        </is>
      </c>
      <c r="B48" s="5" t="inlineStr">
        <is>
          <t>Finance</t>
        </is>
      </c>
      <c r="C48" s="5" t="inlineStr">
        <is>
          <t>L3</t>
        </is>
      </c>
      <c r="D48" s="6">
        <f>INDEX(Roles!$J$5:$J$40,MATCH(B48&amp;"|"&amp;C48,Roles!$A$5:$A$40,0))</f>
        <v/>
      </c>
      <c r="E48" s="31" t="n">
        <v>44000</v>
      </c>
      <c r="F48" s="22">
        <f>LN(E48)</f>
        <v/>
      </c>
    </row>
    <row r="49">
      <c r="A49" s="5" t="inlineStr">
        <is>
          <t>ES</t>
        </is>
      </c>
      <c r="B49" s="5" t="inlineStr">
        <is>
          <t>Finance</t>
        </is>
      </c>
      <c r="C49" s="5" t="inlineStr">
        <is>
          <t>L4</t>
        </is>
      </c>
      <c r="D49" s="6">
        <f>INDEX(Roles!$J$5:$J$40,MATCH(B49&amp;"|"&amp;C49,Roles!$A$5:$A$40,0))</f>
        <v/>
      </c>
      <c r="E49" s="31" t="n">
        <v>57800</v>
      </c>
      <c r="F49" s="22">
        <f>LN(E49)</f>
        <v/>
      </c>
    </row>
    <row r="50">
      <c r="A50" s="5" t="inlineStr">
        <is>
          <t>ES</t>
        </is>
      </c>
      <c r="B50" s="5" t="inlineStr">
        <is>
          <t>Finance</t>
        </is>
      </c>
      <c r="C50" s="5" t="inlineStr">
        <is>
          <t>L5</t>
        </is>
      </c>
      <c r="D50" s="6">
        <f>INDEX(Roles!$J$5:$J$40,MATCH(B50&amp;"|"&amp;C50,Roles!$A$5:$A$40,0))</f>
        <v/>
      </c>
      <c r="E50" s="31" t="n">
        <v>79800</v>
      </c>
      <c r="F50" s="22">
        <f>LN(E50)</f>
        <v/>
      </c>
    </row>
    <row r="51">
      <c r="A51" s="5" t="inlineStr">
        <is>
          <t>ES</t>
        </is>
      </c>
      <c r="B51" s="5" t="inlineStr">
        <is>
          <t>Finance</t>
        </is>
      </c>
      <c r="C51" s="5" t="inlineStr">
        <is>
          <t>L6</t>
        </is>
      </c>
      <c r="D51" s="6">
        <f>INDEX(Roles!$J$5:$J$40,MATCH(B51&amp;"|"&amp;C51,Roles!$A$5:$A$40,0))</f>
        <v/>
      </c>
      <c r="E51" s="31" t="n">
        <v>110000</v>
      </c>
      <c r="F51" s="22">
        <f>LN(E51)</f>
        <v/>
      </c>
    </row>
    <row r="52">
      <c r="A52" s="5" t="inlineStr">
        <is>
          <t>ES</t>
        </is>
      </c>
      <c r="B52" s="5" t="inlineStr">
        <is>
          <t>HR</t>
        </is>
      </c>
      <c r="C52" s="5" t="inlineStr">
        <is>
          <t>L1</t>
        </is>
      </c>
      <c r="D52" s="6">
        <f>INDEX(Roles!$J$5:$J$40,MATCH(B52&amp;"|"&amp;C52,Roles!$A$5:$A$40,0))</f>
        <v/>
      </c>
      <c r="E52" s="31" t="n">
        <v>25000</v>
      </c>
      <c r="F52" s="22">
        <f>LN(E52)</f>
        <v/>
      </c>
    </row>
    <row r="53">
      <c r="A53" s="5" t="inlineStr">
        <is>
          <t>ES</t>
        </is>
      </c>
      <c r="B53" s="5" t="inlineStr">
        <is>
          <t>HR</t>
        </is>
      </c>
      <c r="C53" s="5" t="inlineStr">
        <is>
          <t>L2</t>
        </is>
      </c>
      <c r="D53" s="6">
        <f>INDEX(Roles!$J$5:$J$40,MATCH(B53&amp;"|"&amp;C53,Roles!$A$5:$A$40,0))</f>
        <v/>
      </c>
      <c r="E53" s="31" t="n">
        <v>31200</v>
      </c>
      <c r="F53" s="22">
        <f>LN(E53)</f>
        <v/>
      </c>
    </row>
    <row r="54">
      <c r="A54" s="5" t="inlineStr">
        <is>
          <t>ES</t>
        </is>
      </c>
      <c r="B54" s="5" t="inlineStr">
        <is>
          <t>HR</t>
        </is>
      </c>
      <c r="C54" s="5" t="inlineStr">
        <is>
          <t>L3</t>
        </is>
      </c>
      <c r="D54" s="6">
        <f>INDEX(Roles!$J$5:$J$40,MATCH(B54&amp;"|"&amp;C54,Roles!$A$5:$A$40,0))</f>
        <v/>
      </c>
      <c r="E54" s="31" t="n">
        <v>40000</v>
      </c>
      <c r="F54" s="22">
        <f>LN(E54)</f>
        <v/>
      </c>
    </row>
    <row r="55">
      <c r="A55" s="5" t="inlineStr">
        <is>
          <t>ES</t>
        </is>
      </c>
      <c r="B55" s="5" t="inlineStr">
        <is>
          <t>HR</t>
        </is>
      </c>
      <c r="C55" s="5" t="inlineStr">
        <is>
          <t>L4</t>
        </is>
      </c>
      <c r="D55" s="6">
        <f>INDEX(Roles!$J$5:$J$40,MATCH(B55&amp;"|"&amp;C55,Roles!$A$5:$A$40,0))</f>
        <v/>
      </c>
      <c r="E55" s="31" t="n">
        <v>52500</v>
      </c>
      <c r="F55" s="22">
        <f>LN(E55)</f>
        <v/>
      </c>
    </row>
    <row r="56">
      <c r="A56" s="5" t="inlineStr">
        <is>
          <t>ES</t>
        </is>
      </c>
      <c r="B56" s="5" t="inlineStr">
        <is>
          <t>HR</t>
        </is>
      </c>
      <c r="C56" s="5" t="inlineStr">
        <is>
          <t>L5</t>
        </is>
      </c>
      <c r="D56" s="6">
        <f>INDEX(Roles!$J$5:$J$40,MATCH(B56&amp;"|"&amp;C56,Roles!$A$5:$A$40,0))</f>
        <v/>
      </c>
      <c r="E56" s="31" t="n">
        <v>72500</v>
      </c>
      <c r="F56" s="22">
        <f>LN(E56)</f>
        <v/>
      </c>
    </row>
    <row r="57">
      <c r="A57" s="5" t="inlineStr">
        <is>
          <t>ES</t>
        </is>
      </c>
      <c r="B57" s="5" t="inlineStr">
        <is>
          <t>Operations</t>
        </is>
      </c>
      <c r="C57" s="5" t="inlineStr">
        <is>
          <t>L1</t>
        </is>
      </c>
      <c r="D57" s="6">
        <f>INDEX(Roles!$J$5:$J$40,MATCH(B57&amp;"|"&amp;C57,Roles!$A$5:$A$40,0))</f>
        <v/>
      </c>
      <c r="E57" s="31" t="n">
        <v>23800</v>
      </c>
      <c r="F57" s="22">
        <f>LN(E57)</f>
        <v/>
      </c>
    </row>
    <row r="58">
      <c r="A58" s="5" t="inlineStr">
        <is>
          <t>ES</t>
        </is>
      </c>
      <c r="B58" s="5" t="inlineStr">
        <is>
          <t>Operations</t>
        </is>
      </c>
      <c r="C58" s="5" t="inlineStr">
        <is>
          <t>L2</t>
        </is>
      </c>
      <c r="D58" s="6">
        <f>INDEX(Roles!$J$5:$J$40,MATCH(B58&amp;"|"&amp;C58,Roles!$A$5:$A$40,0))</f>
        <v/>
      </c>
      <c r="E58" s="31" t="n">
        <v>29700</v>
      </c>
      <c r="F58" s="22">
        <f>LN(E58)</f>
        <v/>
      </c>
    </row>
    <row r="59">
      <c r="A59" s="5" t="inlineStr">
        <is>
          <t>ES</t>
        </is>
      </c>
      <c r="B59" s="5" t="inlineStr">
        <is>
          <t>Operations</t>
        </is>
      </c>
      <c r="C59" s="5" t="inlineStr">
        <is>
          <t>L3</t>
        </is>
      </c>
      <c r="D59" s="6">
        <f>INDEX(Roles!$J$5:$J$40,MATCH(B59&amp;"|"&amp;C59,Roles!$A$5:$A$40,0))</f>
        <v/>
      </c>
      <c r="E59" s="31" t="n">
        <v>38000</v>
      </c>
      <c r="F59" s="22">
        <f>LN(E59)</f>
        <v/>
      </c>
    </row>
    <row r="60">
      <c r="A60" s="5" t="inlineStr">
        <is>
          <t>ES</t>
        </is>
      </c>
      <c r="B60" s="5" t="inlineStr">
        <is>
          <t>Operations</t>
        </is>
      </c>
      <c r="C60" s="5" t="inlineStr">
        <is>
          <t>L4</t>
        </is>
      </c>
      <c r="D60" s="6">
        <f>INDEX(Roles!$J$5:$J$40,MATCH(B60&amp;"|"&amp;C60,Roles!$A$5:$A$40,0))</f>
        <v/>
      </c>
      <c r="E60" s="31" t="n">
        <v>49900</v>
      </c>
      <c r="F60" s="22">
        <f>LN(E60)</f>
        <v/>
      </c>
    </row>
    <row r="61">
      <c r="A61" s="5" t="inlineStr">
        <is>
          <t>ES</t>
        </is>
      </c>
      <c r="B61" s="5" t="inlineStr">
        <is>
          <t>Operations</t>
        </is>
      </c>
      <c r="C61" s="5" t="inlineStr">
        <is>
          <t>L5</t>
        </is>
      </c>
      <c r="D61" s="6">
        <f>INDEX(Roles!$J$5:$J$40,MATCH(B61&amp;"|"&amp;C61,Roles!$A$5:$A$40,0))</f>
        <v/>
      </c>
      <c r="E61" s="31" t="n">
        <v>68900</v>
      </c>
      <c r="F61" s="22">
        <f>LN(E61)</f>
        <v/>
      </c>
    </row>
    <row r="62">
      <c r="A62" s="5" t="inlineStr">
        <is>
          <t>ES</t>
        </is>
      </c>
      <c r="B62" s="5" t="inlineStr">
        <is>
          <t>Operations</t>
        </is>
      </c>
      <c r="C62" s="5" t="inlineStr">
        <is>
          <t>L6</t>
        </is>
      </c>
      <c r="D62" s="6">
        <f>INDEX(Roles!$J$5:$J$40,MATCH(B62&amp;"|"&amp;C62,Roles!$A$5:$A$40,0))</f>
        <v/>
      </c>
      <c r="E62" s="31" t="n">
        <v>95000</v>
      </c>
      <c r="F62" s="22">
        <f>LN(E62)</f>
        <v/>
      </c>
    </row>
    <row r="63">
      <c r="A63" s="5" t="inlineStr">
        <is>
          <t>ES</t>
        </is>
      </c>
      <c r="B63" s="5" t="inlineStr">
        <is>
          <t>Sales</t>
        </is>
      </c>
      <c r="C63" s="5" t="inlineStr">
        <is>
          <t>L1</t>
        </is>
      </c>
      <c r="D63" s="6">
        <f>INDEX(Roles!$J$5:$J$40,MATCH(B63&amp;"|"&amp;C63,Roles!$A$5:$A$40,0))</f>
        <v/>
      </c>
      <c r="E63" s="31" t="n">
        <v>26200</v>
      </c>
      <c r="F63" s="22">
        <f>LN(E63)</f>
        <v/>
      </c>
    </row>
    <row r="64">
      <c r="A64" s="5" t="inlineStr">
        <is>
          <t>ES</t>
        </is>
      </c>
      <c r="B64" s="5" t="inlineStr">
        <is>
          <t>Sales</t>
        </is>
      </c>
      <c r="C64" s="5" t="inlineStr">
        <is>
          <t>L2</t>
        </is>
      </c>
      <c r="D64" s="6">
        <f>INDEX(Roles!$J$5:$J$40,MATCH(B64&amp;"|"&amp;C64,Roles!$A$5:$A$40,0))</f>
        <v/>
      </c>
      <c r="E64" s="31" t="n">
        <v>32800</v>
      </c>
      <c r="F64" s="22">
        <f>LN(E64)</f>
        <v/>
      </c>
    </row>
    <row r="65">
      <c r="A65" s="5" t="inlineStr">
        <is>
          <t>ES</t>
        </is>
      </c>
      <c r="B65" s="5" t="inlineStr">
        <is>
          <t>Sales</t>
        </is>
      </c>
      <c r="C65" s="5" t="inlineStr">
        <is>
          <t>L3</t>
        </is>
      </c>
      <c r="D65" s="6">
        <f>INDEX(Roles!$J$5:$J$40,MATCH(B65&amp;"|"&amp;C65,Roles!$A$5:$A$40,0))</f>
        <v/>
      </c>
      <c r="E65" s="31" t="n">
        <v>42000</v>
      </c>
      <c r="F65" s="22">
        <f>LN(E65)</f>
        <v/>
      </c>
    </row>
    <row r="66">
      <c r="A66" s="5" t="inlineStr">
        <is>
          <t>ES</t>
        </is>
      </c>
      <c r="B66" s="5" t="inlineStr">
        <is>
          <t>Sales</t>
        </is>
      </c>
      <c r="C66" s="5" t="inlineStr">
        <is>
          <t>L4</t>
        </is>
      </c>
      <c r="D66" s="6">
        <f>INDEX(Roles!$J$5:$J$40,MATCH(B66&amp;"|"&amp;C66,Roles!$A$5:$A$40,0))</f>
        <v/>
      </c>
      <c r="E66" s="31" t="n">
        <v>55100</v>
      </c>
      <c r="F66" s="22">
        <f>LN(E66)</f>
        <v/>
      </c>
    </row>
    <row r="67">
      <c r="A67" s="5" t="inlineStr">
        <is>
          <t>ES</t>
        </is>
      </c>
      <c r="B67" s="5" t="inlineStr">
        <is>
          <t>Sales</t>
        </is>
      </c>
      <c r="C67" s="5" t="inlineStr">
        <is>
          <t>L5</t>
        </is>
      </c>
      <c r="D67" s="6">
        <f>INDEX(Roles!$J$5:$J$40,MATCH(B67&amp;"|"&amp;C67,Roles!$A$5:$A$40,0))</f>
        <v/>
      </c>
      <c r="E67" s="31" t="n">
        <v>76100</v>
      </c>
      <c r="F67" s="22">
        <f>LN(E67)</f>
        <v/>
      </c>
    </row>
    <row r="68">
      <c r="A68" s="5" t="inlineStr">
        <is>
          <t>ES</t>
        </is>
      </c>
      <c r="B68" s="5" t="inlineStr">
        <is>
          <t>Sales</t>
        </is>
      </c>
      <c r="C68" s="5" t="inlineStr">
        <is>
          <t>L6</t>
        </is>
      </c>
      <c r="D68" s="6">
        <f>INDEX(Roles!$J$5:$J$40,MATCH(B68&amp;"|"&amp;C68,Roles!$A$5:$A$40,0))</f>
        <v/>
      </c>
      <c r="E68" s="31" t="n">
        <v>105000</v>
      </c>
      <c r="F68" s="22">
        <f>LN(E68)</f>
        <v/>
      </c>
    </row>
    <row r="69">
      <c r="A69" s="5" t="inlineStr">
        <is>
          <t>ES</t>
        </is>
      </c>
      <c r="B69" s="5" t="inlineStr">
        <is>
          <t>Tech</t>
        </is>
      </c>
      <c r="C69" s="5" t="inlineStr">
        <is>
          <t>L1</t>
        </is>
      </c>
      <c r="D69" s="6">
        <f>INDEX(Roles!$J$5:$J$40,MATCH(B69&amp;"|"&amp;C69,Roles!$A$5:$A$40,0))</f>
        <v/>
      </c>
      <c r="E69" s="31" t="n">
        <v>31200</v>
      </c>
      <c r="F69" s="22">
        <f>LN(E69)</f>
        <v/>
      </c>
    </row>
    <row r="70">
      <c r="A70" s="5" t="inlineStr">
        <is>
          <t>ES</t>
        </is>
      </c>
      <c r="B70" s="5" t="inlineStr">
        <is>
          <t>Tech</t>
        </is>
      </c>
      <c r="C70" s="5" t="inlineStr">
        <is>
          <t>L2</t>
        </is>
      </c>
      <c r="D70" s="6">
        <f>INDEX(Roles!$J$5:$J$40,MATCH(B70&amp;"|"&amp;C70,Roles!$A$5:$A$40,0))</f>
        <v/>
      </c>
      <c r="E70" s="31" t="n">
        <v>39100</v>
      </c>
      <c r="F70" s="22">
        <f>LN(E70)</f>
        <v/>
      </c>
    </row>
    <row r="71">
      <c r="A71" s="5" t="inlineStr">
        <is>
          <t>ES</t>
        </is>
      </c>
      <c r="B71" s="5" t="inlineStr">
        <is>
          <t>Tech</t>
        </is>
      </c>
      <c r="C71" s="5" t="inlineStr">
        <is>
          <t>L3</t>
        </is>
      </c>
      <c r="D71" s="6">
        <f>INDEX(Roles!$J$5:$J$40,MATCH(B71&amp;"|"&amp;C71,Roles!$A$5:$A$40,0))</f>
        <v/>
      </c>
      <c r="E71" s="31" t="n">
        <v>50000</v>
      </c>
      <c r="F71" s="22">
        <f>LN(E71)</f>
        <v/>
      </c>
    </row>
    <row r="72">
      <c r="A72" s="5" t="inlineStr">
        <is>
          <t>ES</t>
        </is>
      </c>
      <c r="B72" s="5" t="inlineStr">
        <is>
          <t>Tech</t>
        </is>
      </c>
      <c r="C72" s="5" t="inlineStr">
        <is>
          <t>L4</t>
        </is>
      </c>
      <c r="D72" s="6">
        <f>INDEX(Roles!$J$5:$J$40,MATCH(B72&amp;"|"&amp;C72,Roles!$A$5:$A$40,0))</f>
        <v/>
      </c>
      <c r="E72" s="31" t="n">
        <v>65600</v>
      </c>
      <c r="F72" s="22">
        <f>LN(E72)</f>
        <v/>
      </c>
    </row>
    <row r="73">
      <c r="A73" s="5" t="inlineStr">
        <is>
          <t>ES</t>
        </is>
      </c>
      <c r="B73" s="5" t="inlineStr">
        <is>
          <t>Tech</t>
        </is>
      </c>
      <c r="C73" s="5" t="inlineStr">
        <is>
          <t>L5</t>
        </is>
      </c>
      <c r="D73" s="6">
        <f>INDEX(Roles!$J$5:$J$40,MATCH(B73&amp;"|"&amp;C73,Roles!$A$5:$A$40,0))</f>
        <v/>
      </c>
      <c r="E73" s="31" t="n">
        <v>90600</v>
      </c>
      <c r="F73" s="22">
        <f>LN(E73)</f>
        <v/>
      </c>
    </row>
    <row r="74">
      <c r="A74" s="5" t="inlineStr">
        <is>
          <t>ES</t>
        </is>
      </c>
      <c r="B74" s="5" t="inlineStr">
        <is>
          <t>Tech</t>
        </is>
      </c>
      <c r="C74" s="5" t="inlineStr">
        <is>
          <t>L6</t>
        </is>
      </c>
      <c r="D74" s="6">
        <f>INDEX(Roles!$J$5:$J$40,MATCH(B74&amp;"|"&amp;C74,Roles!$A$5:$A$40,0))</f>
        <v/>
      </c>
      <c r="E74" s="31" t="n">
        <v>125000</v>
      </c>
      <c r="F74" s="22">
        <f>LN(E74)</f>
        <v/>
      </c>
    </row>
    <row r="75">
      <c r="A75" s="5" t="inlineStr">
        <is>
          <t>IT</t>
        </is>
      </c>
      <c r="B75" s="5" t="inlineStr">
        <is>
          <t>Customer Service</t>
        </is>
      </c>
      <c r="C75" s="5" t="inlineStr">
        <is>
          <t>L1</t>
        </is>
      </c>
      <c r="D75" s="6">
        <f>INDEX(Roles!$J$5:$J$40,MATCH(B75&amp;"|"&amp;C75,Roles!$A$5:$A$40,0))</f>
        <v/>
      </c>
      <c r="E75" s="31" t="n">
        <v>23400</v>
      </c>
      <c r="F75" s="22">
        <f>LN(E75)</f>
        <v/>
      </c>
    </row>
    <row r="76">
      <c r="A76" s="5" t="inlineStr">
        <is>
          <t>IT</t>
        </is>
      </c>
      <c r="B76" s="5" t="inlineStr">
        <is>
          <t>Customer Service</t>
        </is>
      </c>
      <c r="C76" s="5" t="inlineStr">
        <is>
          <t>L2</t>
        </is>
      </c>
      <c r="D76" s="6">
        <f>INDEX(Roles!$J$5:$J$40,MATCH(B76&amp;"|"&amp;C76,Roles!$A$5:$A$40,0))</f>
        <v/>
      </c>
      <c r="E76" s="31" t="n">
        <v>29200</v>
      </c>
      <c r="F76" s="22">
        <f>LN(E76)</f>
        <v/>
      </c>
    </row>
    <row r="77">
      <c r="A77" s="5" t="inlineStr">
        <is>
          <t>IT</t>
        </is>
      </c>
      <c r="B77" s="5" t="inlineStr">
        <is>
          <t>Customer Service</t>
        </is>
      </c>
      <c r="C77" s="5" t="inlineStr">
        <is>
          <t>L3</t>
        </is>
      </c>
      <c r="D77" s="6">
        <f>INDEX(Roles!$J$5:$J$40,MATCH(B77&amp;"|"&amp;C77,Roles!$A$5:$A$40,0))</f>
        <v/>
      </c>
      <c r="E77" s="31" t="n">
        <v>37400</v>
      </c>
      <c r="F77" s="22">
        <f>LN(E77)</f>
        <v/>
      </c>
    </row>
    <row r="78">
      <c r="A78" s="5" t="inlineStr">
        <is>
          <t>IT</t>
        </is>
      </c>
      <c r="B78" s="5" t="inlineStr">
        <is>
          <t>Customer Service</t>
        </is>
      </c>
      <c r="C78" s="5" t="inlineStr">
        <is>
          <t>L4</t>
        </is>
      </c>
      <c r="D78" s="6">
        <f>INDEX(Roles!$J$5:$J$40,MATCH(B78&amp;"|"&amp;C78,Roles!$A$5:$A$40,0))</f>
        <v/>
      </c>
      <c r="E78" s="31" t="n">
        <v>49100</v>
      </c>
      <c r="F78" s="22">
        <f>LN(E78)</f>
        <v/>
      </c>
    </row>
    <row r="79">
      <c r="A79" s="5" t="inlineStr">
        <is>
          <t>IT</t>
        </is>
      </c>
      <c r="B79" s="5" t="inlineStr">
        <is>
          <t>Customer Service</t>
        </is>
      </c>
      <c r="C79" s="5" t="inlineStr">
        <is>
          <t>L5</t>
        </is>
      </c>
      <c r="D79" s="6">
        <f>INDEX(Roles!$J$5:$J$40,MATCH(B79&amp;"|"&amp;C79,Roles!$A$5:$A$40,0))</f>
        <v/>
      </c>
      <c r="E79" s="31" t="n">
        <v>67900</v>
      </c>
      <c r="F79" s="22">
        <f>LN(E79)</f>
        <v/>
      </c>
    </row>
    <row r="80">
      <c r="A80" s="5" t="inlineStr">
        <is>
          <t>IT</t>
        </is>
      </c>
      <c r="B80" s="5" t="inlineStr">
        <is>
          <t>Customer Service</t>
        </is>
      </c>
      <c r="C80" s="5" t="inlineStr">
        <is>
          <t>L6</t>
        </is>
      </c>
      <c r="D80" s="6">
        <f>INDEX(Roles!$J$5:$J$40,MATCH(B80&amp;"|"&amp;C80,Roles!$A$5:$A$40,0))</f>
        <v/>
      </c>
      <c r="E80" s="31" t="n">
        <v>93600</v>
      </c>
      <c r="F80" s="22">
        <f>LN(E80)</f>
        <v/>
      </c>
    </row>
    <row r="81">
      <c r="A81" s="5" t="inlineStr">
        <is>
          <t>IT</t>
        </is>
      </c>
      <c r="B81" s="5" t="inlineStr">
        <is>
          <t>Finance</t>
        </is>
      </c>
      <c r="C81" s="5" t="inlineStr">
        <is>
          <t>L1</t>
        </is>
      </c>
      <c r="D81" s="6">
        <f>INDEX(Roles!$J$5:$J$40,MATCH(B81&amp;"|"&amp;C81,Roles!$A$5:$A$40,0))</f>
        <v/>
      </c>
      <c r="E81" s="31" t="n">
        <v>28600</v>
      </c>
      <c r="F81" s="22">
        <f>LN(E81)</f>
        <v/>
      </c>
    </row>
    <row r="82">
      <c r="A82" s="5" t="inlineStr">
        <is>
          <t>IT</t>
        </is>
      </c>
      <c r="B82" s="5" t="inlineStr">
        <is>
          <t>Finance</t>
        </is>
      </c>
      <c r="C82" s="5" t="inlineStr">
        <is>
          <t>L2</t>
        </is>
      </c>
      <c r="D82" s="6">
        <f>INDEX(Roles!$J$5:$J$40,MATCH(B82&amp;"|"&amp;C82,Roles!$A$5:$A$40,0))</f>
        <v/>
      </c>
      <c r="E82" s="31" t="n">
        <v>35800</v>
      </c>
      <c r="F82" s="22">
        <f>LN(E82)</f>
        <v/>
      </c>
    </row>
    <row r="83">
      <c r="A83" s="5" t="inlineStr">
        <is>
          <t>IT</t>
        </is>
      </c>
      <c r="B83" s="5" t="inlineStr">
        <is>
          <t>Finance</t>
        </is>
      </c>
      <c r="C83" s="5" t="inlineStr">
        <is>
          <t>L3</t>
        </is>
      </c>
      <c r="D83" s="6">
        <f>INDEX(Roles!$J$5:$J$40,MATCH(B83&amp;"|"&amp;C83,Roles!$A$5:$A$40,0))</f>
        <v/>
      </c>
      <c r="E83" s="31" t="n">
        <v>45800</v>
      </c>
      <c r="F83" s="22">
        <f>LN(E83)</f>
        <v/>
      </c>
    </row>
    <row r="84">
      <c r="A84" s="5" t="inlineStr">
        <is>
          <t>IT</t>
        </is>
      </c>
      <c r="B84" s="5" t="inlineStr">
        <is>
          <t>Finance</t>
        </is>
      </c>
      <c r="C84" s="5" t="inlineStr">
        <is>
          <t>L4</t>
        </is>
      </c>
      <c r="D84" s="6">
        <f>INDEX(Roles!$J$5:$J$40,MATCH(B84&amp;"|"&amp;C84,Roles!$A$5:$A$40,0))</f>
        <v/>
      </c>
      <c r="E84" s="31" t="n">
        <v>60100</v>
      </c>
      <c r="F84" s="22">
        <f>LN(E84)</f>
        <v/>
      </c>
    </row>
    <row r="85">
      <c r="A85" s="5" t="inlineStr">
        <is>
          <t>IT</t>
        </is>
      </c>
      <c r="B85" s="5" t="inlineStr">
        <is>
          <t>Finance</t>
        </is>
      </c>
      <c r="C85" s="5" t="inlineStr">
        <is>
          <t>L5</t>
        </is>
      </c>
      <c r="D85" s="6">
        <f>INDEX(Roles!$J$5:$J$40,MATCH(B85&amp;"|"&amp;C85,Roles!$A$5:$A$40,0))</f>
        <v/>
      </c>
      <c r="E85" s="31" t="n">
        <v>82900</v>
      </c>
      <c r="F85" s="22">
        <f>LN(E85)</f>
        <v/>
      </c>
    </row>
    <row r="86">
      <c r="A86" s="5" t="inlineStr">
        <is>
          <t>IT</t>
        </is>
      </c>
      <c r="B86" s="5" t="inlineStr">
        <is>
          <t>Finance</t>
        </is>
      </c>
      <c r="C86" s="5" t="inlineStr">
        <is>
          <t>L6</t>
        </is>
      </c>
      <c r="D86" s="6">
        <f>INDEX(Roles!$J$5:$J$40,MATCH(B86&amp;"|"&amp;C86,Roles!$A$5:$A$40,0))</f>
        <v/>
      </c>
      <c r="E86" s="31" t="n">
        <v>114400</v>
      </c>
      <c r="F86" s="22">
        <f>LN(E86)</f>
        <v/>
      </c>
    </row>
    <row r="87">
      <c r="A87" s="5" t="inlineStr">
        <is>
          <t>IT</t>
        </is>
      </c>
      <c r="B87" s="5" t="inlineStr">
        <is>
          <t>HR</t>
        </is>
      </c>
      <c r="C87" s="5" t="inlineStr">
        <is>
          <t>L1</t>
        </is>
      </c>
      <c r="D87" s="6">
        <f>INDEX(Roles!$J$5:$J$40,MATCH(B87&amp;"|"&amp;C87,Roles!$A$5:$A$40,0))</f>
        <v/>
      </c>
      <c r="E87" s="31" t="n">
        <v>26000</v>
      </c>
      <c r="F87" s="22">
        <f>LN(E87)</f>
        <v/>
      </c>
    </row>
    <row r="88">
      <c r="A88" s="5" t="inlineStr">
        <is>
          <t>IT</t>
        </is>
      </c>
      <c r="B88" s="5" t="inlineStr">
        <is>
          <t>HR</t>
        </is>
      </c>
      <c r="C88" s="5" t="inlineStr">
        <is>
          <t>L2</t>
        </is>
      </c>
      <c r="D88" s="6">
        <f>INDEX(Roles!$J$5:$J$40,MATCH(B88&amp;"|"&amp;C88,Roles!$A$5:$A$40,0))</f>
        <v/>
      </c>
      <c r="E88" s="31" t="n">
        <v>32500</v>
      </c>
      <c r="F88" s="22">
        <f>LN(E88)</f>
        <v/>
      </c>
    </row>
    <row r="89">
      <c r="A89" s="5" t="inlineStr">
        <is>
          <t>IT</t>
        </is>
      </c>
      <c r="B89" s="5" t="inlineStr">
        <is>
          <t>HR</t>
        </is>
      </c>
      <c r="C89" s="5" t="inlineStr">
        <is>
          <t>L3</t>
        </is>
      </c>
      <c r="D89" s="6">
        <f>INDEX(Roles!$J$5:$J$40,MATCH(B89&amp;"|"&amp;C89,Roles!$A$5:$A$40,0))</f>
        <v/>
      </c>
      <c r="E89" s="31" t="n">
        <v>41600</v>
      </c>
      <c r="F89" s="22">
        <f>LN(E89)</f>
        <v/>
      </c>
    </row>
    <row r="90">
      <c r="A90" s="5" t="inlineStr">
        <is>
          <t>IT</t>
        </is>
      </c>
      <c r="B90" s="5" t="inlineStr">
        <is>
          <t>HR</t>
        </is>
      </c>
      <c r="C90" s="5" t="inlineStr">
        <is>
          <t>L4</t>
        </is>
      </c>
      <c r="D90" s="6">
        <f>INDEX(Roles!$J$5:$J$40,MATCH(B90&amp;"|"&amp;C90,Roles!$A$5:$A$40,0))</f>
        <v/>
      </c>
      <c r="E90" s="31" t="n">
        <v>54600</v>
      </c>
      <c r="F90" s="22">
        <f>LN(E90)</f>
        <v/>
      </c>
    </row>
    <row r="91">
      <c r="A91" s="5" t="inlineStr">
        <is>
          <t>IT</t>
        </is>
      </c>
      <c r="B91" s="5" t="inlineStr">
        <is>
          <t>HR</t>
        </is>
      </c>
      <c r="C91" s="5" t="inlineStr">
        <is>
          <t>L5</t>
        </is>
      </c>
      <c r="D91" s="6">
        <f>INDEX(Roles!$J$5:$J$40,MATCH(B91&amp;"|"&amp;C91,Roles!$A$5:$A$40,0))</f>
        <v/>
      </c>
      <c r="E91" s="31" t="n">
        <v>75400</v>
      </c>
      <c r="F91" s="22">
        <f>LN(E91)</f>
        <v/>
      </c>
    </row>
    <row r="92">
      <c r="A92" s="5" t="inlineStr">
        <is>
          <t>IT</t>
        </is>
      </c>
      <c r="B92" s="5" t="inlineStr">
        <is>
          <t>HR</t>
        </is>
      </c>
      <c r="C92" s="5" t="inlineStr">
        <is>
          <t>L6</t>
        </is>
      </c>
      <c r="D92" s="6">
        <f>INDEX(Roles!$J$5:$J$40,MATCH(B92&amp;"|"&amp;C92,Roles!$A$5:$A$40,0))</f>
        <v/>
      </c>
      <c r="E92" s="31" t="n">
        <v>104000</v>
      </c>
      <c r="F92" s="22">
        <f>LN(E92)</f>
        <v/>
      </c>
    </row>
    <row r="93">
      <c r="A93" s="5" t="inlineStr">
        <is>
          <t>IT</t>
        </is>
      </c>
      <c r="B93" s="5" t="inlineStr">
        <is>
          <t>Operations</t>
        </is>
      </c>
      <c r="C93" s="5" t="inlineStr">
        <is>
          <t>L1</t>
        </is>
      </c>
      <c r="D93" s="6">
        <f>INDEX(Roles!$J$5:$J$40,MATCH(B93&amp;"|"&amp;C93,Roles!$A$5:$A$40,0))</f>
        <v/>
      </c>
      <c r="E93" s="31" t="n">
        <v>24700</v>
      </c>
      <c r="F93" s="22">
        <f>LN(E93)</f>
        <v/>
      </c>
    </row>
    <row r="94">
      <c r="A94" s="5" t="inlineStr">
        <is>
          <t>IT</t>
        </is>
      </c>
      <c r="B94" s="5" t="inlineStr">
        <is>
          <t>Operations</t>
        </is>
      </c>
      <c r="C94" s="5" t="inlineStr">
        <is>
          <t>L2</t>
        </is>
      </c>
      <c r="D94" s="6">
        <f>INDEX(Roles!$J$5:$J$40,MATCH(B94&amp;"|"&amp;C94,Roles!$A$5:$A$40,0))</f>
        <v/>
      </c>
      <c r="E94" s="31" t="n">
        <v>30900</v>
      </c>
      <c r="F94" s="22">
        <f>LN(E94)</f>
        <v/>
      </c>
    </row>
    <row r="95">
      <c r="A95" s="5" t="inlineStr">
        <is>
          <t>IT</t>
        </is>
      </c>
      <c r="B95" s="5" t="inlineStr">
        <is>
          <t>Operations</t>
        </is>
      </c>
      <c r="C95" s="5" t="inlineStr">
        <is>
          <t>L3</t>
        </is>
      </c>
      <c r="D95" s="6">
        <f>INDEX(Roles!$J$5:$J$40,MATCH(B95&amp;"|"&amp;C95,Roles!$A$5:$A$40,0))</f>
        <v/>
      </c>
      <c r="E95" s="31" t="n">
        <v>39500</v>
      </c>
      <c r="F95" s="22">
        <f>LN(E95)</f>
        <v/>
      </c>
    </row>
    <row r="96">
      <c r="A96" s="5" t="inlineStr">
        <is>
          <t>IT</t>
        </is>
      </c>
      <c r="B96" s="5" t="inlineStr">
        <is>
          <t>Operations</t>
        </is>
      </c>
      <c r="C96" s="5" t="inlineStr">
        <is>
          <t>L4</t>
        </is>
      </c>
      <c r="D96" s="6">
        <f>INDEX(Roles!$J$5:$J$40,MATCH(B96&amp;"|"&amp;C96,Roles!$A$5:$A$40,0))</f>
        <v/>
      </c>
      <c r="E96" s="31" t="n">
        <v>51900</v>
      </c>
      <c r="F96" s="22">
        <f>LN(E96)</f>
        <v/>
      </c>
    </row>
    <row r="97">
      <c r="A97" s="5" t="inlineStr">
        <is>
          <t>IT</t>
        </is>
      </c>
      <c r="B97" s="5" t="inlineStr">
        <is>
          <t>Operations</t>
        </is>
      </c>
      <c r="C97" s="5" t="inlineStr">
        <is>
          <t>L5</t>
        </is>
      </c>
      <c r="D97" s="6">
        <f>INDEX(Roles!$J$5:$J$40,MATCH(B97&amp;"|"&amp;C97,Roles!$A$5:$A$40,0))</f>
        <v/>
      </c>
      <c r="E97" s="31" t="n">
        <v>71600</v>
      </c>
      <c r="F97" s="22">
        <f>LN(E97)</f>
        <v/>
      </c>
    </row>
    <row r="98">
      <c r="A98" s="5" t="inlineStr">
        <is>
          <t>IT</t>
        </is>
      </c>
      <c r="B98" s="5" t="inlineStr">
        <is>
          <t>Operations</t>
        </is>
      </c>
      <c r="C98" s="5" t="inlineStr">
        <is>
          <t>L6</t>
        </is>
      </c>
      <c r="D98" s="6">
        <f>INDEX(Roles!$J$5:$J$40,MATCH(B98&amp;"|"&amp;C98,Roles!$A$5:$A$40,0))</f>
        <v/>
      </c>
      <c r="E98" s="31" t="n">
        <v>98800</v>
      </c>
      <c r="F98" s="22">
        <f>LN(E98)</f>
        <v/>
      </c>
    </row>
    <row r="99">
      <c r="A99" s="5" t="inlineStr">
        <is>
          <t>IT</t>
        </is>
      </c>
      <c r="B99" s="5" t="inlineStr">
        <is>
          <t>Sales</t>
        </is>
      </c>
      <c r="C99" s="5" t="inlineStr">
        <is>
          <t>L1</t>
        </is>
      </c>
      <c r="D99" s="6">
        <f>INDEX(Roles!$J$5:$J$40,MATCH(B99&amp;"|"&amp;C99,Roles!$A$5:$A$40,0))</f>
        <v/>
      </c>
      <c r="E99" s="31" t="n">
        <v>27300</v>
      </c>
      <c r="F99" s="22">
        <f>LN(E99)</f>
        <v/>
      </c>
    </row>
    <row r="100">
      <c r="A100" s="5" t="inlineStr">
        <is>
          <t>IT</t>
        </is>
      </c>
      <c r="B100" s="5" t="inlineStr">
        <is>
          <t>Sales</t>
        </is>
      </c>
      <c r="C100" s="5" t="inlineStr">
        <is>
          <t>L2</t>
        </is>
      </c>
      <c r="D100" s="6">
        <f>INDEX(Roles!$J$5:$J$40,MATCH(B100&amp;"|"&amp;C100,Roles!$A$5:$A$40,0))</f>
        <v/>
      </c>
      <c r="E100" s="31" t="n">
        <v>34100</v>
      </c>
      <c r="F100" s="22">
        <f>LN(E100)</f>
        <v/>
      </c>
    </row>
    <row r="101">
      <c r="A101" s="5" t="inlineStr">
        <is>
          <t>IT</t>
        </is>
      </c>
      <c r="B101" s="5" t="inlineStr">
        <is>
          <t>Sales</t>
        </is>
      </c>
      <c r="C101" s="5" t="inlineStr">
        <is>
          <t>L3</t>
        </is>
      </c>
      <c r="D101" s="6">
        <f>INDEX(Roles!$J$5:$J$40,MATCH(B101&amp;"|"&amp;C101,Roles!$A$5:$A$40,0))</f>
        <v/>
      </c>
      <c r="E101" s="31" t="n">
        <v>43700</v>
      </c>
      <c r="F101" s="22">
        <f>LN(E101)</f>
        <v/>
      </c>
    </row>
    <row r="102">
      <c r="A102" s="5" t="inlineStr">
        <is>
          <t>IT</t>
        </is>
      </c>
      <c r="B102" s="5" t="inlineStr">
        <is>
          <t>Sales</t>
        </is>
      </c>
      <c r="C102" s="5" t="inlineStr">
        <is>
          <t>L4</t>
        </is>
      </c>
      <c r="D102" s="6">
        <f>INDEX(Roles!$J$5:$J$40,MATCH(B102&amp;"|"&amp;C102,Roles!$A$5:$A$40,0))</f>
        <v/>
      </c>
      <c r="E102" s="31" t="n">
        <v>57300</v>
      </c>
      <c r="F102" s="22">
        <f>LN(E102)</f>
        <v/>
      </c>
    </row>
    <row r="103">
      <c r="A103" s="5" t="inlineStr">
        <is>
          <t>IT</t>
        </is>
      </c>
      <c r="B103" s="5" t="inlineStr">
        <is>
          <t>Sales</t>
        </is>
      </c>
      <c r="C103" s="5" t="inlineStr">
        <is>
          <t>L5</t>
        </is>
      </c>
      <c r="D103" s="6">
        <f>INDEX(Roles!$J$5:$J$40,MATCH(B103&amp;"|"&amp;C103,Roles!$A$5:$A$40,0))</f>
        <v/>
      </c>
      <c r="E103" s="31" t="n">
        <v>79200</v>
      </c>
      <c r="F103" s="22">
        <f>LN(E103)</f>
        <v/>
      </c>
    </row>
    <row r="104">
      <c r="A104" s="5" t="inlineStr">
        <is>
          <t>IT</t>
        </is>
      </c>
      <c r="B104" s="5" t="inlineStr">
        <is>
          <t>Sales</t>
        </is>
      </c>
      <c r="C104" s="5" t="inlineStr">
        <is>
          <t>L6</t>
        </is>
      </c>
      <c r="D104" s="6">
        <f>INDEX(Roles!$J$5:$J$40,MATCH(B104&amp;"|"&amp;C104,Roles!$A$5:$A$40,0))</f>
        <v/>
      </c>
      <c r="E104" s="31" t="n">
        <v>109200</v>
      </c>
      <c r="F104" s="22">
        <f>LN(E104)</f>
        <v/>
      </c>
    </row>
    <row r="105">
      <c r="A105" s="5" t="inlineStr">
        <is>
          <t>IT</t>
        </is>
      </c>
      <c r="B105" s="5" t="inlineStr">
        <is>
          <t>Tech</t>
        </is>
      </c>
      <c r="C105" s="5" t="inlineStr">
        <is>
          <t>L1</t>
        </is>
      </c>
      <c r="D105" s="6">
        <f>INDEX(Roles!$J$5:$J$40,MATCH(B105&amp;"|"&amp;C105,Roles!$A$5:$A$40,0))</f>
        <v/>
      </c>
      <c r="E105" s="31" t="n">
        <v>32500</v>
      </c>
      <c r="F105" s="22">
        <f>LN(E105)</f>
        <v/>
      </c>
    </row>
    <row r="106">
      <c r="A106" s="5" t="inlineStr">
        <is>
          <t>IT</t>
        </is>
      </c>
      <c r="B106" s="5" t="inlineStr">
        <is>
          <t>Tech</t>
        </is>
      </c>
      <c r="C106" s="5" t="inlineStr">
        <is>
          <t>L2</t>
        </is>
      </c>
      <c r="D106" s="6">
        <f>INDEX(Roles!$J$5:$J$40,MATCH(B106&amp;"|"&amp;C106,Roles!$A$5:$A$40,0))</f>
        <v/>
      </c>
      <c r="E106" s="31" t="n">
        <v>40600</v>
      </c>
      <c r="F106" s="22">
        <f>LN(E106)</f>
        <v/>
      </c>
    </row>
    <row r="107">
      <c r="A107" s="5" t="inlineStr">
        <is>
          <t>IT</t>
        </is>
      </c>
      <c r="B107" s="5" t="inlineStr">
        <is>
          <t>Tech</t>
        </is>
      </c>
      <c r="C107" s="5" t="inlineStr">
        <is>
          <t>L3</t>
        </is>
      </c>
      <c r="D107" s="6">
        <f>INDEX(Roles!$J$5:$J$40,MATCH(B107&amp;"|"&amp;C107,Roles!$A$5:$A$40,0))</f>
        <v/>
      </c>
      <c r="E107" s="31" t="n">
        <v>52000</v>
      </c>
      <c r="F107" s="22">
        <f>LN(E107)</f>
        <v/>
      </c>
    </row>
    <row r="108">
      <c r="A108" s="5" t="inlineStr">
        <is>
          <t>IT</t>
        </is>
      </c>
      <c r="B108" s="5" t="inlineStr">
        <is>
          <t>Tech</t>
        </is>
      </c>
      <c r="C108" s="5" t="inlineStr">
        <is>
          <t>L4</t>
        </is>
      </c>
      <c r="D108" s="6">
        <f>INDEX(Roles!$J$5:$J$40,MATCH(B108&amp;"|"&amp;C108,Roles!$A$5:$A$40,0))</f>
        <v/>
      </c>
      <c r="E108" s="31" t="n">
        <v>68200</v>
      </c>
      <c r="F108" s="22">
        <f>LN(E108)</f>
        <v/>
      </c>
    </row>
    <row r="109">
      <c r="A109" s="5" t="inlineStr">
        <is>
          <t>IT</t>
        </is>
      </c>
      <c r="B109" s="5" t="inlineStr">
        <is>
          <t>Tech</t>
        </is>
      </c>
      <c r="C109" s="5" t="inlineStr">
        <is>
          <t>L5</t>
        </is>
      </c>
      <c r="D109" s="6">
        <f>INDEX(Roles!$J$5:$J$40,MATCH(B109&amp;"|"&amp;C109,Roles!$A$5:$A$40,0))</f>
        <v/>
      </c>
      <c r="E109" s="31" t="n">
        <v>94200</v>
      </c>
      <c r="F109" s="22">
        <f>LN(E109)</f>
        <v/>
      </c>
    </row>
    <row r="110">
      <c r="A110" s="5" t="inlineStr">
        <is>
          <t>IT</t>
        </is>
      </c>
      <c r="B110" s="5" t="inlineStr">
        <is>
          <t>Tech</t>
        </is>
      </c>
      <c r="C110" s="5" t="inlineStr">
        <is>
          <t>L6</t>
        </is>
      </c>
      <c r="D110" s="6">
        <f>INDEX(Roles!$J$5:$J$40,MATCH(B110&amp;"|"&amp;C110,Roles!$A$5:$A$40,0))</f>
        <v/>
      </c>
      <c r="E110" s="31" t="n">
        <v>130000</v>
      </c>
      <c r="F110" s="22">
        <f>LN(E110)</f>
        <v/>
      </c>
    </row>
    <row r="111">
      <c r="A111" s="5" t="inlineStr">
        <is>
          <t>PL</t>
        </is>
      </c>
      <c r="B111" s="5" t="inlineStr">
        <is>
          <t>Customer Service</t>
        </is>
      </c>
      <c r="C111" s="5" t="inlineStr">
        <is>
          <t>L1</t>
        </is>
      </c>
      <c r="D111" s="6">
        <f>INDEX(Roles!$J$5:$J$40,MATCH(B111&amp;"|"&amp;C111,Roles!$A$5:$A$40,0))</f>
        <v/>
      </c>
      <c r="E111" s="31" t="n">
        <v>18900</v>
      </c>
      <c r="F111" s="22">
        <f>LN(E111)</f>
        <v/>
      </c>
    </row>
    <row r="112">
      <c r="A112" s="5" t="inlineStr">
        <is>
          <t>PL</t>
        </is>
      </c>
      <c r="B112" s="5" t="inlineStr">
        <is>
          <t>Customer Service</t>
        </is>
      </c>
      <c r="C112" s="5" t="inlineStr">
        <is>
          <t>L2</t>
        </is>
      </c>
      <c r="D112" s="6">
        <f>INDEX(Roles!$J$5:$J$40,MATCH(B112&amp;"|"&amp;C112,Roles!$A$5:$A$40,0))</f>
        <v/>
      </c>
      <c r="E112" s="31" t="n">
        <v>23600</v>
      </c>
      <c r="F112" s="22">
        <f>LN(E112)</f>
        <v/>
      </c>
    </row>
    <row r="113">
      <c r="A113" s="5" t="inlineStr">
        <is>
          <t>PL</t>
        </is>
      </c>
      <c r="B113" s="5" t="inlineStr">
        <is>
          <t>Customer Service</t>
        </is>
      </c>
      <c r="C113" s="5" t="inlineStr">
        <is>
          <t>L3</t>
        </is>
      </c>
      <c r="D113" s="6">
        <f>INDEX(Roles!$J$5:$J$40,MATCH(B113&amp;"|"&amp;C113,Roles!$A$5:$A$40,0))</f>
        <v/>
      </c>
      <c r="E113" s="31" t="n">
        <v>30200</v>
      </c>
      <c r="F113" s="22">
        <f>LN(E113)</f>
        <v/>
      </c>
    </row>
    <row r="114">
      <c r="A114" s="5" t="inlineStr">
        <is>
          <t>PL</t>
        </is>
      </c>
      <c r="B114" s="5" t="inlineStr">
        <is>
          <t>Customer Service</t>
        </is>
      </c>
      <c r="C114" s="5" t="inlineStr">
        <is>
          <t>L4</t>
        </is>
      </c>
      <c r="D114" s="6">
        <f>INDEX(Roles!$J$5:$J$40,MATCH(B114&amp;"|"&amp;C114,Roles!$A$5:$A$40,0))</f>
        <v/>
      </c>
      <c r="E114" s="31" t="n">
        <v>39700</v>
      </c>
      <c r="F114" s="22">
        <f>LN(E114)</f>
        <v/>
      </c>
    </row>
    <row r="115">
      <c r="A115" s="5" t="inlineStr">
        <is>
          <t>PL</t>
        </is>
      </c>
      <c r="B115" s="5" t="inlineStr">
        <is>
          <t>Customer Service</t>
        </is>
      </c>
      <c r="C115" s="5" t="inlineStr">
        <is>
          <t>L5</t>
        </is>
      </c>
      <c r="D115" s="6">
        <f>INDEX(Roles!$J$5:$J$40,MATCH(B115&amp;"|"&amp;C115,Roles!$A$5:$A$40,0))</f>
        <v/>
      </c>
      <c r="E115" s="31" t="n">
        <v>54800</v>
      </c>
      <c r="F115" s="22">
        <f>LN(E115)</f>
        <v/>
      </c>
    </row>
    <row r="116">
      <c r="A116" s="5" t="inlineStr">
        <is>
          <t>PL</t>
        </is>
      </c>
      <c r="B116" s="5" t="inlineStr">
        <is>
          <t>Customer Service</t>
        </is>
      </c>
      <c r="C116" s="5" t="inlineStr">
        <is>
          <t>L6</t>
        </is>
      </c>
      <c r="D116" s="6">
        <f>INDEX(Roles!$J$5:$J$40,MATCH(B116&amp;"|"&amp;C116,Roles!$A$5:$A$40,0))</f>
        <v/>
      </c>
      <c r="E116" s="31" t="n">
        <v>75600</v>
      </c>
      <c r="F116" s="22">
        <f>LN(E116)</f>
        <v/>
      </c>
    </row>
    <row r="117">
      <c r="A117" s="5" t="inlineStr">
        <is>
          <t>PL</t>
        </is>
      </c>
      <c r="B117" s="5" t="inlineStr">
        <is>
          <t>Finance</t>
        </is>
      </c>
      <c r="C117" s="5" t="inlineStr">
        <is>
          <t>L1</t>
        </is>
      </c>
      <c r="D117" s="6">
        <f>INDEX(Roles!$J$5:$J$40,MATCH(B117&amp;"|"&amp;C117,Roles!$A$5:$A$40,0))</f>
        <v/>
      </c>
      <c r="E117" s="31" t="n">
        <v>23100</v>
      </c>
      <c r="F117" s="22">
        <f>LN(E117)</f>
        <v/>
      </c>
    </row>
    <row r="118">
      <c r="A118" s="5" t="inlineStr">
        <is>
          <t>PL</t>
        </is>
      </c>
      <c r="B118" s="5" t="inlineStr">
        <is>
          <t>Finance</t>
        </is>
      </c>
      <c r="C118" s="5" t="inlineStr">
        <is>
          <t>L2</t>
        </is>
      </c>
      <c r="D118" s="6">
        <f>INDEX(Roles!$J$5:$J$40,MATCH(B118&amp;"|"&amp;C118,Roles!$A$5:$A$40,0))</f>
        <v/>
      </c>
      <c r="E118" s="31" t="n">
        <v>28900</v>
      </c>
      <c r="F118" s="22">
        <f>LN(E118)</f>
        <v/>
      </c>
    </row>
    <row r="119">
      <c r="A119" s="5" t="inlineStr">
        <is>
          <t>PL</t>
        </is>
      </c>
      <c r="B119" s="5" t="inlineStr">
        <is>
          <t>Finance</t>
        </is>
      </c>
      <c r="C119" s="5" t="inlineStr">
        <is>
          <t>L3</t>
        </is>
      </c>
      <c r="D119" s="6">
        <f>INDEX(Roles!$J$5:$J$40,MATCH(B119&amp;"|"&amp;C119,Roles!$A$5:$A$40,0))</f>
        <v/>
      </c>
      <c r="E119" s="31" t="n">
        <v>37000</v>
      </c>
      <c r="F119" s="22">
        <f>LN(E119)</f>
        <v/>
      </c>
    </row>
    <row r="120">
      <c r="A120" s="5" t="inlineStr">
        <is>
          <t>PL</t>
        </is>
      </c>
      <c r="B120" s="5" t="inlineStr">
        <is>
          <t>Finance</t>
        </is>
      </c>
      <c r="C120" s="5" t="inlineStr">
        <is>
          <t>L4</t>
        </is>
      </c>
      <c r="D120" s="6">
        <f>INDEX(Roles!$J$5:$J$40,MATCH(B120&amp;"|"&amp;C120,Roles!$A$5:$A$40,0))</f>
        <v/>
      </c>
      <c r="E120" s="31" t="n">
        <v>48500</v>
      </c>
      <c r="F120" s="22">
        <f>LN(E120)</f>
        <v/>
      </c>
    </row>
    <row r="121">
      <c r="A121" s="5" t="inlineStr">
        <is>
          <t>PL</t>
        </is>
      </c>
      <c r="B121" s="5" t="inlineStr">
        <is>
          <t>Finance</t>
        </is>
      </c>
      <c r="C121" s="5" t="inlineStr">
        <is>
          <t>L5</t>
        </is>
      </c>
      <c r="D121" s="6">
        <f>INDEX(Roles!$J$5:$J$40,MATCH(B121&amp;"|"&amp;C121,Roles!$A$5:$A$40,0))</f>
        <v/>
      </c>
      <c r="E121" s="31" t="n">
        <v>67000</v>
      </c>
      <c r="F121" s="22">
        <f>LN(E121)</f>
        <v/>
      </c>
    </row>
    <row r="122">
      <c r="A122" s="5" t="inlineStr">
        <is>
          <t>PL</t>
        </is>
      </c>
      <c r="B122" s="5" t="inlineStr">
        <is>
          <t>Finance</t>
        </is>
      </c>
      <c r="C122" s="5" t="inlineStr">
        <is>
          <t>L6</t>
        </is>
      </c>
      <c r="D122" s="6">
        <f>INDEX(Roles!$J$5:$J$40,MATCH(B122&amp;"|"&amp;C122,Roles!$A$5:$A$40,0))</f>
        <v/>
      </c>
      <c r="E122" s="31" t="n">
        <v>92400</v>
      </c>
      <c r="F122" s="22">
        <f>LN(E122)</f>
        <v/>
      </c>
    </row>
    <row r="123">
      <c r="A123" s="5" t="inlineStr">
        <is>
          <t>PL</t>
        </is>
      </c>
      <c r="B123" s="5" t="inlineStr">
        <is>
          <t>HR</t>
        </is>
      </c>
      <c r="C123" s="5" t="inlineStr">
        <is>
          <t>L1</t>
        </is>
      </c>
      <c r="D123" s="6">
        <f>INDEX(Roles!$J$5:$J$40,MATCH(B123&amp;"|"&amp;C123,Roles!$A$5:$A$40,0))</f>
        <v/>
      </c>
      <c r="E123" s="31" t="n">
        <v>21000</v>
      </c>
      <c r="F123" s="22">
        <f>LN(E123)</f>
        <v/>
      </c>
    </row>
    <row r="124">
      <c r="A124" s="5" t="inlineStr">
        <is>
          <t>PL</t>
        </is>
      </c>
      <c r="B124" s="5" t="inlineStr">
        <is>
          <t>HR</t>
        </is>
      </c>
      <c r="C124" s="5" t="inlineStr">
        <is>
          <t>L2</t>
        </is>
      </c>
      <c r="D124" s="6">
        <f>INDEX(Roles!$J$5:$J$40,MATCH(B124&amp;"|"&amp;C124,Roles!$A$5:$A$40,0))</f>
        <v/>
      </c>
      <c r="E124" s="31" t="n">
        <v>26200</v>
      </c>
      <c r="F124" s="22">
        <f>LN(E124)</f>
        <v/>
      </c>
    </row>
    <row r="125">
      <c r="A125" s="5" t="inlineStr">
        <is>
          <t>PL</t>
        </is>
      </c>
      <c r="B125" s="5" t="inlineStr">
        <is>
          <t>HR</t>
        </is>
      </c>
      <c r="C125" s="5" t="inlineStr">
        <is>
          <t>L3</t>
        </is>
      </c>
      <c r="D125" s="6">
        <f>INDEX(Roles!$J$5:$J$40,MATCH(B125&amp;"|"&amp;C125,Roles!$A$5:$A$40,0))</f>
        <v/>
      </c>
      <c r="E125" s="31" t="n">
        <v>33600</v>
      </c>
      <c r="F125" s="22">
        <f>LN(E125)</f>
        <v/>
      </c>
    </row>
    <row r="126">
      <c r="A126" s="5" t="inlineStr">
        <is>
          <t>PL</t>
        </is>
      </c>
      <c r="B126" s="5" t="inlineStr">
        <is>
          <t>HR</t>
        </is>
      </c>
      <c r="C126" s="5" t="inlineStr">
        <is>
          <t>L4</t>
        </is>
      </c>
      <c r="D126" s="6">
        <f>INDEX(Roles!$J$5:$J$40,MATCH(B126&amp;"|"&amp;C126,Roles!$A$5:$A$40,0))</f>
        <v/>
      </c>
      <c r="E126" s="31" t="n">
        <v>44100</v>
      </c>
      <c r="F126" s="22">
        <f>LN(E126)</f>
        <v/>
      </c>
    </row>
    <row r="127">
      <c r="A127" s="5" t="inlineStr">
        <is>
          <t>PL</t>
        </is>
      </c>
      <c r="B127" s="5" t="inlineStr">
        <is>
          <t>HR</t>
        </is>
      </c>
      <c r="C127" s="5" t="inlineStr">
        <is>
          <t>L5</t>
        </is>
      </c>
      <c r="D127" s="6">
        <f>INDEX(Roles!$J$5:$J$40,MATCH(B127&amp;"|"&amp;C127,Roles!$A$5:$A$40,0))</f>
        <v/>
      </c>
      <c r="E127" s="31" t="n">
        <v>60900</v>
      </c>
      <c r="F127" s="22">
        <f>LN(E127)</f>
        <v/>
      </c>
    </row>
    <row r="128">
      <c r="A128" s="5" t="inlineStr">
        <is>
          <t>PL</t>
        </is>
      </c>
      <c r="B128" s="5" t="inlineStr">
        <is>
          <t>Operations</t>
        </is>
      </c>
      <c r="C128" s="5" t="inlineStr">
        <is>
          <t>L1</t>
        </is>
      </c>
      <c r="D128" s="6">
        <f>INDEX(Roles!$J$5:$J$40,MATCH(B128&amp;"|"&amp;C128,Roles!$A$5:$A$40,0))</f>
        <v/>
      </c>
      <c r="E128" s="31" t="n">
        <v>20000</v>
      </c>
      <c r="F128" s="22">
        <f>LN(E128)</f>
        <v/>
      </c>
    </row>
    <row r="129">
      <c r="A129" s="5" t="inlineStr">
        <is>
          <t>PL</t>
        </is>
      </c>
      <c r="B129" s="5" t="inlineStr">
        <is>
          <t>Operations</t>
        </is>
      </c>
      <c r="C129" s="5" t="inlineStr">
        <is>
          <t>L2</t>
        </is>
      </c>
      <c r="D129" s="6">
        <f>INDEX(Roles!$J$5:$J$40,MATCH(B129&amp;"|"&amp;C129,Roles!$A$5:$A$40,0))</f>
        <v/>
      </c>
      <c r="E129" s="31" t="n">
        <v>24900</v>
      </c>
      <c r="F129" s="22">
        <f>LN(E129)</f>
        <v/>
      </c>
    </row>
    <row r="130">
      <c r="A130" s="5" t="inlineStr">
        <is>
          <t>PL</t>
        </is>
      </c>
      <c r="B130" s="5" t="inlineStr">
        <is>
          <t>Operations</t>
        </is>
      </c>
      <c r="C130" s="5" t="inlineStr">
        <is>
          <t>L3</t>
        </is>
      </c>
      <c r="D130" s="6">
        <f>INDEX(Roles!$J$5:$J$40,MATCH(B130&amp;"|"&amp;C130,Roles!$A$5:$A$40,0))</f>
        <v/>
      </c>
      <c r="E130" s="31" t="n">
        <v>31900</v>
      </c>
      <c r="F130" s="22">
        <f>LN(E130)</f>
        <v/>
      </c>
    </row>
    <row r="131">
      <c r="A131" s="5" t="inlineStr">
        <is>
          <t>PL</t>
        </is>
      </c>
      <c r="B131" s="5" t="inlineStr">
        <is>
          <t>Operations</t>
        </is>
      </c>
      <c r="C131" s="5" t="inlineStr">
        <is>
          <t>L4</t>
        </is>
      </c>
      <c r="D131" s="6">
        <f>INDEX(Roles!$J$5:$J$40,MATCH(B131&amp;"|"&amp;C131,Roles!$A$5:$A$40,0))</f>
        <v/>
      </c>
      <c r="E131" s="31" t="n">
        <v>41900</v>
      </c>
      <c r="F131" s="22">
        <f>LN(E131)</f>
        <v/>
      </c>
    </row>
    <row r="132">
      <c r="A132" s="5" t="inlineStr">
        <is>
          <t>PL</t>
        </is>
      </c>
      <c r="B132" s="5" t="inlineStr">
        <is>
          <t>Operations</t>
        </is>
      </c>
      <c r="C132" s="5" t="inlineStr">
        <is>
          <t>L5</t>
        </is>
      </c>
      <c r="D132" s="6">
        <f>INDEX(Roles!$J$5:$J$40,MATCH(B132&amp;"|"&amp;C132,Roles!$A$5:$A$40,0))</f>
        <v/>
      </c>
      <c r="E132" s="31" t="n">
        <v>57900</v>
      </c>
      <c r="F132" s="22">
        <f>LN(E132)</f>
        <v/>
      </c>
    </row>
    <row r="133">
      <c r="A133" s="5" t="inlineStr">
        <is>
          <t>PL</t>
        </is>
      </c>
      <c r="B133" s="5" t="inlineStr">
        <is>
          <t>Operations</t>
        </is>
      </c>
      <c r="C133" s="5" t="inlineStr">
        <is>
          <t>L6</t>
        </is>
      </c>
      <c r="D133" s="6">
        <f>INDEX(Roles!$J$5:$J$40,MATCH(B133&amp;"|"&amp;C133,Roles!$A$5:$A$40,0))</f>
        <v/>
      </c>
      <c r="E133" s="31" t="n">
        <v>79800</v>
      </c>
      <c r="F133" s="22">
        <f>LN(E133)</f>
        <v/>
      </c>
    </row>
    <row r="134">
      <c r="A134" s="5" t="inlineStr">
        <is>
          <t>PL</t>
        </is>
      </c>
      <c r="B134" s="5" t="inlineStr">
        <is>
          <t>Sales</t>
        </is>
      </c>
      <c r="C134" s="5" t="inlineStr">
        <is>
          <t>L1</t>
        </is>
      </c>
      <c r="D134" s="6">
        <f>INDEX(Roles!$J$5:$J$40,MATCH(B134&amp;"|"&amp;C134,Roles!$A$5:$A$40,0))</f>
        <v/>
      </c>
      <c r="E134" s="31" t="n">
        <v>22000</v>
      </c>
      <c r="F134" s="22">
        <f>LN(E134)</f>
        <v/>
      </c>
    </row>
    <row r="135">
      <c r="A135" s="5" t="inlineStr">
        <is>
          <t>PL</t>
        </is>
      </c>
      <c r="B135" s="5" t="inlineStr">
        <is>
          <t>Sales</t>
        </is>
      </c>
      <c r="C135" s="5" t="inlineStr">
        <is>
          <t>L2</t>
        </is>
      </c>
      <c r="D135" s="6">
        <f>INDEX(Roles!$J$5:$J$40,MATCH(B135&amp;"|"&amp;C135,Roles!$A$5:$A$40,0))</f>
        <v/>
      </c>
      <c r="E135" s="31" t="n">
        <v>27600</v>
      </c>
      <c r="F135" s="22">
        <f>LN(E135)</f>
        <v/>
      </c>
    </row>
    <row r="136">
      <c r="A136" s="5" t="inlineStr">
        <is>
          <t>PL</t>
        </is>
      </c>
      <c r="B136" s="5" t="inlineStr">
        <is>
          <t>Sales</t>
        </is>
      </c>
      <c r="C136" s="5" t="inlineStr">
        <is>
          <t>L3</t>
        </is>
      </c>
      <c r="D136" s="6">
        <f>INDEX(Roles!$J$5:$J$40,MATCH(B136&amp;"|"&amp;C136,Roles!$A$5:$A$40,0))</f>
        <v/>
      </c>
      <c r="E136" s="31" t="n">
        <v>35300</v>
      </c>
      <c r="F136" s="22">
        <f>LN(E136)</f>
        <v/>
      </c>
    </row>
    <row r="137">
      <c r="A137" s="5" t="inlineStr">
        <is>
          <t>PL</t>
        </is>
      </c>
      <c r="B137" s="5" t="inlineStr">
        <is>
          <t>Sales</t>
        </is>
      </c>
      <c r="C137" s="5" t="inlineStr">
        <is>
          <t>L4</t>
        </is>
      </c>
      <c r="D137" s="6">
        <f>INDEX(Roles!$J$5:$J$40,MATCH(B137&amp;"|"&amp;C137,Roles!$A$5:$A$40,0))</f>
        <v/>
      </c>
      <c r="E137" s="31" t="n">
        <v>46300</v>
      </c>
      <c r="F137" s="22">
        <f>LN(E137)</f>
        <v/>
      </c>
    </row>
    <row r="138">
      <c r="A138" s="5" t="inlineStr">
        <is>
          <t>PL</t>
        </is>
      </c>
      <c r="B138" s="5" t="inlineStr">
        <is>
          <t>Sales</t>
        </is>
      </c>
      <c r="C138" s="5" t="inlineStr">
        <is>
          <t>L5</t>
        </is>
      </c>
      <c r="D138" s="6">
        <f>INDEX(Roles!$J$5:$J$40,MATCH(B138&amp;"|"&amp;C138,Roles!$A$5:$A$40,0))</f>
        <v/>
      </c>
      <c r="E138" s="31" t="n">
        <v>63900</v>
      </c>
      <c r="F138" s="22">
        <f>LN(E138)</f>
        <v/>
      </c>
    </row>
    <row r="139">
      <c r="A139" s="5" t="inlineStr">
        <is>
          <t>PL</t>
        </is>
      </c>
      <c r="B139" s="5" t="inlineStr">
        <is>
          <t>Sales</t>
        </is>
      </c>
      <c r="C139" s="5" t="inlineStr">
        <is>
          <t>L6</t>
        </is>
      </c>
      <c r="D139" s="6">
        <f>INDEX(Roles!$J$5:$J$40,MATCH(B139&amp;"|"&amp;C139,Roles!$A$5:$A$40,0))</f>
        <v/>
      </c>
      <c r="E139" s="31" t="n">
        <v>88200</v>
      </c>
      <c r="F139" s="22">
        <f>LN(E139)</f>
        <v/>
      </c>
    </row>
    <row r="140">
      <c r="A140" s="5" t="inlineStr">
        <is>
          <t>PL</t>
        </is>
      </c>
      <c r="B140" s="5" t="inlineStr">
        <is>
          <t>Tech</t>
        </is>
      </c>
      <c r="C140" s="5" t="inlineStr">
        <is>
          <t>L1</t>
        </is>
      </c>
      <c r="D140" s="6">
        <f>INDEX(Roles!$J$5:$J$40,MATCH(B140&amp;"|"&amp;C140,Roles!$A$5:$A$40,0))</f>
        <v/>
      </c>
      <c r="E140" s="31" t="n">
        <v>26200</v>
      </c>
      <c r="F140" s="22">
        <f>LN(E140)</f>
        <v/>
      </c>
    </row>
    <row r="141">
      <c r="A141" s="5" t="inlineStr">
        <is>
          <t>PL</t>
        </is>
      </c>
      <c r="B141" s="5" t="inlineStr">
        <is>
          <t>Tech</t>
        </is>
      </c>
      <c r="C141" s="5" t="inlineStr">
        <is>
          <t>L2</t>
        </is>
      </c>
      <c r="D141" s="6">
        <f>INDEX(Roles!$J$5:$J$40,MATCH(B141&amp;"|"&amp;C141,Roles!$A$5:$A$40,0))</f>
        <v/>
      </c>
      <c r="E141" s="31" t="n">
        <v>32800</v>
      </c>
      <c r="F141" s="22">
        <f>LN(E141)</f>
        <v/>
      </c>
    </row>
    <row r="142">
      <c r="A142" s="5" t="inlineStr">
        <is>
          <t>PL</t>
        </is>
      </c>
      <c r="B142" s="5" t="inlineStr">
        <is>
          <t>Tech</t>
        </is>
      </c>
      <c r="C142" s="5" t="inlineStr">
        <is>
          <t>L3</t>
        </is>
      </c>
      <c r="D142" s="6">
        <f>INDEX(Roles!$J$5:$J$40,MATCH(B142&amp;"|"&amp;C142,Roles!$A$5:$A$40,0))</f>
        <v/>
      </c>
      <c r="E142" s="31" t="n">
        <v>42000</v>
      </c>
      <c r="F142" s="22">
        <f>LN(E142)</f>
        <v/>
      </c>
    </row>
    <row r="143">
      <c r="A143" s="5" t="inlineStr">
        <is>
          <t>PL</t>
        </is>
      </c>
      <c r="B143" s="5" t="inlineStr">
        <is>
          <t>Tech</t>
        </is>
      </c>
      <c r="C143" s="5" t="inlineStr">
        <is>
          <t>L4</t>
        </is>
      </c>
      <c r="D143" s="6">
        <f>INDEX(Roles!$J$5:$J$40,MATCH(B143&amp;"|"&amp;C143,Roles!$A$5:$A$40,0))</f>
        <v/>
      </c>
      <c r="E143" s="31" t="n">
        <v>55100</v>
      </c>
      <c r="F143" s="22">
        <f>LN(E143)</f>
        <v/>
      </c>
    </row>
    <row r="144">
      <c r="A144" s="5" t="inlineStr">
        <is>
          <t>PL</t>
        </is>
      </c>
      <c r="B144" s="5" t="inlineStr">
        <is>
          <t>Tech</t>
        </is>
      </c>
      <c r="C144" s="5" t="inlineStr">
        <is>
          <t>L5</t>
        </is>
      </c>
      <c r="D144" s="6">
        <f>INDEX(Roles!$J$5:$J$40,MATCH(B144&amp;"|"&amp;C144,Roles!$A$5:$A$40,0))</f>
        <v/>
      </c>
      <c r="E144" s="31" t="n">
        <v>76100</v>
      </c>
      <c r="F144" s="22">
        <f>LN(E144)</f>
        <v/>
      </c>
    </row>
    <row r="145">
      <c r="A145" s="5" t="inlineStr">
        <is>
          <t>PL</t>
        </is>
      </c>
      <c r="B145" s="5" t="inlineStr">
        <is>
          <t>Tech</t>
        </is>
      </c>
      <c r="C145" s="5" t="inlineStr">
        <is>
          <t>L6</t>
        </is>
      </c>
      <c r="D145" s="6">
        <f>INDEX(Roles!$J$5:$J$40,MATCH(B145&amp;"|"&amp;C145,Roles!$A$5:$A$40,0))</f>
        <v/>
      </c>
      <c r="E145" s="31" t="n">
        <v>105000</v>
      </c>
      <c r="F145" s="22">
        <f>LN(E145)</f>
        <v/>
      </c>
    </row>
  </sheetData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K5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0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2" t="inlineStr">
        <is>
          <t>Market: Eurostat Structure of Earnings Survey 2022</t>
        </is>
      </c>
    </row>
    <row r="2">
      <c r="A2" s="13" t="inlineStr">
        <is>
          <t>Mean annual gross earnings by occupation (ISCO-08 major group), enterprises with 10+ employees, NACE B-S excluding O, national currency. Blue figures are copied from the snapshots in data/raw/eurostat.</t>
        </is>
      </c>
    </row>
    <row r="4">
      <c r="A4" s="3" t="inlineStr">
        <is>
          <t>Labour cost index, wages and salaries (lc_lci_r2_a, 2020 = 100)</t>
        </is>
      </c>
    </row>
    <row r="5" ht="30" customHeight="1">
      <c r="A5" s="14" t="inlineStr">
        <is>
          <t>Country</t>
        </is>
      </c>
      <c r="B5" s="14" t="inlineStr">
        <is>
          <t>LCI 2022</t>
        </is>
      </c>
      <c r="C5" s="14" t="inlineStr">
        <is>
          <t>LCI 2024</t>
        </is>
      </c>
      <c r="D5" s="14" t="inlineStr">
        <is>
          <t>LCI 2025</t>
        </is>
      </c>
      <c r="E5" s="14" t="inlineStr">
        <is>
          <t>Growth, latest year</t>
        </is>
      </c>
      <c r="F5" s="14" t="inlineStr">
        <is>
          <t>Ageing factor</t>
        </is>
      </c>
    </row>
    <row r="6">
      <c r="A6" s="5" t="inlineStr">
        <is>
          <t>IT</t>
        </is>
      </c>
      <c r="B6" s="34" t="n">
        <v>101</v>
      </c>
      <c r="C6" s="34" t="n">
        <v>107</v>
      </c>
      <c r="D6" s="34" t="n">
        <v>110.2</v>
      </c>
      <c r="E6" s="35">
        <f>D6/C6-1</f>
        <v/>
      </c>
      <c r="F6" s="22">
        <f>D6/B6*(D6/C6)^Settings!$C$26</f>
        <v/>
      </c>
    </row>
    <row r="7">
      <c r="A7" s="5" t="inlineStr">
        <is>
          <t>PL</t>
        </is>
      </c>
      <c r="B7" s="34" t="n">
        <v>120.6</v>
      </c>
      <c r="C7" s="34" t="n">
        <v>153.5</v>
      </c>
      <c r="D7" s="34" t="n">
        <v>167.1</v>
      </c>
      <c r="E7" s="35">
        <f>D7/C7-1</f>
        <v/>
      </c>
      <c r="F7" s="22">
        <f>D7/B7*(D7/C7)^Settings!$C$26</f>
        <v/>
      </c>
    </row>
    <row r="8">
      <c r="A8" s="5" t="inlineStr">
        <is>
          <t>DE</t>
        </is>
      </c>
      <c r="B8" s="34" t="n">
        <v>105</v>
      </c>
      <c r="C8" s="34" t="n">
        <v>115.5</v>
      </c>
      <c r="D8" s="34" t="n">
        <v>120</v>
      </c>
      <c r="E8" s="35">
        <f>D8/C8-1</f>
        <v/>
      </c>
      <c r="F8" s="22">
        <f>D8/B8*(D8/C8)^Settings!$C$26</f>
        <v/>
      </c>
    </row>
    <row r="9">
      <c r="A9" s="5" t="inlineStr">
        <is>
          <t>ES</t>
        </is>
      </c>
      <c r="B9" s="34" t="n">
        <v>103.4</v>
      </c>
      <c r="C9" s="34" t="n">
        <v>112.9</v>
      </c>
      <c r="D9" s="34" t="n">
        <v>116.3</v>
      </c>
      <c r="E9" s="35">
        <f>D9/C9-1</f>
        <v/>
      </c>
      <c r="F9" s="22">
        <f>D9/B9*(D9/C9)^Settings!$C$26</f>
        <v/>
      </c>
    </row>
    <row r="12">
      <c r="A12" s="3" t="inlineStr">
        <is>
          <t>Large-employer premium: enterprises of 1,000+ (earn_ses22_32) against 10+ (earn_ses22_28)</t>
        </is>
      </c>
    </row>
    <row r="13" ht="30" customHeight="1">
      <c r="A13" s="14" t="inlineStr">
        <is>
          <t>Country</t>
        </is>
      </c>
      <c r="B13" s="14" t="inlineStr">
        <is>
          <t>Occupation</t>
        </is>
      </c>
      <c r="C13" s="14" t="inlineStr">
        <is>
          <t>Earnings, 10+</t>
        </is>
      </c>
      <c r="D13" s="14" t="inlineStr">
        <is>
          <t>Earnings, 1,000+</t>
        </is>
      </c>
      <c r="E13" s="14" t="inlineStr">
        <is>
          <t>Ratio</t>
        </is>
      </c>
    </row>
    <row r="14">
      <c r="A14" s="5" t="inlineStr">
        <is>
          <t>DE</t>
        </is>
      </c>
      <c r="B14" s="5" t="inlineStr">
        <is>
          <t>OC1</t>
        </is>
      </c>
      <c r="C14" s="36" t="n">
        <v>118311</v>
      </c>
      <c r="D14" s="36" t="n">
        <v>126352</v>
      </c>
      <c r="E14" s="22">
        <f>D14/C14</f>
        <v/>
      </c>
    </row>
    <row r="15">
      <c r="A15" s="5" t="inlineStr">
        <is>
          <t>DE</t>
        </is>
      </c>
      <c r="B15" s="5" t="inlineStr">
        <is>
          <t>OC2</t>
        </is>
      </c>
      <c r="C15" s="36" t="n">
        <v>73798</v>
      </c>
      <c r="D15" s="36" t="n">
        <v>77684</v>
      </c>
      <c r="E15" s="22">
        <f>D15/C15</f>
        <v/>
      </c>
    </row>
    <row r="16">
      <c r="A16" s="5" t="inlineStr">
        <is>
          <t>DE</t>
        </is>
      </c>
      <c r="B16" s="5" t="inlineStr">
        <is>
          <t>OC3</t>
        </is>
      </c>
      <c r="C16" s="36" t="n">
        <v>55742</v>
      </c>
      <c r="D16" s="36" t="n">
        <v>63725</v>
      </c>
      <c r="E16" s="22">
        <f>D16/C16</f>
        <v/>
      </c>
    </row>
    <row r="17">
      <c r="A17" s="5" t="inlineStr">
        <is>
          <t>DE</t>
        </is>
      </c>
      <c r="B17" s="5" t="inlineStr">
        <is>
          <t>OC4</t>
        </is>
      </c>
      <c r="C17" s="36" t="n">
        <v>45568</v>
      </c>
      <c r="D17" s="36" t="n">
        <v>50803</v>
      </c>
      <c r="E17" s="22">
        <f>D17/C17</f>
        <v/>
      </c>
    </row>
    <row r="18">
      <c r="A18" s="5" t="inlineStr">
        <is>
          <t>ES</t>
        </is>
      </c>
      <c r="B18" s="5" t="inlineStr">
        <is>
          <t>OC1</t>
        </is>
      </c>
      <c r="C18" s="36" t="n">
        <v>63626</v>
      </c>
      <c r="D18" s="36" t="n">
        <v>64470</v>
      </c>
      <c r="E18" s="22">
        <f>D18/C18</f>
        <v/>
      </c>
    </row>
    <row r="19">
      <c r="A19" s="5" t="inlineStr">
        <is>
          <t>ES</t>
        </is>
      </c>
      <c r="B19" s="5" t="inlineStr">
        <is>
          <t>OC2</t>
        </is>
      </c>
      <c r="C19" s="36" t="n">
        <v>44075</v>
      </c>
      <c r="D19" s="36" t="n">
        <v>47747</v>
      </c>
      <c r="E19" s="22">
        <f>D19/C19</f>
        <v/>
      </c>
    </row>
    <row r="20">
      <c r="A20" s="5" t="inlineStr">
        <is>
          <t>ES</t>
        </is>
      </c>
      <c r="B20" s="5" t="inlineStr">
        <is>
          <t>OC3</t>
        </is>
      </c>
      <c r="C20" s="36" t="n">
        <v>35163</v>
      </c>
      <c r="D20" s="36" t="n">
        <v>37394</v>
      </c>
      <c r="E20" s="22">
        <f>D20/C20</f>
        <v/>
      </c>
    </row>
    <row r="21">
      <c r="A21" s="5" t="inlineStr">
        <is>
          <t>ES</t>
        </is>
      </c>
      <c r="B21" s="5" t="inlineStr">
        <is>
          <t>OC4</t>
        </is>
      </c>
      <c r="C21" s="36" t="n">
        <v>27214</v>
      </c>
      <c r="D21" s="36" t="n">
        <v>29195</v>
      </c>
      <c r="E21" s="22">
        <f>D21/C21</f>
        <v/>
      </c>
    </row>
    <row r="22">
      <c r="A22" s="5" t="inlineStr">
        <is>
          <t>PL</t>
        </is>
      </c>
      <c r="B22" s="5" t="inlineStr">
        <is>
          <t>OC1</t>
        </is>
      </c>
      <c r="C22" s="36" t="n">
        <v>147881</v>
      </c>
      <c r="D22" s="36" t="n">
        <v>166057</v>
      </c>
      <c r="E22" s="22">
        <f>D22/C22</f>
        <v/>
      </c>
    </row>
    <row r="23">
      <c r="A23" s="5" t="inlineStr">
        <is>
          <t>PL</t>
        </is>
      </c>
      <c r="B23" s="5" t="inlineStr">
        <is>
          <t>OC2</t>
        </is>
      </c>
      <c r="C23" s="36" t="n">
        <v>98124</v>
      </c>
      <c r="D23" s="36" t="n">
        <v>117820</v>
      </c>
      <c r="E23" s="22">
        <f>D23/C23</f>
        <v/>
      </c>
    </row>
    <row r="24">
      <c r="A24" s="5" t="inlineStr">
        <is>
          <t>PL</t>
        </is>
      </c>
      <c r="B24" s="5" t="inlineStr">
        <is>
          <t>OC3</t>
        </is>
      </c>
      <c r="C24" s="36" t="n">
        <v>81476</v>
      </c>
      <c r="D24" s="36" t="n">
        <v>94091</v>
      </c>
      <c r="E24" s="22">
        <f>D24/C24</f>
        <v/>
      </c>
    </row>
    <row r="25">
      <c r="A25" s="5" t="inlineStr">
        <is>
          <t>PL</t>
        </is>
      </c>
      <c r="B25" s="5" t="inlineStr">
        <is>
          <t>OC4</t>
        </is>
      </c>
      <c r="C25" s="36" t="n">
        <v>63896</v>
      </c>
      <c r="D25" s="36" t="n">
        <v>68949</v>
      </c>
      <c r="E25" s="22">
        <f>D25/C25</f>
        <v/>
      </c>
    </row>
    <row r="26">
      <c r="A26" s="19" t="inlineStr">
        <is>
          <t>Premium (median)</t>
        </is>
      </c>
      <c r="E26" s="37">
        <f>MEDIAN(E14:E25)</f>
        <v/>
      </c>
      <c r="F26" s="13" t="inlineStr">
        <is>
          <t>Italy's 1,000+ figures are confidential, so one premium applies to all four.</t>
        </is>
      </c>
    </row>
    <row r="29">
      <c r="A29" s="3" t="inlineStr">
        <is>
          <t>Market base pay by occupation, full time, per year</t>
        </is>
      </c>
    </row>
    <row r="30" ht="30" customHeight="1">
      <c r="A30" s="14" t="inlineStr">
        <is>
          <t>Key</t>
        </is>
      </c>
      <c r="B30" s="14" t="inlineStr">
        <is>
          <t>Country</t>
        </is>
      </c>
      <c r="C30" s="14" t="inlineStr">
        <is>
          <t>Occupation</t>
        </is>
      </c>
      <c r="D30" s="14" t="inlineStr">
        <is>
          <t>Earnings</t>
        </is>
      </c>
      <c r="E30" s="14" t="inlineStr">
        <is>
          <t>Annual bonuses</t>
        </is>
      </c>
      <c r="F30" s="14" t="inlineStr">
        <is>
          <t>Base pay</t>
        </is>
      </c>
      <c r="G30" s="14" t="inlineStr">
        <is>
          <t>Ageing</t>
        </is>
      </c>
      <c r="H30" s="14" t="inlineStr">
        <is>
          <t>Premium</t>
        </is>
      </c>
      <c r="I30" s="14" t="inlineStr">
        <is>
          <t>Mid-2026, local</t>
        </is>
      </c>
      <c r="J30" s="14" t="inlineStr">
        <is>
          <t>Currency per euro</t>
        </is>
      </c>
      <c r="K30" s="14" t="inlineStr">
        <is>
          <t>Mid-2026, EUR</t>
        </is>
      </c>
    </row>
    <row r="31">
      <c r="A31" s="4">
        <f>B31&amp;"|"&amp;C31</f>
        <v/>
      </c>
      <c r="B31" s="5" t="inlineStr">
        <is>
          <t>IT</t>
        </is>
      </c>
      <c r="C31" s="5" t="inlineStr">
        <is>
          <t>OC1</t>
        </is>
      </c>
      <c r="D31" s="36" t="n">
        <v>129937</v>
      </c>
      <c r="E31" s="36" t="n">
        <v>30413</v>
      </c>
      <c r="F31" s="28">
        <f>D31-E31</f>
        <v/>
      </c>
      <c r="G31" s="27">
        <f>INDEX(Market!$F$6:$F$9,MATCH(B31,Market!$A$6:$A$9,0))</f>
        <v/>
      </c>
      <c r="H31" s="27">
        <f>Market!$E$26</f>
        <v/>
      </c>
      <c r="I31" s="28">
        <f>F31*G31*H31</f>
        <v/>
      </c>
      <c r="J31" s="27">
        <f>INDEX(Settings!$E$31:$E$34,MATCH(B31,Settings!$B$31:$B$34,0))</f>
        <v/>
      </c>
      <c r="K31" s="17">
        <f>I31/J31</f>
        <v/>
      </c>
    </row>
    <row r="32">
      <c r="A32" s="4">
        <f>B32&amp;"|"&amp;C32</f>
        <v/>
      </c>
      <c r="B32" s="5" t="inlineStr">
        <is>
          <t>IT</t>
        </is>
      </c>
      <c r="C32" s="5" t="inlineStr">
        <is>
          <t>OC2</t>
        </is>
      </c>
      <c r="D32" s="36" t="n">
        <v>44773</v>
      </c>
      <c r="E32" s="36" t="n">
        <v>7142</v>
      </c>
      <c r="F32" s="28">
        <f>D32-E32</f>
        <v/>
      </c>
      <c r="G32" s="27">
        <f>INDEX(Market!$F$6:$F$9,MATCH(B32,Market!$A$6:$A$9,0))</f>
        <v/>
      </c>
      <c r="H32" s="27">
        <f>Market!$E$26</f>
        <v/>
      </c>
      <c r="I32" s="28">
        <f>F32*G32*H32</f>
        <v/>
      </c>
      <c r="J32" s="27">
        <f>INDEX(Settings!$E$31:$E$34,MATCH(B32,Settings!$B$31:$B$34,0))</f>
        <v/>
      </c>
      <c r="K32" s="17">
        <f>I32/J32</f>
        <v/>
      </c>
    </row>
    <row r="33">
      <c r="A33" s="4">
        <f>B33&amp;"|"&amp;C33</f>
        <v/>
      </c>
      <c r="B33" s="5" t="inlineStr">
        <is>
          <t>IT</t>
        </is>
      </c>
      <c r="C33" s="5" t="inlineStr">
        <is>
          <t>OC3</t>
        </is>
      </c>
      <c r="D33" s="36" t="n">
        <v>42419</v>
      </c>
      <c r="E33" s="36" t="n">
        <v>5313</v>
      </c>
      <c r="F33" s="28">
        <f>D33-E33</f>
        <v/>
      </c>
      <c r="G33" s="27">
        <f>INDEX(Market!$F$6:$F$9,MATCH(B33,Market!$A$6:$A$9,0))</f>
        <v/>
      </c>
      <c r="H33" s="27">
        <f>Market!$E$26</f>
        <v/>
      </c>
      <c r="I33" s="28">
        <f>F33*G33*H33</f>
        <v/>
      </c>
      <c r="J33" s="27">
        <f>INDEX(Settings!$E$31:$E$34,MATCH(B33,Settings!$B$31:$B$34,0))</f>
        <v/>
      </c>
      <c r="K33" s="17">
        <f>I33/J33</f>
        <v/>
      </c>
    </row>
    <row r="34">
      <c r="A34" s="4">
        <f>B34&amp;"|"&amp;C34</f>
        <v/>
      </c>
      <c r="B34" s="5" t="inlineStr">
        <is>
          <t>IT</t>
        </is>
      </c>
      <c r="C34" s="5" t="inlineStr">
        <is>
          <t>OC4</t>
        </is>
      </c>
      <c r="D34" s="36" t="n">
        <v>34349</v>
      </c>
      <c r="E34" s="36" t="n">
        <v>4757</v>
      </c>
      <c r="F34" s="28">
        <f>D34-E34</f>
        <v/>
      </c>
      <c r="G34" s="27">
        <f>INDEX(Market!$F$6:$F$9,MATCH(B34,Market!$A$6:$A$9,0))</f>
        <v/>
      </c>
      <c r="H34" s="27">
        <f>Market!$E$26</f>
        <v/>
      </c>
      <c r="I34" s="28">
        <f>F34*G34*H34</f>
        <v/>
      </c>
      <c r="J34" s="27">
        <f>INDEX(Settings!$E$31:$E$34,MATCH(B34,Settings!$B$31:$B$34,0))</f>
        <v/>
      </c>
      <c r="K34" s="17">
        <f>I34/J34</f>
        <v/>
      </c>
    </row>
    <row r="35">
      <c r="A35" s="4">
        <f>B35&amp;"|"&amp;C35</f>
        <v/>
      </c>
      <c r="B35" s="5" t="inlineStr">
        <is>
          <t>IT</t>
        </is>
      </c>
      <c r="C35" s="5" t="inlineStr">
        <is>
          <t>OC8</t>
        </is>
      </c>
      <c r="D35" s="36" t="n">
        <v>31577</v>
      </c>
      <c r="E35" s="36" t="n">
        <v>4037</v>
      </c>
      <c r="F35" s="28">
        <f>D35-E35</f>
        <v/>
      </c>
      <c r="G35" s="27">
        <f>INDEX(Market!$F$6:$F$9,MATCH(B35,Market!$A$6:$A$9,0))</f>
        <v/>
      </c>
      <c r="H35" s="27">
        <f>Market!$E$26</f>
        <v/>
      </c>
      <c r="I35" s="28">
        <f>F35*G35*H35</f>
        <v/>
      </c>
      <c r="J35" s="27">
        <f>INDEX(Settings!$E$31:$E$34,MATCH(B35,Settings!$B$31:$B$34,0))</f>
        <v/>
      </c>
      <c r="K35" s="17">
        <f>I35/J35</f>
        <v/>
      </c>
    </row>
    <row r="36">
      <c r="A36" s="4">
        <f>B36&amp;"|"&amp;C36</f>
        <v/>
      </c>
      <c r="B36" s="5" t="inlineStr">
        <is>
          <t>IT</t>
        </is>
      </c>
      <c r="C36" s="5" t="inlineStr">
        <is>
          <t>OC9</t>
        </is>
      </c>
      <c r="D36" s="36" t="n">
        <v>25128</v>
      </c>
      <c r="E36" s="36" t="n">
        <v>3107</v>
      </c>
      <c r="F36" s="28">
        <f>D36-E36</f>
        <v/>
      </c>
      <c r="G36" s="27">
        <f>INDEX(Market!$F$6:$F$9,MATCH(B36,Market!$A$6:$A$9,0))</f>
        <v/>
      </c>
      <c r="H36" s="27">
        <f>Market!$E$26</f>
        <v/>
      </c>
      <c r="I36" s="28">
        <f>F36*G36*H36</f>
        <v/>
      </c>
      <c r="J36" s="27">
        <f>INDEX(Settings!$E$31:$E$34,MATCH(B36,Settings!$B$31:$B$34,0))</f>
        <v/>
      </c>
      <c r="K36" s="17">
        <f>I36/J36</f>
        <v/>
      </c>
    </row>
    <row r="37">
      <c r="A37" s="4">
        <f>B37&amp;"|"&amp;C37</f>
        <v/>
      </c>
      <c r="B37" s="5" t="inlineStr">
        <is>
          <t>PL</t>
        </is>
      </c>
      <c r="C37" s="5" t="inlineStr">
        <is>
          <t>OC1</t>
        </is>
      </c>
      <c r="D37" s="36" t="n">
        <v>147881</v>
      </c>
      <c r="E37" s="36" t="n">
        <v>10586</v>
      </c>
      <c r="F37" s="28">
        <f>D37-E37</f>
        <v/>
      </c>
      <c r="G37" s="27">
        <f>INDEX(Market!$F$6:$F$9,MATCH(B37,Market!$A$6:$A$9,0))</f>
        <v/>
      </c>
      <c r="H37" s="27">
        <f>Market!$E$26</f>
        <v/>
      </c>
      <c r="I37" s="28">
        <f>F37*G37*H37</f>
        <v/>
      </c>
      <c r="J37" s="27">
        <f>INDEX(Settings!$E$31:$E$34,MATCH(B37,Settings!$B$31:$B$34,0))</f>
        <v/>
      </c>
      <c r="K37" s="17">
        <f>I37/J37</f>
        <v/>
      </c>
    </row>
    <row r="38">
      <c r="A38" s="4">
        <f>B38&amp;"|"&amp;C38</f>
        <v/>
      </c>
      <c r="B38" s="5" t="inlineStr">
        <is>
          <t>PL</t>
        </is>
      </c>
      <c r="C38" s="5" t="inlineStr">
        <is>
          <t>OC2</t>
        </is>
      </c>
      <c r="D38" s="36" t="n">
        <v>98124</v>
      </c>
      <c r="E38" s="36" t="n">
        <v>5434</v>
      </c>
      <c r="F38" s="28">
        <f>D38-E38</f>
        <v/>
      </c>
      <c r="G38" s="27">
        <f>INDEX(Market!$F$6:$F$9,MATCH(B38,Market!$A$6:$A$9,0))</f>
        <v/>
      </c>
      <c r="H38" s="27">
        <f>Market!$E$26</f>
        <v/>
      </c>
      <c r="I38" s="28">
        <f>F38*G38*H38</f>
        <v/>
      </c>
      <c r="J38" s="27">
        <f>INDEX(Settings!$E$31:$E$34,MATCH(B38,Settings!$B$31:$B$34,0))</f>
        <v/>
      </c>
      <c r="K38" s="17">
        <f>I38/J38</f>
        <v/>
      </c>
    </row>
    <row r="39">
      <c r="A39" s="4">
        <f>B39&amp;"|"&amp;C39</f>
        <v/>
      </c>
      <c r="B39" s="5" t="inlineStr">
        <is>
          <t>PL</t>
        </is>
      </c>
      <c r="C39" s="5" t="inlineStr">
        <is>
          <t>OC3</t>
        </is>
      </c>
      <c r="D39" s="36" t="n">
        <v>81476</v>
      </c>
      <c r="E39" s="36" t="n">
        <v>4917</v>
      </c>
      <c r="F39" s="28">
        <f>D39-E39</f>
        <v/>
      </c>
      <c r="G39" s="27">
        <f>INDEX(Market!$F$6:$F$9,MATCH(B39,Market!$A$6:$A$9,0))</f>
        <v/>
      </c>
      <c r="H39" s="27">
        <f>Market!$E$26</f>
        <v/>
      </c>
      <c r="I39" s="28">
        <f>F39*G39*H39</f>
        <v/>
      </c>
      <c r="J39" s="27">
        <f>INDEX(Settings!$E$31:$E$34,MATCH(B39,Settings!$B$31:$B$34,0))</f>
        <v/>
      </c>
      <c r="K39" s="17">
        <f>I39/J39</f>
        <v/>
      </c>
    </row>
    <row r="40">
      <c r="A40" s="4">
        <f>B40&amp;"|"&amp;C40</f>
        <v/>
      </c>
      <c r="B40" s="5" t="inlineStr">
        <is>
          <t>PL</t>
        </is>
      </c>
      <c r="C40" s="5" t="inlineStr">
        <is>
          <t>OC4</t>
        </is>
      </c>
      <c r="D40" s="36" t="n">
        <v>63896</v>
      </c>
      <c r="E40" s="36" t="n">
        <v>3712</v>
      </c>
      <c r="F40" s="28">
        <f>D40-E40</f>
        <v/>
      </c>
      <c r="G40" s="27">
        <f>INDEX(Market!$F$6:$F$9,MATCH(B40,Market!$A$6:$A$9,0))</f>
        <v/>
      </c>
      <c r="H40" s="27">
        <f>Market!$E$26</f>
        <v/>
      </c>
      <c r="I40" s="28">
        <f>F40*G40*H40</f>
        <v/>
      </c>
      <c r="J40" s="27">
        <f>INDEX(Settings!$E$31:$E$34,MATCH(B40,Settings!$B$31:$B$34,0))</f>
        <v/>
      </c>
      <c r="K40" s="17">
        <f>I40/J40</f>
        <v/>
      </c>
    </row>
    <row r="41">
      <c r="A41" s="4">
        <f>B41&amp;"|"&amp;C41</f>
        <v/>
      </c>
      <c r="B41" s="5" t="inlineStr">
        <is>
          <t>PL</t>
        </is>
      </c>
      <c r="C41" s="5" t="inlineStr">
        <is>
          <t>OC8</t>
        </is>
      </c>
      <c r="D41" s="36" t="n">
        <v>69277</v>
      </c>
      <c r="E41" s="36" t="n">
        <v>5275</v>
      </c>
      <c r="F41" s="28">
        <f>D41-E41</f>
        <v/>
      </c>
      <c r="G41" s="27">
        <f>INDEX(Market!$F$6:$F$9,MATCH(B41,Market!$A$6:$A$9,0))</f>
        <v/>
      </c>
      <c r="H41" s="27">
        <f>Market!$E$26</f>
        <v/>
      </c>
      <c r="I41" s="28">
        <f>F41*G41*H41</f>
        <v/>
      </c>
      <c r="J41" s="27">
        <f>INDEX(Settings!$E$31:$E$34,MATCH(B41,Settings!$B$31:$B$34,0))</f>
        <v/>
      </c>
      <c r="K41" s="17">
        <f>I41/J41</f>
        <v/>
      </c>
    </row>
    <row r="42">
      <c r="A42" s="4">
        <f>B42&amp;"|"&amp;C42</f>
        <v/>
      </c>
      <c r="B42" s="5" t="inlineStr">
        <is>
          <t>PL</t>
        </is>
      </c>
      <c r="C42" s="5" t="inlineStr">
        <is>
          <t>OC9</t>
        </is>
      </c>
      <c r="D42" s="36" t="n">
        <v>50746</v>
      </c>
      <c r="E42" s="36" t="n">
        <v>2865</v>
      </c>
      <c r="F42" s="28">
        <f>D42-E42</f>
        <v/>
      </c>
      <c r="G42" s="27">
        <f>INDEX(Market!$F$6:$F$9,MATCH(B42,Market!$A$6:$A$9,0))</f>
        <v/>
      </c>
      <c r="H42" s="27">
        <f>Market!$E$26</f>
        <v/>
      </c>
      <c r="I42" s="28">
        <f>F42*G42*H42</f>
        <v/>
      </c>
      <c r="J42" s="27">
        <f>INDEX(Settings!$E$31:$E$34,MATCH(B42,Settings!$B$31:$B$34,0))</f>
        <v/>
      </c>
      <c r="K42" s="17">
        <f>I42/J42</f>
        <v/>
      </c>
    </row>
    <row r="43">
      <c r="A43" s="4">
        <f>B43&amp;"|"&amp;C43</f>
        <v/>
      </c>
      <c r="B43" s="5" t="inlineStr">
        <is>
          <t>DE</t>
        </is>
      </c>
      <c r="C43" s="5" t="inlineStr">
        <is>
          <t>OC1</t>
        </is>
      </c>
      <c r="D43" s="36" t="n">
        <v>118311</v>
      </c>
      <c r="E43" s="36" t="n">
        <v>20618</v>
      </c>
      <c r="F43" s="28">
        <f>D43-E43</f>
        <v/>
      </c>
      <c r="G43" s="27">
        <f>INDEX(Market!$F$6:$F$9,MATCH(B43,Market!$A$6:$A$9,0))</f>
        <v/>
      </c>
      <c r="H43" s="27">
        <f>Market!$E$26</f>
        <v/>
      </c>
      <c r="I43" s="28">
        <f>F43*G43*H43</f>
        <v/>
      </c>
      <c r="J43" s="27">
        <f>INDEX(Settings!$E$31:$E$34,MATCH(B43,Settings!$B$31:$B$34,0))</f>
        <v/>
      </c>
      <c r="K43" s="17">
        <f>I43/J43</f>
        <v/>
      </c>
    </row>
    <row r="44">
      <c r="A44" s="4">
        <f>B44&amp;"|"&amp;C44</f>
        <v/>
      </c>
      <c r="B44" s="5" t="inlineStr">
        <is>
          <t>DE</t>
        </is>
      </c>
      <c r="C44" s="5" t="inlineStr">
        <is>
          <t>OC2</t>
        </is>
      </c>
      <c r="D44" s="36" t="n">
        <v>73798</v>
      </c>
      <c r="E44" s="36" t="n">
        <v>7562</v>
      </c>
      <c r="F44" s="28">
        <f>D44-E44</f>
        <v/>
      </c>
      <c r="G44" s="27">
        <f>INDEX(Market!$F$6:$F$9,MATCH(B44,Market!$A$6:$A$9,0))</f>
        <v/>
      </c>
      <c r="H44" s="27">
        <f>Market!$E$26</f>
        <v/>
      </c>
      <c r="I44" s="28">
        <f>F44*G44*H44</f>
        <v/>
      </c>
      <c r="J44" s="27">
        <f>INDEX(Settings!$E$31:$E$34,MATCH(B44,Settings!$B$31:$B$34,0))</f>
        <v/>
      </c>
      <c r="K44" s="17">
        <f>I44/J44</f>
        <v/>
      </c>
    </row>
    <row r="45">
      <c r="A45" s="4">
        <f>B45&amp;"|"&amp;C45</f>
        <v/>
      </c>
      <c r="B45" s="5" t="inlineStr">
        <is>
          <t>DE</t>
        </is>
      </c>
      <c r="C45" s="5" t="inlineStr">
        <is>
          <t>OC3</t>
        </is>
      </c>
      <c r="D45" s="36" t="n">
        <v>55742</v>
      </c>
      <c r="E45" s="36" t="n">
        <v>5116</v>
      </c>
      <c r="F45" s="28">
        <f>D45-E45</f>
        <v/>
      </c>
      <c r="G45" s="27">
        <f>INDEX(Market!$F$6:$F$9,MATCH(B45,Market!$A$6:$A$9,0))</f>
        <v/>
      </c>
      <c r="H45" s="27">
        <f>Market!$E$26</f>
        <v/>
      </c>
      <c r="I45" s="28">
        <f>F45*G45*H45</f>
        <v/>
      </c>
      <c r="J45" s="27">
        <f>INDEX(Settings!$E$31:$E$34,MATCH(B45,Settings!$B$31:$B$34,0))</f>
        <v/>
      </c>
      <c r="K45" s="17">
        <f>I45/J45</f>
        <v/>
      </c>
    </row>
    <row r="46">
      <c r="A46" s="4">
        <f>B46&amp;"|"&amp;C46</f>
        <v/>
      </c>
      <c r="B46" s="5" t="inlineStr">
        <is>
          <t>DE</t>
        </is>
      </c>
      <c r="C46" s="5" t="inlineStr">
        <is>
          <t>OC4</t>
        </is>
      </c>
      <c r="D46" s="36" t="n">
        <v>45568</v>
      </c>
      <c r="E46" s="36" t="n">
        <v>4058</v>
      </c>
      <c r="F46" s="28">
        <f>D46-E46</f>
        <v/>
      </c>
      <c r="G46" s="27">
        <f>INDEX(Market!$F$6:$F$9,MATCH(B46,Market!$A$6:$A$9,0))</f>
        <v/>
      </c>
      <c r="H46" s="27">
        <f>Market!$E$26</f>
        <v/>
      </c>
      <c r="I46" s="28">
        <f>F46*G46*H46</f>
        <v/>
      </c>
      <c r="J46" s="27">
        <f>INDEX(Settings!$E$31:$E$34,MATCH(B46,Settings!$B$31:$B$34,0))</f>
        <v/>
      </c>
      <c r="K46" s="17">
        <f>I46/J46</f>
        <v/>
      </c>
    </row>
    <row r="47">
      <c r="A47" s="4">
        <f>B47&amp;"|"&amp;C47</f>
        <v/>
      </c>
      <c r="B47" s="5" t="inlineStr">
        <is>
          <t>DE</t>
        </is>
      </c>
      <c r="C47" s="5" t="inlineStr">
        <is>
          <t>OC8</t>
        </is>
      </c>
      <c r="D47" s="36" t="n">
        <v>40934</v>
      </c>
      <c r="E47" s="36" t="n">
        <v>3065</v>
      </c>
      <c r="F47" s="28">
        <f>D47-E47</f>
        <v/>
      </c>
      <c r="G47" s="27">
        <f>INDEX(Market!$F$6:$F$9,MATCH(B47,Market!$A$6:$A$9,0))</f>
        <v/>
      </c>
      <c r="H47" s="27">
        <f>Market!$E$26</f>
        <v/>
      </c>
      <c r="I47" s="28">
        <f>F47*G47*H47</f>
        <v/>
      </c>
      <c r="J47" s="27">
        <f>INDEX(Settings!$E$31:$E$34,MATCH(B47,Settings!$B$31:$B$34,0))</f>
        <v/>
      </c>
      <c r="K47" s="17">
        <f>I47/J47</f>
        <v/>
      </c>
    </row>
    <row r="48">
      <c r="A48" s="4">
        <f>B48&amp;"|"&amp;C48</f>
        <v/>
      </c>
      <c r="B48" s="5" t="inlineStr">
        <is>
          <t>DE</t>
        </is>
      </c>
      <c r="C48" s="5" t="inlineStr">
        <is>
          <t>OC9</t>
        </is>
      </c>
      <c r="D48" s="36" t="n">
        <v>30331</v>
      </c>
      <c r="E48" s="36" t="n">
        <v>1191</v>
      </c>
      <c r="F48" s="28">
        <f>D48-E48</f>
        <v/>
      </c>
      <c r="G48" s="27">
        <f>INDEX(Market!$F$6:$F$9,MATCH(B48,Market!$A$6:$A$9,0))</f>
        <v/>
      </c>
      <c r="H48" s="27">
        <f>Market!$E$26</f>
        <v/>
      </c>
      <c r="I48" s="28">
        <f>F48*G48*H48</f>
        <v/>
      </c>
      <c r="J48" s="27">
        <f>INDEX(Settings!$E$31:$E$34,MATCH(B48,Settings!$B$31:$B$34,0))</f>
        <v/>
      </c>
      <c r="K48" s="17">
        <f>I48/J48</f>
        <v/>
      </c>
    </row>
    <row r="49">
      <c r="A49" s="4">
        <f>B49&amp;"|"&amp;C49</f>
        <v/>
      </c>
      <c r="B49" s="5" t="inlineStr">
        <is>
          <t>ES</t>
        </is>
      </c>
      <c r="C49" s="5" t="inlineStr">
        <is>
          <t>OC1</t>
        </is>
      </c>
      <c r="D49" s="36" t="n">
        <v>63626</v>
      </c>
      <c r="E49" s="36" t="n">
        <v>9227</v>
      </c>
      <c r="F49" s="28">
        <f>D49-E49</f>
        <v/>
      </c>
      <c r="G49" s="27">
        <f>INDEX(Market!$F$6:$F$9,MATCH(B49,Market!$A$6:$A$9,0))</f>
        <v/>
      </c>
      <c r="H49" s="27">
        <f>Market!$E$26</f>
        <v/>
      </c>
      <c r="I49" s="28">
        <f>F49*G49*H49</f>
        <v/>
      </c>
      <c r="J49" s="27">
        <f>INDEX(Settings!$E$31:$E$34,MATCH(B49,Settings!$B$31:$B$34,0))</f>
        <v/>
      </c>
      <c r="K49" s="17">
        <f>I49/J49</f>
        <v/>
      </c>
    </row>
    <row r="50">
      <c r="A50" s="4">
        <f>B50&amp;"|"&amp;C50</f>
        <v/>
      </c>
      <c r="B50" s="5" t="inlineStr">
        <is>
          <t>ES</t>
        </is>
      </c>
      <c r="C50" s="5" t="inlineStr">
        <is>
          <t>OC2</t>
        </is>
      </c>
      <c r="D50" s="36" t="n">
        <v>44075</v>
      </c>
      <c r="E50" s="36" t="n">
        <v>4264</v>
      </c>
      <c r="F50" s="28">
        <f>D50-E50</f>
        <v/>
      </c>
      <c r="G50" s="27">
        <f>INDEX(Market!$F$6:$F$9,MATCH(B50,Market!$A$6:$A$9,0))</f>
        <v/>
      </c>
      <c r="H50" s="27">
        <f>Market!$E$26</f>
        <v/>
      </c>
      <c r="I50" s="28">
        <f>F50*G50*H50</f>
        <v/>
      </c>
      <c r="J50" s="27">
        <f>INDEX(Settings!$E$31:$E$34,MATCH(B50,Settings!$B$31:$B$34,0))</f>
        <v/>
      </c>
      <c r="K50" s="17">
        <f>I50/J50</f>
        <v/>
      </c>
    </row>
    <row r="51">
      <c r="A51" s="4">
        <f>B51&amp;"|"&amp;C51</f>
        <v/>
      </c>
      <c r="B51" s="5" t="inlineStr">
        <is>
          <t>ES</t>
        </is>
      </c>
      <c r="C51" s="5" t="inlineStr">
        <is>
          <t>OC3</t>
        </is>
      </c>
      <c r="D51" s="36" t="n">
        <v>35163</v>
      </c>
      <c r="E51" s="36" t="n">
        <v>4010</v>
      </c>
      <c r="F51" s="28">
        <f>D51-E51</f>
        <v/>
      </c>
      <c r="G51" s="27">
        <f>INDEX(Market!$F$6:$F$9,MATCH(B51,Market!$A$6:$A$9,0))</f>
        <v/>
      </c>
      <c r="H51" s="27">
        <f>Market!$E$26</f>
        <v/>
      </c>
      <c r="I51" s="28">
        <f>F51*G51*H51</f>
        <v/>
      </c>
      <c r="J51" s="27">
        <f>INDEX(Settings!$E$31:$E$34,MATCH(B51,Settings!$B$31:$B$34,0))</f>
        <v/>
      </c>
      <c r="K51" s="17">
        <f>I51/J51</f>
        <v/>
      </c>
    </row>
    <row r="52">
      <c r="A52" s="4">
        <f>B52&amp;"|"&amp;C52</f>
        <v/>
      </c>
      <c r="B52" s="5" t="inlineStr">
        <is>
          <t>ES</t>
        </is>
      </c>
      <c r="C52" s="5" t="inlineStr">
        <is>
          <t>OC4</t>
        </is>
      </c>
      <c r="D52" s="36" t="n">
        <v>27214</v>
      </c>
      <c r="E52" s="36" t="n">
        <v>2766</v>
      </c>
      <c r="F52" s="28">
        <f>D52-E52</f>
        <v/>
      </c>
      <c r="G52" s="27">
        <f>INDEX(Market!$F$6:$F$9,MATCH(B52,Market!$A$6:$A$9,0))</f>
        <v/>
      </c>
      <c r="H52" s="27">
        <f>Market!$E$26</f>
        <v/>
      </c>
      <c r="I52" s="28">
        <f>F52*G52*H52</f>
        <v/>
      </c>
      <c r="J52" s="27">
        <f>INDEX(Settings!$E$31:$E$34,MATCH(B52,Settings!$B$31:$B$34,0))</f>
        <v/>
      </c>
      <c r="K52" s="17">
        <f>I52/J52</f>
        <v/>
      </c>
    </row>
    <row r="53">
      <c r="A53" s="4">
        <f>B53&amp;"|"&amp;C53</f>
        <v/>
      </c>
      <c r="B53" s="5" t="inlineStr">
        <is>
          <t>ES</t>
        </is>
      </c>
      <c r="C53" s="5" t="inlineStr">
        <is>
          <t>OC8</t>
        </is>
      </c>
      <c r="D53" s="36" t="n">
        <v>27901</v>
      </c>
      <c r="E53" s="36" t="n">
        <v>2999</v>
      </c>
      <c r="F53" s="28">
        <f>D53-E53</f>
        <v/>
      </c>
      <c r="G53" s="27">
        <f>INDEX(Market!$F$6:$F$9,MATCH(B53,Market!$A$6:$A$9,0))</f>
        <v/>
      </c>
      <c r="H53" s="27">
        <f>Market!$E$26</f>
        <v/>
      </c>
      <c r="I53" s="28">
        <f>F53*G53*H53</f>
        <v/>
      </c>
      <c r="J53" s="27">
        <f>INDEX(Settings!$E$31:$E$34,MATCH(B53,Settings!$B$31:$B$34,0))</f>
        <v/>
      </c>
      <c r="K53" s="17">
        <f>I53/J53</f>
        <v/>
      </c>
    </row>
    <row r="54">
      <c r="A54" s="4">
        <f>B54&amp;"|"&amp;C54</f>
        <v/>
      </c>
      <c r="B54" s="5" t="inlineStr">
        <is>
          <t>ES</t>
        </is>
      </c>
      <c r="C54" s="5" t="inlineStr">
        <is>
          <t>OC9</t>
        </is>
      </c>
      <c r="D54" s="36" t="n">
        <v>20562</v>
      </c>
      <c r="E54" s="36" t="n">
        <v>1822</v>
      </c>
      <c r="F54" s="28">
        <f>D54-E54</f>
        <v/>
      </c>
      <c r="G54" s="27">
        <f>INDEX(Market!$F$6:$F$9,MATCH(B54,Market!$A$6:$A$9,0))</f>
        <v/>
      </c>
      <c r="H54" s="27">
        <f>Market!$E$26</f>
        <v/>
      </c>
      <c r="I54" s="28">
        <f>F54*G54*H54</f>
        <v/>
      </c>
      <c r="J54" s="27">
        <f>INDEX(Settings!$E$31:$E$34,MATCH(B54,Settings!$B$31:$B$34,0))</f>
        <v/>
      </c>
      <c r="K54" s="17">
        <f>I54/J54</f>
        <v/>
      </c>
    </row>
  </sheetData>
  <pageMargins left="0.75" right="0.75" top="1" bottom="1" header="0.5" footer="0.5"/>
  <pageSetup orientation="landscape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I3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70" customWidth="1" min="9" max="9"/>
  </cols>
  <sheetData>
    <row r="1">
      <c r="A1" s="12" t="inlineStr">
        <is>
          <t>Settings</t>
        </is>
      </c>
    </row>
    <row r="2">
      <c r="A2" s="13" t="inlineStr">
        <is>
          <t>Every assumption. Blue cells are inputs; yellow ones move the results most.</t>
        </is>
      </c>
    </row>
    <row r="4">
      <c r="B4" s="3" t="inlineStr">
        <is>
          <t>Job evaluation: factor weights (Article 4(4) criteria)</t>
        </is>
      </c>
    </row>
    <row r="5" ht="18" customHeight="1">
      <c r="B5" s="14" t="inlineStr">
        <is>
          <t>Factor</t>
        </is>
      </c>
      <c r="C5" s="14" t="inlineStr">
        <is>
          <t>Weight</t>
        </is>
      </c>
    </row>
    <row r="6">
      <c r="B6" s="4" t="inlineStr">
        <is>
          <t>Skills</t>
        </is>
      </c>
      <c r="C6" s="5" t="n">
        <v>35</v>
      </c>
      <c r="I6" s="13" t="inlineStr">
        <is>
          <t>From pay-transparency-readiness-kit: whole-number weights summing to 100, so points are exact.</t>
        </is>
      </c>
    </row>
    <row r="7">
      <c r="B7" s="4" t="inlineStr">
        <is>
          <t>Effort</t>
        </is>
      </c>
      <c r="C7" s="5" t="n">
        <v>15</v>
      </c>
    </row>
    <row r="8">
      <c r="B8" s="4" t="inlineStr">
        <is>
          <t>Responsibility</t>
        </is>
      </c>
      <c r="C8" s="5" t="n">
        <v>35</v>
      </c>
    </row>
    <row r="9">
      <c r="B9" s="4" t="inlineStr">
        <is>
          <t>Working conditions</t>
        </is>
      </c>
      <c r="C9" s="5" t="n">
        <v>15</v>
      </c>
    </row>
    <row r="11">
      <c r="B11" s="3" t="inlineStr">
        <is>
          <t>Grades: categories of equal value, and the range policy</t>
        </is>
      </c>
    </row>
    <row r="12" ht="30" customHeight="1">
      <c r="B12" s="14" t="inlineStr">
        <is>
          <t>Grade</t>
        </is>
      </c>
      <c r="C12" s="14" t="inlineStr">
        <is>
          <t>Lowest points</t>
        </is>
      </c>
      <c r="D12" s="14" t="inlineStr">
        <is>
          <t>Range spread</t>
        </is>
      </c>
      <c r="E12" s="14" t="inlineStr">
        <is>
          <t>Sets the country level (1 = yes)</t>
        </is>
      </c>
    </row>
    <row r="13">
      <c r="B13" s="5" t="inlineStr">
        <is>
          <t>A</t>
        </is>
      </c>
      <c r="C13" s="5" t="n">
        <v>100</v>
      </c>
      <c r="D13" s="38" t="n">
        <v>0.3</v>
      </c>
      <c r="E13" s="5" t="n">
        <v>1</v>
      </c>
      <c r="I13" s="13" t="inlineStr">
        <is>
          <t>Spread = maximum / minimum - 1. Grades A-E set the country level: ISCO group 1 averages every manager, so it is a poor yardstick for F and G.</t>
        </is>
      </c>
    </row>
    <row r="14">
      <c r="B14" s="5" t="inlineStr">
        <is>
          <t>B</t>
        </is>
      </c>
      <c r="C14" s="5" t="n">
        <v>160</v>
      </c>
      <c r="D14" s="38" t="n">
        <v>0.3</v>
      </c>
      <c r="E14" s="5" t="n">
        <v>1</v>
      </c>
    </row>
    <row r="15">
      <c r="B15" s="5" t="inlineStr">
        <is>
          <t>C</t>
        </is>
      </c>
      <c r="C15" s="5" t="n">
        <v>200</v>
      </c>
      <c r="D15" s="38" t="n">
        <v>0.3</v>
      </c>
      <c r="E15" s="5" t="n">
        <v>1</v>
      </c>
    </row>
    <row r="16">
      <c r="B16" s="5" t="inlineStr">
        <is>
          <t>D</t>
        </is>
      </c>
      <c r="C16" s="5" t="n">
        <v>250</v>
      </c>
      <c r="D16" s="38" t="n">
        <v>0.4</v>
      </c>
      <c r="E16" s="5" t="n">
        <v>1</v>
      </c>
    </row>
    <row r="17">
      <c r="B17" s="5" t="inlineStr">
        <is>
          <t>E</t>
        </is>
      </c>
      <c r="C17" s="5" t="n">
        <v>300</v>
      </c>
      <c r="D17" s="38" t="n">
        <v>0.4</v>
      </c>
      <c r="E17" s="5" t="n">
        <v>1</v>
      </c>
    </row>
    <row r="18">
      <c r="B18" s="5" t="inlineStr">
        <is>
          <t>F</t>
        </is>
      </c>
      <c r="C18" s="5" t="n">
        <v>340</v>
      </c>
      <c r="D18" s="38" t="n">
        <v>0.5</v>
      </c>
      <c r="E18" s="5" t="n">
        <v>0</v>
      </c>
    </row>
    <row r="19">
      <c r="B19" s="5" t="inlineStr">
        <is>
          <t>G</t>
        </is>
      </c>
      <c r="C19" s="5" t="n">
        <v>400</v>
      </c>
      <c r="D19" s="38" t="n">
        <v>0.6</v>
      </c>
      <c r="E19" s="5" t="n">
        <v>0</v>
      </c>
    </row>
    <row r="21">
      <c r="B21" s="4" t="inlineStr">
        <is>
          <t>Reference grade (index = 1)</t>
        </is>
      </c>
      <c r="C21" s="5" t="inlineStr">
        <is>
          <t>D</t>
        </is>
      </c>
    </row>
    <row r="22">
      <c r="B22" s="4" t="inlineStr">
        <is>
          <t>Minimum progression between midpoints</t>
        </is>
      </c>
      <c r="C22" s="38" t="n">
        <v>0.08</v>
      </c>
      <c r="I22" s="13" t="inlineStr">
        <is>
          <t>Grades cut across job levels, so the current bands can leave two adjacent grades almost level; each midpoint is kept at least this far above the one below.</t>
        </is>
      </c>
    </row>
    <row r="24">
      <c r="B24" s="3" t="inlineStr">
        <is>
          <t>Market and currency</t>
        </is>
      </c>
    </row>
    <row r="25">
      <c r="B25" s="4" t="inlineStr">
        <is>
          <t>EUR/PLN</t>
        </is>
      </c>
      <c r="C25" s="39" t="n">
        <v>4.2568</v>
      </c>
      <c r="I25" s="13" t="inlineStr">
        <is>
          <t>ECB euro reference rate, monthly average June 2026.</t>
        </is>
      </c>
    </row>
    <row r="26">
      <c r="B26" s="4" t="inlineStr">
        <is>
          <t>Update from 2025 to mid-2026, years</t>
        </is>
      </c>
      <c r="C26" s="40" t="n">
        <v>0.5</v>
      </c>
      <c r="I26" s="13" t="inlineStr">
        <is>
          <t>Half a year at each country's 2024-2025 labour cost growth. Illustrative.</t>
        </is>
      </c>
    </row>
    <row r="27">
      <c r="B27" s="4" t="inlineStr">
        <is>
          <t>Monthly ad rounding step</t>
        </is>
      </c>
      <c r="C27" s="41" t="n">
        <v>100</v>
      </c>
    </row>
    <row r="29">
      <c r="B29" s="3" t="inlineStr">
        <is>
          <t>Countries: pay policy and job advertisements</t>
        </is>
      </c>
    </row>
    <row r="30" ht="30" customHeight="1">
      <c r="B30" s="14" t="inlineStr">
        <is>
          <t>Country</t>
        </is>
      </c>
      <c r="C30" s="14" t="inlineStr">
        <is>
          <t>Entity</t>
        </is>
      </c>
      <c r="D30" s="14" t="inlineStr">
        <is>
          <t>Currency</t>
        </is>
      </c>
      <c r="E30" s="14" t="inlineStr">
        <is>
          <t>Currency per euro</t>
        </is>
      </c>
      <c r="F30" s="14" t="inlineStr">
        <is>
          <t>Positioning vs market</t>
        </is>
      </c>
      <c r="G30" s="14" t="inlineStr">
        <is>
          <t>Ad shows pay per</t>
        </is>
      </c>
      <c r="H30" s="14" t="inlineStr">
        <is>
          <t>Annual ad rounding</t>
        </is>
      </c>
    </row>
    <row r="31">
      <c r="B31" s="5" t="inlineStr">
        <is>
          <t>IT</t>
        </is>
      </c>
      <c r="C31" s="5" t="inlineStr">
        <is>
          <t>IT · Milan</t>
        </is>
      </c>
      <c r="D31" s="5" t="inlineStr">
        <is>
          <t>EUR</t>
        </is>
      </c>
      <c r="E31" s="39" t="n">
        <v>1</v>
      </c>
      <c r="F31" s="38" t="n">
        <v>1</v>
      </c>
      <c r="G31" s="5" t="inlineStr">
        <is>
          <t>year</t>
        </is>
      </c>
      <c r="H31" s="41" t="n">
        <v>500</v>
      </c>
      <c r="I31" s="13" t="inlineStr">
        <is>
          <t>Positioning 100% = the midpoint pays what large employers pay on average for the same occupations. Poland advertises monthly gross pay, the others annual.</t>
        </is>
      </c>
    </row>
    <row r="32">
      <c r="B32" s="5" t="inlineStr">
        <is>
          <t>PL</t>
        </is>
      </c>
      <c r="C32" s="5" t="inlineStr">
        <is>
          <t>PL · Kraków</t>
        </is>
      </c>
      <c r="D32" s="5" t="inlineStr">
        <is>
          <t>PLN</t>
        </is>
      </c>
      <c r="E32" s="22">
        <f>$C$25</f>
        <v/>
      </c>
      <c r="F32" s="38" t="n">
        <v>1</v>
      </c>
      <c r="G32" s="5" t="inlineStr">
        <is>
          <t>month</t>
        </is>
      </c>
      <c r="H32" s="41" t="n">
        <v>1000</v>
      </c>
    </row>
    <row r="33">
      <c r="B33" s="5" t="inlineStr">
        <is>
          <t>DE</t>
        </is>
      </c>
      <c r="C33" s="5" t="inlineStr">
        <is>
          <t>DE · Munich</t>
        </is>
      </c>
      <c r="D33" s="5" t="inlineStr">
        <is>
          <t>EUR</t>
        </is>
      </c>
      <c r="E33" s="39" t="n">
        <v>1</v>
      </c>
      <c r="F33" s="38" t="n">
        <v>1</v>
      </c>
      <c r="G33" s="5" t="inlineStr">
        <is>
          <t>year</t>
        </is>
      </c>
      <c r="H33" s="41" t="n">
        <v>500</v>
      </c>
    </row>
    <row r="34">
      <c r="B34" s="5" t="inlineStr">
        <is>
          <t>ES</t>
        </is>
      </c>
      <c r="C34" s="5" t="inlineStr">
        <is>
          <t>ES · Barcelona</t>
        </is>
      </c>
      <c r="D34" s="5" t="inlineStr">
        <is>
          <t>EUR</t>
        </is>
      </c>
      <c r="E34" s="39" t="n">
        <v>1</v>
      </c>
      <c r="F34" s="38" t="n">
        <v>1</v>
      </c>
      <c r="G34" s="5" t="inlineStr">
        <is>
          <t>year</t>
        </is>
      </c>
      <c r="H34" s="41" t="n">
        <v>500</v>
      </c>
    </row>
  </sheetData>
  <pageMargins left="0.75" right="0.75" top="1" bottom="1" header="0.5" footer="0.5"/>
  <pageSetup orientation="landscape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1321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6" customWidth="1" min="1" max="1"/>
    <col width="58" customWidth="1" min="2" max="2"/>
    <col width="3" customWidth="1" min="3" max="3"/>
    <col width="22" customWidth="1" min="4" max="4"/>
    <col width="22" customWidth="1" min="5" max="5"/>
    <col width="14" customWidth="1" min="6" max="6"/>
    <col width="8" customWidth="1" min="7" max="7"/>
  </cols>
  <sheetData>
    <row r="1">
      <c r="A1" s="12" t="inlineStr">
        <is>
          <t>Reconciliation: workbook formulas against the Python pipeline</t>
        </is>
      </c>
    </row>
    <row r="2">
      <c r="A2" s="13" t="inlineStr">
        <is>
          <t>Column D was written by src/build_workbook.py from the pandas results; column E is the live formula.</t>
        </is>
      </c>
    </row>
    <row r="3">
      <c r="B3" s="42">
        <f>IF(COUNTIF(G7:G1321,"No")=0,"All "&amp;COUNTA(B7:B1321)&amp;" checks match",COUNTIF(G7:G1321,"No")&amp;" of "&amp;COUNTA(B7:B1321)&amp;" checks do not match")</f>
        <v/>
      </c>
    </row>
    <row r="6" ht="30" customHeight="1">
      <c r="A6" s="14" t="inlineStr">
        <is>
          <t>Area</t>
        </is>
      </c>
      <c r="B6" s="14" t="inlineStr">
        <is>
          <t>Item</t>
        </is>
      </c>
      <c r="C6" s="14" t="inlineStr"/>
      <c r="D6" s="14" t="inlineStr">
        <is>
          <t>Python value</t>
        </is>
      </c>
      <c r="E6" s="14" t="inlineStr">
        <is>
          <t>Workbook value</t>
        </is>
      </c>
      <c r="F6" s="14" t="inlineStr">
        <is>
          <t>Difference</t>
        </is>
      </c>
      <c r="G6" s="14" t="inlineStr">
        <is>
          <t>Match</t>
        </is>
      </c>
    </row>
    <row r="7">
      <c r="A7" s="4" t="inlineStr">
        <is>
          <t>Market</t>
        </is>
      </c>
      <c r="B7" s="4" t="inlineStr">
        <is>
          <t>IT ageing factor</t>
        </is>
      </c>
      <c r="D7" s="43" t="n">
        <v>1.1072842668</v>
      </c>
      <c r="E7" s="44">
        <f>Market!F6</f>
        <v/>
      </c>
      <c r="F7" s="45">
        <f>IF(AND(ISNUMBER(D7),ISNUMBER(E7)),E7-D7,"")</f>
        <v/>
      </c>
      <c r="G7" s="4">
        <f>IF(AND(D7="",E7=""),"Yes",IF(AND(ISNUMBER(D7),ISNUMBER(E7)),IF(ABS(E7-D7)&lt;=1E-9*MAX(1,ABS(D7)),"Yes","No"),IF(D7=E7,"Yes","No")))</f>
        <v/>
      </c>
    </row>
    <row r="8">
      <c r="A8" s="4" t="inlineStr">
        <is>
          <t>Market</t>
        </is>
      </c>
      <c r="B8" s="4" t="inlineStr">
        <is>
          <t>IT labour cost growth</t>
        </is>
      </c>
      <c r="D8" s="43" t="n">
        <v>0.0299065420561</v>
      </c>
      <c r="E8" s="44">
        <f>Market!E6</f>
        <v/>
      </c>
      <c r="F8" s="45">
        <f>IF(AND(ISNUMBER(D8),ISNUMBER(E8)),E8-D8,"")</f>
        <v/>
      </c>
      <c r="G8" s="4">
        <f>IF(AND(D8="",E8=""),"Yes",IF(AND(ISNUMBER(D8),ISNUMBER(E8)),IF(ABS(E8-D8)&lt;=1E-9*MAX(1,ABS(D8)),"Yes","No"),IF(D8=E8,"Yes","No")))</f>
        <v/>
      </c>
    </row>
    <row r="9">
      <c r="A9" s="4" t="inlineStr">
        <is>
          <t>Market</t>
        </is>
      </c>
      <c r="B9" s="4" t="inlineStr">
        <is>
          <t>PL ageing factor</t>
        </is>
      </c>
      <c r="D9" s="43" t="n">
        <v>1.4456500552</v>
      </c>
      <c r="E9" s="44">
        <f>Market!F7</f>
        <v/>
      </c>
      <c r="F9" s="45">
        <f>IF(AND(ISNUMBER(D9),ISNUMBER(E9)),E9-D9,"")</f>
        <v/>
      </c>
      <c r="G9" s="4">
        <f>IF(AND(D9="",E9=""),"Yes",IF(AND(ISNUMBER(D9),ISNUMBER(E9)),IF(ABS(E9-D9)&lt;=1E-9*MAX(1,ABS(D9)),"Yes","No"),IF(D9=E9,"Yes","No")))</f>
        <v/>
      </c>
    </row>
    <row r="10">
      <c r="A10" s="4" t="inlineStr">
        <is>
          <t>Market</t>
        </is>
      </c>
      <c r="B10" s="4" t="inlineStr">
        <is>
          <t>PL labour cost growth</t>
        </is>
      </c>
      <c r="D10" s="43" t="n">
        <v>0.0885993485342</v>
      </c>
      <c r="E10" s="44">
        <f>Market!E7</f>
        <v/>
      </c>
      <c r="F10" s="45">
        <f>IF(AND(ISNUMBER(D10),ISNUMBER(E10)),E10-D10,"")</f>
        <v/>
      </c>
      <c r="G10" s="4">
        <f>IF(AND(D10="",E10=""),"Yes",IF(AND(ISNUMBER(D10),ISNUMBER(E10)),IF(ABS(E10-D10)&lt;=1E-9*MAX(1,ABS(D10)),"Yes","No"),IF(D10=E10,"Yes","No")))</f>
        <v/>
      </c>
    </row>
    <row r="11">
      <c r="A11" s="4" t="inlineStr">
        <is>
          <t>Market</t>
        </is>
      </c>
      <c r="B11" s="4" t="inlineStr">
        <is>
          <t>DE ageing factor</t>
        </is>
      </c>
      <c r="D11" s="43" t="n">
        <v>1.16490786614</v>
      </c>
      <c r="E11" s="44">
        <f>Market!F8</f>
        <v/>
      </c>
      <c r="F11" s="45">
        <f>IF(AND(ISNUMBER(D11),ISNUMBER(E11)),E11-D11,"")</f>
        <v/>
      </c>
      <c r="G11" s="4">
        <f>IF(AND(D11="",E11=""),"Yes",IF(AND(ISNUMBER(D11),ISNUMBER(E11)),IF(ABS(E11-D11)&lt;=1E-9*MAX(1,ABS(D11)),"Yes","No"),IF(D11=E11,"Yes","No")))</f>
        <v/>
      </c>
    </row>
    <row r="12">
      <c r="A12" s="4" t="inlineStr">
        <is>
          <t>Market</t>
        </is>
      </c>
      <c r="B12" s="4" t="inlineStr">
        <is>
          <t>DE labour cost growth</t>
        </is>
      </c>
      <c r="D12" s="43" t="n">
        <v>0.038961038961</v>
      </c>
      <c r="E12" s="44">
        <f>Market!E8</f>
        <v/>
      </c>
      <c r="F12" s="45">
        <f>IF(AND(ISNUMBER(D12),ISNUMBER(E12)),E12-D12,"")</f>
        <v/>
      </c>
      <c r="G12" s="4">
        <f>IF(AND(D12="",E12=""),"Yes",IF(AND(ISNUMBER(D12),ISNUMBER(E12)),IF(ABS(E12-D12)&lt;=1E-9*MAX(1,ABS(D12)),"Yes","No"),IF(D12=E12,"Yes","No")))</f>
        <v/>
      </c>
    </row>
    <row r="13">
      <c r="A13" s="4" t="inlineStr">
        <is>
          <t>Market</t>
        </is>
      </c>
      <c r="B13" s="4" t="inlineStr">
        <is>
          <t>ES ageing factor</t>
        </is>
      </c>
      <c r="D13" s="43" t="n">
        <v>1.14156872567</v>
      </c>
      <c r="E13" s="44">
        <f>Market!F9</f>
        <v/>
      </c>
      <c r="F13" s="45">
        <f>IF(AND(ISNUMBER(D13),ISNUMBER(E13)),E13-D13,"")</f>
        <v/>
      </c>
      <c r="G13" s="4">
        <f>IF(AND(D13="",E13=""),"Yes",IF(AND(ISNUMBER(D13),ISNUMBER(E13)),IF(ABS(E13-D13)&lt;=1E-9*MAX(1,ABS(D13)),"Yes","No"),IF(D13=E13,"Yes","No")))</f>
        <v/>
      </c>
    </row>
    <row r="14">
      <c r="A14" s="4" t="inlineStr">
        <is>
          <t>Market</t>
        </is>
      </c>
      <c r="B14" s="4" t="inlineStr">
        <is>
          <t>ES labour cost growth</t>
        </is>
      </c>
      <c r="D14" s="43" t="n">
        <v>0.030115146147</v>
      </c>
      <c r="E14" s="44">
        <f>Market!E9</f>
        <v/>
      </c>
      <c r="F14" s="45">
        <f>IF(AND(ISNUMBER(D14),ISNUMBER(E14)),E14-D14,"")</f>
        <v/>
      </c>
      <c r="G14" s="4">
        <f>IF(AND(D14="",E14=""),"Yes",IF(AND(ISNUMBER(D14),ISNUMBER(E14)),IF(ABS(E14-D14)&lt;=1E-9*MAX(1,ABS(D14)),"Yes","No"),IF(D14=E14,"Yes","No")))</f>
        <v/>
      </c>
    </row>
    <row r="15">
      <c r="A15" s="4" t="inlineStr">
        <is>
          <t>Market</t>
        </is>
      </c>
      <c r="B15" s="4" t="inlineStr">
        <is>
          <t>Large-employer premium</t>
        </is>
      </c>
      <c r="D15" s="43" t="n">
        <v>1.08119708405</v>
      </c>
      <c r="E15" s="44">
        <f>Market!E26</f>
        <v/>
      </c>
      <c r="F15" s="45">
        <f>IF(AND(ISNUMBER(D15),ISNUMBER(E15)),E15-D15,"")</f>
        <v/>
      </c>
      <c r="G15" s="4">
        <f>IF(AND(D15="",E15=""),"Yes",IF(AND(ISNUMBER(D15),ISNUMBER(E15)),IF(ABS(E15-D15)&lt;=1E-9*MAX(1,ABS(D15)),"Yes","No"),IF(D15=E15,"Yes","No")))</f>
        <v/>
      </c>
    </row>
    <row r="16">
      <c r="A16" s="4" t="inlineStr">
        <is>
          <t>Market</t>
        </is>
      </c>
      <c r="B16" s="4" t="inlineStr">
        <is>
          <t>IT OC1 market pay, EUR</t>
        </is>
      </c>
      <c r="D16" s="43" t="n">
        <v>119149.388408</v>
      </c>
      <c r="E16" s="44">
        <f>Market!K31</f>
        <v/>
      </c>
      <c r="F16" s="45">
        <f>IF(AND(ISNUMBER(D16),ISNUMBER(E16)),E16-D16,"")</f>
        <v/>
      </c>
      <c r="G16" s="4">
        <f>IF(AND(D16="",E16=""),"Yes",IF(AND(ISNUMBER(D16),ISNUMBER(E16)),IF(ABS(E16-D16)&lt;=1E-9*MAX(1,ABS(D16)),"Yes","No"),IF(D16=E16,"Yes","No")))</f>
        <v/>
      </c>
    </row>
    <row r="17">
      <c r="A17" s="4" t="inlineStr">
        <is>
          <t>Market</t>
        </is>
      </c>
      <c r="B17" s="4" t="inlineStr">
        <is>
          <t>IT OC2 market pay, EUR</t>
        </is>
      </c>
      <c r="D17" s="43" t="n">
        <v>45051.5517382</v>
      </c>
      <c r="E17" s="44">
        <f>Market!K32</f>
        <v/>
      </c>
      <c r="F17" s="45">
        <f>IF(AND(ISNUMBER(D17),ISNUMBER(E17)),E17-D17,"")</f>
        <v/>
      </c>
      <c r="G17" s="4">
        <f>IF(AND(D17="",E17=""),"Yes",IF(AND(ISNUMBER(D17),ISNUMBER(E17)),IF(ABS(E17-D17)&lt;=1E-9*MAX(1,ABS(D17)),"Yes","No"),IF(D17=E17,"Yes","No")))</f>
        <v/>
      </c>
    </row>
    <row r="18">
      <c r="A18" s="4" t="inlineStr">
        <is>
          <t>Market</t>
        </is>
      </c>
      <c r="B18" s="4" t="inlineStr">
        <is>
          <t>IT OC3 market pay, EUR</t>
        </is>
      </c>
      <c r="D18" s="43" t="n">
        <v>44423.025665</v>
      </c>
      <c r="E18" s="44">
        <f>Market!K33</f>
        <v/>
      </c>
      <c r="F18" s="45">
        <f>IF(AND(ISNUMBER(D18),ISNUMBER(E18)),E18-D18,"")</f>
        <v/>
      </c>
      <c r="G18" s="4">
        <f>IF(AND(D18="",E18=""),"Yes",IF(AND(ISNUMBER(D18),ISNUMBER(E18)),IF(ABS(E18-D18)&lt;=1E-9*MAX(1,ABS(D18)),"Yes","No"),IF(D18=E18,"Yes","No")))</f>
        <v/>
      </c>
    </row>
    <row r="19">
      <c r="A19" s="4" t="inlineStr">
        <is>
          <t>Market</t>
        </is>
      </c>
      <c r="B19" s="4" t="inlineStr">
        <is>
          <t>IT OC4 market pay, EUR</t>
        </is>
      </c>
      <c r="D19" s="43" t="n">
        <v>35427.3210661</v>
      </c>
      <c r="E19" s="44">
        <f>Market!K34</f>
        <v/>
      </c>
      <c r="F19" s="45">
        <f>IF(AND(ISNUMBER(D19),ISNUMBER(E19)),E19-D19,"")</f>
        <v/>
      </c>
      <c r="G19" s="4">
        <f>IF(AND(D19="",E19=""),"Yes",IF(AND(ISNUMBER(D19),ISNUMBER(E19)),IF(ABS(E19-D19)&lt;=1E-9*MAX(1,ABS(D19)),"Yes","No"),IF(D19=E19,"Yes","No")))</f>
        <v/>
      </c>
    </row>
    <row r="20">
      <c r="A20" s="4" t="inlineStr">
        <is>
          <t>Market</t>
        </is>
      </c>
      <c r="B20" s="4" t="inlineStr">
        <is>
          <t>IT OC8 market pay, EUR</t>
        </is>
      </c>
      <c r="D20" s="43" t="n">
        <v>32970.6820141</v>
      </c>
      <c r="E20" s="44">
        <f>Market!K35</f>
        <v/>
      </c>
      <c r="F20" s="45">
        <f>IF(AND(ISNUMBER(D20),ISNUMBER(E20)),E20-D20,"")</f>
        <v/>
      </c>
      <c r="G20" s="4">
        <f>IF(AND(D20="",E20=""),"Yes",IF(AND(ISNUMBER(D20),ISNUMBER(E20)),IF(ABS(E20-D20)&lt;=1E-9*MAX(1,ABS(D20)),"Yes","No"),IF(D20=E20,"Yes","No")))</f>
        <v/>
      </c>
    </row>
    <row r="21">
      <c r="A21" s="4" t="inlineStr">
        <is>
          <t>Market</t>
        </is>
      </c>
      <c r="B21" s="4" t="inlineStr">
        <is>
          <t>IT OC9 market pay, EUR</t>
        </is>
      </c>
      <c r="D21" s="43" t="n">
        <v>26363.3764935</v>
      </c>
      <c r="E21" s="44">
        <f>Market!K36</f>
        <v/>
      </c>
      <c r="F21" s="45">
        <f>IF(AND(ISNUMBER(D21),ISNUMBER(E21)),E21-D21,"")</f>
        <v/>
      </c>
      <c r="G21" s="4">
        <f>IF(AND(D21="",E21=""),"Yes",IF(AND(ISNUMBER(D21),ISNUMBER(E21)),IF(ABS(E21-D21)&lt;=1E-9*MAX(1,ABS(D21)),"Yes","No"),IF(D21=E21,"Yes","No")))</f>
        <v/>
      </c>
    </row>
    <row r="22">
      <c r="A22" s="4" t="inlineStr">
        <is>
          <t>Market</t>
        </is>
      </c>
      <c r="B22" s="4" t="inlineStr">
        <is>
          <t>PL OC1 market pay, EUR</t>
        </is>
      </c>
      <c r="D22" s="43" t="n">
        <v>50412.6489723</v>
      </c>
      <c r="E22" s="44">
        <f>Market!K37</f>
        <v/>
      </c>
      <c r="F22" s="45">
        <f>IF(AND(ISNUMBER(D22),ISNUMBER(E22)),E22-D22,"")</f>
        <v/>
      </c>
      <c r="G22" s="4">
        <f>IF(AND(D22="",E22=""),"Yes",IF(AND(ISNUMBER(D22),ISNUMBER(E22)),IF(ABS(E22-D22)&lt;=1E-9*MAX(1,ABS(D22)),"Yes","No"),IF(D22=E22,"Yes","No")))</f>
        <v/>
      </c>
    </row>
    <row r="23">
      <c r="A23" s="4" t="inlineStr">
        <is>
          <t>Market</t>
        </is>
      </c>
      <c r="B23" s="4" t="inlineStr">
        <is>
          <t>PL OC2 market pay, EUR</t>
        </is>
      </c>
      <c r="D23" s="43" t="n">
        <v>34034.3671164</v>
      </c>
      <c r="E23" s="44">
        <f>Market!K38</f>
        <v/>
      </c>
      <c r="F23" s="45">
        <f>IF(AND(ISNUMBER(D23),ISNUMBER(E23)),E23-D23,"")</f>
        <v/>
      </c>
      <c r="G23" s="4">
        <f>IF(AND(D23="",E23=""),"Yes",IF(AND(ISNUMBER(D23),ISNUMBER(E23)),IF(ABS(E23-D23)&lt;=1E-9*MAX(1,ABS(D23)),"Yes","No"),IF(D23=E23,"Yes","No")))</f>
        <v/>
      </c>
    </row>
    <row r="24">
      <c r="A24" s="4" t="inlineStr">
        <is>
          <t>Market</t>
        </is>
      </c>
      <c r="B24" s="4" t="inlineStr">
        <is>
          <t>PL OC3 market pay, EUR</t>
        </is>
      </c>
      <c r="D24" s="43" t="n">
        <v>28111.3077145</v>
      </c>
      <c r="E24" s="44">
        <f>Market!K39</f>
        <v/>
      </c>
      <c r="F24" s="45">
        <f>IF(AND(ISNUMBER(D24),ISNUMBER(E24)),E24-D24,"")</f>
        <v/>
      </c>
      <c r="G24" s="4">
        <f>IF(AND(D24="",E24=""),"Yes",IF(AND(ISNUMBER(D24),ISNUMBER(E24)),IF(ABS(E24-D24)&lt;=1E-9*MAX(1,ABS(D24)),"Yes","No"),IF(D24=E24,"Yes","No")))</f>
        <v/>
      </c>
    </row>
    <row r="25">
      <c r="A25" s="4" t="inlineStr">
        <is>
          <t>Market</t>
        </is>
      </c>
      <c r="B25" s="4" t="inlineStr">
        <is>
          <t>PL OC4 market pay, EUR</t>
        </is>
      </c>
      <c r="D25" s="43" t="n">
        <v>22098.6552005</v>
      </c>
      <c r="E25" s="44">
        <f>Market!K40</f>
        <v/>
      </c>
      <c r="F25" s="45">
        <f>IF(AND(ISNUMBER(D25),ISNUMBER(E25)),E25-D25,"")</f>
        <v/>
      </c>
      <c r="G25" s="4">
        <f>IF(AND(D25="",E25=""),"Yes",IF(AND(ISNUMBER(D25),ISNUMBER(E25)),IF(ABS(E25-D25)&lt;=1E-9*MAX(1,ABS(D25)),"Yes","No"),IF(D25=E25,"Yes","No")))</f>
        <v/>
      </c>
    </row>
    <row r="26">
      <c r="A26" s="4" t="inlineStr">
        <is>
          <t>Market</t>
        </is>
      </c>
      <c r="B26" s="4" t="inlineStr">
        <is>
          <t>PL OC8 market pay, EUR</t>
        </is>
      </c>
      <c r="D26" s="43" t="n">
        <v>23500.5670966</v>
      </c>
      <c r="E26" s="44">
        <f>Market!K41</f>
        <v/>
      </c>
      <c r="F26" s="45">
        <f>IF(AND(ISNUMBER(D26),ISNUMBER(E26)),E26-D26,"")</f>
        <v/>
      </c>
      <c r="G26" s="4">
        <f>IF(AND(D26="",E26=""),"Yes",IF(AND(ISNUMBER(D26),ISNUMBER(E26)),IF(ABS(E26-D26)&lt;=1E-9*MAX(1,ABS(D26)),"Yes","No"),IF(D26=E26,"Yes","No")))</f>
        <v/>
      </c>
    </row>
    <row r="27">
      <c r="A27" s="4" t="inlineStr">
        <is>
          <t>Market</t>
        </is>
      </c>
      <c r="B27" s="4" t="inlineStr">
        <is>
          <t>PL OC9 market pay, EUR</t>
        </is>
      </c>
      <c r="D27" s="43" t="n">
        <v>17581.1795436</v>
      </c>
      <c r="E27" s="44">
        <f>Market!K42</f>
        <v/>
      </c>
      <c r="F27" s="45">
        <f>IF(AND(ISNUMBER(D27),ISNUMBER(E27)),E27-D27,"")</f>
        <v/>
      </c>
      <c r="G27" s="4">
        <f>IF(AND(D27="",E27=""),"Yes",IF(AND(ISNUMBER(D27),ISNUMBER(E27)),IF(ABS(E27-D27)&lt;=1E-9*MAX(1,ABS(D27)),"Yes","No"),IF(D27=E27,"Yes","No")))</f>
        <v/>
      </c>
    </row>
    <row r="28">
      <c r="A28" s="4" t="inlineStr">
        <is>
          <t>Market</t>
        </is>
      </c>
      <c r="B28" s="4" t="inlineStr">
        <is>
          <t>DE OC1 market pay, EUR</t>
        </is>
      </c>
      <c r="D28" s="43" t="n">
        <v>123043.843869</v>
      </c>
      <c r="E28" s="44">
        <f>Market!K43</f>
        <v/>
      </c>
      <c r="F28" s="45">
        <f>IF(AND(ISNUMBER(D28),ISNUMBER(E28)),E28-D28,"")</f>
        <v/>
      </c>
      <c r="G28" s="4">
        <f>IF(AND(D28="",E28=""),"Yes",IF(AND(ISNUMBER(D28),ISNUMBER(E28)),IF(ABS(E28-D28)&lt;=1E-9*MAX(1,ABS(D28)),"Yes","No"),IF(D28=E28,"Yes","No")))</f>
        <v/>
      </c>
    </row>
    <row r="29">
      <c r="A29" s="4" t="inlineStr">
        <is>
          <t>Market</t>
        </is>
      </c>
      <c r="B29" s="4" t="inlineStr">
        <is>
          <t>DE OC2 market pay, EUR</t>
        </is>
      </c>
      <c r="D29" s="43" t="n">
        <v>83423.91002939999</v>
      </c>
      <c r="E29" s="44">
        <f>Market!K44</f>
        <v/>
      </c>
      <c r="F29" s="45">
        <f>IF(AND(ISNUMBER(D29),ISNUMBER(E29)),E29-D29,"")</f>
        <v/>
      </c>
      <c r="G29" s="4">
        <f>IF(AND(D29="",E29=""),"Yes",IF(AND(ISNUMBER(D29),ISNUMBER(E29)),IF(ABS(E29-D29)&lt;=1E-9*MAX(1,ABS(D29)),"Yes","No"),IF(D29=E29,"Yes","No")))</f>
        <v/>
      </c>
    </row>
    <row r="30">
      <c r="A30" s="4" t="inlineStr">
        <is>
          <t>Market</t>
        </is>
      </c>
      <c r="B30" s="4" t="inlineStr">
        <is>
          <t>DE OC3 market pay, EUR</t>
        </is>
      </c>
      <c r="D30" s="43" t="n">
        <v>63763.1932657</v>
      </c>
      <c r="E30" s="44">
        <f>Market!K45</f>
        <v/>
      </c>
      <c r="F30" s="45">
        <f>IF(AND(ISNUMBER(D30),ISNUMBER(E30)),E30-D30,"")</f>
        <v/>
      </c>
      <c r="G30" s="4">
        <f>IF(AND(D30="",E30=""),"Yes",IF(AND(ISNUMBER(D30),ISNUMBER(E30)),IF(ABS(E30-D30)&lt;=1E-9*MAX(1,ABS(D30)),"Yes","No"),IF(D30=E30,"Yes","No")))</f>
        <v/>
      </c>
    </row>
    <row r="31">
      <c r="A31" s="4" t="inlineStr">
        <is>
          <t>Market</t>
        </is>
      </c>
      <c r="B31" s="4" t="inlineStr">
        <is>
          <t>DE OC4 market pay, EUR</t>
        </is>
      </c>
      <c r="D31" s="43" t="n">
        <v>52281.6369545</v>
      </c>
      <c r="E31" s="44">
        <f>Market!K46</f>
        <v/>
      </c>
      <c r="F31" s="45">
        <f>IF(AND(ISNUMBER(D31),ISNUMBER(E31)),E31-D31,"")</f>
        <v/>
      </c>
      <c r="G31" s="4">
        <f>IF(AND(D31="",E31=""),"Yes",IF(AND(ISNUMBER(D31),ISNUMBER(E31)),IF(ABS(E31-D31)&lt;=1E-9*MAX(1,ABS(D31)),"Yes","No"),IF(D31=E31,"Yes","No")))</f>
        <v/>
      </c>
    </row>
    <row r="32">
      <c r="A32" s="4" t="inlineStr">
        <is>
          <t>Market</t>
        </is>
      </c>
      <c r="B32" s="4" t="inlineStr">
        <is>
          <t>DE OC8 market pay, EUR</t>
        </is>
      </c>
      <c r="D32" s="43" t="n">
        <v>47695.815703</v>
      </c>
      <c r="E32" s="44">
        <f>Market!K47</f>
        <v/>
      </c>
      <c r="F32" s="45">
        <f>IF(AND(ISNUMBER(D32),ISNUMBER(E32)),E32-D32,"")</f>
        <v/>
      </c>
      <c r="G32" s="4">
        <f>IF(AND(D32="",E32=""),"Yes",IF(AND(ISNUMBER(D32),ISNUMBER(E32)),IF(ABS(E32-D32)&lt;=1E-9*MAX(1,ABS(D32)),"Yes","No"),IF(D32=E32,"Yes","No")))</f>
        <v/>
      </c>
    </row>
    <row r="33">
      <c r="A33" s="4" t="inlineStr">
        <is>
          <t>Market</t>
        </is>
      </c>
      <c r="B33" s="4" t="inlineStr">
        <is>
          <t>DE OC9 market pay, EUR</t>
        </is>
      </c>
      <c r="D33" s="43" t="n">
        <v>36701.6839522</v>
      </c>
      <c r="E33" s="44">
        <f>Market!K48</f>
        <v/>
      </c>
      <c r="F33" s="45">
        <f>IF(AND(ISNUMBER(D33),ISNUMBER(E33)),E33-D33,"")</f>
        <v/>
      </c>
      <c r="G33" s="4">
        <f>IF(AND(D33="",E33=""),"Yes",IF(AND(ISNUMBER(D33),ISNUMBER(E33)),IF(ABS(E33-D33)&lt;=1E-9*MAX(1,ABS(D33)),"Yes","No"),IF(D33=E33,"Yes","No")))</f>
        <v/>
      </c>
    </row>
    <row r="34">
      <c r="A34" s="4" t="inlineStr">
        <is>
          <t>Market</t>
        </is>
      </c>
      <c r="B34" s="4" t="inlineStr">
        <is>
          <t>ES OC1 market pay, EUR</t>
        </is>
      </c>
      <c r="D34" s="43" t="n">
        <v>67142.55203209999</v>
      </c>
      <c r="E34" s="44">
        <f>Market!K49</f>
        <v/>
      </c>
      <c r="F34" s="45">
        <f>IF(AND(ISNUMBER(D34),ISNUMBER(E34)),E34-D34,"")</f>
        <v/>
      </c>
      <c r="G34" s="4">
        <f>IF(AND(D34="",E34=""),"Yes",IF(AND(ISNUMBER(D34),ISNUMBER(E34)),IF(ABS(E34-D34)&lt;=1E-9*MAX(1,ABS(D34)),"Yes","No"),IF(D34=E34,"Yes","No")))</f>
        <v/>
      </c>
    </row>
    <row r="35">
      <c r="A35" s="4" t="inlineStr">
        <is>
          <t>Market</t>
        </is>
      </c>
      <c r="B35" s="4" t="inlineStr">
        <is>
          <t>ES OC2 market pay, EUR</t>
        </is>
      </c>
      <c r="D35" s="43" t="n">
        <v>49137.1558108</v>
      </c>
      <c r="E35" s="44">
        <f>Market!K50</f>
        <v/>
      </c>
      <c r="F35" s="45">
        <f>IF(AND(ISNUMBER(D35),ISNUMBER(E35)),E35-D35,"")</f>
        <v/>
      </c>
      <c r="G35" s="4">
        <f>IF(AND(D35="",E35=""),"Yes",IF(AND(ISNUMBER(D35),ISNUMBER(E35)),IF(ABS(E35-D35)&lt;=1E-9*MAX(1,ABS(D35)),"Yes","No"),IF(D35=E35,"Yes","No")))</f>
        <v/>
      </c>
    </row>
    <row r="36">
      <c r="A36" s="4" t="inlineStr">
        <is>
          <t>Market</t>
        </is>
      </c>
      <c r="B36" s="4" t="inlineStr">
        <is>
          <t>ES OC3 market pay, EUR</t>
        </is>
      </c>
      <c r="D36" s="43" t="n">
        <v>38450.9259997</v>
      </c>
      <c r="E36" s="44">
        <f>Market!K51</f>
        <v/>
      </c>
      <c r="F36" s="45">
        <f>IF(AND(ISNUMBER(D36),ISNUMBER(E36)),E36-D36,"")</f>
        <v/>
      </c>
      <c r="G36" s="4">
        <f>IF(AND(D36="",E36=""),"Yes",IF(AND(ISNUMBER(D36),ISNUMBER(E36)),IF(ABS(E36-D36)&lt;=1E-9*MAX(1,ABS(D36)),"Yes","No"),IF(D36=E36,"Yes","No")))</f>
        <v/>
      </c>
    </row>
    <row r="37">
      <c r="A37" s="4" t="inlineStr">
        <is>
          <t>Market</t>
        </is>
      </c>
      <c r="B37" s="4" t="inlineStr">
        <is>
          <t>ES OC4 market pay, EUR</t>
        </is>
      </c>
      <c r="D37" s="43" t="n">
        <v>30175.2074869</v>
      </c>
      <c r="E37" s="44">
        <f>Market!K52</f>
        <v/>
      </c>
      <c r="F37" s="45">
        <f>IF(AND(ISNUMBER(D37),ISNUMBER(E37)),E37-D37,"")</f>
        <v/>
      </c>
      <c r="G37" s="4">
        <f>IF(AND(D37="",E37=""),"Yes",IF(AND(ISNUMBER(D37),ISNUMBER(E37)),IF(ABS(E37-D37)&lt;=1E-9*MAX(1,ABS(D37)),"Yes","No"),IF(D37=E37,"Yes","No")))</f>
        <v/>
      </c>
    </row>
    <row r="38">
      <c r="A38" s="4" t="inlineStr">
        <is>
          <t>Market</t>
        </is>
      </c>
      <c r="B38" s="4" t="inlineStr">
        <is>
          <t>ES OC8 market pay, EUR</t>
        </is>
      </c>
      <c r="D38" s="43" t="n">
        <v>30735.5618799</v>
      </c>
      <c r="E38" s="44">
        <f>Market!K53</f>
        <v/>
      </c>
      <c r="F38" s="45">
        <f>IF(AND(ISNUMBER(D38),ISNUMBER(E38)),E38-D38,"")</f>
        <v/>
      </c>
      <c r="G38" s="4">
        <f>IF(AND(D38="",E38=""),"Yes",IF(AND(ISNUMBER(D38),ISNUMBER(E38)),IF(ABS(E38-D38)&lt;=1E-9*MAX(1,ABS(D38)),"Yes","No"),IF(D38=E38,"Yes","No")))</f>
        <v/>
      </c>
    </row>
    <row r="39">
      <c r="A39" s="4" t="inlineStr">
        <is>
          <t>Market</t>
        </is>
      </c>
      <c r="B39" s="4" t="inlineStr">
        <is>
          <t>ES OC9 market pay, EUR</t>
        </is>
      </c>
      <c r="D39" s="43" t="n">
        <v>23130.0469693</v>
      </c>
      <c r="E39" s="44">
        <f>Market!K54</f>
        <v/>
      </c>
      <c r="F39" s="45">
        <f>IF(AND(ISNUMBER(D39),ISNUMBER(E39)),E39-D39,"")</f>
        <v/>
      </c>
      <c r="G39" s="4">
        <f>IF(AND(D39="",E39=""),"Yes",IF(AND(ISNUMBER(D39),ISNUMBER(E39)),IF(ABS(E39-D39)&lt;=1E-9*MAX(1,ABS(D39)),"Yes","No"),IF(D39=E39,"Yes","No")))</f>
        <v/>
      </c>
    </row>
    <row r="40">
      <c r="A40" s="4" t="inlineStr">
        <is>
          <t>Roles</t>
        </is>
      </c>
      <c r="B40" s="4" t="inlineStr">
        <is>
          <t>Customer Service L1 points</t>
        </is>
      </c>
      <c r="D40" s="5" t="n">
        <v>175</v>
      </c>
      <c r="E40" s="6">
        <f>Roles!I5</f>
        <v/>
      </c>
      <c r="F40" s="45">
        <f>IF(AND(ISNUMBER(D40),ISNUMBER(E40)),E40-D40,"")</f>
        <v/>
      </c>
      <c r="G40" s="4">
        <f>IF(AND(D40="",E40=""),"Yes",IF(AND(ISNUMBER(D40),ISNUMBER(E40)),IF(ABS(E40-D40)&lt;=1E-9*MAX(1,ABS(D40)),"Yes","No"),IF(D40=E40,"Yes","No")))</f>
        <v/>
      </c>
    </row>
    <row r="41">
      <c r="A41" s="4" t="inlineStr">
        <is>
          <t>Roles</t>
        </is>
      </c>
      <c r="B41" s="4" t="inlineStr">
        <is>
          <t>Customer Service L1 grade</t>
        </is>
      </c>
      <c r="D41" s="5" t="inlineStr">
        <is>
          <t>B</t>
        </is>
      </c>
      <c r="E41" s="6">
        <f>Roles!J5</f>
        <v/>
      </c>
      <c r="F41" s="45">
        <f>IF(AND(ISNUMBER(D41),ISNUMBER(E41)),E41-D41,"")</f>
        <v/>
      </c>
      <c r="G41" s="4">
        <f>IF(AND(D41="",E41=""),"Yes",IF(AND(ISNUMBER(D41),ISNUMBER(E41)),IF(ABS(E41-D41)&lt;=1E-9*MAX(1,ABS(D41)),"Yes","No"),IF(D41=E41,"Yes","No")))</f>
        <v/>
      </c>
    </row>
    <row r="42">
      <c r="A42" s="4" t="inlineStr">
        <is>
          <t>Roles</t>
        </is>
      </c>
      <c r="B42" s="4" t="inlineStr">
        <is>
          <t>Customer Service L2 market IT</t>
        </is>
      </c>
      <c r="D42" s="43" t="n">
        <v>35427.3210661</v>
      </c>
      <c r="E42" s="44">
        <f>Roles!L6</f>
        <v/>
      </c>
      <c r="F42" s="45">
        <f>IF(AND(ISNUMBER(D42),ISNUMBER(E42)),E42-D42,"")</f>
        <v/>
      </c>
      <c r="G42" s="4">
        <f>IF(AND(D42="",E42=""),"Yes",IF(AND(ISNUMBER(D42),ISNUMBER(E42)),IF(ABS(E42-D42)&lt;=1E-9*MAX(1,ABS(D42)),"Yes","No"),IF(D42=E42,"Yes","No")))</f>
        <v/>
      </c>
    </row>
    <row r="43">
      <c r="A43" s="4" t="inlineStr">
        <is>
          <t>Roles</t>
        </is>
      </c>
      <c r="B43" s="4" t="inlineStr">
        <is>
          <t>Customer Service L2 market PL</t>
        </is>
      </c>
      <c r="D43" s="43" t="n">
        <v>22098.6552005</v>
      </c>
      <c r="E43" s="44">
        <f>Roles!M6</f>
        <v/>
      </c>
      <c r="F43" s="45">
        <f>IF(AND(ISNUMBER(D43),ISNUMBER(E43)),E43-D43,"")</f>
        <v/>
      </c>
      <c r="G43" s="4">
        <f>IF(AND(D43="",E43=""),"Yes",IF(AND(ISNUMBER(D43),ISNUMBER(E43)),IF(ABS(E43-D43)&lt;=1E-9*MAX(1,ABS(D43)),"Yes","No"),IF(D43=E43,"Yes","No")))</f>
        <v/>
      </c>
    </row>
    <row r="44">
      <c r="A44" s="4" t="inlineStr">
        <is>
          <t>Roles</t>
        </is>
      </c>
      <c r="B44" s="4" t="inlineStr">
        <is>
          <t>Customer Service L2 market DE</t>
        </is>
      </c>
      <c r="D44" s="43" t="n">
        <v>52281.6369545</v>
      </c>
      <c r="E44" s="44">
        <f>Roles!N6</f>
        <v/>
      </c>
      <c r="F44" s="45">
        <f>IF(AND(ISNUMBER(D44),ISNUMBER(E44)),E44-D44,"")</f>
        <v/>
      </c>
      <c r="G44" s="4">
        <f>IF(AND(D44="",E44=""),"Yes",IF(AND(ISNUMBER(D44),ISNUMBER(E44)),IF(ABS(E44-D44)&lt;=1E-9*MAX(1,ABS(D44)),"Yes","No"),IF(D44=E44,"Yes","No")))</f>
        <v/>
      </c>
    </row>
    <row r="45">
      <c r="A45" s="4" t="inlineStr">
        <is>
          <t>Roles</t>
        </is>
      </c>
      <c r="B45" s="4" t="inlineStr">
        <is>
          <t>Customer Service L2 market ES</t>
        </is>
      </c>
      <c r="D45" s="43" t="n">
        <v>30175.2074869</v>
      </c>
      <c r="E45" s="44">
        <f>Roles!O6</f>
        <v/>
      </c>
      <c r="F45" s="45">
        <f>IF(AND(ISNUMBER(D45),ISNUMBER(E45)),E45-D45,"")</f>
        <v/>
      </c>
      <c r="G45" s="4">
        <f>IF(AND(D45="",E45=""),"Yes",IF(AND(ISNUMBER(D45),ISNUMBER(E45)),IF(ABS(E45-D45)&lt;=1E-9*MAX(1,ABS(D45)),"Yes","No"),IF(D45=E45,"Yes","No")))</f>
        <v/>
      </c>
    </row>
    <row r="46">
      <c r="A46" s="4" t="inlineStr">
        <is>
          <t>Roles</t>
        </is>
      </c>
      <c r="B46" s="4" t="inlineStr">
        <is>
          <t>Customer Service L2 points</t>
        </is>
      </c>
      <c r="D46" s="5" t="n">
        <v>210</v>
      </c>
      <c r="E46" s="6">
        <f>Roles!I6</f>
        <v/>
      </c>
      <c r="F46" s="45">
        <f>IF(AND(ISNUMBER(D46),ISNUMBER(E46)),E46-D46,"")</f>
        <v/>
      </c>
      <c r="G46" s="4">
        <f>IF(AND(D46="",E46=""),"Yes",IF(AND(ISNUMBER(D46),ISNUMBER(E46)),IF(ABS(E46-D46)&lt;=1E-9*MAX(1,ABS(D46)),"Yes","No"),IF(D46=E46,"Yes","No")))</f>
        <v/>
      </c>
    </row>
    <row r="47">
      <c r="A47" s="4" t="inlineStr">
        <is>
          <t>Roles</t>
        </is>
      </c>
      <c r="B47" s="4" t="inlineStr">
        <is>
          <t>Customer Service L2 grade</t>
        </is>
      </c>
      <c r="D47" s="5" t="inlineStr">
        <is>
          <t>C</t>
        </is>
      </c>
      <c r="E47" s="6">
        <f>Roles!J6</f>
        <v/>
      </c>
      <c r="F47" s="45">
        <f>IF(AND(ISNUMBER(D47),ISNUMBER(E47)),E47-D47,"")</f>
        <v/>
      </c>
      <c r="G47" s="4">
        <f>IF(AND(D47="",E47=""),"Yes",IF(AND(ISNUMBER(D47),ISNUMBER(E47)),IF(ABS(E47-D47)&lt;=1E-9*MAX(1,ABS(D47)),"Yes","No"),IF(D47=E47,"Yes","No")))</f>
        <v/>
      </c>
    </row>
    <row r="48">
      <c r="A48" s="4" t="inlineStr">
        <is>
          <t>Roles</t>
        </is>
      </c>
      <c r="B48" s="4" t="inlineStr">
        <is>
          <t>Customer Service L3 points</t>
        </is>
      </c>
      <c r="D48" s="5" t="n">
        <v>280</v>
      </c>
      <c r="E48" s="6">
        <f>Roles!I7</f>
        <v/>
      </c>
      <c r="F48" s="45">
        <f>IF(AND(ISNUMBER(D48),ISNUMBER(E48)),E48-D48,"")</f>
        <v/>
      </c>
      <c r="G48" s="4">
        <f>IF(AND(D48="",E48=""),"Yes",IF(AND(ISNUMBER(D48),ISNUMBER(E48)),IF(ABS(E48-D48)&lt;=1E-9*MAX(1,ABS(D48)),"Yes","No"),IF(D48=E48,"Yes","No")))</f>
        <v/>
      </c>
    </row>
    <row r="49">
      <c r="A49" s="4" t="inlineStr">
        <is>
          <t>Roles</t>
        </is>
      </c>
      <c r="B49" s="4" t="inlineStr">
        <is>
          <t>Customer Service L3 grade</t>
        </is>
      </c>
      <c r="D49" s="5" t="inlineStr">
        <is>
          <t>D</t>
        </is>
      </c>
      <c r="E49" s="6">
        <f>Roles!J7</f>
        <v/>
      </c>
      <c r="F49" s="45">
        <f>IF(AND(ISNUMBER(D49),ISNUMBER(E49)),E49-D49,"")</f>
        <v/>
      </c>
      <c r="G49" s="4">
        <f>IF(AND(D49="",E49=""),"Yes",IF(AND(ISNUMBER(D49),ISNUMBER(E49)),IF(ABS(E49-D49)&lt;=1E-9*MAX(1,ABS(D49)),"Yes","No"),IF(D49=E49,"Yes","No")))</f>
        <v/>
      </c>
    </row>
    <row r="50">
      <c r="A50" s="4" t="inlineStr">
        <is>
          <t>Roles</t>
        </is>
      </c>
      <c r="B50" s="4" t="inlineStr">
        <is>
          <t>Customer Service L4 points</t>
        </is>
      </c>
      <c r="D50" s="5" t="n">
        <v>320</v>
      </c>
      <c r="E50" s="6">
        <f>Roles!I8</f>
        <v/>
      </c>
      <c r="F50" s="45">
        <f>IF(AND(ISNUMBER(D50),ISNUMBER(E50)),E50-D50,"")</f>
        <v/>
      </c>
      <c r="G50" s="4">
        <f>IF(AND(D50="",E50=""),"Yes",IF(AND(ISNUMBER(D50),ISNUMBER(E50)),IF(ABS(E50-D50)&lt;=1E-9*MAX(1,ABS(D50)),"Yes","No"),IF(D50=E50,"Yes","No")))</f>
        <v/>
      </c>
    </row>
    <row r="51">
      <c r="A51" s="4" t="inlineStr">
        <is>
          <t>Roles</t>
        </is>
      </c>
      <c r="B51" s="4" t="inlineStr">
        <is>
          <t>Customer Service L4 grade</t>
        </is>
      </c>
      <c r="D51" s="5" t="inlineStr">
        <is>
          <t>E</t>
        </is>
      </c>
      <c r="E51" s="6">
        <f>Roles!J8</f>
        <v/>
      </c>
      <c r="F51" s="45">
        <f>IF(AND(ISNUMBER(D51),ISNUMBER(E51)),E51-D51,"")</f>
        <v/>
      </c>
      <c r="G51" s="4">
        <f>IF(AND(D51="",E51=""),"Yes",IF(AND(ISNUMBER(D51),ISNUMBER(E51)),IF(ABS(E51-D51)&lt;=1E-9*MAX(1,ABS(D51)),"Yes","No"),IF(D51=E51,"Yes","No")))</f>
        <v/>
      </c>
    </row>
    <row r="52">
      <c r="A52" s="4" t="inlineStr">
        <is>
          <t>Roles</t>
        </is>
      </c>
      <c r="B52" s="4" t="inlineStr">
        <is>
          <t>Customer Service L5 market IT</t>
        </is>
      </c>
      <c r="D52" s="43" t="n">
        <v>119149.388408</v>
      </c>
      <c r="E52" s="44">
        <f>Roles!L9</f>
        <v/>
      </c>
      <c r="F52" s="45">
        <f>IF(AND(ISNUMBER(D52),ISNUMBER(E52)),E52-D52,"")</f>
        <v/>
      </c>
      <c r="G52" s="4">
        <f>IF(AND(D52="",E52=""),"Yes",IF(AND(ISNUMBER(D52),ISNUMBER(E52)),IF(ABS(E52-D52)&lt;=1E-9*MAX(1,ABS(D52)),"Yes","No"),IF(D52=E52,"Yes","No")))</f>
        <v/>
      </c>
    </row>
    <row r="53">
      <c r="A53" s="4" t="inlineStr">
        <is>
          <t>Roles</t>
        </is>
      </c>
      <c r="B53" s="4" t="inlineStr">
        <is>
          <t>Customer Service L5 market PL</t>
        </is>
      </c>
      <c r="D53" s="43" t="n">
        <v>50412.6489723</v>
      </c>
      <c r="E53" s="44">
        <f>Roles!M9</f>
        <v/>
      </c>
      <c r="F53" s="45">
        <f>IF(AND(ISNUMBER(D53),ISNUMBER(E53)),E53-D53,"")</f>
        <v/>
      </c>
      <c r="G53" s="4">
        <f>IF(AND(D53="",E53=""),"Yes",IF(AND(ISNUMBER(D53),ISNUMBER(E53)),IF(ABS(E53-D53)&lt;=1E-9*MAX(1,ABS(D53)),"Yes","No"),IF(D53=E53,"Yes","No")))</f>
        <v/>
      </c>
    </row>
    <row r="54">
      <c r="A54" s="4" t="inlineStr">
        <is>
          <t>Roles</t>
        </is>
      </c>
      <c r="B54" s="4" t="inlineStr">
        <is>
          <t>Customer Service L5 market DE</t>
        </is>
      </c>
      <c r="D54" s="43" t="n">
        <v>123043.843869</v>
      </c>
      <c r="E54" s="44">
        <f>Roles!N9</f>
        <v/>
      </c>
      <c r="F54" s="45">
        <f>IF(AND(ISNUMBER(D54),ISNUMBER(E54)),E54-D54,"")</f>
        <v/>
      </c>
      <c r="G54" s="4">
        <f>IF(AND(D54="",E54=""),"Yes",IF(AND(ISNUMBER(D54),ISNUMBER(E54)),IF(ABS(E54-D54)&lt;=1E-9*MAX(1,ABS(D54)),"Yes","No"),IF(D54=E54,"Yes","No")))</f>
        <v/>
      </c>
    </row>
    <row r="55">
      <c r="A55" s="4" t="inlineStr">
        <is>
          <t>Roles</t>
        </is>
      </c>
      <c r="B55" s="4" t="inlineStr">
        <is>
          <t>Customer Service L5 market ES</t>
        </is>
      </c>
      <c r="D55" s="43" t="n">
        <v>67142.55203209999</v>
      </c>
      <c r="E55" s="44">
        <f>Roles!O9</f>
        <v/>
      </c>
      <c r="F55" s="45">
        <f>IF(AND(ISNUMBER(D55),ISNUMBER(E55)),E55-D55,"")</f>
        <v/>
      </c>
      <c r="G55" s="4">
        <f>IF(AND(D55="",E55=""),"Yes",IF(AND(ISNUMBER(D55),ISNUMBER(E55)),IF(ABS(E55-D55)&lt;=1E-9*MAX(1,ABS(D55)),"Yes","No"),IF(D55=E55,"Yes","No")))</f>
        <v/>
      </c>
    </row>
    <row r="56">
      <c r="A56" s="4" t="inlineStr">
        <is>
          <t>Roles</t>
        </is>
      </c>
      <c r="B56" s="4" t="inlineStr">
        <is>
          <t>Customer Service L5 points</t>
        </is>
      </c>
      <c r="D56" s="5" t="n">
        <v>340</v>
      </c>
      <c r="E56" s="6">
        <f>Roles!I9</f>
        <v/>
      </c>
      <c r="F56" s="45">
        <f>IF(AND(ISNUMBER(D56),ISNUMBER(E56)),E56-D56,"")</f>
        <v/>
      </c>
      <c r="G56" s="4">
        <f>IF(AND(D56="",E56=""),"Yes",IF(AND(ISNUMBER(D56),ISNUMBER(E56)),IF(ABS(E56-D56)&lt;=1E-9*MAX(1,ABS(D56)),"Yes","No"),IF(D56=E56,"Yes","No")))</f>
        <v/>
      </c>
    </row>
    <row r="57">
      <c r="A57" s="4" t="inlineStr">
        <is>
          <t>Roles</t>
        </is>
      </c>
      <c r="B57" s="4" t="inlineStr">
        <is>
          <t>Customer Service L5 grade</t>
        </is>
      </c>
      <c r="D57" s="5" t="inlineStr">
        <is>
          <t>F</t>
        </is>
      </c>
      <c r="E57" s="6">
        <f>Roles!J9</f>
        <v/>
      </c>
      <c r="F57" s="45">
        <f>IF(AND(ISNUMBER(D57),ISNUMBER(E57)),E57-D57,"")</f>
        <v/>
      </c>
      <c r="G57" s="4">
        <f>IF(AND(D57="",E57=""),"Yes",IF(AND(ISNUMBER(D57),ISNUMBER(E57)),IF(ABS(E57-D57)&lt;=1E-9*MAX(1,ABS(D57)),"Yes","No"),IF(D57=E57,"Yes","No")))</f>
        <v/>
      </c>
    </row>
    <row r="58">
      <c r="A58" s="4" t="inlineStr">
        <is>
          <t>Roles</t>
        </is>
      </c>
      <c r="B58" s="4" t="inlineStr">
        <is>
          <t>Customer Service L6 points</t>
        </is>
      </c>
      <c r="D58" s="5" t="n">
        <v>410</v>
      </c>
      <c r="E58" s="6">
        <f>Roles!I10</f>
        <v/>
      </c>
      <c r="F58" s="45">
        <f>IF(AND(ISNUMBER(D58),ISNUMBER(E58)),E58-D58,"")</f>
        <v/>
      </c>
      <c r="G58" s="4">
        <f>IF(AND(D58="",E58=""),"Yes",IF(AND(ISNUMBER(D58),ISNUMBER(E58)),IF(ABS(E58-D58)&lt;=1E-9*MAX(1,ABS(D58)),"Yes","No"),IF(D58=E58,"Yes","No")))</f>
        <v/>
      </c>
    </row>
    <row r="59">
      <c r="A59" s="4" t="inlineStr">
        <is>
          <t>Roles</t>
        </is>
      </c>
      <c r="B59" s="4" t="inlineStr">
        <is>
          <t>Customer Service L6 grade</t>
        </is>
      </c>
      <c r="D59" s="5" t="inlineStr">
        <is>
          <t>G</t>
        </is>
      </c>
      <c r="E59" s="6">
        <f>Roles!J10</f>
        <v/>
      </c>
      <c r="F59" s="45">
        <f>IF(AND(ISNUMBER(D59),ISNUMBER(E59)),E59-D59,"")</f>
        <v/>
      </c>
      <c r="G59" s="4">
        <f>IF(AND(D59="",E59=""),"Yes",IF(AND(ISNUMBER(D59),ISNUMBER(E59)),IF(ABS(E59-D59)&lt;=1E-9*MAX(1,ABS(D59)),"Yes","No"),IF(D59=E59,"Yes","No")))</f>
        <v/>
      </c>
    </row>
    <row r="60">
      <c r="A60" s="4" t="inlineStr">
        <is>
          <t>Roles</t>
        </is>
      </c>
      <c r="B60" s="4" t="inlineStr">
        <is>
          <t>Operations L1 points</t>
        </is>
      </c>
      <c r="D60" s="5" t="n">
        <v>190</v>
      </c>
      <c r="E60" s="6">
        <f>Roles!I11</f>
        <v/>
      </c>
      <c r="F60" s="45">
        <f>IF(AND(ISNUMBER(D60),ISNUMBER(E60)),E60-D60,"")</f>
        <v/>
      </c>
      <c r="G60" s="4">
        <f>IF(AND(D60="",E60=""),"Yes",IF(AND(ISNUMBER(D60),ISNUMBER(E60)),IF(ABS(E60-D60)&lt;=1E-9*MAX(1,ABS(D60)),"Yes","No"),IF(D60=E60,"Yes","No")))</f>
        <v/>
      </c>
    </row>
    <row r="61">
      <c r="A61" s="4" t="inlineStr">
        <is>
          <t>Roles</t>
        </is>
      </c>
      <c r="B61" s="4" t="inlineStr">
        <is>
          <t>Operations L1 grade</t>
        </is>
      </c>
      <c r="D61" s="5" t="inlineStr">
        <is>
          <t>B</t>
        </is>
      </c>
      <c r="E61" s="6">
        <f>Roles!J11</f>
        <v/>
      </c>
      <c r="F61" s="45">
        <f>IF(AND(ISNUMBER(D61),ISNUMBER(E61)),E61-D61,"")</f>
        <v/>
      </c>
      <c r="G61" s="4">
        <f>IF(AND(D61="",E61=""),"Yes",IF(AND(ISNUMBER(D61),ISNUMBER(E61)),IF(ABS(E61-D61)&lt;=1E-9*MAX(1,ABS(D61)),"Yes","No"),IF(D61=E61,"Yes","No")))</f>
        <v/>
      </c>
    </row>
    <row r="62">
      <c r="A62" s="4" t="inlineStr">
        <is>
          <t>Roles</t>
        </is>
      </c>
      <c r="B62" s="4" t="inlineStr">
        <is>
          <t>Operations L2 market IT</t>
        </is>
      </c>
      <c r="D62" s="43" t="n">
        <v>32970.6820141</v>
      </c>
      <c r="E62" s="44">
        <f>Roles!L12</f>
        <v/>
      </c>
      <c r="F62" s="45">
        <f>IF(AND(ISNUMBER(D62),ISNUMBER(E62)),E62-D62,"")</f>
        <v/>
      </c>
      <c r="G62" s="4">
        <f>IF(AND(D62="",E62=""),"Yes",IF(AND(ISNUMBER(D62),ISNUMBER(E62)),IF(ABS(E62-D62)&lt;=1E-9*MAX(1,ABS(D62)),"Yes","No"),IF(D62=E62,"Yes","No")))</f>
        <v/>
      </c>
    </row>
    <row r="63">
      <c r="A63" s="4" t="inlineStr">
        <is>
          <t>Roles</t>
        </is>
      </c>
      <c r="B63" s="4" t="inlineStr">
        <is>
          <t>Operations L2 market PL</t>
        </is>
      </c>
      <c r="D63" s="43" t="n">
        <v>23500.5670966</v>
      </c>
      <c r="E63" s="44">
        <f>Roles!M12</f>
        <v/>
      </c>
      <c r="F63" s="45">
        <f>IF(AND(ISNUMBER(D63),ISNUMBER(E63)),E63-D63,"")</f>
        <v/>
      </c>
      <c r="G63" s="4">
        <f>IF(AND(D63="",E63=""),"Yes",IF(AND(ISNUMBER(D63),ISNUMBER(E63)),IF(ABS(E63-D63)&lt;=1E-9*MAX(1,ABS(D63)),"Yes","No"),IF(D63=E63,"Yes","No")))</f>
        <v/>
      </c>
    </row>
    <row r="64">
      <c r="A64" s="4" t="inlineStr">
        <is>
          <t>Roles</t>
        </is>
      </c>
      <c r="B64" s="4" t="inlineStr">
        <is>
          <t>Operations L2 market DE</t>
        </is>
      </c>
      <c r="D64" s="43" t="n">
        <v>47695.815703</v>
      </c>
      <c r="E64" s="44">
        <f>Roles!N12</f>
        <v/>
      </c>
      <c r="F64" s="45">
        <f>IF(AND(ISNUMBER(D64),ISNUMBER(E64)),E64-D64,"")</f>
        <v/>
      </c>
      <c r="G64" s="4">
        <f>IF(AND(D64="",E64=""),"Yes",IF(AND(ISNUMBER(D64),ISNUMBER(E64)),IF(ABS(E64-D64)&lt;=1E-9*MAX(1,ABS(D64)),"Yes","No"),IF(D64=E64,"Yes","No")))</f>
        <v/>
      </c>
    </row>
    <row r="65">
      <c r="A65" s="4" t="inlineStr">
        <is>
          <t>Roles</t>
        </is>
      </c>
      <c r="B65" s="4" t="inlineStr">
        <is>
          <t>Operations L2 market ES</t>
        </is>
      </c>
      <c r="D65" s="43" t="n">
        <v>30735.5618799</v>
      </c>
      <c r="E65" s="44">
        <f>Roles!O12</f>
        <v/>
      </c>
      <c r="F65" s="45">
        <f>IF(AND(ISNUMBER(D65),ISNUMBER(E65)),E65-D65,"")</f>
        <v/>
      </c>
      <c r="G65" s="4">
        <f>IF(AND(D65="",E65=""),"Yes",IF(AND(ISNUMBER(D65),ISNUMBER(E65)),IF(ABS(E65-D65)&lt;=1E-9*MAX(1,ABS(D65)),"Yes","No"),IF(D65=E65,"Yes","No")))</f>
        <v/>
      </c>
    </row>
    <row r="66">
      <c r="A66" s="4" t="inlineStr">
        <is>
          <t>Roles</t>
        </is>
      </c>
      <c r="B66" s="4" t="inlineStr">
        <is>
          <t>Operations L2 points</t>
        </is>
      </c>
      <c r="D66" s="5" t="n">
        <v>225</v>
      </c>
      <c r="E66" s="6">
        <f>Roles!I12</f>
        <v/>
      </c>
      <c r="F66" s="45">
        <f>IF(AND(ISNUMBER(D66),ISNUMBER(E66)),E66-D66,"")</f>
        <v/>
      </c>
      <c r="G66" s="4">
        <f>IF(AND(D66="",E66=""),"Yes",IF(AND(ISNUMBER(D66),ISNUMBER(E66)),IF(ABS(E66-D66)&lt;=1E-9*MAX(1,ABS(D66)),"Yes","No"),IF(D66=E66,"Yes","No")))</f>
        <v/>
      </c>
    </row>
    <row r="67">
      <c r="A67" s="4" t="inlineStr">
        <is>
          <t>Roles</t>
        </is>
      </c>
      <c r="B67" s="4" t="inlineStr">
        <is>
          <t>Operations L2 grade</t>
        </is>
      </c>
      <c r="D67" s="5" t="inlineStr">
        <is>
          <t>C</t>
        </is>
      </c>
      <c r="E67" s="6">
        <f>Roles!J12</f>
        <v/>
      </c>
      <c r="F67" s="45">
        <f>IF(AND(ISNUMBER(D67),ISNUMBER(E67)),E67-D67,"")</f>
        <v/>
      </c>
      <c r="G67" s="4">
        <f>IF(AND(D67="",E67=""),"Yes",IF(AND(ISNUMBER(D67),ISNUMBER(E67)),IF(ABS(E67-D67)&lt;=1E-9*MAX(1,ABS(D67)),"Yes","No"),IF(D67=E67,"Yes","No")))</f>
        <v/>
      </c>
    </row>
    <row r="68">
      <c r="A68" s="4" t="inlineStr">
        <is>
          <t>Roles</t>
        </is>
      </c>
      <c r="B68" s="4" t="inlineStr">
        <is>
          <t>Operations L3 points</t>
        </is>
      </c>
      <c r="D68" s="5" t="n">
        <v>295</v>
      </c>
      <c r="E68" s="6">
        <f>Roles!I13</f>
        <v/>
      </c>
      <c r="F68" s="45">
        <f>IF(AND(ISNUMBER(D68),ISNUMBER(E68)),E68-D68,"")</f>
        <v/>
      </c>
      <c r="G68" s="4">
        <f>IF(AND(D68="",E68=""),"Yes",IF(AND(ISNUMBER(D68),ISNUMBER(E68)),IF(ABS(E68-D68)&lt;=1E-9*MAX(1,ABS(D68)),"Yes","No"),IF(D68=E68,"Yes","No")))</f>
        <v/>
      </c>
    </row>
    <row r="69">
      <c r="A69" s="4" t="inlineStr">
        <is>
          <t>Roles</t>
        </is>
      </c>
      <c r="B69" s="4" t="inlineStr">
        <is>
          <t>Operations L3 grade</t>
        </is>
      </c>
      <c r="D69" s="5" t="inlineStr">
        <is>
          <t>D</t>
        </is>
      </c>
      <c r="E69" s="6">
        <f>Roles!J13</f>
        <v/>
      </c>
      <c r="F69" s="45">
        <f>IF(AND(ISNUMBER(D69),ISNUMBER(E69)),E69-D69,"")</f>
        <v/>
      </c>
      <c r="G69" s="4">
        <f>IF(AND(D69="",E69=""),"Yes",IF(AND(ISNUMBER(D69),ISNUMBER(E69)),IF(ABS(E69-D69)&lt;=1E-9*MAX(1,ABS(D69)),"Yes","No"),IF(D69=E69,"Yes","No")))</f>
        <v/>
      </c>
    </row>
    <row r="70">
      <c r="A70" s="4" t="inlineStr">
        <is>
          <t>Roles</t>
        </is>
      </c>
      <c r="B70" s="4" t="inlineStr">
        <is>
          <t>Operations L4 points</t>
        </is>
      </c>
      <c r="D70" s="5" t="n">
        <v>335</v>
      </c>
      <c r="E70" s="6">
        <f>Roles!I14</f>
        <v/>
      </c>
      <c r="F70" s="45">
        <f>IF(AND(ISNUMBER(D70),ISNUMBER(E70)),E70-D70,"")</f>
        <v/>
      </c>
      <c r="G70" s="4">
        <f>IF(AND(D70="",E70=""),"Yes",IF(AND(ISNUMBER(D70),ISNUMBER(E70)),IF(ABS(E70-D70)&lt;=1E-9*MAX(1,ABS(D70)),"Yes","No"),IF(D70=E70,"Yes","No")))</f>
        <v/>
      </c>
    </row>
    <row r="71">
      <c r="A71" s="4" t="inlineStr">
        <is>
          <t>Roles</t>
        </is>
      </c>
      <c r="B71" s="4" t="inlineStr">
        <is>
          <t>Operations L4 grade</t>
        </is>
      </c>
      <c r="D71" s="5" t="inlineStr">
        <is>
          <t>E</t>
        </is>
      </c>
      <c r="E71" s="6">
        <f>Roles!J14</f>
        <v/>
      </c>
      <c r="F71" s="45">
        <f>IF(AND(ISNUMBER(D71),ISNUMBER(E71)),E71-D71,"")</f>
        <v/>
      </c>
      <c r="G71" s="4">
        <f>IF(AND(D71="",E71=""),"Yes",IF(AND(ISNUMBER(D71),ISNUMBER(E71)),IF(ABS(E71-D71)&lt;=1E-9*MAX(1,ABS(D71)),"Yes","No"),IF(D71=E71,"Yes","No")))</f>
        <v/>
      </c>
    </row>
    <row r="72">
      <c r="A72" s="4" t="inlineStr">
        <is>
          <t>Roles</t>
        </is>
      </c>
      <c r="B72" s="4" t="inlineStr">
        <is>
          <t>Operations L5 market IT</t>
        </is>
      </c>
      <c r="D72" s="43" t="n">
        <v>119149.388408</v>
      </c>
      <c r="E72" s="44">
        <f>Roles!L15</f>
        <v/>
      </c>
      <c r="F72" s="45">
        <f>IF(AND(ISNUMBER(D72),ISNUMBER(E72)),E72-D72,"")</f>
        <v/>
      </c>
      <c r="G72" s="4">
        <f>IF(AND(D72="",E72=""),"Yes",IF(AND(ISNUMBER(D72),ISNUMBER(E72)),IF(ABS(E72-D72)&lt;=1E-9*MAX(1,ABS(D72)),"Yes","No"),IF(D72=E72,"Yes","No")))</f>
        <v/>
      </c>
    </row>
    <row r="73">
      <c r="A73" s="4" t="inlineStr">
        <is>
          <t>Roles</t>
        </is>
      </c>
      <c r="B73" s="4" t="inlineStr">
        <is>
          <t>Operations L5 market PL</t>
        </is>
      </c>
      <c r="D73" s="43" t="n">
        <v>50412.6489723</v>
      </c>
      <c r="E73" s="44">
        <f>Roles!M15</f>
        <v/>
      </c>
      <c r="F73" s="45">
        <f>IF(AND(ISNUMBER(D73),ISNUMBER(E73)),E73-D73,"")</f>
        <v/>
      </c>
      <c r="G73" s="4">
        <f>IF(AND(D73="",E73=""),"Yes",IF(AND(ISNUMBER(D73),ISNUMBER(E73)),IF(ABS(E73-D73)&lt;=1E-9*MAX(1,ABS(D73)),"Yes","No"),IF(D73=E73,"Yes","No")))</f>
        <v/>
      </c>
    </row>
    <row r="74">
      <c r="A74" s="4" t="inlineStr">
        <is>
          <t>Roles</t>
        </is>
      </c>
      <c r="B74" s="4" t="inlineStr">
        <is>
          <t>Operations L5 market DE</t>
        </is>
      </c>
      <c r="D74" s="43" t="n">
        <v>123043.843869</v>
      </c>
      <c r="E74" s="44">
        <f>Roles!N15</f>
        <v/>
      </c>
      <c r="F74" s="45">
        <f>IF(AND(ISNUMBER(D74),ISNUMBER(E74)),E74-D74,"")</f>
        <v/>
      </c>
      <c r="G74" s="4">
        <f>IF(AND(D74="",E74=""),"Yes",IF(AND(ISNUMBER(D74),ISNUMBER(E74)),IF(ABS(E74-D74)&lt;=1E-9*MAX(1,ABS(D74)),"Yes","No"),IF(D74=E74,"Yes","No")))</f>
        <v/>
      </c>
    </row>
    <row r="75">
      <c r="A75" s="4" t="inlineStr">
        <is>
          <t>Roles</t>
        </is>
      </c>
      <c r="B75" s="4" t="inlineStr">
        <is>
          <t>Operations L5 market ES</t>
        </is>
      </c>
      <c r="D75" s="43" t="n">
        <v>67142.55203209999</v>
      </c>
      <c r="E75" s="44">
        <f>Roles!O15</f>
        <v/>
      </c>
      <c r="F75" s="45">
        <f>IF(AND(ISNUMBER(D75),ISNUMBER(E75)),E75-D75,"")</f>
        <v/>
      </c>
      <c r="G75" s="4">
        <f>IF(AND(D75="",E75=""),"Yes",IF(AND(ISNUMBER(D75),ISNUMBER(E75)),IF(ABS(E75-D75)&lt;=1E-9*MAX(1,ABS(D75)),"Yes","No"),IF(D75=E75,"Yes","No")))</f>
        <v/>
      </c>
    </row>
    <row r="76">
      <c r="A76" s="4" t="inlineStr">
        <is>
          <t>Roles</t>
        </is>
      </c>
      <c r="B76" s="4" t="inlineStr">
        <is>
          <t>Operations L5 points</t>
        </is>
      </c>
      <c r="D76" s="5" t="n">
        <v>340</v>
      </c>
      <c r="E76" s="6">
        <f>Roles!I15</f>
        <v/>
      </c>
      <c r="F76" s="45">
        <f>IF(AND(ISNUMBER(D76),ISNUMBER(E76)),E76-D76,"")</f>
        <v/>
      </c>
      <c r="G76" s="4">
        <f>IF(AND(D76="",E76=""),"Yes",IF(AND(ISNUMBER(D76),ISNUMBER(E76)),IF(ABS(E76-D76)&lt;=1E-9*MAX(1,ABS(D76)),"Yes","No"),IF(D76=E76,"Yes","No")))</f>
        <v/>
      </c>
    </row>
    <row r="77">
      <c r="A77" s="4" t="inlineStr">
        <is>
          <t>Roles</t>
        </is>
      </c>
      <c r="B77" s="4" t="inlineStr">
        <is>
          <t>Operations L5 grade</t>
        </is>
      </c>
      <c r="D77" s="5" t="inlineStr">
        <is>
          <t>F</t>
        </is>
      </c>
      <c r="E77" s="6">
        <f>Roles!J15</f>
        <v/>
      </c>
      <c r="F77" s="45">
        <f>IF(AND(ISNUMBER(D77),ISNUMBER(E77)),E77-D77,"")</f>
        <v/>
      </c>
      <c r="G77" s="4">
        <f>IF(AND(D77="",E77=""),"Yes",IF(AND(ISNUMBER(D77),ISNUMBER(E77)),IF(ABS(E77-D77)&lt;=1E-9*MAX(1,ABS(D77)),"Yes","No"),IF(D77=E77,"Yes","No")))</f>
        <v/>
      </c>
    </row>
    <row r="78">
      <c r="A78" s="4" t="inlineStr">
        <is>
          <t>Roles</t>
        </is>
      </c>
      <c r="B78" s="4" t="inlineStr">
        <is>
          <t>Operations L6 points</t>
        </is>
      </c>
      <c r="D78" s="5" t="n">
        <v>410</v>
      </c>
      <c r="E78" s="6">
        <f>Roles!I16</f>
        <v/>
      </c>
      <c r="F78" s="45">
        <f>IF(AND(ISNUMBER(D78),ISNUMBER(E78)),E78-D78,"")</f>
        <v/>
      </c>
      <c r="G78" s="4">
        <f>IF(AND(D78="",E78=""),"Yes",IF(AND(ISNUMBER(D78),ISNUMBER(E78)),IF(ABS(E78-D78)&lt;=1E-9*MAX(1,ABS(D78)),"Yes","No"),IF(D78=E78,"Yes","No")))</f>
        <v/>
      </c>
    </row>
    <row r="79">
      <c r="A79" s="4" t="inlineStr">
        <is>
          <t>Roles</t>
        </is>
      </c>
      <c r="B79" s="4" t="inlineStr">
        <is>
          <t>Operations L6 grade</t>
        </is>
      </c>
      <c r="D79" s="5" t="inlineStr">
        <is>
          <t>G</t>
        </is>
      </c>
      <c r="E79" s="6">
        <f>Roles!J16</f>
        <v/>
      </c>
      <c r="F79" s="45">
        <f>IF(AND(ISNUMBER(D79),ISNUMBER(E79)),E79-D79,"")</f>
        <v/>
      </c>
      <c r="G79" s="4">
        <f>IF(AND(D79="",E79=""),"Yes",IF(AND(ISNUMBER(D79),ISNUMBER(E79)),IF(ABS(E79-D79)&lt;=1E-9*MAX(1,ABS(D79)),"Yes","No"),IF(D79=E79,"Yes","No")))</f>
        <v/>
      </c>
    </row>
    <row r="80">
      <c r="A80" s="4" t="inlineStr">
        <is>
          <t>Roles</t>
        </is>
      </c>
      <c r="B80" s="4" t="inlineStr">
        <is>
          <t>Tech L1 points</t>
        </is>
      </c>
      <c r="D80" s="5" t="n">
        <v>150</v>
      </c>
      <c r="E80" s="6">
        <f>Roles!I17</f>
        <v/>
      </c>
      <c r="F80" s="45">
        <f>IF(AND(ISNUMBER(D80),ISNUMBER(E80)),E80-D80,"")</f>
        <v/>
      </c>
      <c r="G80" s="4">
        <f>IF(AND(D80="",E80=""),"Yes",IF(AND(ISNUMBER(D80),ISNUMBER(E80)),IF(ABS(E80-D80)&lt;=1E-9*MAX(1,ABS(D80)),"Yes","No"),IF(D80=E80,"Yes","No")))</f>
        <v/>
      </c>
    </row>
    <row r="81">
      <c r="A81" s="4" t="inlineStr">
        <is>
          <t>Roles</t>
        </is>
      </c>
      <c r="B81" s="4" t="inlineStr">
        <is>
          <t>Tech L1 grade</t>
        </is>
      </c>
      <c r="D81" s="5" t="inlineStr">
        <is>
          <t>A</t>
        </is>
      </c>
      <c r="E81" s="6">
        <f>Roles!J17</f>
        <v/>
      </c>
      <c r="F81" s="45">
        <f>IF(AND(ISNUMBER(D81),ISNUMBER(E81)),E81-D81,"")</f>
        <v/>
      </c>
      <c r="G81" s="4">
        <f>IF(AND(D81="",E81=""),"Yes",IF(AND(ISNUMBER(D81),ISNUMBER(E81)),IF(ABS(E81-D81)&lt;=1E-9*MAX(1,ABS(D81)),"Yes","No"),IF(D81=E81,"Yes","No")))</f>
        <v/>
      </c>
    </row>
    <row r="82">
      <c r="A82" s="4" t="inlineStr">
        <is>
          <t>Roles</t>
        </is>
      </c>
      <c r="B82" s="4" t="inlineStr">
        <is>
          <t>Tech L2 market IT</t>
        </is>
      </c>
      <c r="D82" s="43" t="n">
        <v>44423.025665</v>
      </c>
      <c r="E82" s="44">
        <f>Roles!L18</f>
        <v/>
      </c>
      <c r="F82" s="45">
        <f>IF(AND(ISNUMBER(D82),ISNUMBER(E82)),E82-D82,"")</f>
        <v/>
      </c>
      <c r="G82" s="4">
        <f>IF(AND(D82="",E82=""),"Yes",IF(AND(ISNUMBER(D82),ISNUMBER(E82)),IF(ABS(E82-D82)&lt;=1E-9*MAX(1,ABS(D82)),"Yes","No"),IF(D82=E82,"Yes","No")))</f>
        <v/>
      </c>
    </row>
    <row r="83">
      <c r="A83" s="4" t="inlineStr">
        <is>
          <t>Roles</t>
        </is>
      </c>
      <c r="B83" s="4" t="inlineStr">
        <is>
          <t>Tech L2 market PL</t>
        </is>
      </c>
      <c r="D83" s="43" t="n">
        <v>28111.3077145</v>
      </c>
      <c r="E83" s="44">
        <f>Roles!M18</f>
        <v/>
      </c>
      <c r="F83" s="45">
        <f>IF(AND(ISNUMBER(D83),ISNUMBER(E83)),E83-D83,"")</f>
        <v/>
      </c>
      <c r="G83" s="4">
        <f>IF(AND(D83="",E83=""),"Yes",IF(AND(ISNUMBER(D83),ISNUMBER(E83)),IF(ABS(E83-D83)&lt;=1E-9*MAX(1,ABS(D83)),"Yes","No"),IF(D83=E83,"Yes","No")))</f>
        <v/>
      </c>
    </row>
    <row r="84">
      <c r="A84" s="4" t="inlineStr">
        <is>
          <t>Roles</t>
        </is>
      </c>
      <c r="B84" s="4" t="inlineStr">
        <is>
          <t>Tech L2 market DE</t>
        </is>
      </c>
      <c r="D84" s="43" t="n">
        <v>63763.1932657</v>
      </c>
      <c r="E84" s="44">
        <f>Roles!N18</f>
        <v/>
      </c>
      <c r="F84" s="45">
        <f>IF(AND(ISNUMBER(D84),ISNUMBER(E84)),E84-D84,"")</f>
        <v/>
      </c>
      <c r="G84" s="4">
        <f>IF(AND(D84="",E84=""),"Yes",IF(AND(ISNUMBER(D84),ISNUMBER(E84)),IF(ABS(E84-D84)&lt;=1E-9*MAX(1,ABS(D84)),"Yes","No"),IF(D84=E84,"Yes","No")))</f>
        <v/>
      </c>
    </row>
    <row r="85">
      <c r="A85" s="4" t="inlineStr">
        <is>
          <t>Roles</t>
        </is>
      </c>
      <c r="B85" s="4" t="inlineStr">
        <is>
          <t>Tech L2 market ES</t>
        </is>
      </c>
      <c r="D85" s="43" t="n">
        <v>38450.9259997</v>
      </c>
      <c r="E85" s="44">
        <f>Roles!O18</f>
        <v/>
      </c>
      <c r="F85" s="45">
        <f>IF(AND(ISNUMBER(D85),ISNUMBER(E85)),E85-D85,"")</f>
        <v/>
      </c>
      <c r="G85" s="4">
        <f>IF(AND(D85="",E85=""),"Yes",IF(AND(ISNUMBER(D85),ISNUMBER(E85)),IF(ABS(E85-D85)&lt;=1E-9*MAX(1,ABS(D85)),"Yes","No"),IF(D85=E85,"Yes","No")))</f>
        <v/>
      </c>
    </row>
    <row r="86">
      <c r="A86" s="4" t="inlineStr">
        <is>
          <t>Roles</t>
        </is>
      </c>
      <c r="B86" s="4" t="inlineStr">
        <is>
          <t>Tech L2 points</t>
        </is>
      </c>
      <c r="D86" s="5" t="n">
        <v>185</v>
      </c>
      <c r="E86" s="6">
        <f>Roles!I18</f>
        <v/>
      </c>
      <c r="F86" s="45">
        <f>IF(AND(ISNUMBER(D86),ISNUMBER(E86)),E86-D86,"")</f>
        <v/>
      </c>
      <c r="G86" s="4">
        <f>IF(AND(D86="",E86=""),"Yes",IF(AND(ISNUMBER(D86),ISNUMBER(E86)),IF(ABS(E86-D86)&lt;=1E-9*MAX(1,ABS(D86)),"Yes","No"),IF(D86=E86,"Yes","No")))</f>
        <v/>
      </c>
    </row>
    <row r="87">
      <c r="A87" s="4" t="inlineStr">
        <is>
          <t>Roles</t>
        </is>
      </c>
      <c r="B87" s="4" t="inlineStr">
        <is>
          <t>Tech L2 grade</t>
        </is>
      </c>
      <c r="D87" s="5" t="inlineStr">
        <is>
          <t>B</t>
        </is>
      </c>
      <c r="E87" s="6">
        <f>Roles!J18</f>
        <v/>
      </c>
      <c r="F87" s="45">
        <f>IF(AND(ISNUMBER(D87),ISNUMBER(E87)),E87-D87,"")</f>
        <v/>
      </c>
      <c r="G87" s="4">
        <f>IF(AND(D87="",E87=""),"Yes",IF(AND(ISNUMBER(D87),ISNUMBER(E87)),IF(ABS(E87-D87)&lt;=1E-9*MAX(1,ABS(D87)),"Yes","No"),IF(D87=E87,"Yes","No")))</f>
        <v/>
      </c>
    </row>
    <row r="88">
      <c r="A88" s="4" t="inlineStr">
        <is>
          <t>Roles</t>
        </is>
      </c>
      <c r="B88" s="4" t="inlineStr">
        <is>
          <t>Tech L3 points</t>
        </is>
      </c>
      <c r="D88" s="5" t="n">
        <v>255</v>
      </c>
      <c r="E88" s="6">
        <f>Roles!I19</f>
        <v/>
      </c>
      <c r="F88" s="45">
        <f>IF(AND(ISNUMBER(D88),ISNUMBER(E88)),E88-D88,"")</f>
        <v/>
      </c>
      <c r="G88" s="4">
        <f>IF(AND(D88="",E88=""),"Yes",IF(AND(ISNUMBER(D88),ISNUMBER(E88)),IF(ABS(E88-D88)&lt;=1E-9*MAX(1,ABS(D88)),"Yes","No"),IF(D88=E88,"Yes","No")))</f>
        <v/>
      </c>
    </row>
    <row r="89">
      <c r="A89" s="4" t="inlineStr">
        <is>
          <t>Roles</t>
        </is>
      </c>
      <c r="B89" s="4" t="inlineStr">
        <is>
          <t>Tech L3 grade</t>
        </is>
      </c>
      <c r="D89" s="5" t="inlineStr">
        <is>
          <t>D</t>
        </is>
      </c>
      <c r="E89" s="6">
        <f>Roles!J19</f>
        <v/>
      </c>
      <c r="F89" s="45">
        <f>IF(AND(ISNUMBER(D89),ISNUMBER(E89)),E89-D89,"")</f>
        <v/>
      </c>
      <c r="G89" s="4">
        <f>IF(AND(D89="",E89=""),"Yes",IF(AND(ISNUMBER(D89),ISNUMBER(E89)),IF(ABS(E89-D89)&lt;=1E-9*MAX(1,ABS(D89)),"Yes","No"),IF(D89=E89,"Yes","No")))</f>
        <v/>
      </c>
    </row>
    <row r="90">
      <c r="A90" s="4" t="inlineStr">
        <is>
          <t>Roles</t>
        </is>
      </c>
      <c r="B90" s="4" t="inlineStr">
        <is>
          <t>Tech L4 points</t>
        </is>
      </c>
      <c r="D90" s="5" t="n">
        <v>325</v>
      </c>
      <c r="E90" s="6">
        <f>Roles!I20</f>
        <v/>
      </c>
      <c r="F90" s="45">
        <f>IF(AND(ISNUMBER(D90),ISNUMBER(E90)),E90-D90,"")</f>
        <v/>
      </c>
      <c r="G90" s="4">
        <f>IF(AND(D90="",E90=""),"Yes",IF(AND(ISNUMBER(D90),ISNUMBER(E90)),IF(ABS(E90-D90)&lt;=1E-9*MAX(1,ABS(D90)),"Yes","No"),IF(D90=E90,"Yes","No")))</f>
        <v/>
      </c>
    </row>
    <row r="91">
      <c r="A91" s="4" t="inlineStr">
        <is>
          <t>Roles</t>
        </is>
      </c>
      <c r="B91" s="4" t="inlineStr">
        <is>
          <t>Tech L4 grade</t>
        </is>
      </c>
      <c r="D91" s="5" t="inlineStr">
        <is>
          <t>E</t>
        </is>
      </c>
      <c r="E91" s="6">
        <f>Roles!J20</f>
        <v/>
      </c>
      <c r="F91" s="45">
        <f>IF(AND(ISNUMBER(D91),ISNUMBER(E91)),E91-D91,"")</f>
        <v/>
      </c>
      <c r="G91" s="4">
        <f>IF(AND(D91="",E91=""),"Yes",IF(AND(ISNUMBER(D91),ISNUMBER(E91)),IF(ABS(E91-D91)&lt;=1E-9*MAX(1,ABS(D91)),"Yes","No"),IF(D91=E91,"Yes","No")))</f>
        <v/>
      </c>
    </row>
    <row r="92">
      <c r="A92" s="4" t="inlineStr">
        <is>
          <t>Roles</t>
        </is>
      </c>
      <c r="B92" s="4" t="inlineStr">
        <is>
          <t>Tech L5 market IT</t>
        </is>
      </c>
      <c r="D92" s="43" t="n">
        <v>119149.388408</v>
      </c>
      <c r="E92" s="44">
        <f>Roles!L21</f>
        <v/>
      </c>
      <c r="F92" s="45">
        <f>IF(AND(ISNUMBER(D92),ISNUMBER(E92)),E92-D92,"")</f>
        <v/>
      </c>
      <c r="G92" s="4">
        <f>IF(AND(D92="",E92=""),"Yes",IF(AND(ISNUMBER(D92),ISNUMBER(E92)),IF(ABS(E92-D92)&lt;=1E-9*MAX(1,ABS(D92)),"Yes","No"),IF(D92=E92,"Yes","No")))</f>
        <v/>
      </c>
    </row>
    <row r="93">
      <c r="A93" s="4" t="inlineStr">
        <is>
          <t>Roles</t>
        </is>
      </c>
      <c r="B93" s="4" t="inlineStr">
        <is>
          <t>Tech L5 market PL</t>
        </is>
      </c>
      <c r="D93" s="43" t="n">
        <v>50412.6489723</v>
      </c>
      <c r="E93" s="44">
        <f>Roles!M21</f>
        <v/>
      </c>
      <c r="F93" s="45">
        <f>IF(AND(ISNUMBER(D93),ISNUMBER(E93)),E93-D93,"")</f>
        <v/>
      </c>
      <c r="G93" s="4">
        <f>IF(AND(D93="",E93=""),"Yes",IF(AND(ISNUMBER(D93),ISNUMBER(E93)),IF(ABS(E93-D93)&lt;=1E-9*MAX(1,ABS(D93)),"Yes","No"),IF(D93=E93,"Yes","No")))</f>
        <v/>
      </c>
    </row>
    <row r="94">
      <c r="A94" s="4" t="inlineStr">
        <is>
          <t>Roles</t>
        </is>
      </c>
      <c r="B94" s="4" t="inlineStr">
        <is>
          <t>Tech L5 market DE</t>
        </is>
      </c>
      <c r="D94" s="43" t="n">
        <v>123043.843869</v>
      </c>
      <c r="E94" s="44">
        <f>Roles!N21</f>
        <v/>
      </c>
      <c r="F94" s="45">
        <f>IF(AND(ISNUMBER(D94),ISNUMBER(E94)),E94-D94,"")</f>
        <v/>
      </c>
      <c r="G94" s="4">
        <f>IF(AND(D94="",E94=""),"Yes",IF(AND(ISNUMBER(D94),ISNUMBER(E94)),IF(ABS(E94-D94)&lt;=1E-9*MAX(1,ABS(D94)),"Yes","No"),IF(D94=E94,"Yes","No")))</f>
        <v/>
      </c>
    </row>
    <row r="95">
      <c r="A95" s="4" t="inlineStr">
        <is>
          <t>Roles</t>
        </is>
      </c>
      <c r="B95" s="4" t="inlineStr">
        <is>
          <t>Tech L5 market ES</t>
        </is>
      </c>
      <c r="D95" s="43" t="n">
        <v>67142.55203209999</v>
      </c>
      <c r="E95" s="44">
        <f>Roles!O21</f>
        <v/>
      </c>
      <c r="F95" s="45">
        <f>IF(AND(ISNUMBER(D95),ISNUMBER(E95)),E95-D95,"")</f>
        <v/>
      </c>
      <c r="G95" s="4">
        <f>IF(AND(D95="",E95=""),"Yes",IF(AND(ISNUMBER(D95),ISNUMBER(E95)),IF(ABS(E95-D95)&lt;=1E-9*MAX(1,ABS(D95)),"Yes","No"),IF(D95=E95,"Yes","No")))</f>
        <v/>
      </c>
    </row>
    <row r="96">
      <c r="A96" s="4" t="inlineStr">
        <is>
          <t>Roles</t>
        </is>
      </c>
      <c r="B96" s="4" t="inlineStr">
        <is>
          <t>Tech L5 points</t>
        </is>
      </c>
      <c r="D96" s="5" t="n">
        <v>340</v>
      </c>
      <c r="E96" s="6">
        <f>Roles!I21</f>
        <v/>
      </c>
      <c r="F96" s="45">
        <f>IF(AND(ISNUMBER(D96),ISNUMBER(E96)),E96-D96,"")</f>
        <v/>
      </c>
      <c r="G96" s="4">
        <f>IF(AND(D96="",E96=""),"Yes",IF(AND(ISNUMBER(D96),ISNUMBER(E96)),IF(ABS(E96-D96)&lt;=1E-9*MAX(1,ABS(D96)),"Yes","No"),IF(D96=E96,"Yes","No")))</f>
        <v/>
      </c>
    </row>
    <row r="97">
      <c r="A97" s="4" t="inlineStr">
        <is>
          <t>Roles</t>
        </is>
      </c>
      <c r="B97" s="4" t="inlineStr">
        <is>
          <t>Tech L5 grade</t>
        </is>
      </c>
      <c r="D97" s="5" t="inlineStr">
        <is>
          <t>F</t>
        </is>
      </c>
      <c r="E97" s="6">
        <f>Roles!J21</f>
        <v/>
      </c>
      <c r="F97" s="45">
        <f>IF(AND(ISNUMBER(D97),ISNUMBER(E97)),E97-D97,"")</f>
        <v/>
      </c>
      <c r="G97" s="4">
        <f>IF(AND(D97="",E97=""),"Yes",IF(AND(ISNUMBER(D97),ISNUMBER(E97)),IF(ABS(E97-D97)&lt;=1E-9*MAX(1,ABS(D97)),"Yes","No"),IF(D97=E97,"Yes","No")))</f>
        <v/>
      </c>
    </row>
    <row r="98">
      <c r="A98" s="4" t="inlineStr">
        <is>
          <t>Roles</t>
        </is>
      </c>
      <c r="B98" s="4" t="inlineStr">
        <is>
          <t>Tech L6 points</t>
        </is>
      </c>
      <c r="D98" s="5" t="n">
        <v>410</v>
      </c>
      <c r="E98" s="6">
        <f>Roles!I22</f>
        <v/>
      </c>
      <c r="F98" s="45">
        <f>IF(AND(ISNUMBER(D98),ISNUMBER(E98)),E98-D98,"")</f>
        <v/>
      </c>
      <c r="G98" s="4">
        <f>IF(AND(D98="",E98=""),"Yes",IF(AND(ISNUMBER(D98),ISNUMBER(E98)),IF(ABS(E98-D98)&lt;=1E-9*MAX(1,ABS(D98)),"Yes","No"),IF(D98=E98,"Yes","No")))</f>
        <v/>
      </c>
    </row>
    <row r="99">
      <c r="A99" s="4" t="inlineStr">
        <is>
          <t>Roles</t>
        </is>
      </c>
      <c r="B99" s="4" t="inlineStr">
        <is>
          <t>Tech L6 grade</t>
        </is>
      </c>
      <c r="D99" s="5" t="inlineStr">
        <is>
          <t>G</t>
        </is>
      </c>
      <c r="E99" s="6">
        <f>Roles!J22</f>
        <v/>
      </c>
      <c r="F99" s="45">
        <f>IF(AND(ISNUMBER(D99),ISNUMBER(E99)),E99-D99,"")</f>
        <v/>
      </c>
      <c r="G99" s="4">
        <f>IF(AND(D99="",E99=""),"Yes",IF(AND(ISNUMBER(D99),ISNUMBER(E99)),IF(ABS(E99-D99)&lt;=1E-9*MAX(1,ABS(D99)),"Yes","No"),IF(D99=E99,"Yes","No")))</f>
        <v/>
      </c>
    </row>
    <row r="100">
      <c r="A100" s="4" t="inlineStr">
        <is>
          <t>Roles</t>
        </is>
      </c>
      <c r="B100" s="4" t="inlineStr">
        <is>
          <t>Sales L1 points</t>
        </is>
      </c>
      <c r="D100" s="5" t="n">
        <v>145</v>
      </c>
      <c r="E100" s="6">
        <f>Roles!I23</f>
        <v/>
      </c>
      <c r="F100" s="45">
        <f>IF(AND(ISNUMBER(D100),ISNUMBER(E100)),E100-D100,"")</f>
        <v/>
      </c>
      <c r="G100" s="4">
        <f>IF(AND(D100="",E100=""),"Yes",IF(AND(ISNUMBER(D100),ISNUMBER(E100)),IF(ABS(E100-D100)&lt;=1E-9*MAX(1,ABS(D100)),"Yes","No"),IF(D100=E100,"Yes","No")))</f>
        <v/>
      </c>
    </row>
    <row r="101">
      <c r="A101" s="4" t="inlineStr">
        <is>
          <t>Roles</t>
        </is>
      </c>
      <c r="B101" s="4" t="inlineStr">
        <is>
          <t>Sales L1 grade</t>
        </is>
      </c>
      <c r="D101" s="5" t="inlineStr">
        <is>
          <t>A</t>
        </is>
      </c>
      <c r="E101" s="6">
        <f>Roles!J23</f>
        <v/>
      </c>
      <c r="F101" s="45">
        <f>IF(AND(ISNUMBER(D101),ISNUMBER(E101)),E101-D101,"")</f>
        <v/>
      </c>
      <c r="G101" s="4">
        <f>IF(AND(D101="",E101=""),"Yes",IF(AND(ISNUMBER(D101),ISNUMBER(E101)),IF(ABS(E101-D101)&lt;=1E-9*MAX(1,ABS(D101)),"Yes","No"),IF(D101=E101,"Yes","No")))</f>
        <v/>
      </c>
    </row>
    <row r="102">
      <c r="A102" s="4" t="inlineStr">
        <is>
          <t>Roles</t>
        </is>
      </c>
      <c r="B102" s="4" t="inlineStr">
        <is>
          <t>Sales L2 market IT</t>
        </is>
      </c>
      <c r="D102" s="43" t="n">
        <v>44423.025665</v>
      </c>
      <c r="E102" s="44">
        <f>Roles!L24</f>
        <v/>
      </c>
      <c r="F102" s="45">
        <f>IF(AND(ISNUMBER(D102),ISNUMBER(E102)),E102-D102,"")</f>
        <v/>
      </c>
      <c r="G102" s="4">
        <f>IF(AND(D102="",E102=""),"Yes",IF(AND(ISNUMBER(D102),ISNUMBER(E102)),IF(ABS(E102-D102)&lt;=1E-9*MAX(1,ABS(D102)),"Yes","No"),IF(D102=E102,"Yes","No")))</f>
        <v/>
      </c>
    </row>
    <row r="103">
      <c r="A103" s="4" t="inlineStr">
        <is>
          <t>Roles</t>
        </is>
      </c>
      <c r="B103" s="4" t="inlineStr">
        <is>
          <t>Sales L2 market PL</t>
        </is>
      </c>
      <c r="D103" s="43" t="n">
        <v>28111.3077145</v>
      </c>
      <c r="E103" s="44">
        <f>Roles!M24</f>
        <v/>
      </c>
      <c r="F103" s="45">
        <f>IF(AND(ISNUMBER(D103),ISNUMBER(E103)),E103-D103,"")</f>
        <v/>
      </c>
      <c r="G103" s="4">
        <f>IF(AND(D103="",E103=""),"Yes",IF(AND(ISNUMBER(D103),ISNUMBER(E103)),IF(ABS(E103-D103)&lt;=1E-9*MAX(1,ABS(D103)),"Yes","No"),IF(D103=E103,"Yes","No")))</f>
        <v/>
      </c>
    </row>
    <row r="104">
      <c r="A104" s="4" t="inlineStr">
        <is>
          <t>Roles</t>
        </is>
      </c>
      <c r="B104" s="4" t="inlineStr">
        <is>
          <t>Sales L2 market DE</t>
        </is>
      </c>
      <c r="D104" s="43" t="n">
        <v>63763.1932657</v>
      </c>
      <c r="E104" s="44">
        <f>Roles!N24</f>
        <v/>
      </c>
      <c r="F104" s="45">
        <f>IF(AND(ISNUMBER(D104),ISNUMBER(E104)),E104-D104,"")</f>
        <v/>
      </c>
      <c r="G104" s="4">
        <f>IF(AND(D104="",E104=""),"Yes",IF(AND(ISNUMBER(D104),ISNUMBER(E104)),IF(ABS(E104-D104)&lt;=1E-9*MAX(1,ABS(D104)),"Yes","No"),IF(D104=E104,"Yes","No")))</f>
        <v/>
      </c>
    </row>
    <row r="105">
      <c r="A105" s="4" t="inlineStr">
        <is>
          <t>Roles</t>
        </is>
      </c>
      <c r="B105" s="4" t="inlineStr">
        <is>
          <t>Sales L2 market ES</t>
        </is>
      </c>
      <c r="D105" s="43" t="n">
        <v>38450.9259997</v>
      </c>
      <c r="E105" s="44">
        <f>Roles!O24</f>
        <v/>
      </c>
      <c r="F105" s="45">
        <f>IF(AND(ISNUMBER(D105),ISNUMBER(E105)),E105-D105,"")</f>
        <v/>
      </c>
      <c r="G105" s="4">
        <f>IF(AND(D105="",E105=""),"Yes",IF(AND(ISNUMBER(D105),ISNUMBER(E105)),IF(ABS(E105-D105)&lt;=1E-9*MAX(1,ABS(D105)),"Yes","No"),IF(D105=E105,"Yes","No")))</f>
        <v/>
      </c>
    </row>
    <row r="106">
      <c r="A106" s="4" t="inlineStr">
        <is>
          <t>Roles</t>
        </is>
      </c>
      <c r="B106" s="4" t="inlineStr">
        <is>
          <t>Sales L2 points</t>
        </is>
      </c>
      <c r="D106" s="5" t="n">
        <v>215</v>
      </c>
      <c r="E106" s="6">
        <f>Roles!I24</f>
        <v/>
      </c>
      <c r="F106" s="45">
        <f>IF(AND(ISNUMBER(D106),ISNUMBER(E106)),E106-D106,"")</f>
        <v/>
      </c>
      <c r="G106" s="4">
        <f>IF(AND(D106="",E106=""),"Yes",IF(AND(ISNUMBER(D106),ISNUMBER(E106)),IF(ABS(E106-D106)&lt;=1E-9*MAX(1,ABS(D106)),"Yes","No"),IF(D106=E106,"Yes","No")))</f>
        <v/>
      </c>
    </row>
    <row r="107">
      <c r="A107" s="4" t="inlineStr">
        <is>
          <t>Roles</t>
        </is>
      </c>
      <c r="B107" s="4" t="inlineStr">
        <is>
          <t>Sales L2 grade</t>
        </is>
      </c>
      <c r="D107" s="5" t="inlineStr">
        <is>
          <t>C</t>
        </is>
      </c>
      <c r="E107" s="6">
        <f>Roles!J24</f>
        <v/>
      </c>
      <c r="F107" s="45">
        <f>IF(AND(ISNUMBER(D107),ISNUMBER(E107)),E107-D107,"")</f>
        <v/>
      </c>
      <c r="G107" s="4">
        <f>IF(AND(D107="",E107=""),"Yes",IF(AND(ISNUMBER(D107),ISNUMBER(E107)),IF(ABS(E107-D107)&lt;=1E-9*MAX(1,ABS(D107)),"Yes","No"),IF(D107=E107,"Yes","No")))</f>
        <v/>
      </c>
    </row>
    <row r="108">
      <c r="A108" s="4" t="inlineStr">
        <is>
          <t>Roles</t>
        </is>
      </c>
      <c r="B108" s="4" t="inlineStr">
        <is>
          <t>Sales L3 points</t>
        </is>
      </c>
      <c r="D108" s="5" t="n">
        <v>285</v>
      </c>
      <c r="E108" s="6">
        <f>Roles!I25</f>
        <v/>
      </c>
      <c r="F108" s="45">
        <f>IF(AND(ISNUMBER(D108),ISNUMBER(E108)),E108-D108,"")</f>
        <v/>
      </c>
      <c r="G108" s="4">
        <f>IF(AND(D108="",E108=""),"Yes",IF(AND(ISNUMBER(D108),ISNUMBER(E108)),IF(ABS(E108-D108)&lt;=1E-9*MAX(1,ABS(D108)),"Yes","No"),IF(D108=E108,"Yes","No")))</f>
        <v/>
      </c>
    </row>
    <row r="109">
      <c r="A109" s="4" t="inlineStr">
        <is>
          <t>Roles</t>
        </is>
      </c>
      <c r="B109" s="4" t="inlineStr">
        <is>
          <t>Sales L3 grade</t>
        </is>
      </c>
      <c r="D109" s="5" t="inlineStr">
        <is>
          <t>D</t>
        </is>
      </c>
      <c r="E109" s="6">
        <f>Roles!J25</f>
        <v/>
      </c>
      <c r="F109" s="45">
        <f>IF(AND(ISNUMBER(D109),ISNUMBER(E109)),E109-D109,"")</f>
        <v/>
      </c>
      <c r="G109" s="4">
        <f>IF(AND(D109="",E109=""),"Yes",IF(AND(ISNUMBER(D109),ISNUMBER(E109)),IF(ABS(E109-D109)&lt;=1E-9*MAX(1,ABS(D109)),"Yes","No"),IF(D109=E109,"Yes","No")))</f>
        <v/>
      </c>
    </row>
    <row r="110">
      <c r="A110" s="4" t="inlineStr">
        <is>
          <t>Roles</t>
        </is>
      </c>
      <c r="B110" s="4" t="inlineStr">
        <is>
          <t>Sales L4 points</t>
        </is>
      </c>
      <c r="D110" s="5" t="n">
        <v>320</v>
      </c>
      <c r="E110" s="6">
        <f>Roles!I26</f>
        <v/>
      </c>
      <c r="F110" s="45">
        <f>IF(AND(ISNUMBER(D110),ISNUMBER(E110)),E110-D110,"")</f>
        <v/>
      </c>
      <c r="G110" s="4">
        <f>IF(AND(D110="",E110=""),"Yes",IF(AND(ISNUMBER(D110),ISNUMBER(E110)),IF(ABS(E110-D110)&lt;=1E-9*MAX(1,ABS(D110)),"Yes","No"),IF(D110=E110,"Yes","No")))</f>
        <v/>
      </c>
    </row>
    <row r="111">
      <c r="A111" s="4" t="inlineStr">
        <is>
          <t>Roles</t>
        </is>
      </c>
      <c r="B111" s="4" t="inlineStr">
        <is>
          <t>Sales L4 grade</t>
        </is>
      </c>
      <c r="D111" s="5" t="inlineStr">
        <is>
          <t>E</t>
        </is>
      </c>
      <c r="E111" s="6">
        <f>Roles!J26</f>
        <v/>
      </c>
      <c r="F111" s="45">
        <f>IF(AND(ISNUMBER(D111),ISNUMBER(E111)),E111-D111,"")</f>
        <v/>
      </c>
      <c r="G111" s="4">
        <f>IF(AND(D111="",E111=""),"Yes",IF(AND(ISNUMBER(D111),ISNUMBER(E111)),IF(ABS(E111-D111)&lt;=1E-9*MAX(1,ABS(D111)),"Yes","No"),IF(D111=E111,"Yes","No")))</f>
        <v/>
      </c>
    </row>
    <row r="112">
      <c r="A112" s="4" t="inlineStr">
        <is>
          <t>Roles</t>
        </is>
      </c>
      <c r="B112" s="4" t="inlineStr">
        <is>
          <t>Sales L5 market IT</t>
        </is>
      </c>
      <c r="D112" s="43" t="n">
        <v>119149.388408</v>
      </c>
      <c r="E112" s="44">
        <f>Roles!L27</f>
        <v/>
      </c>
      <c r="F112" s="45">
        <f>IF(AND(ISNUMBER(D112),ISNUMBER(E112)),E112-D112,"")</f>
        <v/>
      </c>
      <c r="G112" s="4">
        <f>IF(AND(D112="",E112=""),"Yes",IF(AND(ISNUMBER(D112),ISNUMBER(E112)),IF(ABS(E112-D112)&lt;=1E-9*MAX(1,ABS(D112)),"Yes","No"),IF(D112=E112,"Yes","No")))</f>
        <v/>
      </c>
    </row>
    <row r="113">
      <c r="A113" s="4" t="inlineStr">
        <is>
          <t>Roles</t>
        </is>
      </c>
      <c r="B113" s="4" t="inlineStr">
        <is>
          <t>Sales L5 market PL</t>
        </is>
      </c>
      <c r="D113" s="43" t="n">
        <v>50412.6489723</v>
      </c>
      <c r="E113" s="44">
        <f>Roles!M27</f>
        <v/>
      </c>
      <c r="F113" s="45">
        <f>IF(AND(ISNUMBER(D113),ISNUMBER(E113)),E113-D113,"")</f>
        <v/>
      </c>
      <c r="G113" s="4">
        <f>IF(AND(D113="",E113=""),"Yes",IF(AND(ISNUMBER(D113),ISNUMBER(E113)),IF(ABS(E113-D113)&lt;=1E-9*MAX(1,ABS(D113)),"Yes","No"),IF(D113=E113,"Yes","No")))</f>
        <v/>
      </c>
    </row>
    <row r="114">
      <c r="A114" s="4" t="inlineStr">
        <is>
          <t>Roles</t>
        </is>
      </c>
      <c r="B114" s="4" t="inlineStr">
        <is>
          <t>Sales L5 market DE</t>
        </is>
      </c>
      <c r="D114" s="43" t="n">
        <v>123043.843869</v>
      </c>
      <c r="E114" s="44">
        <f>Roles!N27</f>
        <v/>
      </c>
      <c r="F114" s="45">
        <f>IF(AND(ISNUMBER(D114),ISNUMBER(E114)),E114-D114,"")</f>
        <v/>
      </c>
      <c r="G114" s="4">
        <f>IF(AND(D114="",E114=""),"Yes",IF(AND(ISNUMBER(D114),ISNUMBER(E114)),IF(ABS(E114-D114)&lt;=1E-9*MAX(1,ABS(D114)),"Yes","No"),IF(D114=E114,"Yes","No")))</f>
        <v/>
      </c>
    </row>
    <row r="115">
      <c r="A115" s="4" t="inlineStr">
        <is>
          <t>Roles</t>
        </is>
      </c>
      <c r="B115" s="4" t="inlineStr">
        <is>
          <t>Sales L5 market ES</t>
        </is>
      </c>
      <c r="D115" s="43" t="n">
        <v>67142.55203209999</v>
      </c>
      <c r="E115" s="44">
        <f>Roles!O27</f>
        <v/>
      </c>
      <c r="F115" s="45">
        <f>IF(AND(ISNUMBER(D115),ISNUMBER(E115)),E115-D115,"")</f>
        <v/>
      </c>
      <c r="G115" s="4">
        <f>IF(AND(D115="",E115=""),"Yes",IF(AND(ISNUMBER(D115),ISNUMBER(E115)),IF(ABS(E115-D115)&lt;=1E-9*MAX(1,ABS(D115)),"Yes","No"),IF(D115=E115,"Yes","No")))</f>
        <v/>
      </c>
    </row>
    <row r="116">
      <c r="A116" s="4" t="inlineStr">
        <is>
          <t>Roles</t>
        </is>
      </c>
      <c r="B116" s="4" t="inlineStr">
        <is>
          <t>Sales L5 points</t>
        </is>
      </c>
      <c r="D116" s="5" t="n">
        <v>340</v>
      </c>
      <c r="E116" s="6">
        <f>Roles!I27</f>
        <v/>
      </c>
      <c r="F116" s="45">
        <f>IF(AND(ISNUMBER(D116),ISNUMBER(E116)),E116-D116,"")</f>
        <v/>
      </c>
      <c r="G116" s="4">
        <f>IF(AND(D116="",E116=""),"Yes",IF(AND(ISNUMBER(D116),ISNUMBER(E116)),IF(ABS(E116-D116)&lt;=1E-9*MAX(1,ABS(D116)),"Yes","No"),IF(D116=E116,"Yes","No")))</f>
        <v/>
      </c>
    </row>
    <row r="117">
      <c r="A117" s="4" t="inlineStr">
        <is>
          <t>Roles</t>
        </is>
      </c>
      <c r="B117" s="4" t="inlineStr">
        <is>
          <t>Sales L5 grade</t>
        </is>
      </c>
      <c r="D117" s="5" t="inlineStr">
        <is>
          <t>F</t>
        </is>
      </c>
      <c r="E117" s="6">
        <f>Roles!J27</f>
        <v/>
      </c>
      <c r="F117" s="45">
        <f>IF(AND(ISNUMBER(D117),ISNUMBER(E117)),E117-D117,"")</f>
        <v/>
      </c>
      <c r="G117" s="4">
        <f>IF(AND(D117="",E117=""),"Yes",IF(AND(ISNUMBER(D117),ISNUMBER(E117)),IF(ABS(E117-D117)&lt;=1E-9*MAX(1,ABS(D117)),"Yes","No"),IF(D117=E117,"Yes","No")))</f>
        <v/>
      </c>
    </row>
    <row r="118">
      <c r="A118" s="4" t="inlineStr">
        <is>
          <t>Roles</t>
        </is>
      </c>
      <c r="B118" s="4" t="inlineStr">
        <is>
          <t>Sales L6 points</t>
        </is>
      </c>
      <c r="D118" s="5" t="n">
        <v>410</v>
      </c>
      <c r="E118" s="6">
        <f>Roles!I28</f>
        <v/>
      </c>
      <c r="F118" s="45">
        <f>IF(AND(ISNUMBER(D118),ISNUMBER(E118)),E118-D118,"")</f>
        <v/>
      </c>
      <c r="G118" s="4">
        <f>IF(AND(D118="",E118=""),"Yes",IF(AND(ISNUMBER(D118),ISNUMBER(E118)),IF(ABS(E118-D118)&lt;=1E-9*MAX(1,ABS(D118)),"Yes","No"),IF(D118=E118,"Yes","No")))</f>
        <v/>
      </c>
    </row>
    <row r="119">
      <c r="A119" s="4" t="inlineStr">
        <is>
          <t>Roles</t>
        </is>
      </c>
      <c r="B119" s="4" t="inlineStr">
        <is>
          <t>Sales L6 grade</t>
        </is>
      </c>
      <c r="D119" s="5" t="inlineStr">
        <is>
          <t>G</t>
        </is>
      </c>
      <c r="E119" s="6">
        <f>Roles!J28</f>
        <v/>
      </c>
      <c r="F119" s="45">
        <f>IF(AND(ISNUMBER(D119),ISNUMBER(E119)),E119-D119,"")</f>
        <v/>
      </c>
      <c r="G119" s="4">
        <f>IF(AND(D119="",E119=""),"Yes",IF(AND(ISNUMBER(D119),ISNUMBER(E119)),IF(ABS(E119-D119)&lt;=1E-9*MAX(1,ABS(D119)),"Yes","No"),IF(D119=E119,"Yes","No")))</f>
        <v/>
      </c>
    </row>
    <row r="120">
      <c r="A120" s="4" t="inlineStr">
        <is>
          <t>Roles</t>
        </is>
      </c>
      <c r="B120" s="4" t="inlineStr">
        <is>
          <t>Finance L1 points</t>
        </is>
      </c>
      <c r="D120" s="5" t="n">
        <v>115</v>
      </c>
      <c r="E120" s="6">
        <f>Roles!I29</f>
        <v/>
      </c>
      <c r="F120" s="45">
        <f>IF(AND(ISNUMBER(D120),ISNUMBER(E120)),E120-D120,"")</f>
        <v/>
      </c>
      <c r="G120" s="4">
        <f>IF(AND(D120="",E120=""),"Yes",IF(AND(ISNUMBER(D120),ISNUMBER(E120)),IF(ABS(E120-D120)&lt;=1E-9*MAX(1,ABS(D120)),"Yes","No"),IF(D120=E120,"Yes","No")))</f>
        <v/>
      </c>
    </row>
    <row r="121">
      <c r="A121" s="4" t="inlineStr">
        <is>
          <t>Roles</t>
        </is>
      </c>
      <c r="B121" s="4" t="inlineStr">
        <is>
          <t>Finance L1 grade</t>
        </is>
      </c>
      <c r="D121" s="5" t="inlineStr">
        <is>
          <t>A</t>
        </is>
      </c>
      <c r="E121" s="6">
        <f>Roles!J29</f>
        <v/>
      </c>
      <c r="F121" s="45">
        <f>IF(AND(ISNUMBER(D121),ISNUMBER(E121)),E121-D121,"")</f>
        <v/>
      </c>
      <c r="G121" s="4">
        <f>IF(AND(D121="",E121=""),"Yes",IF(AND(ISNUMBER(D121),ISNUMBER(E121)),IF(ABS(E121-D121)&lt;=1E-9*MAX(1,ABS(D121)),"Yes","No"),IF(D121=E121,"Yes","No")))</f>
        <v/>
      </c>
    </row>
    <row r="122">
      <c r="A122" s="4" t="inlineStr">
        <is>
          <t>Roles</t>
        </is>
      </c>
      <c r="B122" s="4" t="inlineStr">
        <is>
          <t>Finance L2 market IT</t>
        </is>
      </c>
      <c r="D122" s="43" t="n">
        <v>44423.025665</v>
      </c>
      <c r="E122" s="44">
        <f>Roles!L30</f>
        <v/>
      </c>
      <c r="F122" s="45">
        <f>IF(AND(ISNUMBER(D122),ISNUMBER(E122)),E122-D122,"")</f>
        <v/>
      </c>
      <c r="G122" s="4">
        <f>IF(AND(D122="",E122=""),"Yes",IF(AND(ISNUMBER(D122),ISNUMBER(E122)),IF(ABS(E122-D122)&lt;=1E-9*MAX(1,ABS(D122)),"Yes","No"),IF(D122=E122,"Yes","No")))</f>
        <v/>
      </c>
    </row>
    <row r="123">
      <c r="A123" s="4" t="inlineStr">
        <is>
          <t>Roles</t>
        </is>
      </c>
      <c r="B123" s="4" t="inlineStr">
        <is>
          <t>Finance L2 market PL</t>
        </is>
      </c>
      <c r="D123" s="43" t="n">
        <v>28111.3077145</v>
      </c>
      <c r="E123" s="44">
        <f>Roles!M30</f>
        <v/>
      </c>
      <c r="F123" s="45">
        <f>IF(AND(ISNUMBER(D123),ISNUMBER(E123)),E123-D123,"")</f>
        <v/>
      </c>
      <c r="G123" s="4">
        <f>IF(AND(D123="",E123=""),"Yes",IF(AND(ISNUMBER(D123),ISNUMBER(E123)),IF(ABS(E123-D123)&lt;=1E-9*MAX(1,ABS(D123)),"Yes","No"),IF(D123=E123,"Yes","No")))</f>
        <v/>
      </c>
    </row>
    <row r="124">
      <c r="A124" s="4" t="inlineStr">
        <is>
          <t>Roles</t>
        </is>
      </c>
      <c r="B124" s="4" t="inlineStr">
        <is>
          <t>Finance L2 market DE</t>
        </is>
      </c>
      <c r="D124" s="43" t="n">
        <v>63763.1932657</v>
      </c>
      <c r="E124" s="44">
        <f>Roles!N30</f>
        <v/>
      </c>
      <c r="F124" s="45">
        <f>IF(AND(ISNUMBER(D124),ISNUMBER(E124)),E124-D124,"")</f>
        <v/>
      </c>
      <c r="G124" s="4">
        <f>IF(AND(D124="",E124=""),"Yes",IF(AND(ISNUMBER(D124),ISNUMBER(E124)),IF(ABS(E124-D124)&lt;=1E-9*MAX(1,ABS(D124)),"Yes","No"),IF(D124=E124,"Yes","No")))</f>
        <v/>
      </c>
    </row>
    <row r="125">
      <c r="A125" s="4" t="inlineStr">
        <is>
          <t>Roles</t>
        </is>
      </c>
      <c r="B125" s="4" t="inlineStr">
        <is>
          <t>Finance L2 market ES</t>
        </is>
      </c>
      <c r="D125" s="43" t="n">
        <v>38450.9259997</v>
      </c>
      <c r="E125" s="44">
        <f>Roles!O30</f>
        <v/>
      </c>
      <c r="F125" s="45">
        <f>IF(AND(ISNUMBER(D125),ISNUMBER(E125)),E125-D125,"")</f>
        <v/>
      </c>
      <c r="G125" s="4">
        <f>IF(AND(D125="",E125=""),"Yes",IF(AND(ISNUMBER(D125),ISNUMBER(E125)),IF(ABS(E125-D125)&lt;=1E-9*MAX(1,ABS(D125)),"Yes","No"),IF(D125=E125,"Yes","No")))</f>
        <v/>
      </c>
    </row>
    <row r="126">
      <c r="A126" s="4" t="inlineStr">
        <is>
          <t>Roles</t>
        </is>
      </c>
      <c r="B126" s="4" t="inlineStr">
        <is>
          <t>Finance L2 points</t>
        </is>
      </c>
      <c r="D126" s="5" t="n">
        <v>185</v>
      </c>
      <c r="E126" s="6">
        <f>Roles!I30</f>
        <v/>
      </c>
      <c r="F126" s="45">
        <f>IF(AND(ISNUMBER(D126),ISNUMBER(E126)),E126-D126,"")</f>
        <v/>
      </c>
      <c r="G126" s="4">
        <f>IF(AND(D126="",E126=""),"Yes",IF(AND(ISNUMBER(D126),ISNUMBER(E126)),IF(ABS(E126-D126)&lt;=1E-9*MAX(1,ABS(D126)),"Yes","No"),IF(D126=E126,"Yes","No")))</f>
        <v/>
      </c>
    </row>
    <row r="127">
      <c r="A127" s="4" t="inlineStr">
        <is>
          <t>Roles</t>
        </is>
      </c>
      <c r="B127" s="4" t="inlineStr">
        <is>
          <t>Finance L2 grade</t>
        </is>
      </c>
      <c r="D127" s="5" t="inlineStr">
        <is>
          <t>B</t>
        </is>
      </c>
      <c r="E127" s="6">
        <f>Roles!J30</f>
        <v/>
      </c>
      <c r="F127" s="45">
        <f>IF(AND(ISNUMBER(D127),ISNUMBER(E127)),E127-D127,"")</f>
        <v/>
      </c>
      <c r="G127" s="4">
        <f>IF(AND(D127="",E127=""),"Yes",IF(AND(ISNUMBER(D127),ISNUMBER(E127)),IF(ABS(E127-D127)&lt;=1E-9*MAX(1,ABS(D127)),"Yes","No"),IF(D127=E127,"Yes","No")))</f>
        <v/>
      </c>
    </row>
    <row r="128">
      <c r="A128" s="4" t="inlineStr">
        <is>
          <t>Roles</t>
        </is>
      </c>
      <c r="B128" s="4" t="inlineStr">
        <is>
          <t>Finance L3 points</t>
        </is>
      </c>
      <c r="D128" s="5" t="n">
        <v>255</v>
      </c>
      <c r="E128" s="6">
        <f>Roles!I31</f>
        <v/>
      </c>
      <c r="F128" s="45">
        <f>IF(AND(ISNUMBER(D128),ISNUMBER(E128)),E128-D128,"")</f>
        <v/>
      </c>
      <c r="G128" s="4">
        <f>IF(AND(D128="",E128=""),"Yes",IF(AND(ISNUMBER(D128),ISNUMBER(E128)),IF(ABS(E128-D128)&lt;=1E-9*MAX(1,ABS(D128)),"Yes","No"),IF(D128=E128,"Yes","No")))</f>
        <v/>
      </c>
    </row>
    <row r="129">
      <c r="A129" s="4" t="inlineStr">
        <is>
          <t>Roles</t>
        </is>
      </c>
      <c r="B129" s="4" t="inlineStr">
        <is>
          <t>Finance L3 grade</t>
        </is>
      </c>
      <c r="D129" s="5" t="inlineStr">
        <is>
          <t>D</t>
        </is>
      </c>
      <c r="E129" s="6">
        <f>Roles!J31</f>
        <v/>
      </c>
      <c r="F129" s="45">
        <f>IF(AND(ISNUMBER(D129),ISNUMBER(E129)),E129-D129,"")</f>
        <v/>
      </c>
      <c r="G129" s="4">
        <f>IF(AND(D129="",E129=""),"Yes",IF(AND(ISNUMBER(D129),ISNUMBER(E129)),IF(ABS(E129-D129)&lt;=1E-9*MAX(1,ABS(D129)),"Yes","No"),IF(D129=E129,"Yes","No")))</f>
        <v/>
      </c>
    </row>
    <row r="130">
      <c r="A130" s="4" t="inlineStr">
        <is>
          <t>Roles</t>
        </is>
      </c>
      <c r="B130" s="4" t="inlineStr">
        <is>
          <t>Finance L4 points</t>
        </is>
      </c>
      <c r="D130" s="5" t="n">
        <v>325</v>
      </c>
      <c r="E130" s="6">
        <f>Roles!I32</f>
        <v/>
      </c>
      <c r="F130" s="45">
        <f>IF(AND(ISNUMBER(D130),ISNUMBER(E130)),E130-D130,"")</f>
        <v/>
      </c>
      <c r="G130" s="4">
        <f>IF(AND(D130="",E130=""),"Yes",IF(AND(ISNUMBER(D130),ISNUMBER(E130)),IF(ABS(E130-D130)&lt;=1E-9*MAX(1,ABS(D130)),"Yes","No"),IF(D130=E130,"Yes","No")))</f>
        <v/>
      </c>
    </row>
    <row r="131">
      <c r="A131" s="4" t="inlineStr">
        <is>
          <t>Roles</t>
        </is>
      </c>
      <c r="B131" s="4" t="inlineStr">
        <is>
          <t>Finance L4 grade</t>
        </is>
      </c>
      <c r="D131" s="5" t="inlineStr">
        <is>
          <t>E</t>
        </is>
      </c>
      <c r="E131" s="6">
        <f>Roles!J32</f>
        <v/>
      </c>
      <c r="F131" s="45">
        <f>IF(AND(ISNUMBER(D131),ISNUMBER(E131)),E131-D131,"")</f>
        <v/>
      </c>
      <c r="G131" s="4">
        <f>IF(AND(D131="",E131=""),"Yes",IF(AND(ISNUMBER(D131),ISNUMBER(E131)),IF(ABS(E131-D131)&lt;=1E-9*MAX(1,ABS(D131)),"Yes","No"),IF(D131=E131,"Yes","No")))</f>
        <v/>
      </c>
    </row>
    <row r="132">
      <c r="A132" s="4" t="inlineStr">
        <is>
          <t>Roles</t>
        </is>
      </c>
      <c r="B132" s="4" t="inlineStr">
        <is>
          <t>Finance L5 market IT</t>
        </is>
      </c>
      <c r="D132" s="43" t="n">
        <v>119149.388408</v>
      </c>
      <c r="E132" s="44">
        <f>Roles!L33</f>
        <v/>
      </c>
      <c r="F132" s="45">
        <f>IF(AND(ISNUMBER(D132),ISNUMBER(E132)),E132-D132,"")</f>
        <v/>
      </c>
      <c r="G132" s="4">
        <f>IF(AND(D132="",E132=""),"Yes",IF(AND(ISNUMBER(D132),ISNUMBER(E132)),IF(ABS(E132-D132)&lt;=1E-9*MAX(1,ABS(D132)),"Yes","No"),IF(D132=E132,"Yes","No")))</f>
        <v/>
      </c>
    </row>
    <row r="133">
      <c r="A133" s="4" t="inlineStr">
        <is>
          <t>Roles</t>
        </is>
      </c>
      <c r="B133" s="4" t="inlineStr">
        <is>
          <t>Finance L5 market PL</t>
        </is>
      </c>
      <c r="D133" s="43" t="n">
        <v>50412.6489723</v>
      </c>
      <c r="E133" s="44">
        <f>Roles!M33</f>
        <v/>
      </c>
      <c r="F133" s="45">
        <f>IF(AND(ISNUMBER(D133),ISNUMBER(E133)),E133-D133,"")</f>
        <v/>
      </c>
      <c r="G133" s="4">
        <f>IF(AND(D133="",E133=""),"Yes",IF(AND(ISNUMBER(D133),ISNUMBER(E133)),IF(ABS(E133-D133)&lt;=1E-9*MAX(1,ABS(D133)),"Yes","No"),IF(D133=E133,"Yes","No")))</f>
        <v/>
      </c>
    </row>
    <row r="134">
      <c r="A134" s="4" t="inlineStr">
        <is>
          <t>Roles</t>
        </is>
      </c>
      <c r="B134" s="4" t="inlineStr">
        <is>
          <t>Finance L5 market DE</t>
        </is>
      </c>
      <c r="D134" s="43" t="n">
        <v>123043.843869</v>
      </c>
      <c r="E134" s="44">
        <f>Roles!N33</f>
        <v/>
      </c>
      <c r="F134" s="45">
        <f>IF(AND(ISNUMBER(D134),ISNUMBER(E134)),E134-D134,"")</f>
        <v/>
      </c>
      <c r="G134" s="4">
        <f>IF(AND(D134="",E134=""),"Yes",IF(AND(ISNUMBER(D134),ISNUMBER(E134)),IF(ABS(E134-D134)&lt;=1E-9*MAX(1,ABS(D134)),"Yes","No"),IF(D134=E134,"Yes","No")))</f>
        <v/>
      </c>
    </row>
    <row r="135">
      <c r="A135" s="4" t="inlineStr">
        <is>
          <t>Roles</t>
        </is>
      </c>
      <c r="B135" s="4" t="inlineStr">
        <is>
          <t>Finance L5 market ES</t>
        </is>
      </c>
      <c r="D135" s="43" t="n">
        <v>67142.55203209999</v>
      </c>
      <c r="E135" s="44">
        <f>Roles!O33</f>
        <v/>
      </c>
      <c r="F135" s="45">
        <f>IF(AND(ISNUMBER(D135),ISNUMBER(E135)),E135-D135,"")</f>
        <v/>
      </c>
      <c r="G135" s="4">
        <f>IF(AND(D135="",E135=""),"Yes",IF(AND(ISNUMBER(D135),ISNUMBER(E135)),IF(ABS(E135-D135)&lt;=1E-9*MAX(1,ABS(D135)),"Yes","No"),IF(D135=E135,"Yes","No")))</f>
        <v/>
      </c>
    </row>
    <row r="136">
      <c r="A136" s="4" t="inlineStr">
        <is>
          <t>Roles</t>
        </is>
      </c>
      <c r="B136" s="4" t="inlineStr">
        <is>
          <t>Finance L5 points</t>
        </is>
      </c>
      <c r="D136" s="5" t="n">
        <v>340</v>
      </c>
      <c r="E136" s="6">
        <f>Roles!I33</f>
        <v/>
      </c>
      <c r="F136" s="45">
        <f>IF(AND(ISNUMBER(D136),ISNUMBER(E136)),E136-D136,"")</f>
        <v/>
      </c>
      <c r="G136" s="4">
        <f>IF(AND(D136="",E136=""),"Yes",IF(AND(ISNUMBER(D136),ISNUMBER(E136)),IF(ABS(E136-D136)&lt;=1E-9*MAX(1,ABS(D136)),"Yes","No"),IF(D136=E136,"Yes","No")))</f>
        <v/>
      </c>
    </row>
    <row r="137">
      <c r="A137" s="4" t="inlineStr">
        <is>
          <t>Roles</t>
        </is>
      </c>
      <c r="B137" s="4" t="inlineStr">
        <is>
          <t>Finance L5 grade</t>
        </is>
      </c>
      <c r="D137" s="5" t="inlineStr">
        <is>
          <t>F</t>
        </is>
      </c>
      <c r="E137" s="6">
        <f>Roles!J33</f>
        <v/>
      </c>
      <c r="F137" s="45">
        <f>IF(AND(ISNUMBER(D137),ISNUMBER(E137)),E137-D137,"")</f>
        <v/>
      </c>
      <c r="G137" s="4">
        <f>IF(AND(D137="",E137=""),"Yes",IF(AND(ISNUMBER(D137),ISNUMBER(E137)),IF(ABS(E137-D137)&lt;=1E-9*MAX(1,ABS(D137)),"Yes","No"),IF(D137=E137,"Yes","No")))</f>
        <v/>
      </c>
    </row>
    <row r="138">
      <c r="A138" s="4" t="inlineStr">
        <is>
          <t>Roles</t>
        </is>
      </c>
      <c r="B138" s="4" t="inlineStr">
        <is>
          <t>Finance L6 points</t>
        </is>
      </c>
      <c r="D138" s="5" t="n">
        <v>410</v>
      </c>
      <c r="E138" s="6">
        <f>Roles!I34</f>
        <v/>
      </c>
      <c r="F138" s="45">
        <f>IF(AND(ISNUMBER(D138),ISNUMBER(E138)),E138-D138,"")</f>
        <v/>
      </c>
      <c r="G138" s="4">
        <f>IF(AND(D138="",E138=""),"Yes",IF(AND(ISNUMBER(D138),ISNUMBER(E138)),IF(ABS(E138-D138)&lt;=1E-9*MAX(1,ABS(D138)),"Yes","No"),IF(D138=E138,"Yes","No")))</f>
        <v/>
      </c>
    </row>
    <row r="139">
      <c r="A139" s="4" t="inlineStr">
        <is>
          <t>Roles</t>
        </is>
      </c>
      <c r="B139" s="4" t="inlineStr">
        <is>
          <t>Finance L6 grade</t>
        </is>
      </c>
      <c r="D139" s="5" t="inlineStr">
        <is>
          <t>G</t>
        </is>
      </c>
      <c r="E139" s="6">
        <f>Roles!J34</f>
        <v/>
      </c>
      <c r="F139" s="45">
        <f>IF(AND(ISNUMBER(D139),ISNUMBER(E139)),E139-D139,"")</f>
        <v/>
      </c>
      <c r="G139" s="4">
        <f>IF(AND(D139="",E139=""),"Yes",IF(AND(ISNUMBER(D139),ISNUMBER(E139)),IF(ABS(E139-D139)&lt;=1E-9*MAX(1,ABS(D139)),"Yes","No"),IF(D139=E139,"Yes","No")))</f>
        <v/>
      </c>
    </row>
    <row r="140">
      <c r="A140" s="4" t="inlineStr">
        <is>
          <t>Roles</t>
        </is>
      </c>
      <c r="B140" s="4" t="inlineStr">
        <is>
          <t>HR L1 points</t>
        </is>
      </c>
      <c r="D140" s="5" t="n">
        <v>115</v>
      </c>
      <c r="E140" s="6">
        <f>Roles!I35</f>
        <v/>
      </c>
      <c r="F140" s="45">
        <f>IF(AND(ISNUMBER(D140),ISNUMBER(E140)),E140-D140,"")</f>
        <v/>
      </c>
      <c r="G140" s="4">
        <f>IF(AND(D140="",E140=""),"Yes",IF(AND(ISNUMBER(D140),ISNUMBER(E140)),IF(ABS(E140-D140)&lt;=1E-9*MAX(1,ABS(D140)),"Yes","No"),IF(D140=E140,"Yes","No")))</f>
        <v/>
      </c>
    </row>
    <row r="141">
      <c r="A141" s="4" t="inlineStr">
        <is>
          <t>Roles</t>
        </is>
      </c>
      <c r="B141" s="4" t="inlineStr">
        <is>
          <t>HR L1 grade</t>
        </is>
      </c>
      <c r="D141" s="5" t="inlineStr">
        <is>
          <t>A</t>
        </is>
      </c>
      <c r="E141" s="6">
        <f>Roles!J35</f>
        <v/>
      </c>
      <c r="F141" s="45">
        <f>IF(AND(ISNUMBER(D141),ISNUMBER(E141)),E141-D141,"")</f>
        <v/>
      </c>
      <c r="G141" s="4">
        <f>IF(AND(D141="",E141=""),"Yes",IF(AND(ISNUMBER(D141),ISNUMBER(E141)),IF(ABS(E141-D141)&lt;=1E-9*MAX(1,ABS(D141)),"Yes","No"),IF(D141=E141,"Yes","No")))</f>
        <v/>
      </c>
    </row>
    <row r="142">
      <c r="A142" s="4" t="inlineStr">
        <is>
          <t>Roles</t>
        </is>
      </c>
      <c r="B142" s="4" t="inlineStr">
        <is>
          <t>HR L2 market IT</t>
        </is>
      </c>
      <c r="D142" s="43" t="n">
        <v>44423.025665</v>
      </c>
      <c r="E142" s="44">
        <f>Roles!L36</f>
        <v/>
      </c>
      <c r="F142" s="45">
        <f>IF(AND(ISNUMBER(D142),ISNUMBER(E142)),E142-D142,"")</f>
        <v/>
      </c>
      <c r="G142" s="4">
        <f>IF(AND(D142="",E142=""),"Yes",IF(AND(ISNUMBER(D142),ISNUMBER(E142)),IF(ABS(E142-D142)&lt;=1E-9*MAX(1,ABS(D142)),"Yes","No"),IF(D142=E142,"Yes","No")))</f>
        <v/>
      </c>
    </row>
    <row r="143">
      <c r="A143" s="4" t="inlineStr">
        <is>
          <t>Roles</t>
        </is>
      </c>
      <c r="B143" s="4" t="inlineStr">
        <is>
          <t>HR L2 market PL</t>
        </is>
      </c>
      <c r="D143" s="43" t="n">
        <v>28111.3077145</v>
      </c>
      <c r="E143" s="44">
        <f>Roles!M36</f>
        <v/>
      </c>
      <c r="F143" s="45">
        <f>IF(AND(ISNUMBER(D143),ISNUMBER(E143)),E143-D143,"")</f>
        <v/>
      </c>
      <c r="G143" s="4">
        <f>IF(AND(D143="",E143=""),"Yes",IF(AND(ISNUMBER(D143),ISNUMBER(E143)),IF(ABS(E143-D143)&lt;=1E-9*MAX(1,ABS(D143)),"Yes","No"),IF(D143=E143,"Yes","No")))</f>
        <v/>
      </c>
    </row>
    <row r="144">
      <c r="A144" s="4" t="inlineStr">
        <is>
          <t>Roles</t>
        </is>
      </c>
      <c r="B144" s="4" t="inlineStr">
        <is>
          <t>HR L2 market DE</t>
        </is>
      </c>
      <c r="D144" s="43" t="n">
        <v>63763.1932657</v>
      </c>
      <c r="E144" s="44">
        <f>Roles!N36</f>
        <v/>
      </c>
      <c r="F144" s="45">
        <f>IF(AND(ISNUMBER(D144),ISNUMBER(E144)),E144-D144,"")</f>
        <v/>
      </c>
      <c r="G144" s="4">
        <f>IF(AND(D144="",E144=""),"Yes",IF(AND(ISNUMBER(D144),ISNUMBER(E144)),IF(ABS(E144-D144)&lt;=1E-9*MAX(1,ABS(D144)),"Yes","No"),IF(D144=E144,"Yes","No")))</f>
        <v/>
      </c>
    </row>
    <row r="145">
      <c r="A145" s="4" t="inlineStr">
        <is>
          <t>Roles</t>
        </is>
      </c>
      <c r="B145" s="4" t="inlineStr">
        <is>
          <t>HR L2 market ES</t>
        </is>
      </c>
      <c r="D145" s="43" t="n">
        <v>38450.9259997</v>
      </c>
      <c r="E145" s="44">
        <f>Roles!O36</f>
        <v/>
      </c>
      <c r="F145" s="45">
        <f>IF(AND(ISNUMBER(D145),ISNUMBER(E145)),E145-D145,"")</f>
        <v/>
      </c>
      <c r="G145" s="4">
        <f>IF(AND(D145="",E145=""),"Yes",IF(AND(ISNUMBER(D145),ISNUMBER(E145)),IF(ABS(E145-D145)&lt;=1E-9*MAX(1,ABS(D145)),"Yes","No"),IF(D145=E145,"Yes","No")))</f>
        <v/>
      </c>
    </row>
    <row r="146">
      <c r="A146" s="4" t="inlineStr">
        <is>
          <t>Roles</t>
        </is>
      </c>
      <c r="B146" s="4" t="inlineStr">
        <is>
          <t>HR L2 points</t>
        </is>
      </c>
      <c r="D146" s="5" t="n">
        <v>185</v>
      </c>
      <c r="E146" s="6">
        <f>Roles!I36</f>
        <v/>
      </c>
      <c r="F146" s="45">
        <f>IF(AND(ISNUMBER(D146),ISNUMBER(E146)),E146-D146,"")</f>
        <v/>
      </c>
      <c r="G146" s="4">
        <f>IF(AND(D146="",E146=""),"Yes",IF(AND(ISNUMBER(D146),ISNUMBER(E146)),IF(ABS(E146-D146)&lt;=1E-9*MAX(1,ABS(D146)),"Yes","No"),IF(D146=E146,"Yes","No")))</f>
        <v/>
      </c>
    </row>
    <row r="147">
      <c r="A147" s="4" t="inlineStr">
        <is>
          <t>Roles</t>
        </is>
      </c>
      <c r="B147" s="4" t="inlineStr">
        <is>
          <t>HR L2 grade</t>
        </is>
      </c>
      <c r="D147" s="5" t="inlineStr">
        <is>
          <t>B</t>
        </is>
      </c>
      <c r="E147" s="6">
        <f>Roles!J36</f>
        <v/>
      </c>
      <c r="F147" s="45">
        <f>IF(AND(ISNUMBER(D147),ISNUMBER(E147)),E147-D147,"")</f>
        <v/>
      </c>
      <c r="G147" s="4">
        <f>IF(AND(D147="",E147=""),"Yes",IF(AND(ISNUMBER(D147),ISNUMBER(E147)),IF(ABS(E147-D147)&lt;=1E-9*MAX(1,ABS(D147)),"Yes","No"),IF(D147=E147,"Yes","No")))</f>
        <v/>
      </c>
    </row>
    <row r="148">
      <c r="A148" s="4" t="inlineStr">
        <is>
          <t>Roles</t>
        </is>
      </c>
      <c r="B148" s="4" t="inlineStr">
        <is>
          <t>HR L3 points</t>
        </is>
      </c>
      <c r="D148" s="5" t="n">
        <v>255</v>
      </c>
      <c r="E148" s="6">
        <f>Roles!I37</f>
        <v/>
      </c>
      <c r="F148" s="45">
        <f>IF(AND(ISNUMBER(D148),ISNUMBER(E148)),E148-D148,"")</f>
        <v/>
      </c>
      <c r="G148" s="4">
        <f>IF(AND(D148="",E148=""),"Yes",IF(AND(ISNUMBER(D148),ISNUMBER(E148)),IF(ABS(E148-D148)&lt;=1E-9*MAX(1,ABS(D148)),"Yes","No"),IF(D148=E148,"Yes","No")))</f>
        <v/>
      </c>
    </row>
    <row r="149">
      <c r="A149" s="4" t="inlineStr">
        <is>
          <t>Roles</t>
        </is>
      </c>
      <c r="B149" s="4" t="inlineStr">
        <is>
          <t>HR L3 grade</t>
        </is>
      </c>
      <c r="D149" s="5" t="inlineStr">
        <is>
          <t>D</t>
        </is>
      </c>
      <c r="E149" s="6">
        <f>Roles!J37</f>
        <v/>
      </c>
      <c r="F149" s="45">
        <f>IF(AND(ISNUMBER(D149),ISNUMBER(E149)),E149-D149,"")</f>
        <v/>
      </c>
      <c r="G149" s="4">
        <f>IF(AND(D149="",E149=""),"Yes",IF(AND(ISNUMBER(D149),ISNUMBER(E149)),IF(ABS(E149-D149)&lt;=1E-9*MAX(1,ABS(D149)),"Yes","No"),IF(D149=E149,"Yes","No")))</f>
        <v/>
      </c>
    </row>
    <row r="150">
      <c r="A150" s="4" t="inlineStr">
        <is>
          <t>Roles</t>
        </is>
      </c>
      <c r="B150" s="4" t="inlineStr">
        <is>
          <t>HR L4 points</t>
        </is>
      </c>
      <c r="D150" s="5" t="n">
        <v>325</v>
      </c>
      <c r="E150" s="6">
        <f>Roles!I38</f>
        <v/>
      </c>
      <c r="F150" s="45">
        <f>IF(AND(ISNUMBER(D150),ISNUMBER(E150)),E150-D150,"")</f>
        <v/>
      </c>
      <c r="G150" s="4">
        <f>IF(AND(D150="",E150=""),"Yes",IF(AND(ISNUMBER(D150),ISNUMBER(E150)),IF(ABS(E150-D150)&lt;=1E-9*MAX(1,ABS(D150)),"Yes","No"),IF(D150=E150,"Yes","No")))</f>
        <v/>
      </c>
    </row>
    <row r="151">
      <c r="A151" s="4" t="inlineStr">
        <is>
          <t>Roles</t>
        </is>
      </c>
      <c r="B151" s="4" t="inlineStr">
        <is>
          <t>HR L4 grade</t>
        </is>
      </c>
      <c r="D151" s="5" t="inlineStr">
        <is>
          <t>E</t>
        </is>
      </c>
      <c r="E151" s="6">
        <f>Roles!J38</f>
        <v/>
      </c>
      <c r="F151" s="45">
        <f>IF(AND(ISNUMBER(D151),ISNUMBER(E151)),E151-D151,"")</f>
        <v/>
      </c>
      <c r="G151" s="4">
        <f>IF(AND(D151="",E151=""),"Yes",IF(AND(ISNUMBER(D151),ISNUMBER(E151)),IF(ABS(E151-D151)&lt;=1E-9*MAX(1,ABS(D151)),"Yes","No"),IF(D151=E151,"Yes","No")))</f>
        <v/>
      </c>
    </row>
    <row r="152">
      <c r="A152" s="4" t="inlineStr">
        <is>
          <t>Roles</t>
        </is>
      </c>
      <c r="B152" s="4" t="inlineStr">
        <is>
          <t>HR L5 market IT</t>
        </is>
      </c>
      <c r="D152" s="43" t="n">
        <v>119149.388408</v>
      </c>
      <c r="E152" s="44">
        <f>Roles!L39</f>
        <v/>
      </c>
      <c r="F152" s="45">
        <f>IF(AND(ISNUMBER(D152),ISNUMBER(E152)),E152-D152,"")</f>
        <v/>
      </c>
      <c r="G152" s="4">
        <f>IF(AND(D152="",E152=""),"Yes",IF(AND(ISNUMBER(D152),ISNUMBER(E152)),IF(ABS(E152-D152)&lt;=1E-9*MAX(1,ABS(D152)),"Yes","No"),IF(D152=E152,"Yes","No")))</f>
        <v/>
      </c>
    </row>
    <row r="153">
      <c r="A153" s="4" t="inlineStr">
        <is>
          <t>Roles</t>
        </is>
      </c>
      <c r="B153" s="4" t="inlineStr">
        <is>
          <t>HR L5 market PL</t>
        </is>
      </c>
      <c r="D153" s="43" t="n">
        <v>50412.6489723</v>
      </c>
      <c r="E153" s="44">
        <f>Roles!M39</f>
        <v/>
      </c>
      <c r="F153" s="45">
        <f>IF(AND(ISNUMBER(D153),ISNUMBER(E153)),E153-D153,"")</f>
        <v/>
      </c>
      <c r="G153" s="4">
        <f>IF(AND(D153="",E153=""),"Yes",IF(AND(ISNUMBER(D153),ISNUMBER(E153)),IF(ABS(E153-D153)&lt;=1E-9*MAX(1,ABS(D153)),"Yes","No"),IF(D153=E153,"Yes","No")))</f>
        <v/>
      </c>
    </row>
    <row r="154">
      <c r="A154" s="4" t="inlineStr">
        <is>
          <t>Roles</t>
        </is>
      </c>
      <c r="B154" s="4" t="inlineStr">
        <is>
          <t>HR L5 market DE</t>
        </is>
      </c>
      <c r="D154" s="43" t="n">
        <v>123043.843869</v>
      </c>
      <c r="E154" s="44">
        <f>Roles!N39</f>
        <v/>
      </c>
      <c r="F154" s="45">
        <f>IF(AND(ISNUMBER(D154),ISNUMBER(E154)),E154-D154,"")</f>
        <v/>
      </c>
      <c r="G154" s="4">
        <f>IF(AND(D154="",E154=""),"Yes",IF(AND(ISNUMBER(D154),ISNUMBER(E154)),IF(ABS(E154-D154)&lt;=1E-9*MAX(1,ABS(D154)),"Yes","No"),IF(D154=E154,"Yes","No")))</f>
        <v/>
      </c>
    </row>
    <row r="155">
      <c r="A155" s="4" t="inlineStr">
        <is>
          <t>Roles</t>
        </is>
      </c>
      <c r="B155" s="4" t="inlineStr">
        <is>
          <t>HR L5 market ES</t>
        </is>
      </c>
      <c r="D155" s="43" t="n">
        <v>67142.55203209999</v>
      </c>
      <c r="E155" s="44">
        <f>Roles!O39</f>
        <v/>
      </c>
      <c r="F155" s="45">
        <f>IF(AND(ISNUMBER(D155),ISNUMBER(E155)),E155-D155,"")</f>
        <v/>
      </c>
      <c r="G155" s="4">
        <f>IF(AND(D155="",E155=""),"Yes",IF(AND(ISNUMBER(D155),ISNUMBER(E155)),IF(ABS(E155-D155)&lt;=1E-9*MAX(1,ABS(D155)),"Yes","No"),IF(D155=E155,"Yes","No")))</f>
        <v/>
      </c>
    </row>
    <row r="156">
      <c r="A156" s="4" t="inlineStr">
        <is>
          <t>Roles</t>
        </is>
      </c>
      <c r="B156" s="4" t="inlineStr">
        <is>
          <t>HR L5 points</t>
        </is>
      </c>
      <c r="D156" s="5" t="n">
        <v>340</v>
      </c>
      <c r="E156" s="6">
        <f>Roles!I39</f>
        <v/>
      </c>
      <c r="F156" s="45">
        <f>IF(AND(ISNUMBER(D156),ISNUMBER(E156)),E156-D156,"")</f>
        <v/>
      </c>
      <c r="G156" s="4">
        <f>IF(AND(D156="",E156=""),"Yes",IF(AND(ISNUMBER(D156),ISNUMBER(E156)),IF(ABS(E156-D156)&lt;=1E-9*MAX(1,ABS(D156)),"Yes","No"),IF(D156=E156,"Yes","No")))</f>
        <v/>
      </c>
    </row>
    <row r="157">
      <c r="A157" s="4" t="inlineStr">
        <is>
          <t>Roles</t>
        </is>
      </c>
      <c r="B157" s="4" t="inlineStr">
        <is>
          <t>HR L5 grade</t>
        </is>
      </c>
      <c r="D157" s="5" t="inlineStr">
        <is>
          <t>F</t>
        </is>
      </c>
      <c r="E157" s="6">
        <f>Roles!J39</f>
        <v/>
      </c>
      <c r="F157" s="45">
        <f>IF(AND(ISNUMBER(D157),ISNUMBER(E157)),E157-D157,"")</f>
        <v/>
      </c>
      <c r="G157" s="4">
        <f>IF(AND(D157="",E157=""),"Yes",IF(AND(ISNUMBER(D157),ISNUMBER(E157)),IF(ABS(E157-D157)&lt;=1E-9*MAX(1,ABS(D157)),"Yes","No"),IF(D157=E157,"Yes","No")))</f>
        <v/>
      </c>
    </row>
    <row r="158">
      <c r="A158" s="4" t="inlineStr">
        <is>
          <t>Roles</t>
        </is>
      </c>
      <c r="B158" s="4" t="inlineStr">
        <is>
          <t>HR L6 points</t>
        </is>
      </c>
      <c r="D158" s="5" t="n">
        <v>410</v>
      </c>
      <c r="E158" s="6">
        <f>Roles!I40</f>
        <v/>
      </c>
      <c r="F158" s="45">
        <f>IF(AND(ISNUMBER(D158),ISNUMBER(E158)),E158-D158,"")</f>
        <v/>
      </c>
      <c r="G158" s="4">
        <f>IF(AND(D158="",E158=""),"Yes",IF(AND(ISNUMBER(D158),ISNUMBER(E158)),IF(ABS(E158-D158)&lt;=1E-9*MAX(1,ABS(D158)),"Yes","No"),IF(D158=E158,"Yes","No")))</f>
        <v/>
      </c>
    </row>
    <row r="159">
      <c r="A159" s="4" t="inlineStr">
        <is>
          <t>Roles</t>
        </is>
      </c>
      <c r="B159" s="4" t="inlineStr">
        <is>
          <t>HR L6 grade</t>
        </is>
      </c>
      <c r="D159" s="5" t="inlineStr">
        <is>
          <t>G</t>
        </is>
      </c>
      <c r="E159" s="6">
        <f>Roles!J40</f>
        <v/>
      </c>
      <c r="F159" s="45">
        <f>IF(AND(ISNUMBER(D159),ISNUMBER(E159)),E159-D159,"")</f>
        <v/>
      </c>
      <c r="G159" s="4">
        <f>IF(AND(D159="",E159=""),"Yes",IF(AND(ISNUMBER(D159),ISNUMBER(E159)),IF(ABS(E159-D159)&lt;=1E-9*MAX(1,ABS(D159)),"Yes","No"),IF(D159=E159,"Yes","No")))</f>
        <v/>
      </c>
    </row>
    <row r="160">
      <c r="A160" s="4" t="inlineStr">
        <is>
          <t>Current bands</t>
        </is>
      </c>
      <c r="B160" s="4" t="inlineStr">
        <is>
          <t>DE Customer Service L1 grade</t>
        </is>
      </c>
      <c r="D160" s="5" t="inlineStr">
        <is>
          <t>B</t>
        </is>
      </c>
      <c r="E160" s="6">
        <f>'Current bands'!D5</f>
        <v/>
      </c>
      <c r="F160" s="45">
        <f>IF(AND(ISNUMBER(D160),ISNUMBER(E160)),E160-D160,"")</f>
        <v/>
      </c>
      <c r="G160" s="4">
        <f>IF(AND(D160="",E160=""),"Yes",IF(AND(ISNUMBER(D160),ISNUMBER(E160)),IF(ABS(E160-D160)&lt;=1E-9*MAX(1,ABS(D160)),"Yes","No"),IF(D160=E160,"Yes","No")))</f>
        <v/>
      </c>
    </row>
    <row r="161">
      <c r="A161" s="4" t="inlineStr">
        <is>
          <t>Current bands</t>
        </is>
      </c>
      <c r="B161" s="4" t="inlineStr">
        <is>
          <t>DE Finance L1 grade</t>
        </is>
      </c>
      <c r="D161" s="5" t="inlineStr">
        <is>
          <t>A</t>
        </is>
      </c>
      <c r="E161" s="6">
        <f>'Current bands'!D11</f>
        <v/>
      </c>
      <c r="F161" s="45">
        <f>IF(AND(ISNUMBER(D161),ISNUMBER(E161)),E161-D161,"")</f>
        <v/>
      </c>
      <c r="G161" s="4">
        <f>IF(AND(D161="",E161=""),"Yes",IF(AND(ISNUMBER(D161),ISNUMBER(E161)),IF(ABS(E161-D161)&lt;=1E-9*MAX(1,ABS(D161)),"Yes","No"),IF(D161=E161,"Yes","No")))</f>
        <v/>
      </c>
    </row>
    <row r="162">
      <c r="A162" s="4" t="inlineStr">
        <is>
          <t>Current bands</t>
        </is>
      </c>
      <c r="B162" s="4" t="inlineStr">
        <is>
          <t>DE HR L1 grade</t>
        </is>
      </c>
      <c r="D162" s="5" t="inlineStr">
        <is>
          <t>A</t>
        </is>
      </c>
      <c r="E162" s="6">
        <f>'Current bands'!D17</f>
        <v/>
      </c>
      <c r="F162" s="45">
        <f>IF(AND(ISNUMBER(D162),ISNUMBER(E162)),E162-D162,"")</f>
        <v/>
      </c>
      <c r="G162" s="4">
        <f>IF(AND(D162="",E162=""),"Yes",IF(AND(ISNUMBER(D162),ISNUMBER(E162)),IF(ABS(E162-D162)&lt;=1E-9*MAX(1,ABS(D162)),"Yes","No"),IF(D162=E162,"Yes","No")))</f>
        <v/>
      </c>
    </row>
    <row r="163">
      <c r="A163" s="4" t="inlineStr">
        <is>
          <t>Current bands</t>
        </is>
      </c>
      <c r="B163" s="4" t="inlineStr">
        <is>
          <t>DE Operations L2 grade</t>
        </is>
      </c>
      <c r="D163" s="5" t="inlineStr">
        <is>
          <t>C</t>
        </is>
      </c>
      <c r="E163" s="6">
        <f>'Current bands'!D23</f>
        <v/>
      </c>
      <c r="F163" s="45">
        <f>IF(AND(ISNUMBER(D163),ISNUMBER(E163)),E163-D163,"")</f>
        <v/>
      </c>
      <c r="G163" s="4">
        <f>IF(AND(D163="",E163=""),"Yes",IF(AND(ISNUMBER(D163),ISNUMBER(E163)),IF(ABS(E163-D163)&lt;=1E-9*MAX(1,ABS(D163)),"Yes","No"),IF(D163=E163,"Yes","No")))</f>
        <v/>
      </c>
    </row>
    <row r="164">
      <c r="A164" s="4" t="inlineStr">
        <is>
          <t>Current bands</t>
        </is>
      </c>
      <c r="B164" s="4" t="inlineStr">
        <is>
          <t>DE Sales L2 grade</t>
        </is>
      </c>
      <c r="D164" s="5" t="inlineStr">
        <is>
          <t>C</t>
        </is>
      </c>
      <c r="E164" s="6">
        <f>'Current bands'!D29</f>
        <v/>
      </c>
      <c r="F164" s="45">
        <f>IF(AND(ISNUMBER(D164),ISNUMBER(E164)),E164-D164,"")</f>
        <v/>
      </c>
      <c r="G164" s="4">
        <f>IF(AND(D164="",E164=""),"Yes",IF(AND(ISNUMBER(D164),ISNUMBER(E164)),IF(ABS(E164-D164)&lt;=1E-9*MAX(1,ABS(D164)),"Yes","No"),IF(D164=E164,"Yes","No")))</f>
        <v/>
      </c>
    </row>
    <row r="165">
      <c r="A165" s="4" t="inlineStr">
        <is>
          <t>Current bands</t>
        </is>
      </c>
      <c r="B165" s="4" t="inlineStr">
        <is>
          <t>DE Tech L2 grade</t>
        </is>
      </c>
      <c r="D165" s="5" t="inlineStr">
        <is>
          <t>B</t>
        </is>
      </c>
      <c r="E165" s="6">
        <f>'Current bands'!D35</f>
        <v/>
      </c>
      <c r="F165" s="45">
        <f>IF(AND(ISNUMBER(D165),ISNUMBER(E165)),E165-D165,"")</f>
        <v/>
      </c>
      <c r="G165" s="4">
        <f>IF(AND(D165="",E165=""),"Yes",IF(AND(ISNUMBER(D165),ISNUMBER(E165)),IF(ABS(E165-D165)&lt;=1E-9*MAX(1,ABS(D165)),"Yes","No"),IF(D165=E165,"Yes","No")))</f>
        <v/>
      </c>
    </row>
    <row r="166">
      <c r="A166" s="4" t="inlineStr">
        <is>
          <t>Current bands</t>
        </is>
      </c>
      <c r="B166" s="4" t="inlineStr">
        <is>
          <t>ES Customer Service L2 grade</t>
        </is>
      </c>
      <c r="D166" s="5" t="inlineStr">
        <is>
          <t>C</t>
        </is>
      </c>
      <c r="E166" s="6">
        <f>'Current bands'!D41</f>
        <v/>
      </c>
      <c r="F166" s="45">
        <f>IF(AND(ISNUMBER(D166),ISNUMBER(E166)),E166-D166,"")</f>
        <v/>
      </c>
      <c r="G166" s="4">
        <f>IF(AND(D166="",E166=""),"Yes",IF(AND(ISNUMBER(D166),ISNUMBER(E166)),IF(ABS(E166-D166)&lt;=1E-9*MAX(1,ABS(D166)),"Yes","No"),IF(D166=E166,"Yes","No")))</f>
        <v/>
      </c>
    </row>
    <row r="167">
      <c r="A167" s="4" t="inlineStr">
        <is>
          <t>Current bands</t>
        </is>
      </c>
      <c r="B167" s="4" t="inlineStr">
        <is>
          <t>ES Finance L2 grade</t>
        </is>
      </c>
      <c r="D167" s="5" t="inlineStr">
        <is>
          <t>B</t>
        </is>
      </c>
      <c r="E167" s="6">
        <f>'Current bands'!D47</f>
        <v/>
      </c>
      <c r="F167" s="45">
        <f>IF(AND(ISNUMBER(D167),ISNUMBER(E167)),E167-D167,"")</f>
        <v/>
      </c>
      <c r="G167" s="4">
        <f>IF(AND(D167="",E167=""),"Yes",IF(AND(ISNUMBER(D167),ISNUMBER(E167)),IF(ABS(E167-D167)&lt;=1E-9*MAX(1,ABS(D167)),"Yes","No"),IF(D167=E167,"Yes","No")))</f>
        <v/>
      </c>
    </row>
    <row r="168">
      <c r="A168" s="4" t="inlineStr">
        <is>
          <t>Current bands</t>
        </is>
      </c>
      <c r="B168" s="4" t="inlineStr">
        <is>
          <t>ES HR L2 grade</t>
        </is>
      </c>
      <c r="D168" s="5" t="inlineStr">
        <is>
          <t>B</t>
        </is>
      </c>
      <c r="E168" s="6">
        <f>'Current bands'!D53</f>
        <v/>
      </c>
      <c r="F168" s="45">
        <f>IF(AND(ISNUMBER(D168),ISNUMBER(E168)),E168-D168,"")</f>
        <v/>
      </c>
      <c r="G168" s="4">
        <f>IF(AND(D168="",E168=""),"Yes",IF(AND(ISNUMBER(D168),ISNUMBER(E168)),IF(ABS(E168-D168)&lt;=1E-9*MAX(1,ABS(D168)),"Yes","No"),IF(D168=E168,"Yes","No")))</f>
        <v/>
      </c>
    </row>
    <row r="169">
      <c r="A169" s="4" t="inlineStr">
        <is>
          <t>Current bands</t>
        </is>
      </c>
      <c r="B169" s="4" t="inlineStr">
        <is>
          <t>ES Operations L3 grade</t>
        </is>
      </c>
      <c r="D169" s="5" t="inlineStr">
        <is>
          <t>D</t>
        </is>
      </c>
      <c r="E169" s="6">
        <f>'Current bands'!D59</f>
        <v/>
      </c>
      <c r="F169" s="45">
        <f>IF(AND(ISNUMBER(D169),ISNUMBER(E169)),E169-D169,"")</f>
        <v/>
      </c>
      <c r="G169" s="4">
        <f>IF(AND(D169="",E169=""),"Yes",IF(AND(ISNUMBER(D169),ISNUMBER(E169)),IF(ABS(E169-D169)&lt;=1E-9*MAX(1,ABS(D169)),"Yes","No"),IF(D169=E169,"Yes","No")))</f>
        <v/>
      </c>
    </row>
    <row r="170">
      <c r="A170" s="4" t="inlineStr">
        <is>
          <t>Current bands</t>
        </is>
      </c>
      <c r="B170" s="4" t="inlineStr">
        <is>
          <t>ES Sales L3 grade</t>
        </is>
      </c>
      <c r="D170" s="5" t="inlineStr">
        <is>
          <t>D</t>
        </is>
      </c>
      <c r="E170" s="6">
        <f>'Current bands'!D65</f>
        <v/>
      </c>
      <c r="F170" s="45">
        <f>IF(AND(ISNUMBER(D170),ISNUMBER(E170)),E170-D170,"")</f>
        <v/>
      </c>
      <c r="G170" s="4">
        <f>IF(AND(D170="",E170=""),"Yes",IF(AND(ISNUMBER(D170),ISNUMBER(E170)),IF(ABS(E170-D170)&lt;=1E-9*MAX(1,ABS(D170)),"Yes","No"),IF(D170=E170,"Yes","No")))</f>
        <v/>
      </c>
    </row>
    <row r="171">
      <c r="A171" s="4" t="inlineStr">
        <is>
          <t>Current bands</t>
        </is>
      </c>
      <c r="B171" s="4" t="inlineStr">
        <is>
          <t>ES Tech L3 grade</t>
        </is>
      </c>
      <c r="D171" s="5" t="inlineStr">
        <is>
          <t>D</t>
        </is>
      </c>
      <c r="E171" s="6">
        <f>'Current bands'!D71</f>
        <v/>
      </c>
      <c r="F171" s="45">
        <f>IF(AND(ISNUMBER(D171),ISNUMBER(E171)),E171-D171,"")</f>
        <v/>
      </c>
      <c r="G171" s="4">
        <f>IF(AND(D171="",E171=""),"Yes",IF(AND(ISNUMBER(D171),ISNUMBER(E171)),IF(ABS(E171-D171)&lt;=1E-9*MAX(1,ABS(D171)),"Yes","No"),IF(D171=E171,"Yes","No")))</f>
        <v/>
      </c>
    </row>
    <row r="172">
      <c r="A172" s="4" t="inlineStr">
        <is>
          <t>Current bands</t>
        </is>
      </c>
      <c r="B172" s="4" t="inlineStr">
        <is>
          <t>IT Customer Service L3 grade</t>
        </is>
      </c>
      <c r="D172" s="5" t="inlineStr">
        <is>
          <t>D</t>
        </is>
      </c>
      <c r="E172" s="6">
        <f>'Current bands'!D77</f>
        <v/>
      </c>
      <c r="F172" s="45">
        <f>IF(AND(ISNUMBER(D172),ISNUMBER(E172)),E172-D172,"")</f>
        <v/>
      </c>
      <c r="G172" s="4">
        <f>IF(AND(D172="",E172=""),"Yes",IF(AND(ISNUMBER(D172),ISNUMBER(E172)),IF(ABS(E172-D172)&lt;=1E-9*MAX(1,ABS(D172)),"Yes","No"),IF(D172=E172,"Yes","No")))</f>
        <v/>
      </c>
    </row>
    <row r="173">
      <c r="A173" s="4" t="inlineStr">
        <is>
          <t>Current bands</t>
        </is>
      </c>
      <c r="B173" s="4" t="inlineStr">
        <is>
          <t>IT Finance L3 grade</t>
        </is>
      </c>
      <c r="D173" s="5" t="inlineStr">
        <is>
          <t>D</t>
        </is>
      </c>
      <c r="E173" s="6">
        <f>'Current bands'!D83</f>
        <v/>
      </c>
      <c r="F173" s="45">
        <f>IF(AND(ISNUMBER(D173),ISNUMBER(E173)),E173-D173,"")</f>
        <v/>
      </c>
      <c r="G173" s="4">
        <f>IF(AND(D173="",E173=""),"Yes",IF(AND(ISNUMBER(D173),ISNUMBER(E173)),IF(ABS(E173-D173)&lt;=1E-9*MAX(1,ABS(D173)),"Yes","No"),IF(D173=E173,"Yes","No")))</f>
        <v/>
      </c>
    </row>
    <row r="174">
      <c r="A174" s="4" t="inlineStr">
        <is>
          <t>Current bands</t>
        </is>
      </c>
      <c r="B174" s="4" t="inlineStr">
        <is>
          <t>IT HR L3 grade</t>
        </is>
      </c>
      <c r="D174" s="5" t="inlineStr">
        <is>
          <t>D</t>
        </is>
      </c>
      <c r="E174" s="6">
        <f>'Current bands'!D89</f>
        <v/>
      </c>
      <c r="F174" s="45">
        <f>IF(AND(ISNUMBER(D174),ISNUMBER(E174)),E174-D174,"")</f>
        <v/>
      </c>
      <c r="G174" s="4">
        <f>IF(AND(D174="",E174=""),"Yes",IF(AND(ISNUMBER(D174),ISNUMBER(E174)),IF(ABS(E174-D174)&lt;=1E-9*MAX(1,ABS(D174)),"Yes","No"),IF(D174=E174,"Yes","No")))</f>
        <v/>
      </c>
    </row>
    <row r="175">
      <c r="A175" s="4" t="inlineStr">
        <is>
          <t>Current bands</t>
        </is>
      </c>
      <c r="B175" s="4" t="inlineStr">
        <is>
          <t>IT Operations L3 grade</t>
        </is>
      </c>
      <c r="D175" s="5" t="inlineStr">
        <is>
          <t>D</t>
        </is>
      </c>
      <c r="E175" s="6">
        <f>'Current bands'!D95</f>
        <v/>
      </c>
      <c r="F175" s="45">
        <f>IF(AND(ISNUMBER(D175),ISNUMBER(E175)),E175-D175,"")</f>
        <v/>
      </c>
      <c r="G175" s="4">
        <f>IF(AND(D175="",E175=""),"Yes",IF(AND(ISNUMBER(D175),ISNUMBER(E175)),IF(ABS(E175-D175)&lt;=1E-9*MAX(1,ABS(D175)),"Yes","No"),IF(D175=E175,"Yes","No")))</f>
        <v/>
      </c>
    </row>
    <row r="176">
      <c r="A176" s="4" t="inlineStr">
        <is>
          <t>Current bands</t>
        </is>
      </c>
      <c r="B176" s="4" t="inlineStr">
        <is>
          <t>IT Sales L3 grade</t>
        </is>
      </c>
      <c r="D176" s="5" t="inlineStr">
        <is>
          <t>D</t>
        </is>
      </c>
      <c r="E176" s="6">
        <f>'Current bands'!D101</f>
        <v/>
      </c>
      <c r="F176" s="45">
        <f>IF(AND(ISNUMBER(D176),ISNUMBER(E176)),E176-D176,"")</f>
        <v/>
      </c>
      <c r="G176" s="4">
        <f>IF(AND(D176="",E176=""),"Yes",IF(AND(ISNUMBER(D176),ISNUMBER(E176)),IF(ABS(E176-D176)&lt;=1E-9*MAX(1,ABS(D176)),"Yes","No"),IF(D176=E176,"Yes","No")))</f>
        <v/>
      </c>
    </row>
    <row r="177">
      <c r="A177" s="4" t="inlineStr">
        <is>
          <t>Current bands</t>
        </is>
      </c>
      <c r="B177" s="4" t="inlineStr">
        <is>
          <t>IT Tech L3 grade</t>
        </is>
      </c>
      <c r="D177" s="5" t="inlineStr">
        <is>
          <t>D</t>
        </is>
      </c>
      <c r="E177" s="6">
        <f>'Current bands'!D107</f>
        <v/>
      </c>
      <c r="F177" s="45">
        <f>IF(AND(ISNUMBER(D177),ISNUMBER(E177)),E177-D177,"")</f>
        <v/>
      </c>
      <c r="G177" s="4">
        <f>IF(AND(D177="",E177=""),"Yes",IF(AND(ISNUMBER(D177),ISNUMBER(E177)),IF(ABS(E177-D177)&lt;=1E-9*MAX(1,ABS(D177)),"Yes","No"),IF(D177=E177,"Yes","No")))</f>
        <v/>
      </c>
    </row>
    <row r="178">
      <c r="A178" s="4" t="inlineStr">
        <is>
          <t>Current bands</t>
        </is>
      </c>
      <c r="B178" s="4" t="inlineStr">
        <is>
          <t>PL Customer Service L3 grade</t>
        </is>
      </c>
      <c r="D178" s="5" t="inlineStr">
        <is>
          <t>D</t>
        </is>
      </c>
      <c r="E178" s="6">
        <f>'Current bands'!D113</f>
        <v/>
      </c>
      <c r="F178" s="45">
        <f>IF(AND(ISNUMBER(D178),ISNUMBER(E178)),E178-D178,"")</f>
        <v/>
      </c>
      <c r="G178" s="4">
        <f>IF(AND(D178="",E178=""),"Yes",IF(AND(ISNUMBER(D178),ISNUMBER(E178)),IF(ABS(E178-D178)&lt;=1E-9*MAX(1,ABS(D178)),"Yes","No"),IF(D178=E178,"Yes","No")))</f>
        <v/>
      </c>
    </row>
    <row r="179">
      <c r="A179" s="4" t="inlineStr">
        <is>
          <t>Current bands</t>
        </is>
      </c>
      <c r="B179" s="4" t="inlineStr">
        <is>
          <t>PL Finance L3 grade</t>
        </is>
      </c>
      <c r="D179" s="5" t="inlineStr">
        <is>
          <t>D</t>
        </is>
      </c>
      <c r="E179" s="6">
        <f>'Current bands'!D119</f>
        <v/>
      </c>
      <c r="F179" s="45">
        <f>IF(AND(ISNUMBER(D179),ISNUMBER(E179)),E179-D179,"")</f>
        <v/>
      </c>
      <c r="G179" s="4">
        <f>IF(AND(D179="",E179=""),"Yes",IF(AND(ISNUMBER(D179),ISNUMBER(E179)),IF(ABS(E179-D179)&lt;=1E-9*MAX(1,ABS(D179)),"Yes","No"),IF(D179=E179,"Yes","No")))</f>
        <v/>
      </c>
    </row>
    <row r="180">
      <c r="A180" s="4" t="inlineStr">
        <is>
          <t>Current bands</t>
        </is>
      </c>
      <c r="B180" s="4" t="inlineStr">
        <is>
          <t>PL HR L3 grade</t>
        </is>
      </c>
      <c r="D180" s="5" t="inlineStr">
        <is>
          <t>D</t>
        </is>
      </c>
      <c r="E180" s="6">
        <f>'Current bands'!D125</f>
        <v/>
      </c>
      <c r="F180" s="45">
        <f>IF(AND(ISNUMBER(D180),ISNUMBER(E180)),E180-D180,"")</f>
        <v/>
      </c>
      <c r="G180" s="4">
        <f>IF(AND(D180="",E180=""),"Yes",IF(AND(ISNUMBER(D180),ISNUMBER(E180)),IF(ABS(E180-D180)&lt;=1E-9*MAX(1,ABS(D180)),"Yes","No"),IF(D180=E180,"Yes","No")))</f>
        <v/>
      </c>
    </row>
    <row r="181">
      <c r="A181" s="4" t="inlineStr">
        <is>
          <t>Current bands</t>
        </is>
      </c>
      <c r="B181" s="4" t="inlineStr">
        <is>
          <t>PL Operations L4 grade</t>
        </is>
      </c>
      <c r="D181" s="5" t="inlineStr">
        <is>
          <t>E</t>
        </is>
      </c>
      <c r="E181" s="6">
        <f>'Current bands'!D131</f>
        <v/>
      </c>
      <c r="F181" s="45">
        <f>IF(AND(ISNUMBER(D181),ISNUMBER(E181)),E181-D181,"")</f>
        <v/>
      </c>
      <c r="G181" s="4">
        <f>IF(AND(D181="",E181=""),"Yes",IF(AND(ISNUMBER(D181),ISNUMBER(E181)),IF(ABS(E181-D181)&lt;=1E-9*MAX(1,ABS(D181)),"Yes","No"),IF(D181=E181,"Yes","No")))</f>
        <v/>
      </c>
    </row>
    <row r="182">
      <c r="A182" s="4" t="inlineStr">
        <is>
          <t>Current bands</t>
        </is>
      </c>
      <c r="B182" s="4" t="inlineStr">
        <is>
          <t>PL Sales L4 grade</t>
        </is>
      </c>
      <c r="D182" s="5" t="inlineStr">
        <is>
          <t>E</t>
        </is>
      </c>
      <c r="E182" s="6">
        <f>'Current bands'!D137</f>
        <v/>
      </c>
      <c r="F182" s="45">
        <f>IF(AND(ISNUMBER(D182),ISNUMBER(E182)),E182-D182,"")</f>
        <v/>
      </c>
      <c r="G182" s="4">
        <f>IF(AND(D182="",E182=""),"Yes",IF(AND(ISNUMBER(D182),ISNUMBER(E182)),IF(ABS(E182-D182)&lt;=1E-9*MAX(1,ABS(D182)),"Yes","No"),IF(D182=E182,"Yes","No")))</f>
        <v/>
      </c>
    </row>
    <row r="183">
      <c r="A183" s="4" t="inlineStr">
        <is>
          <t>Current bands</t>
        </is>
      </c>
      <c r="B183" s="4" t="inlineStr">
        <is>
          <t>PL Tech L4 grade</t>
        </is>
      </c>
      <c r="D183" s="5" t="inlineStr">
        <is>
          <t>E</t>
        </is>
      </c>
      <c r="E183" s="6">
        <f>'Current bands'!D143</f>
        <v/>
      </c>
      <c r="F183" s="45">
        <f>IF(AND(ISNUMBER(D183),ISNUMBER(E183)),E183-D183,"")</f>
        <v/>
      </c>
      <c r="G183" s="4">
        <f>IF(AND(D183="",E183=""),"Yes",IF(AND(ISNUMBER(D183),ISNUMBER(E183)),IF(ABS(E183-D183)&lt;=1E-9*MAX(1,ABS(D183)),"Yes","No"),IF(D183=E183,"Yes","No")))</f>
        <v/>
      </c>
    </row>
    <row r="184">
      <c r="A184" s="4" t="inlineStr">
        <is>
          <t>Structure</t>
        </is>
      </c>
      <c r="B184" s="4" t="inlineStr">
        <is>
          <t>Grade A index, current</t>
        </is>
      </c>
      <c r="D184" s="43" t="n">
        <v>0.661167206224</v>
      </c>
      <c r="E184" s="44">
        <f>Structure!J6</f>
        <v/>
      </c>
      <c r="F184" s="45">
        <f>IF(AND(ISNUMBER(D184),ISNUMBER(E184)),E184-D184,"")</f>
        <v/>
      </c>
      <c r="G184" s="4">
        <f>IF(AND(D184="",E184=""),"Yes",IF(AND(ISNUMBER(D184),ISNUMBER(E184)),IF(ABS(E184-D184)&lt;=1E-9*MAX(1,ABS(D184)),"Yes","No"),IF(D184=E184,"Yes","No")))</f>
        <v/>
      </c>
    </row>
    <row r="185">
      <c r="A185" s="4" t="inlineStr">
        <is>
          <t>Structure</t>
        </is>
      </c>
      <c r="B185" s="4" t="inlineStr">
        <is>
          <t>Grade A index</t>
        </is>
      </c>
      <c r="D185" s="43" t="n">
        <v>0.661167206224</v>
      </c>
      <c r="E185" s="44">
        <f>Structure!K6</f>
        <v/>
      </c>
      <c r="F185" s="45">
        <f>IF(AND(ISNUMBER(D185),ISNUMBER(E185)),E185-D185,"")</f>
        <v/>
      </c>
      <c r="G185" s="4">
        <f>IF(AND(D185="",E185=""),"Yes",IF(AND(ISNUMBER(D185),ISNUMBER(E185)),IF(ABS(E185-D185)&lt;=1E-9*MAX(1,ABS(D185)),"Yes","No"),IF(D185=E185,"Yes","No")))</f>
        <v/>
      </c>
    </row>
    <row r="186">
      <c r="A186" s="4" t="inlineStr">
        <is>
          <t>Structure</t>
        </is>
      </c>
      <c r="B186" s="4" t="inlineStr">
        <is>
          <t>Grade B index, current</t>
        </is>
      </c>
      <c r="D186" s="43" t="n">
        <v>0.712794837389</v>
      </c>
      <c r="E186" s="44">
        <f>Structure!J7</f>
        <v/>
      </c>
      <c r="F186" s="45">
        <f>IF(AND(ISNUMBER(D186),ISNUMBER(E186)),E186-D186,"")</f>
        <v/>
      </c>
      <c r="G186" s="4">
        <f>IF(AND(D186="",E186=""),"Yes",IF(AND(ISNUMBER(D186),ISNUMBER(E186)),IF(ABS(E186-D186)&lt;=1E-9*MAX(1,ABS(D186)),"Yes","No"),IF(D186=E186,"Yes","No")))</f>
        <v/>
      </c>
    </row>
    <row r="187">
      <c r="A187" s="4" t="inlineStr">
        <is>
          <t>Structure</t>
        </is>
      </c>
      <c r="B187" s="4" t="inlineStr">
        <is>
          <t>Grade B index</t>
        </is>
      </c>
      <c r="D187" s="43" t="n">
        <v>0.714060582721</v>
      </c>
      <c r="E187" s="44">
        <f>Structure!K7</f>
        <v/>
      </c>
      <c r="F187" s="45">
        <f>IF(AND(ISNUMBER(D187),ISNUMBER(E187)),E187-D187,"")</f>
        <v/>
      </c>
      <c r="G187" s="4">
        <f>IF(AND(D187="",E187=""),"Yes",IF(AND(ISNUMBER(D187),ISNUMBER(E187)),IF(ABS(E187-D187)&lt;=1E-9*MAX(1,ABS(D187)),"Yes","No"),IF(D187=E187,"Yes","No")))</f>
        <v/>
      </c>
    </row>
    <row r="188">
      <c r="A188" s="4" t="inlineStr">
        <is>
          <t>Structure</t>
        </is>
      </c>
      <c r="B188" s="4" t="inlineStr">
        <is>
          <t>Grade C index, current</t>
        </is>
      </c>
      <c r="D188" s="43" t="n">
        <v>0.727526745073</v>
      </c>
      <c r="E188" s="44">
        <f>Structure!J8</f>
        <v/>
      </c>
      <c r="F188" s="45">
        <f>IF(AND(ISNUMBER(D188),ISNUMBER(E188)),E188-D188,"")</f>
        <v/>
      </c>
      <c r="G188" s="4">
        <f>IF(AND(D188="",E188=""),"Yes",IF(AND(ISNUMBER(D188),ISNUMBER(E188)),IF(ABS(E188-D188)&lt;=1E-9*MAX(1,ABS(D188)),"Yes","No"),IF(D188=E188,"Yes","No")))</f>
        <v/>
      </c>
    </row>
    <row r="189">
      <c r="A189" s="4" t="inlineStr">
        <is>
          <t>Structure</t>
        </is>
      </c>
      <c r="B189" s="4" t="inlineStr">
        <is>
          <t>Grade C index</t>
        </is>
      </c>
      <c r="D189" s="43" t="n">
        <v>0.771185429339</v>
      </c>
      <c r="E189" s="44">
        <f>Structure!K8</f>
        <v/>
      </c>
      <c r="F189" s="45">
        <f>IF(AND(ISNUMBER(D189),ISNUMBER(E189)),E189-D189,"")</f>
        <v/>
      </c>
      <c r="G189" s="4">
        <f>IF(AND(D189="",E189=""),"Yes",IF(AND(ISNUMBER(D189),ISNUMBER(E189)),IF(ABS(E189-D189)&lt;=1E-9*MAX(1,ABS(D189)),"Yes","No"),IF(D189=E189,"Yes","No")))</f>
        <v/>
      </c>
    </row>
    <row r="190">
      <c r="A190" s="4" t="inlineStr">
        <is>
          <t>Structure</t>
        </is>
      </c>
      <c r="B190" s="4" t="inlineStr">
        <is>
          <t>Grade D index, current</t>
        </is>
      </c>
      <c r="D190" s="43" t="n">
        <v>1</v>
      </c>
      <c r="E190" s="44">
        <f>Structure!J9</f>
        <v/>
      </c>
      <c r="F190" s="45">
        <f>IF(AND(ISNUMBER(D190),ISNUMBER(E190)),E190-D190,"")</f>
        <v/>
      </c>
      <c r="G190" s="4">
        <f>IF(AND(D190="",E190=""),"Yes",IF(AND(ISNUMBER(D190),ISNUMBER(E190)),IF(ABS(E190-D190)&lt;=1E-9*MAX(1,ABS(D190)),"Yes","No"),IF(D190=E190,"Yes","No")))</f>
        <v/>
      </c>
    </row>
    <row r="191">
      <c r="A191" s="4" t="inlineStr">
        <is>
          <t>Structure</t>
        </is>
      </c>
      <c r="B191" s="4" t="inlineStr">
        <is>
          <t>Grade D index</t>
        </is>
      </c>
      <c r="D191" s="43" t="n">
        <v>1</v>
      </c>
      <c r="E191" s="44">
        <f>Structure!K9</f>
        <v/>
      </c>
      <c r="F191" s="45">
        <f>IF(AND(ISNUMBER(D191),ISNUMBER(E191)),E191-D191,"")</f>
        <v/>
      </c>
      <c r="G191" s="4">
        <f>IF(AND(D191="",E191=""),"Yes",IF(AND(ISNUMBER(D191),ISNUMBER(E191)),IF(ABS(E191-D191)&lt;=1E-9*MAX(1,ABS(D191)),"Yes","No"),IF(D191=E191,"Yes","No")))</f>
        <v/>
      </c>
    </row>
    <row r="192">
      <c r="A192" s="4" t="inlineStr">
        <is>
          <t>Structure</t>
        </is>
      </c>
      <c r="B192" s="4" t="inlineStr">
        <is>
          <t>Grade E index, current</t>
        </is>
      </c>
      <c r="D192" s="43" t="n">
        <v>1.31245813863</v>
      </c>
      <c r="E192" s="44">
        <f>Structure!J10</f>
        <v/>
      </c>
      <c r="F192" s="45">
        <f>IF(AND(ISNUMBER(D192),ISNUMBER(E192)),E192-D192,"")</f>
        <v/>
      </c>
      <c r="G192" s="4">
        <f>IF(AND(D192="",E192=""),"Yes",IF(AND(ISNUMBER(D192),ISNUMBER(E192)),IF(ABS(E192-D192)&lt;=1E-9*MAX(1,ABS(D192)),"Yes","No"),IF(D192=E192,"Yes","No")))</f>
        <v/>
      </c>
    </row>
    <row r="193">
      <c r="A193" s="4" t="inlineStr">
        <is>
          <t>Structure</t>
        </is>
      </c>
      <c r="B193" s="4" t="inlineStr">
        <is>
          <t>Grade E index</t>
        </is>
      </c>
      <c r="D193" s="43" t="n">
        <v>1.31245813863</v>
      </c>
      <c r="E193" s="44">
        <f>Structure!K10</f>
        <v/>
      </c>
      <c r="F193" s="45">
        <f>IF(AND(ISNUMBER(D193),ISNUMBER(E193)),E193-D193,"")</f>
        <v/>
      </c>
      <c r="G193" s="4">
        <f>IF(AND(D193="",E193=""),"Yes",IF(AND(ISNUMBER(D193),ISNUMBER(E193)),IF(ABS(E193-D193)&lt;=1E-9*MAX(1,ABS(D193)),"Yes","No"),IF(D193=E193,"Yes","No")))</f>
        <v/>
      </c>
    </row>
    <row r="194">
      <c r="A194" s="4" t="inlineStr">
        <is>
          <t>Structure</t>
        </is>
      </c>
      <c r="B194" s="4" t="inlineStr">
        <is>
          <t>Grade F index, current</t>
        </is>
      </c>
      <c r="D194" s="43" t="n">
        <v>1.81248656432</v>
      </c>
      <c r="E194" s="44">
        <f>Structure!J11</f>
        <v/>
      </c>
      <c r="F194" s="45">
        <f>IF(AND(ISNUMBER(D194),ISNUMBER(E194)),E194-D194,"")</f>
        <v/>
      </c>
      <c r="G194" s="4">
        <f>IF(AND(D194="",E194=""),"Yes",IF(AND(ISNUMBER(D194),ISNUMBER(E194)),IF(ABS(E194-D194)&lt;=1E-9*MAX(1,ABS(D194)),"Yes","No"),IF(D194=E194,"Yes","No")))</f>
        <v/>
      </c>
    </row>
    <row r="195">
      <c r="A195" s="4" t="inlineStr">
        <is>
          <t>Structure</t>
        </is>
      </c>
      <c r="B195" s="4" t="inlineStr">
        <is>
          <t>Grade F index</t>
        </is>
      </c>
      <c r="D195" s="43" t="n">
        <v>1.81248656432</v>
      </c>
      <c r="E195" s="44">
        <f>Structure!K11</f>
        <v/>
      </c>
      <c r="F195" s="45">
        <f>IF(AND(ISNUMBER(D195),ISNUMBER(E195)),E195-D195,"")</f>
        <v/>
      </c>
      <c r="G195" s="4">
        <f>IF(AND(D195="",E195=""),"Yes",IF(AND(ISNUMBER(D195),ISNUMBER(E195)),IF(ABS(E195-D195)&lt;=1E-9*MAX(1,ABS(D195)),"Yes","No"),IF(D195=E195,"Yes","No")))</f>
        <v/>
      </c>
    </row>
    <row r="196">
      <c r="A196" s="4" t="inlineStr">
        <is>
          <t>Structure</t>
        </is>
      </c>
      <c r="B196" s="4" t="inlineStr">
        <is>
          <t>Grade G index, current</t>
        </is>
      </c>
      <c r="D196" s="43" t="n">
        <v>2.51325383444</v>
      </c>
      <c r="E196" s="44">
        <f>Structure!J12</f>
        <v/>
      </c>
      <c r="F196" s="45">
        <f>IF(AND(ISNUMBER(D196),ISNUMBER(E196)),E196-D196,"")</f>
        <v/>
      </c>
      <c r="G196" s="4">
        <f>IF(AND(D196="",E196=""),"Yes",IF(AND(ISNUMBER(D196),ISNUMBER(E196)),IF(ABS(E196-D196)&lt;=1E-9*MAX(1,ABS(D196)),"Yes","No"),IF(D196=E196,"Yes","No")))</f>
        <v/>
      </c>
    </row>
    <row r="197">
      <c r="A197" s="4" t="inlineStr">
        <is>
          <t>Structure</t>
        </is>
      </c>
      <c r="B197" s="4" t="inlineStr">
        <is>
          <t>Grade G index</t>
        </is>
      </c>
      <c r="D197" s="43" t="n">
        <v>2.51325383444</v>
      </c>
      <c r="E197" s="44">
        <f>Structure!K12</f>
        <v/>
      </c>
      <c r="F197" s="45">
        <f>IF(AND(ISNUMBER(D197),ISNUMBER(E197)),E197-D197,"")</f>
        <v/>
      </c>
      <c r="G197" s="4">
        <f>IF(AND(D197="",E197=""),"Yes",IF(AND(ISNUMBER(D197),ISNUMBER(E197)),IF(ABS(E197-D197)&lt;=1E-9*MAX(1,ABS(D197)),"Yes","No"),IF(D197=E197,"Yes","No")))</f>
        <v/>
      </c>
    </row>
    <row r="198">
      <c r="A198" s="4" t="inlineStr">
        <is>
          <t>Employees</t>
        </is>
      </c>
      <c r="B198" s="4" t="inlineStr">
        <is>
          <t>E00001 compa new</t>
        </is>
      </c>
      <c r="D198" s="43" t="n">
        <v>1.05883948246</v>
      </c>
      <c r="E198" s="44">
        <f>Employees!R5</f>
        <v/>
      </c>
      <c r="F198" s="45">
        <f>IF(AND(ISNUMBER(D198),ISNUMBER(E198)),E198-D198,"")</f>
        <v/>
      </c>
      <c r="G198" s="4">
        <f>IF(AND(D198="",E198=""),"Yes",IF(AND(ISNUMBER(D198),ISNUMBER(E198)),IF(ABS(E198-D198)&lt;=1E-9*MAX(1,ABS(D198)),"Yes","No"),IF(D198=E198,"Yes","No")))</f>
        <v/>
      </c>
    </row>
    <row r="199">
      <c r="A199" s="4" t="inlineStr">
        <is>
          <t>Employees</t>
        </is>
      </c>
      <c r="B199" s="4" t="inlineStr">
        <is>
          <t>E00001 status</t>
        </is>
      </c>
      <c r="D199" s="5" t="inlineStr">
        <is>
          <t>Within</t>
        </is>
      </c>
      <c r="E199" s="6">
        <f>Employees!T5</f>
        <v/>
      </c>
      <c r="F199" s="45">
        <f>IF(AND(ISNUMBER(D199),ISNUMBER(E199)),E199-D199,"")</f>
        <v/>
      </c>
      <c r="G199" s="4">
        <f>IF(AND(D199="",E199=""),"Yes",IF(AND(ISNUMBER(D199),ISNUMBER(E199)),IF(ABS(E199-D199)&lt;=1E-9*MAX(1,ABS(D199)),"Yes","No"),IF(D199=E199,"Yes","No")))</f>
        <v/>
      </c>
    </row>
    <row r="200">
      <c r="A200" s="4" t="inlineStr">
        <is>
          <t>Employees</t>
        </is>
      </c>
      <c r="B200" s="4" t="inlineStr">
        <is>
          <t>E00001 cost to minimum</t>
        </is>
      </c>
      <c r="D200" s="43" t="n">
        <v>0</v>
      </c>
      <c r="E200" s="44">
        <f>Employees!U5</f>
        <v/>
      </c>
      <c r="F200" s="45">
        <f>IF(AND(ISNUMBER(D200),ISNUMBER(E200)),E200-D200,"")</f>
        <v/>
      </c>
      <c r="G200" s="4">
        <f>IF(AND(D200="",E200=""),"Yes",IF(AND(ISNUMBER(D200),ISNUMBER(E200)),IF(ABS(E200-D200)&lt;=1E-9*MAX(1,ABS(D200)),"Yes","No"),IF(D200=E200,"Yes","No")))</f>
        <v/>
      </c>
    </row>
    <row r="201">
      <c r="A201" s="4" t="inlineStr">
        <is>
          <t>Employees</t>
        </is>
      </c>
      <c r="B201" s="4" t="inlineStr">
        <is>
          <t>E00001 above maximum</t>
        </is>
      </c>
      <c r="D201" s="43" t="n">
        <v>0</v>
      </c>
      <c r="E201" s="44">
        <f>Employees!V5</f>
        <v/>
      </c>
      <c r="F201" s="45">
        <f>IF(AND(ISNUMBER(D201),ISNUMBER(E201)),E201-D201,"")</f>
        <v/>
      </c>
      <c r="G201" s="4">
        <f>IF(AND(D201="",E201=""),"Yes",IF(AND(ISNUMBER(D201),ISNUMBER(E201)),IF(ABS(E201-D201)&lt;=1E-9*MAX(1,ABS(D201)),"Yes","No"),IF(D201=E201,"Yes","No")))</f>
        <v/>
      </c>
    </row>
    <row r="202">
      <c r="A202" s="4" t="inlineStr">
        <is>
          <t>Employees</t>
        </is>
      </c>
      <c r="B202" s="4" t="inlineStr">
        <is>
          <t>E00001 years to absorb</t>
        </is>
      </c>
      <c r="D202" s="43" t="n">
        <v>0</v>
      </c>
      <c r="E202" s="44">
        <f>Employees!W5</f>
        <v/>
      </c>
      <c r="F202" s="45">
        <f>IF(AND(ISNUMBER(D202),ISNUMBER(E202)),E202-D202,"")</f>
        <v/>
      </c>
      <c r="G202" s="4">
        <f>IF(AND(D202="",E202=""),"Yes",IF(AND(ISNUMBER(D202),ISNUMBER(E202)),IF(ABS(E202-D202)&lt;=1E-9*MAX(1,ABS(D202)),"Yes","No"),IF(D202=E202,"Yes","No")))</f>
        <v/>
      </c>
    </row>
    <row r="203">
      <c r="A203" s="4" t="inlineStr">
        <is>
          <t>Employees</t>
        </is>
      </c>
      <c r="B203" s="4" t="inlineStr">
        <is>
          <t>E00102 compa new</t>
        </is>
      </c>
      <c r="D203" s="43" t="n">
        <v>0.762921245488</v>
      </c>
      <c r="E203" s="44">
        <f>Employees!R91</f>
        <v/>
      </c>
      <c r="F203" s="45">
        <f>IF(AND(ISNUMBER(D203),ISNUMBER(E203)),E203-D203,"")</f>
        <v/>
      </c>
      <c r="G203" s="4">
        <f>IF(AND(D203="",E203=""),"Yes",IF(AND(ISNUMBER(D203),ISNUMBER(E203)),IF(ABS(E203-D203)&lt;=1E-9*MAX(1,ABS(D203)),"Yes","No"),IF(D203=E203,"Yes","No")))</f>
        <v/>
      </c>
    </row>
    <row r="204">
      <c r="A204" s="4" t="inlineStr">
        <is>
          <t>Employees</t>
        </is>
      </c>
      <c r="B204" s="4" t="inlineStr">
        <is>
          <t>E00102 status</t>
        </is>
      </c>
      <c r="D204" s="5" t="inlineStr">
        <is>
          <t>Below</t>
        </is>
      </c>
      <c r="E204" s="6">
        <f>Employees!T91</f>
        <v/>
      </c>
      <c r="F204" s="45">
        <f>IF(AND(ISNUMBER(D204),ISNUMBER(E204)),E204-D204,"")</f>
        <v/>
      </c>
      <c r="G204" s="4">
        <f>IF(AND(D204="",E204=""),"Yes",IF(AND(ISNUMBER(D204),ISNUMBER(E204)),IF(ABS(E204-D204)&lt;=1E-9*MAX(1,ABS(D204)),"Yes","No"),IF(D204=E204,"Yes","No")))</f>
        <v/>
      </c>
    </row>
    <row r="205">
      <c r="A205" s="4" t="inlineStr">
        <is>
          <t>Employees</t>
        </is>
      </c>
      <c r="B205" s="4" t="inlineStr">
        <is>
          <t>E00102 cost to minimum</t>
        </is>
      </c>
      <c r="D205" s="43" t="n">
        <v>3389.75527808</v>
      </c>
      <c r="E205" s="44">
        <f>Employees!U91</f>
        <v/>
      </c>
      <c r="F205" s="45">
        <f>IF(AND(ISNUMBER(D205),ISNUMBER(E205)),E205-D205,"")</f>
        <v/>
      </c>
      <c r="G205" s="4">
        <f>IF(AND(D205="",E205=""),"Yes",IF(AND(ISNUMBER(D205),ISNUMBER(E205)),IF(ABS(E205-D205)&lt;=1E-9*MAX(1,ABS(D205)),"Yes","No"),IF(D205=E205,"Yes","No")))</f>
        <v/>
      </c>
    </row>
    <row r="206">
      <c r="A206" s="4" t="inlineStr">
        <is>
          <t>Employees</t>
        </is>
      </c>
      <c r="B206" s="4" t="inlineStr">
        <is>
          <t>E00102 above maximum</t>
        </is>
      </c>
      <c r="D206" s="43" t="n">
        <v>0</v>
      </c>
      <c r="E206" s="44">
        <f>Employees!V91</f>
        <v/>
      </c>
      <c r="F206" s="45">
        <f>IF(AND(ISNUMBER(D206),ISNUMBER(E206)),E206-D206,"")</f>
        <v/>
      </c>
      <c r="G206" s="4">
        <f>IF(AND(D206="",E206=""),"Yes",IF(AND(ISNUMBER(D206),ISNUMBER(E206)),IF(ABS(E206-D206)&lt;=1E-9*MAX(1,ABS(D206)),"Yes","No"),IF(D206=E206,"Yes","No")))</f>
        <v/>
      </c>
    </row>
    <row r="207">
      <c r="A207" s="4" t="inlineStr">
        <is>
          <t>Employees</t>
        </is>
      </c>
      <c r="B207" s="4" t="inlineStr">
        <is>
          <t>E00102 years to absorb</t>
        </is>
      </c>
      <c r="D207" s="43" t="n">
        <v>0</v>
      </c>
      <c r="E207" s="44">
        <f>Employees!W91</f>
        <v/>
      </c>
      <c r="F207" s="45">
        <f>IF(AND(ISNUMBER(D207),ISNUMBER(E207)),E207-D207,"")</f>
        <v/>
      </c>
      <c r="G207" s="4">
        <f>IF(AND(D207="",E207=""),"Yes",IF(AND(ISNUMBER(D207),ISNUMBER(E207)),IF(ABS(E207-D207)&lt;=1E-9*MAX(1,ABS(D207)),"Yes","No"),IF(D207=E207,"Yes","No")))</f>
        <v/>
      </c>
    </row>
    <row r="208">
      <c r="A208" s="4" t="inlineStr">
        <is>
          <t>Employees</t>
        </is>
      </c>
      <c r="B208" s="4" t="inlineStr">
        <is>
          <t>E00201 compa new</t>
        </is>
      </c>
      <c r="D208" s="43" t="n">
        <v>0.848744596374</v>
      </c>
      <c r="E208" s="44">
        <f>Employees!R177</f>
        <v/>
      </c>
      <c r="F208" s="45">
        <f>IF(AND(ISNUMBER(D208),ISNUMBER(E208)),E208-D208,"")</f>
        <v/>
      </c>
      <c r="G208" s="4">
        <f>IF(AND(D208="",E208=""),"Yes",IF(AND(ISNUMBER(D208),ISNUMBER(E208)),IF(ABS(E208-D208)&lt;=1E-9*MAX(1,ABS(D208)),"Yes","No"),IF(D208=E208,"Yes","No")))</f>
        <v/>
      </c>
    </row>
    <row r="209">
      <c r="A209" s="4" t="inlineStr">
        <is>
          <t>Employees</t>
        </is>
      </c>
      <c r="B209" s="4" t="inlineStr">
        <is>
          <t>E00201 status</t>
        </is>
      </c>
      <c r="D209" s="5" t="inlineStr">
        <is>
          <t>Below</t>
        </is>
      </c>
      <c r="E209" s="6">
        <f>Employees!T177</f>
        <v/>
      </c>
      <c r="F209" s="45">
        <f>IF(AND(ISNUMBER(D209),ISNUMBER(E209)),E209-D209,"")</f>
        <v/>
      </c>
      <c r="G209" s="4">
        <f>IF(AND(D209="",E209=""),"Yes",IF(AND(ISNUMBER(D209),ISNUMBER(E209)),IF(ABS(E209-D209)&lt;=1E-9*MAX(1,ABS(D209)),"Yes","No"),IF(D209=E209,"Yes","No")))</f>
        <v/>
      </c>
    </row>
    <row r="210">
      <c r="A210" s="4" t="inlineStr">
        <is>
          <t>Employees</t>
        </is>
      </c>
      <c r="B210" s="4" t="inlineStr">
        <is>
          <t>E00201 cost to minimum</t>
        </is>
      </c>
      <c r="D210" s="43" t="n">
        <v>437.879765888</v>
      </c>
      <c r="E210" s="44">
        <f>Employees!U177</f>
        <v/>
      </c>
      <c r="F210" s="45">
        <f>IF(AND(ISNUMBER(D210),ISNUMBER(E210)),E210-D210,"")</f>
        <v/>
      </c>
      <c r="G210" s="4">
        <f>IF(AND(D210="",E210=""),"Yes",IF(AND(ISNUMBER(D210),ISNUMBER(E210)),IF(ABS(E210-D210)&lt;=1E-9*MAX(1,ABS(D210)),"Yes","No"),IF(D210=E210,"Yes","No")))</f>
        <v/>
      </c>
    </row>
    <row r="211">
      <c r="A211" s="4" t="inlineStr">
        <is>
          <t>Employees</t>
        </is>
      </c>
      <c r="B211" s="4" t="inlineStr">
        <is>
          <t>E00201 above maximum</t>
        </is>
      </c>
      <c r="D211" s="43" t="n">
        <v>0</v>
      </c>
      <c r="E211" s="44">
        <f>Employees!V177</f>
        <v/>
      </c>
      <c r="F211" s="45">
        <f>IF(AND(ISNUMBER(D211),ISNUMBER(E211)),E211-D211,"")</f>
        <v/>
      </c>
      <c r="G211" s="4">
        <f>IF(AND(D211="",E211=""),"Yes",IF(AND(ISNUMBER(D211),ISNUMBER(E211)),IF(ABS(E211-D211)&lt;=1E-9*MAX(1,ABS(D211)),"Yes","No"),IF(D211=E211,"Yes","No")))</f>
        <v/>
      </c>
    </row>
    <row r="212">
      <c r="A212" s="4" t="inlineStr">
        <is>
          <t>Employees</t>
        </is>
      </c>
      <c r="B212" s="4" t="inlineStr">
        <is>
          <t>E00201 years to absorb</t>
        </is>
      </c>
      <c r="D212" s="43" t="n">
        <v>0</v>
      </c>
      <c r="E212" s="44">
        <f>Employees!W177</f>
        <v/>
      </c>
      <c r="F212" s="45">
        <f>IF(AND(ISNUMBER(D212),ISNUMBER(E212)),E212-D212,"")</f>
        <v/>
      </c>
      <c r="G212" s="4">
        <f>IF(AND(D212="",E212=""),"Yes",IF(AND(ISNUMBER(D212),ISNUMBER(E212)),IF(ABS(E212-D212)&lt;=1E-9*MAX(1,ABS(D212)),"Yes","No"),IF(D212=E212,"Yes","No")))</f>
        <v/>
      </c>
    </row>
    <row r="213">
      <c r="A213" s="4" t="inlineStr">
        <is>
          <t>Employees</t>
        </is>
      </c>
      <c r="B213" s="4" t="inlineStr">
        <is>
          <t>E00312 compa new</t>
        </is>
      </c>
      <c r="D213" s="43" t="n">
        <v>0.788089781422</v>
      </c>
      <c r="E213" s="44">
        <f>Employees!R263</f>
        <v/>
      </c>
      <c r="F213" s="45">
        <f>IF(AND(ISNUMBER(D213),ISNUMBER(E213)),E213-D213,"")</f>
        <v/>
      </c>
      <c r="G213" s="4">
        <f>IF(AND(D213="",E213=""),"Yes",IF(AND(ISNUMBER(D213),ISNUMBER(E213)),IF(ABS(E213-D213)&lt;=1E-9*MAX(1,ABS(D213)),"Yes","No"),IF(D213=E213,"Yes","No")))</f>
        <v/>
      </c>
    </row>
    <row r="214">
      <c r="A214" s="4" t="inlineStr">
        <is>
          <t>Employees</t>
        </is>
      </c>
      <c r="B214" s="4" t="inlineStr">
        <is>
          <t>E00312 status</t>
        </is>
      </c>
      <c r="D214" s="5" t="inlineStr">
        <is>
          <t>Below</t>
        </is>
      </c>
      <c r="E214" s="6">
        <f>Employees!T263</f>
        <v/>
      </c>
      <c r="F214" s="45">
        <f>IF(AND(ISNUMBER(D214),ISNUMBER(E214)),E214-D214,"")</f>
        <v/>
      </c>
      <c r="G214" s="4">
        <f>IF(AND(D214="",E214=""),"Yes",IF(AND(ISNUMBER(D214),ISNUMBER(E214)),IF(ABS(E214-D214)&lt;=1E-9*MAX(1,ABS(D214)),"Yes","No"),IF(D214=E214,"Yes","No")))</f>
        <v/>
      </c>
    </row>
    <row r="215">
      <c r="A215" s="4" t="inlineStr">
        <is>
          <t>Employees</t>
        </is>
      </c>
      <c r="B215" s="4" t="inlineStr">
        <is>
          <t>E00312 cost to minimum</t>
        </is>
      </c>
      <c r="D215" s="43" t="n">
        <v>2589.75527808</v>
      </c>
      <c r="E215" s="44">
        <f>Employees!U263</f>
        <v/>
      </c>
      <c r="F215" s="45">
        <f>IF(AND(ISNUMBER(D215),ISNUMBER(E215)),E215-D215,"")</f>
        <v/>
      </c>
      <c r="G215" s="4">
        <f>IF(AND(D215="",E215=""),"Yes",IF(AND(ISNUMBER(D215),ISNUMBER(E215)),IF(ABS(E215-D215)&lt;=1E-9*MAX(1,ABS(D215)),"Yes","No"),IF(D215=E215,"Yes","No")))</f>
        <v/>
      </c>
    </row>
    <row r="216">
      <c r="A216" s="4" t="inlineStr">
        <is>
          <t>Employees</t>
        </is>
      </c>
      <c r="B216" s="4" t="inlineStr">
        <is>
          <t>E00312 above maximum</t>
        </is>
      </c>
      <c r="D216" s="43" t="n">
        <v>0</v>
      </c>
      <c r="E216" s="44">
        <f>Employees!V263</f>
        <v/>
      </c>
      <c r="F216" s="45">
        <f>IF(AND(ISNUMBER(D216),ISNUMBER(E216)),E216-D216,"")</f>
        <v/>
      </c>
      <c r="G216" s="4">
        <f>IF(AND(D216="",E216=""),"Yes",IF(AND(ISNUMBER(D216),ISNUMBER(E216)),IF(ABS(E216-D216)&lt;=1E-9*MAX(1,ABS(D216)),"Yes","No"),IF(D216=E216,"Yes","No")))</f>
        <v/>
      </c>
    </row>
    <row r="217">
      <c r="A217" s="4" t="inlineStr">
        <is>
          <t>Employees</t>
        </is>
      </c>
      <c r="B217" s="4" t="inlineStr">
        <is>
          <t>E00312 years to absorb</t>
        </is>
      </c>
      <c r="D217" s="43" t="n">
        <v>0</v>
      </c>
      <c r="E217" s="44">
        <f>Employees!W263</f>
        <v/>
      </c>
      <c r="F217" s="45">
        <f>IF(AND(ISNUMBER(D217),ISNUMBER(E217)),E217-D217,"")</f>
        <v/>
      </c>
      <c r="G217" s="4">
        <f>IF(AND(D217="",E217=""),"Yes",IF(AND(ISNUMBER(D217),ISNUMBER(E217)),IF(ABS(E217-D217)&lt;=1E-9*MAX(1,ABS(D217)),"Yes","No"),IF(D217=E217,"Yes","No")))</f>
        <v/>
      </c>
    </row>
    <row r="218">
      <c r="A218" s="4" t="inlineStr">
        <is>
          <t>Employees</t>
        </is>
      </c>
      <c r="B218" s="4" t="inlineStr">
        <is>
          <t>E00416 compa new</t>
        </is>
      </c>
      <c r="D218" s="43" t="n">
        <v>1.07227995544</v>
      </c>
      <c r="E218" s="44">
        <f>Employees!R349</f>
        <v/>
      </c>
      <c r="F218" s="45">
        <f>IF(AND(ISNUMBER(D218),ISNUMBER(E218)),E218-D218,"")</f>
        <v/>
      </c>
      <c r="G218" s="4">
        <f>IF(AND(D218="",E218=""),"Yes",IF(AND(ISNUMBER(D218),ISNUMBER(E218)),IF(ABS(E218-D218)&lt;=1E-9*MAX(1,ABS(D218)),"Yes","No"),IF(D218=E218,"Yes","No")))</f>
        <v/>
      </c>
    </row>
    <row r="219">
      <c r="A219" s="4" t="inlineStr">
        <is>
          <t>Employees</t>
        </is>
      </c>
      <c r="B219" s="4" t="inlineStr">
        <is>
          <t>E00416 status</t>
        </is>
      </c>
      <c r="D219" s="5" t="inlineStr">
        <is>
          <t>Within</t>
        </is>
      </c>
      <c r="E219" s="6">
        <f>Employees!T349</f>
        <v/>
      </c>
      <c r="F219" s="45">
        <f>IF(AND(ISNUMBER(D219),ISNUMBER(E219)),E219-D219,"")</f>
        <v/>
      </c>
      <c r="G219" s="4">
        <f>IF(AND(D219="",E219=""),"Yes",IF(AND(ISNUMBER(D219),ISNUMBER(E219)),IF(ABS(E219-D219)&lt;=1E-9*MAX(1,ABS(D219)),"Yes","No"),IF(D219=E219,"Yes","No")))</f>
        <v/>
      </c>
    </row>
    <row r="220">
      <c r="A220" s="4" t="inlineStr">
        <is>
          <t>Employees</t>
        </is>
      </c>
      <c r="B220" s="4" t="inlineStr">
        <is>
          <t>E00416 cost to minimum</t>
        </is>
      </c>
      <c r="D220" s="43" t="n">
        <v>0</v>
      </c>
      <c r="E220" s="44">
        <f>Employees!U349</f>
        <v/>
      </c>
      <c r="F220" s="45">
        <f>IF(AND(ISNUMBER(D220),ISNUMBER(E220)),E220-D220,"")</f>
        <v/>
      </c>
      <c r="G220" s="4">
        <f>IF(AND(D220="",E220=""),"Yes",IF(AND(ISNUMBER(D220),ISNUMBER(E220)),IF(ABS(E220-D220)&lt;=1E-9*MAX(1,ABS(D220)),"Yes","No"),IF(D220=E220,"Yes","No")))</f>
        <v/>
      </c>
    </row>
    <row r="221">
      <c r="A221" s="4" t="inlineStr">
        <is>
          <t>Employees</t>
        </is>
      </c>
      <c r="B221" s="4" t="inlineStr">
        <is>
          <t>E00416 above maximum</t>
        </is>
      </c>
      <c r="D221" s="43" t="n">
        <v>0</v>
      </c>
      <c r="E221" s="44">
        <f>Employees!V349</f>
        <v/>
      </c>
      <c r="F221" s="45">
        <f>IF(AND(ISNUMBER(D221),ISNUMBER(E221)),E221-D221,"")</f>
        <v/>
      </c>
      <c r="G221" s="4">
        <f>IF(AND(D221="",E221=""),"Yes",IF(AND(ISNUMBER(D221),ISNUMBER(E221)),IF(ABS(E221-D221)&lt;=1E-9*MAX(1,ABS(D221)),"Yes","No"),IF(D221=E221,"Yes","No")))</f>
        <v/>
      </c>
    </row>
    <row r="222">
      <c r="A222" s="4" t="inlineStr">
        <is>
          <t>Employees</t>
        </is>
      </c>
      <c r="B222" s="4" t="inlineStr">
        <is>
          <t>E00416 years to absorb</t>
        </is>
      </c>
      <c r="D222" s="43" t="n">
        <v>0</v>
      </c>
      <c r="E222" s="44">
        <f>Employees!W349</f>
        <v/>
      </c>
      <c r="F222" s="45">
        <f>IF(AND(ISNUMBER(D222),ISNUMBER(E222)),E222-D222,"")</f>
        <v/>
      </c>
      <c r="G222" s="4">
        <f>IF(AND(D222="",E222=""),"Yes",IF(AND(ISNUMBER(D222),ISNUMBER(E222)),IF(ABS(E222-D222)&lt;=1E-9*MAX(1,ABS(D222)),"Yes","No"),IF(D222=E222,"Yes","No")))</f>
        <v/>
      </c>
    </row>
    <row r="223">
      <c r="A223" s="4" t="inlineStr">
        <is>
          <t>Employees</t>
        </is>
      </c>
      <c r="B223" s="4" t="inlineStr">
        <is>
          <t>E00519 compa new</t>
        </is>
      </c>
      <c r="D223" s="43" t="n">
        <v>0.749241775838</v>
      </c>
      <c r="E223" s="44">
        <f>Employees!R435</f>
        <v/>
      </c>
      <c r="F223" s="45">
        <f>IF(AND(ISNUMBER(D223),ISNUMBER(E223)),E223-D223,"")</f>
        <v/>
      </c>
      <c r="G223" s="4">
        <f>IF(AND(D223="",E223=""),"Yes",IF(AND(ISNUMBER(D223),ISNUMBER(E223)),IF(ABS(E223-D223)&lt;=1E-9*MAX(1,ABS(D223)),"Yes","No"),IF(D223=E223,"Yes","No")))</f>
        <v/>
      </c>
    </row>
    <row r="224">
      <c r="A224" s="4" t="inlineStr">
        <is>
          <t>Employees</t>
        </is>
      </c>
      <c r="B224" s="4" t="inlineStr">
        <is>
          <t>E00519 status</t>
        </is>
      </c>
      <c r="D224" s="5" t="inlineStr">
        <is>
          <t>Below</t>
        </is>
      </c>
      <c r="E224" s="6">
        <f>Employees!T435</f>
        <v/>
      </c>
      <c r="F224" s="45">
        <f>IF(AND(ISNUMBER(D224),ISNUMBER(E224)),E224-D224,"")</f>
        <v/>
      </c>
      <c r="G224" s="4">
        <f>IF(AND(D224="",E224=""),"Yes",IF(AND(ISNUMBER(D224),ISNUMBER(E224)),IF(ABS(E224-D224)&lt;=1E-9*MAX(1,ABS(D224)),"Yes","No"),IF(D224=E224,"Yes","No")))</f>
        <v/>
      </c>
    </row>
    <row r="225">
      <c r="A225" s="4" t="inlineStr">
        <is>
          <t>Employees</t>
        </is>
      </c>
      <c r="B225" s="4" t="inlineStr">
        <is>
          <t>E00519 cost to minimum</t>
        </is>
      </c>
      <c r="D225" s="43" t="n">
        <v>7424.38116471</v>
      </c>
      <c r="E225" s="44">
        <f>Employees!U435</f>
        <v/>
      </c>
      <c r="F225" s="45">
        <f>IF(AND(ISNUMBER(D225),ISNUMBER(E225)),E225-D225,"")</f>
        <v/>
      </c>
      <c r="G225" s="4">
        <f>IF(AND(D225="",E225=""),"Yes",IF(AND(ISNUMBER(D225),ISNUMBER(E225)),IF(ABS(E225-D225)&lt;=1E-9*MAX(1,ABS(D225)),"Yes","No"),IF(D225=E225,"Yes","No")))</f>
        <v/>
      </c>
    </row>
    <row r="226">
      <c r="A226" s="4" t="inlineStr">
        <is>
          <t>Employees</t>
        </is>
      </c>
      <c r="B226" s="4" t="inlineStr">
        <is>
          <t>E00519 above maximum</t>
        </is>
      </c>
      <c r="D226" s="43" t="n">
        <v>0</v>
      </c>
      <c r="E226" s="44">
        <f>Employees!V435</f>
        <v/>
      </c>
      <c r="F226" s="45">
        <f>IF(AND(ISNUMBER(D226),ISNUMBER(E226)),E226-D226,"")</f>
        <v/>
      </c>
      <c r="G226" s="4">
        <f>IF(AND(D226="",E226=""),"Yes",IF(AND(ISNUMBER(D226),ISNUMBER(E226)),IF(ABS(E226-D226)&lt;=1E-9*MAX(1,ABS(D226)),"Yes","No"),IF(D226=E226,"Yes","No")))</f>
        <v/>
      </c>
    </row>
    <row r="227">
      <c r="A227" s="4" t="inlineStr">
        <is>
          <t>Employees</t>
        </is>
      </c>
      <c r="B227" s="4" t="inlineStr">
        <is>
          <t>E00519 years to absorb</t>
        </is>
      </c>
      <c r="D227" s="43" t="n">
        <v>0</v>
      </c>
      <c r="E227" s="44">
        <f>Employees!W435</f>
        <v/>
      </c>
      <c r="F227" s="45">
        <f>IF(AND(ISNUMBER(D227),ISNUMBER(E227)),E227-D227,"")</f>
        <v/>
      </c>
      <c r="G227" s="4">
        <f>IF(AND(D227="",E227=""),"Yes",IF(AND(ISNUMBER(D227),ISNUMBER(E227)),IF(ABS(E227-D227)&lt;=1E-9*MAX(1,ABS(D227)),"Yes","No"),IF(D227=E227,"Yes","No")))</f>
        <v/>
      </c>
    </row>
    <row r="228">
      <c r="A228" s="4" t="inlineStr">
        <is>
          <t>Employees</t>
        </is>
      </c>
      <c r="B228" s="4" t="inlineStr">
        <is>
          <t>E00623 compa new</t>
        </is>
      </c>
      <c r="D228" s="43" t="n">
        <v>0.882284921617</v>
      </c>
      <c r="E228" s="44">
        <f>Employees!R521</f>
        <v/>
      </c>
      <c r="F228" s="45">
        <f>IF(AND(ISNUMBER(D228),ISNUMBER(E228)),E228-D228,"")</f>
        <v/>
      </c>
      <c r="G228" s="4">
        <f>IF(AND(D228="",E228=""),"Yes",IF(AND(ISNUMBER(D228),ISNUMBER(E228)),IF(ABS(E228-D228)&lt;=1E-9*MAX(1,ABS(D228)),"Yes","No"),IF(D228=E228,"Yes","No")))</f>
        <v/>
      </c>
    </row>
    <row r="229">
      <c r="A229" s="4" t="inlineStr">
        <is>
          <t>Employees</t>
        </is>
      </c>
      <c r="B229" s="4" t="inlineStr">
        <is>
          <t>E00623 status</t>
        </is>
      </c>
      <c r="D229" s="5" t="inlineStr">
        <is>
          <t>Within</t>
        </is>
      </c>
      <c r="E229" s="6">
        <f>Employees!T521</f>
        <v/>
      </c>
      <c r="F229" s="45">
        <f>IF(AND(ISNUMBER(D229),ISNUMBER(E229)),E229-D229,"")</f>
        <v/>
      </c>
      <c r="G229" s="4">
        <f>IF(AND(D229="",E229=""),"Yes",IF(AND(ISNUMBER(D229),ISNUMBER(E229)),IF(ABS(E229-D229)&lt;=1E-9*MAX(1,ABS(D229)),"Yes","No"),IF(D229=E229,"Yes","No")))</f>
        <v/>
      </c>
    </row>
    <row r="230">
      <c r="A230" s="4" t="inlineStr">
        <is>
          <t>Employees</t>
        </is>
      </c>
      <c r="B230" s="4" t="inlineStr">
        <is>
          <t>E00623 cost to minimum</t>
        </is>
      </c>
      <c r="D230" s="43" t="n">
        <v>0</v>
      </c>
      <c r="E230" s="44">
        <f>Employees!U521</f>
        <v/>
      </c>
      <c r="F230" s="45">
        <f>IF(AND(ISNUMBER(D230),ISNUMBER(E230)),E230-D230,"")</f>
        <v/>
      </c>
      <c r="G230" s="4">
        <f>IF(AND(D230="",E230=""),"Yes",IF(AND(ISNUMBER(D230),ISNUMBER(E230)),IF(ABS(E230-D230)&lt;=1E-9*MAX(1,ABS(D230)),"Yes","No"),IF(D230=E230,"Yes","No")))</f>
        <v/>
      </c>
    </row>
    <row r="231">
      <c r="A231" s="4" t="inlineStr">
        <is>
          <t>Employees</t>
        </is>
      </c>
      <c r="B231" s="4" t="inlineStr">
        <is>
          <t>E00623 above maximum</t>
        </is>
      </c>
      <c r="D231" s="43" t="n">
        <v>0</v>
      </c>
      <c r="E231" s="44">
        <f>Employees!V521</f>
        <v/>
      </c>
      <c r="F231" s="45">
        <f>IF(AND(ISNUMBER(D231),ISNUMBER(E231)),E231-D231,"")</f>
        <v/>
      </c>
      <c r="G231" s="4">
        <f>IF(AND(D231="",E231=""),"Yes",IF(AND(ISNUMBER(D231),ISNUMBER(E231)),IF(ABS(E231-D231)&lt;=1E-9*MAX(1,ABS(D231)),"Yes","No"),IF(D231=E231,"Yes","No")))</f>
        <v/>
      </c>
    </row>
    <row r="232">
      <c r="A232" s="4" t="inlineStr">
        <is>
          <t>Employees</t>
        </is>
      </c>
      <c r="B232" s="4" t="inlineStr">
        <is>
          <t>E00623 years to absorb</t>
        </is>
      </c>
      <c r="D232" s="43" t="n">
        <v>0</v>
      </c>
      <c r="E232" s="44">
        <f>Employees!W521</f>
        <v/>
      </c>
      <c r="F232" s="45">
        <f>IF(AND(ISNUMBER(D232),ISNUMBER(E232)),E232-D232,"")</f>
        <v/>
      </c>
      <c r="G232" s="4">
        <f>IF(AND(D232="",E232=""),"Yes",IF(AND(ISNUMBER(D232),ISNUMBER(E232)),IF(ABS(E232-D232)&lt;=1E-9*MAX(1,ABS(D232)),"Yes","No"),IF(D232=E232,"Yes","No")))</f>
        <v/>
      </c>
    </row>
    <row r="233">
      <c r="A233" s="4" t="inlineStr">
        <is>
          <t>Employees</t>
        </is>
      </c>
      <c r="B233" s="4" t="inlineStr">
        <is>
          <t>E00722 compa new</t>
        </is>
      </c>
      <c r="D233" s="43" t="n">
        <v>1.0398966786</v>
      </c>
      <c r="E233" s="44">
        <f>Employees!R607</f>
        <v/>
      </c>
      <c r="F233" s="45">
        <f>IF(AND(ISNUMBER(D233),ISNUMBER(E233)),E233-D233,"")</f>
        <v/>
      </c>
      <c r="G233" s="4">
        <f>IF(AND(D233="",E233=""),"Yes",IF(AND(ISNUMBER(D233),ISNUMBER(E233)),IF(ABS(E233-D233)&lt;=1E-9*MAX(1,ABS(D233)),"Yes","No"),IF(D233=E233,"Yes","No")))</f>
        <v/>
      </c>
    </row>
    <row r="234">
      <c r="A234" s="4" t="inlineStr">
        <is>
          <t>Employees</t>
        </is>
      </c>
      <c r="B234" s="4" t="inlineStr">
        <is>
          <t>E00722 status</t>
        </is>
      </c>
      <c r="D234" s="5" t="inlineStr">
        <is>
          <t>Within</t>
        </is>
      </c>
      <c r="E234" s="6">
        <f>Employees!T607</f>
        <v/>
      </c>
      <c r="F234" s="45">
        <f>IF(AND(ISNUMBER(D234),ISNUMBER(E234)),E234-D234,"")</f>
        <v/>
      </c>
      <c r="G234" s="4">
        <f>IF(AND(D234="",E234=""),"Yes",IF(AND(ISNUMBER(D234),ISNUMBER(E234)),IF(ABS(E234-D234)&lt;=1E-9*MAX(1,ABS(D234)),"Yes","No"),IF(D234=E234,"Yes","No")))</f>
        <v/>
      </c>
    </row>
    <row r="235">
      <c r="A235" s="4" t="inlineStr">
        <is>
          <t>Employees</t>
        </is>
      </c>
      <c r="B235" s="4" t="inlineStr">
        <is>
          <t>E00722 cost to minimum</t>
        </is>
      </c>
      <c r="D235" s="43" t="n">
        <v>0</v>
      </c>
      <c r="E235" s="44">
        <f>Employees!U607</f>
        <v/>
      </c>
      <c r="F235" s="45">
        <f>IF(AND(ISNUMBER(D235),ISNUMBER(E235)),E235-D235,"")</f>
        <v/>
      </c>
      <c r="G235" s="4">
        <f>IF(AND(D235="",E235=""),"Yes",IF(AND(ISNUMBER(D235),ISNUMBER(E235)),IF(ABS(E235-D235)&lt;=1E-9*MAX(1,ABS(D235)),"Yes","No"),IF(D235=E235,"Yes","No")))</f>
        <v/>
      </c>
    </row>
    <row r="236">
      <c r="A236" s="4" t="inlineStr">
        <is>
          <t>Employees</t>
        </is>
      </c>
      <c r="B236" s="4" t="inlineStr">
        <is>
          <t>E00722 above maximum</t>
        </is>
      </c>
      <c r="D236" s="43" t="n">
        <v>0</v>
      </c>
      <c r="E236" s="44">
        <f>Employees!V607</f>
        <v/>
      </c>
      <c r="F236" s="45">
        <f>IF(AND(ISNUMBER(D236),ISNUMBER(E236)),E236-D236,"")</f>
        <v/>
      </c>
      <c r="G236" s="4">
        <f>IF(AND(D236="",E236=""),"Yes",IF(AND(ISNUMBER(D236),ISNUMBER(E236)),IF(ABS(E236-D236)&lt;=1E-9*MAX(1,ABS(D236)),"Yes","No"),IF(D236=E236,"Yes","No")))</f>
        <v/>
      </c>
    </row>
    <row r="237">
      <c r="A237" s="4" t="inlineStr">
        <is>
          <t>Employees</t>
        </is>
      </c>
      <c r="B237" s="4" t="inlineStr">
        <is>
          <t>E00722 years to absorb</t>
        </is>
      </c>
      <c r="D237" s="43" t="n">
        <v>0</v>
      </c>
      <c r="E237" s="44">
        <f>Employees!W607</f>
        <v/>
      </c>
      <c r="F237" s="45">
        <f>IF(AND(ISNUMBER(D237),ISNUMBER(E237)),E237-D237,"")</f>
        <v/>
      </c>
      <c r="G237" s="4">
        <f>IF(AND(D237="",E237=""),"Yes",IF(AND(ISNUMBER(D237),ISNUMBER(E237)),IF(ABS(E237-D237)&lt;=1E-9*MAX(1,ABS(D237)),"Yes","No"),IF(D237=E237,"Yes","No")))</f>
        <v/>
      </c>
    </row>
    <row r="238">
      <c r="A238" s="4" t="inlineStr">
        <is>
          <t>Employees</t>
        </is>
      </c>
      <c r="B238" s="4" t="inlineStr">
        <is>
          <t>E00826 compa new</t>
        </is>
      </c>
      <c r="D238" s="43" t="n">
        <v>0.882646572673</v>
      </c>
      <c r="E238" s="44">
        <f>Employees!R693</f>
        <v/>
      </c>
      <c r="F238" s="45">
        <f>IF(AND(ISNUMBER(D238),ISNUMBER(E238)),E238-D238,"")</f>
        <v/>
      </c>
      <c r="G238" s="4">
        <f>IF(AND(D238="",E238=""),"Yes",IF(AND(ISNUMBER(D238),ISNUMBER(E238)),IF(ABS(E238-D238)&lt;=1E-9*MAX(1,ABS(D238)),"Yes","No"),IF(D238=E238,"Yes","No")))</f>
        <v/>
      </c>
    </row>
    <row r="239">
      <c r="A239" s="4" t="inlineStr">
        <is>
          <t>Employees</t>
        </is>
      </c>
      <c r="B239" s="4" t="inlineStr">
        <is>
          <t>E00826 status</t>
        </is>
      </c>
      <c r="D239" s="5" t="inlineStr">
        <is>
          <t>Within</t>
        </is>
      </c>
      <c r="E239" s="6">
        <f>Employees!T693</f>
        <v/>
      </c>
      <c r="F239" s="45">
        <f>IF(AND(ISNUMBER(D239),ISNUMBER(E239)),E239-D239,"")</f>
        <v/>
      </c>
      <c r="G239" s="4">
        <f>IF(AND(D239="",E239=""),"Yes",IF(AND(ISNUMBER(D239),ISNUMBER(E239)),IF(ABS(E239-D239)&lt;=1E-9*MAX(1,ABS(D239)),"Yes","No"),IF(D239=E239,"Yes","No")))</f>
        <v/>
      </c>
    </row>
    <row r="240">
      <c r="A240" s="4" t="inlineStr">
        <is>
          <t>Employees</t>
        </is>
      </c>
      <c r="B240" s="4" t="inlineStr">
        <is>
          <t>E00826 cost to minimum</t>
        </is>
      </c>
      <c r="D240" s="43" t="n">
        <v>0</v>
      </c>
      <c r="E240" s="44">
        <f>Employees!U693</f>
        <v/>
      </c>
      <c r="F240" s="45">
        <f>IF(AND(ISNUMBER(D240),ISNUMBER(E240)),E240-D240,"")</f>
        <v/>
      </c>
      <c r="G240" s="4">
        <f>IF(AND(D240="",E240=""),"Yes",IF(AND(ISNUMBER(D240),ISNUMBER(E240)),IF(ABS(E240-D240)&lt;=1E-9*MAX(1,ABS(D240)),"Yes","No"),IF(D240=E240,"Yes","No")))</f>
        <v/>
      </c>
    </row>
    <row r="241">
      <c r="A241" s="4" t="inlineStr">
        <is>
          <t>Employees</t>
        </is>
      </c>
      <c r="B241" s="4" t="inlineStr">
        <is>
          <t>E00826 above maximum</t>
        </is>
      </c>
      <c r="D241" s="43" t="n">
        <v>0</v>
      </c>
      <c r="E241" s="44">
        <f>Employees!V693</f>
        <v/>
      </c>
      <c r="F241" s="45">
        <f>IF(AND(ISNUMBER(D241),ISNUMBER(E241)),E241-D241,"")</f>
        <v/>
      </c>
      <c r="G241" s="4">
        <f>IF(AND(D241="",E241=""),"Yes",IF(AND(ISNUMBER(D241),ISNUMBER(E241)),IF(ABS(E241-D241)&lt;=1E-9*MAX(1,ABS(D241)),"Yes","No"),IF(D241=E241,"Yes","No")))</f>
        <v/>
      </c>
    </row>
    <row r="242">
      <c r="A242" s="4" t="inlineStr">
        <is>
          <t>Employees</t>
        </is>
      </c>
      <c r="B242" s="4" t="inlineStr">
        <is>
          <t>E00826 years to absorb</t>
        </is>
      </c>
      <c r="D242" s="43" t="n">
        <v>0</v>
      </c>
      <c r="E242" s="44">
        <f>Employees!W693</f>
        <v/>
      </c>
      <c r="F242" s="45">
        <f>IF(AND(ISNUMBER(D242),ISNUMBER(E242)),E242-D242,"")</f>
        <v/>
      </c>
      <c r="G242" s="4">
        <f>IF(AND(D242="",E242=""),"Yes",IF(AND(ISNUMBER(D242),ISNUMBER(E242)),IF(ABS(E242-D242)&lt;=1E-9*MAX(1,ABS(D242)),"Yes","No"),IF(D242=E242,"Yes","No")))</f>
        <v/>
      </c>
    </row>
    <row r="243">
      <c r="A243" s="4" t="inlineStr">
        <is>
          <t>Employees</t>
        </is>
      </c>
      <c r="B243" s="4" t="inlineStr">
        <is>
          <t>E00932 compa new</t>
        </is>
      </c>
      <c r="D243" s="43" t="n">
        <v>0.752602145755</v>
      </c>
      <c r="E243" s="44">
        <f>Employees!R779</f>
        <v/>
      </c>
      <c r="F243" s="45">
        <f>IF(AND(ISNUMBER(D243),ISNUMBER(E243)),E243-D243,"")</f>
        <v/>
      </c>
      <c r="G243" s="4">
        <f>IF(AND(D243="",E243=""),"Yes",IF(AND(ISNUMBER(D243),ISNUMBER(E243)),IF(ABS(E243-D243)&lt;=1E-9*MAX(1,ABS(D243)),"Yes","No"),IF(D243=E243,"Yes","No")))</f>
        <v/>
      </c>
    </row>
    <row r="244">
      <c r="A244" s="4" t="inlineStr">
        <is>
          <t>Employees</t>
        </is>
      </c>
      <c r="B244" s="4" t="inlineStr">
        <is>
          <t>E00932 status</t>
        </is>
      </c>
      <c r="D244" s="5" t="inlineStr">
        <is>
          <t>Below</t>
        </is>
      </c>
      <c r="E244" s="6">
        <f>Employees!T779</f>
        <v/>
      </c>
      <c r="F244" s="45">
        <f>IF(AND(ISNUMBER(D244),ISNUMBER(E244)),E244-D244,"")</f>
        <v/>
      </c>
      <c r="G244" s="4">
        <f>IF(AND(D244="",E244=""),"Yes",IF(AND(ISNUMBER(D244),ISNUMBER(E244)),IF(ABS(E244-D244)&lt;=1E-9*MAX(1,ABS(D244)),"Yes","No"),IF(D244=E244,"Yes","No")))</f>
        <v/>
      </c>
    </row>
    <row r="245">
      <c r="A245" s="4" t="inlineStr">
        <is>
          <t>Employees</t>
        </is>
      </c>
      <c r="B245" s="4" t="inlineStr">
        <is>
          <t>E00932 cost to minimum</t>
        </is>
      </c>
      <c r="D245" s="43" t="n">
        <v>2753.89279857</v>
      </c>
      <c r="E245" s="44">
        <f>Employees!U779</f>
        <v/>
      </c>
      <c r="F245" s="45">
        <f>IF(AND(ISNUMBER(D245),ISNUMBER(E245)),E245-D245,"")</f>
        <v/>
      </c>
      <c r="G245" s="4">
        <f>IF(AND(D245="",E245=""),"Yes",IF(AND(ISNUMBER(D245),ISNUMBER(E245)),IF(ABS(E245-D245)&lt;=1E-9*MAX(1,ABS(D245)),"Yes","No"),IF(D245=E245,"Yes","No")))</f>
        <v/>
      </c>
    </row>
    <row r="246">
      <c r="A246" s="4" t="inlineStr">
        <is>
          <t>Employees</t>
        </is>
      </c>
      <c r="B246" s="4" t="inlineStr">
        <is>
          <t>E00932 above maximum</t>
        </is>
      </c>
      <c r="D246" s="43" t="n">
        <v>0</v>
      </c>
      <c r="E246" s="44">
        <f>Employees!V779</f>
        <v/>
      </c>
      <c r="F246" s="45">
        <f>IF(AND(ISNUMBER(D246),ISNUMBER(E246)),E246-D246,"")</f>
        <v/>
      </c>
      <c r="G246" s="4">
        <f>IF(AND(D246="",E246=""),"Yes",IF(AND(ISNUMBER(D246),ISNUMBER(E246)),IF(ABS(E246-D246)&lt;=1E-9*MAX(1,ABS(D246)),"Yes","No"),IF(D246=E246,"Yes","No")))</f>
        <v/>
      </c>
    </row>
    <row r="247">
      <c r="A247" s="4" t="inlineStr">
        <is>
          <t>Employees</t>
        </is>
      </c>
      <c r="B247" s="4" t="inlineStr">
        <is>
          <t>E00932 years to absorb</t>
        </is>
      </c>
      <c r="D247" s="43" t="n">
        <v>0</v>
      </c>
      <c r="E247" s="44">
        <f>Employees!W779</f>
        <v/>
      </c>
      <c r="F247" s="45">
        <f>IF(AND(ISNUMBER(D247),ISNUMBER(E247)),E247-D247,"")</f>
        <v/>
      </c>
      <c r="G247" s="4">
        <f>IF(AND(D247="",E247=""),"Yes",IF(AND(ISNUMBER(D247),ISNUMBER(E247)),IF(ABS(E247-D247)&lt;=1E-9*MAX(1,ABS(D247)),"Yes","No"),IF(D247=E247,"Yes","No")))</f>
        <v/>
      </c>
    </row>
    <row r="248">
      <c r="A248" s="4" t="inlineStr">
        <is>
          <t>Employees</t>
        </is>
      </c>
      <c r="B248" s="4" t="inlineStr">
        <is>
          <t>E01026 compa new</t>
        </is>
      </c>
      <c r="D248" s="43" t="n">
        <v>1.03242352863</v>
      </c>
      <c r="E248" s="44">
        <f>Employees!R865</f>
        <v/>
      </c>
      <c r="F248" s="45">
        <f>IF(AND(ISNUMBER(D248),ISNUMBER(E248)),E248-D248,"")</f>
        <v/>
      </c>
      <c r="G248" s="4">
        <f>IF(AND(D248="",E248=""),"Yes",IF(AND(ISNUMBER(D248),ISNUMBER(E248)),IF(ABS(E248-D248)&lt;=1E-9*MAX(1,ABS(D248)),"Yes","No"),IF(D248=E248,"Yes","No")))</f>
        <v/>
      </c>
    </row>
    <row r="249">
      <c r="A249" s="4" t="inlineStr">
        <is>
          <t>Employees</t>
        </is>
      </c>
      <c r="B249" s="4" t="inlineStr">
        <is>
          <t>E01026 status</t>
        </is>
      </c>
      <c r="D249" s="5" t="inlineStr">
        <is>
          <t>Within</t>
        </is>
      </c>
      <c r="E249" s="6">
        <f>Employees!T865</f>
        <v/>
      </c>
      <c r="F249" s="45">
        <f>IF(AND(ISNUMBER(D249),ISNUMBER(E249)),E249-D249,"")</f>
        <v/>
      </c>
      <c r="G249" s="4">
        <f>IF(AND(D249="",E249=""),"Yes",IF(AND(ISNUMBER(D249),ISNUMBER(E249)),IF(ABS(E249-D249)&lt;=1E-9*MAX(1,ABS(D249)),"Yes","No"),IF(D249=E249,"Yes","No")))</f>
        <v/>
      </c>
    </row>
    <row r="250">
      <c r="A250" s="4" t="inlineStr">
        <is>
          <t>Employees</t>
        </is>
      </c>
      <c r="B250" s="4" t="inlineStr">
        <is>
          <t>E01026 cost to minimum</t>
        </is>
      </c>
      <c r="D250" s="43" t="n">
        <v>0</v>
      </c>
      <c r="E250" s="44">
        <f>Employees!U865</f>
        <v/>
      </c>
      <c r="F250" s="45">
        <f>IF(AND(ISNUMBER(D250),ISNUMBER(E250)),E250-D250,"")</f>
        <v/>
      </c>
      <c r="G250" s="4">
        <f>IF(AND(D250="",E250=""),"Yes",IF(AND(ISNUMBER(D250),ISNUMBER(E250)),IF(ABS(E250-D250)&lt;=1E-9*MAX(1,ABS(D250)),"Yes","No"),IF(D250=E250,"Yes","No")))</f>
        <v/>
      </c>
    </row>
    <row r="251">
      <c r="A251" s="4" t="inlineStr">
        <is>
          <t>Employees</t>
        </is>
      </c>
      <c r="B251" s="4" t="inlineStr">
        <is>
          <t>E01026 above maximum</t>
        </is>
      </c>
      <c r="D251" s="43" t="n">
        <v>0</v>
      </c>
      <c r="E251" s="44">
        <f>Employees!V865</f>
        <v/>
      </c>
      <c r="F251" s="45">
        <f>IF(AND(ISNUMBER(D251),ISNUMBER(E251)),E251-D251,"")</f>
        <v/>
      </c>
      <c r="G251" s="4">
        <f>IF(AND(D251="",E251=""),"Yes",IF(AND(ISNUMBER(D251),ISNUMBER(E251)),IF(ABS(E251-D251)&lt;=1E-9*MAX(1,ABS(D251)),"Yes","No"),IF(D251=E251,"Yes","No")))</f>
        <v/>
      </c>
    </row>
    <row r="252">
      <c r="A252" s="4" t="inlineStr">
        <is>
          <t>Employees</t>
        </is>
      </c>
      <c r="B252" s="4" t="inlineStr">
        <is>
          <t>E01026 years to absorb</t>
        </is>
      </c>
      <c r="D252" s="43" t="n">
        <v>0</v>
      </c>
      <c r="E252" s="44">
        <f>Employees!W865</f>
        <v/>
      </c>
      <c r="F252" s="45">
        <f>IF(AND(ISNUMBER(D252),ISNUMBER(E252)),E252-D252,"")</f>
        <v/>
      </c>
      <c r="G252" s="4">
        <f>IF(AND(D252="",E252=""),"Yes",IF(AND(ISNUMBER(D252),ISNUMBER(E252)),IF(ABS(E252-D252)&lt;=1E-9*MAX(1,ABS(D252)),"Yes","No"),IF(D252=E252,"Yes","No")))</f>
        <v/>
      </c>
    </row>
    <row r="253">
      <c r="A253" s="4" t="inlineStr">
        <is>
          <t>Employees</t>
        </is>
      </c>
      <c r="B253" s="4" t="inlineStr">
        <is>
          <t>E01118 compa new</t>
        </is>
      </c>
      <c r="D253" s="43" t="n">
        <v>1.09626208371</v>
      </c>
      <c r="E253" s="44">
        <f>Employees!R951</f>
        <v/>
      </c>
      <c r="F253" s="45">
        <f>IF(AND(ISNUMBER(D253),ISNUMBER(E253)),E253-D253,"")</f>
        <v/>
      </c>
      <c r="G253" s="4">
        <f>IF(AND(D253="",E253=""),"Yes",IF(AND(ISNUMBER(D253),ISNUMBER(E253)),IF(ABS(E253-D253)&lt;=1E-9*MAX(1,ABS(D253)),"Yes","No"),IF(D253=E253,"Yes","No")))</f>
        <v/>
      </c>
    </row>
    <row r="254">
      <c r="A254" s="4" t="inlineStr">
        <is>
          <t>Employees</t>
        </is>
      </c>
      <c r="B254" s="4" t="inlineStr">
        <is>
          <t>E01118 status</t>
        </is>
      </c>
      <c r="D254" s="5" t="inlineStr">
        <is>
          <t>Within</t>
        </is>
      </c>
      <c r="E254" s="6">
        <f>Employees!T951</f>
        <v/>
      </c>
      <c r="F254" s="45">
        <f>IF(AND(ISNUMBER(D254),ISNUMBER(E254)),E254-D254,"")</f>
        <v/>
      </c>
      <c r="G254" s="4">
        <f>IF(AND(D254="",E254=""),"Yes",IF(AND(ISNUMBER(D254),ISNUMBER(E254)),IF(ABS(E254-D254)&lt;=1E-9*MAX(1,ABS(D254)),"Yes","No"),IF(D254=E254,"Yes","No")))</f>
        <v/>
      </c>
    </row>
    <row r="255">
      <c r="A255" s="4" t="inlineStr">
        <is>
          <t>Employees</t>
        </is>
      </c>
      <c r="B255" s="4" t="inlineStr">
        <is>
          <t>E01118 cost to minimum</t>
        </is>
      </c>
      <c r="D255" s="43" t="n">
        <v>0</v>
      </c>
      <c r="E255" s="44">
        <f>Employees!U951</f>
        <v/>
      </c>
      <c r="F255" s="45">
        <f>IF(AND(ISNUMBER(D255),ISNUMBER(E255)),E255-D255,"")</f>
        <v/>
      </c>
      <c r="G255" s="4">
        <f>IF(AND(D255="",E255=""),"Yes",IF(AND(ISNUMBER(D255),ISNUMBER(E255)),IF(ABS(E255-D255)&lt;=1E-9*MAX(1,ABS(D255)),"Yes","No"),IF(D255=E255,"Yes","No")))</f>
        <v/>
      </c>
    </row>
    <row r="256">
      <c r="A256" s="4" t="inlineStr">
        <is>
          <t>Employees</t>
        </is>
      </c>
      <c r="B256" s="4" t="inlineStr">
        <is>
          <t>E01118 above maximum</t>
        </is>
      </c>
      <c r="D256" s="43" t="n">
        <v>0</v>
      </c>
      <c r="E256" s="44">
        <f>Employees!V951</f>
        <v/>
      </c>
      <c r="F256" s="45">
        <f>IF(AND(ISNUMBER(D256),ISNUMBER(E256)),E256-D256,"")</f>
        <v/>
      </c>
      <c r="G256" s="4">
        <f>IF(AND(D256="",E256=""),"Yes",IF(AND(ISNUMBER(D256),ISNUMBER(E256)),IF(ABS(E256-D256)&lt;=1E-9*MAX(1,ABS(D256)),"Yes","No"),IF(D256=E256,"Yes","No")))</f>
        <v/>
      </c>
    </row>
    <row r="257">
      <c r="A257" s="4" t="inlineStr">
        <is>
          <t>Employees</t>
        </is>
      </c>
      <c r="B257" s="4" t="inlineStr">
        <is>
          <t>E01118 years to absorb</t>
        </is>
      </c>
      <c r="D257" s="43" t="n">
        <v>0</v>
      </c>
      <c r="E257" s="44">
        <f>Employees!W951</f>
        <v/>
      </c>
      <c r="F257" s="45">
        <f>IF(AND(ISNUMBER(D257),ISNUMBER(E257)),E257-D257,"")</f>
        <v/>
      </c>
      <c r="G257" s="4">
        <f>IF(AND(D257="",E257=""),"Yes",IF(AND(ISNUMBER(D257),ISNUMBER(E257)),IF(ABS(E257-D257)&lt;=1E-9*MAX(1,ABS(D257)),"Yes","No"),IF(D257=E257,"Yes","No")))</f>
        <v/>
      </c>
    </row>
    <row r="258">
      <c r="A258" s="4" t="inlineStr">
        <is>
          <t>Employees</t>
        </is>
      </c>
      <c r="B258" s="4" t="inlineStr">
        <is>
          <t>E01216 compa new</t>
        </is>
      </c>
      <c r="D258" s="43" t="n">
        <v>1.14054906317</v>
      </c>
      <c r="E258" s="44">
        <f>Employees!R1037</f>
        <v/>
      </c>
      <c r="F258" s="45">
        <f>IF(AND(ISNUMBER(D258),ISNUMBER(E258)),E258-D258,"")</f>
        <v/>
      </c>
      <c r="G258" s="4">
        <f>IF(AND(D258="",E258=""),"Yes",IF(AND(ISNUMBER(D258),ISNUMBER(E258)),IF(ABS(E258-D258)&lt;=1E-9*MAX(1,ABS(D258)),"Yes","No"),IF(D258=E258,"Yes","No")))</f>
        <v/>
      </c>
    </row>
    <row r="259">
      <c r="A259" s="4" t="inlineStr">
        <is>
          <t>Employees</t>
        </is>
      </c>
      <c r="B259" s="4" t="inlineStr">
        <is>
          <t>E01216 status</t>
        </is>
      </c>
      <c r="D259" s="5" t="inlineStr">
        <is>
          <t>Within</t>
        </is>
      </c>
      <c r="E259" s="6">
        <f>Employees!T1037</f>
        <v/>
      </c>
      <c r="F259" s="45">
        <f>IF(AND(ISNUMBER(D259),ISNUMBER(E259)),E259-D259,"")</f>
        <v/>
      </c>
      <c r="G259" s="4">
        <f>IF(AND(D259="",E259=""),"Yes",IF(AND(ISNUMBER(D259),ISNUMBER(E259)),IF(ABS(E259-D259)&lt;=1E-9*MAX(1,ABS(D259)),"Yes","No"),IF(D259=E259,"Yes","No")))</f>
        <v/>
      </c>
    </row>
    <row r="260">
      <c r="A260" s="4" t="inlineStr">
        <is>
          <t>Employees</t>
        </is>
      </c>
      <c r="B260" s="4" t="inlineStr">
        <is>
          <t>E01216 cost to minimum</t>
        </is>
      </c>
      <c r="D260" s="43" t="n">
        <v>0</v>
      </c>
      <c r="E260" s="44">
        <f>Employees!U1037</f>
        <v/>
      </c>
      <c r="F260" s="45">
        <f>IF(AND(ISNUMBER(D260),ISNUMBER(E260)),E260-D260,"")</f>
        <v/>
      </c>
      <c r="G260" s="4">
        <f>IF(AND(D260="",E260=""),"Yes",IF(AND(ISNUMBER(D260),ISNUMBER(E260)),IF(ABS(E260-D260)&lt;=1E-9*MAX(1,ABS(D260)),"Yes","No"),IF(D260=E260,"Yes","No")))</f>
        <v/>
      </c>
    </row>
    <row r="261">
      <c r="A261" s="4" t="inlineStr">
        <is>
          <t>Employees</t>
        </is>
      </c>
      <c r="B261" s="4" t="inlineStr">
        <is>
          <t>E01216 above maximum</t>
        </is>
      </c>
      <c r="D261" s="43" t="n">
        <v>0</v>
      </c>
      <c r="E261" s="44">
        <f>Employees!V1037</f>
        <v/>
      </c>
      <c r="F261" s="45">
        <f>IF(AND(ISNUMBER(D261),ISNUMBER(E261)),E261-D261,"")</f>
        <v/>
      </c>
      <c r="G261" s="4">
        <f>IF(AND(D261="",E261=""),"Yes",IF(AND(ISNUMBER(D261),ISNUMBER(E261)),IF(ABS(E261-D261)&lt;=1E-9*MAX(1,ABS(D261)),"Yes","No"),IF(D261=E261,"Yes","No")))</f>
        <v/>
      </c>
    </row>
    <row r="262">
      <c r="A262" s="4" t="inlineStr">
        <is>
          <t>Employees</t>
        </is>
      </c>
      <c r="B262" s="4" t="inlineStr">
        <is>
          <t>E01216 years to absorb</t>
        </is>
      </c>
      <c r="D262" s="43" t="n">
        <v>0</v>
      </c>
      <c r="E262" s="44">
        <f>Employees!W1037</f>
        <v/>
      </c>
      <c r="F262" s="45">
        <f>IF(AND(ISNUMBER(D262),ISNUMBER(E262)),E262-D262,"")</f>
        <v/>
      </c>
      <c r="G262" s="4">
        <f>IF(AND(D262="",E262=""),"Yes",IF(AND(ISNUMBER(D262),ISNUMBER(E262)),IF(ABS(E262-D262)&lt;=1E-9*MAX(1,ABS(D262)),"Yes","No"),IF(D262=E262,"Yes","No")))</f>
        <v/>
      </c>
    </row>
    <row r="263">
      <c r="A263" s="4" t="inlineStr">
        <is>
          <t>Employees</t>
        </is>
      </c>
      <c r="B263" s="4" t="inlineStr">
        <is>
          <t>E01316 compa new</t>
        </is>
      </c>
      <c r="D263" s="43" t="n">
        <v>1.34087381612</v>
      </c>
      <c r="E263" s="44">
        <f>Employees!R1123</f>
        <v/>
      </c>
      <c r="F263" s="45">
        <f>IF(AND(ISNUMBER(D263),ISNUMBER(E263)),E263-D263,"")</f>
        <v/>
      </c>
      <c r="G263" s="4">
        <f>IF(AND(D263="",E263=""),"Yes",IF(AND(ISNUMBER(D263),ISNUMBER(E263)),IF(ABS(E263-D263)&lt;=1E-9*MAX(1,ABS(D263)),"Yes","No"),IF(D263=E263,"Yes","No")))</f>
        <v/>
      </c>
    </row>
    <row r="264">
      <c r="A264" s="4" t="inlineStr">
        <is>
          <t>Employees</t>
        </is>
      </c>
      <c r="B264" s="4" t="inlineStr">
        <is>
          <t>E01316 status</t>
        </is>
      </c>
      <c r="D264" s="5" t="inlineStr">
        <is>
          <t>Above</t>
        </is>
      </c>
      <c r="E264" s="6">
        <f>Employees!T1123</f>
        <v/>
      </c>
      <c r="F264" s="45">
        <f>IF(AND(ISNUMBER(D264),ISNUMBER(E264)),E264-D264,"")</f>
        <v/>
      </c>
      <c r="G264" s="4">
        <f>IF(AND(D264="",E264=""),"Yes",IF(AND(ISNUMBER(D264),ISNUMBER(E264)),IF(ABS(E264-D264)&lt;=1E-9*MAX(1,ABS(D264)),"Yes","No"),IF(D264=E264,"Yes","No")))</f>
        <v/>
      </c>
    </row>
    <row r="265">
      <c r="A265" s="4" t="inlineStr">
        <is>
          <t>Employees</t>
        </is>
      </c>
      <c r="B265" s="4" t="inlineStr">
        <is>
          <t>E01316 cost to minimum</t>
        </is>
      </c>
      <c r="D265" s="43" t="n">
        <v>0</v>
      </c>
      <c r="E265" s="44">
        <f>Employees!U1123</f>
        <v/>
      </c>
      <c r="F265" s="45">
        <f>IF(AND(ISNUMBER(D265),ISNUMBER(E265)),E265-D265,"")</f>
        <v/>
      </c>
      <c r="G265" s="4">
        <f>IF(AND(D265="",E265=""),"Yes",IF(AND(ISNUMBER(D265),ISNUMBER(E265)),IF(ABS(E265-D265)&lt;=1E-9*MAX(1,ABS(D265)),"Yes","No"),IF(D265=E265,"Yes","No")))</f>
        <v/>
      </c>
    </row>
    <row r="266">
      <c r="A266" s="4" t="inlineStr">
        <is>
          <t>Employees</t>
        </is>
      </c>
      <c r="B266" s="4" t="inlineStr">
        <is>
          <t>E01316 above maximum</t>
        </is>
      </c>
      <c r="D266" s="43" t="n">
        <v>4425.75630435</v>
      </c>
      <c r="E266" s="44">
        <f>Employees!V1123</f>
        <v/>
      </c>
      <c r="F266" s="45">
        <f>IF(AND(ISNUMBER(D266),ISNUMBER(E266)),E266-D266,"")</f>
        <v/>
      </c>
      <c r="G266" s="4">
        <f>IF(AND(D266="",E266=""),"Yes",IF(AND(ISNUMBER(D266),ISNUMBER(E266)),IF(ABS(E266-D266)&lt;=1E-9*MAX(1,ABS(D266)),"Yes","No"),IF(D266=E266,"Yes","No")))</f>
        <v/>
      </c>
    </row>
    <row r="267">
      <c r="A267" s="4" t="inlineStr">
        <is>
          <t>Employees</t>
        </is>
      </c>
      <c r="B267" s="4" t="inlineStr">
        <is>
          <t>E01316 years to absorb</t>
        </is>
      </c>
      <c r="D267" s="43" t="n">
        <v>2.01101923888</v>
      </c>
      <c r="E267" s="44">
        <f>Employees!W1123</f>
        <v/>
      </c>
      <c r="F267" s="45">
        <f>IF(AND(ISNUMBER(D267),ISNUMBER(E267)),E267-D267,"")</f>
        <v/>
      </c>
      <c r="G267" s="4">
        <f>IF(AND(D267="",E267=""),"Yes",IF(AND(ISNUMBER(D267),ISNUMBER(E267)),IF(ABS(E267-D267)&lt;=1E-9*MAX(1,ABS(D267)),"Yes","No"),IF(D267=E267,"Yes","No")))</f>
        <v/>
      </c>
    </row>
    <row r="268">
      <c r="A268" s="4" t="inlineStr">
        <is>
          <t>Employees</t>
        </is>
      </c>
      <c r="B268" s="4" t="inlineStr">
        <is>
          <t>E01412 compa new</t>
        </is>
      </c>
      <c r="D268" s="43" t="n">
        <v>0.935035805633</v>
      </c>
      <c r="E268" s="44">
        <f>Employees!R1209</f>
        <v/>
      </c>
      <c r="F268" s="45">
        <f>IF(AND(ISNUMBER(D268),ISNUMBER(E268)),E268-D268,"")</f>
        <v/>
      </c>
      <c r="G268" s="4">
        <f>IF(AND(D268="",E268=""),"Yes",IF(AND(ISNUMBER(D268),ISNUMBER(E268)),IF(ABS(E268-D268)&lt;=1E-9*MAX(1,ABS(D268)),"Yes","No"),IF(D268=E268,"Yes","No")))</f>
        <v/>
      </c>
    </row>
    <row r="269">
      <c r="A269" s="4" t="inlineStr">
        <is>
          <t>Employees</t>
        </is>
      </c>
      <c r="B269" s="4" t="inlineStr">
        <is>
          <t>E01412 status</t>
        </is>
      </c>
      <c r="D269" s="5" t="inlineStr">
        <is>
          <t>Within</t>
        </is>
      </c>
      <c r="E269" s="6">
        <f>Employees!T1209</f>
        <v/>
      </c>
      <c r="F269" s="45">
        <f>IF(AND(ISNUMBER(D269),ISNUMBER(E269)),E269-D269,"")</f>
        <v/>
      </c>
      <c r="G269" s="4">
        <f>IF(AND(D269="",E269=""),"Yes",IF(AND(ISNUMBER(D269),ISNUMBER(E269)),IF(ABS(E269-D269)&lt;=1E-9*MAX(1,ABS(D269)),"Yes","No"),IF(D269=E269,"Yes","No")))</f>
        <v/>
      </c>
    </row>
    <row r="270">
      <c r="A270" s="4" t="inlineStr">
        <is>
          <t>Employees</t>
        </is>
      </c>
      <c r="B270" s="4" t="inlineStr">
        <is>
          <t>E01412 cost to minimum</t>
        </is>
      </c>
      <c r="D270" s="43" t="n">
        <v>0</v>
      </c>
      <c r="E270" s="44">
        <f>Employees!U1209</f>
        <v/>
      </c>
      <c r="F270" s="45">
        <f>IF(AND(ISNUMBER(D270),ISNUMBER(E270)),E270-D270,"")</f>
        <v/>
      </c>
      <c r="G270" s="4">
        <f>IF(AND(D270="",E270=""),"Yes",IF(AND(ISNUMBER(D270),ISNUMBER(E270)),IF(ABS(E270-D270)&lt;=1E-9*MAX(1,ABS(D270)),"Yes","No"),IF(D270=E270,"Yes","No")))</f>
        <v/>
      </c>
    </row>
    <row r="271">
      <c r="A271" s="4" t="inlineStr">
        <is>
          <t>Employees</t>
        </is>
      </c>
      <c r="B271" s="4" t="inlineStr">
        <is>
          <t>E01412 above maximum</t>
        </is>
      </c>
      <c r="D271" s="43" t="n">
        <v>0</v>
      </c>
      <c r="E271" s="44">
        <f>Employees!V1209</f>
        <v/>
      </c>
      <c r="F271" s="45">
        <f>IF(AND(ISNUMBER(D271),ISNUMBER(E271)),E271-D271,"")</f>
        <v/>
      </c>
      <c r="G271" s="4">
        <f>IF(AND(D271="",E271=""),"Yes",IF(AND(ISNUMBER(D271),ISNUMBER(E271)),IF(ABS(E271-D271)&lt;=1E-9*MAX(1,ABS(D271)),"Yes","No"),IF(D271=E271,"Yes","No")))</f>
        <v/>
      </c>
    </row>
    <row r="272">
      <c r="A272" s="4" t="inlineStr">
        <is>
          <t>Employees</t>
        </is>
      </c>
      <c r="B272" s="4" t="inlineStr">
        <is>
          <t>E01412 years to absorb</t>
        </is>
      </c>
      <c r="D272" s="43" t="n">
        <v>0</v>
      </c>
      <c r="E272" s="44">
        <f>Employees!W1209</f>
        <v/>
      </c>
      <c r="F272" s="45">
        <f>IF(AND(ISNUMBER(D272),ISNUMBER(E272)),E272-D272,"")</f>
        <v/>
      </c>
      <c r="G272" s="4">
        <f>IF(AND(D272="",E272=""),"Yes",IF(AND(ISNUMBER(D272),ISNUMBER(E272)),IF(ABS(E272-D272)&lt;=1E-9*MAX(1,ABS(D272)),"Yes","No"),IF(D272=E272,"Yes","No")))</f>
        <v/>
      </c>
    </row>
    <row r="273">
      <c r="A273" s="4" t="inlineStr">
        <is>
          <t>Employees</t>
        </is>
      </c>
      <c r="B273" s="4" t="inlineStr">
        <is>
          <t>E01504 compa new</t>
        </is>
      </c>
      <c r="D273" s="43" t="n">
        <v>0.9157175293099999</v>
      </c>
      <c r="E273" s="44">
        <f>Employees!R1295</f>
        <v/>
      </c>
      <c r="F273" s="45">
        <f>IF(AND(ISNUMBER(D273),ISNUMBER(E273)),E273-D273,"")</f>
        <v/>
      </c>
      <c r="G273" s="4">
        <f>IF(AND(D273="",E273=""),"Yes",IF(AND(ISNUMBER(D273),ISNUMBER(E273)),IF(ABS(E273-D273)&lt;=1E-9*MAX(1,ABS(D273)),"Yes","No"),IF(D273=E273,"Yes","No")))</f>
        <v/>
      </c>
    </row>
    <row r="274">
      <c r="A274" s="4" t="inlineStr">
        <is>
          <t>Employees</t>
        </is>
      </c>
      <c r="B274" s="4" t="inlineStr">
        <is>
          <t>E01504 status</t>
        </is>
      </c>
      <c r="D274" s="5" t="inlineStr">
        <is>
          <t>Within</t>
        </is>
      </c>
      <c r="E274" s="6">
        <f>Employees!T1295</f>
        <v/>
      </c>
      <c r="F274" s="45">
        <f>IF(AND(ISNUMBER(D274),ISNUMBER(E274)),E274-D274,"")</f>
        <v/>
      </c>
      <c r="G274" s="4">
        <f>IF(AND(D274="",E274=""),"Yes",IF(AND(ISNUMBER(D274),ISNUMBER(E274)),IF(ABS(E274-D274)&lt;=1E-9*MAX(1,ABS(D274)),"Yes","No"),IF(D274=E274,"Yes","No")))</f>
        <v/>
      </c>
    </row>
    <row r="275">
      <c r="A275" s="4" t="inlineStr">
        <is>
          <t>Employees</t>
        </is>
      </c>
      <c r="B275" s="4" t="inlineStr">
        <is>
          <t>E01504 cost to minimum</t>
        </is>
      </c>
      <c r="D275" s="43" t="n">
        <v>0</v>
      </c>
      <c r="E275" s="44">
        <f>Employees!U1295</f>
        <v/>
      </c>
      <c r="F275" s="45">
        <f>IF(AND(ISNUMBER(D275),ISNUMBER(E275)),E275-D275,"")</f>
        <v/>
      </c>
      <c r="G275" s="4">
        <f>IF(AND(D275="",E275=""),"Yes",IF(AND(ISNUMBER(D275),ISNUMBER(E275)),IF(ABS(E275-D275)&lt;=1E-9*MAX(1,ABS(D275)),"Yes","No"),IF(D275=E275,"Yes","No")))</f>
        <v/>
      </c>
    </row>
    <row r="276">
      <c r="A276" s="4" t="inlineStr">
        <is>
          <t>Employees</t>
        </is>
      </c>
      <c r="B276" s="4" t="inlineStr">
        <is>
          <t>E01504 above maximum</t>
        </is>
      </c>
      <c r="D276" s="43" t="n">
        <v>0</v>
      </c>
      <c r="E276" s="44">
        <f>Employees!V1295</f>
        <v/>
      </c>
      <c r="F276" s="45">
        <f>IF(AND(ISNUMBER(D276),ISNUMBER(E276)),E276-D276,"")</f>
        <v/>
      </c>
      <c r="G276" s="4">
        <f>IF(AND(D276="",E276=""),"Yes",IF(AND(ISNUMBER(D276),ISNUMBER(E276)),IF(ABS(E276-D276)&lt;=1E-9*MAX(1,ABS(D276)),"Yes","No"),IF(D276=E276,"Yes","No")))</f>
        <v/>
      </c>
    </row>
    <row r="277">
      <c r="A277" s="4" t="inlineStr">
        <is>
          <t>Employees</t>
        </is>
      </c>
      <c r="B277" s="4" t="inlineStr">
        <is>
          <t>E01504 years to absorb</t>
        </is>
      </c>
      <c r="D277" s="43" t="n">
        <v>0</v>
      </c>
      <c r="E277" s="44">
        <f>Employees!W1295</f>
        <v/>
      </c>
      <c r="F277" s="45">
        <f>IF(AND(ISNUMBER(D277),ISNUMBER(E277)),E277-D277,"")</f>
        <v/>
      </c>
      <c r="G277" s="4">
        <f>IF(AND(D277="",E277=""),"Yes",IF(AND(ISNUMBER(D277),ISNUMBER(E277)),IF(ABS(E277-D277)&lt;=1E-9*MAX(1,ABS(D277)),"Yes","No"),IF(D277=E277,"Yes","No")))</f>
        <v/>
      </c>
    </row>
    <row r="278">
      <c r="A278" s="4" t="inlineStr">
        <is>
          <t>Employees</t>
        </is>
      </c>
      <c r="B278" s="4" t="inlineStr">
        <is>
          <t>E01603 compa new</t>
        </is>
      </c>
      <c r="D278" s="43" t="n">
        <v>1.13603855051</v>
      </c>
      <c r="E278" s="44">
        <f>Employees!R1381</f>
        <v/>
      </c>
      <c r="F278" s="45">
        <f>IF(AND(ISNUMBER(D278),ISNUMBER(E278)),E278-D278,"")</f>
        <v/>
      </c>
      <c r="G278" s="4">
        <f>IF(AND(D278="",E278=""),"Yes",IF(AND(ISNUMBER(D278),ISNUMBER(E278)),IF(ABS(E278-D278)&lt;=1E-9*MAX(1,ABS(D278)),"Yes","No"),IF(D278=E278,"Yes","No")))</f>
        <v/>
      </c>
    </row>
    <row r="279">
      <c r="A279" s="4" t="inlineStr">
        <is>
          <t>Employees</t>
        </is>
      </c>
      <c r="B279" s="4" t="inlineStr">
        <is>
          <t>E01603 status</t>
        </is>
      </c>
      <c r="D279" s="5" t="inlineStr">
        <is>
          <t>Within</t>
        </is>
      </c>
      <c r="E279" s="6">
        <f>Employees!T1381</f>
        <v/>
      </c>
      <c r="F279" s="45">
        <f>IF(AND(ISNUMBER(D279),ISNUMBER(E279)),E279-D279,"")</f>
        <v/>
      </c>
      <c r="G279" s="4">
        <f>IF(AND(D279="",E279=""),"Yes",IF(AND(ISNUMBER(D279),ISNUMBER(E279)),IF(ABS(E279-D279)&lt;=1E-9*MAX(1,ABS(D279)),"Yes","No"),IF(D279=E279,"Yes","No")))</f>
        <v/>
      </c>
    </row>
    <row r="280">
      <c r="A280" s="4" t="inlineStr">
        <is>
          <t>Employees</t>
        </is>
      </c>
      <c r="B280" s="4" t="inlineStr">
        <is>
          <t>E01603 cost to minimum</t>
        </is>
      </c>
      <c r="D280" s="43" t="n">
        <v>0</v>
      </c>
      <c r="E280" s="44">
        <f>Employees!U1381</f>
        <v/>
      </c>
      <c r="F280" s="45">
        <f>IF(AND(ISNUMBER(D280),ISNUMBER(E280)),E280-D280,"")</f>
        <v/>
      </c>
      <c r="G280" s="4">
        <f>IF(AND(D280="",E280=""),"Yes",IF(AND(ISNUMBER(D280),ISNUMBER(E280)),IF(ABS(E280-D280)&lt;=1E-9*MAX(1,ABS(D280)),"Yes","No"),IF(D280=E280,"Yes","No")))</f>
        <v/>
      </c>
    </row>
    <row r="281">
      <c r="A281" s="4" t="inlineStr">
        <is>
          <t>Employees</t>
        </is>
      </c>
      <c r="B281" s="4" t="inlineStr">
        <is>
          <t>E01603 above maximum</t>
        </is>
      </c>
      <c r="D281" s="43" t="n">
        <v>0</v>
      </c>
      <c r="E281" s="44">
        <f>Employees!V1381</f>
        <v/>
      </c>
      <c r="F281" s="45">
        <f>IF(AND(ISNUMBER(D281),ISNUMBER(E281)),E281-D281,"")</f>
        <v/>
      </c>
      <c r="G281" s="4">
        <f>IF(AND(D281="",E281=""),"Yes",IF(AND(ISNUMBER(D281),ISNUMBER(E281)),IF(ABS(E281-D281)&lt;=1E-9*MAX(1,ABS(D281)),"Yes","No"),IF(D281=E281,"Yes","No")))</f>
        <v/>
      </c>
    </row>
    <row r="282">
      <c r="A282" s="4" t="inlineStr">
        <is>
          <t>Employees</t>
        </is>
      </c>
      <c r="B282" s="4" t="inlineStr">
        <is>
          <t>E01603 years to absorb</t>
        </is>
      </c>
      <c r="D282" s="43" t="n">
        <v>0</v>
      </c>
      <c r="E282" s="44">
        <f>Employees!W1381</f>
        <v/>
      </c>
      <c r="F282" s="45">
        <f>IF(AND(ISNUMBER(D282),ISNUMBER(E282)),E282-D282,"")</f>
        <v/>
      </c>
      <c r="G282" s="4">
        <f>IF(AND(D282="",E282=""),"Yes",IF(AND(ISNUMBER(D282),ISNUMBER(E282)),IF(ABS(E282-D282)&lt;=1E-9*MAX(1,ABS(D282)),"Yes","No"),IF(D282=E282,"Yes","No")))</f>
        <v/>
      </c>
    </row>
    <row r="283">
      <c r="A283" s="4" t="inlineStr">
        <is>
          <t>Employees</t>
        </is>
      </c>
      <c r="B283" s="4" t="inlineStr">
        <is>
          <t>E01701 compa new</t>
        </is>
      </c>
      <c r="D283" s="43" t="n">
        <v>0.838509597384</v>
      </c>
      <c r="E283" s="44">
        <f>Employees!R1467</f>
        <v/>
      </c>
      <c r="F283" s="45">
        <f>IF(AND(ISNUMBER(D283),ISNUMBER(E283)),E283-D283,"")</f>
        <v/>
      </c>
      <c r="G283" s="4">
        <f>IF(AND(D283="",E283=""),"Yes",IF(AND(ISNUMBER(D283),ISNUMBER(E283)),IF(ABS(E283-D283)&lt;=1E-9*MAX(1,ABS(D283)),"Yes","No"),IF(D283=E283,"Yes","No")))</f>
        <v/>
      </c>
    </row>
    <row r="284">
      <c r="A284" s="4" t="inlineStr">
        <is>
          <t>Employees</t>
        </is>
      </c>
      <c r="B284" s="4" t="inlineStr">
        <is>
          <t>E01701 status</t>
        </is>
      </c>
      <c r="D284" s="5" t="inlineStr">
        <is>
          <t>Below</t>
        </is>
      </c>
      <c r="E284" s="6">
        <f>Employees!T1467</f>
        <v/>
      </c>
      <c r="F284" s="45">
        <f>IF(AND(ISNUMBER(D284),ISNUMBER(E284)),E284-D284,"")</f>
        <v/>
      </c>
      <c r="G284" s="4">
        <f>IF(AND(D284="",E284=""),"Yes",IF(AND(ISNUMBER(D284),ISNUMBER(E284)),IF(ABS(E284-D284)&lt;=1E-9*MAX(1,ABS(D284)),"Yes","No"),IF(D284=E284,"Yes","No")))</f>
        <v/>
      </c>
    </row>
    <row r="285">
      <c r="A285" s="4" t="inlineStr">
        <is>
          <t>Employees</t>
        </is>
      </c>
      <c r="B285" s="4" t="inlineStr">
        <is>
          <t>E01701 cost to minimum</t>
        </is>
      </c>
      <c r="D285" s="43" t="n">
        <v>1611.09601432</v>
      </c>
      <c r="E285" s="44">
        <f>Employees!U1467</f>
        <v/>
      </c>
      <c r="F285" s="45">
        <f>IF(AND(ISNUMBER(D285),ISNUMBER(E285)),E285-D285,"")</f>
        <v/>
      </c>
      <c r="G285" s="4">
        <f>IF(AND(D285="",E285=""),"Yes",IF(AND(ISNUMBER(D285),ISNUMBER(E285)),IF(ABS(E285-D285)&lt;=1E-9*MAX(1,ABS(D285)),"Yes","No"),IF(D285=E285,"Yes","No")))</f>
        <v/>
      </c>
    </row>
    <row r="286">
      <c r="A286" s="4" t="inlineStr">
        <is>
          <t>Employees</t>
        </is>
      </c>
      <c r="B286" s="4" t="inlineStr">
        <is>
          <t>E01701 above maximum</t>
        </is>
      </c>
      <c r="D286" s="43" t="n">
        <v>0</v>
      </c>
      <c r="E286" s="44">
        <f>Employees!V1467</f>
        <v/>
      </c>
      <c r="F286" s="45">
        <f>IF(AND(ISNUMBER(D286),ISNUMBER(E286)),E286-D286,"")</f>
        <v/>
      </c>
      <c r="G286" s="4">
        <f>IF(AND(D286="",E286=""),"Yes",IF(AND(ISNUMBER(D286),ISNUMBER(E286)),IF(ABS(E286-D286)&lt;=1E-9*MAX(1,ABS(D286)),"Yes","No"),IF(D286=E286,"Yes","No")))</f>
        <v/>
      </c>
    </row>
    <row r="287">
      <c r="A287" s="4" t="inlineStr">
        <is>
          <t>Employees</t>
        </is>
      </c>
      <c r="B287" s="4" t="inlineStr">
        <is>
          <t>E01701 years to absorb</t>
        </is>
      </c>
      <c r="D287" s="43" t="n">
        <v>0</v>
      </c>
      <c r="E287" s="44">
        <f>Employees!W1467</f>
        <v/>
      </c>
      <c r="F287" s="45">
        <f>IF(AND(ISNUMBER(D287),ISNUMBER(E287)),E287-D287,"")</f>
        <v/>
      </c>
      <c r="G287" s="4">
        <f>IF(AND(D287="",E287=""),"Yes",IF(AND(ISNUMBER(D287),ISNUMBER(E287)),IF(ABS(E287-D287)&lt;=1E-9*MAX(1,ABS(D287)),"Yes","No"),IF(D287=E287,"Yes","No")))</f>
        <v/>
      </c>
    </row>
    <row r="288">
      <c r="A288" s="4" t="inlineStr">
        <is>
          <t>Employees</t>
        </is>
      </c>
      <c r="B288" s="4" t="inlineStr">
        <is>
          <t>E01799 compa new</t>
        </is>
      </c>
      <c r="D288" s="43" t="n">
        <v>0.956928709977</v>
      </c>
      <c r="E288" s="44">
        <f>Employees!R1553</f>
        <v/>
      </c>
      <c r="F288" s="45">
        <f>IF(AND(ISNUMBER(D288),ISNUMBER(E288)),E288-D288,"")</f>
        <v/>
      </c>
      <c r="G288" s="4">
        <f>IF(AND(D288="",E288=""),"Yes",IF(AND(ISNUMBER(D288),ISNUMBER(E288)),IF(ABS(E288-D288)&lt;=1E-9*MAX(1,ABS(D288)),"Yes","No"),IF(D288=E288,"Yes","No")))</f>
        <v/>
      </c>
    </row>
    <row r="289">
      <c r="A289" s="4" t="inlineStr">
        <is>
          <t>Employees</t>
        </is>
      </c>
      <c r="B289" s="4" t="inlineStr">
        <is>
          <t>E01799 status</t>
        </is>
      </c>
      <c r="D289" s="5" t="inlineStr">
        <is>
          <t>Within</t>
        </is>
      </c>
      <c r="E289" s="6">
        <f>Employees!T1553</f>
        <v/>
      </c>
      <c r="F289" s="45">
        <f>IF(AND(ISNUMBER(D289),ISNUMBER(E289)),E289-D289,"")</f>
        <v/>
      </c>
      <c r="G289" s="4">
        <f>IF(AND(D289="",E289=""),"Yes",IF(AND(ISNUMBER(D289),ISNUMBER(E289)),IF(ABS(E289-D289)&lt;=1E-9*MAX(1,ABS(D289)),"Yes","No"),IF(D289=E289,"Yes","No")))</f>
        <v/>
      </c>
    </row>
    <row r="290">
      <c r="A290" s="4" t="inlineStr">
        <is>
          <t>Employees</t>
        </is>
      </c>
      <c r="B290" s="4" t="inlineStr">
        <is>
          <t>E01799 cost to minimum</t>
        </is>
      </c>
      <c r="D290" s="43" t="n">
        <v>0</v>
      </c>
      <c r="E290" s="44">
        <f>Employees!U1553</f>
        <v/>
      </c>
      <c r="F290" s="45">
        <f>IF(AND(ISNUMBER(D290),ISNUMBER(E290)),E290-D290,"")</f>
        <v/>
      </c>
      <c r="G290" s="4">
        <f>IF(AND(D290="",E290=""),"Yes",IF(AND(ISNUMBER(D290),ISNUMBER(E290)),IF(ABS(E290-D290)&lt;=1E-9*MAX(1,ABS(D290)),"Yes","No"),IF(D290=E290,"Yes","No")))</f>
        <v/>
      </c>
    </row>
    <row r="291">
      <c r="A291" s="4" t="inlineStr">
        <is>
          <t>Employees</t>
        </is>
      </c>
      <c r="B291" s="4" t="inlineStr">
        <is>
          <t>E01799 above maximum</t>
        </is>
      </c>
      <c r="D291" s="43" t="n">
        <v>0</v>
      </c>
      <c r="E291" s="44">
        <f>Employees!V1553</f>
        <v/>
      </c>
      <c r="F291" s="45">
        <f>IF(AND(ISNUMBER(D291),ISNUMBER(E291)),E291-D291,"")</f>
        <v/>
      </c>
      <c r="G291" s="4">
        <f>IF(AND(D291="",E291=""),"Yes",IF(AND(ISNUMBER(D291),ISNUMBER(E291)),IF(ABS(E291-D291)&lt;=1E-9*MAX(1,ABS(D291)),"Yes","No"),IF(D291=E291,"Yes","No")))</f>
        <v/>
      </c>
    </row>
    <row r="292">
      <c r="A292" s="4" t="inlineStr">
        <is>
          <t>Employees</t>
        </is>
      </c>
      <c r="B292" s="4" t="inlineStr">
        <is>
          <t>E01799 years to absorb</t>
        </is>
      </c>
      <c r="D292" s="43" t="n">
        <v>0</v>
      </c>
      <c r="E292" s="44">
        <f>Employees!W1553</f>
        <v/>
      </c>
      <c r="F292" s="45">
        <f>IF(AND(ISNUMBER(D292),ISNUMBER(E292)),E292-D292,"")</f>
        <v/>
      </c>
      <c r="G292" s="4">
        <f>IF(AND(D292="",E292=""),"Yes",IF(AND(ISNUMBER(D292),ISNUMBER(E292)),IF(ABS(E292-D292)&lt;=1E-9*MAX(1,ABS(D292)),"Yes","No"),IF(D292=E292,"Yes","No")))</f>
        <v/>
      </c>
    </row>
    <row r="293">
      <c r="A293" s="4" t="inlineStr">
        <is>
          <t>Employees</t>
        </is>
      </c>
      <c r="B293" s="4" t="inlineStr">
        <is>
          <t>E01897 compa new</t>
        </is>
      </c>
      <c r="D293" s="43" t="n">
        <v>0.831685864109</v>
      </c>
      <c r="E293" s="44">
        <f>Employees!R1639</f>
        <v/>
      </c>
      <c r="F293" s="45">
        <f>IF(AND(ISNUMBER(D293),ISNUMBER(E293)),E293-D293,"")</f>
        <v/>
      </c>
      <c r="G293" s="4">
        <f>IF(AND(D293="",E293=""),"Yes",IF(AND(ISNUMBER(D293),ISNUMBER(E293)),IF(ABS(E293-D293)&lt;=1E-9*MAX(1,ABS(D293)),"Yes","No"),IF(D293=E293,"Yes","No")))</f>
        <v/>
      </c>
    </row>
    <row r="294">
      <c r="A294" s="4" t="inlineStr">
        <is>
          <t>Employees</t>
        </is>
      </c>
      <c r="B294" s="4" t="inlineStr">
        <is>
          <t>E01897 status</t>
        </is>
      </c>
      <c r="D294" s="5" t="inlineStr">
        <is>
          <t>Below</t>
        </is>
      </c>
      <c r="E294" s="6">
        <f>Employees!T1639</f>
        <v/>
      </c>
      <c r="F294" s="45">
        <f>IF(AND(ISNUMBER(D294),ISNUMBER(E294)),E294-D294,"")</f>
        <v/>
      </c>
      <c r="G294" s="4">
        <f>IF(AND(D294="",E294=""),"Yes",IF(AND(ISNUMBER(D294),ISNUMBER(E294)),IF(ABS(E294-D294)&lt;=1E-9*MAX(1,ABS(D294)),"Yes","No"),IF(D294=E294,"Yes","No")))</f>
        <v/>
      </c>
    </row>
    <row r="295">
      <c r="A295" s="4" t="inlineStr">
        <is>
          <t>Employees</t>
        </is>
      </c>
      <c r="B295" s="4" t="inlineStr">
        <is>
          <t>E01897 cost to minimum</t>
        </is>
      </c>
      <c r="D295" s="43" t="n">
        <v>1819.53334659</v>
      </c>
      <c r="E295" s="44">
        <f>Employees!U1639</f>
        <v/>
      </c>
      <c r="F295" s="45">
        <f>IF(AND(ISNUMBER(D295),ISNUMBER(E295)),E295-D295,"")</f>
        <v/>
      </c>
      <c r="G295" s="4">
        <f>IF(AND(D295="",E295=""),"Yes",IF(AND(ISNUMBER(D295),ISNUMBER(E295)),IF(ABS(E295-D295)&lt;=1E-9*MAX(1,ABS(D295)),"Yes","No"),IF(D295=E295,"Yes","No")))</f>
        <v/>
      </c>
    </row>
    <row r="296">
      <c r="A296" s="4" t="inlineStr">
        <is>
          <t>Employees</t>
        </is>
      </c>
      <c r="B296" s="4" t="inlineStr">
        <is>
          <t>E01897 above maximum</t>
        </is>
      </c>
      <c r="D296" s="43" t="n">
        <v>0</v>
      </c>
      <c r="E296" s="44">
        <f>Employees!V1639</f>
        <v/>
      </c>
      <c r="F296" s="45">
        <f>IF(AND(ISNUMBER(D296),ISNUMBER(E296)),E296-D296,"")</f>
        <v/>
      </c>
      <c r="G296" s="4">
        <f>IF(AND(D296="",E296=""),"Yes",IF(AND(ISNUMBER(D296),ISNUMBER(E296)),IF(ABS(E296-D296)&lt;=1E-9*MAX(1,ABS(D296)),"Yes","No"),IF(D296=E296,"Yes","No")))</f>
        <v/>
      </c>
    </row>
    <row r="297">
      <c r="A297" s="4" t="inlineStr">
        <is>
          <t>Employees</t>
        </is>
      </c>
      <c r="B297" s="4" t="inlineStr">
        <is>
          <t>E01897 years to absorb</t>
        </is>
      </c>
      <c r="D297" s="43" t="n">
        <v>0</v>
      </c>
      <c r="E297" s="44">
        <f>Employees!W1639</f>
        <v/>
      </c>
      <c r="F297" s="45">
        <f>IF(AND(ISNUMBER(D297),ISNUMBER(E297)),E297-D297,"")</f>
        <v/>
      </c>
      <c r="G297" s="4">
        <f>IF(AND(D297="",E297=""),"Yes",IF(AND(ISNUMBER(D297),ISNUMBER(E297)),IF(ABS(E297-D297)&lt;=1E-9*MAX(1,ABS(D297)),"Yes","No"),IF(D297=E297,"Yes","No")))</f>
        <v/>
      </c>
    </row>
    <row r="298">
      <c r="A298" s="4" t="inlineStr">
        <is>
          <t>Employees</t>
        </is>
      </c>
      <c r="B298" s="4" t="inlineStr">
        <is>
          <t>E01997 compa new</t>
        </is>
      </c>
      <c r="D298" s="43" t="n">
        <v>0.841612288841</v>
      </c>
      <c r="E298" s="44">
        <f>Employees!R1725</f>
        <v/>
      </c>
      <c r="F298" s="45">
        <f>IF(AND(ISNUMBER(D298),ISNUMBER(E298)),E298-D298,"")</f>
        <v/>
      </c>
      <c r="G298" s="4">
        <f>IF(AND(D298="",E298=""),"Yes",IF(AND(ISNUMBER(D298),ISNUMBER(E298)),IF(ABS(E298-D298)&lt;=1E-9*MAX(1,ABS(D298)),"Yes","No"),IF(D298=E298,"Yes","No")))</f>
        <v/>
      </c>
    </row>
    <row r="299">
      <c r="A299" s="4" t="inlineStr">
        <is>
          <t>Employees</t>
        </is>
      </c>
      <c r="B299" s="4" t="inlineStr">
        <is>
          <t>E01997 status</t>
        </is>
      </c>
      <c r="D299" s="5" t="inlineStr">
        <is>
          <t>Below</t>
        </is>
      </c>
      <c r="E299" s="6">
        <f>Employees!T1725</f>
        <v/>
      </c>
      <c r="F299" s="45">
        <f>IF(AND(ISNUMBER(D299),ISNUMBER(E299)),E299-D299,"")</f>
        <v/>
      </c>
      <c r="G299" s="4">
        <f>IF(AND(D299="",E299=""),"Yes",IF(AND(ISNUMBER(D299),ISNUMBER(E299)),IF(ABS(E299-D299)&lt;=1E-9*MAX(1,ABS(D299)),"Yes","No"),IF(D299=E299,"Yes","No")))</f>
        <v/>
      </c>
    </row>
    <row r="300">
      <c r="A300" s="4" t="inlineStr">
        <is>
          <t>Employees</t>
        </is>
      </c>
      <c r="B300" s="4" t="inlineStr">
        <is>
          <t>E01997 cost to minimum</t>
        </is>
      </c>
      <c r="D300" s="43" t="n">
        <v>587.879765888</v>
      </c>
      <c r="E300" s="44">
        <f>Employees!U1725</f>
        <v/>
      </c>
      <c r="F300" s="45">
        <f>IF(AND(ISNUMBER(D300),ISNUMBER(E300)),E300-D300,"")</f>
        <v/>
      </c>
      <c r="G300" s="4">
        <f>IF(AND(D300="",E300=""),"Yes",IF(AND(ISNUMBER(D300),ISNUMBER(E300)),IF(ABS(E300-D300)&lt;=1E-9*MAX(1,ABS(D300)),"Yes","No"),IF(D300=E300,"Yes","No")))</f>
        <v/>
      </c>
    </row>
    <row r="301">
      <c r="A301" s="4" t="inlineStr">
        <is>
          <t>Employees</t>
        </is>
      </c>
      <c r="B301" s="4" t="inlineStr">
        <is>
          <t>E01997 above maximum</t>
        </is>
      </c>
      <c r="D301" s="43" t="n">
        <v>0</v>
      </c>
      <c r="E301" s="44">
        <f>Employees!V1725</f>
        <v/>
      </c>
      <c r="F301" s="45">
        <f>IF(AND(ISNUMBER(D301),ISNUMBER(E301)),E301-D301,"")</f>
        <v/>
      </c>
      <c r="G301" s="4">
        <f>IF(AND(D301="",E301=""),"Yes",IF(AND(ISNUMBER(D301),ISNUMBER(E301)),IF(ABS(E301-D301)&lt;=1E-9*MAX(1,ABS(D301)),"Yes","No"),IF(D301=E301,"Yes","No")))</f>
        <v/>
      </c>
    </row>
    <row r="302">
      <c r="A302" s="4" t="inlineStr">
        <is>
          <t>Employees</t>
        </is>
      </c>
      <c r="B302" s="4" t="inlineStr">
        <is>
          <t>E01997 years to absorb</t>
        </is>
      </c>
      <c r="D302" s="43" t="n">
        <v>0</v>
      </c>
      <c r="E302" s="44">
        <f>Employees!W1725</f>
        <v/>
      </c>
      <c r="F302" s="45">
        <f>IF(AND(ISNUMBER(D302),ISNUMBER(E302)),E302-D302,"")</f>
        <v/>
      </c>
      <c r="G302" s="4">
        <f>IF(AND(D302="",E302=""),"Yes",IF(AND(ISNUMBER(D302),ISNUMBER(E302)),IF(ABS(E302-D302)&lt;=1E-9*MAX(1,ABS(D302)),"Yes","No"),IF(D302=E302,"Yes","No")))</f>
        <v/>
      </c>
    </row>
    <row r="303">
      <c r="A303" s="4" t="inlineStr">
        <is>
          <t>Employees</t>
        </is>
      </c>
      <c r="B303" s="4" t="inlineStr">
        <is>
          <t>E02096 compa new</t>
        </is>
      </c>
      <c r="D303" s="43" t="n">
        <v>1.3653930744</v>
      </c>
      <c r="E303" s="44">
        <f>Employees!R1811</f>
        <v/>
      </c>
      <c r="F303" s="45">
        <f>IF(AND(ISNUMBER(D303),ISNUMBER(E303)),E303-D303,"")</f>
        <v/>
      </c>
      <c r="G303" s="4">
        <f>IF(AND(D303="",E303=""),"Yes",IF(AND(ISNUMBER(D303),ISNUMBER(E303)),IF(ABS(E303-D303)&lt;=1E-9*MAX(1,ABS(D303)),"Yes","No"),IF(D303=E303,"Yes","No")))</f>
        <v/>
      </c>
    </row>
    <row r="304">
      <c r="A304" s="4" t="inlineStr">
        <is>
          <t>Employees</t>
        </is>
      </c>
      <c r="B304" s="4" t="inlineStr">
        <is>
          <t>E02096 status</t>
        </is>
      </c>
      <c r="D304" s="5" t="inlineStr">
        <is>
          <t>Above</t>
        </is>
      </c>
      <c r="E304" s="6">
        <f>Employees!T1811</f>
        <v/>
      </c>
      <c r="F304" s="45">
        <f>IF(AND(ISNUMBER(D304),ISNUMBER(E304)),E304-D304,"")</f>
        <v/>
      </c>
      <c r="G304" s="4">
        <f>IF(AND(D304="",E304=""),"Yes",IF(AND(ISNUMBER(D304),ISNUMBER(E304)),IF(ABS(E304-D304)&lt;=1E-9*MAX(1,ABS(D304)),"Yes","No"),IF(D304=E304,"Yes","No")))</f>
        <v/>
      </c>
    </row>
    <row r="305">
      <c r="A305" s="4" t="inlineStr">
        <is>
          <t>Employees</t>
        </is>
      </c>
      <c r="B305" s="4" t="inlineStr">
        <is>
          <t>E02096 cost to minimum</t>
        </is>
      </c>
      <c r="D305" s="43" t="n">
        <v>0</v>
      </c>
      <c r="E305" s="44">
        <f>Employees!U1811</f>
        <v/>
      </c>
      <c r="F305" s="45">
        <f>IF(AND(ISNUMBER(D305),ISNUMBER(E305)),E305-D305,"")</f>
        <v/>
      </c>
      <c r="G305" s="4">
        <f>IF(AND(D305="",E305=""),"Yes",IF(AND(ISNUMBER(D305),ISNUMBER(E305)),IF(ABS(E305-D305)&lt;=1E-9*MAX(1,ABS(D305)),"Yes","No"),IF(D305=E305,"Yes","No")))</f>
        <v/>
      </c>
    </row>
    <row r="306">
      <c r="A306" s="4" t="inlineStr">
        <is>
          <t>Employees</t>
        </is>
      </c>
      <c r="B306" s="4" t="inlineStr">
        <is>
          <t>E02096 above maximum</t>
        </is>
      </c>
      <c r="D306" s="43" t="n">
        <v>5974.6545108</v>
      </c>
      <c r="E306" s="44">
        <f>Employees!V1811</f>
        <v/>
      </c>
      <c r="F306" s="45">
        <f>IF(AND(ISNUMBER(D306),ISNUMBER(E306)),E306-D306,"")</f>
        <v/>
      </c>
      <c r="G306" s="4">
        <f>IF(AND(D306="",E306=""),"Yes",IF(AND(ISNUMBER(D306),ISNUMBER(E306)),IF(ABS(E306-D306)&lt;=1E-9*MAX(1,ABS(D306)),"Yes","No"),IF(D306=E306,"Yes","No")))</f>
        <v/>
      </c>
    </row>
    <row r="307">
      <c r="A307" s="4" t="inlineStr">
        <is>
          <t>Employees</t>
        </is>
      </c>
      <c r="B307" s="4" t="inlineStr">
        <is>
          <t>E02096 years to absorb</t>
        </is>
      </c>
      <c r="D307" s="43" t="n">
        <v>6.40829485281</v>
      </c>
      <c r="E307" s="44">
        <f>Employees!W1811</f>
        <v/>
      </c>
      <c r="F307" s="45">
        <f>IF(AND(ISNUMBER(D307),ISNUMBER(E307)),E307-D307,"")</f>
        <v/>
      </c>
      <c r="G307" s="4">
        <f>IF(AND(D307="",E307=""),"Yes",IF(AND(ISNUMBER(D307),ISNUMBER(E307)),IF(ABS(E307-D307)&lt;=1E-9*MAX(1,ABS(D307)),"Yes","No"),IF(D307=E307,"Yes","No")))</f>
        <v/>
      </c>
    </row>
    <row r="308">
      <c r="A308" s="4" t="inlineStr">
        <is>
          <t>Employees</t>
        </is>
      </c>
      <c r="B308" s="4" t="inlineStr">
        <is>
          <t>E02197 compa new</t>
        </is>
      </c>
      <c r="D308" s="43" t="n">
        <v>0.803042205697</v>
      </c>
      <c r="E308" s="44">
        <f>Employees!R1897</f>
        <v/>
      </c>
      <c r="F308" s="45">
        <f>IF(AND(ISNUMBER(D308),ISNUMBER(E308)),E308-D308,"")</f>
        <v/>
      </c>
      <c r="G308" s="4">
        <f>IF(AND(D308="",E308=""),"Yes",IF(AND(ISNUMBER(D308),ISNUMBER(E308)),IF(ABS(E308-D308)&lt;=1E-9*MAX(1,ABS(D308)),"Yes","No"),IF(D308=E308,"Yes","No")))</f>
        <v/>
      </c>
    </row>
    <row r="309">
      <c r="A309" s="4" t="inlineStr">
        <is>
          <t>Employees</t>
        </is>
      </c>
      <c r="B309" s="4" t="inlineStr">
        <is>
          <t>E02197 status</t>
        </is>
      </c>
      <c r="D309" s="5" t="inlineStr">
        <is>
          <t>Below</t>
        </is>
      </c>
      <c r="E309" s="6">
        <f>Employees!T1897</f>
        <v/>
      </c>
      <c r="F309" s="45">
        <f>IF(AND(ISNUMBER(D309),ISNUMBER(E309)),E309-D309,"")</f>
        <v/>
      </c>
      <c r="G309" s="4">
        <f>IF(AND(D309="",E309=""),"Yes",IF(AND(ISNUMBER(D309),ISNUMBER(E309)),IF(ABS(E309-D309)&lt;=1E-9*MAX(1,ABS(D309)),"Yes","No"),IF(D309=E309,"Yes","No")))</f>
        <v/>
      </c>
    </row>
    <row r="310">
      <c r="A310" s="4" t="inlineStr">
        <is>
          <t>Employees</t>
        </is>
      </c>
      <c r="B310" s="4" t="inlineStr">
        <is>
          <t>E02197 cost to minimum</t>
        </is>
      </c>
      <c r="D310" s="43" t="n">
        <v>2674.38116471</v>
      </c>
      <c r="E310" s="44">
        <f>Employees!U1897</f>
        <v/>
      </c>
      <c r="F310" s="45">
        <f>IF(AND(ISNUMBER(D310),ISNUMBER(E310)),E310-D310,"")</f>
        <v/>
      </c>
      <c r="G310" s="4">
        <f>IF(AND(D310="",E310=""),"Yes",IF(AND(ISNUMBER(D310),ISNUMBER(E310)),IF(ABS(E310-D310)&lt;=1E-9*MAX(1,ABS(D310)),"Yes","No"),IF(D310=E310,"Yes","No")))</f>
        <v/>
      </c>
    </row>
    <row r="311">
      <c r="A311" s="4" t="inlineStr">
        <is>
          <t>Employees</t>
        </is>
      </c>
      <c r="B311" s="4" t="inlineStr">
        <is>
          <t>E02197 above maximum</t>
        </is>
      </c>
      <c r="D311" s="43" t="n">
        <v>0</v>
      </c>
      <c r="E311" s="44">
        <f>Employees!V1897</f>
        <v/>
      </c>
      <c r="F311" s="45">
        <f>IF(AND(ISNUMBER(D311),ISNUMBER(E311)),E311-D311,"")</f>
        <v/>
      </c>
      <c r="G311" s="4">
        <f>IF(AND(D311="",E311=""),"Yes",IF(AND(ISNUMBER(D311),ISNUMBER(E311)),IF(ABS(E311-D311)&lt;=1E-9*MAX(1,ABS(D311)),"Yes","No"),IF(D311=E311,"Yes","No")))</f>
        <v/>
      </c>
    </row>
    <row r="312">
      <c r="A312" s="4" t="inlineStr">
        <is>
          <t>Employees</t>
        </is>
      </c>
      <c r="B312" s="4" t="inlineStr">
        <is>
          <t>E02197 years to absorb</t>
        </is>
      </c>
      <c r="D312" s="43" t="n">
        <v>0</v>
      </c>
      <c r="E312" s="44">
        <f>Employees!W1897</f>
        <v/>
      </c>
      <c r="F312" s="45">
        <f>IF(AND(ISNUMBER(D312),ISNUMBER(E312)),E312-D312,"")</f>
        <v/>
      </c>
      <c r="G312" s="4">
        <f>IF(AND(D312="",E312=""),"Yes",IF(AND(ISNUMBER(D312),ISNUMBER(E312)),IF(ABS(E312-D312)&lt;=1E-9*MAX(1,ABS(D312)),"Yes","No"),IF(D312=E312,"Yes","No")))</f>
        <v/>
      </c>
    </row>
    <row r="313">
      <c r="A313" s="4" t="inlineStr">
        <is>
          <t>Employees</t>
        </is>
      </c>
      <c r="B313" s="4" t="inlineStr">
        <is>
          <t>E02293 compa new</t>
        </is>
      </c>
      <c r="D313" s="43" t="n">
        <v>1.39036161069</v>
      </c>
      <c r="E313" s="44">
        <f>Employees!R1983</f>
        <v/>
      </c>
      <c r="F313" s="45">
        <f>IF(AND(ISNUMBER(D313),ISNUMBER(E313)),E313-D313,"")</f>
        <v/>
      </c>
      <c r="G313" s="4">
        <f>IF(AND(D313="",E313=""),"Yes",IF(AND(ISNUMBER(D313),ISNUMBER(E313)),IF(ABS(E313-D313)&lt;=1E-9*MAX(1,ABS(D313)),"Yes","No"),IF(D313=E313,"Yes","No")))</f>
        <v/>
      </c>
    </row>
    <row r="314">
      <c r="A314" s="4" t="inlineStr">
        <is>
          <t>Employees</t>
        </is>
      </c>
      <c r="B314" s="4" t="inlineStr">
        <is>
          <t>E02293 status</t>
        </is>
      </c>
      <c r="D314" s="5" t="inlineStr">
        <is>
          <t>Above</t>
        </is>
      </c>
      <c r="E314" s="6">
        <f>Employees!T1983</f>
        <v/>
      </c>
      <c r="F314" s="45">
        <f>IF(AND(ISNUMBER(D314),ISNUMBER(E314)),E314-D314,"")</f>
        <v/>
      </c>
      <c r="G314" s="4">
        <f>IF(AND(D314="",E314=""),"Yes",IF(AND(ISNUMBER(D314),ISNUMBER(E314)),IF(ABS(E314-D314)&lt;=1E-9*MAX(1,ABS(D314)),"Yes","No"),IF(D314=E314,"Yes","No")))</f>
        <v/>
      </c>
    </row>
    <row r="315">
      <c r="A315" s="4" t="inlineStr">
        <is>
          <t>Employees</t>
        </is>
      </c>
      <c r="B315" s="4" t="inlineStr">
        <is>
          <t>E02293 cost to minimum</t>
        </is>
      </c>
      <c r="D315" s="43" t="n">
        <v>0</v>
      </c>
      <c r="E315" s="44">
        <f>Employees!U1983</f>
        <v/>
      </c>
      <c r="F315" s="45">
        <f>IF(AND(ISNUMBER(D315),ISNUMBER(E315)),E315-D315,"")</f>
        <v/>
      </c>
      <c r="G315" s="4">
        <f>IF(AND(D315="",E315=""),"Yes",IF(AND(ISNUMBER(D315),ISNUMBER(E315)),IF(ABS(E315-D315)&lt;=1E-9*MAX(1,ABS(D315)),"Yes","No"),IF(D315=E315,"Yes","No")))</f>
        <v/>
      </c>
    </row>
    <row r="316">
      <c r="A316" s="4" t="inlineStr">
        <is>
          <t>Employees</t>
        </is>
      </c>
      <c r="B316" s="4" t="inlineStr">
        <is>
          <t>E02293 above maximum</t>
        </is>
      </c>
      <c r="D316" s="43" t="n">
        <v>6588.4356179</v>
      </c>
      <c r="E316" s="44">
        <f>Employees!V1983</f>
        <v/>
      </c>
      <c r="F316" s="45">
        <f>IF(AND(ISNUMBER(D316),ISNUMBER(E316)),E316-D316,"")</f>
        <v/>
      </c>
      <c r="G316" s="4">
        <f>IF(AND(D316="",E316=""),"Yes",IF(AND(ISNUMBER(D316),ISNUMBER(E316)),IF(ABS(E316-D316)&lt;=1E-9*MAX(1,ABS(D316)),"Yes","No"),IF(D316=E316,"Yes","No")))</f>
        <v/>
      </c>
    </row>
    <row r="317">
      <c r="A317" s="4" t="inlineStr">
        <is>
          <t>Employees</t>
        </is>
      </c>
      <c r="B317" s="4" t="inlineStr">
        <is>
          <t>E02293 years to absorb</t>
        </is>
      </c>
      <c r="D317" s="43" t="n">
        <v>2.06631315815</v>
      </c>
      <c r="E317" s="44">
        <f>Employees!W1983</f>
        <v/>
      </c>
      <c r="F317" s="45">
        <f>IF(AND(ISNUMBER(D317),ISNUMBER(E317)),E317-D317,"")</f>
        <v/>
      </c>
      <c r="G317" s="4">
        <f>IF(AND(D317="",E317=""),"Yes",IF(AND(ISNUMBER(D317),ISNUMBER(E317)),IF(ABS(E317-D317)&lt;=1E-9*MAX(1,ABS(D317)),"Yes","No"),IF(D317=E317,"Yes","No")))</f>
        <v/>
      </c>
    </row>
    <row r="318">
      <c r="A318" s="4" t="inlineStr">
        <is>
          <t>Employees</t>
        </is>
      </c>
      <c r="B318" s="4" t="inlineStr">
        <is>
          <t>E02391 compa new</t>
        </is>
      </c>
      <c r="D318" s="43" t="n">
        <v>0.9320006401299999</v>
      </c>
      <c r="E318" s="44">
        <f>Employees!R2069</f>
        <v/>
      </c>
      <c r="F318" s="45">
        <f>IF(AND(ISNUMBER(D318),ISNUMBER(E318)),E318-D318,"")</f>
        <v/>
      </c>
      <c r="G318" s="4">
        <f>IF(AND(D318="",E318=""),"Yes",IF(AND(ISNUMBER(D318),ISNUMBER(E318)),IF(ABS(E318-D318)&lt;=1E-9*MAX(1,ABS(D318)),"Yes","No"),IF(D318=E318,"Yes","No")))</f>
        <v/>
      </c>
    </row>
    <row r="319">
      <c r="A319" s="4" t="inlineStr">
        <is>
          <t>Employees</t>
        </is>
      </c>
      <c r="B319" s="4" t="inlineStr">
        <is>
          <t>E02391 status</t>
        </is>
      </c>
      <c r="D319" s="5" t="inlineStr">
        <is>
          <t>Within</t>
        </is>
      </c>
      <c r="E319" s="6">
        <f>Employees!T2069</f>
        <v/>
      </c>
      <c r="F319" s="45">
        <f>IF(AND(ISNUMBER(D319),ISNUMBER(E319)),E319-D319,"")</f>
        <v/>
      </c>
      <c r="G319" s="4">
        <f>IF(AND(D319="",E319=""),"Yes",IF(AND(ISNUMBER(D319),ISNUMBER(E319)),IF(ABS(E319-D319)&lt;=1E-9*MAX(1,ABS(D319)),"Yes","No"),IF(D319=E319,"Yes","No")))</f>
        <v/>
      </c>
    </row>
    <row r="320">
      <c r="A320" s="4" t="inlineStr">
        <is>
          <t>Employees</t>
        </is>
      </c>
      <c r="B320" s="4" t="inlineStr">
        <is>
          <t>E02391 cost to minimum</t>
        </is>
      </c>
      <c r="D320" s="43" t="n">
        <v>0</v>
      </c>
      <c r="E320" s="44">
        <f>Employees!U2069</f>
        <v/>
      </c>
      <c r="F320" s="45">
        <f>IF(AND(ISNUMBER(D320),ISNUMBER(E320)),E320-D320,"")</f>
        <v/>
      </c>
      <c r="G320" s="4">
        <f>IF(AND(D320="",E320=""),"Yes",IF(AND(ISNUMBER(D320),ISNUMBER(E320)),IF(ABS(E320-D320)&lt;=1E-9*MAX(1,ABS(D320)),"Yes","No"),IF(D320=E320,"Yes","No")))</f>
        <v/>
      </c>
    </row>
    <row r="321">
      <c r="A321" s="4" t="inlineStr">
        <is>
          <t>Employees</t>
        </is>
      </c>
      <c r="B321" s="4" t="inlineStr">
        <is>
          <t>E02391 above maximum</t>
        </is>
      </c>
      <c r="D321" s="43" t="n">
        <v>0</v>
      </c>
      <c r="E321" s="44">
        <f>Employees!V2069</f>
        <v/>
      </c>
      <c r="F321" s="45">
        <f>IF(AND(ISNUMBER(D321),ISNUMBER(E321)),E321-D321,"")</f>
        <v/>
      </c>
      <c r="G321" s="4">
        <f>IF(AND(D321="",E321=""),"Yes",IF(AND(ISNUMBER(D321),ISNUMBER(E321)),IF(ABS(E321-D321)&lt;=1E-9*MAX(1,ABS(D321)),"Yes","No"),IF(D321=E321,"Yes","No")))</f>
        <v/>
      </c>
    </row>
    <row r="322">
      <c r="A322" s="4" t="inlineStr">
        <is>
          <t>Employees</t>
        </is>
      </c>
      <c r="B322" s="4" t="inlineStr">
        <is>
          <t>E02391 years to absorb</t>
        </is>
      </c>
      <c r="D322" s="43" t="n">
        <v>0</v>
      </c>
      <c r="E322" s="44">
        <f>Employees!W2069</f>
        <v/>
      </c>
      <c r="F322" s="45">
        <f>IF(AND(ISNUMBER(D322),ISNUMBER(E322)),E322-D322,"")</f>
        <v/>
      </c>
      <c r="G322" s="4">
        <f>IF(AND(D322="",E322=""),"Yes",IF(AND(ISNUMBER(D322),ISNUMBER(E322)),IF(ABS(E322-D322)&lt;=1E-9*MAX(1,ABS(D322)),"Yes","No"),IF(D322=E322,"Yes","No")))</f>
        <v/>
      </c>
    </row>
    <row r="323">
      <c r="A323" s="4" t="inlineStr">
        <is>
          <t>Employees</t>
        </is>
      </c>
      <c r="B323" s="4" t="inlineStr">
        <is>
          <t>E02497 compa new</t>
        </is>
      </c>
      <c r="D323" s="43" t="n">
        <v>0.6638201352500001</v>
      </c>
      <c r="E323" s="44">
        <f>Employees!R2155</f>
        <v/>
      </c>
      <c r="F323" s="45">
        <f>IF(AND(ISNUMBER(D323),ISNUMBER(E323)),E323-D323,"")</f>
        <v/>
      </c>
      <c r="G323" s="4">
        <f>IF(AND(D323="",E323=""),"Yes",IF(AND(ISNUMBER(D323),ISNUMBER(E323)),IF(ABS(E323-D323)&lt;=1E-9*MAX(1,ABS(D323)),"Yes","No"),IF(D323=E323,"Yes","No")))</f>
        <v/>
      </c>
    </row>
    <row r="324">
      <c r="A324" s="4" t="inlineStr">
        <is>
          <t>Employees</t>
        </is>
      </c>
      <c r="B324" s="4" t="inlineStr">
        <is>
          <t>E02497 status</t>
        </is>
      </c>
      <c r="D324" s="5" t="inlineStr">
        <is>
          <t>Below</t>
        </is>
      </c>
      <c r="E324" s="6">
        <f>Employees!T2155</f>
        <v/>
      </c>
      <c r="F324" s="45">
        <f>IF(AND(ISNUMBER(D324),ISNUMBER(E324)),E324-D324,"")</f>
        <v/>
      </c>
      <c r="G324" s="4">
        <f>IF(AND(D324="",E324=""),"Yes",IF(AND(ISNUMBER(D324),ISNUMBER(E324)),IF(ABS(E324-D324)&lt;=1E-9*MAX(1,ABS(D324)),"Yes","No"),IF(D324=E324,"Yes","No")))</f>
        <v/>
      </c>
    </row>
    <row r="325">
      <c r="A325" s="4" t="inlineStr">
        <is>
          <t>Employees</t>
        </is>
      </c>
      <c r="B325" s="4" t="inlineStr">
        <is>
          <t>E02497 cost to minimum</t>
        </is>
      </c>
      <c r="D325" s="43" t="n">
        <v>6539.75527808</v>
      </c>
      <c r="E325" s="44">
        <f>Employees!U2155</f>
        <v/>
      </c>
      <c r="F325" s="45">
        <f>IF(AND(ISNUMBER(D325),ISNUMBER(E325)),E325-D325,"")</f>
        <v/>
      </c>
      <c r="G325" s="4">
        <f>IF(AND(D325="",E325=""),"Yes",IF(AND(ISNUMBER(D325),ISNUMBER(E325)),IF(ABS(E325-D325)&lt;=1E-9*MAX(1,ABS(D325)),"Yes","No"),IF(D325=E325,"Yes","No")))</f>
        <v/>
      </c>
    </row>
    <row r="326">
      <c r="A326" s="4" t="inlineStr">
        <is>
          <t>Employees</t>
        </is>
      </c>
      <c r="B326" s="4" t="inlineStr">
        <is>
          <t>E02497 above maximum</t>
        </is>
      </c>
      <c r="D326" s="43" t="n">
        <v>0</v>
      </c>
      <c r="E326" s="44">
        <f>Employees!V2155</f>
        <v/>
      </c>
      <c r="F326" s="45">
        <f>IF(AND(ISNUMBER(D326),ISNUMBER(E326)),E326-D326,"")</f>
        <v/>
      </c>
      <c r="G326" s="4">
        <f>IF(AND(D326="",E326=""),"Yes",IF(AND(ISNUMBER(D326),ISNUMBER(E326)),IF(ABS(E326-D326)&lt;=1E-9*MAX(1,ABS(D326)),"Yes","No"),IF(D326=E326,"Yes","No")))</f>
        <v/>
      </c>
    </row>
    <row r="327">
      <c r="A327" s="4" t="inlineStr">
        <is>
          <t>Employees</t>
        </is>
      </c>
      <c r="B327" s="4" t="inlineStr">
        <is>
          <t>E02497 years to absorb</t>
        </is>
      </c>
      <c r="D327" s="43" t="n">
        <v>0</v>
      </c>
      <c r="E327" s="44">
        <f>Employees!W2155</f>
        <v/>
      </c>
      <c r="F327" s="45">
        <f>IF(AND(ISNUMBER(D327),ISNUMBER(E327)),E327-D327,"")</f>
        <v/>
      </c>
      <c r="G327" s="4">
        <f>IF(AND(D327="",E327=""),"Yes",IF(AND(ISNUMBER(D327),ISNUMBER(E327)),IF(ABS(E327-D327)&lt;=1E-9*MAX(1,ABS(D327)),"Yes","No"),IF(D327=E327,"Yes","No")))</f>
        <v/>
      </c>
    </row>
    <row r="328">
      <c r="A328" s="4" t="inlineStr">
        <is>
          <t>Employees</t>
        </is>
      </c>
      <c r="B328" s="4" t="inlineStr">
        <is>
          <t>E02600 compa new</t>
        </is>
      </c>
      <c r="D328" s="43" t="n">
        <v>0.898670749102</v>
      </c>
      <c r="E328" s="44">
        <f>Employees!R2241</f>
        <v/>
      </c>
      <c r="F328" s="45">
        <f>IF(AND(ISNUMBER(D328),ISNUMBER(E328)),E328-D328,"")</f>
        <v/>
      </c>
      <c r="G328" s="4">
        <f>IF(AND(D328="",E328=""),"Yes",IF(AND(ISNUMBER(D328),ISNUMBER(E328)),IF(ABS(E328-D328)&lt;=1E-9*MAX(1,ABS(D328)),"Yes","No"),IF(D328=E328,"Yes","No")))</f>
        <v/>
      </c>
    </row>
    <row r="329">
      <c r="A329" s="4" t="inlineStr">
        <is>
          <t>Employees</t>
        </is>
      </c>
      <c r="B329" s="4" t="inlineStr">
        <is>
          <t>E02600 status</t>
        </is>
      </c>
      <c r="D329" s="5" t="inlineStr">
        <is>
          <t>Within</t>
        </is>
      </c>
      <c r="E329" s="6">
        <f>Employees!T2241</f>
        <v/>
      </c>
      <c r="F329" s="45">
        <f>IF(AND(ISNUMBER(D329),ISNUMBER(E329)),E329-D329,"")</f>
        <v/>
      </c>
      <c r="G329" s="4">
        <f>IF(AND(D329="",E329=""),"Yes",IF(AND(ISNUMBER(D329),ISNUMBER(E329)),IF(ABS(E329-D329)&lt;=1E-9*MAX(1,ABS(D329)),"Yes","No"),IF(D329=E329,"Yes","No")))</f>
        <v/>
      </c>
    </row>
    <row r="330">
      <c r="A330" s="4" t="inlineStr">
        <is>
          <t>Employees</t>
        </is>
      </c>
      <c r="B330" s="4" t="inlineStr">
        <is>
          <t>E02600 cost to minimum</t>
        </is>
      </c>
      <c r="D330" s="43" t="n">
        <v>0</v>
      </c>
      <c r="E330" s="44">
        <f>Employees!U2241</f>
        <v/>
      </c>
      <c r="F330" s="45">
        <f>IF(AND(ISNUMBER(D330),ISNUMBER(E330)),E330-D330,"")</f>
        <v/>
      </c>
      <c r="G330" s="4">
        <f>IF(AND(D330="",E330=""),"Yes",IF(AND(ISNUMBER(D330),ISNUMBER(E330)),IF(ABS(E330-D330)&lt;=1E-9*MAX(1,ABS(D330)),"Yes","No"),IF(D330=E330,"Yes","No")))</f>
        <v/>
      </c>
    </row>
    <row r="331">
      <c r="A331" s="4" t="inlineStr">
        <is>
          <t>Employees</t>
        </is>
      </c>
      <c r="B331" s="4" t="inlineStr">
        <is>
          <t>E02600 above maximum</t>
        </is>
      </c>
      <c r="D331" s="43" t="n">
        <v>0</v>
      </c>
      <c r="E331" s="44">
        <f>Employees!V2241</f>
        <v/>
      </c>
      <c r="F331" s="45">
        <f>IF(AND(ISNUMBER(D331),ISNUMBER(E331)),E331-D331,"")</f>
        <v/>
      </c>
      <c r="G331" s="4">
        <f>IF(AND(D331="",E331=""),"Yes",IF(AND(ISNUMBER(D331),ISNUMBER(E331)),IF(ABS(E331-D331)&lt;=1E-9*MAX(1,ABS(D331)),"Yes","No"),IF(D331=E331,"Yes","No")))</f>
        <v/>
      </c>
    </row>
    <row r="332">
      <c r="A332" s="4" t="inlineStr">
        <is>
          <t>Employees</t>
        </is>
      </c>
      <c r="B332" s="4" t="inlineStr">
        <is>
          <t>E02600 years to absorb</t>
        </is>
      </c>
      <c r="D332" s="43" t="n">
        <v>0</v>
      </c>
      <c r="E332" s="44">
        <f>Employees!W2241</f>
        <v/>
      </c>
      <c r="F332" s="45">
        <f>IF(AND(ISNUMBER(D332),ISNUMBER(E332)),E332-D332,"")</f>
        <v/>
      </c>
      <c r="G332" s="4">
        <f>IF(AND(D332="",E332=""),"Yes",IF(AND(ISNUMBER(D332),ISNUMBER(E332)),IF(ABS(E332-D332)&lt;=1E-9*MAX(1,ABS(D332)),"Yes","No"),IF(D332=E332,"Yes","No")))</f>
        <v/>
      </c>
    </row>
    <row r="333">
      <c r="A333" s="4" t="inlineStr">
        <is>
          <t>Employees</t>
        </is>
      </c>
      <c r="B333" s="4" t="inlineStr">
        <is>
          <t>E02704 compa new</t>
        </is>
      </c>
      <c r="D333" s="43" t="n">
        <v>0.895352416931</v>
      </c>
      <c r="E333" s="44">
        <f>Employees!R2327</f>
        <v/>
      </c>
      <c r="F333" s="45">
        <f>IF(AND(ISNUMBER(D333),ISNUMBER(E333)),E333-D333,"")</f>
        <v/>
      </c>
      <c r="G333" s="4">
        <f>IF(AND(D333="",E333=""),"Yes",IF(AND(ISNUMBER(D333),ISNUMBER(E333)),IF(ABS(E333-D333)&lt;=1E-9*MAX(1,ABS(D333)),"Yes","No"),IF(D333=E333,"Yes","No")))</f>
        <v/>
      </c>
    </row>
    <row r="334">
      <c r="A334" s="4" t="inlineStr">
        <is>
          <t>Employees</t>
        </is>
      </c>
      <c r="B334" s="4" t="inlineStr">
        <is>
          <t>E02704 status</t>
        </is>
      </c>
      <c r="D334" s="5" t="inlineStr">
        <is>
          <t>Within</t>
        </is>
      </c>
      <c r="E334" s="6">
        <f>Employees!T2327</f>
        <v/>
      </c>
      <c r="F334" s="45">
        <f>IF(AND(ISNUMBER(D334),ISNUMBER(E334)),E334-D334,"")</f>
        <v/>
      </c>
      <c r="G334" s="4">
        <f>IF(AND(D334="",E334=""),"Yes",IF(AND(ISNUMBER(D334),ISNUMBER(E334)),IF(ABS(E334-D334)&lt;=1E-9*MAX(1,ABS(D334)),"Yes","No"),IF(D334=E334,"Yes","No")))</f>
        <v/>
      </c>
    </row>
    <row r="335">
      <c r="A335" s="4" t="inlineStr">
        <is>
          <t>Employees</t>
        </is>
      </c>
      <c r="B335" s="4" t="inlineStr">
        <is>
          <t>E02704 cost to minimum</t>
        </is>
      </c>
      <c r="D335" s="43" t="n">
        <v>0</v>
      </c>
      <c r="E335" s="44">
        <f>Employees!U2327</f>
        <v/>
      </c>
      <c r="F335" s="45">
        <f>IF(AND(ISNUMBER(D335),ISNUMBER(E335)),E335-D335,"")</f>
        <v/>
      </c>
      <c r="G335" s="4">
        <f>IF(AND(D335="",E335=""),"Yes",IF(AND(ISNUMBER(D335),ISNUMBER(E335)),IF(ABS(E335-D335)&lt;=1E-9*MAX(1,ABS(D335)),"Yes","No"),IF(D335=E335,"Yes","No")))</f>
        <v/>
      </c>
    </row>
    <row r="336">
      <c r="A336" s="4" t="inlineStr">
        <is>
          <t>Employees</t>
        </is>
      </c>
      <c r="B336" s="4" t="inlineStr">
        <is>
          <t>E02704 above maximum</t>
        </is>
      </c>
      <c r="D336" s="43" t="n">
        <v>0</v>
      </c>
      <c r="E336" s="44">
        <f>Employees!V2327</f>
        <v/>
      </c>
      <c r="F336" s="45">
        <f>IF(AND(ISNUMBER(D336),ISNUMBER(E336)),E336-D336,"")</f>
        <v/>
      </c>
      <c r="G336" s="4">
        <f>IF(AND(D336="",E336=""),"Yes",IF(AND(ISNUMBER(D336),ISNUMBER(E336)),IF(ABS(E336-D336)&lt;=1E-9*MAX(1,ABS(D336)),"Yes","No"),IF(D336=E336,"Yes","No")))</f>
        <v/>
      </c>
    </row>
    <row r="337">
      <c r="A337" s="4" t="inlineStr">
        <is>
          <t>Employees</t>
        </is>
      </c>
      <c r="B337" s="4" t="inlineStr">
        <is>
          <t>E02704 years to absorb</t>
        </is>
      </c>
      <c r="D337" s="43" t="n">
        <v>0</v>
      </c>
      <c r="E337" s="44">
        <f>Employees!W2327</f>
        <v/>
      </c>
      <c r="F337" s="45">
        <f>IF(AND(ISNUMBER(D337),ISNUMBER(E337)),E337-D337,"")</f>
        <v/>
      </c>
      <c r="G337" s="4">
        <f>IF(AND(D337="",E337=""),"Yes",IF(AND(ISNUMBER(D337),ISNUMBER(E337)),IF(ABS(E337-D337)&lt;=1E-9*MAX(1,ABS(D337)),"Yes","No"),IF(D337=E337,"Yes","No")))</f>
        <v/>
      </c>
    </row>
    <row r="338">
      <c r="A338" s="4" t="inlineStr">
        <is>
          <t>Employees</t>
        </is>
      </c>
      <c r="B338" s="4" t="inlineStr">
        <is>
          <t>E02801 compa new</t>
        </is>
      </c>
      <c r="D338" s="43" t="n">
        <v>0.991390747025</v>
      </c>
      <c r="E338" s="44">
        <f>Employees!R2413</f>
        <v/>
      </c>
      <c r="F338" s="45">
        <f>IF(AND(ISNUMBER(D338),ISNUMBER(E338)),E338-D338,"")</f>
        <v/>
      </c>
      <c r="G338" s="4">
        <f>IF(AND(D338="",E338=""),"Yes",IF(AND(ISNUMBER(D338),ISNUMBER(E338)),IF(ABS(E338-D338)&lt;=1E-9*MAX(1,ABS(D338)),"Yes","No"),IF(D338=E338,"Yes","No")))</f>
        <v/>
      </c>
    </row>
    <row r="339">
      <c r="A339" s="4" t="inlineStr">
        <is>
          <t>Employees</t>
        </is>
      </c>
      <c r="B339" s="4" t="inlineStr">
        <is>
          <t>E02801 status</t>
        </is>
      </c>
      <c r="D339" s="5" t="inlineStr">
        <is>
          <t>Within</t>
        </is>
      </c>
      <c r="E339" s="6">
        <f>Employees!T2413</f>
        <v/>
      </c>
      <c r="F339" s="45">
        <f>IF(AND(ISNUMBER(D339),ISNUMBER(E339)),E339-D339,"")</f>
        <v/>
      </c>
      <c r="G339" s="4">
        <f>IF(AND(D339="",E339=""),"Yes",IF(AND(ISNUMBER(D339),ISNUMBER(E339)),IF(ABS(E339-D339)&lt;=1E-9*MAX(1,ABS(D339)),"Yes","No"),IF(D339=E339,"Yes","No")))</f>
        <v/>
      </c>
    </row>
    <row r="340">
      <c r="A340" s="4" t="inlineStr">
        <is>
          <t>Employees</t>
        </is>
      </c>
      <c r="B340" s="4" t="inlineStr">
        <is>
          <t>E02801 cost to minimum</t>
        </is>
      </c>
      <c r="D340" s="43" t="n">
        <v>0</v>
      </c>
      <c r="E340" s="44">
        <f>Employees!U2413</f>
        <v/>
      </c>
      <c r="F340" s="45">
        <f>IF(AND(ISNUMBER(D340),ISNUMBER(E340)),E340-D340,"")</f>
        <v/>
      </c>
      <c r="G340" s="4">
        <f>IF(AND(D340="",E340=""),"Yes",IF(AND(ISNUMBER(D340),ISNUMBER(E340)),IF(ABS(E340-D340)&lt;=1E-9*MAX(1,ABS(D340)),"Yes","No"),IF(D340=E340,"Yes","No")))</f>
        <v/>
      </c>
    </row>
    <row r="341">
      <c r="A341" s="4" t="inlineStr">
        <is>
          <t>Employees</t>
        </is>
      </c>
      <c r="B341" s="4" t="inlineStr">
        <is>
          <t>E02801 above maximum</t>
        </is>
      </c>
      <c r="D341" s="43" t="n">
        <v>0</v>
      </c>
      <c r="E341" s="44">
        <f>Employees!V2413</f>
        <v/>
      </c>
      <c r="F341" s="45">
        <f>IF(AND(ISNUMBER(D341),ISNUMBER(E341)),E341-D341,"")</f>
        <v/>
      </c>
      <c r="G341" s="4">
        <f>IF(AND(D341="",E341=""),"Yes",IF(AND(ISNUMBER(D341),ISNUMBER(E341)),IF(ABS(E341-D341)&lt;=1E-9*MAX(1,ABS(D341)),"Yes","No"),IF(D341=E341,"Yes","No")))</f>
        <v/>
      </c>
    </row>
    <row r="342">
      <c r="A342" s="4" t="inlineStr">
        <is>
          <t>Employees</t>
        </is>
      </c>
      <c r="B342" s="4" t="inlineStr">
        <is>
          <t>E02801 years to absorb</t>
        </is>
      </c>
      <c r="D342" s="43" t="n">
        <v>0</v>
      </c>
      <c r="E342" s="44">
        <f>Employees!W2413</f>
        <v/>
      </c>
      <c r="F342" s="45">
        <f>IF(AND(ISNUMBER(D342),ISNUMBER(E342)),E342-D342,"")</f>
        <v/>
      </c>
      <c r="G342" s="4">
        <f>IF(AND(D342="",E342=""),"Yes",IF(AND(ISNUMBER(D342),ISNUMBER(E342)),IF(ABS(E342-D342)&lt;=1E-9*MAX(1,ABS(D342)),"Yes","No"),IF(D342=E342,"Yes","No")))</f>
        <v/>
      </c>
    </row>
    <row r="343">
      <c r="A343" s="4" t="inlineStr">
        <is>
          <t>Employees</t>
        </is>
      </c>
      <c r="B343" s="4" t="inlineStr">
        <is>
          <t>E02904 compa new</t>
        </is>
      </c>
      <c r="D343" s="43" t="n">
        <v>1.11387271959</v>
      </c>
      <c r="E343" s="44">
        <f>Employees!R2499</f>
        <v/>
      </c>
      <c r="F343" s="45">
        <f>IF(AND(ISNUMBER(D343),ISNUMBER(E343)),E343-D343,"")</f>
        <v/>
      </c>
      <c r="G343" s="4">
        <f>IF(AND(D343="",E343=""),"Yes",IF(AND(ISNUMBER(D343),ISNUMBER(E343)),IF(ABS(E343-D343)&lt;=1E-9*MAX(1,ABS(D343)),"Yes","No"),IF(D343=E343,"Yes","No")))</f>
        <v/>
      </c>
    </row>
    <row r="344">
      <c r="A344" s="4" t="inlineStr">
        <is>
          <t>Employees</t>
        </is>
      </c>
      <c r="B344" s="4" t="inlineStr">
        <is>
          <t>E02904 status</t>
        </is>
      </c>
      <c r="D344" s="5" t="inlineStr">
        <is>
          <t>Within</t>
        </is>
      </c>
      <c r="E344" s="6">
        <f>Employees!T2499</f>
        <v/>
      </c>
      <c r="F344" s="45">
        <f>IF(AND(ISNUMBER(D344),ISNUMBER(E344)),E344-D344,"")</f>
        <v/>
      </c>
      <c r="G344" s="4">
        <f>IF(AND(D344="",E344=""),"Yes",IF(AND(ISNUMBER(D344),ISNUMBER(E344)),IF(ABS(E344-D344)&lt;=1E-9*MAX(1,ABS(D344)),"Yes","No"),IF(D344=E344,"Yes","No")))</f>
        <v/>
      </c>
    </row>
    <row r="345">
      <c r="A345" s="4" t="inlineStr">
        <is>
          <t>Employees</t>
        </is>
      </c>
      <c r="B345" s="4" t="inlineStr">
        <is>
          <t>E02904 cost to minimum</t>
        </is>
      </c>
      <c r="D345" s="43" t="n">
        <v>0</v>
      </c>
      <c r="E345" s="44">
        <f>Employees!U2499</f>
        <v/>
      </c>
      <c r="F345" s="45">
        <f>IF(AND(ISNUMBER(D345),ISNUMBER(E345)),E345-D345,"")</f>
        <v/>
      </c>
      <c r="G345" s="4">
        <f>IF(AND(D345="",E345=""),"Yes",IF(AND(ISNUMBER(D345),ISNUMBER(E345)),IF(ABS(E345-D345)&lt;=1E-9*MAX(1,ABS(D345)),"Yes","No"),IF(D345=E345,"Yes","No")))</f>
        <v/>
      </c>
    </row>
    <row r="346">
      <c r="A346" s="4" t="inlineStr">
        <is>
          <t>Employees</t>
        </is>
      </c>
      <c r="B346" s="4" t="inlineStr">
        <is>
          <t>E02904 above maximum</t>
        </is>
      </c>
      <c r="D346" s="43" t="n">
        <v>0</v>
      </c>
      <c r="E346" s="44">
        <f>Employees!V2499</f>
        <v/>
      </c>
      <c r="F346" s="45">
        <f>IF(AND(ISNUMBER(D346),ISNUMBER(E346)),E346-D346,"")</f>
        <v/>
      </c>
      <c r="G346" s="4">
        <f>IF(AND(D346="",E346=""),"Yes",IF(AND(ISNUMBER(D346),ISNUMBER(E346)),IF(ABS(E346-D346)&lt;=1E-9*MAX(1,ABS(D346)),"Yes","No"),IF(D346=E346,"Yes","No")))</f>
        <v/>
      </c>
    </row>
    <row r="347">
      <c r="A347" s="4" t="inlineStr">
        <is>
          <t>Employees</t>
        </is>
      </c>
      <c r="B347" s="4" t="inlineStr">
        <is>
          <t>E02904 years to absorb</t>
        </is>
      </c>
      <c r="D347" s="43" t="n">
        <v>0</v>
      </c>
      <c r="E347" s="44">
        <f>Employees!W2499</f>
        <v/>
      </c>
      <c r="F347" s="45">
        <f>IF(AND(ISNUMBER(D347),ISNUMBER(E347)),E347-D347,"")</f>
        <v/>
      </c>
      <c r="G347" s="4">
        <f>IF(AND(D347="",E347=""),"Yes",IF(AND(ISNUMBER(D347),ISNUMBER(E347)),IF(ABS(E347-D347)&lt;=1E-9*MAX(1,ABS(D347)),"Yes","No"),IF(D347=E347,"Yes","No")))</f>
        <v/>
      </c>
    </row>
    <row r="348">
      <c r="A348" s="4" t="inlineStr">
        <is>
          <t>Employees</t>
        </is>
      </c>
      <c r="B348" s="4" t="inlineStr">
        <is>
          <t>E02998 compa new</t>
        </is>
      </c>
      <c r="D348" s="43" t="n">
        <v>0.993341522381</v>
      </c>
      <c r="E348" s="44">
        <f>Employees!R2585</f>
        <v/>
      </c>
      <c r="F348" s="45">
        <f>IF(AND(ISNUMBER(D348),ISNUMBER(E348)),E348-D348,"")</f>
        <v/>
      </c>
      <c r="G348" s="4">
        <f>IF(AND(D348="",E348=""),"Yes",IF(AND(ISNUMBER(D348),ISNUMBER(E348)),IF(ABS(E348-D348)&lt;=1E-9*MAX(1,ABS(D348)),"Yes","No"),IF(D348=E348,"Yes","No")))</f>
        <v/>
      </c>
    </row>
    <row r="349">
      <c r="A349" s="4" t="inlineStr">
        <is>
          <t>Employees</t>
        </is>
      </c>
      <c r="B349" s="4" t="inlineStr">
        <is>
          <t>E02998 status</t>
        </is>
      </c>
      <c r="D349" s="5" t="inlineStr">
        <is>
          <t>Within</t>
        </is>
      </c>
      <c r="E349" s="6">
        <f>Employees!T2585</f>
        <v/>
      </c>
      <c r="F349" s="45">
        <f>IF(AND(ISNUMBER(D349),ISNUMBER(E349)),E349-D349,"")</f>
        <v/>
      </c>
      <c r="G349" s="4">
        <f>IF(AND(D349="",E349=""),"Yes",IF(AND(ISNUMBER(D349),ISNUMBER(E349)),IF(ABS(E349-D349)&lt;=1E-9*MAX(1,ABS(D349)),"Yes","No"),IF(D349=E349,"Yes","No")))</f>
        <v/>
      </c>
    </row>
    <row r="350">
      <c r="A350" s="4" t="inlineStr">
        <is>
          <t>Employees</t>
        </is>
      </c>
      <c r="B350" s="4" t="inlineStr">
        <is>
          <t>E02998 cost to minimum</t>
        </is>
      </c>
      <c r="D350" s="43" t="n">
        <v>0</v>
      </c>
      <c r="E350" s="44">
        <f>Employees!U2585</f>
        <v/>
      </c>
      <c r="F350" s="45">
        <f>IF(AND(ISNUMBER(D350),ISNUMBER(E350)),E350-D350,"")</f>
        <v/>
      </c>
      <c r="G350" s="4">
        <f>IF(AND(D350="",E350=""),"Yes",IF(AND(ISNUMBER(D350),ISNUMBER(E350)),IF(ABS(E350-D350)&lt;=1E-9*MAX(1,ABS(D350)),"Yes","No"),IF(D350=E350,"Yes","No")))</f>
        <v/>
      </c>
    </row>
    <row r="351">
      <c r="A351" s="4" t="inlineStr">
        <is>
          <t>Employees</t>
        </is>
      </c>
      <c r="B351" s="4" t="inlineStr">
        <is>
          <t>E02998 above maximum</t>
        </is>
      </c>
      <c r="D351" s="43" t="n">
        <v>0</v>
      </c>
      <c r="E351" s="44">
        <f>Employees!V2585</f>
        <v/>
      </c>
      <c r="F351" s="45">
        <f>IF(AND(ISNUMBER(D351),ISNUMBER(E351)),E351-D351,"")</f>
        <v/>
      </c>
      <c r="G351" s="4">
        <f>IF(AND(D351="",E351=""),"Yes",IF(AND(ISNUMBER(D351),ISNUMBER(E351)),IF(ABS(E351-D351)&lt;=1E-9*MAX(1,ABS(D351)),"Yes","No"),IF(D351=E351,"Yes","No")))</f>
        <v/>
      </c>
    </row>
    <row r="352">
      <c r="A352" s="4" t="inlineStr">
        <is>
          <t>Employees</t>
        </is>
      </c>
      <c r="B352" s="4" t="inlineStr">
        <is>
          <t>E02998 years to absorb</t>
        </is>
      </c>
      <c r="D352" s="43" t="n">
        <v>0</v>
      </c>
      <c r="E352" s="44">
        <f>Employees!W2585</f>
        <v/>
      </c>
      <c r="F352" s="45">
        <f>IF(AND(ISNUMBER(D352),ISNUMBER(E352)),E352-D352,"")</f>
        <v/>
      </c>
      <c r="G352" s="4">
        <f>IF(AND(D352="",E352=""),"Yes",IF(AND(ISNUMBER(D352),ISNUMBER(E352)),IF(ABS(E352-D352)&lt;=1E-9*MAX(1,ABS(D352)),"Yes","No"),IF(D352=E352,"Yes","No")))</f>
        <v/>
      </c>
    </row>
    <row r="353">
      <c r="A353" s="4" t="inlineStr">
        <is>
          <t>Employees</t>
        </is>
      </c>
      <c r="B353" s="4" t="inlineStr">
        <is>
          <t>E03105 compa new</t>
        </is>
      </c>
      <c r="D353" s="43" t="n">
        <v>1.04783283503</v>
      </c>
      <c r="E353" s="44">
        <f>Employees!R2671</f>
        <v/>
      </c>
      <c r="F353" s="45">
        <f>IF(AND(ISNUMBER(D353),ISNUMBER(E353)),E353-D353,"")</f>
        <v/>
      </c>
      <c r="G353" s="4">
        <f>IF(AND(D353="",E353=""),"Yes",IF(AND(ISNUMBER(D353),ISNUMBER(E353)),IF(ABS(E353-D353)&lt;=1E-9*MAX(1,ABS(D353)),"Yes","No"),IF(D353=E353,"Yes","No")))</f>
        <v/>
      </c>
    </row>
    <row r="354">
      <c r="A354" s="4" t="inlineStr">
        <is>
          <t>Employees</t>
        </is>
      </c>
      <c r="B354" s="4" t="inlineStr">
        <is>
          <t>E03105 status</t>
        </is>
      </c>
      <c r="D354" s="5" t="inlineStr">
        <is>
          <t>Within</t>
        </is>
      </c>
      <c r="E354" s="6">
        <f>Employees!T2671</f>
        <v/>
      </c>
      <c r="F354" s="45">
        <f>IF(AND(ISNUMBER(D354),ISNUMBER(E354)),E354-D354,"")</f>
        <v/>
      </c>
      <c r="G354" s="4">
        <f>IF(AND(D354="",E354=""),"Yes",IF(AND(ISNUMBER(D354),ISNUMBER(E354)),IF(ABS(E354-D354)&lt;=1E-9*MAX(1,ABS(D354)),"Yes","No"),IF(D354=E354,"Yes","No")))</f>
        <v/>
      </c>
    </row>
    <row r="355">
      <c r="A355" s="4" t="inlineStr">
        <is>
          <t>Employees</t>
        </is>
      </c>
      <c r="B355" s="4" t="inlineStr">
        <is>
          <t>E03105 cost to minimum</t>
        </is>
      </c>
      <c r="D355" s="43" t="n">
        <v>0</v>
      </c>
      <c r="E355" s="44">
        <f>Employees!U2671</f>
        <v/>
      </c>
      <c r="F355" s="45">
        <f>IF(AND(ISNUMBER(D355),ISNUMBER(E355)),E355-D355,"")</f>
        <v/>
      </c>
      <c r="G355" s="4">
        <f>IF(AND(D355="",E355=""),"Yes",IF(AND(ISNUMBER(D355),ISNUMBER(E355)),IF(ABS(E355-D355)&lt;=1E-9*MAX(1,ABS(D355)),"Yes","No"),IF(D355=E355,"Yes","No")))</f>
        <v/>
      </c>
    </row>
    <row r="356">
      <c r="A356" s="4" t="inlineStr">
        <is>
          <t>Employees</t>
        </is>
      </c>
      <c r="B356" s="4" t="inlineStr">
        <is>
          <t>E03105 above maximum</t>
        </is>
      </c>
      <c r="D356" s="43" t="n">
        <v>0</v>
      </c>
      <c r="E356" s="44">
        <f>Employees!V2671</f>
        <v/>
      </c>
      <c r="F356" s="45">
        <f>IF(AND(ISNUMBER(D356),ISNUMBER(E356)),E356-D356,"")</f>
        <v/>
      </c>
      <c r="G356" s="4">
        <f>IF(AND(D356="",E356=""),"Yes",IF(AND(ISNUMBER(D356),ISNUMBER(E356)),IF(ABS(E356-D356)&lt;=1E-9*MAX(1,ABS(D356)),"Yes","No"),IF(D356=E356,"Yes","No")))</f>
        <v/>
      </c>
    </row>
    <row r="357">
      <c r="A357" s="4" t="inlineStr">
        <is>
          <t>Employees</t>
        </is>
      </c>
      <c r="B357" s="4" t="inlineStr">
        <is>
          <t>E03105 years to absorb</t>
        </is>
      </c>
      <c r="D357" s="43" t="n">
        <v>0</v>
      </c>
      <c r="E357" s="44">
        <f>Employees!W2671</f>
        <v/>
      </c>
      <c r="F357" s="45">
        <f>IF(AND(ISNUMBER(D357),ISNUMBER(E357)),E357-D357,"")</f>
        <v/>
      </c>
      <c r="G357" s="4">
        <f>IF(AND(D357="",E357=""),"Yes",IF(AND(ISNUMBER(D357),ISNUMBER(E357)),IF(ABS(E357-D357)&lt;=1E-9*MAX(1,ABS(D357)),"Yes","No"),IF(D357=E357,"Yes","No")))</f>
        <v/>
      </c>
    </row>
    <row r="358">
      <c r="A358" s="4" t="inlineStr">
        <is>
          <t>Employees</t>
        </is>
      </c>
      <c r="B358" s="4" t="inlineStr">
        <is>
          <t>E03206 compa new</t>
        </is>
      </c>
      <c r="D358" s="43" t="n">
        <v>0.798273811804</v>
      </c>
      <c r="E358" s="44">
        <f>Employees!R2757</f>
        <v/>
      </c>
      <c r="F358" s="45">
        <f>IF(AND(ISNUMBER(D358),ISNUMBER(E358)),E358-D358,"")</f>
        <v/>
      </c>
      <c r="G358" s="4">
        <f>IF(AND(D358="",E358=""),"Yes",IF(AND(ISNUMBER(D358),ISNUMBER(E358)),IF(ABS(E358-D358)&lt;=1E-9*MAX(1,ABS(D358)),"Yes","No"),IF(D358=E358,"Yes","No")))</f>
        <v/>
      </c>
    </row>
    <row r="359">
      <c r="A359" s="4" t="inlineStr">
        <is>
          <t>Employees</t>
        </is>
      </c>
      <c r="B359" s="4" t="inlineStr">
        <is>
          <t>E03206 status</t>
        </is>
      </c>
      <c r="D359" s="5" t="inlineStr">
        <is>
          <t>Below</t>
        </is>
      </c>
      <c r="E359" s="6">
        <f>Employees!T2757</f>
        <v/>
      </c>
      <c r="F359" s="45">
        <f>IF(AND(ISNUMBER(D359),ISNUMBER(E359)),E359-D359,"")</f>
        <v/>
      </c>
      <c r="G359" s="4">
        <f>IF(AND(D359="",E359=""),"Yes",IF(AND(ISNUMBER(D359),ISNUMBER(E359)),IF(ABS(E359-D359)&lt;=1E-9*MAX(1,ABS(D359)),"Yes","No"),IF(D359=E359,"Yes","No")))</f>
        <v/>
      </c>
    </row>
    <row r="360">
      <c r="A360" s="4" t="inlineStr">
        <is>
          <t>Employees</t>
        </is>
      </c>
      <c r="B360" s="4" t="inlineStr">
        <is>
          <t>E03206 cost to minimum</t>
        </is>
      </c>
      <c r="D360" s="43" t="n">
        <v>2358.45931344</v>
      </c>
      <c r="E360" s="44">
        <f>Employees!U2757</f>
        <v/>
      </c>
      <c r="F360" s="45">
        <f>IF(AND(ISNUMBER(D360),ISNUMBER(E360)),E360-D360,"")</f>
        <v/>
      </c>
      <c r="G360" s="4">
        <f>IF(AND(D360="",E360=""),"Yes",IF(AND(ISNUMBER(D360),ISNUMBER(E360)),IF(ABS(E360-D360)&lt;=1E-9*MAX(1,ABS(D360)),"Yes","No"),IF(D360=E360,"Yes","No")))</f>
        <v/>
      </c>
    </row>
    <row r="361">
      <c r="A361" s="4" t="inlineStr">
        <is>
          <t>Employees</t>
        </is>
      </c>
      <c r="B361" s="4" t="inlineStr">
        <is>
          <t>E03206 above maximum</t>
        </is>
      </c>
      <c r="D361" s="43" t="n">
        <v>0</v>
      </c>
      <c r="E361" s="44">
        <f>Employees!V2757</f>
        <v/>
      </c>
      <c r="F361" s="45">
        <f>IF(AND(ISNUMBER(D361),ISNUMBER(E361)),E361-D361,"")</f>
        <v/>
      </c>
      <c r="G361" s="4">
        <f>IF(AND(D361="",E361=""),"Yes",IF(AND(ISNUMBER(D361),ISNUMBER(E361)),IF(ABS(E361-D361)&lt;=1E-9*MAX(1,ABS(D361)),"Yes","No"),IF(D361=E361,"Yes","No")))</f>
        <v/>
      </c>
    </row>
    <row r="362">
      <c r="A362" s="4" t="inlineStr">
        <is>
          <t>Employees</t>
        </is>
      </c>
      <c r="B362" s="4" t="inlineStr">
        <is>
          <t>E03206 years to absorb</t>
        </is>
      </c>
      <c r="D362" s="43" t="n">
        <v>0</v>
      </c>
      <c r="E362" s="44">
        <f>Employees!W2757</f>
        <v/>
      </c>
      <c r="F362" s="45">
        <f>IF(AND(ISNUMBER(D362),ISNUMBER(E362)),E362-D362,"")</f>
        <v/>
      </c>
      <c r="G362" s="4">
        <f>IF(AND(D362="",E362=""),"Yes",IF(AND(ISNUMBER(D362),ISNUMBER(E362)),IF(ABS(E362-D362)&lt;=1E-9*MAX(1,ABS(D362)),"Yes","No"),IF(D362=E362,"Yes","No")))</f>
        <v/>
      </c>
    </row>
    <row r="363">
      <c r="A363" s="4" t="inlineStr">
        <is>
          <t>Employees</t>
        </is>
      </c>
      <c r="B363" s="4" t="inlineStr">
        <is>
          <t>E03306 compa new</t>
        </is>
      </c>
      <c r="D363" s="43" t="n">
        <v>0.973685934323</v>
      </c>
      <c r="E363" s="44">
        <f>Employees!R2843</f>
        <v/>
      </c>
      <c r="F363" s="45">
        <f>IF(AND(ISNUMBER(D363),ISNUMBER(E363)),E363-D363,"")</f>
        <v/>
      </c>
      <c r="G363" s="4">
        <f>IF(AND(D363="",E363=""),"Yes",IF(AND(ISNUMBER(D363),ISNUMBER(E363)),IF(ABS(E363-D363)&lt;=1E-9*MAX(1,ABS(D363)),"Yes","No"),IF(D363=E363,"Yes","No")))</f>
        <v/>
      </c>
    </row>
    <row r="364">
      <c r="A364" s="4" t="inlineStr">
        <is>
          <t>Employees</t>
        </is>
      </c>
      <c r="B364" s="4" t="inlineStr">
        <is>
          <t>E03306 status</t>
        </is>
      </c>
      <c r="D364" s="5" t="inlineStr">
        <is>
          <t>Within</t>
        </is>
      </c>
      <c r="E364" s="6">
        <f>Employees!T2843</f>
        <v/>
      </c>
      <c r="F364" s="45">
        <f>IF(AND(ISNUMBER(D364),ISNUMBER(E364)),E364-D364,"")</f>
        <v/>
      </c>
      <c r="G364" s="4">
        <f>IF(AND(D364="",E364=""),"Yes",IF(AND(ISNUMBER(D364),ISNUMBER(E364)),IF(ABS(E364-D364)&lt;=1E-9*MAX(1,ABS(D364)),"Yes","No"),IF(D364=E364,"Yes","No")))</f>
        <v/>
      </c>
    </row>
    <row r="365">
      <c r="A365" s="4" t="inlineStr">
        <is>
          <t>Employees</t>
        </is>
      </c>
      <c r="B365" s="4" t="inlineStr">
        <is>
          <t>E03306 cost to minimum</t>
        </is>
      </c>
      <c r="D365" s="43" t="n">
        <v>0</v>
      </c>
      <c r="E365" s="44">
        <f>Employees!U2843</f>
        <v/>
      </c>
      <c r="F365" s="45">
        <f>IF(AND(ISNUMBER(D365),ISNUMBER(E365)),E365-D365,"")</f>
        <v/>
      </c>
      <c r="G365" s="4">
        <f>IF(AND(D365="",E365=""),"Yes",IF(AND(ISNUMBER(D365),ISNUMBER(E365)),IF(ABS(E365-D365)&lt;=1E-9*MAX(1,ABS(D365)),"Yes","No"),IF(D365=E365,"Yes","No")))</f>
        <v/>
      </c>
    </row>
    <row r="366">
      <c r="A366" s="4" t="inlineStr">
        <is>
          <t>Employees</t>
        </is>
      </c>
      <c r="B366" s="4" t="inlineStr">
        <is>
          <t>E03306 above maximum</t>
        </is>
      </c>
      <c r="D366" s="43" t="n">
        <v>0</v>
      </c>
      <c r="E366" s="44">
        <f>Employees!V2843</f>
        <v/>
      </c>
      <c r="F366" s="45">
        <f>IF(AND(ISNUMBER(D366),ISNUMBER(E366)),E366-D366,"")</f>
        <v/>
      </c>
      <c r="G366" s="4">
        <f>IF(AND(D366="",E366=""),"Yes",IF(AND(ISNUMBER(D366),ISNUMBER(E366)),IF(ABS(E366-D366)&lt;=1E-9*MAX(1,ABS(D366)),"Yes","No"),IF(D366=E366,"Yes","No")))</f>
        <v/>
      </c>
    </row>
    <row r="367">
      <c r="A367" s="4" t="inlineStr">
        <is>
          <t>Employees</t>
        </is>
      </c>
      <c r="B367" s="4" t="inlineStr">
        <is>
          <t>E03306 years to absorb</t>
        </is>
      </c>
      <c r="D367" s="43" t="n">
        <v>0</v>
      </c>
      <c r="E367" s="44">
        <f>Employees!W2843</f>
        <v/>
      </c>
      <c r="F367" s="45">
        <f>IF(AND(ISNUMBER(D367),ISNUMBER(E367)),E367-D367,"")</f>
        <v/>
      </c>
      <c r="G367" s="4">
        <f>IF(AND(D367="",E367=""),"Yes",IF(AND(ISNUMBER(D367),ISNUMBER(E367)),IF(ABS(E367-D367)&lt;=1E-9*MAX(1,ABS(D367)),"Yes","No"),IF(D367=E367,"Yes","No")))</f>
        <v/>
      </c>
    </row>
    <row r="368">
      <c r="A368" s="4" t="inlineStr">
        <is>
          <t>Employees</t>
        </is>
      </c>
      <c r="B368" s="4" t="inlineStr">
        <is>
          <t>E03402 compa new</t>
        </is>
      </c>
      <c r="D368" s="43" t="n">
        <v>1.21641982964</v>
      </c>
      <c r="E368" s="44">
        <f>Employees!R2929</f>
        <v/>
      </c>
      <c r="F368" s="45">
        <f>IF(AND(ISNUMBER(D368),ISNUMBER(E368)),E368-D368,"")</f>
        <v/>
      </c>
      <c r="G368" s="4">
        <f>IF(AND(D368="",E368=""),"Yes",IF(AND(ISNUMBER(D368),ISNUMBER(E368)),IF(ABS(E368-D368)&lt;=1E-9*MAX(1,ABS(D368)),"Yes","No"),IF(D368=E368,"Yes","No")))</f>
        <v/>
      </c>
    </row>
    <row r="369">
      <c r="A369" s="4" t="inlineStr">
        <is>
          <t>Employees</t>
        </is>
      </c>
      <c r="B369" s="4" t="inlineStr">
        <is>
          <t>E03402 status</t>
        </is>
      </c>
      <c r="D369" s="5" t="inlineStr">
        <is>
          <t>Above</t>
        </is>
      </c>
      <c r="E369" s="6">
        <f>Employees!T2929</f>
        <v/>
      </c>
      <c r="F369" s="45">
        <f>IF(AND(ISNUMBER(D369),ISNUMBER(E369)),E369-D369,"")</f>
        <v/>
      </c>
      <c r="G369" s="4">
        <f>IF(AND(D369="",E369=""),"Yes",IF(AND(ISNUMBER(D369),ISNUMBER(E369)),IF(ABS(E369-D369)&lt;=1E-9*MAX(1,ABS(D369)),"Yes","No"),IF(D369=E369,"Yes","No")))</f>
        <v/>
      </c>
    </row>
    <row r="370">
      <c r="A370" s="4" t="inlineStr">
        <is>
          <t>Employees</t>
        </is>
      </c>
      <c r="B370" s="4" t="inlineStr">
        <is>
          <t>E03402 cost to minimum</t>
        </is>
      </c>
      <c r="D370" s="43" t="n">
        <v>0</v>
      </c>
      <c r="E370" s="44">
        <f>Employees!U2929</f>
        <v/>
      </c>
      <c r="F370" s="45">
        <f>IF(AND(ISNUMBER(D370),ISNUMBER(E370)),E370-D370,"")</f>
        <v/>
      </c>
      <c r="G370" s="4">
        <f>IF(AND(D370="",E370=""),"Yes",IF(AND(ISNUMBER(D370),ISNUMBER(E370)),IF(ABS(E370-D370)&lt;=1E-9*MAX(1,ABS(D370)),"Yes","No"),IF(D370=E370,"Yes","No")))</f>
        <v/>
      </c>
    </row>
    <row r="371">
      <c r="A371" s="4" t="inlineStr">
        <is>
          <t>Employees</t>
        </is>
      </c>
      <c r="B371" s="4" t="inlineStr">
        <is>
          <t>E03402 above maximum</t>
        </is>
      </c>
      <c r="D371" s="43" t="n">
        <v>2000.07399576</v>
      </c>
      <c r="E371" s="44">
        <f>Employees!V2929</f>
        <v/>
      </c>
      <c r="F371" s="45">
        <f>IF(AND(ISNUMBER(D371),ISNUMBER(E371)),E371-D371,"")</f>
        <v/>
      </c>
      <c r="G371" s="4">
        <f>IF(AND(D371="",E371=""),"Yes",IF(AND(ISNUMBER(D371),ISNUMBER(E371)),IF(ABS(E371-D371)&lt;=1E-9*MAX(1,ABS(D371)),"Yes","No"),IF(D371=E371,"Yes","No")))</f>
        <v/>
      </c>
    </row>
    <row r="372">
      <c r="A372" s="4" t="inlineStr">
        <is>
          <t>Employees</t>
        </is>
      </c>
      <c r="B372" s="4" t="inlineStr">
        <is>
          <t>E03402 years to absorb</t>
        </is>
      </c>
      <c r="D372" s="43" t="n">
        <v>1.40749816772</v>
      </c>
      <c r="E372" s="44">
        <f>Employees!W2929</f>
        <v/>
      </c>
      <c r="F372" s="45">
        <f>IF(AND(ISNUMBER(D372),ISNUMBER(E372)),E372-D372,"")</f>
        <v/>
      </c>
      <c r="G372" s="4">
        <f>IF(AND(D372="",E372=""),"Yes",IF(AND(ISNUMBER(D372),ISNUMBER(E372)),IF(ABS(E372-D372)&lt;=1E-9*MAX(1,ABS(D372)),"Yes","No"),IF(D372=E372,"Yes","No")))</f>
        <v/>
      </c>
    </row>
    <row r="373">
      <c r="A373" s="4" t="inlineStr">
        <is>
          <t>Employees</t>
        </is>
      </c>
      <c r="B373" s="4" t="inlineStr">
        <is>
          <t>E03499 compa new</t>
        </is>
      </c>
      <c r="D373" s="43" t="n">
        <v>1.11534502835</v>
      </c>
      <c r="E373" s="44">
        <f>Employees!R3015</f>
        <v/>
      </c>
      <c r="F373" s="45">
        <f>IF(AND(ISNUMBER(D373),ISNUMBER(E373)),E373-D373,"")</f>
        <v/>
      </c>
      <c r="G373" s="4">
        <f>IF(AND(D373="",E373=""),"Yes",IF(AND(ISNUMBER(D373),ISNUMBER(E373)),IF(ABS(E373-D373)&lt;=1E-9*MAX(1,ABS(D373)),"Yes","No"),IF(D373=E373,"Yes","No")))</f>
        <v/>
      </c>
    </row>
    <row r="374">
      <c r="A374" s="4" t="inlineStr">
        <is>
          <t>Employees</t>
        </is>
      </c>
      <c r="B374" s="4" t="inlineStr">
        <is>
          <t>E03499 status</t>
        </is>
      </c>
      <c r="D374" s="5" t="inlineStr">
        <is>
          <t>Within</t>
        </is>
      </c>
      <c r="E374" s="6">
        <f>Employees!T3015</f>
        <v/>
      </c>
      <c r="F374" s="45">
        <f>IF(AND(ISNUMBER(D374),ISNUMBER(E374)),E374-D374,"")</f>
        <v/>
      </c>
      <c r="G374" s="4">
        <f>IF(AND(D374="",E374=""),"Yes",IF(AND(ISNUMBER(D374),ISNUMBER(E374)),IF(ABS(E374-D374)&lt;=1E-9*MAX(1,ABS(D374)),"Yes","No"),IF(D374=E374,"Yes","No")))</f>
        <v/>
      </c>
    </row>
    <row r="375">
      <c r="A375" s="4" t="inlineStr">
        <is>
          <t>Employees</t>
        </is>
      </c>
      <c r="B375" s="4" t="inlineStr">
        <is>
          <t>E03499 cost to minimum</t>
        </is>
      </c>
      <c r="D375" s="43" t="n">
        <v>0</v>
      </c>
      <c r="E375" s="44">
        <f>Employees!U3015</f>
        <v/>
      </c>
      <c r="F375" s="45">
        <f>IF(AND(ISNUMBER(D375),ISNUMBER(E375)),E375-D375,"")</f>
        <v/>
      </c>
      <c r="G375" s="4">
        <f>IF(AND(D375="",E375=""),"Yes",IF(AND(ISNUMBER(D375),ISNUMBER(E375)),IF(ABS(E375-D375)&lt;=1E-9*MAX(1,ABS(D375)),"Yes","No"),IF(D375=E375,"Yes","No")))</f>
        <v/>
      </c>
    </row>
    <row r="376">
      <c r="A376" s="4" t="inlineStr">
        <is>
          <t>Employees</t>
        </is>
      </c>
      <c r="B376" s="4" t="inlineStr">
        <is>
          <t>E03499 above maximum</t>
        </is>
      </c>
      <c r="D376" s="43" t="n">
        <v>0</v>
      </c>
      <c r="E376" s="44">
        <f>Employees!V3015</f>
        <v/>
      </c>
      <c r="F376" s="45">
        <f>IF(AND(ISNUMBER(D376),ISNUMBER(E376)),E376-D376,"")</f>
        <v/>
      </c>
      <c r="G376" s="4">
        <f>IF(AND(D376="",E376=""),"Yes",IF(AND(ISNUMBER(D376),ISNUMBER(E376)),IF(ABS(E376-D376)&lt;=1E-9*MAX(1,ABS(D376)),"Yes","No"),IF(D376=E376,"Yes","No")))</f>
        <v/>
      </c>
    </row>
    <row r="377">
      <c r="A377" s="4" t="inlineStr">
        <is>
          <t>Employees</t>
        </is>
      </c>
      <c r="B377" s="4" t="inlineStr">
        <is>
          <t>E03499 years to absorb</t>
        </is>
      </c>
      <c r="D377" s="43" t="n">
        <v>0</v>
      </c>
      <c r="E377" s="44">
        <f>Employees!W3015</f>
        <v/>
      </c>
      <c r="F377" s="45">
        <f>IF(AND(ISNUMBER(D377),ISNUMBER(E377)),E377-D377,"")</f>
        <v/>
      </c>
      <c r="G377" s="4">
        <f>IF(AND(D377="",E377=""),"Yes",IF(AND(ISNUMBER(D377),ISNUMBER(E377)),IF(ABS(E377-D377)&lt;=1E-9*MAX(1,ABS(D377)),"Yes","No"),IF(D377=E377,"Yes","No")))</f>
        <v/>
      </c>
    </row>
    <row r="378">
      <c r="A378" s="4" t="inlineStr">
        <is>
          <t>Employees</t>
        </is>
      </c>
      <c r="B378" s="4" t="inlineStr">
        <is>
          <t>E03598 compa new</t>
        </is>
      </c>
      <c r="D378" s="43" t="n">
        <v>0.980535774707</v>
      </c>
      <c r="E378" s="44">
        <f>Employees!R3101</f>
        <v/>
      </c>
      <c r="F378" s="45">
        <f>IF(AND(ISNUMBER(D378),ISNUMBER(E378)),E378-D378,"")</f>
        <v/>
      </c>
      <c r="G378" s="4">
        <f>IF(AND(D378="",E378=""),"Yes",IF(AND(ISNUMBER(D378),ISNUMBER(E378)),IF(ABS(E378-D378)&lt;=1E-9*MAX(1,ABS(D378)),"Yes","No"),IF(D378=E378,"Yes","No")))</f>
        <v/>
      </c>
    </row>
    <row r="379">
      <c r="A379" s="4" t="inlineStr">
        <is>
          <t>Employees</t>
        </is>
      </c>
      <c r="B379" s="4" t="inlineStr">
        <is>
          <t>E03598 status</t>
        </is>
      </c>
      <c r="D379" s="5" t="inlineStr">
        <is>
          <t>Within</t>
        </is>
      </c>
      <c r="E379" s="6">
        <f>Employees!T3101</f>
        <v/>
      </c>
      <c r="F379" s="45">
        <f>IF(AND(ISNUMBER(D379),ISNUMBER(E379)),E379-D379,"")</f>
        <v/>
      </c>
      <c r="G379" s="4">
        <f>IF(AND(D379="",E379=""),"Yes",IF(AND(ISNUMBER(D379),ISNUMBER(E379)),IF(ABS(E379-D379)&lt;=1E-9*MAX(1,ABS(D379)),"Yes","No"),IF(D379=E379,"Yes","No")))</f>
        <v/>
      </c>
    </row>
    <row r="380">
      <c r="A380" s="4" t="inlineStr">
        <is>
          <t>Employees</t>
        </is>
      </c>
      <c r="B380" s="4" t="inlineStr">
        <is>
          <t>E03598 cost to minimum</t>
        </is>
      </c>
      <c r="D380" s="43" t="n">
        <v>0</v>
      </c>
      <c r="E380" s="44">
        <f>Employees!U3101</f>
        <v/>
      </c>
      <c r="F380" s="45">
        <f>IF(AND(ISNUMBER(D380),ISNUMBER(E380)),E380-D380,"")</f>
        <v/>
      </c>
      <c r="G380" s="4">
        <f>IF(AND(D380="",E380=""),"Yes",IF(AND(ISNUMBER(D380),ISNUMBER(E380)),IF(ABS(E380-D380)&lt;=1E-9*MAX(1,ABS(D380)),"Yes","No"),IF(D380=E380,"Yes","No")))</f>
        <v/>
      </c>
    </row>
    <row r="381">
      <c r="A381" s="4" t="inlineStr">
        <is>
          <t>Employees</t>
        </is>
      </c>
      <c r="B381" s="4" t="inlineStr">
        <is>
          <t>E03598 above maximum</t>
        </is>
      </c>
      <c r="D381" s="43" t="n">
        <v>0</v>
      </c>
      <c r="E381" s="44">
        <f>Employees!V3101</f>
        <v/>
      </c>
      <c r="F381" s="45">
        <f>IF(AND(ISNUMBER(D381),ISNUMBER(E381)),E381-D381,"")</f>
        <v/>
      </c>
      <c r="G381" s="4">
        <f>IF(AND(D381="",E381=""),"Yes",IF(AND(ISNUMBER(D381),ISNUMBER(E381)),IF(ABS(E381-D381)&lt;=1E-9*MAX(1,ABS(D381)),"Yes","No"),IF(D381=E381,"Yes","No")))</f>
        <v/>
      </c>
    </row>
    <row r="382">
      <c r="A382" s="4" t="inlineStr">
        <is>
          <t>Employees</t>
        </is>
      </c>
      <c r="B382" s="4" t="inlineStr">
        <is>
          <t>E03598 years to absorb</t>
        </is>
      </c>
      <c r="D382" s="43" t="n">
        <v>0</v>
      </c>
      <c r="E382" s="44">
        <f>Employees!W3101</f>
        <v/>
      </c>
      <c r="F382" s="45">
        <f>IF(AND(ISNUMBER(D382),ISNUMBER(E382)),E382-D382,"")</f>
        <v/>
      </c>
      <c r="G382" s="4">
        <f>IF(AND(D382="",E382=""),"Yes",IF(AND(ISNUMBER(D382),ISNUMBER(E382)),IF(ABS(E382-D382)&lt;=1E-9*MAX(1,ABS(D382)),"Yes","No"),IF(D382=E382,"Yes","No")))</f>
        <v/>
      </c>
    </row>
    <row r="383">
      <c r="A383" s="4" t="inlineStr">
        <is>
          <t>Employees</t>
        </is>
      </c>
      <c r="B383" s="4" t="inlineStr">
        <is>
          <t>E03701 compa new</t>
        </is>
      </c>
      <c r="D383" s="43" t="n">
        <v>1.08610779106</v>
      </c>
      <c r="E383" s="44">
        <f>Employees!R3187</f>
        <v/>
      </c>
      <c r="F383" s="45">
        <f>IF(AND(ISNUMBER(D383),ISNUMBER(E383)),E383-D383,"")</f>
        <v/>
      </c>
      <c r="G383" s="4">
        <f>IF(AND(D383="",E383=""),"Yes",IF(AND(ISNUMBER(D383),ISNUMBER(E383)),IF(ABS(E383-D383)&lt;=1E-9*MAX(1,ABS(D383)),"Yes","No"),IF(D383=E383,"Yes","No")))</f>
        <v/>
      </c>
    </row>
    <row r="384">
      <c r="A384" s="4" t="inlineStr">
        <is>
          <t>Employees</t>
        </is>
      </c>
      <c r="B384" s="4" t="inlineStr">
        <is>
          <t>E03701 status</t>
        </is>
      </c>
      <c r="D384" s="5" t="inlineStr">
        <is>
          <t>Within</t>
        </is>
      </c>
      <c r="E384" s="6">
        <f>Employees!T3187</f>
        <v/>
      </c>
      <c r="F384" s="45">
        <f>IF(AND(ISNUMBER(D384),ISNUMBER(E384)),E384-D384,"")</f>
        <v/>
      </c>
      <c r="G384" s="4">
        <f>IF(AND(D384="",E384=""),"Yes",IF(AND(ISNUMBER(D384),ISNUMBER(E384)),IF(ABS(E384-D384)&lt;=1E-9*MAX(1,ABS(D384)),"Yes","No"),IF(D384=E384,"Yes","No")))</f>
        <v/>
      </c>
    </row>
    <row r="385">
      <c r="A385" s="4" t="inlineStr">
        <is>
          <t>Employees</t>
        </is>
      </c>
      <c r="B385" s="4" t="inlineStr">
        <is>
          <t>E03701 cost to minimum</t>
        </is>
      </c>
      <c r="D385" s="43" t="n">
        <v>0</v>
      </c>
      <c r="E385" s="44">
        <f>Employees!U3187</f>
        <v/>
      </c>
      <c r="F385" s="45">
        <f>IF(AND(ISNUMBER(D385),ISNUMBER(E385)),E385-D385,"")</f>
        <v/>
      </c>
      <c r="G385" s="4">
        <f>IF(AND(D385="",E385=""),"Yes",IF(AND(ISNUMBER(D385),ISNUMBER(E385)),IF(ABS(E385-D385)&lt;=1E-9*MAX(1,ABS(D385)),"Yes","No"),IF(D385=E385,"Yes","No")))</f>
        <v/>
      </c>
    </row>
    <row r="386">
      <c r="A386" s="4" t="inlineStr">
        <is>
          <t>Employees</t>
        </is>
      </c>
      <c r="B386" s="4" t="inlineStr">
        <is>
          <t>E03701 above maximum</t>
        </is>
      </c>
      <c r="D386" s="43" t="n">
        <v>0</v>
      </c>
      <c r="E386" s="44">
        <f>Employees!V3187</f>
        <v/>
      </c>
      <c r="F386" s="45">
        <f>IF(AND(ISNUMBER(D386),ISNUMBER(E386)),E386-D386,"")</f>
        <v/>
      </c>
      <c r="G386" s="4">
        <f>IF(AND(D386="",E386=""),"Yes",IF(AND(ISNUMBER(D386),ISNUMBER(E386)),IF(ABS(E386-D386)&lt;=1E-9*MAX(1,ABS(D386)),"Yes","No"),IF(D386=E386,"Yes","No")))</f>
        <v/>
      </c>
    </row>
    <row r="387">
      <c r="A387" s="4" t="inlineStr">
        <is>
          <t>Employees</t>
        </is>
      </c>
      <c r="B387" s="4" t="inlineStr">
        <is>
          <t>E03701 years to absorb</t>
        </is>
      </c>
      <c r="D387" s="43" t="n">
        <v>0</v>
      </c>
      <c r="E387" s="44">
        <f>Employees!W3187</f>
        <v/>
      </c>
      <c r="F387" s="45">
        <f>IF(AND(ISNUMBER(D387),ISNUMBER(E387)),E387-D387,"")</f>
        <v/>
      </c>
      <c r="G387" s="4">
        <f>IF(AND(D387="",E387=""),"Yes",IF(AND(ISNUMBER(D387),ISNUMBER(E387)),IF(ABS(E387-D387)&lt;=1E-9*MAX(1,ABS(D387)),"Yes","No"),IF(D387=E387,"Yes","No")))</f>
        <v/>
      </c>
    </row>
    <row r="388">
      <c r="A388" s="4" t="inlineStr">
        <is>
          <t>Employees</t>
        </is>
      </c>
      <c r="B388" s="4" t="inlineStr">
        <is>
          <t>E03804 compa new</t>
        </is>
      </c>
      <c r="D388" s="43" t="n">
        <v>1.08354016035</v>
      </c>
      <c r="E388" s="44">
        <f>Employees!R3273</f>
        <v/>
      </c>
      <c r="F388" s="45">
        <f>IF(AND(ISNUMBER(D388),ISNUMBER(E388)),E388-D388,"")</f>
        <v/>
      </c>
      <c r="G388" s="4">
        <f>IF(AND(D388="",E388=""),"Yes",IF(AND(ISNUMBER(D388),ISNUMBER(E388)),IF(ABS(E388-D388)&lt;=1E-9*MAX(1,ABS(D388)),"Yes","No"),IF(D388=E388,"Yes","No")))</f>
        <v/>
      </c>
    </row>
    <row r="389">
      <c r="A389" s="4" t="inlineStr">
        <is>
          <t>Employees</t>
        </is>
      </c>
      <c r="B389" s="4" t="inlineStr">
        <is>
          <t>E03804 status</t>
        </is>
      </c>
      <c r="D389" s="5" t="inlineStr">
        <is>
          <t>Within</t>
        </is>
      </c>
      <c r="E389" s="6">
        <f>Employees!T3273</f>
        <v/>
      </c>
      <c r="F389" s="45">
        <f>IF(AND(ISNUMBER(D389),ISNUMBER(E389)),E389-D389,"")</f>
        <v/>
      </c>
      <c r="G389" s="4">
        <f>IF(AND(D389="",E389=""),"Yes",IF(AND(ISNUMBER(D389),ISNUMBER(E389)),IF(ABS(E389-D389)&lt;=1E-9*MAX(1,ABS(D389)),"Yes","No"),IF(D389=E389,"Yes","No")))</f>
        <v/>
      </c>
    </row>
    <row r="390">
      <c r="A390" s="4" t="inlineStr">
        <is>
          <t>Employees</t>
        </is>
      </c>
      <c r="B390" s="4" t="inlineStr">
        <is>
          <t>E03804 cost to minimum</t>
        </is>
      </c>
      <c r="D390" s="43" t="n">
        <v>0</v>
      </c>
      <c r="E390" s="44">
        <f>Employees!U3273</f>
        <v/>
      </c>
      <c r="F390" s="45">
        <f>IF(AND(ISNUMBER(D390),ISNUMBER(E390)),E390-D390,"")</f>
        <v/>
      </c>
      <c r="G390" s="4">
        <f>IF(AND(D390="",E390=""),"Yes",IF(AND(ISNUMBER(D390),ISNUMBER(E390)),IF(ABS(E390-D390)&lt;=1E-9*MAX(1,ABS(D390)),"Yes","No"),IF(D390=E390,"Yes","No")))</f>
        <v/>
      </c>
    </row>
    <row r="391">
      <c r="A391" s="4" t="inlineStr">
        <is>
          <t>Employees</t>
        </is>
      </c>
      <c r="B391" s="4" t="inlineStr">
        <is>
          <t>E03804 above maximum</t>
        </is>
      </c>
      <c r="D391" s="43" t="n">
        <v>0</v>
      </c>
      <c r="E391" s="44">
        <f>Employees!V3273</f>
        <v/>
      </c>
      <c r="F391" s="45">
        <f>IF(AND(ISNUMBER(D391),ISNUMBER(E391)),E391-D391,"")</f>
        <v/>
      </c>
      <c r="G391" s="4">
        <f>IF(AND(D391="",E391=""),"Yes",IF(AND(ISNUMBER(D391),ISNUMBER(E391)),IF(ABS(E391-D391)&lt;=1E-9*MAX(1,ABS(D391)),"Yes","No"),IF(D391=E391,"Yes","No")))</f>
        <v/>
      </c>
    </row>
    <row r="392">
      <c r="A392" s="4" t="inlineStr">
        <is>
          <t>Employees</t>
        </is>
      </c>
      <c r="B392" s="4" t="inlineStr">
        <is>
          <t>E03804 years to absorb</t>
        </is>
      </c>
      <c r="D392" s="43" t="n">
        <v>0</v>
      </c>
      <c r="E392" s="44">
        <f>Employees!W3273</f>
        <v/>
      </c>
      <c r="F392" s="45">
        <f>IF(AND(ISNUMBER(D392),ISNUMBER(E392)),E392-D392,"")</f>
        <v/>
      </c>
      <c r="G392" s="4">
        <f>IF(AND(D392="",E392=""),"Yes",IF(AND(ISNUMBER(D392),ISNUMBER(E392)),IF(ABS(E392-D392)&lt;=1E-9*MAX(1,ABS(D392)),"Yes","No"),IF(D392=E392,"Yes","No")))</f>
        <v/>
      </c>
    </row>
    <row r="393">
      <c r="A393" s="4" t="inlineStr">
        <is>
          <t>Employees</t>
        </is>
      </c>
      <c r="B393" s="4" t="inlineStr">
        <is>
          <t>E03896 compa new</t>
        </is>
      </c>
      <c r="D393" s="43" t="n">
        <v>0.996314957429</v>
      </c>
      <c r="E393" s="44">
        <f>Employees!R3359</f>
        <v/>
      </c>
      <c r="F393" s="45">
        <f>IF(AND(ISNUMBER(D393),ISNUMBER(E393)),E393-D393,"")</f>
        <v/>
      </c>
      <c r="G393" s="4">
        <f>IF(AND(D393="",E393=""),"Yes",IF(AND(ISNUMBER(D393),ISNUMBER(E393)),IF(ABS(E393-D393)&lt;=1E-9*MAX(1,ABS(D393)),"Yes","No"),IF(D393=E393,"Yes","No")))</f>
        <v/>
      </c>
    </row>
    <row r="394">
      <c r="A394" s="4" t="inlineStr">
        <is>
          <t>Employees</t>
        </is>
      </c>
      <c r="B394" s="4" t="inlineStr">
        <is>
          <t>E03896 status</t>
        </is>
      </c>
      <c r="D394" s="5" t="inlineStr">
        <is>
          <t>Within</t>
        </is>
      </c>
      <c r="E394" s="6">
        <f>Employees!T3359</f>
        <v/>
      </c>
      <c r="F394" s="45">
        <f>IF(AND(ISNUMBER(D394),ISNUMBER(E394)),E394-D394,"")</f>
        <v/>
      </c>
      <c r="G394" s="4">
        <f>IF(AND(D394="",E394=""),"Yes",IF(AND(ISNUMBER(D394),ISNUMBER(E394)),IF(ABS(E394-D394)&lt;=1E-9*MAX(1,ABS(D394)),"Yes","No"),IF(D394=E394,"Yes","No")))</f>
        <v/>
      </c>
    </row>
    <row r="395">
      <c r="A395" s="4" t="inlineStr">
        <is>
          <t>Employees</t>
        </is>
      </c>
      <c r="B395" s="4" t="inlineStr">
        <is>
          <t>E03896 cost to minimum</t>
        </is>
      </c>
      <c r="D395" s="43" t="n">
        <v>0</v>
      </c>
      <c r="E395" s="44">
        <f>Employees!U3359</f>
        <v/>
      </c>
      <c r="F395" s="45">
        <f>IF(AND(ISNUMBER(D395),ISNUMBER(E395)),E395-D395,"")</f>
        <v/>
      </c>
      <c r="G395" s="4">
        <f>IF(AND(D395="",E395=""),"Yes",IF(AND(ISNUMBER(D395),ISNUMBER(E395)),IF(ABS(E395-D395)&lt;=1E-9*MAX(1,ABS(D395)),"Yes","No"),IF(D395=E395,"Yes","No")))</f>
        <v/>
      </c>
    </row>
    <row r="396">
      <c r="A396" s="4" t="inlineStr">
        <is>
          <t>Employees</t>
        </is>
      </c>
      <c r="B396" s="4" t="inlineStr">
        <is>
          <t>E03896 above maximum</t>
        </is>
      </c>
      <c r="D396" s="43" t="n">
        <v>0</v>
      </c>
      <c r="E396" s="44">
        <f>Employees!V3359</f>
        <v/>
      </c>
      <c r="F396" s="45">
        <f>IF(AND(ISNUMBER(D396),ISNUMBER(E396)),E396-D396,"")</f>
        <v/>
      </c>
      <c r="G396" s="4">
        <f>IF(AND(D396="",E396=""),"Yes",IF(AND(ISNUMBER(D396),ISNUMBER(E396)),IF(ABS(E396-D396)&lt;=1E-9*MAX(1,ABS(D396)),"Yes","No"),IF(D396=E396,"Yes","No")))</f>
        <v/>
      </c>
    </row>
    <row r="397">
      <c r="A397" s="4" t="inlineStr">
        <is>
          <t>Employees</t>
        </is>
      </c>
      <c r="B397" s="4" t="inlineStr">
        <is>
          <t>E03896 years to absorb</t>
        </is>
      </c>
      <c r="D397" s="43" t="n">
        <v>0</v>
      </c>
      <c r="E397" s="44">
        <f>Employees!W3359</f>
        <v/>
      </c>
      <c r="F397" s="45">
        <f>IF(AND(ISNUMBER(D397),ISNUMBER(E397)),E397-D397,"")</f>
        <v/>
      </c>
      <c r="G397" s="4">
        <f>IF(AND(D397="",E397=""),"Yes",IF(AND(ISNUMBER(D397),ISNUMBER(E397)),IF(ABS(E397-D397)&lt;=1E-9*MAX(1,ABS(D397)),"Yes","No"),IF(D397=E397,"Yes","No")))</f>
        <v/>
      </c>
    </row>
    <row r="398">
      <c r="A398" s="4" t="inlineStr">
        <is>
          <t>Structure</t>
        </is>
      </c>
      <c r="B398" s="4" t="inlineStr">
        <is>
          <t>IT level</t>
        </is>
      </c>
      <c r="D398" s="43" t="n">
        <v>44514.0361181</v>
      </c>
      <c r="E398" s="44">
        <f>Structure!E17</f>
        <v/>
      </c>
      <c r="F398" s="45">
        <f>IF(AND(ISNUMBER(D398),ISNUMBER(E398)),E398-D398,"")</f>
        <v/>
      </c>
      <c r="G398" s="4">
        <f>IF(AND(D398="",E398=""),"Yes",IF(AND(ISNUMBER(D398),ISNUMBER(E398)),IF(ABS(E398-D398)&lt;=1E-9*MAX(1,ABS(D398)),"Yes","No"),IF(D398=E398,"Yes","No")))</f>
        <v/>
      </c>
    </row>
    <row r="399">
      <c r="A399" s="4" t="inlineStr">
        <is>
          <t>Structure</t>
        </is>
      </c>
      <c r="B399" s="4" t="inlineStr">
        <is>
          <t>PL level</t>
        </is>
      </c>
      <c r="D399" s="43" t="n">
        <v>29452.7694704</v>
      </c>
      <c r="E399" s="44">
        <f>Structure!E18</f>
        <v/>
      </c>
      <c r="F399" s="45">
        <f>IF(AND(ISNUMBER(D399),ISNUMBER(E399)),E399-D399,"")</f>
        <v/>
      </c>
      <c r="G399" s="4">
        <f>IF(AND(D399="",E399=""),"Yes",IF(AND(ISNUMBER(D399),ISNUMBER(E399)),IF(ABS(E399-D399)&lt;=1E-9*MAX(1,ABS(D399)),"Yes","No"),IF(D399=E399,"Yes","No")))</f>
        <v/>
      </c>
    </row>
    <row r="400">
      <c r="A400" s="4" t="inlineStr">
        <is>
          <t>Structure</t>
        </is>
      </c>
      <c r="B400" s="4" t="inlineStr">
        <is>
          <t>DE level</t>
        </is>
      </c>
      <c r="D400" s="43" t="n">
        <v>67270.1511761</v>
      </c>
      <c r="E400" s="44">
        <f>Structure!E19</f>
        <v/>
      </c>
      <c r="F400" s="45">
        <f>IF(AND(ISNUMBER(D400),ISNUMBER(E400)),E400-D400,"")</f>
        <v/>
      </c>
      <c r="G400" s="4">
        <f>IF(AND(D400="",E400=""),"Yes",IF(AND(ISNUMBER(D400),ISNUMBER(E400)),IF(ABS(E400-D400)&lt;=1E-9*MAX(1,ABS(D400)),"Yes","No"),IF(D400=E400,"Yes","No")))</f>
        <v/>
      </c>
    </row>
    <row r="401">
      <c r="A401" s="4" t="inlineStr">
        <is>
          <t>Structure</t>
        </is>
      </c>
      <c r="B401" s="4" t="inlineStr">
        <is>
          <t>ES level</t>
        </is>
      </c>
      <c r="D401" s="43" t="n">
        <v>40199.9365751</v>
      </c>
      <c r="E401" s="44">
        <f>Structure!E20</f>
        <v/>
      </c>
      <c r="F401" s="45">
        <f>IF(AND(ISNUMBER(D401),ISNUMBER(E401)),E401-D401,"")</f>
        <v/>
      </c>
      <c r="G401" s="4">
        <f>IF(AND(D401="",E401=""),"Yes",IF(AND(ISNUMBER(D401),ISNUMBER(E401)),IF(ABS(E401-D401)&lt;=1E-9*MAX(1,ABS(D401)),"Yes","No"),IF(D401=E401,"Yes","No")))</f>
        <v/>
      </c>
    </row>
    <row r="402">
      <c r="A402" s="4" t="inlineStr">
        <is>
          <t>Structure</t>
        </is>
      </c>
      <c r="B402" s="4" t="inlineStr">
        <is>
          <t>IT grade A min</t>
        </is>
      </c>
      <c r="D402" s="43" t="n">
        <v>25592.3659982</v>
      </c>
      <c r="E402" s="44">
        <f>Structure!G25</f>
        <v/>
      </c>
      <c r="F402" s="45">
        <f>IF(AND(ISNUMBER(D402),ISNUMBER(E402)),E402-D402,"")</f>
        <v/>
      </c>
      <c r="G402" s="4">
        <f>IF(AND(D402="",E402=""),"Yes",IF(AND(ISNUMBER(D402),ISNUMBER(E402)),IF(ABS(E402-D402)&lt;=1E-9*MAX(1,ABS(D402)),"Yes","No"),IF(D402=E402,"Yes","No")))</f>
        <v/>
      </c>
    </row>
    <row r="403">
      <c r="A403" s="4" t="inlineStr">
        <is>
          <t>Structure</t>
        </is>
      </c>
      <c r="B403" s="4" t="inlineStr">
        <is>
          <t>IT grade A mid</t>
        </is>
      </c>
      <c r="D403" s="43" t="n">
        <v>29431.220898</v>
      </c>
      <c r="E403" s="44">
        <f>Structure!H25</f>
        <v/>
      </c>
      <c r="F403" s="45">
        <f>IF(AND(ISNUMBER(D403),ISNUMBER(E403)),E403-D403,"")</f>
        <v/>
      </c>
      <c r="G403" s="4">
        <f>IF(AND(D403="",E403=""),"Yes",IF(AND(ISNUMBER(D403),ISNUMBER(E403)),IF(ABS(E403-D403)&lt;=1E-9*MAX(1,ABS(D403)),"Yes","No"),IF(D403=E403,"Yes","No")))</f>
        <v/>
      </c>
    </row>
    <row r="404">
      <c r="A404" s="4" t="inlineStr">
        <is>
          <t>Structure</t>
        </is>
      </c>
      <c r="B404" s="4" t="inlineStr">
        <is>
          <t>IT grade A max</t>
        </is>
      </c>
      <c r="D404" s="43" t="n">
        <v>33270.0757977</v>
      </c>
      <c r="E404" s="44">
        <f>Structure!I25</f>
        <v/>
      </c>
      <c r="F404" s="45">
        <f>IF(AND(ISNUMBER(D404),ISNUMBER(E404)),E404-D404,"")</f>
        <v/>
      </c>
      <c r="G404" s="4">
        <f>IF(AND(D404="",E404=""),"Yes",IF(AND(ISNUMBER(D404),ISNUMBER(E404)),IF(ABS(E404-D404)&lt;=1E-9*MAX(1,ABS(D404)),"Yes","No"),IF(D404=E404,"Yes","No")))</f>
        <v/>
      </c>
    </row>
    <row r="405">
      <c r="A405" s="4" t="inlineStr">
        <is>
          <t>Structure</t>
        </is>
      </c>
      <c r="B405" s="4" t="inlineStr">
        <is>
          <t>IT grade A max, local</t>
        </is>
      </c>
      <c r="D405" s="43" t="n">
        <v>33270.0757977</v>
      </c>
      <c r="E405" s="44">
        <f>Structure!M25</f>
        <v/>
      </c>
      <c r="F405" s="45">
        <f>IF(AND(ISNUMBER(D405),ISNUMBER(E405)),E405-D405,"")</f>
        <v/>
      </c>
      <c r="G405" s="4">
        <f>IF(AND(D405="",E405=""),"Yes",IF(AND(ISNUMBER(D405),ISNUMBER(E405)),IF(ABS(E405-D405)&lt;=1E-9*MAX(1,ABS(D405)),"Yes","No"),IF(D405=E405,"Yes","No")))</f>
        <v/>
      </c>
    </row>
    <row r="406">
      <c r="A406" s="4" t="inlineStr">
        <is>
          <t>Structure</t>
        </is>
      </c>
      <c r="B406" s="4" t="inlineStr">
        <is>
          <t>IT grade B min</t>
        </is>
      </c>
      <c r="D406" s="43" t="n">
        <v>27639.7552781</v>
      </c>
      <c r="E406" s="44">
        <f>Structure!G26</f>
        <v/>
      </c>
      <c r="F406" s="45">
        <f>IF(AND(ISNUMBER(D406),ISNUMBER(E406)),E406-D406,"")</f>
        <v/>
      </c>
      <c r="G406" s="4">
        <f>IF(AND(D406="",E406=""),"Yes",IF(AND(ISNUMBER(D406),ISNUMBER(E406)),IF(ABS(E406-D406)&lt;=1E-9*MAX(1,ABS(D406)),"Yes","No"),IF(D406=E406,"Yes","No")))</f>
        <v/>
      </c>
    </row>
    <row r="407">
      <c r="A407" s="4" t="inlineStr">
        <is>
          <t>Structure</t>
        </is>
      </c>
      <c r="B407" s="4" t="inlineStr">
        <is>
          <t>IT grade B mid</t>
        </is>
      </c>
      <c r="D407" s="43" t="n">
        <v>31785.7185698</v>
      </c>
      <c r="E407" s="44">
        <f>Structure!H26</f>
        <v/>
      </c>
      <c r="F407" s="45">
        <f>IF(AND(ISNUMBER(D407),ISNUMBER(E407)),E407-D407,"")</f>
        <v/>
      </c>
      <c r="G407" s="4">
        <f>IF(AND(D407="",E407=""),"Yes",IF(AND(ISNUMBER(D407),ISNUMBER(E407)),IF(ABS(E407-D407)&lt;=1E-9*MAX(1,ABS(D407)),"Yes","No"),IF(D407=E407,"Yes","No")))</f>
        <v/>
      </c>
    </row>
    <row r="408">
      <c r="A408" s="4" t="inlineStr">
        <is>
          <t>Structure</t>
        </is>
      </c>
      <c r="B408" s="4" t="inlineStr">
        <is>
          <t>IT grade B max</t>
        </is>
      </c>
      <c r="D408" s="43" t="n">
        <v>35931.6818615</v>
      </c>
      <c r="E408" s="44">
        <f>Structure!I26</f>
        <v/>
      </c>
      <c r="F408" s="45">
        <f>IF(AND(ISNUMBER(D408),ISNUMBER(E408)),E408-D408,"")</f>
        <v/>
      </c>
      <c r="G408" s="4">
        <f>IF(AND(D408="",E408=""),"Yes",IF(AND(ISNUMBER(D408),ISNUMBER(E408)),IF(ABS(E408-D408)&lt;=1E-9*MAX(1,ABS(D408)),"Yes","No"),IF(D408=E408,"Yes","No")))</f>
        <v/>
      </c>
    </row>
    <row r="409">
      <c r="A409" s="4" t="inlineStr">
        <is>
          <t>Structure</t>
        </is>
      </c>
      <c r="B409" s="4" t="inlineStr">
        <is>
          <t>IT grade B max, local</t>
        </is>
      </c>
      <c r="D409" s="43" t="n">
        <v>35931.6818615</v>
      </c>
      <c r="E409" s="44">
        <f>Structure!M26</f>
        <v/>
      </c>
      <c r="F409" s="45">
        <f>IF(AND(ISNUMBER(D409),ISNUMBER(E409)),E409-D409,"")</f>
        <v/>
      </c>
      <c r="G409" s="4">
        <f>IF(AND(D409="",E409=""),"Yes",IF(AND(ISNUMBER(D409),ISNUMBER(E409)),IF(ABS(E409-D409)&lt;=1E-9*MAX(1,ABS(D409)),"Yes","No"),IF(D409=E409,"Yes","No")))</f>
        <v/>
      </c>
    </row>
    <row r="410">
      <c r="A410" s="4" t="inlineStr">
        <is>
          <t>Structure</t>
        </is>
      </c>
      <c r="B410" s="4" t="inlineStr">
        <is>
          <t>IT grade C min</t>
        </is>
      </c>
      <c r="D410" s="43" t="n">
        <v>29850.9357003</v>
      </c>
      <c r="E410" s="44">
        <f>Structure!G27</f>
        <v/>
      </c>
      <c r="F410" s="45">
        <f>IF(AND(ISNUMBER(D410),ISNUMBER(E410)),E410-D410,"")</f>
        <v/>
      </c>
      <c r="G410" s="4">
        <f>IF(AND(D410="",E410=""),"Yes",IF(AND(ISNUMBER(D410),ISNUMBER(E410)),IF(ABS(E410-D410)&lt;=1E-9*MAX(1,ABS(D410)),"Yes","No"),IF(D410=E410,"Yes","No")))</f>
        <v/>
      </c>
    </row>
    <row r="411">
      <c r="A411" s="4" t="inlineStr">
        <is>
          <t>Structure</t>
        </is>
      </c>
      <c r="B411" s="4" t="inlineStr">
        <is>
          <t>IT grade C mid</t>
        </is>
      </c>
      <c r="D411" s="43" t="n">
        <v>34328.5760554</v>
      </c>
      <c r="E411" s="44">
        <f>Structure!H27</f>
        <v/>
      </c>
      <c r="F411" s="45">
        <f>IF(AND(ISNUMBER(D411),ISNUMBER(E411)),E411-D411,"")</f>
        <v/>
      </c>
      <c r="G411" s="4">
        <f>IF(AND(D411="",E411=""),"Yes",IF(AND(ISNUMBER(D411),ISNUMBER(E411)),IF(ABS(E411-D411)&lt;=1E-9*MAX(1,ABS(D411)),"Yes","No"),IF(D411=E411,"Yes","No")))</f>
        <v/>
      </c>
    </row>
    <row r="412">
      <c r="A412" s="4" t="inlineStr">
        <is>
          <t>Structure</t>
        </is>
      </c>
      <c r="B412" s="4" t="inlineStr">
        <is>
          <t>IT grade C max</t>
        </is>
      </c>
      <c r="D412" s="43" t="n">
        <v>38806.2164104</v>
      </c>
      <c r="E412" s="44">
        <f>Structure!I27</f>
        <v/>
      </c>
      <c r="F412" s="45">
        <f>IF(AND(ISNUMBER(D412),ISNUMBER(E412)),E412-D412,"")</f>
        <v/>
      </c>
      <c r="G412" s="4">
        <f>IF(AND(D412="",E412=""),"Yes",IF(AND(ISNUMBER(D412),ISNUMBER(E412)),IF(ABS(E412-D412)&lt;=1E-9*MAX(1,ABS(D412)),"Yes","No"),IF(D412=E412,"Yes","No")))</f>
        <v/>
      </c>
    </row>
    <row r="413">
      <c r="A413" s="4" t="inlineStr">
        <is>
          <t>Structure</t>
        </is>
      </c>
      <c r="B413" s="4" t="inlineStr">
        <is>
          <t>IT grade C max, local</t>
        </is>
      </c>
      <c r="D413" s="43" t="n">
        <v>38806.2164104</v>
      </c>
      <c r="E413" s="44">
        <f>Structure!M27</f>
        <v/>
      </c>
      <c r="F413" s="45">
        <f>IF(AND(ISNUMBER(D413),ISNUMBER(E413)),E413-D413,"")</f>
        <v/>
      </c>
      <c r="G413" s="4">
        <f>IF(AND(D413="",E413=""),"Yes",IF(AND(ISNUMBER(D413),ISNUMBER(E413)),IF(ABS(E413-D413)&lt;=1E-9*MAX(1,ABS(D413)),"Yes","No"),IF(D413=E413,"Yes","No")))</f>
        <v/>
      </c>
    </row>
    <row r="414">
      <c r="A414" s="4" t="inlineStr">
        <is>
          <t>Structure</t>
        </is>
      </c>
      <c r="B414" s="4" t="inlineStr">
        <is>
          <t>IT grade D min</t>
        </is>
      </c>
      <c r="D414" s="43" t="n">
        <v>37095.0300984</v>
      </c>
      <c r="E414" s="44">
        <f>Structure!G28</f>
        <v/>
      </c>
      <c r="F414" s="45">
        <f>IF(AND(ISNUMBER(D414),ISNUMBER(E414)),E414-D414,"")</f>
        <v/>
      </c>
      <c r="G414" s="4">
        <f>IF(AND(D414="",E414=""),"Yes",IF(AND(ISNUMBER(D414),ISNUMBER(E414)),IF(ABS(E414-D414)&lt;=1E-9*MAX(1,ABS(D414)),"Yes","No"),IF(D414=E414,"Yes","No")))</f>
        <v/>
      </c>
    </row>
    <row r="415">
      <c r="A415" s="4" t="inlineStr">
        <is>
          <t>Structure</t>
        </is>
      </c>
      <c r="B415" s="4" t="inlineStr">
        <is>
          <t>IT grade D mid</t>
        </is>
      </c>
      <c r="D415" s="43" t="n">
        <v>44514.0361181</v>
      </c>
      <c r="E415" s="44">
        <f>Structure!H28</f>
        <v/>
      </c>
      <c r="F415" s="45">
        <f>IF(AND(ISNUMBER(D415),ISNUMBER(E415)),E415-D415,"")</f>
        <v/>
      </c>
      <c r="G415" s="4">
        <f>IF(AND(D415="",E415=""),"Yes",IF(AND(ISNUMBER(D415),ISNUMBER(E415)),IF(ABS(E415-D415)&lt;=1E-9*MAX(1,ABS(D415)),"Yes","No"),IF(D415=E415,"Yes","No")))</f>
        <v/>
      </c>
    </row>
    <row r="416">
      <c r="A416" s="4" t="inlineStr">
        <is>
          <t>Structure</t>
        </is>
      </c>
      <c r="B416" s="4" t="inlineStr">
        <is>
          <t>IT grade D max</t>
        </is>
      </c>
      <c r="D416" s="43" t="n">
        <v>51933.0421378</v>
      </c>
      <c r="E416" s="44">
        <f>Structure!I28</f>
        <v/>
      </c>
      <c r="F416" s="45">
        <f>IF(AND(ISNUMBER(D416),ISNUMBER(E416)),E416-D416,"")</f>
        <v/>
      </c>
      <c r="G416" s="4">
        <f>IF(AND(D416="",E416=""),"Yes",IF(AND(ISNUMBER(D416),ISNUMBER(E416)),IF(ABS(E416-D416)&lt;=1E-9*MAX(1,ABS(D416)),"Yes","No"),IF(D416=E416,"Yes","No")))</f>
        <v/>
      </c>
    </row>
    <row r="417">
      <c r="A417" s="4" t="inlineStr">
        <is>
          <t>Structure</t>
        </is>
      </c>
      <c r="B417" s="4" t="inlineStr">
        <is>
          <t>IT grade D max, local</t>
        </is>
      </c>
      <c r="D417" s="43" t="n">
        <v>51933.0421378</v>
      </c>
      <c r="E417" s="44">
        <f>Structure!M28</f>
        <v/>
      </c>
      <c r="F417" s="45">
        <f>IF(AND(ISNUMBER(D417),ISNUMBER(E417)),E417-D417,"")</f>
        <v/>
      </c>
      <c r="G417" s="4">
        <f>IF(AND(D417="",E417=""),"Yes",IF(AND(ISNUMBER(D417),ISNUMBER(E417)),IF(ABS(E417-D417)&lt;=1E-9*MAX(1,ABS(D417)),"Yes","No"),IF(D417=E417,"Yes","No")))</f>
        <v/>
      </c>
    </row>
    <row r="418">
      <c r="A418" s="4" t="inlineStr">
        <is>
          <t>Structure</t>
        </is>
      </c>
      <c r="B418" s="4" t="inlineStr">
        <is>
          <t>IT grade E min</t>
        </is>
      </c>
      <c r="D418" s="43" t="n">
        <v>48685.6741552</v>
      </c>
      <c r="E418" s="44">
        <f>Structure!G29</f>
        <v/>
      </c>
      <c r="F418" s="45">
        <f>IF(AND(ISNUMBER(D418),ISNUMBER(E418)),E418-D418,"")</f>
        <v/>
      </c>
      <c r="G418" s="4">
        <f>IF(AND(D418="",E418=""),"Yes",IF(AND(ISNUMBER(D418),ISNUMBER(E418)),IF(ABS(E418-D418)&lt;=1E-9*MAX(1,ABS(D418)),"Yes","No"),IF(D418=E418,"Yes","No")))</f>
        <v/>
      </c>
    </row>
    <row r="419">
      <c r="A419" s="4" t="inlineStr">
        <is>
          <t>Structure</t>
        </is>
      </c>
      <c r="B419" s="4" t="inlineStr">
        <is>
          <t>IT grade E mid</t>
        </is>
      </c>
      <c r="D419" s="43" t="n">
        <v>58422.8089863</v>
      </c>
      <c r="E419" s="44">
        <f>Structure!H29</f>
        <v/>
      </c>
      <c r="F419" s="45">
        <f>IF(AND(ISNUMBER(D419),ISNUMBER(E419)),E419-D419,"")</f>
        <v/>
      </c>
      <c r="G419" s="4">
        <f>IF(AND(D419="",E419=""),"Yes",IF(AND(ISNUMBER(D419),ISNUMBER(E419)),IF(ABS(E419-D419)&lt;=1E-9*MAX(1,ABS(D419)),"Yes","No"),IF(D419=E419,"Yes","No")))</f>
        <v/>
      </c>
    </row>
    <row r="420">
      <c r="A420" s="4" t="inlineStr">
        <is>
          <t>Structure</t>
        </is>
      </c>
      <c r="B420" s="4" t="inlineStr">
        <is>
          <t>IT grade E max</t>
        </is>
      </c>
      <c r="D420" s="43" t="n">
        <v>68159.94381729999</v>
      </c>
      <c r="E420" s="44">
        <f>Structure!I29</f>
        <v/>
      </c>
      <c r="F420" s="45">
        <f>IF(AND(ISNUMBER(D420),ISNUMBER(E420)),E420-D420,"")</f>
        <v/>
      </c>
      <c r="G420" s="4">
        <f>IF(AND(D420="",E420=""),"Yes",IF(AND(ISNUMBER(D420),ISNUMBER(E420)),IF(ABS(E420-D420)&lt;=1E-9*MAX(1,ABS(D420)),"Yes","No"),IF(D420=E420,"Yes","No")))</f>
        <v/>
      </c>
    </row>
    <row r="421">
      <c r="A421" s="4" t="inlineStr">
        <is>
          <t>Structure</t>
        </is>
      </c>
      <c r="B421" s="4" t="inlineStr">
        <is>
          <t>IT grade E max, local</t>
        </is>
      </c>
      <c r="D421" s="43" t="n">
        <v>68159.94381729999</v>
      </c>
      <c r="E421" s="44">
        <f>Structure!M29</f>
        <v/>
      </c>
      <c r="F421" s="45">
        <f>IF(AND(ISNUMBER(D421),ISNUMBER(E421)),E421-D421,"")</f>
        <v/>
      </c>
      <c r="G421" s="4">
        <f>IF(AND(D421="",E421=""),"Yes",IF(AND(ISNUMBER(D421),ISNUMBER(E421)),IF(ABS(E421-D421)&lt;=1E-9*MAX(1,ABS(D421)),"Yes","No"),IF(D421=E421,"Yes","No")))</f>
        <v/>
      </c>
    </row>
    <row r="422">
      <c r="A422" s="4" t="inlineStr">
        <is>
          <t>Structure</t>
        </is>
      </c>
      <c r="B422" s="4" t="inlineStr">
        <is>
          <t>IT grade F min</t>
        </is>
      </c>
      <c r="D422" s="43" t="n">
        <v>64544.8739101</v>
      </c>
      <c r="E422" s="44">
        <f>Structure!G30</f>
        <v/>
      </c>
      <c r="F422" s="45">
        <f>IF(AND(ISNUMBER(D422),ISNUMBER(E422)),E422-D422,"")</f>
        <v/>
      </c>
      <c r="G422" s="4">
        <f>IF(AND(D422="",E422=""),"Yes",IF(AND(ISNUMBER(D422),ISNUMBER(E422)),IF(ABS(E422-D422)&lt;=1E-9*MAX(1,ABS(D422)),"Yes","No"),IF(D422=E422,"Yes","No")))</f>
        <v/>
      </c>
    </row>
    <row r="423">
      <c r="A423" s="4" t="inlineStr">
        <is>
          <t>Structure</t>
        </is>
      </c>
      <c r="B423" s="4" t="inlineStr">
        <is>
          <t>IT grade F mid</t>
        </is>
      </c>
      <c r="D423" s="43" t="n">
        <v>80681.0923876</v>
      </c>
      <c r="E423" s="44">
        <f>Structure!H30</f>
        <v/>
      </c>
      <c r="F423" s="45">
        <f>IF(AND(ISNUMBER(D423),ISNUMBER(E423)),E423-D423,"")</f>
        <v/>
      </c>
      <c r="G423" s="4">
        <f>IF(AND(D423="",E423=""),"Yes",IF(AND(ISNUMBER(D423),ISNUMBER(E423)),IF(ABS(E423-D423)&lt;=1E-9*MAX(1,ABS(D423)),"Yes","No"),IF(D423=E423,"Yes","No")))</f>
        <v/>
      </c>
    </row>
    <row r="424">
      <c r="A424" s="4" t="inlineStr">
        <is>
          <t>Structure</t>
        </is>
      </c>
      <c r="B424" s="4" t="inlineStr">
        <is>
          <t>IT grade F max</t>
        </is>
      </c>
      <c r="D424" s="43" t="n">
        <v>96817.31086509999</v>
      </c>
      <c r="E424" s="44">
        <f>Structure!I30</f>
        <v/>
      </c>
      <c r="F424" s="45">
        <f>IF(AND(ISNUMBER(D424),ISNUMBER(E424)),E424-D424,"")</f>
        <v/>
      </c>
      <c r="G424" s="4">
        <f>IF(AND(D424="",E424=""),"Yes",IF(AND(ISNUMBER(D424),ISNUMBER(E424)),IF(ABS(E424-D424)&lt;=1E-9*MAX(1,ABS(D424)),"Yes","No"),IF(D424=E424,"Yes","No")))</f>
        <v/>
      </c>
    </row>
    <row r="425">
      <c r="A425" s="4" t="inlineStr">
        <is>
          <t>Structure</t>
        </is>
      </c>
      <c r="B425" s="4" t="inlineStr">
        <is>
          <t>IT grade F max, local</t>
        </is>
      </c>
      <c r="D425" s="43" t="n">
        <v>96817.31086509999</v>
      </c>
      <c r="E425" s="44">
        <f>Structure!M30</f>
        <v/>
      </c>
      <c r="F425" s="45">
        <f>IF(AND(ISNUMBER(D425),ISNUMBER(E425)),E425-D425,"")</f>
        <v/>
      </c>
      <c r="G425" s="4">
        <f>IF(AND(D425="",E425=""),"Yes",IF(AND(ISNUMBER(D425),ISNUMBER(E425)),IF(ABS(E425-D425)&lt;=1E-9*MAX(1,ABS(D425)),"Yes","No"),IF(D425=E425,"Yes","No")))</f>
        <v/>
      </c>
    </row>
    <row r="426">
      <c r="A426" s="4" t="inlineStr">
        <is>
          <t>Structure</t>
        </is>
      </c>
      <c r="B426" s="4" t="inlineStr">
        <is>
          <t>IT grade G min</t>
        </is>
      </c>
      <c r="D426" s="43" t="n">
        <v>86057.74766189999</v>
      </c>
      <c r="E426" s="44">
        <f>Structure!G31</f>
        <v/>
      </c>
      <c r="F426" s="45">
        <f>IF(AND(ISNUMBER(D426),ISNUMBER(E426)),E426-D426,"")</f>
        <v/>
      </c>
      <c r="G426" s="4">
        <f>IF(AND(D426="",E426=""),"Yes",IF(AND(ISNUMBER(D426),ISNUMBER(E426)),IF(ABS(E426-D426)&lt;=1E-9*MAX(1,ABS(D426)),"Yes","No"),IF(D426=E426,"Yes","No")))</f>
        <v/>
      </c>
    </row>
    <row r="427">
      <c r="A427" s="4" t="inlineStr">
        <is>
          <t>Structure</t>
        </is>
      </c>
      <c r="B427" s="4" t="inlineStr">
        <is>
          <t>IT grade G mid</t>
        </is>
      </c>
      <c r="D427" s="43" t="n">
        <v>111875.07196</v>
      </c>
      <c r="E427" s="44">
        <f>Structure!H31</f>
        <v/>
      </c>
      <c r="F427" s="45">
        <f>IF(AND(ISNUMBER(D427),ISNUMBER(E427)),E427-D427,"")</f>
        <v/>
      </c>
      <c r="G427" s="4">
        <f>IF(AND(D427="",E427=""),"Yes",IF(AND(ISNUMBER(D427),ISNUMBER(E427)),IF(ABS(E427-D427)&lt;=1E-9*MAX(1,ABS(D427)),"Yes","No"),IF(D427=E427,"Yes","No")))</f>
        <v/>
      </c>
    </row>
    <row r="428">
      <c r="A428" s="4" t="inlineStr">
        <is>
          <t>Structure</t>
        </is>
      </c>
      <c r="B428" s="4" t="inlineStr">
        <is>
          <t>IT grade G max</t>
        </is>
      </c>
      <c r="D428" s="43" t="n">
        <v>137692.396259</v>
      </c>
      <c r="E428" s="44">
        <f>Structure!I31</f>
        <v/>
      </c>
      <c r="F428" s="45">
        <f>IF(AND(ISNUMBER(D428),ISNUMBER(E428)),E428-D428,"")</f>
        <v/>
      </c>
      <c r="G428" s="4">
        <f>IF(AND(D428="",E428=""),"Yes",IF(AND(ISNUMBER(D428),ISNUMBER(E428)),IF(ABS(E428-D428)&lt;=1E-9*MAX(1,ABS(D428)),"Yes","No"),IF(D428=E428,"Yes","No")))</f>
        <v/>
      </c>
    </row>
    <row r="429">
      <c r="A429" s="4" t="inlineStr">
        <is>
          <t>Structure</t>
        </is>
      </c>
      <c r="B429" s="4" t="inlineStr">
        <is>
          <t>IT grade G max, local</t>
        </is>
      </c>
      <c r="D429" s="43" t="n">
        <v>137692.396259</v>
      </c>
      <c r="E429" s="44">
        <f>Structure!M31</f>
        <v/>
      </c>
      <c r="F429" s="45">
        <f>IF(AND(ISNUMBER(D429),ISNUMBER(E429)),E429-D429,"")</f>
        <v/>
      </c>
      <c r="G429" s="4">
        <f>IF(AND(D429="",E429=""),"Yes",IF(AND(ISNUMBER(D429),ISNUMBER(E429)),IF(ABS(E429-D429)&lt;=1E-9*MAX(1,ABS(D429)),"Yes","No"),IF(D429=E429,"Yes","No")))</f>
        <v/>
      </c>
    </row>
    <row r="430">
      <c r="A430" s="4" t="inlineStr">
        <is>
          <t>Structure</t>
        </is>
      </c>
      <c r="B430" s="4" t="inlineStr">
        <is>
          <t>PL grade A min</t>
        </is>
      </c>
      <c r="D430" s="43" t="n">
        <v>16933.2220055</v>
      </c>
      <c r="E430" s="44">
        <f>Structure!G32</f>
        <v/>
      </c>
      <c r="F430" s="45">
        <f>IF(AND(ISNUMBER(D430),ISNUMBER(E430)),E430-D430,"")</f>
        <v/>
      </c>
      <c r="G430" s="4">
        <f>IF(AND(D430="",E430=""),"Yes",IF(AND(ISNUMBER(D430),ISNUMBER(E430)),IF(ABS(E430-D430)&lt;=1E-9*MAX(1,ABS(D430)),"Yes","No"),IF(D430=E430,"Yes","No")))</f>
        <v/>
      </c>
    </row>
    <row r="431">
      <c r="A431" s="4" t="inlineStr">
        <is>
          <t>Structure</t>
        </is>
      </c>
      <c r="B431" s="4" t="inlineStr">
        <is>
          <t>PL grade A mid</t>
        </is>
      </c>
      <c r="D431" s="43" t="n">
        <v>19473.2053063</v>
      </c>
      <c r="E431" s="44">
        <f>Structure!H32</f>
        <v/>
      </c>
      <c r="F431" s="45">
        <f>IF(AND(ISNUMBER(D431),ISNUMBER(E431)),E431-D431,"")</f>
        <v/>
      </c>
      <c r="G431" s="4">
        <f>IF(AND(D431="",E431=""),"Yes",IF(AND(ISNUMBER(D431),ISNUMBER(E431)),IF(ABS(E431-D431)&lt;=1E-9*MAX(1,ABS(D431)),"Yes","No"),IF(D431=E431,"Yes","No")))</f>
        <v/>
      </c>
    </row>
    <row r="432">
      <c r="A432" s="4" t="inlineStr">
        <is>
          <t>Structure</t>
        </is>
      </c>
      <c r="B432" s="4" t="inlineStr">
        <is>
          <t>PL grade A max</t>
        </is>
      </c>
      <c r="D432" s="43" t="n">
        <v>22013.1886071</v>
      </c>
      <c r="E432" s="44">
        <f>Structure!I32</f>
        <v/>
      </c>
      <c r="F432" s="45">
        <f>IF(AND(ISNUMBER(D432),ISNUMBER(E432)),E432-D432,"")</f>
        <v/>
      </c>
      <c r="G432" s="4">
        <f>IF(AND(D432="",E432=""),"Yes",IF(AND(ISNUMBER(D432),ISNUMBER(E432)),IF(ABS(E432-D432)&lt;=1E-9*MAX(1,ABS(D432)),"Yes","No"),IF(D432=E432,"Yes","No")))</f>
        <v/>
      </c>
    </row>
    <row r="433">
      <c r="A433" s="4" t="inlineStr">
        <is>
          <t>Structure</t>
        </is>
      </c>
      <c r="B433" s="4" t="inlineStr">
        <is>
          <t>PL grade A max, local</t>
        </is>
      </c>
      <c r="D433" s="43" t="n">
        <v>93705.7412626</v>
      </c>
      <c r="E433" s="44">
        <f>Structure!M32</f>
        <v/>
      </c>
      <c r="F433" s="45">
        <f>IF(AND(ISNUMBER(D433),ISNUMBER(E433)),E433-D433,"")</f>
        <v/>
      </c>
      <c r="G433" s="4">
        <f>IF(AND(D433="",E433=""),"Yes",IF(AND(ISNUMBER(D433),ISNUMBER(E433)),IF(ABS(E433-D433)&lt;=1E-9*MAX(1,ABS(D433)),"Yes","No"),IF(D433=E433,"Yes","No")))</f>
        <v/>
      </c>
    </row>
    <row r="434">
      <c r="A434" s="4" t="inlineStr">
        <is>
          <t>Structure</t>
        </is>
      </c>
      <c r="B434" s="4" t="inlineStr">
        <is>
          <t>PL grade B min</t>
        </is>
      </c>
      <c r="D434" s="43" t="n">
        <v>18287.8797659</v>
      </c>
      <c r="E434" s="44">
        <f>Structure!G33</f>
        <v/>
      </c>
      <c r="F434" s="45">
        <f>IF(AND(ISNUMBER(D434),ISNUMBER(E434)),E434-D434,"")</f>
        <v/>
      </c>
      <c r="G434" s="4">
        <f>IF(AND(D434="",E434=""),"Yes",IF(AND(ISNUMBER(D434),ISNUMBER(E434)),IF(ABS(E434-D434)&lt;=1E-9*MAX(1,ABS(D434)),"Yes","No"),IF(D434=E434,"Yes","No")))</f>
        <v/>
      </c>
    </row>
    <row r="435">
      <c r="A435" s="4" t="inlineStr">
        <is>
          <t>Structure</t>
        </is>
      </c>
      <c r="B435" s="4" t="inlineStr">
        <is>
          <t>PL grade B mid</t>
        </is>
      </c>
      <c r="D435" s="43" t="n">
        <v>21031.0617308</v>
      </c>
      <c r="E435" s="44">
        <f>Structure!H33</f>
        <v/>
      </c>
      <c r="F435" s="45">
        <f>IF(AND(ISNUMBER(D435),ISNUMBER(E435)),E435-D435,"")</f>
        <v/>
      </c>
      <c r="G435" s="4">
        <f>IF(AND(D435="",E435=""),"Yes",IF(AND(ISNUMBER(D435),ISNUMBER(E435)),IF(ABS(E435-D435)&lt;=1E-9*MAX(1,ABS(D435)),"Yes","No"),IF(D435=E435,"Yes","No")))</f>
        <v/>
      </c>
    </row>
    <row r="436">
      <c r="A436" s="4" t="inlineStr">
        <is>
          <t>Structure</t>
        </is>
      </c>
      <c r="B436" s="4" t="inlineStr">
        <is>
          <t>PL grade B max</t>
        </is>
      </c>
      <c r="D436" s="43" t="n">
        <v>23774.2436957</v>
      </c>
      <c r="E436" s="44">
        <f>Structure!I33</f>
        <v/>
      </c>
      <c r="F436" s="45">
        <f>IF(AND(ISNUMBER(D436),ISNUMBER(E436)),E436-D436,"")</f>
        <v/>
      </c>
      <c r="G436" s="4">
        <f>IF(AND(D436="",E436=""),"Yes",IF(AND(ISNUMBER(D436),ISNUMBER(E436)),IF(ABS(E436-D436)&lt;=1E-9*MAX(1,ABS(D436)),"Yes","No"),IF(D436=E436,"Yes","No")))</f>
        <v/>
      </c>
    </row>
    <row r="437">
      <c r="A437" s="4" t="inlineStr">
        <is>
          <t>Structure</t>
        </is>
      </c>
      <c r="B437" s="4" t="inlineStr">
        <is>
          <t>PL grade B max, local</t>
        </is>
      </c>
      <c r="D437" s="43" t="n">
        <v>101202.200564</v>
      </c>
      <c r="E437" s="44">
        <f>Structure!M33</f>
        <v/>
      </c>
      <c r="F437" s="45">
        <f>IF(AND(ISNUMBER(D437),ISNUMBER(E437)),E437-D437,"")</f>
        <v/>
      </c>
      <c r="G437" s="4">
        <f>IF(AND(D437="",E437=""),"Yes",IF(AND(ISNUMBER(D437),ISNUMBER(E437)),IF(ABS(E437-D437)&lt;=1E-9*MAX(1,ABS(D437)),"Yes","No"),IF(D437=E437,"Yes","No")))</f>
        <v/>
      </c>
    </row>
    <row r="438">
      <c r="A438" s="4" t="inlineStr">
        <is>
          <t>Structure</t>
        </is>
      </c>
      <c r="B438" s="4" t="inlineStr">
        <is>
          <t>PL grade C min</t>
        </is>
      </c>
      <c r="D438" s="43" t="n">
        <v>19750.9101472</v>
      </c>
      <c r="E438" s="44">
        <f>Structure!G34</f>
        <v/>
      </c>
      <c r="F438" s="45">
        <f>IF(AND(ISNUMBER(D438),ISNUMBER(E438)),E438-D438,"")</f>
        <v/>
      </c>
      <c r="G438" s="4">
        <f>IF(AND(D438="",E438=""),"Yes",IF(AND(ISNUMBER(D438),ISNUMBER(E438)),IF(ABS(E438-D438)&lt;=1E-9*MAX(1,ABS(D438)),"Yes","No"),IF(D438=E438,"Yes","No")))</f>
        <v/>
      </c>
    </row>
    <row r="439">
      <c r="A439" s="4" t="inlineStr">
        <is>
          <t>Structure</t>
        </is>
      </c>
      <c r="B439" s="4" t="inlineStr">
        <is>
          <t>PL grade C mid</t>
        </is>
      </c>
      <c r="D439" s="43" t="n">
        <v>22713.5466692</v>
      </c>
      <c r="E439" s="44">
        <f>Structure!H34</f>
        <v/>
      </c>
      <c r="F439" s="45">
        <f>IF(AND(ISNUMBER(D439),ISNUMBER(E439)),E439-D439,"")</f>
        <v/>
      </c>
      <c r="G439" s="4">
        <f>IF(AND(D439="",E439=""),"Yes",IF(AND(ISNUMBER(D439),ISNUMBER(E439)),IF(ABS(E439-D439)&lt;=1E-9*MAX(1,ABS(D439)),"Yes","No"),IF(D439=E439,"Yes","No")))</f>
        <v/>
      </c>
    </row>
    <row r="440">
      <c r="A440" s="4" t="inlineStr">
        <is>
          <t>Structure</t>
        </is>
      </c>
      <c r="B440" s="4" t="inlineStr">
        <is>
          <t>PL grade C max</t>
        </is>
      </c>
      <c r="D440" s="43" t="n">
        <v>25676.1831913</v>
      </c>
      <c r="E440" s="44">
        <f>Structure!I34</f>
        <v/>
      </c>
      <c r="F440" s="45">
        <f>IF(AND(ISNUMBER(D440),ISNUMBER(E440)),E440-D440,"")</f>
        <v/>
      </c>
      <c r="G440" s="4">
        <f>IF(AND(D440="",E440=""),"Yes",IF(AND(ISNUMBER(D440),ISNUMBER(E440)),IF(ABS(E440-D440)&lt;=1E-9*MAX(1,ABS(D440)),"Yes","No"),IF(D440=E440,"Yes","No")))</f>
        <v/>
      </c>
    </row>
    <row r="441">
      <c r="A441" s="4" t="inlineStr">
        <is>
          <t>Structure</t>
        </is>
      </c>
      <c r="B441" s="4" t="inlineStr">
        <is>
          <t>PL grade C max, local</t>
        </is>
      </c>
      <c r="D441" s="43" t="n">
        <v>109298.376609</v>
      </c>
      <c r="E441" s="44">
        <f>Structure!M34</f>
        <v/>
      </c>
      <c r="F441" s="45">
        <f>IF(AND(ISNUMBER(D441),ISNUMBER(E441)),E441-D441,"")</f>
        <v/>
      </c>
      <c r="G441" s="4">
        <f>IF(AND(D441="",E441=""),"Yes",IF(AND(ISNUMBER(D441),ISNUMBER(E441)),IF(ABS(E441-D441)&lt;=1E-9*MAX(1,ABS(D441)),"Yes","No"),IF(D441=E441,"Yes","No")))</f>
        <v/>
      </c>
    </row>
    <row r="442">
      <c r="A442" s="4" t="inlineStr">
        <is>
          <t>Structure</t>
        </is>
      </c>
      <c r="B442" s="4" t="inlineStr">
        <is>
          <t>PL grade D min</t>
        </is>
      </c>
      <c r="D442" s="43" t="n">
        <v>24543.9745586</v>
      </c>
      <c r="E442" s="44">
        <f>Structure!G35</f>
        <v/>
      </c>
      <c r="F442" s="45">
        <f>IF(AND(ISNUMBER(D442),ISNUMBER(E442)),E442-D442,"")</f>
        <v/>
      </c>
      <c r="G442" s="4">
        <f>IF(AND(D442="",E442=""),"Yes",IF(AND(ISNUMBER(D442),ISNUMBER(E442)),IF(ABS(E442-D442)&lt;=1E-9*MAX(1,ABS(D442)),"Yes","No"),IF(D442=E442,"Yes","No")))</f>
        <v/>
      </c>
    </row>
    <row r="443">
      <c r="A443" s="4" t="inlineStr">
        <is>
          <t>Structure</t>
        </is>
      </c>
      <c r="B443" s="4" t="inlineStr">
        <is>
          <t>PL grade D mid</t>
        </is>
      </c>
      <c r="D443" s="43" t="n">
        <v>29452.7694704</v>
      </c>
      <c r="E443" s="44">
        <f>Structure!H35</f>
        <v/>
      </c>
      <c r="F443" s="45">
        <f>IF(AND(ISNUMBER(D443),ISNUMBER(E443)),E443-D443,"")</f>
        <v/>
      </c>
      <c r="G443" s="4">
        <f>IF(AND(D443="",E443=""),"Yes",IF(AND(ISNUMBER(D443),ISNUMBER(E443)),IF(ABS(E443-D443)&lt;=1E-9*MAX(1,ABS(D443)),"Yes","No"),IF(D443=E443,"Yes","No")))</f>
        <v/>
      </c>
    </row>
    <row r="444">
      <c r="A444" s="4" t="inlineStr">
        <is>
          <t>Structure</t>
        </is>
      </c>
      <c r="B444" s="4" t="inlineStr">
        <is>
          <t>PL grade D max</t>
        </is>
      </c>
      <c r="D444" s="43" t="n">
        <v>34361.5643821</v>
      </c>
      <c r="E444" s="44">
        <f>Structure!I35</f>
        <v/>
      </c>
      <c r="F444" s="45">
        <f>IF(AND(ISNUMBER(D444),ISNUMBER(E444)),E444-D444,"")</f>
        <v/>
      </c>
      <c r="G444" s="4">
        <f>IF(AND(D444="",E444=""),"Yes",IF(AND(ISNUMBER(D444),ISNUMBER(E444)),IF(ABS(E444-D444)&lt;=1E-9*MAX(1,ABS(D444)),"Yes","No"),IF(D444=E444,"Yes","No")))</f>
        <v/>
      </c>
    </row>
    <row r="445">
      <c r="A445" s="4" t="inlineStr">
        <is>
          <t>Structure</t>
        </is>
      </c>
      <c r="B445" s="4" t="inlineStr">
        <is>
          <t>PL grade D max, local</t>
        </is>
      </c>
      <c r="D445" s="43" t="n">
        <v>146270.307262</v>
      </c>
      <c r="E445" s="44">
        <f>Structure!M35</f>
        <v/>
      </c>
      <c r="F445" s="45">
        <f>IF(AND(ISNUMBER(D445),ISNUMBER(E445)),E445-D445,"")</f>
        <v/>
      </c>
      <c r="G445" s="4">
        <f>IF(AND(D445="",E445=""),"Yes",IF(AND(ISNUMBER(D445),ISNUMBER(E445)),IF(ABS(E445-D445)&lt;=1E-9*MAX(1,ABS(D445)),"Yes","No"),IF(D445=E445,"Yes","No")))</f>
        <v/>
      </c>
    </row>
    <row r="446">
      <c r="A446" s="4" t="inlineStr">
        <is>
          <t>Structure</t>
        </is>
      </c>
      <c r="B446" s="4" t="inlineStr">
        <is>
          <t>PL grade E min</t>
        </is>
      </c>
      <c r="D446" s="43" t="n">
        <v>32212.9391637</v>
      </c>
      <c r="E446" s="44">
        <f>Structure!G36</f>
        <v/>
      </c>
      <c r="F446" s="45">
        <f>IF(AND(ISNUMBER(D446),ISNUMBER(E446)),E446-D446,"")</f>
        <v/>
      </c>
      <c r="G446" s="4">
        <f>IF(AND(D446="",E446=""),"Yes",IF(AND(ISNUMBER(D446),ISNUMBER(E446)),IF(ABS(E446-D446)&lt;=1E-9*MAX(1,ABS(D446)),"Yes","No"),IF(D446=E446,"Yes","No")))</f>
        <v/>
      </c>
    </row>
    <row r="447">
      <c r="A447" s="4" t="inlineStr">
        <is>
          <t>Structure</t>
        </is>
      </c>
      <c r="B447" s="4" t="inlineStr">
        <is>
          <t>PL grade E mid</t>
        </is>
      </c>
      <c r="D447" s="43" t="n">
        <v>38655.5269964</v>
      </c>
      <c r="E447" s="44">
        <f>Structure!H36</f>
        <v/>
      </c>
      <c r="F447" s="45">
        <f>IF(AND(ISNUMBER(D447),ISNUMBER(E447)),E447-D447,"")</f>
        <v/>
      </c>
      <c r="G447" s="4">
        <f>IF(AND(D447="",E447=""),"Yes",IF(AND(ISNUMBER(D447),ISNUMBER(E447)),IF(ABS(E447-D447)&lt;=1E-9*MAX(1,ABS(D447)),"Yes","No"),IF(D447=E447,"Yes","No")))</f>
        <v/>
      </c>
    </row>
    <row r="448">
      <c r="A448" s="4" t="inlineStr">
        <is>
          <t>Structure</t>
        </is>
      </c>
      <c r="B448" s="4" t="inlineStr">
        <is>
          <t>PL grade E max</t>
        </is>
      </c>
      <c r="D448" s="43" t="n">
        <v>45098.1148292</v>
      </c>
      <c r="E448" s="44">
        <f>Structure!I36</f>
        <v/>
      </c>
      <c r="F448" s="45">
        <f>IF(AND(ISNUMBER(D448),ISNUMBER(E448)),E448-D448,"")</f>
        <v/>
      </c>
      <c r="G448" s="4">
        <f>IF(AND(D448="",E448=""),"Yes",IF(AND(ISNUMBER(D448),ISNUMBER(E448)),IF(ABS(E448-D448)&lt;=1E-9*MAX(1,ABS(D448)),"Yes","No"),IF(D448=E448,"Yes","No")))</f>
        <v/>
      </c>
    </row>
    <row r="449">
      <c r="A449" s="4" t="inlineStr">
        <is>
          <t>Structure</t>
        </is>
      </c>
      <c r="B449" s="4" t="inlineStr">
        <is>
          <t>PL grade E max, local</t>
        </is>
      </c>
      <c r="D449" s="43" t="n">
        <v>191973.655205</v>
      </c>
      <c r="E449" s="44">
        <f>Structure!M36</f>
        <v/>
      </c>
      <c r="F449" s="45">
        <f>IF(AND(ISNUMBER(D449),ISNUMBER(E449)),E449-D449,"")</f>
        <v/>
      </c>
      <c r="G449" s="4">
        <f>IF(AND(D449="",E449=""),"Yes",IF(AND(ISNUMBER(D449),ISNUMBER(E449)),IF(ABS(E449-D449)&lt;=1E-9*MAX(1,ABS(D449)),"Yes","No"),IF(D449=E449,"Yes","No")))</f>
        <v/>
      </c>
    </row>
    <row r="450">
      <c r="A450" s="4" t="inlineStr">
        <is>
          <t>Structure</t>
        </is>
      </c>
      <c r="B450" s="4" t="inlineStr">
        <is>
          <t>PL grade F min</t>
        </is>
      </c>
      <c r="D450" s="43" t="n">
        <v>42706.1991576</v>
      </c>
      <c r="E450" s="44">
        <f>Structure!G37</f>
        <v/>
      </c>
      <c r="F450" s="45">
        <f>IF(AND(ISNUMBER(D450),ISNUMBER(E450)),E450-D450,"")</f>
        <v/>
      </c>
      <c r="G450" s="4">
        <f>IF(AND(D450="",E450=""),"Yes",IF(AND(ISNUMBER(D450),ISNUMBER(E450)),IF(ABS(E450-D450)&lt;=1E-9*MAX(1,ABS(D450)),"Yes","No"),IF(D450=E450,"Yes","No")))</f>
        <v/>
      </c>
    </row>
    <row r="451">
      <c r="A451" s="4" t="inlineStr">
        <is>
          <t>Structure</t>
        </is>
      </c>
      <c r="B451" s="4" t="inlineStr">
        <is>
          <t>PL grade F mid</t>
        </is>
      </c>
      <c r="D451" s="43" t="n">
        <v>53382.748947</v>
      </c>
      <c r="E451" s="44">
        <f>Structure!H37</f>
        <v/>
      </c>
      <c r="F451" s="45">
        <f>IF(AND(ISNUMBER(D451),ISNUMBER(E451)),E451-D451,"")</f>
        <v/>
      </c>
      <c r="G451" s="4">
        <f>IF(AND(D451="",E451=""),"Yes",IF(AND(ISNUMBER(D451),ISNUMBER(E451)),IF(ABS(E451-D451)&lt;=1E-9*MAX(1,ABS(D451)),"Yes","No"),IF(D451=E451,"Yes","No")))</f>
        <v/>
      </c>
    </row>
    <row r="452">
      <c r="A452" s="4" t="inlineStr">
        <is>
          <t>Structure</t>
        </is>
      </c>
      <c r="B452" s="4" t="inlineStr">
        <is>
          <t>PL grade F max</t>
        </is>
      </c>
      <c r="D452" s="43" t="n">
        <v>64059.2987364</v>
      </c>
      <c r="E452" s="44">
        <f>Structure!I37</f>
        <v/>
      </c>
      <c r="F452" s="45">
        <f>IF(AND(ISNUMBER(D452),ISNUMBER(E452)),E452-D452,"")</f>
        <v/>
      </c>
      <c r="G452" s="4">
        <f>IF(AND(D452="",E452=""),"Yes",IF(AND(ISNUMBER(D452),ISNUMBER(E452)),IF(ABS(E452-D452)&lt;=1E-9*MAX(1,ABS(D452)),"Yes","No"),IF(D452=E452,"Yes","No")))</f>
        <v/>
      </c>
    </row>
    <row r="453">
      <c r="A453" s="4" t="inlineStr">
        <is>
          <t>Structure</t>
        </is>
      </c>
      <c r="B453" s="4" t="inlineStr">
        <is>
          <t>PL grade F max, local</t>
        </is>
      </c>
      <c r="D453" s="43" t="n">
        <v>272687.622861</v>
      </c>
      <c r="E453" s="44">
        <f>Structure!M37</f>
        <v/>
      </c>
      <c r="F453" s="45">
        <f>IF(AND(ISNUMBER(D453),ISNUMBER(E453)),E453-D453,"")</f>
        <v/>
      </c>
      <c r="G453" s="4">
        <f>IF(AND(D453="",E453=""),"Yes",IF(AND(ISNUMBER(D453),ISNUMBER(E453)),IF(ABS(E453-D453)&lt;=1E-9*MAX(1,ABS(D453)),"Yes","No"),IF(D453=E453,"Yes","No")))</f>
        <v/>
      </c>
    </row>
    <row r="454">
      <c r="A454" s="4" t="inlineStr">
        <is>
          <t>Structure</t>
        </is>
      </c>
      <c r="B454" s="4" t="inlineStr">
        <is>
          <t>PL grade G min</t>
        </is>
      </c>
      <c r="D454" s="43" t="n">
        <v>56940.2198511</v>
      </c>
      <c r="E454" s="44">
        <f>Structure!G38</f>
        <v/>
      </c>
      <c r="F454" s="45">
        <f>IF(AND(ISNUMBER(D454),ISNUMBER(E454)),E454-D454,"")</f>
        <v/>
      </c>
      <c r="G454" s="4">
        <f>IF(AND(D454="",E454=""),"Yes",IF(AND(ISNUMBER(D454),ISNUMBER(E454)),IF(ABS(E454-D454)&lt;=1E-9*MAX(1,ABS(D454)),"Yes","No"),IF(D454=E454,"Yes","No")))</f>
        <v/>
      </c>
    </row>
    <row r="455">
      <c r="A455" s="4" t="inlineStr">
        <is>
          <t>Structure</t>
        </is>
      </c>
      <c r="B455" s="4" t="inlineStr">
        <is>
          <t>PL grade G mid</t>
        </is>
      </c>
      <c r="D455" s="43" t="n">
        <v>74022.2858064</v>
      </c>
      <c r="E455" s="44">
        <f>Structure!H38</f>
        <v/>
      </c>
      <c r="F455" s="45">
        <f>IF(AND(ISNUMBER(D455),ISNUMBER(E455)),E455-D455,"")</f>
        <v/>
      </c>
      <c r="G455" s="4">
        <f>IF(AND(D455="",E455=""),"Yes",IF(AND(ISNUMBER(D455),ISNUMBER(E455)),IF(ABS(E455-D455)&lt;=1E-9*MAX(1,ABS(D455)),"Yes","No"),IF(D455=E455,"Yes","No")))</f>
        <v/>
      </c>
    </row>
    <row r="456">
      <c r="A456" s="4" t="inlineStr">
        <is>
          <t>Structure</t>
        </is>
      </c>
      <c r="B456" s="4" t="inlineStr">
        <is>
          <t>PL grade G max</t>
        </is>
      </c>
      <c r="D456" s="43" t="n">
        <v>91104.3517617</v>
      </c>
      <c r="E456" s="44">
        <f>Structure!I38</f>
        <v/>
      </c>
      <c r="F456" s="45">
        <f>IF(AND(ISNUMBER(D456),ISNUMBER(E456)),E456-D456,"")</f>
        <v/>
      </c>
      <c r="G456" s="4">
        <f>IF(AND(D456="",E456=""),"Yes",IF(AND(ISNUMBER(D456),ISNUMBER(E456)),IF(ABS(E456-D456)&lt;=1E-9*MAX(1,ABS(D456)),"Yes","No"),IF(D456=E456,"Yes","No")))</f>
        <v/>
      </c>
    </row>
    <row r="457">
      <c r="A457" s="4" t="inlineStr">
        <is>
          <t>Structure</t>
        </is>
      </c>
      <c r="B457" s="4" t="inlineStr">
        <is>
          <t>PL grade G max, local</t>
        </is>
      </c>
      <c r="D457" s="43" t="n">
        <v>387813.004579</v>
      </c>
      <c r="E457" s="44">
        <f>Structure!M38</f>
        <v/>
      </c>
      <c r="F457" s="45">
        <f>IF(AND(ISNUMBER(D457),ISNUMBER(E457)),E457-D457,"")</f>
        <v/>
      </c>
      <c r="G457" s="4">
        <f>IF(AND(D457="",E457=""),"Yes",IF(AND(ISNUMBER(D457),ISNUMBER(E457)),IF(ABS(E457-D457)&lt;=1E-9*MAX(1,ABS(D457)),"Yes","No"),IF(D457=E457,"Yes","No")))</f>
        <v/>
      </c>
    </row>
    <row r="458">
      <c r="A458" s="4" t="inlineStr">
        <is>
          <t>Structure</t>
        </is>
      </c>
      <c r="B458" s="4" t="inlineStr">
        <is>
          <t>DE grade A min</t>
        </is>
      </c>
      <c r="D458" s="43" t="n">
        <v>38675.4938394</v>
      </c>
      <c r="E458" s="44">
        <f>Structure!G39</f>
        <v/>
      </c>
      <c r="F458" s="45">
        <f>IF(AND(ISNUMBER(D458),ISNUMBER(E458)),E458-D458,"")</f>
        <v/>
      </c>
      <c r="G458" s="4">
        <f>IF(AND(D458="",E458=""),"Yes",IF(AND(ISNUMBER(D458),ISNUMBER(E458)),IF(ABS(E458-D458)&lt;=1E-9*MAX(1,ABS(D458)),"Yes","No"),IF(D458=E458,"Yes","No")))</f>
        <v/>
      </c>
    </row>
    <row r="459">
      <c r="A459" s="4" t="inlineStr">
        <is>
          <t>Structure</t>
        </is>
      </c>
      <c r="B459" s="4" t="inlineStr">
        <is>
          <t>DE grade A mid</t>
        </is>
      </c>
      <c r="D459" s="43" t="n">
        <v>44476.8179154</v>
      </c>
      <c r="E459" s="44">
        <f>Structure!H39</f>
        <v/>
      </c>
      <c r="F459" s="45">
        <f>IF(AND(ISNUMBER(D459),ISNUMBER(E459)),E459-D459,"")</f>
        <v/>
      </c>
      <c r="G459" s="4">
        <f>IF(AND(D459="",E459=""),"Yes",IF(AND(ISNUMBER(D459),ISNUMBER(E459)),IF(ABS(E459-D459)&lt;=1E-9*MAX(1,ABS(D459)),"Yes","No"),IF(D459=E459,"Yes","No")))</f>
        <v/>
      </c>
    </row>
    <row r="460">
      <c r="A460" s="4" t="inlineStr">
        <is>
          <t>Structure</t>
        </is>
      </c>
      <c r="B460" s="4" t="inlineStr">
        <is>
          <t>DE grade A max</t>
        </is>
      </c>
      <c r="D460" s="43" t="n">
        <v>50278.1419913</v>
      </c>
      <c r="E460" s="44">
        <f>Structure!I39</f>
        <v/>
      </c>
      <c r="F460" s="45">
        <f>IF(AND(ISNUMBER(D460),ISNUMBER(E460)),E460-D460,"")</f>
        <v/>
      </c>
      <c r="G460" s="4">
        <f>IF(AND(D460="",E460=""),"Yes",IF(AND(ISNUMBER(D460),ISNUMBER(E460)),IF(ABS(E460-D460)&lt;=1E-9*MAX(1,ABS(D460)),"Yes","No"),IF(D460=E460,"Yes","No")))</f>
        <v/>
      </c>
    </row>
    <row r="461">
      <c r="A461" s="4" t="inlineStr">
        <is>
          <t>Structure</t>
        </is>
      </c>
      <c r="B461" s="4" t="inlineStr">
        <is>
          <t>DE grade A max, local</t>
        </is>
      </c>
      <c r="D461" s="43" t="n">
        <v>50278.1419913</v>
      </c>
      <c r="E461" s="44">
        <f>Structure!M39</f>
        <v/>
      </c>
      <c r="F461" s="45">
        <f>IF(AND(ISNUMBER(D461),ISNUMBER(E461)),E461-D461,"")</f>
        <v/>
      </c>
      <c r="G461" s="4">
        <f>IF(AND(D461="",E461=""),"Yes",IF(AND(ISNUMBER(D461),ISNUMBER(E461)),IF(ABS(E461-D461)&lt;=1E-9*MAX(1,ABS(D461)),"Yes","No"),IF(D461=E461,"Yes","No")))</f>
        <v/>
      </c>
    </row>
    <row r="462">
      <c r="A462" s="4" t="inlineStr">
        <is>
          <t>Structure</t>
        </is>
      </c>
      <c r="B462" s="4" t="inlineStr">
        <is>
          <t>DE grade B min</t>
        </is>
      </c>
      <c r="D462" s="43" t="n">
        <v>41769.5333466</v>
      </c>
      <c r="E462" s="44">
        <f>Structure!G40</f>
        <v/>
      </c>
      <c r="F462" s="45">
        <f>IF(AND(ISNUMBER(D462),ISNUMBER(E462)),E462-D462,"")</f>
        <v/>
      </c>
      <c r="G462" s="4">
        <f>IF(AND(D462="",E462=""),"Yes",IF(AND(ISNUMBER(D462),ISNUMBER(E462)),IF(ABS(E462-D462)&lt;=1E-9*MAX(1,ABS(D462)),"Yes","No"),IF(D462=E462,"Yes","No")))</f>
        <v/>
      </c>
    </row>
    <row r="463">
      <c r="A463" s="4" t="inlineStr">
        <is>
          <t>Structure</t>
        </is>
      </c>
      <c r="B463" s="4" t="inlineStr">
        <is>
          <t>DE grade B mid</t>
        </is>
      </c>
      <c r="D463" s="43" t="n">
        <v>48034.9633486</v>
      </c>
      <c r="E463" s="44">
        <f>Structure!H40</f>
        <v/>
      </c>
      <c r="F463" s="45">
        <f>IF(AND(ISNUMBER(D463),ISNUMBER(E463)),E463-D463,"")</f>
        <v/>
      </c>
      <c r="G463" s="4">
        <f>IF(AND(D463="",E463=""),"Yes",IF(AND(ISNUMBER(D463),ISNUMBER(E463)),IF(ABS(E463-D463)&lt;=1E-9*MAX(1,ABS(D463)),"Yes","No"),IF(D463=E463,"Yes","No")))</f>
        <v/>
      </c>
    </row>
    <row r="464">
      <c r="A464" s="4" t="inlineStr">
        <is>
          <t>Structure</t>
        </is>
      </c>
      <c r="B464" s="4" t="inlineStr">
        <is>
          <t>DE grade B max</t>
        </is>
      </c>
      <c r="D464" s="43" t="n">
        <v>54300.3933506</v>
      </c>
      <c r="E464" s="44">
        <f>Structure!I40</f>
        <v/>
      </c>
      <c r="F464" s="45">
        <f>IF(AND(ISNUMBER(D464),ISNUMBER(E464)),E464-D464,"")</f>
        <v/>
      </c>
      <c r="G464" s="4">
        <f>IF(AND(D464="",E464=""),"Yes",IF(AND(ISNUMBER(D464),ISNUMBER(E464)),IF(ABS(E464-D464)&lt;=1E-9*MAX(1,ABS(D464)),"Yes","No"),IF(D464=E464,"Yes","No")))</f>
        <v/>
      </c>
    </row>
    <row r="465">
      <c r="A465" s="4" t="inlineStr">
        <is>
          <t>Structure</t>
        </is>
      </c>
      <c r="B465" s="4" t="inlineStr">
        <is>
          <t>DE grade B max, local</t>
        </is>
      </c>
      <c r="D465" s="43" t="n">
        <v>54300.3933506</v>
      </c>
      <c r="E465" s="44">
        <f>Structure!M40</f>
        <v/>
      </c>
      <c r="F465" s="45">
        <f>IF(AND(ISNUMBER(D465),ISNUMBER(E465)),E465-D465,"")</f>
        <v/>
      </c>
      <c r="G465" s="4">
        <f>IF(AND(D465="",E465=""),"Yes",IF(AND(ISNUMBER(D465),ISNUMBER(E465)),IF(ABS(E465-D465)&lt;=1E-9*MAX(1,ABS(D465)),"Yes","No"),IF(D465=E465,"Yes","No")))</f>
        <v/>
      </c>
    </row>
    <row r="466">
      <c r="A466" s="4" t="inlineStr">
        <is>
          <t>Structure</t>
        </is>
      </c>
      <c r="B466" s="4" t="inlineStr">
        <is>
          <t>DE grade C min</t>
        </is>
      </c>
      <c r="D466" s="43" t="n">
        <v>45111.0960143</v>
      </c>
      <c r="E466" s="44">
        <f>Structure!G41</f>
        <v/>
      </c>
      <c r="F466" s="45">
        <f>IF(AND(ISNUMBER(D466),ISNUMBER(E466)),E466-D466,"")</f>
        <v/>
      </c>
      <c r="G466" s="4">
        <f>IF(AND(D466="",E466=""),"Yes",IF(AND(ISNUMBER(D466),ISNUMBER(E466)),IF(ABS(E466-D466)&lt;=1E-9*MAX(1,ABS(D466)),"Yes","No"),IF(D466=E466,"Yes","No")))</f>
        <v/>
      </c>
    </row>
    <row r="467">
      <c r="A467" s="4" t="inlineStr">
        <is>
          <t>Structure</t>
        </is>
      </c>
      <c r="B467" s="4" t="inlineStr">
        <is>
          <t>DE grade C mid</t>
        </is>
      </c>
      <c r="D467" s="43" t="n">
        <v>51877.7604165</v>
      </c>
      <c r="E467" s="44">
        <f>Structure!H41</f>
        <v/>
      </c>
      <c r="F467" s="45">
        <f>IF(AND(ISNUMBER(D467),ISNUMBER(E467)),E467-D467,"")</f>
        <v/>
      </c>
      <c r="G467" s="4">
        <f>IF(AND(D467="",E467=""),"Yes",IF(AND(ISNUMBER(D467),ISNUMBER(E467)),IF(ABS(E467-D467)&lt;=1E-9*MAX(1,ABS(D467)),"Yes","No"),IF(D467=E467,"Yes","No")))</f>
        <v/>
      </c>
    </row>
    <row r="468">
      <c r="A468" s="4" t="inlineStr">
        <is>
          <t>Structure</t>
        </is>
      </c>
      <c r="B468" s="4" t="inlineStr">
        <is>
          <t>DE grade C max</t>
        </is>
      </c>
      <c r="D468" s="43" t="n">
        <v>58644.4248186</v>
      </c>
      <c r="E468" s="44">
        <f>Structure!I41</f>
        <v/>
      </c>
      <c r="F468" s="45">
        <f>IF(AND(ISNUMBER(D468),ISNUMBER(E468)),E468-D468,"")</f>
        <v/>
      </c>
      <c r="G468" s="4">
        <f>IF(AND(D468="",E468=""),"Yes",IF(AND(ISNUMBER(D468),ISNUMBER(E468)),IF(ABS(E468-D468)&lt;=1E-9*MAX(1,ABS(D468)),"Yes","No"),IF(D468=E468,"Yes","No")))</f>
        <v/>
      </c>
    </row>
    <row r="469">
      <c r="A469" s="4" t="inlineStr">
        <is>
          <t>Structure</t>
        </is>
      </c>
      <c r="B469" s="4" t="inlineStr">
        <is>
          <t>DE grade C max, local</t>
        </is>
      </c>
      <c r="D469" s="43" t="n">
        <v>58644.4248186</v>
      </c>
      <c r="E469" s="44">
        <f>Structure!M41</f>
        <v/>
      </c>
      <c r="F469" s="45">
        <f>IF(AND(ISNUMBER(D469),ISNUMBER(E469)),E469-D469,"")</f>
        <v/>
      </c>
      <c r="G469" s="4">
        <f>IF(AND(D469="",E469=""),"Yes",IF(AND(ISNUMBER(D469),ISNUMBER(E469)),IF(ABS(E469-D469)&lt;=1E-9*MAX(1,ABS(D469)),"Yes","No"),IF(D469=E469,"Yes","No")))</f>
        <v/>
      </c>
    </row>
    <row r="470">
      <c r="A470" s="4" t="inlineStr">
        <is>
          <t>Structure</t>
        </is>
      </c>
      <c r="B470" s="4" t="inlineStr">
        <is>
          <t>DE grade D min</t>
        </is>
      </c>
      <c r="D470" s="43" t="n">
        <v>56058.4593134</v>
      </c>
      <c r="E470" s="44">
        <f>Structure!G42</f>
        <v/>
      </c>
      <c r="F470" s="45">
        <f>IF(AND(ISNUMBER(D470),ISNUMBER(E470)),E470-D470,"")</f>
        <v/>
      </c>
      <c r="G470" s="4">
        <f>IF(AND(D470="",E470=""),"Yes",IF(AND(ISNUMBER(D470),ISNUMBER(E470)),IF(ABS(E470-D470)&lt;=1E-9*MAX(1,ABS(D470)),"Yes","No"),IF(D470=E470,"Yes","No")))</f>
        <v/>
      </c>
    </row>
    <row r="471">
      <c r="A471" s="4" t="inlineStr">
        <is>
          <t>Structure</t>
        </is>
      </c>
      <c r="B471" s="4" t="inlineStr">
        <is>
          <t>DE grade D mid</t>
        </is>
      </c>
      <c r="D471" s="43" t="n">
        <v>67270.1511761</v>
      </c>
      <c r="E471" s="44">
        <f>Structure!H42</f>
        <v/>
      </c>
      <c r="F471" s="45">
        <f>IF(AND(ISNUMBER(D471),ISNUMBER(E471)),E471-D471,"")</f>
        <v/>
      </c>
      <c r="G471" s="4">
        <f>IF(AND(D471="",E471=""),"Yes",IF(AND(ISNUMBER(D471),ISNUMBER(E471)),IF(ABS(E471-D471)&lt;=1E-9*MAX(1,ABS(D471)),"Yes","No"),IF(D471=E471,"Yes","No")))</f>
        <v/>
      </c>
    </row>
    <row r="472">
      <c r="A472" s="4" t="inlineStr">
        <is>
          <t>Structure</t>
        </is>
      </c>
      <c r="B472" s="4" t="inlineStr">
        <is>
          <t>DE grade D max</t>
        </is>
      </c>
      <c r="D472" s="43" t="n">
        <v>78481.8430388</v>
      </c>
      <c r="E472" s="44">
        <f>Structure!I42</f>
        <v/>
      </c>
      <c r="F472" s="45">
        <f>IF(AND(ISNUMBER(D472),ISNUMBER(E472)),E472-D472,"")</f>
        <v/>
      </c>
      <c r="G472" s="4">
        <f>IF(AND(D472="",E472=""),"Yes",IF(AND(ISNUMBER(D472),ISNUMBER(E472)),IF(ABS(E472-D472)&lt;=1E-9*MAX(1,ABS(D472)),"Yes","No"),IF(D472=E472,"Yes","No")))</f>
        <v/>
      </c>
    </row>
    <row r="473">
      <c r="A473" s="4" t="inlineStr">
        <is>
          <t>Structure</t>
        </is>
      </c>
      <c r="B473" s="4" t="inlineStr">
        <is>
          <t>DE grade D max, local</t>
        </is>
      </c>
      <c r="D473" s="43" t="n">
        <v>78481.8430388</v>
      </c>
      <c r="E473" s="44">
        <f>Structure!M42</f>
        <v/>
      </c>
      <c r="F473" s="45">
        <f>IF(AND(ISNUMBER(D473),ISNUMBER(E473)),E473-D473,"")</f>
        <v/>
      </c>
      <c r="G473" s="4">
        <f>IF(AND(D473="",E473=""),"Yes",IF(AND(ISNUMBER(D473),ISNUMBER(E473)),IF(ABS(E473-D473)&lt;=1E-9*MAX(1,ABS(D473)),"Yes","No"),IF(D473=E473,"Yes","No")))</f>
        <v/>
      </c>
    </row>
    <row r="474">
      <c r="A474" s="4" t="inlineStr">
        <is>
          <t>Structure</t>
        </is>
      </c>
      <c r="B474" s="4" t="inlineStr">
        <is>
          <t>DE grade E min</t>
        </is>
      </c>
      <c r="D474" s="43" t="n">
        <v>73574.3811647</v>
      </c>
      <c r="E474" s="44">
        <f>Structure!G43</f>
        <v/>
      </c>
      <c r="F474" s="45">
        <f>IF(AND(ISNUMBER(D474),ISNUMBER(E474)),E474-D474,"")</f>
        <v/>
      </c>
      <c r="G474" s="4">
        <f>IF(AND(D474="",E474=""),"Yes",IF(AND(ISNUMBER(D474),ISNUMBER(E474)),IF(ABS(E474-D474)&lt;=1E-9*MAX(1,ABS(D474)),"Yes","No"),IF(D474=E474,"Yes","No")))</f>
        <v/>
      </c>
    </row>
    <row r="475">
      <c r="A475" s="4" t="inlineStr">
        <is>
          <t>Structure</t>
        </is>
      </c>
      <c r="B475" s="4" t="inlineStr">
        <is>
          <t>DE grade E mid</t>
        </is>
      </c>
      <c r="D475" s="43" t="n">
        <v>88289.2573976</v>
      </c>
      <c r="E475" s="44">
        <f>Structure!H43</f>
        <v/>
      </c>
      <c r="F475" s="45">
        <f>IF(AND(ISNUMBER(D475),ISNUMBER(E475)),E475-D475,"")</f>
        <v/>
      </c>
      <c r="G475" s="4">
        <f>IF(AND(D475="",E475=""),"Yes",IF(AND(ISNUMBER(D475),ISNUMBER(E475)),IF(ABS(E475-D475)&lt;=1E-9*MAX(1,ABS(D475)),"Yes","No"),IF(D475=E475,"Yes","No")))</f>
        <v/>
      </c>
    </row>
    <row r="476">
      <c r="A476" s="4" t="inlineStr">
        <is>
          <t>Structure</t>
        </is>
      </c>
      <c r="B476" s="4" t="inlineStr">
        <is>
          <t>DE grade E max</t>
        </is>
      </c>
      <c r="D476" s="43" t="n">
        <v>103004.133631</v>
      </c>
      <c r="E476" s="44">
        <f>Structure!I43</f>
        <v/>
      </c>
      <c r="F476" s="45">
        <f>IF(AND(ISNUMBER(D476),ISNUMBER(E476)),E476-D476,"")</f>
        <v/>
      </c>
      <c r="G476" s="4">
        <f>IF(AND(D476="",E476=""),"Yes",IF(AND(ISNUMBER(D476),ISNUMBER(E476)),IF(ABS(E476-D476)&lt;=1E-9*MAX(1,ABS(D476)),"Yes","No"),IF(D476=E476,"Yes","No")))</f>
        <v/>
      </c>
    </row>
    <row r="477">
      <c r="A477" s="4" t="inlineStr">
        <is>
          <t>Structure</t>
        </is>
      </c>
      <c r="B477" s="4" t="inlineStr">
        <is>
          <t>DE grade E max, local</t>
        </is>
      </c>
      <c r="D477" s="43" t="n">
        <v>103004.133631</v>
      </c>
      <c r="E477" s="44">
        <f>Structure!M43</f>
        <v/>
      </c>
      <c r="F477" s="45">
        <f>IF(AND(ISNUMBER(D477),ISNUMBER(E477)),E477-D477,"")</f>
        <v/>
      </c>
      <c r="G477" s="4">
        <f>IF(AND(D477="",E477=""),"Yes",IF(AND(ISNUMBER(D477),ISNUMBER(E477)),IF(ABS(E477-D477)&lt;=1E-9*MAX(1,ABS(D477)),"Yes","No"),IF(D477=E477,"Yes","No")))</f>
        <v/>
      </c>
    </row>
    <row r="478">
      <c r="A478" s="4" t="inlineStr">
        <is>
          <t>Structure</t>
        </is>
      </c>
      <c r="B478" s="4" t="inlineStr">
        <is>
          <t>DE grade F min</t>
        </is>
      </c>
      <c r="D478" s="43" t="n">
        <v>97540.996149</v>
      </c>
      <c r="E478" s="44">
        <f>Structure!G44</f>
        <v/>
      </c>
      <c r="F478" s="45">
        <f>IF(AND(ISNUMBER(D478),ISNUMBER(E478)),E478-D478,"")</f>
        <v/>
      </c>
      <c r="G478" s="4">
        <f>IF(AND(D478="",E478=""),"Yes",IF(AND(ISNUMBER(D478),ISNUMBER(E478)),IF(ABS(E478-D478)&lt;=1E-9*MAX(1,ABS(D478)),"Yes","No"),IF(D478=E478,"Yes","No")))</f>
        <v/>
      </c>
    </row>
    <row r="479">
      <c r="A479" s="4" t="inlineStr">
        <is>
          <t>Structure</t>
        </is>
      </c>
      <c r="B479" s="4" t="inlineStr">
        <is>
          <t>DE grade F mid</t>
        </is>
      </c>
      <c r="D479" s="43" t="n">
        <v>121926.245186</v>
      </c>
      <c r="E479" s="44">
        <f>Structure!H44</f>
        <v/>
      </c>
      <c r="F479" s="45">
        <f>IF(AND(ISNUMBER(D479),ISNUMBER(E479)),E479-D479,"")</f>
        <v/>
      </c>
      <c r="G479" s="4">
        <f>IF(AND(D479="",E479=""),"Yes",IF(AND(ISNUMBER(D479),ISNUMBER(E479)),IF(ABS(E479-D479)&lt;=1E-9*MAX(1,ABS(D479)),"Yes","No"),IF(D479=E479,"Yes","No")))</f>
        <v/>
      </c>
    </row>
    <row r="480">
      <c r="A480" s="4" t="inlineStr">
        <is>
          <t>Structure</t>
        </is>
      </c>
      <c r="B480" s="4" t="inlineStr">
        <is>
          <t>DE grade F max</t>
        </is>
      </c>
      <c r="D480" s="43" t="n">
        <v>146311.494224</v>
      </c>
      <c r="E480" s="44">
        <f>Structure!I44</f>
        <v/>
      </c>
      <c r="F480" s="45">
        <f>IF(AND(ISNUMBER(D480),ISNUMBER(E480)),E480-D480,"")</f>
        <v/>
      </c>
      <c r="G480" s="4">
        <f>IF(AND(D480="",E480=""),"Yes",IF(AND(ISNUMBER(D480),ISNUMBER(E480)),IF(ABS(E480-D480)&lt;=1E-9*MAX(1,ABS(D480)),"Yes","No"),IF(D480=E480,"Yes","No")))</f>
        <v/>
      </c>
    </row>
    <row r="481">
      <c r="A481" s="4" t="inlineStr">
        <is>
          <t>Structure</t>
        </is>
      </c>
      <c r="B481" s="4" t="inlineStr">
        <is>
          <t>DE grade F max, local</t>
        </is>
      </c>
      <c r="D481" s="43" t="n">
        <v>146311.494224</v>
      </c>
      <c r="E481" s="44">
        <f>Structure!M44</f>
        <v/>
      </c>
      <c r="F481" s="45">
        <f>IF(AND(ISNUMBER(D481),ISNUMBER(E481)),E481-D481,"")</f>
        <v/>
      </c>
      <c r="G481" s="4">
        <f>IF(AND(D481="",E481=""),"Yes",IF(AND(ISNUMBER(D481),ISNUMBER(E481)),IF(ABS(E481-D481)&lt;=1E-9*MAX(1,ABS(D481)),"Yes","No"),IF(D481=E481,"Yes","No")))</f>
        <v/>
      </c>
    </row>
    <row r="482">
      <c r="A482" s="4" t="inlineStr">
        <is>
          <t>Structure</t>
        </is>
      </c>
      <c r="B482" s="4" t="inlineStr">
        <is>
          <t>DE grade G min</t>
        </is>
      </c>
      <c r="D482" s="43" t="n">
        <v>130051.511836</v>
      </c>
      <c r="E482" s="44">
        <f>Structure!G45</f>
        <v/>
      </c>
      <c r="F482" s="45">
        <f>IF(AND(ISNUMBER(D482),ISNUMBER(E482)),E482-D482,"")</f>
        <v/>
      </c>
      <c r="G482" s="4">
        <f>IF(AND(D482="",E482=""),"Yes",IF(AND(ISNUMBER(D482),ISNUMBER(E482)),IF(ABS(E482-D482)&lt;=1E-9*MAX(1,ABS(D482)),"Yes","No"),IF(D482=E482,"Yes","No")))</f>
        <v/>
      </c>
    </row>
    <row r="483">
      <c r="A483" s="4" t="inlineStr">
        <is>
          <t>Structure</t>
        </is>
      </c>
      <c r="B483" s="4" t="inlineStr">
        <is>
          <t>DE grade G mid</t>
        </is>
      </c>
      <c r="D483" s="43" t="n">
        <v>169066.965387</v>
      </c>
      <c r="E483" s="44">
        <f>Structure!H45</f>
        <v/>
      </c>
      <c r="F483" s="45">
        <f>IF(AND(ISNUMBER(D483),ISNUMBER(E483)),E483-D483,"")</f>
        <v/>
      </c>
      <c r="G483" s="4">
        <f>IF(AND(D483="",E483=""),"Yes",IF(AND(ISNUMBER(D483),ISNUMBER(E483)),IF(ABS(E483-D483)&lt;=1E-9*MAX(1,ABS(D483)),"Yes","No"),IF(D483=E483,"Yes","No")))</f>
        <v/>
      </c>
    </row>
    <row r="484">
      <c r="A484" s="4" t="inlineStr">
        <is>
          <t>Structure</t>
        </is>
      </c>
      <c r="B484" s="4" t="inlineStr">
        <is>
          <t>DE grade G max</t>
        </is>
      </c>
      <c r="D484" s="43" t="n">
        <v>208082.418938</v>
      </c>
      <c r="E484" s="44">
        <f>Structure!I45</f>
        <v/>
      </c>
      <c r="F484" s="45">
        <f>IF(AND(ISNUMBER(D484),ISNUMBER(E484)),E484-D484,"")</f>
        <v/>
      </c>
      <c r="G484" s="4">
        <f>IF(AND(D484="",E484=""),"Yes",IF(AND(ISNUMBER(D484),ISNUMBER(E484)),IF(ABS(E484-D484)&lt;=1E-9*MAX(1,ABS(D484)),"Yes","No"),IF(D484=E484,"Yes","No")))</f>
        <v/>
      </c>
    </row>
    <row r="485">
      <c r="A485" s="4" t="inlineStr">
        <is>
          <t>Structure</t>
        </is>
      </c>
      <c r="B485" s="4" t="inlineStr">
        <is>
          <t>DE grade G max, local</t>
        </is>
      </c>
      <c r="D485" s="43" t="n">
        <v>208082.418938</v>
      </c>
      <c r="E485" s="44">
        <f>Structure!M45</f>
        <v/>
      </c>
      <c r="F485" s="45">
        <f>IF(AND(ISNUMBER(D485),ISNUMBER(E485)),E485-D485,"")</f>
        <v/>
      </c>
      <c r="G485" s="4">
        <f>IF(AND(D485="",E485=""),"Yes",IF(AND(ISNUMBER(D485),ISNUMBER(E485)),IF(ABS(E485-D485)&lt;=1E-9*MAX(1,ABS(D485)),"Yes","No"),IF(D485=E485,"Yes","No")))</f>
        <v/>
      </c>
    </row>
    <row r="486">
      <c r="A486" s="4" t="inlineStr">
        <is>
          <t>Structure</t>
        </is>
      </c>
      <c r="B486" s="4" t="inlineStr">
        <is>
          <t>ES grade A min</t>
        </is>
      </c>
      <c r="D486" s="43" t="n">
        <v>23112.0693528</v>
      </c>
      <c r="E486" s="44">
        <f>Structure!G46</f>
        <v/>
      </c>
      <c r="F486" s="45">
        <f>IF(AND(ISNUMBER(D486),ISNUMBER(E486)),E486-D486,"")</f>
        <v/>
      </c>
      <c r="G486" s="4">
        <f>IF(AND(D486="",E486=""),"Yes",IF(AND(ISNUMBER(D486),ISNUMBER(E486)),IF(ABS(E486-D486)&lt;=1E-9*MAX(1,ABS(D486)),"Yes","No"),IF(D486=E486,"Yes","No")))</f>
        <v/>
      </c>
    </row>
    <row r="487">
      <c r="A487" s="4" t="inlineStr">
        <is>
          <t>Structure</t>
        </is>
      </c>
      <c r="B487" s="4" t="inlineStr">
        <is>
          <t>ES grade A mid</t>
        </is>
      </c>
      <c r="D487" s="43" t="n">
        <v>26578.8797557</v>
      </c>
      <c r="E487" s="44">
        <f>Structure!H46</f>
        <v/>
      </c>
      <c r="F487" s="45">
        <f>IF(AND(ISNUMBER(D487),ISNUMBER(E487)),E487-D487,"")</f>
        <v/>
      </c>
      <c r="G487" s="4">
        <f>IF(AND(D487="",E487=""),"Yes",IF(AND(ISNUMBER(D487),ISNUMBER(E487)),IF(ABS(E487-D487)&lt;=1E-9*MAX(1,ABS(D487)),"Yes","No"),IF(D487=E487,"Yes","No")))</f>
        <v/>
      </c>
    </row>
    <row r="488">
      <c r="A488" s="4" t="inlineStr">
        <is>
          <t>Structure</t>
        </is>
      </c>
      <c r="B488" s="4" t="inlineStr">
        <is>
          <t>ES grade A max</t>
        </is>
      </c>
      <c r="D488" s="43" t="n">
        <v>30045.6901586</v>
      </c>
      <c r="E488" s="44">
        <f>Structure!I46</f>
        <v/>
      </c>
      <c r="F488" s="45">
        <f>IF(AND(ISNUMBER(D488),ISNUMBER(E488)),E488-D488,"")</f>
        <v/>
      </c>
      <c r="G488" s="4">
        <f>IF(AND(D488="",E488=""),"Yes",IF(AND(ISNUMBER(D488),ISNUMBER(E488)),IF(ABS(E488-D488)&lt;=1E-9*MAX(1,ABS(D488)),"Yes","No"),IF(D488=E488,"Yes","No")))</f>
        <v/>
      </c>
    </row>
    <row r="489">
      <c r="A489" s="4" t="inlineStr">
        <is>
          <t>Structure</t>
        </is>
      </c>
      <c r="B489" s="4" t="inlineStr">
        <is>
          <t>ES grade A max, local</t>
        </is>
      </c>
      <c r="D489" s="43" t="n">
        <v>30045.6901586</v>
      </c>
      <c r="E489" s="44">
        <f>Structure!M46</f>
        <v/>
      </c>
      <c r="F489" s="45">
        <f>IF(AND(ISNUMBER(D489),ISNUMBER(E489)),E489-D489,"")</f>
        <v/>
      </c>
      <c r="G489" s="4">
        <f>IF(AND(D489="",E489=""),"Yes",IF(AND(ISNUMBER(D489),ISNUMBER(E489)),IF(ABS(E489-D489)&lt;=1E-9*MAX(1,ABS(D489)),"Yes","No"),IF(D489=E489,"Yes","No")))</f>
        <v/>
      </c>
    </row>
    <row r="490">
      <c r="A490" s="4" t="inlineStr">
        <is>
          <t>Structure</t>
        </is>
      </c>
      <c r="B490" s="4" t="inlineStr">
        <is>
          <t>ES grade B min</t>
        </is>
      </c>
      <c r="D490" s="43" t="n">
        <v>24961.034901</v>
      </c>
      <c r="E490" s="44">
        <f>Structure!G47</f>
        <v/>
      </c>
      <c r="F490" s="45">
        <f>IF(AND(ISNUMBER(D490),ISNUMBER(E490)),E490-D490,"")</f>
        <v/>
      </c>
      <c r="G490" s="4">
        <f>IF(AND(D490="",E490=""),"Yes",IF(AND(ISNUMBER(D490),ISNUMBER(E490)),IF(ABS(E490-D490)&lt;=1E-9*MAX(1,ABS(D490)),"Yes","No"),IF(D490=E490,"Yes","No")))</f>
        <v/>
      </c>
    </row>
    <row r="491">
      <c r="A491" s="4" t="inlineStr">
        <is>
          <t>Structure</t>
        </is>
      </c>
      <c r="B491" s="4" t="inlineStr">
        <is>
          <t>ES grade B mid</t>
        </is>
      </c>
      <c r="D491" s="43" t="n">
        <v>28705.1901362</v>
      </c>
      <c r="E491" s="44">
        <f>Structure!H47</f>
        <v/>
      </c>
      <c r="F491" s="45">
        <f>IF(AND(ISNUMBER(D491),ISNUMBER(E491)),E491-D491,"")</f>
        <v/>
      </c>
      <c r="G491" s="4">
        <f>IF(AND(D491="",E491=""),"Yes",IF(AND(ISNUMBER(D491),ISNUMBER(E491)),IF(ABS(E491-D491)&lt;=1E-9*MAX(1,ABS(D491)),"Yes","No"),IF(D491=E491,"Yes","No")))</f>
        <v/>
      </c>
    </row>
    <row r="492">
      <c r="A492" s="4" t="inlineStr">
        <is>
          <t>Structure</t>
        </is>
      </c>
      <c r="B492" s="4" t="inlineStr">
        <is>
          <t>ES grade B max</t>
        </is>
      </c>
      <c r="D492" s="43" t="n">
        <v>32449.3453713</v>
      </c>
      <c r="E492" s="44">
        <f>Structure!I47</f>
        <v/>
      </c>
      <c r="F492" s="45">
        <f>IF(AND(ISNUMBER(D492),ISNUMBER(E492)),E492-D492,"")</f>
        <v/>
      </c>
      <c r="G492" s="4">
        <f>IF(AND(D492="",E492=""),"Yes",IF(AND(ISNUMBER(D492),ISNUMBER(E492)),IF(ABS(E492-D492)&lt;=1E-9*MAX(1,ABS(D492)),"Yes","No"),IF(D492=E492,"Yes","No")))</f>
        <v/>
      </c>
    </row>
    <row r="493">
      <c r="A493" s="4" t="inlineStr">
        <is>
          <t>Structure</t>
        </is>
      </c>
      <c r="B493" s="4" t="inlineStr">
        <is>
          <t>ES grade B max, local</t>
        </is>
      </c>
      <c r="D493" s="43" t="n">
        <v>32449.3453713</v>
      </c>
      <c r="E493" s="44">
        <f>Structure!M47</f>
        <v/>
      </c>
      <c r="F493" s="45">
        <f>IF(AND(ISNUMBER(D493),ISNUMBER(E493)),E493-D493,"")</f>
        <v/>
      </c>
      <c r="G493" s="4">
        <f>IF(AND(D493="",E493=""),"Yes",IF(AND(ISNUMBER(D493),ISNUMBER(E493)),IF(ABS(E493-D493)&lt;=1E-9*MAX(1,ABS(D493)),"Yes","No"),IF(D493=E493,"Yes","No")))</f>
        <v/>
      </c>
    </row>
    <row r="494">
      <c r="A494" s="4" t="inlineStr">
        <is>
          <t>Structure</t>
        </is>
      </c>
      <c r="B494" s="4" t="inlineStr">
        <is>
          <t>ES grade C min</t>
        </is>
      </c>
      <c r="D494" s="43" t="n">
        <v>26957.9176931</v>
      </c>
      <c r="E494" s="44">
        <f>Structure!G48</f>
        <v/>
      </c>
      <c r="F494" s="45">
        <f>IF(AND(ISNUMBER(D494),ISNUMBER(E494)),E494-D494,"")</f>
        <v/>
      </c>
      <c r="G494" s="4">
        <f>IF(AND(D494="",E494=""),"Yes",IF(AND(ISNUMBER(D494),ISNUMBER(E494)),IF(ABS(E494-D494)&lt;=1E-9*MAX(1,ABS(D494)),"Yes","No"),IF(D494=E494,"Yes","No")))</f>
        <v/>
      </c>
    </row>
    <row r="495">
      <c r="A495" s="4" t="inlineStr">
        <is>
          <t>Structure</t>
        </is>
      </c>
      <c r="B495" s="4" t="inlineStr">
        <is>
          <t>ES grade C mid</t>
        </is>
      </c>
      <c r="D495" s="43" t="n">
        <v>31001.605347</v>
      </c>
      <c r="E495" s="44">
        <f>Structure!H48</f>
        <v/>
      </c>
      <c r="F495" s="45">
        <f>IF(AND(ISNUMBER(D495),ISNUMBER(E495)),E495-D495,"")</f>
        <v/>
      </c>
      <c r="G495" s="4">
        <f>IF(AND(D495="",E495=""),"Yes",IF(AND(ISNUMBER(D495),ISNUMBER(E495)),IF(ABS(E495-D495)&lt;=1E-9*MAX(1,ABS(D495)),"Yes","No"),IF(D495=E495,"Yes","No")))</f>
        <v/>
      </c>
    </row>
    <row r="496">
      <c r="A496" s="4" t="inlineStr">
        <is>
          <t>Structure</t>
        </is>
      </c>
      <c r="B496" s="4" t="inlineStr">
        <is>
          <t>ES grade C max</t>
        </is>
      </c>
      <c r="D496" s="43" t="n">
        <v>35045.293001</v>
      </c>
      <c r="E496" s="44">
        <f>Structure!I48</f>
        <v/>
      </c>
      <c r="F496" s="45">
        <f>IF(AND(ISNUMBER(D496),ISNUMBER(E496)),E496-D496,"")</f>
        <v/>
      </c>
      <c r="G496" s="4">
        <f>IF(AND(D496="",E496=""),"Yes",IF(AND(ISNUMBER(D496),ISNUMBER(E496)),IF(ABS(E496-D496)&lt;=1E-9*MAX(1,ABS(D496)),"Yes","No"),IF(D496=E496,"Yes","No")))</f>
        <v/>
      </c>
    </row>
    <row r="497">
      <c r="A497" s="4" t="inlineStr">
        <is>
          <t>Structure</t>
        </is>
      </c>
      <c r="B497" s="4" t="inlineStr">
        <is>
          <t>ES grade C max, local</t>
        </is>
      </c>
      <c r="D497" s="43" t="n">
        <v>35045.293001</v>
      </c>
      <c r="E497" s="44">
        <f>Structure!M48</f>
        <v/>
      </c>
      <c r="F497" s="45">
        <f>IF(AND(ISNUMBER(D497),ISNUMBER(E497)),E497-D497,"")</f>
        <v/>
      </c>
      <c r="G497" s="4">
        <f>IF(AND(D497="",E497=""),"Yes",IF(AND(ISNUMBER(D497),ISNUMBER(E497)),IF(ABS(E497-D497)&lt;=1E-9*MAX(1,ABS(D497)),"Yes","No"),IF(D497=E497,"Yes","No")))</f>
        <v/>
      </c>
    </row>
    <row r="498">
      <c r="A498" s="4" t="inlineStr">
        <is>
          <t>Structure</t>
        </is>
      </c>
      <c r="B498" s="4" t="inlineStr">
        <is>
          <t>ES grade D min</t>
        </is>
      </c>
      <c r="D498" s="43" t="n">
        <v>33499.9471459</v>
      </c>
      <c r="E498" s="44">
        <f>Structure!G49</f>
        <v/>
      </c>
      <c r="F498" s="45">
        <f>IF(AND(ISNUMBER(D498),ISNUMBER(E498)),E498-D498,"")</f>
        <v/>
      </c>
      <c r="G498" s="4">
        <f>IF(AND(D498="",E498=""),"Yes",IF(AND(ISNUMBER(D498),ISNUMBER(E498)),IF(ABS(E498-D498)&lt;=1E-9*MAX(1,ABS(D498)),"Yes","No"),IF(D498=E498,"Yes","No")))</f>
        <v/>
      </c>
    </row>
    <row r="499">
      <c r="A499" s="4" t="inlineStr">
        <is>
          <t>Structure</t>
        </is>
      </c>
      <c r="B499" s="4" t="inlineStr">
        <is>
          <t>ES grade D mid</t>
        </is>
      </c>
      <c r="D499" s="43" t="n">
        <v>40199.9365751</v>
      </c>
      <c r="E499" s="44">
        <f>Structure!H49</f>
        <v/>
      </c>
      <c r="F499" s="45">
        <f>IF(AND(ISNUMBER(D499),ISNUMBER(E499)),E499-D499,"")</f>
        <v/>
      </c>
      <c r="G499" s="4">
        <f>IF(AND(D499="",E499=""),"Yes",IF(AND(ISNUMBER(D499),ISNUMBER(E499)),IF(ABS(E499-D499)&lt;=1E-9*MAX(1,ABS(D499)),"Yes","No"),IF(D499=E499,"Yes","No")))</f>
        <v/>
      </c>
    </row>
    <row r="500">
      <c r="A500" s="4" t="inlineStr">
        <is>
          <t>Structure</t>
        </is>
      </c>
      <c r="B500" s="4" t="inlineStr">
        <is>
          <t>ES grade D max</t>
        </is>
      </c>
      <c r="D500" s="43" t="n">
        <v>46899.9260042</v>
      </c>
      <c r="E500" s="44">
        <f>Structure!I49</f>
        <v/>
      </c>
      <c r="F500" s="45">
        <f>IF(AND(ISNUMBER(D500),ISNUMBER(E500)),E500-D500,"")</f>
        <v/>
      </c>
      <c r="G500" s="4">
        <f>IF(AND(D500="",E500=""),"Yes",IF(AND(ISNUMBER(D500),ISNUMBER(E500)),IF(ABS(E500-D500)&lt;=1E-9*MAX(1,ABS(D500)),"Yes","No"),IF(D500=E500,"Yes","No")))</f>
        <v/>
      </c>
    </row>
    <row r="501">
      <c r="A501" s="4" t="inlineStr">
        <is>
          <t>Structure</t>
        </is>
      </c>
      <c r="B501" s="4" t="inlineStr">
        <is>
          <t>ES grade D max, local</t>
        </is>
      </c>
      <c r="D501" s="43" t="n">
        <v>46899.9260042</v>
      </c>
      <c r="E501" s="44">
        <f>Structure!M49</f>
        <v/>
      </c>
      <c r="F501" s="45">
        <f>IF(AND(ISNUMBER(D501),ISNUMBER(E501)),E501-D501,"")</f>
        <v/>
      </c>
      <c r="G501" s="4">
        <f>IF(AND(D501="",E501=""),"Yes",IF(AND(ISNUMBER(D501),ISNUMBER(E501)),IF(ABS(E501-D501)&lt;=1E-9*MAX(1,ABS(D501)),"Yes","No"),IF(D501=E501,"Yes","No")))</f>
        <v/>
      </c>
    </row>
    <row r="502">
      <c r="A502" s="4" t="inlineStr">
        <is>
          <t>Structure</t>
        </is>
      </c>
      <c r="B502" s="4" t="inlineStr">
        <is>
          <t>ES grade E min</t>
        </is>
      </c>
      <c r="D502" s="43" t="n">
        <v>43967.2782751</v>
      </c>
      <c r="E502" s="44">
        <f>Structure!G50</f>
        <v/>
      </c>
      <c r="F502" s="45">
        <f>IF(AND(ISNUMBER(D502),ISNUMBER(E502)),E502-D502,"")</f>
        <v/>
      </c>
      <c r="G502" s="4">
        <f>IF(AND(D502="",E502=""),"Yes",IF(AND(ISNUMBER(D502),ISNUMBER(E502)),IF(ABS(E502-D502)&lt;=1E-9*MAX(1,ABS(D502)),"Yes","No"),IF(D502=E502,"Yes","No")))</f>
        <v/>
      </c>
    </row>
    <row r="503">
      <c r="A503" s="4" t="inlineStr">
        <is>
          <t>Structure</t>
        </is>
      </c>
      <c r="B503" s="4" t="inlineStr">
        <is>
          <t>ES grade E mid</t>
        </is>
      </c>
      <c r="D503" s="43" t="n">
        <v>52760.7339302</v>
      </c>
      <c r="E503" s="44">
        <f>Structure!H50</f>
        <v/>
      </c>
      <c r="F503" s="45">
        <f>IF(AND(ISNUMBER(D503),ISNUMBER(E503)),E503-D503,"")</f>
        <v/>
      </c>
      <c r="G503" s="4">
        <f>IF(AND(D503="",E503=""),"Yes",IF(AND(ISNUMBER(D503),ISNUMBER(E503)),IF(ABS(E503-D503)&lt;=1E-9*MAX(1,ABS(D503)),"Yes","No"),IF(D503=E503,"Yes","No")))</f>
        <v/>
      </c>
    </row>
    <row r="504">
      <c r="A504" s="4" t="inlineStr">
        <is>
          <t>Structure</t>
        </is>
      </c>
      <c r="B504" s="4" t="inlineStr">
        <is>
          <t>ES grade E max</t>
        </is>
      </c>
      <c r="D504" s="43" t="n">
        <v>61554.1895852</v>
      </c>
      <c r="E504" s="44">
        <f>Structure!I50</f>
        <v/>
      </c>
      <c r="F504" s="45">
        <f>IF(AND(ISNUMBER(D504),ISNUMBER(E504)),E504-D504,"")</f>
        <v/>
      </c>
      <c r="G504" s="4">
        <f>IF(AND(D504="",E504=""),"Yes",IF(AND(ISNUMBER(D504),ISNUMBER(E504)),IF(ABS(E504-D504)&lt;=1E-9*MAX(1,ABS(D504)),"Yes","No"),IF(D504=E504,"Yes","No")))</f>
        <v/>
      </c>
    </row>
    <row r="505">
      <c r="A505" s="4" t="inlineStr">
        <is>
          <t>Structure</t>
        </is>
      </c>
      <c r="B505" s="4" t="inlineStr">
        <is>
          <t>ES grade E max, local</t>
        </is>
      </c>
      <c r="D505" s="43" t="n">
        <v>61554.1895852</v>
      </c>
      <c r="E505" s="44">
        <f>Structure!M50</f>
        <v/>
      </c>
      <c r="F505" s="45">
        <f>IF(AND(ISNUMBER(D505),ISNUMBER(E505)),E505-D505,"")</f>
        <v/>
      </c>
      <c r="G505" s="4">
        <f>IF(AND(D505="",E505=""),"Yes",IF(AND(ISNUMBER(D505),ISNUMBER(E505)),IF(ABS(E505-D505)&lt;=1E-9*MAX(1,ABS(D505)),"Yes","No"),IF(D505=E505,"Yes","No")))</f>
        <v/>
      </c>
    </row>
    <row r="506">
      <c r="A506" s="4" t="inlineStr">
        <is>
          <t>Structure</t>
        </is>
      </c>
      <c r="B506" s="4" t="inlineStr">
        <is>
          <t>ES grade F min</t>
        </is>
      </c>
      <c r="D506" s="43" t="n">
        <v>58289.475943</v>
      </c>
      <c r="E506" s="44">
        <f>Structure!G51</f>
        <v/>
      </c>
      <c r="F506" s="45">
        <f>IF(AND(ISNUMBER(D506),ISNUMBER(E506)),E506-D506,"")</f>
        <v/>
      </c>
      <c r="G506" s="4">
        <f>IF(AND(D506="",E506=""),"Yes",IF(AND(ISNUMBER(D506),ISNUMBER(E506)),IF(ABS(E506-D506)&lt;=1E-9*MAX(1,ABS(D506)),"Yes","No"),IF(D506=E506,"Yes","No")))</f>
        <v/>
      </c>
    </row>
    <row r="507">
      <c r="A507" s="4" t="inlineStr">
        <is>
          <t>Structure</t>
        </is>
      </c>
      <c r="B507" s="4" t="inlineStr">
        <is>
          <t>ES grade F mid</t>
        </is>
      </c>
      <c r="D507" s="43" t="n">
        <v>72861.8449287</v>
      </c>
      <c r="E507" s="44">
        <f>Structure!H51</f>
        <v/>
      </c>
      <c r="F507" s="45">
        <f>IF(AND(ISNUMBER(D507),ISNUMBER(E507)),E507-D507,"")</f>
        <v/>
      </c>
      <c r="G507" s="4">
        <f>IF(AND(D507="",E507=""),"Yes",IF(AND(ISNUMBER(D507),ISNUMBER(E507)),IF(ABS(E507-D507)&lt;=1E-9*MAX(1,ABS(D507)),"Yes","No"),IF(D507=E507,"Yes","No")))</f>
        <v/>
      </c>
    </row>
    <row r="508">
      <c r="A508" s="4" t="inlineStr">
        <is>
          <t>Structure</t>
        </is>
      </c>
      <c r="B508" s="4" t="inlineStr">
        <is>
          <t>ES grade F max</t>
        </is>
      </c>
      <c r="D508" s="43" t="n">
        <v>87434.2139144</v>
      </c>
      <c r="E508" s="44">
        <f>Structure!I51</f>
        <v/>
      </c>
      <c r="F508" s="45">
        <f>IF(AND(ISNUMBER(D508),ISNUMBER(E508)),E508-D508,"")</f>
        <v/>
      </c>
      <c r="G508" s="4">
        <f>IF(AND(D508="",E508=""),"Yes",IF(AND(ISNUMBER(D508),ISNUMBER(E508)),IF(ABS(E508-D508)&lt;=1E-9*MAX(1,ABS(D508)),"Yes","No"),IF(D508=E508,"Yes","No")))</f>
        <v/>
      </c>
    </row>
    <row r="509">
      <c r="A509" s="4" t="inlineStr">
        <is>
          <t>Structure</t>
        </is>
      </c>
      <c r="B509" s="4" t="inlineStr">
        <is>
          <t>ES grade F max, local</t>
        </is>
      </c>
      <c r="D509" s="43" t="n">
        <v>87434.2139144</v>
      </c>
      <c r="E509" s="44">
        <f>Structure!M51</f>
        <v/>
      </c>
      <c r="F509" s="45">
        <f>IF(AND(ISNUMBER(D509),ISNUMBER(E509)),E509-D509,"")</f>
        <v/>
      </c>
      <c r="G509" s="4">
        <f>IF(AND(D509="",E509=""),"Yes",IF(AND(ISNUMBER(D509),ISNUMBER(E509)),IF(ABS(E509-D509)&lt;=1E-9*MAX(1,ABS(D509)),"Yes","No"),IF(D509=E509,"Yes","No")))</f>
        <v/>
      </c>
    </row>
    <row r="510">
      <c r="A510" s="4" t="inlineStr">
        <is>
          <t>Structure</t>
        </is>
      </c>
      <c r="B510" s="4" t="inlineStr">
        <is>
          <t>ES grade G min</t>
        </is>
      </c>
      <c r="D510" s="43" t="n">
        <v>77717.41903210001</v>
      </c>
      <c r="E510" s="44">
        <f>Structure!G52</f>
        <v/>
      </c>
      <c r="F510" s="45">
        <f>IF(AND(ISNUMBER(D510),ISNUMBER(E510)),E510-D510,"")</f>
        <v/>
      </c>
      <c r="G510" s="4">
        <f>IF(AND(D510="",E510=""),"Yes",IF(AND(ISNUMBER(D510),ISNUMBER(E510)),IF(ABS(E510-D510)&lt;=1E-9*MAX(1,ABS(D510)),"Yes","No"),IF(D510=E510,"Yes","No")))</f>
        <v/>
      </c>
    </row>
    <row r="511">
      <c r="A511" s="4" t="inlineStr">
        <is>
          <t>Structure</t>
        </is>
      </c>
      <c r="B511" s="4" t="inlineStr">
        <is>
          <t>ES grade G mid</t>
        </is>
      </c>
      <c r="D511" s="43" t="n">
        <v>101032.644742</v>
      </c>
      <c r="E511" s="44">
        <f>Structure!H52</f>
        <v/>
      </c>
      <c r="F511" s="45">
        <f>IF(AND(ISNUMBER(D511),ISNUMBER(E511)),E511-D511,"")</f>
        <v/>
      </c>
      <c r="G511" s="4">
        <f>IF(AND(D511="",E511=""),"Yes",IF(AND(ISNUMBER(D511),ISNUMBER(E511)),IF(ABS(E511-D511)&lt;=1E-9*MAX(1,ABS(D511)),"Yes","No"),IF(D511=E511,"Yes","No")))</f>
        <v/>
      </c>
    </row>
    <row r="512">
      <c r="A512" s="4" t="inlineStr">
        <is>
          <t>Structure</t>
        </is>
      </c>
      <c r="B512" s="4" t="inlineStr">
        <is>
          <t>ES grade G max</t>
        </is>
      </c>
      <c r="D512" s="43" t="n">
        <v>124347.870451</v>
      </c>
      <c r="E512" s="44">
        <f>Structure!I52</f>
        <v/>
      </c>
      <c r="F512" s="45">
        <f>IF(AND(ISNUMBER(D512),ISNUMBER(E512)),E512-D512,"")</f>
        <v/>
      </c>
      <c r="G512" s="4">
        <f>IF(AND(D512="",E512=""),"Yes",IF(AND(ISNUMBER(D512),ISNUMBER(E512)),IF(ABS(E512-D512)&lt;=1E-9*MAX(1,ABS(D512)),"Yes","No"),IF(D512=E512,"Yes","No")))</f>
        <v/>
      </c>
    </row>
    <row r="513">
      <c r="A513" s="4" t="inlineStr">
        <is>
          <t>Structure</t>
        </is>
      </c>
      <c r="B513" s="4" t="inlineStr">
        <is>
          <t>ES grade G max, local</t>
        </is>
      </c>
      <c r="D513" s="43" t="n">
        <v>124347.870451</v>
      </c>
      <c r="E513" s="44">
        <f>Structure!M52</f>
        <v/>
      </c>
      <c r="F513" s="45">
        <f>IF(AND(ISNUMBER(D513),ISNUMBER(E513)),E513-D513,"")</f>
        <v/>
      </c>
      <c r="G513" s="4">
        <f>IF(AND(D513="",E513=""),"Yes",IF(AND(ISNUMBER(D513),ISNUMBER(E513)),IF(ABS(E513-D513)&lt;=1E-9*MAX(1,ABS(D513)),"Yes","No"),IF(D513=E513,"Yes","No")))</f>
        <v/>
      </c>
    </row>
    <row r="514">
      <c r="A514" s="4" t="inlineStr">
        <is>
          <t>Summary</t>
        </is>
      </c>
      <c r="B514" s="4" t="inlineStr">
        <is>
          <t>IT headcount</t>
        </is>
      </c>
      <c r="D514" s="5" t="n">
        <v>1053</v>
      </c>
      <c r="E514" s="6">
        <f>Summary!B5</f>
        <v/>
      </c>
      <c r="F514" s="45">
        <f>IF(AND(ISNUMBER(D514),ISNUMBER(E514)),E514-D514,"")</f>
        <v/>
      </c>
      <c r="G514" s="4">
        <f>IF(AND(D514="",E514=""),"Yes",IF(AND(ISNUMBER(D514),ISNUMBER(E514)),IF(ABS(E514-D514)&lt;=1E-9*MAX(1,ABS(D514)),"Yes","No"),IF(D514=E514,"Yes","No")))</f>
        <v/>
      </c>
    </row>
    <row r="515">
      <c r="A515" s="4" t="inlineStr">
        <is>
          <t>Summary</t>
        </is>
      </c>
      <c r="B515" s="4" t="inlineStr">
        <is>
          <t>PL headcount</t>
        </is>
      </c>
      <c r="D515" s="5" t="n">
        <v>1156</v>
      </c>
      <c r="E515" s="6">
        <f>Summary!C5</f>
        <v/>
      </c>
      <c r="F515" s="45">
        <f>IF(AND(ISNUMBER(D515),ISNUMBER(E515)),E515-D515,"")</f>
        <v/>
      </c>
      <c r="G515" s="4">
        <f>IF(AND(D515="",E515=""),"Yes",IF(AND(ISNUMBER(D515),ISNUMBER(E515)),IF(ABS(E515-D515)&lt;=1E-9*MAX(1,ABS(D515)),"Yes","No"),IF(D515=E515,"Yes","No")))</f>
        <v/>
      </c>
    </row>
    <row r="516">
      <c r="A516" s="4" t="inlineStr">
        <is>
          <t>Summary</t>
        </is>
      </c>
      <c r="B516" s="4" t="inlineStr">
        <is>
          <t>DE headcount</t>
        </is>
      </c>
      <c r="D516" s="5" t="n">
        <v>741</v>
      </c>
      <c r="E516" s="6">
        <f>Summary!D5</f>
        <v/>
      </c>
      <c r="F516" s="45">
        <f>IF(AND(ISNUMBER(D516),ISNUMBER(E516)),E516-D516,"")</f>
        <v/>
      </c>
      <c r="G516" s="4">
        <f>IF(AND(D516="",E516=""),"Yes",IF(AND(ISNUMBER(D516),ISNUMBER(E516)),IF(ABS(E516-D516)&lt;=1E-9*MAX(1,ABS(D516)),"Yes","No"),IF(D516=E516,"Yes","No")))</f>
        <v/>
      </c>
    </row>
    <row r="517">
      <c r="A517" s="4" t="inlineStr">
        <is>
          <t>Summary</t>
        </is>
      </c>
      <c r="B517" s="4" t="inlineStr">
        <is>
          <t>ES headcount</t>
        </is>
      </c>
      <c r="D517" s="5" t="n">
        <v>493</v>
      </c>
      <c r="E517" s="6">
        <f>Summary!E5</f>
        <v/>
      </c>
      <c r="F517" s="45">
        <f>IF(AND(ISNUMBER(D517),ISNUMBER(E517)),E517-D517,"")</f>
        <v/>
      </c>
      <c r="G517" s="4">
        <f>IF(AND(D517="",E517=""),"Yes",IF(AND(ISNUMBER(D517),ISNUMBER(E517)),IF(ABS(E517-D517)&lt;=1E-9*MAX(1,ABS(D517)),"Yes","No"),IF(D517=E517,"Yes","No")))</f>
        <v/>
      </c>
    </row>
    <row r="518">
      <c r="A518" s="4" t="inlineStr">
        <is>
          <t>Summary</t>
        </is>
      </c>
      <c r="B518" s="4" t="inlineStr">
        <is>
          <t>IT payroll, grades a-e</t>
        </is>
      </c>
      <c r="D518" s="5" t="n">
        <v>34087050</v>
      </c>
      <c r="E518" s="6">
        <f>Summary!B6</f>
        <v/>
      </c>
      <c r="F518" s="45">
        <f>IF(AND(ISNUMBER(D518),ISNUMBER(E518)),E518-D518,"")</f>
        <v/>
      </c>
      <c r="G518" s="4">
        <f>IF(AND(D518="",E518=""),"Yes",IF(AND(ISNUMBER(D518),ISNUMBER(E518)),IF(ABS(E518-D518)&lt;=1E-9*MAX(1,ABS(D518)),"Yes","No"),IF(D518=E518,"Yes","No")))</f>
        <v/>
      </c>
    </row>
    <row r="519">
      <c r="A519" s="4" t="inlineStr">
        <is>
          <t>Summary</t>
        </is>
      </c>
      <c r="B519" s="4" t="inlineStr">
        <is>
          <t>PL payroll, grades a-e</t>
        </is>
      </c>
      <c r="D519" s="5" t="n">
        <v>30240700</v>
      </c>
      <c r="E519" s="6">
        <f>Summary!C6</f>
        <v/>
      </c>
      <c r="F519" s="45">
        <f>IF(AND(ISNUMBER(D519),ISNUMBER(E519)),E519-D519,"")</f>
        <v/>
      </c>
      <c r="G519" s="4">
        <f>IF(AND(D519="",E519=""),"Yes",IF(AND(ISNUMBER(D519),ISNUMBER(E519)),IF(ABS(E519-D519)&lt;=1E-9*MAX(1,ABS(D519)),"Yes","No"),IF(D519=E519,"Yes","No")))</f>
        <v/>
      </c>
    </row>
    <row r="520">
      <c r="A520" s="4" t="inlineStr">
        <is>
          <t>Summary</t>
        </is>
      </c>
      <c r="B520" s="4" t="inlineStr">
        <is>
          <t>DE payroll, grades a-e</t>
        </is>
      </c>
      <c r="D520" s="5" t="n">
        <v>36617450</v>
      </c>
      <c r="E520" s="6">
        <f>Summary!D6</f>
        <v/>
      </c>
      <c r="F520" s="45">
        <f>IF(AND(ISNUMBER(D520),ISNUMBER(E520)),E520-D520,"")</f>
        <v/>
      </c>
      <c r="G520" s="4">
        <f>IF(AND(D520="",E520=""),"Yes",IF(AND(ISNUMBER(D520),ISNUMBER(E520)),IF(ABS(E520-D520)&lt;=1E-9*MAX(1,ABS(D520)),"Yes","No"),IF(D520=E520,"Yes","No")))</f>
        <v/>
      </c>
    </row>
    <row r="521">
      <c r="A521" s="4" t="inlineStr">
        <is>
          <t>Summary</t>
        </is>
      </c>
      <c r="B521" s="4" t="inlineStr">
        <is>
          <t>ES payroll, grades a-e</t>
        </is>
      </c>
      <c r="D521" s="5" t="n">
        <v>15769500</v>
      </c>
      <c r="E521" s="6">
        <f>Summary!E6</f>
        <v/>
      </c>
      <c r="F521" s="45">
        <f>IF(AND(ISNUMBER(D521),ISNUMBER(E521)),E521-D521,"")</f>
        <v/>
      </c>
      <c r="G521" s="4">
        <f>IF(AND(D521="",E521=""),"Yes",IF(AND(ISNUMBER(D521),ISNUMBER(E521)),IF(ABS(E521-D521)&lt;=1E-9*MAX(1,ABS(D521)),"Yes","No"),IF(D521=E521,"Yes","No")))</f>
        <v/>
      </c>
    </row>
    <row r="522">
      <c r="A522" s="4" t="inlineStr">
        <is>
          <t>Summary</t>
        </is>
      </c>
      <c r="B522" s="4" t="inlineStr">
        <is>
          <t>IT market for the same occupations</t>
        </is>
      </c>
      <c r="D522" s="43" t="n">
        <v>36646331.2231</v>
      </c>
      <c r="E522" s="44">
        <f>Summary!B7</f>
        <v/>
      </c>
      <c r="F522" s="45">
        <f>IF(AND(ISNUMBER(D522),ISNUMBER(E522)),E522-D522,"")</f>
        <v/>
      </c>
      <c r="G522" s="4">
        <f>IF(AND(D522="",E522=""),"Yes",IF(AND(ISNUMBER(D522),ISNUMBER(E522)),IF(ABS(E522-D522)&lt;=1E-9*MAX(1,ABS(D522)),"Yes","No"),IF(D522=E522,"Yes","No")))</f>
        <v/>
      </c>
    </row>
    <row r="523">
      <c r="A523" s="4" t="inlineStr">
        <is>
          <t>Summary</t>
        </is>
      </c>
      <c r="B523" s="4" t="inlineStr">
        <is>
          <t>PL market for the same occupations</t>
        </is>
      </c>
      <c r="D523" s="43" t="n">
        <v>26626544.5879</v>
      </c>
      <c r="E523" s="44">
        <f>Summary!C7</f>
        <v/>
      </c>
      <c r="F523" s="45">
        <f>IF(AND(ISNUMBER(D523),ISNUMBER(E523)),E523-D523,"")</f>
        <v/>
      </c>
      <c r="G523" s="4">
        <f>IF(AND(D523="",E523=""),"Yes",IF(AND(ISNUMBER(D523),ISNUMBER(E523)),IF(ABS(E523-D523)&lt;=1E-9*MAX(1,ABS(D523)),"Yes","No"),IF(D523=E523,"Yes","No")))</f>
        <v/>
      </c>
    </row>
    <row r="524">
      <c r="A524" s="4" t="inlineStr">
        <is>
          <t>Summary</t>
        </is>
      </c>
      <c r="B524" s="4" t="inlineStr">
        <is>
          <t>DE market for the same occupations</t>
        </is>
      </c>
      <c r="D524" s="43" t="n">
        <v>40568084.1855</v>
      </c>
      <c r="E524" s="44">
        <f>Summary!D7</f>
        <v/>
      </c>
      <c r="F524" s="45">
        <f>IF(AND(ISNUMBER(D524),ISNUMBER(E524)),E524-D524,"")</f>
        <v/>
      </c>
      <c r="G524" s="4">
        <f>IF(AND(D524="",E524=""),"Yes",IF(AND(ISNUMBER(D524),ISNUMBER(E524)),IF(ABS(E524-D524)&lt;=1E-9*MAX(1,ABS(D524)),"Yes","No"),IF(D524=E524,"Yes","No")))</f>
        <v/>
      </c>
    </row>
    <row r="525">
      <c r="A525" s="4" t="inlineStr">
        <is>
          <t>Summary</t>
        </is>
      </c>
      <c r="B525" s="4" t="inlineStr">
        <is>
          <t>ES market for the same occupations</t>
        </is>
      </c>
      <c r="D525" s="43" t="n">
        <v>15931847.9893</v>
      </c>
      <c r="E525" s="44">
        <f>Summary!E7</f>
        <v/>
      </c>
      <c r="F525" s="45">
        <f>IF(AND(ISNUMBER(D525),ISNUMBER(E525)),E525-D525,"")</f>
        <v/>
      </c>
      <c r="G525" s="4">
        <f>IF(AND(D525="",E525=""),"Yes",IF(AND(ISNUMBER(D525),ISNUMBER(E525)),IF(ABS(E525-D525)&lt;=1E-9*MAX(1,ABS(D525)),"Yes","No"),IF(D525=E525,"Yes","No")))</f>
        <v/>
      </c>
    </row>
    <row r="526">
      <c r="A526" s="4" t="inlineStr">
        <is>
          <t>Summary</t>
        </is>
      </c>
      <c r="B526" s="4" t="inlineStr">
        <is>
          <t>IT payroll against market</t>
        </is>
      </c>
      <c r="D526" s="43" t="n">
        <v>0.930162689207</v>
      </c>
      <c r="E526" s="44">
        <f>Summary!B8</f>
        <v/>
      </c>
      <c r="F526" s="45">
        <f>IF(AND(ISNUMBER(D526),ISNUMBER(E526)),E526-D526,"")</f>
        <v/>
      </c>
      <c r="G526" s="4">
        <f>IF(AND(D526="",E526=""),"Yes",IF(AND(ISNUMBER(D526),ISNUMBER(E526)),IF(ABS(E526-D526)&lt;=1E-9*MAX(1,ABS(D526)),"Yes","No"),IF(D526=E526,"Yes","No")))</f>
        <v/>
      </c>
    </row>
    <row r="527">
      <c r="A527" s="4" t="inlineStr">
        <is>
          <t>Summary</t>
        </is>
      </c>
      <c r="B527" s="4" t="inlineStr">
        <is>
          <t>PL payroll against market</t>
        </is>
      </c>
      <c r="D527" s="43" t="n">
        <v>1.13573505192</v>
      </c>
      <c r="E527" s="44">
        <f>Summary!C8</f>
        <v/>
      </c>
      <c r="F527" s="45">
        <f>IF(AND(ISNUMBER(D527),ISNUMBER(E527)),E527-D527,"")</f>
        <v/>
      </c>
      <c r="G527" s="4">
        <f>IF(AND(D527="",E527=""),"Yes",IF(AND(ISNUMBER(D527),ISNUMBER(E527)),IF(ABS(E527-D527)&lt;=1E-9*MAX(1,ABS(D527)),"Yes","No"),IF(D527=E527,"Yes","No")))</f>
        <v/>
      </c>
    </row>
    <row r="528">
      <c r="A528" s="4" t="inlineStr">
        <is>
          <t>Summary</t>
        </is>
      </c>
      <c r="B528" s="4" t="inlineStr">
        <is>
          <t>DE payroll against market</t>
        </is>
      </c>
      <c r="D528" s="43" t="n">
        <v>0.902617186273</v>
      </c>
      <c r="E528" s="44">
        <f>Summary!D8</f>
        <v/>
      </c>
      <c r="F528" s="45">
        <f>IF(AND(ISNUMBER(D528),ISNUMBER(E528)),E528-D528,"")</f>
        <v/>
      </c>
      <c r="G528" s="4">
        <f>IF(AND(D528="",E528=""),"Yes",IF(AND(ISNUMBER(D528),ISNUMBER(E528)),IF(ABS(E528-D528)&lt;=1E-9*MAX(1,ABS(D528)),"Yes","No"),IF(D528=E528,"Yes","No")))</f>
        <v/>
      </c>
    </row>
    <row r="529">
      <c r="A529" s="4" t="inlineStr">
        <is>
          <t>Summary</t>
        </is>
      </c>
      <c r="B529" s="4" t="inlineStr">
        <is>
          <t>ES payroll against market</t>
        </is>
      </c>
      <c r="D529" s="43" t="n">
        <v>0.989809845698</v>
      </c>
      <c r="E529" s="44">
        <f>Summary!E8</f>
        <v/>
      </c>
      <c r="F529" s="45">
        <f>IF(AND(ISNUMBER(D529),ISNUMBER(E529)),E529-D529,"")</f>
        <v/>
      </c>
      <c r="G529" s="4">
        <f>IF(AND(D529="",E529=""),"Yes",IF(AND(ISNUMBER(D529),ISNUMBER(E529)),IF(ABS(E529-D529)&lt;=1E-9*MAX(1,ABS(D529)),"Yes","No"),IF(D529=E529,"Yes","No")))</f>
        <v/>
      </c>
    </row>
    <row r="530">
      <c r="A530" s="4" t="inlineStr">
        <is>
          <t>Summary</t>
        </is>
      </c>
      <c r="B530" s="4" t="inlineStr">
        <is>
          <t>IT average compa-ratio, current bands</t>
        </is>
      </c>
      <c r="D530" s="43" t="n">
        <v>0.991601806821</v>
      </c>
      <c r="E530" s="44">
        <f>Summary!B9</f>
        <v/>
      </c>
      <c r="F530" s="45">
        <f>IF(AND(ISNUMBER(D530),ISNUMBER(E530)),E530-D530,"")</f>
        <v/>
      </c>
      <c r="G530" s="4">
        <f>IF(AND(D530="",E530=""),"Yes",IF(AND(ISNUMBER(D530),ISNUMBER(E530)),IF(ABS(E530-D530)&lt;=1E-9*MAX(1,ABS(D530)),"Yes","No"),IF(D530=E530,"Yes","No")))</f>
        <v/>
      </c>
    </row>
    <row r="531">
      <c r="A531" s="4" t="inlineStr">
        <is>
          <t>Summary</t>
        </is>
      </c>
      <c r="B531" s="4" t="inlineStr">
        <is>
          <t>PL average compa-ratio, current bands</t>
        </is>
      </c>
      <c r="D531" s="43" t="n">
        <v>0.991505284146</v>
      </c>
      <c r="E531" s="44">
        <f>Summary!C9</f>
        <v/>
      </c>
      <c r="F531" s="45">
        <f>IF(AND(ISNUMBER(D531),ISNUMBER(E531)),E531-D531,"")</f>
        <v/>
      </c>
      <c r="G531" s="4">
        <f>IF(AND(D531="",E531=""),"Yes",IF(AND(ISNUMBER(D531),ISNUMBER(E531)),IF(ABS(E531-D531)&lt;=1E-9*MAX(1,ABS(D531)),"Yes","No"),IF(D531=E531,"Yes","No")))</f>
        <v/>
      </c>
    </row>
    <row r="532">
      <c r="A532" s="4" t="inlineStr">
        <is>
          <t>Summary</t>
        </is>
      </c>
      <c r="B532" s="4" t="inlineStr">
        <is>
          <t>DE average compa-ratio, current bands</t>
        </is>
      </c>
      <c r="D532" s="43" t="n">
        <v>0.992807583042</v>
      </c>
      <c r="E532" s="44">
        <f>Summary!D9</f>
        <v/>
      </c>
      <c r="F532" s="45">
        <f>IF(AND(ISNUMBER(D532),ISNUMBER(E532)),E532-D532,"")</f>
        <v/>
      </c>
      <c r="G532" s="4">
        <f>IF(AND(D532="",E532=""),"Yes",IF(AND(ISNUMBER(D532),ISNUMBER(E532)),IF(ABS(E532-D532)&lt;=1E-9*MAX(1,ABS(D532)),"Yes","No"),IF(D532=E532,"Yes","No")))</f>
        <v/>
      </c>
    </row>
    <row r="533">
      <c r="A533" s="4" t="inlineStr">
        <is>
          <t>Summary</t>
        </is>
      </c>
      <c r="B533" s="4" t="inlineStr">
        <is>
          <t>ES average compa-ratio, current bands</t>
        </is>
      </c>
      <c r="D533" s="43" t="n">
        <v>0.995083513944</v>
      </c>
      <c r="E533" s="44">
        <f>Summary!E9</f>
        <v/>
      </c>
      <c r="F533" s="45">
        <f>IF(AND(ISNUMBER(D533),ISNUMBER(E533)),E533-D533,"")</f>
        <v/>
      </c>
      <c r="G533" s="4">
        <f>IF(AND(D533="",E533=""),"Yes",IF(AND(ISNUMBER(D533),ISNUMBER(E533)),IF(ABS(E533-D533)&lt;=1E-9*MAX(1,ABS(D533)),"Yes","No"),IF(D533=E533,"Yes","No")))</f>
        <v/>
      </c>
    </row>
    <row r="534">
      <c r="A534" s="4" t="inlineStr">
        <is>
          <t>Summary</t>
        </is>
      </c>
      <c r="B534" s="4" t="inlineStr">
        <is>
          <t>IT average compa-ratio, new ranges</t>
        </is>
      </c>
      <c r="D534" s="43" t="n">
        <v>0.931729615339</v>
      </c>
      <c r="E534" s="44">
        <f>Summary!B10</f>
        <v/>
      </c>
      <c r="F534" s="45">
        <f>IF(AND(ISNUMBER(D534),ISNUMBER(E534)),E534-D534,"")</f>
        <v/>
      </c>
      <c r="G534" s="4">
        <f>IF(AND(D534="",E534=""),"Yes",IF(AND(ISNUMBER(D534),ISNUMBER(E534)),IF(ABS(E534-D534)&lt;=1E-9*MAX(1,ABS(D534)),"Yes","No"),IF(D534=E534,"Yes","No")))</f>
        <v/>
      </c>
    </row>
    <row r="535">
      <c r="A535" s="4" t="inlineStr">
        <is>
          <t>Summary</t>
        </is>
      </c>
      <c r="B535" s="4" t="inlineStr">
        <is>
          <t>PL average compa-ratio, new ranges</t>
        </is>
      </c>
      <c r="D535" s="43" t="n">
        <v>1.13657040354</v>
      </c>
      <c r="E535" s="44">
        <f>Summary!C10</f>
        <v/>
      </c>
      <c r="F535" s="45">
        <f>IF(AND(ISNUMBER(D535),ISNUMBER(E535)),E535-D535,"")</f>
        <v/>
      </c>
      <c r="G535" s="4">
        <f>IF(AND(D535="",E535=""),"Yes",IF(AND(ISNUMBER(D535),ISNUMBER(E535)),IF(ABS(E535-D535)&lt;=1E-9*MAX(1,ABS(D535)),"Yes","No"),IF(D535=E535,"Yes","No")))</f>
        <v/>
      </c>
    </row>
    <row r="536">
      <c r="A536" s="4" t="inlineStr">
        <is>
          <t>Summary</t>
        </is>
      </c>
      <c r="B536" s="4" t="inlineStr">
        <is>
          <t>DE average compa-ratio, new ranges</t>
        </is>
      </c>
      <c r="D536" s="43" t="n">
        <v>0.8996539575169999</v>
      </c>
      <c r="E536" s="44">
        <f>Summary!D10</f>
        <v/>
      </c>
      <c r="F536" s="45">
        <f>IF(AND(ISNUMBER(D536),ISNUMBER(E536)),E536-D536,"")</f>
        <v/>
      </c>
      <c r="G536" s="4">
        <f>IF(AND(D536="",E536=""),"Yes",IF(AND(ISNUMBER(D536),ISNUMBER(E536)),IF(ABS(E536-D536)&lt;=1E-9*MAX(1,ABS(D536)),"Yes","No"),IF(D536=E536,"Yes","No")))</f>
        <v/>
      </c>
    </row>
    <row r="537">
      <c r="A537" s="4" t="inlineStr">
        <is>
          <t>Summary</t>
        </is>
      </c>
      <c r="B537" s="4" t="inlineStr">
        <is>
          <t>ES average compa-ratio, new ranges</t>
        </is>
      </c>
      <c r="D537" s="43" t="n">
        <v>0.991190485511</v>
      </c>
      <c r="E537" s="44">
        <f>Summary!E10</f>
        <v/>
      </c>
      <c r="F537" s="45">
        <f>IF(AND(ISNUMBER(D537),ISNUMBER(E537)),E537-D537,"")</f>
        <v/>
      </c>
      <c r="G537" s="4">
        <f>IF(AND(D537="",E537=""),"Yes",IF(AND(ISNUMBER(D537),ISNUMBER(E537)),IF(ABS(E537-D537)&lt;=1E-9*MAX(1,ABS(D537)),"Yes","No"),IF(D537=E537,"Yes","No")))</f>
        <v/>
      </c>
    </row>
    <row r="538">
      <c r="A538" s="4" t="inlineStr">
        <is>
          <t>Summary</t>
        </is>
      </c>
      <c r="B538" s="4" t="inlineStr">
        <is>
          <t>IT below the new minimum</t>
        </is>
      </c>
      <c r="D538" s="5" t="n">
        <v>357</v>
      </c>
      <c r="E538" s="6">
        <f>Summary!B11</f>
        <v/>
      </c>
      <c r="F538" s="45">
        <f>IF(AND(ISNUMBER(D538),ISNUMBER(E538)),E538-D538,"")</f>
        <v/>
      </c>
      <c r="G538" s="4">
        <f>IF(AND(D538="",E538=""),"Yes",IF(AND(ISNUMBER(D538),ISNUMBER(E538)),IF(ABS(E538-D538)&lt;=1E-9*MAX(1,ABS(D538)),"Yes","No"),IF(D538=E538,"Yes","No")))</f>
        <v/>
      </c>
    </row>
    <row r="539">
      <c r="A539" s="4" t="inlineStr">
        <is>
          <t>Summary</t>
        </is>
      </c>
      <c r="B539" s="4" t="inlineStr">
        <is>
          <t>PL below the new minimum</t>
        </is>
      </c>
      <c r="D539" s="5" t="n">
        <v>75</v>
      </c>
      <c r="E539" s="6">
        <f>Summary!C11</f>
        <v/>
      </c>
      <c r="F539" s="45">
        <f>IF(AND(ISNUMBER(D539),ISNUMBER(E539)),E539-D539,"")</f>
        <v/>
      </c>
      <c r="G539" s="4">
        <f>IF(AND(D539="",E539=""),"Yes",IF(AND(ISNUMBER(D539),ISNUMBER(E539)),IF(ABS(E539-D539)&lt;=1E-9*MAX(1,ABS(D539)),"Yes","No"),IF(D539=E539,"Yes","No")))</f>
        <v/>
      </c>
    </row>
    <row r="540">
      <c r="A540" s="4" t="inlineStr">
        <is>
          <t>Summary</t>
        </is>
      </c>
      <c r="B540" s="4" t="inlineStr">
        <is>
          <t>DE below the new minimum</t>
        </is>
      </c>
      <c r="D540" s="5" t="n">
        <v>293</v>
      </c>
      <c r="E540" s="6">
        <f>Summary!D11</f>
        <v/>
      </c>
      <c r="F540" s="45">
        <f>IF(AND(ISNUMBER(D540),ISNUMBER(E540)),E540-D540,"")</f>
        <v/>
      </c>
      <c r="G540" s="4">
        <f>IF(AND(D540="",E540=""),"Yes",IF(AND(ISNUMBER(D540),ISNUMBER(E540)),IF(ABS(E540-D540)&lt;=1E-9*MAX(1,ABS(D540)),"Yes","No"),IF(D540=E540,"Yes","No")))</f>
        <v/>
      </c>
    </row>
    <row r="541">
      <c r="A541" s="4" t="inlineStr">
        <is>
          <t>Summary</t>
        </is>
      </c>
      <c r="B541" s="4" t="inlineStr">
        <is>
          <t>ES below the new minimum</t>
        </is>
      </c>
      <c r="D541" s="5" t="n">
        <v>99</v>
      </c>
      <c r="E541" s="6">
        <f>Summary!E11</f>
        <v/>
      </c>
      <c r="F541" s="45">
        <f>IF(AND(ISNUMBER(D541),ISNUMBER(E541)),E541-D541,"")</f>
        <v/>
      </c>
      <c r="G541" s="4">
        <f>IF(AND(D541="",E541=""),"Yes",IF(AND(ISNUMBER(D541),ISNUMBER(E541)),IF(ABS(E541-D541)&lt;=1E-9*MAX(1,ABS(D541)),"Yes","No"),IF(D541=E541,"Yes","No")))</f>
        <v/>
      </c>
    </row>
    <row r="542">
      <c r="A542" s="4" t="inlineStr">
        <is>
          <t>Summary</t>
        </is>
      </c>
      <c r="B542" s="4" t="inlineStr">
        <is>
          <t>IT within the range</t>
        </is>
      </c>
      <c r="D542" s="5" t="n">
        <v>573</v>
      </c>
      <c r="E542" s="6">
        <f>Summary!B12</f>
        <v/>
      </c>
      <c r="F542" s="45">
        <f>IF(AND(ISNUMBER(D542),ISNUMBER(E542)),E542-D542,"")</f>
        <v/>
      </c>
      <c r="G542" s="4">
        <f>IF(AND(D542="",E542=""),"Yes",IF(AND(ISNUMBER(D542),ISNUMBER(E542)),IF(ABS(E542-D542)&lt;=1E-9*MAX(1,ABS(D542)),"Yes","No"),IF(D542=E542,"Yes","No")))</f>
        <v/>
      </c>
    </row>
    <row r="543">
      <c r="A543" s="4" t="inlineStr">
        <is>
          <t>Summary</t>
        </is>
      </c>
      <c r="B543" s="4" t="inlineStr">
        <is>
          <t>PL within the range</t>
        </is>
      </c>
      <c r="D543" s="5" t="n">
        <v>608</v>
      </c>
      <c r="E543" s="6">
        <f>Summary!C12</f>
        <v/>
      </c>
      <c r="F543" s="45">
        <f>IF(AND(ISNUMBER(D543),ISNUMBER(E543)),E543-D543,"")</f>
        <v/>
      </c>
      <c r="G543" s="4">
        <f>IF(AND(D543="",E543=""),"Yes",IF(AND(ISNUMBER(D543),ISNUMBER(E543)),IF(ABS(E543-D543)&lt;=1E-9*MAX(1,ABS(D543)),"Yes","No"),IF(D543=E543,"Yes","No")))</f>
        <v/>
      </c>
    </row>
    <row r="544">
      <c r="A544" s="4" t="inlineStr">
        <is>
          <t>Summary</t>
        </is>
      </c>
      <c r="B544" s="4" t="inlineStr">
        <is>
          <t>DE within the range</t>
        </is>
      </c>
      <c r="D544" s="5" t="n">
        <v>386</v>
      </c>
      <c r="E544" s="6">
        <f>Summary!D12</f>
        <v/>
      </c>
      <c r="F544" s="45">
        <f>IF(AND(ISNUMBER(D544),ISNUMBER(E544)),E544-D544,"")</f>
        <v/>
      </c>
      <c r="G544" s="4">
        <f>IF(AND(D544="",E544=""),"Yes",IF(AND(ISNUMBER(D544),ISNUMBER(E544)),IF(ABS(E544-D544)&lt;=1E-9*MAX(1,ABS(D544)),"Yes","No"),IF(D544=E544,"Yes","No")))</f>
        <v/>
      </c>
    </row>
    <row r="545">
      <c r="A545" s="4" t="inlineStr">
        <is>
          <t>Summary</t>
        </is>
      </c>
      <c r="B545" s="4" t="inlineStr">
        <is>
          <t>ES within the range</t>
        </is>
      </c>
      <c r="D545" s="5" t="n">
        <v>313</v>
      </c>
      <c r="E545" s="6">
        <f>Summary!E12</f>
        <v/>
      </c>
      <c r="F545" s="45">
        <f>IF(AND(ISNUMBER(D545),ISNUMBER(E545)),E545-D545,"")</f>
        <v/>
      </c>
      <c r="G545" s="4">
        <f>IF(AND(D545="",E545=""),"Yes",IF(AND(ISNUMBER(D545),ISNUMBER(E545)),IF(ABS(E545-D545)&lt;=1E-9*MAX(1,ABS(D545)),"Yes","No"),IF(D545=E545,"Yes","No")))</f>
        <v/>
      </c>
    </row>
    <row r="546">
      <c r="A546" s="4" t="inlineStr">
        <is>
          <t>Summary</t>
        </is>
      </c>
      <c r="B546" s="4" t="inlineStr">
        <is>
          <t>IT above the new maximum</t>
        </is>
      </c>
      <c r="D546" s="5" t="n">
        <v>123</v>
      </c>
      <c r="E546" s="6">
        <f>Summary!B13</f>
        <v/>
      </c>
      <c r="F546" s="45">
        <f>IF(AND(ISNUMBER(D546),ISNUMBER(E546)),E546-D546,"")</f>
        <v/>
      </c>
      <c r="G546" s="4">
        <f>IF(AND(D546="",E546=""),"Yes",IF(AND(ISNUMBER(D546),ISNUMBER(E546)),IF(ABS(E546-D546)&lt;=1E-9*MAX(1,ABS(D546)),"Yes","No"),IF(D546=E546,"Yes","No")))</f>
        <v/>
      </c>
    </row>
    <row r="547">
      <c r="A547" s="4" t="inlineStr">
        <is>
          <t>Summary</t>
        </is>
      </c>
      <c r="B547" s="4" t="inlineStr">
        <is>
          <t>PL above the new maximum</t>
        </is>
      </c>
      <c r="D547" s="5" t="n">
        <v>473</v>
      </c>
      <c r="E547" s="6">
        <f>Summary!C13</f>
        <v/>
      </c>
      <c r="F547" s="45">
        <f>IF(AND(ISNUMBER(D547),ISNUMBER(E547)),E547-D547,"")</f>
        <v/>
      </c>
      <c r="G547" s="4">
        <f>IF(AND(D547="",E547=""),"Yes",IF(AND(ISNUMBER(D547),ISNUMBER(E547)),IF(ABS(E547-D547)&lt;=1E-9*MAX(1,ABS(D547)),"Yes","No"),IF(D547=E547,"Yes","No")))</f>
        <v/>
      </c>
    </row>
    <row r="548">
      <c r="A548" s="4" t="inlineStr">
        <is>
          <t>Summary</t>
        </is>
      </c>
      <c r="B548" s="4" t="inlineStr">
        <is>
          <t>DE above the new maximum</t>
        </is>
      </c>
      <c r="D548" s="5" t="n">
        <v>62</v>
      </c>
      <c r="E548" s="6">
        <f>Summary!D13</f>
        <v/>
      </c>
      <c r="F548" s="45">
        <f>IF(AND(ISNUMBER(D548),ISNUMBER(E548)),E548-D548,"")</f>
        <v/>
      </c>
      <c r="G548" s="4">
        <f>IF(AND(D548="",E548=""),"Yes",IF(AND(ISNUMBER(D548),ISNUMBER(E548)),IF(ABS(E548-D548)&lt;=1E-9*MAX(1,ABS(D548)),"Yes","No"),IF(D548=E548,"Yes","No")))</f>
        <v/>
      </c>
    </row>
    <row r="549">
      <c r="A549" s="4" t="inlineStr">
        <is>
          <t>Summary</t>
        </is>
      </c>
      <c r="B549" s="4" t="inlineStr">
        <is>
          <t>ES above the new maximum</t>
        </is>
      </c>
      <c r="D549" s="5" t="n">
        <v>81</v>
      </c>
      <c r="E549" s="6">
        <f>Summary!E13</f>
        <v/>
      </c>
      <c r="F549" s="45">
        <f>IF(AND(ISNUMBER(D549),ISNUMBER(E549)),E549-D549,"")</f>
        <v/>
      </c>
      <c r="G549" s="4">
        <f>IF(AND(D549="",E549=""),"Yes",IF(AND(ISNUMBER(D549),ISNUMBER(E549)),IF(ABS(E549-D549)&lt;=1E-9*MAX(1,ABS(D549)),"Yes","No"),IF(D549=E549,"Yes","No")))</f>
        <v/>
      </c>
    </row>
    <row r="550">
      <c r="A550" s="4" t="inlineStr">
        <is>
          <t>Summary</t>
        </is>
      </c>
      <c r="B550" s="4" t="inlineStr">
        <is>
          <t>IT women</t>
        </is>
      </c>
      <c r="D550" s="5" t="n">
        <v>523</v>
      </c>
      <c r="E550" s="6">
        <f>Summary!B14</f>
        <v/>
      </c>
      <c r="F550" s="45">
        <f>IF(AND(ISNUMBER(D550),ISNUMBER(E550)),E550-D550,"")</f>
        <v/>
      </c>
      <c r="G550" s="4">
        <f>IF(AND(D550="",E550=""),"Yes",IF(AND(ISNUMBER(D550),ISNUMBER(E550)),IF(ABS(E550-D550)&lt;=1E-9*MAX(1,ABS(D550)),"Yes","No"),IF(D550=E550,"Yes","No")))</f>
        <v/>
      </c>
    </row>
    <row r="551">
      <c r="A551" s="4" t="inlineStr">
        <is>
          <t>Summary</t>
        </is>
      </c>
      <c r="B551" s="4" t="inlineStr">
        <is>
          <t>PL women</t>
        </is>
      </c>
      <c r="D551" s="5" t="n">
        <v>578</v>
      </c>
      <c r="E551" s="6">
        <f>Summary!C14</f>
        <v/>
      </c>
      <c r="F551" s="45">
        <f>IF(AND(ISNUMBER(D551),ISNUMBER(E551)),E551-D551,"")</f>
        <v/>
      </c>
      <c r="G551" s="4">
        <f>IF(AND(D551="",E551=""),"Yes",IF(AND(ISNUMBER(D551),ISNUMBER(E551)),IF(ABS(E551-D551)&lt;=1E-9*MAX(1,ABS(D551)),"Yes","No"),IF(D551=E551,"Yes","No")))</f>
        <v/>
      </c>
    </row>
    <row r="552">
      <c r="A552" s="4" t="inlineStr">
        <is>
          <t>Summary</t>
        </is>
      </c>
      <c r="B552" s="4" t="inlineStr">
        <is>
          <t>DE women</t>
        </is>
      </c>
      <c r="D552" s="5" t="n">
        <v>363</v>
      </c>
      <c r="E552" s="6">
        <f>Summary!D14</f>
        <v/>
      </c>
      <c r="F552" s="45">
        <f>IF(AND(ISNUMBER(D552),ISNUMBER(E552)),E552-D552,"")</f>
        <v/>
      </c>
      <c r="G552" s="4">
        <f>IF(AND(D552="",E552=""),"Yes",IF(AND(ISNUMBER(D552),ISNUMBER(E552)),IF(ABS(E552-D552)&lt;=1E-9*MAX(1,ABS(D552)),"Yes","No"),IF(D552=E552,"Yes","No")))</f>
        <v/>
      </c>
    </row>
    <row r="553">
      <c r="A553" s="4" t="inlineStr">
        <is>
          <t>Summary</t>
        </is>
      </c>
      <c r="B553" s="4" t="inlineStr">
        <is>
          <t>ES women</t>
        </is>
      </c>
      <c r="D553" s="5" t="n">
        <v>253</v>
      </c>
      <c r="E553" s="6">
        <f>Summary!E14</f>
        <v/>
      </c>
      <c r="F553" s="45">
        <f>IF(AND(ISNUMBER(D553),ISNUMBER(E553)),E553-D553,"")</f>
        <v/>
      </c>
      <c r="G553" s="4">
        <f>IF(AND(D553="",E553=""),"Yes",IF(AND(ISNUMBER(D553),ISNUMBER(E553)),IF(ABS(E553-D553)&lt;=1E-9*MAX(1,ABS(D553)),"Yes","No"),IF(D553=E553,"Yes","No")))</f>
        <v/>
      </c>
    </row>
    <row r="554">
      <c r="A554" s="4" t="inlineStr">
        <is>
          <t>Summary</t>
        </is>
      </c>
      <c r="B554" s="4" t="inlineStr">
        <is>
          <t>IT women below the minimum</t>
        </is>
      </c>
      <c r="D554" s="5" t="n">
        <v>218</v>
      </c>
      <c r="E554" s="6">
        <f>Summary!B15</f>
        <v/>
      </c>
      <c r="F554" s="45">
        <f>IF(AND(ISNUMBER(D554),ISNUMBER(E554)),E554-D554,"")</f>
        <v/>
      </c>
      <c r="G554" s="4">
        <f>IF(AND(D554="",E554=""),"Yes",IF(AND(ISNUMBER(D554),ISNUMBER(E554)),IF(ABS(E554-D554)&lt;=1E-9*MAX(1,ABS(D554)),"Yes","No"),IF(D554=E554,"Yes","No")))</f>
        <v/>
      </c>
    </row>
    <row r="555">
      <c r="A555" s="4" t="inlineStr">
        <is>
          <t>Summary</t>
        </is>
      </c>
      <c r="B555" s="4" t="inlineStr">
        <is>
          <t>PL women below the minimum</t>
        </is>
      </c>
      <c r="D555" s="5" t="n">
        <v>45</v>
      </c>
      <c r="E555" s="6">
        <f>Summary!C15</f>
        <v/>
      </c>
      <c r="F555" s="45">
        <f>IF(AND(ISNUMBER(D555),ISNUMBER(E555)),E555-D555,"")</f>
        <v/>
      </c>
      <c r="G555" s="4">
        <f>IF(AND(D555="",E555=""),"Yes",IF(AND(ISNUMBER(D555),ISNUMBER(E555)),IF(ABS(E555-D555)&lt;=1E-9*MAX(1,ABS(D555)),"Yes","No"),IF(D555=E555,"Yes","No")))</f>
        <v/>
      </c>
    </row>
    <row r="556">
      <c r="A556" s="4" t="inlineStr">
        <is>
          <t>Summary</t>
        </is>
      </c>
      <c r="B556" s="4" t="inlineStr">
        <is>
          <t>DE women below the minimum</t>
        </is>
      </c>
      <c r="D556" s="5" t="n">
        <v>158</v>
      </c>
      <c r="E556" s="6">
        <f>Summary!D15</f>
        <v/>
      </c>
      <c r="F556" s="45">
        <f>IF(AND(ISNUMBER(D556),ISNUMBER(E556)),E556-D556,"")</f>
        <v/>
      </c>
      <c r="G556" s="4">
        <f>IF(AND(D556="",E556=""),"Yes",IF(AND(ISNUMBER(D556),ISNUMBER(E556)),IF(ABS(E556-D556)&lt;=1E-9*MAX(1,ABS(D556)),"Yes","No"),IF(D556=E556,"Yes","No")))</f>
        <v/>
      </c>
    </row>
    <row r="557">
      <c r="A557" s="4" t="inlineStr">
        <is>
          <t>Summary</t>
        </is>
      </c>
      <c r="B557" s="4" t="inlineStr">
        <is>
          <t>ES women below the minimum</t>
        </is>
      </c>
      <c r="D557" s="5" t="n">
        <v>65</v>
      </c>
      <c r="E557" s="6">
        <f>Summary!E15</f>
        <v/>
      </c>
      <c r="F557" s="45">
        <f>IF(AND(ISNUMBER(D557),ISNUMBER(E557)),E557-D557,"")</f>
        <v/>
      </c>
      <c r="G557" s="4">
        <f>IF(AND(D557="",E557=""),"Yes",IF(AND(ISNUMBER(D557),ISNUMBER(E557)),IF(ABS(E557-D557)&lt;=1E-9*MAX(1,ABS(D557)),"Yes","No"),IF(D557=E557,"Yes","No")))</f>
        <v/>
      </c>
    </row>
    <row r="558">
      <c r="A558" s="4" t="inlineStr">
        <is>
          <t>Summary</t>
        </is>
      </c>
      <c r="B558" s="4" t="inlineStr">
        <is>
          <t>IT men</t>
        </is>
      </c>
      <c r="D558" s="5" t="n">
        <v>530</v>
      </c>
      <c r="E558" s="6">
        <f>Summary!B16</f>
        <v/>
      </c>
      <c r="F558" s="45">
        <f>IF(AND(ISNUMBER(D558),ISNUMBER(E558)),E558-D558,"")</f>
        <v/>
      </c>
      <c r="G558" s="4">
        <f>IF(AND(D558="",E558=""),"Yes",IF(AND(ISNUMBER(D558),ISNUMBER(E558)),IF(ABS(E558-D558)&lt;=1E-9*MAX(1,ABS(D558)),"Yes","No"),IF(D558=E558,"Yes","No")))</f>
        <v/>
      </c>
    </row>
    <row r="559">
      <c r="A559" s="4" t="inlineStr">
        <is>
          <t>Summary</t>
        </is>
      </c>
      <c r="B559" s="4" t="inlineStr">
        <is>
          <t>PL men</t>
        </is>
      </c>
      <c r="D559" s="5" t="n">
        <v>578</v>
      </c>
      <c r="E559" s="6">
        <f>Summary!C16</f>
        <v/>
      </c>
      <c r="F559" s="45">
        <f>IF(AND(ISNUMBER(D559),ISNUMBER(E559)),E559-D559,"")</f>
        <v/>
      </c>
      <c r="G559" s="4">
        <f>IF(AND(D559="",E559=""),"Yes",IF(AND(ISNUMBER(D559),ISNUMBER(E559)),IF(ABS(E559-D559)&lt;=1E-9*MAX(1,ABS(D559)),"Yes","No"),IF(D559=E559,"Yes","No")))</f>
        <v/>
      </c>
    </row>
    <row r="560">
      <c r="A560" s="4" t="inlineStr">
        <is>
          <t>Summary</t>
        </is>
      </c>
      <c r="B560" s="4" t="inlineStr">
        <is>
          <t>DE men</t>
        </is>
      </c>
      <c r="D560" s="5" t="n">
        <v>378</v>
      </c>
      <c r="E560" s="6">
        <f>Summary!D16</f>
        <v/>
      </c>
      <c r="F560" s="45">
        <f>IF(AND(ISNUMBER(D560),ISNUMBER(E560)),E560-D560,"")</f>
        <v/>
      </c>
      <c r="G560" s="4">
        <f>IF(AND(D560="",E560=""),"Yes",IF(AND(ISNUMBER(D560),ISNUMBER(E560)),IF(ABS(E560-D560)&lt;=1E-9*MAX(1,ABS(D560)),"Yes","No"),IF(D560=E560,"Yes","No")))</f>
        <v/>
      </c>
    </row>
    <row r="561">
      <c r="A561" s="4" t="inlineStr">
        <is>
          <t>Summary</t>
        </is>
      </c>
      <c r="B561" s="4" t="inlineStr">
        <is>
          <t>ES men</t>
        </is>
      </c>
      <c r="D561" s="5" t="n">
        <v>240</v>
      </c>
      <c r="E561" s="6">
        <f>Summary!E16</f>
        <v/>
      </c>
      <c r="F561" s="45">
        <f>IF(AND(ISNUMBER(D561),ISNUMBER(E561)),E561-D561,"")</f>
        <v/>
      </c>
      <c r="G561" s="4">
        <f>IF(AND(D561="",E561=""),"Yes",IF(AND(ISNUMBER(D561),ISNUMBER(E561)),IF(ABS(E561-D561)&lt;=1E-9*MAX(1,ABS(D561)),"Yes","No"),IF(D561=E561,"Yes","No")))</f>
        <v/>
      </c>
    </row>
    <row r="562">
      <c r="A562" s="4" t="inlineStr">
        <is>
          <t>Summary</t>
        </is>
      </c>
      <c r="B562" s="4" t="inlineStr">
        <is>
          <t>IT men below the minimum</t>
        </is>
      </c>
      <c r="D562" s="5" t="n">
        <v>139</v>
      </c>
      <c r="E562" s="6">
        <f>Summary!B17</f>
        <v/>
      </c>
      <c r="F562" s="45">
        <f>IF(AND(ISNUMBER(D562),ISNUMBER(E562)),E562-D562,"")</f>
        <v/>
      </c>
      <c r="G562" s="4">
        <f>IF(AND(D562="",E562=""),"Yes",IF(AND(ISNUMBER(D562),ISNUMBER(E562)),IF(ABS(E562-D562)&lt;=1E-9*MAX(1,ABS(D562)),"Yes","No"),IF(D562=E562,"Yes","No")))</f>
        <v/>
      </c>
    </row>
    <row r="563">
      <c r="A563" s="4" t="inlineStr">
        <is>
          <t>Summary</t>
        </is>
      </c>
      <c r="B563" s="4" t="inlineStr">
        <is>
          <t>PL men below the minimum</t>
        </is>
      </c>
      <c r="D563" s="5" t="n">
        <v>30</v>
      </c>
      <c r="E563" s="6">
        <f>Summary!C17</f>
        <v/>
      </c>
      <c r="F563" s="45">
        <f>IF(AND(ISNUMBER(D563),ISNUMBER(E563)),E563-D563,"")</f>
        <v/>
      </c>
      <c r="G563" s="4">
        <f>IF(AND(D563="",E563=""),"Yes",IF(AND(ISNUMBER(D563),ISNUMBER(E563)),IF(ABS(E563-D563)&lt;=1E-9*MAX(1,ABS(D563)),"Yes","No"),IF(D563=E563,"Yes","No")))</f>
        <v/>
      </c>
    </row>
    <row r="564">
      <c r="A564" s="4" t="inlineStr">
        <is>
          <t>Summary</t>
        </is>
      </c>
      <c r="B564" s="4" t="inlineStr">
        <is>
          <t>DE men below the minimum</t>
        </is>
      </c>
      <c r="D564" s="5" t="n">
        <v>135</v>
      </c>
      <c r="E564" s="6">
        <f>Summary!D17</f>
        <v/>
      </c>
      <c r="F564" s="45">
        <f>IF(AND(ISNUMBER(D564),ISNUMBER(E564)),E564-D564,"")</f>
        <v/>
      </c>
      <c r="G564" s="4">
        <f>IF(AND(D564="",E564=""),"Yes",IF(AND(ISNUMBER(D564),ISNUMBER(E564)),IF(ABS(E564-D564)&lt;=1E-9*MAX(1,ABS(D564)),"Yes","No"),IF(D564=E564,"Yes","No")))</f>
        <v/>
      </c>
    </row>
    <row r="565">
      <c r="A565" s="4" t="inlineStr">
        <is>
          <t>Summary</t>
        </is>
      </c>
      <c r="B565" s="4" t="inlineStr">
        <is>
          <t>ES men below the minimum</t>
        </is>
      </c>
      <c r="D565" s="5" t="n">
        <v>34</v>
      </c>
      <c r="E565" s="6">
        <f>Summary!E17</f>
        <v/>
      </c>
      <c r="F565" s="45">
        <f>IF(AND(ISNUMBER(D565),ISNUMBER(E565)),E565-D565,"")</f>
        <v/>
      </c>
      <c r="G565" s="4">
        <f>IF(AND(D565="",E565=""),"Yes",IF(AND(ISNUMBER(D565),ISNUMBER(E565)),IF(ABS(E565-D565)&lt;=1E-9*MAX(1,ABS(D565)),"Yes","No"),IF(D565=E565,"Yes","No")))</f>
        <v/>
      </c>
    </row>
    <row r="566">
      <c r="A566" s="4" t="inlineStr">
        <is>
          <t>Summary</t>
        </is>
      </c>
      <c r="B566" s="4" t="inlineStr">
        <is>
          <t>IT cost to bring everyone to the minimum, per year</t>
        </is>
      </c>
      <c r="D566" s="43" t="n">
        <v>1137225.49464</v>
      </c>
      <c r="E566" s="44">
        <f>Summary!B18</f>
        <v/>
      </c>
      <c r="F566" s="45">
        <f>IF(AND(ISNUMBER(D566),ISNUMBER(E566)),E566-D566,"")</f>
        <v/>
      </c>
      <c r="G566" s="4">
        <f>IF(AND(D566="",E566=""),"Yes",IF(AND(ISNUMBER(D566),ISNUMBER(E566)),IF(ABS(E566-D566)&lt;=1E-9*MAX(1,ABS(D566)),"Yes","No"),IF(D566=E566,"Yes","No")))</f>
        <v/>
      </c>
    </row>
    <row r="567">
      <c r="A567" s="4" t="inlineStr">
        <is>
          <t>Summary</t>
        </is>
      </c>
      <c r="B567" s="4" t="inlineStr">
        <is>
          <t>PL cost to bring everyone to the minimum, per year</t>
        </is>
      </c>
      <c r="D567" s="43" t="n">
        <v>98064.1625584</v>
      </c>
      <c r="E567" s="44">
        <f>Summary!C18</f>
        <v/>
      </c>
      <c r="F567" s="45">
        <f>IF(AND(ISNUMBER(D567),ISNUMBER(E567)),E567-D567,"")</f>
        <v/>
      </c>
      <c r="G567" s="4">
        <f>IF(AND(D567="",E567=""),"Yes",IF(AND(ISNUMBER(D567),ISNUMBER(E567)),IF(ABS(E567-D567)&lt;=1E-9*MAX(1,ABS(D567)),"Yes","No"),IF(D567=E567,"Yes","No")))</f>
        <v/>
      </c>
    </row>
    <row r="568">
      <c r="A568" s="4" t="inlineStr">
        <is>
          <t>Summary</t>
        </is>
      </c>
      <c r="B568" s="4" t="inlineStr">
        <is>
          <t>DE cost to bring everyone to the minimum, per year</t>
        </is>
      </c>
      <c r="D568" s="43" t="n">
        <v>1571476.73726</v>
      </c>
      <c r="E568" s="44">
        <f>Summary!D18</f>
        <v/>
      </c>
      <c r="F568" s="45">
        <f>IF(AND(ISNUMBER(D568),ISNUMBER(E568)),E568-D568,"")</f>
        <v/>
      </c>
      <c r="G568" s="4">
        <f>IF(AND(D568="",E568=""),"Yes",IF(AND(ISNUMBER(D568),ISNUMBER(E568)),IF(ABS(E568-D568)&lt;=1E-9*MAX(1,ABS(D568)),"Yes","No"),IF(D568=E568,"Yes","No")))</f>
        <v/>
      </c>
    </row>
    <row r="569">
      <c r="A569" s="4" t="inlineStr">
        <is>
          <t>Summary</t>
        </is>
      </c>
      <c r="B569" s="4" t="inlineStr">
        <is>
          <t>ES cost to bring everyone to the minimum, per year</t>
        </is>
      </c>
      <c r="D569" s="43" t="n">
        <v>217600.359376</v>
      </c>
      <c r="E569" s="44">
        <f>Summary!E18</f>
        <v/>
      </c>
      <c r="F569" s="45">
        <f>IF(AND(ISNUMBER(D569),ISNUMBER(E569)),E569-D569,"")</f>
        <v/>
      </c>
      <c r="G569" s="4">
        <f>IF(AND(D569="",E569=""),"Yes",IF(AND(ISNUMBER(D569),ISNUMBER(E569)),IF(ABS(E569-D569)&lt;=1E-9*MAX(1,ABS(D569)),"Yes","No"),IF(D569=E569,"Yes","No")))</f>
        <v/>
      </c>
    </row>
    <row r="570">
      <c r="A570" s="4" t="inlineStr">
        <is>
          <t>Summary</t>
        </is>
      </c>
      <c r="B570" s="4" t="inlineStr">
        <is>
          <t>IT of which to women</t>
        </is>
      </c>
      <c r="D570" s="43" t="n">
        <v>719343.4760040001</v>
      </c>
      <c r="E570" s="44">
        <f>Summary!B19</f>
        <v/>
      </c>
      <c r="F570" s="45">
        <f>IF(AND(ISNUMBER(D570),ISNUMBER(E570)),E570-D570,"")</f>
        <v/>
      </c>
      <c r="G570" s="4">
        <f>IF(AND(D570="",E570=""),"Yes",IF(AND(ISNUMBER(D570),ISNUMBER(E570)),IF(ABS(E570-D570)&lt;=1E-9*MAX(1,ABS(D570)),"Yes","No"),IF(D570=E570,"Yes","No")))</f>
        <v/>
      </c>
    </row>
    <row r="571">
      <c r="A571" s="4" t="inlineStr">
        <is>
          <t>Summary</t>
        </is>
      </c>
      <c r="B571" s="4" t="inlineStr">
        <is>
          <t>PL of which to women</t>
        </is>
      </c>
      <c r="D571" s="43" t="n">
        <v>52475.8576024</v>
      </c>
      <c r="E571" s="44">
        <f>Summary!C19</f>
        <v/>
      </c>
      <c r="F571" s="45">
        <f>IF(AND(ISNUMBER(D571),ISNUMBER(E571)),E571-D571,"")</f>
        <v/>
      </c>
      <c r="G571" s="4">
        <f>IF(AND(D571="",E571=""),"Yes",IF(AND(ISNUMBER(D571),ISNUMBER(E571)),IF(ABS(E571-D571)&lt;=1E-9*MAX(1,ABS(D571)),"Yes","No"),IF(D571=E571,"Yes","No")))</f>
        <v/>
      </c>
    </row>
    <row r="572">
      <c r="A572" s="4" t="inlineStr">
        <is>
          <t>Summary</t>
        </is>
      </c>
      <c r="B572" s="4" t="inlineStr">
        <is>
          <t>DE of which to women</t>
        </is>
      </c>
      <c r="D572" s="43" t="n">
        <v>845924.608088</v>
      </c>
      <c r="E572" s="44">
        <f>Summary!D19</f>
        <v/>
      </c>
      <c r="F572" s="45">
        <f>IF(AND(ISNUMBER(D572),ISNUMBER(E572)),E572-D572,"")</f>
        <v/>
      </c>
      <c r="G572" s="4">
        <f>IF(AND(D572="",E572=""),"Yes",IF(AND(ISNUMBER(D572),ISNUMBER(E572)),IF(ABS(E572-D572)&lt;=1E-9*MAX(1,ABS(D572)),"Yes","No"),IF(D572=E572,"Yes","No")))</f>
        <v/>
      </c>
    </row>
    <row r="573">
      <c r="A573" s="4" t="inlineStr">
        <is>
          <t>Summary</t>
        </is>
      </c>
      <c r="B573" s="4" t="inlineStr">
        <is>
          <t>ES of which to women</t>
        </is>
      </c>
      <c r="D573" s="43" t="n">
        <v>136593.291013</v>
      </c>
      <c r="E573" s="44">
        <f>Summary!E19</f>
        <v/>
      </c>
      <c r="F573" s="45">
        <f>IF(AND(ISNUMBER(D573),ISNUMBER(E573)),E573-D573,"")</f>
        <v/>
      </c>
      <c r="G573" s="4">
        <f>IF(AND(D573="",E573=""),"Yes",IF(AND(ISNUMBER(D573),ISNUMBER(E573)),IF(ABS(E573-D573)&lt;=1E-9*MAX(1,ABS(D573)),"Yes","No"),IF(D573=E573,"Yes","No")))</f>
        <v/>
      </c>
    </row>
    <row r="574">
      <c r="A574" s="4" t="inlineStr">
        <is>
          <t>Summary</t>
        </is>
      </c>
      <c r="B574" s="4" t="inlineStr">
        <is>
          <t>IT pay above the new maximum, per year</t>
        </is>
      </c>
      <c r="D574" s="43" t="n">
        <v>524776.03073</v>
      </c>
      <c r="E574" s="44">
        <f>Summary!B20</f>
        <v/>
      </c>
      <c r="F574" s="45">
        <f>IF(AND(ISNUMBER(D574),ISNUMBER(E574)),E574-D574,"")</f>
        <v/>
      </c>
      <c r="G574" s="4">
        <f>IF(AND(D574="",E574=""),"Yes",IF(AND(ISNUMBER(D574),ISNUMBER(E574)),IF(ABS(E574-D574)&lt;=1E-9*MAX(1,ABS(D574)),"Yes","No"),IF(D574=E574,"Yes","No")))</f>
        <v/>
      </c>
    </row>
    <row r="575">
      <c r="A575" s="4" t="inlineStr">
        <is>
          <t>Summary</t>
        </is>
      </c>
      <c r="B575" s="4" t="inlineStr">
        <is>
          <t>PL pay above the new maximum, per year</t>
        </is>
      </c>
      <c r="D575" s="43" t="n">
        <v>2281096.18816</v>
      </c>
      <c r="E575" s="44">
        <f>Summary!C20</f>
        <v/>
      </c>
      <c r="F575" s="45">
        <f>IF(AND(ISNUMBER(D575),ISNUMBER(E575)),E575-D575,"")</f>
        <v/>
      </c>
      <c r="G575" s="4">
        <f>IF(AND(D575="",E575=""),"Yes",IF(AND(ISNUMBER(D575),ISNUMBER(E575)),IF(ABS(E575-D575)&lt;=1E-9*MAX(1,ABS(D575)),"Yes","No"),IF(D575=E575,"Yes","No")))</f>
        <v/>
      </c>
    </row>
    <row r="576">
      <c r="A576" s="4" t="inlineStr">
        <is>
          <t>Summary</t>
        </is>
      </c>
      <c r="B576" s="4" t="inlineStr">
        <is>
          <t>DE pay above the new maximum, per year</t>
        </is>
      </c>
      <c r="D576" s="43" t="n">
        <v>286613.450883</v>
      </c>
      <c r="E576" s="44">
        <f>Summary!D20</f>
        <v/>
      </c>
      <c r="F576" s="45">
        <f>IF(AND(ISNUMBER(D576),ISNUMBER(E576)),E576-D576,"")</f>
        <v/>
      </c>
      <c r="G576" s="4">
        <f>IF(AND(D576="",E576=""),"Yes",IF(AND(ISNUMBER(D576),ISNUMBER(E576)),IF(ABS(E576-D576)&lt;=1E-9*MAX(1,ABS(D576)),"Yes","No"),IF(D576=E576,"Yes","No")))</f>
        <v/>
      </c>
    </row>
    <row r="577">
      <c r="A577" s="4" t="inlineStr">
        <is>
          <t>Summary</t>
        </is>
      </c>
      <c r="B577" s="4" t="inlineStr">
        <is>
          <t>ES pay above the new maximum, per year</t>
        </is>
      </c>
      <c r="D577" s="43" t="n">
        <v>384062.87245</v>
      </c>
      <c r="E577" s="44">
        <f>Summary!E20</f>
        <v/>
      </c>
      <c r="F577" s="45">
        <f>IF(AND(ISNUMBER(D577),ISNUMBER(E577)),E577-D577,"")</f>
        <v/>
      </c>
      <c r="G577" s="4">
        <f>IF(AND(D577="",E577=""),"Yes",IF(AND(ISNUMBER(D577),ISNUMBER(E577)),IF(ABS(E577-D577)&lt;=1E-9*MAX(1,ABS(D577)),"Yes","No"),IF(D577=E577,"Yes","No")))</f>
        <v/>
      </c>
    </row>
    <row r="578">
      <c r="A578" s="4" t="inlineStr">
        <is>
          <t>Summary</t>
        </is>
      </c>
      <c r="B578" s="4" t="inlineStr">
        <is>
          <t>IT Customer Service compa-ratio</t>
        </is>
      </c>
      <c r="D578" s="43" t="n">
        <v>0.812075317591</v>
      </c>
      <c r="E578" s="44">
        <f>Summary!B25</f>
        <v/>
      </c>
      <c r="F578" s="45">
        <f>IF(AND(ISNUMBER(D578),ISNUMBER(E578)),E578-D578,"")</f>
        <v/>
      </c>
      <c r="G578" s="4">
        <f>IF(AND(D578="",E578=""),"Yes",IF(AND(ISNUMBER(D578),ISNUMBER(E578)),IF(ABS(E578-D578)&lt;=1E-9*MAX(1,ABS(D578)),"Yes","No"),IF(D578=E578,"Yes","No")))</f>
        <v/>
      </c>
    </row>
    <row r="579">
      <c r="A579" s="4" t="inlineStr">
        <is>
          <t>Summary</t>
        </is>
      </c>
      <c r="B579" s="4" t="inlineStr">
        <is>
          <t>PL Customer Service compa-ratio</t>
        </is>
      </c>
      <c r="D579" s="43" t="n">
        <v>0.996258364478</v>
      </c>
      <c r="E579" s="44">
        <f>Summary!C25</f>
        <v/>
      </c>
      <c r="F579" s="45">
        <f>IF(AND(ISNUMBER(D579),ISNUMBER(E579)),E579-D579,"")</f>
        <v/>
      </c>
      <c r="G579" s="4">
        <f>IF(AND(D579="",E579=""),"Yes",IF(AND(ISNUMBER(D579),ISNUMBER(E579)),IF(ABS(E579-D579)&lt;=1E-9*MAX(1,ABS(D579)),"Yes","No"),IF(D579=E579,"Yes","No")))</f>
        <v/>
      </c>
    </row>
    <row r="580">
      <c r="A580" s="4" t="inlineStr">
        <is>
          <t>Summary</t>
        </is>
      </c>
      <c r="B580" s="4" t="inlineStr">
        <is>
          <t>DE Customer Service compa-ratio</t>
        </is>
      </c>
      <c r="D580" s="43" t="n">
        <v>0.783748736448</v>
      </c>
      <c r="E580" s="44">
        <f>Summary!D25</f>
        <v/>
      </c>
      <c r="F580" s="45">
        <f>IF(AND(ISNUMBER(D580),ISNUMBER(E580)),E580-D580,"")</f>
        <v/>
      </c>
      <c r="G580" s="4">
        <f>IF(AND(D580="",E580=""),"Yes",IF(AND(ISNUMBER(D580),ISNUMBER(E580)),IF(ABS(E580-D580)&lt;=1E-9*MAX(1,ABS(D580)),"Yes","No"),IF(D580=E580,"Yes","No")))</f>
        <v/>
      </c>
    </row>
    <row r="581">
      <c r="A581" s="4" t="inlineStr">
        <is>
          <t>Summary</t>
        </is>
      </c>
      <c r="B581" s="4" t="inlineStr">
        <is>
          <t>ES Customer Service compa-ratio</t>
        </is>
      </c>
      <c r="D581" s="43" t="n">
        <v>0.865215418405</v>
      </c>
      <c r="E581" s="44">
        <f>Summary!E25</f>
        <v/>
      </c>
      <c r="F581" s="45">
        <f>IF(AND(ISNUMBER(D581),ISNUMBER(E581)),E581-D581,"")</f>
        <v/>
      </c>
      <c r="G581" s="4">
        <f>IF(AND(D581="",E581=""),"Yes",IF(AND(ISNUMBER(D581),ISNUMBER(E581)),IF(ABS(E581-D581)&lt;=1E-9*MAX(1,ABS(D581)),"Yes","No"),IF(D581=E581,"Yes","No")))</f>
        <v/>
      </c>
    </row>
    <row r="582">
      <c r="A582" s="4" t="inlineStr">
        <is>
          <t>Summary</t>
        </is>
      </c>
      <c r="B582" s="4" t="inlineStr">
        <is>
          <t>IT Operations compa-ratio</t>
        </is>
      </c>
      <c r="D582" s="43" t="n">
        <v>0.852554935933</v>
      </c>
      <c r="E582" s="44">
        <f>Summary!B26</f>
        <v/>
      </c>
      <c r="F582" s="45">
        <f>IF(AND(ISNUMBER(D582),ISNUMBER(E582)),E582-D582,"")</f>
        <v/>
      </c>
      <c r="G582" s="4">
        <f>IF(AND(D582="",E582=""),"Yes",IF(AND(ISNUMBER(D582),ISNUMBER(E582)),IF(ABS(E582-D582)&lt;=1E-9*MAX(1,ABS(D582)),"Yes","No"),IF(D582=E582,"Yes","No")))</f>
        <v/>
      </c>
    </row>
    <row r="583">
      <c r="A583" s="4" t="inlineStr">
        <is>
          <t>Summary</t>
        </is>
      </c>
      <c r="B583" s="4" t="inlineStr">
        <is>
          <t>PL Operations compa-ratio</t>
        </is>
      </c>
      <c r="D583" s="43" t="n">
        <v>1.04028327141</v>
      </c>
      <c r="E583" s="44">
        <f>Summary!C26</f>
        <v/>
      </c>
      <c r="F583" s="45">
        <f>IF(AND(ISNUMBER(D583),ISNUMBER(E583)),E583-D583,"")</f>
        <v/>
      </c>
      <c r="G583" s="4">
        <f>IF(AND(D583="",E583=""),"Yes",IF(AND(ISNUMBER(D583),ISNUMBER(E583)),IF(ABS(E583-D583)&lt;=1E-9*MAX(1,ABS(D583)),"Yes","No"),IF(D583=E583,"Yes","No")))</f>
        <v/>
      </c>
    </row>
    <row r="584">
      <c r="A584" s="4" t="inlineStr">
        <is>
          <t>Summary</t>
        </is>
      </c>
      <c r="B584" s="4" t="inlineStr">
        <is>
          <t>DE Operations compa-ratio</t>
        </is>
      </c>
      <c r="D584" s="43" t="n">
        <v>0.8314139812869999</v>
      </c>
      <c r="E584" s="44">
        <f>Summary!D26</f>
        <v/>
      </c>
      <c r="F584" s="45">
        <f>IF(AND(ISNUMBER(D584),ISNUMBER(E584)),E584-D584,"")</f>
        <v/>
      </c>
      <c r="G584" s="4">
        <f>IF(AND(D584="",E584=""),"Yes",IF(AND(ISNUMBER(D584),ISNUMBER(E584)),IF(ABS(E584-D584)&lt;=1E-9*MAX(1,ABS(D584)),"Yes","No"),IF(D584=E584,"Yes","No")))</f>
        <v/>
      </c>
    </row>
    <row r="585">
      <c r="A585" s="4" t="inlineStr">
        <is>
          <t>Summary</t>
        </is>
      </c>
      <c r="B585" s="4" t="inlineStr">
        <is>
          <t>ES Operations compa-ratio</t>
        </is>
      </c>
      <c r="D585" s="43" t="n">
        <v>0.91415878782</v>
      </c>
      <c r="E585" s="44">
        <f>Summary!E26</f>
        <v/>
      </c>
      <c r="F585" s="45">
        <f>IF(AND(ISNUMBER(D585),ISNUMBER(E585)),E585-D585,"")</f>
        <v/>
      </c>
      <c r="G585" s="4">
        <f>IF(AND(D585="",E585=""),"Yes",IF(AND(ISNUMBER(D585),ISNUMBER(E585)),IF(ABS(E585-D585)&lt;=1E-9*MAX(1,ABS(D585)),"Yes","No"),IF(D585=E585,"Yes","No")))</f>
        <v/>
      </c>
    </row>
    <row r="586">
      <c r="A586" s="4" t="inlineStr">
        <is>
          <t>Summary</t>
        </is>
      </c>
      <c r="B586" s="4" t="inlineStr">
        <is>
          <t>IT Tech compa-ratio</t>
        </is>
      </c>
      <c r="D586" s="43" t="n">
        <v>1.18628210671</v>
      </c>
      <c r="E586" s="44">
        <f>Summary!B27</f>
        <v/>
      </c>
      <c r="F586" s="45">
        <f>IF(AND(ISNUMBER(D586),ISNUMBER(E586)),E586-D586,"")</f>
        <v/>
      </c>
      <c r="G586" s="4">
        <f>IF(AND(D586="",E586=""),"Yes",IF(AND(ISNUMBER(D586),ISNUMBER(E586)),IF(ABS(E586-D586)&lt;=1E-9*MAX(1,ABS(D586)),"Yes","No"),IF(D586=E586,"Yes","No")))</f>
        <v/>
      </c>
    </row>
    <row r="587">
      <c r="A587" s="4" t="inlineStr">
        <is>
          <t>Summary</t>
        </is>
      </c>
      <c r="B587" s="4" t="inlineStr">
        <is>
          <t>PL Tech compa-ratio</t>
        </is>
      </c>
      <c r="D587" s="43" t="n">
        <v>1.43348409654</v>
      </c>
      <c r="E587" s="44">
        <f>Summary!C27</f>
        <v/>
      </c>
      <c r="F587" s="45">
        <f>IF(AND(ISNUMBER(D587),ISNUMBER(E587)),E587-D587,"")</f>
        <v/>
      </c>
      <c r="G587" s="4">
        <f>IF(AND(D587="",E587=""),"Yes",IF(AND(ISNUMBER(D587),ISNUMBER(E587)),IF(ABS(E587-D587)&lt;=1E-9*MAX(1,ABS(D587)),"Yes","No"),IF(D587=E587,"Yes","No")))</f>
        <v/>
      </c>
    </row>
    <row r="588">
      <c r="A588" s="4" t="inlineStr">
        <is>
          <t>Summary</t>
        </is>
      </c>
      <c r="B588" s="4" t="inlineStr">
        <is>
          <t>DE Tech compa-ratio</t>
        </is>
      </c>
      <c r="D588" s="43" t="n">
        <v>1.13697689457</v>
      </c>
      <c r="E588" s="44">
        <f>Summary!D27</f>
        <v/>
      </c>
      <c r="F588" s="45">
        <f>IF(AND(ISNUMBER(D588),ISNUMBER(E588)),E588-D588,"")</f>
        <v/>
      </c>
      <c r="G588" s="4">
        <f>IF(AND(D588="",E588=""),"Yes",IF(AND(ISNUMBER(D588),ISNUMBER(E588)),IF(ABS(E588-D588)&lt;=1E-9*MAX(1,ABS(D588)),"Yes","No"),IF(D588=E588,"Yes","No")))</f>
        <v/>
      </c>
    </row>
    <row r="589">
      <c r="A589" s="4" t="inlineStr">
        <is>
          <t>Summary</t>
        </is>
      </c>
      <c r="B589" s="4" t="inlineStr">
        <is>
          <t>ES Tech compa-ratio</t>
        </is>
      </c>
      <c r="D589" s="43" t="n">
        <v>1.24639153977</v>
      </c>
      <c r="E589" s="44">
        <f>Summary!E27</f>
        <v/>
      </c>
      <c r="F589" s="45">
        <f>IF(AND(ISNUMBER(D589),ISNUMBER(E589)),E589-D589,"")</f>
        <v/>
      </c>
      <c r="G589" s="4">
        <f>IF(AND(D589="",E589=""),"Yes",IF(AND(ISNUMBER(D589),ISNUMBER(E589)),IF(ABS(E589-D589)&lt;=1E-9*MAX(1,ABS(D589)),"Yes","No"),IF(D589=E589,"Yes","No")))</f>
        <v/>
      </c>
    </row>
    <row r="590">
      <c r="A590" s="4" t="inlineStr">
        <is>
          <t>Summary</t>
        </is>
      </c>
      <c r="B590" s="4" t="inlineStr">
        <is>
          <t>IT Sales compa-ratio</t>
        </is>
      </c>
      <c r="D590" s="43" t="n">
        <v>0.953581744576</v>
      </c>
      <c r="E590" s="44">
        <f>Summary!B28</f>
        <v/>
      </c>
      <c r="F590" s="45">
        <f>IF(AND(ISNUMBER(D590),ISNUMBER(E590)),E590-D590,"")</f>
        <v/>
      </c>
      <c r="G590" s="4">
        <f>IF(AND(D590="",E590=""),"Yes",IF(AND(ISNUMBER(D590),ISNUMBER(E590)),IF(ABS(E590-D590)&lt;=1E-9*MAX(1,ABS(D590)),"Yes","No"),IF(D590=E590,"Yes","No")))</f>
        <v/>
      </c>
    </row>
    <row r="591">
      <c r="A591" s="4" t="inlineStr">
        <is>
          <t>Summary</t>
        </is>
      </c>
      <c r="B591" s="4" t="inlineStr">
        <is>
          <t>PL Sales compa-ratio</t>
        </is>
      </c>
      <c r="D591" s="43" t="n">
        <v>1.17661721581</v>
      </c>
      <c r="E591" s="44">
        <f>Summary!C28</f>
        <v/>
      </c>
      <c r="F591" s="45">
        <f>IF(AND(ISNUMBER(D591),ISNUMBER(E591)),E591-D591,"")</f>
        <v/>
      </c>
      <c r="G591" s="4">
        <f>IF(AND(D591="",E591=""),"Yes",IF(AND(ISNUMBER(D591),ISNUMBER(E591)),IF(ABS(E591-D591)&lt;=1E-9*MAX(1,ABS(D591)),"Yes","No"),IF(D591=E591,"Yes","No")))</f>
        <v/>
      </c>
    </row>
    <row r="592">
      <c r="A592" s="4" t="inlineStr">
        <is>
          <t>Summary</t>
        </is>
      </c>
      <c r="B592" s="4" t="inlineStr">
        <is>
          <t>DE Sales compa-ratio</t>
        </is>
      </c>
      <c r="D592" s="43" t="n">
        <v>0.931846116164</v>
      </c>
      <c r="E592" s="44">
        <f>Summary!D28</f>
        <v/>
      </c>
      <c r="F592" s="45">
        <f>IF(AND(ISNUMBER(D592),ISNUMBER(E592)),E592-D592,"")</f>
        <v/>
      </c>
      <c r="G592" s="4">
        <f>IF(AND(D592="",E592=""),"Yes",IF(AND(ISNUMBER(D592),ISNUMBER(E592)),IF(ABS(E592-D592)&lt;=1E-9*MAX(1,ABS(D592)),"Yes","No"),IF(D592=E592,"Yes","No")))</f>
        <v/>
      </c>
    </row>
    <row r="593">
      <c r="A593" s="4" t="inlineStr">
        <is>
          <t>Summary</t>
        </is>
      </c>
      <c r="B593" s="4" t="inlineStr">
        <is>
          <t>ES Sales compa-ratio</t>
        </is>
      </c>
      <c r="D593" s="43" t="n">
        <v>1.02801926354</v>
      </c>
      <c r="E593" s="44">
        <f>Summary!E28</f>
        <v/>
      </c>
      <c r="F593" s="45">
        <f>IF(AND(ISNUMBER(D593),ISNUMBER(E593)),E593-D593,"")</f>
        <v/>
      </c>
      <c r="G593" s="4">
        <f>IF(AND(D593="",E593=""),"Yes",IF(AND(ISNUMBER(D593),ISNUMBER(E593)),IF(ABS(E593-D593)&lt;=1E-9*MAX(1,ABS(D593)),"Yes","No"),IF(D593=E593,"Yes","No")))</f>
        <v/>
      </c>
    </row>
    <row r="594">
      <c r="A594" s="4" t="inlineStr">
        <is>
          <t>Summary</t>
        </is>
      </c>
      <c r="B594" s="4" t="inlineStr">
        <is>
          <t>IT Finance compa-ratio</t>
        </is>
      </c>
      <c r="D594" s="43" t="n">
        <v>1.02710053533</v>
      </c>
      <c r="E594" s="44">
        <f>Summary!B29</f>
        <v/>
      </c>
      <c r="F594" s="45">
        <f>IF(AND(ISNUMBER(D594),ISNUMBER(E594)),E594-D594,"")</f>
        <v/>
      </c>
      <c r="G594" s="4">
        <f>IF(AND(D594="",E594=""),"Yes",IF(AND(ISNUMBER(D594),ISNUMBER(E594)),IF(ABS(E594-D594)&lt;=1E-9*MAX(1,ABS(D594)),"Yes","No"),IF(D594=E594,"Yes","No")))</f>
        <v/>
      </c>
    </row>
    <row r="595">
      <c r="A595" s="4" t="inlineStr">
        <is>
          <t>Summary</t>
        </is>
      </c>
      <c r="B595" s="4" t="inlineStr">
        <is>
          <t>PL Finance compa-ratio</t>
        </is>
      </c>
      <c r="D595" s="43" t="n">
        <v>1.24786043897</v>
      </c>
      <c r="E595" s="44">
        <f>Summary!C29</f>
        <v/>
      </c>
      <c r="F595" s="45">
        <f>IF(AND(ISNUMBER(D595),ISNUMBER(E595)),E595-D595,"")</f>
        <v/>
      </c>
      <c r="G595" s="4">
        <f>IF(AND(D595="",E595=""),"Yes",IF(AND(ISNUMBER(D595),ISNUMBER(E595)),IF(ABS(E595-D595)&lt;=1E-9*MAX(1,ABS(D595)),"Yes","No"),IF(D595=E595,"Yes","No")))</f>
        <v/>
      </c>
    </row>
    <row r="596">
      <c r="A596" s="4" t="inlineStr">
        <is>
          <t>Summary</t>
        </is>
      </c>
      <c r="B596" s="4" t="inlineStr">
        <is>
          <t>DE Finance compa-ratio</t>
        </is>
      </c>
      <c r="D596" s="43" t="n">
        <v>1.01081371328</v>
      </c>
      <c r="E596" s="44">
        <f>Summary!D29</f>
        <v/>
      </c>
      <c r="F596" s="45">
        <f>IF(AND(ISNUMBER(D596),ISNUMBER(E596)),E596-D596,"")</f>
        <v/>
      </c>
      <c r="G596" s="4">
        <f>IF(AND(D596="",E596=""),"Yes",IF(AND(ISNUMBER(D596),ISNUMBER(E596)),IF(ABS(E596-D596)&lt;=1E-9*MAX(1,ABS(D596)),"Yes","No"),IF(D596=E596,"Yes","No")))</f>
        <v/>
      </c>
    </row>
    <row r="597">
      <c r="A597" s="4" t="inlineStr">
        <is>
          <t>Summary</t>
        </is>
      </c>
      <c r="B597" s="4" t="inlineStr">
        <is>
          <t>ES Finance compa-ratio</t>
        </is>
      </c>
      <c r="D597" s="43" t="n">
        <v>1.12663026508</v>
      </c>
      <c r="E597" s="44">
        <f>Summary!E29</f>
        <v/>
      </c>
      <c r="F597" s="45">
        <f>IF(AND(ISNUMBER(D597),ISNUMBER(E597)),E597-D597,"")</f>
        <v/>
      </c>
      <c r="G597" s="4">
        <f>IF(AND(D597="",E597=""),"Yes",IF(AND(ISNUMBER(D597),ISNUMBER(E597)),IF(ABS(E597-D597)&lt;=1E-9*MAX(1,ABS(D597)),"Yes","No"),IF(D597=E597,"Yes","No")))</f>
        <v/>
      </c>
    </row>
    <row r="598">
      <c r="A598" s="4" t="inlineStr">
        <is>
          <t>Summary</t>
        </is>
      </c>
      <c r="B598" s="4" t="inlineStr">
        <is>
          <t>IT HR compa-ratio</t>
        </is>
      </c>
      <c r="D598" s="43" t="n">
        <v>0.935505320329</v>
      </c>
      <c r="E598" s="44">
        <f>Summary!B30</f>
        <v/>
      </c>
      <c r="F598" s="45">
        <f>IF(AND(ISNUMBER(D598),ISNUMBER(E598)),E598-D598,"")</f>
        <v/>
      </c>
      <c r="G598" s="4">
        <f>IF(AND(D598="",E598=""),"Yes",IF(AND(ISNUMBER(D598),ISNUMBER(E598)),IF(ABS(E598-D598)&lt;=1E-9*MAX(1,ABS(D598)),"Yes","No"),IF(D598=E598,"Yes","No")))</f>
        <v/>
      </c>
    </row>
    <row r="599">
      <c r="A599" s="4" t="inlineStr">
        <is>
          <t>Summary</t>
        </is>
      </c>
      <c r="B599" s="4" t="inlineStr">
        <is>
          <t>PL HR compa-ratio</t>
        </is>
      </c>
      <c r="D599" s="43" t="n">
        <v>1.12755041369</v>
      </c>
      <c r="E599" s="44">
        <f>Summary!C30</f>
        <v/>
      </c>
      <c r="F599" s="45">
        <f>IF(AND(ISNUMBER(D599),ISNUMBER(E599)),E599-D599,"")</f>
        <v/>
      </c>
      <c r="G599" s="4">
        <f>IF(AND(D599="",E599=""),"Yes",IF(AND(ISNUMBER(D599),ISNUMBER(E599)),IF(ABS(E599-D599)&lt;=1E-9*MAX(1,ABS(D599)),"Yes","No"),IF(D599=E599,"Yes","No")))</f>
        <v/>
      </c>
    </row>
    <row r="600">
      <c r="A600" s="4" t="inlineStr">
        <is>
          <t>Summary</t>
        </is>
      </c>
      <c r="B600" s="4" t="inlineStr">
        <is>
          <t>DE HR compa-ratio</t>
        </is>
      </c>
      <c r="D600" s="43" t="n">
        <v>0.908709094359</v>
      </c>
      <c r="E600" s="44">
        <f>Summary!D30</f>
        <v/>
      </c>
      <c r="F600" s="45">
        <f>IF(AND(ISNUMBER(D600),ISNUMBER(E600)),E600-D600,"")</f>
        <v/>
      </c>
      <c r="G600" s="4">
        <f>IF(AND(D600="",E600=""),"Yes",IF(AND(ISNUMBER(D600),ISNUMBER(E600)),IF(ABS(E600-D600)&lt;=1E-9*MAX(1,ABS(D600)),"Yes","No"),IF(D600=E600,"Yes","No")))</f>
        <v/>
      </c>
    </row>
    <row r="601">
      <c r="A601" s="4" t="inlineStr">
        <is>
          <t>Summary</t>
        </is>
      </c>
      <c r="B601" s="4" t="inlineStr">
        <is>
          <t>ES HR compa-ratio</t>
        </is>
      </c>
      <c r="D601" s="43" t="n">
        <v>0.989766382804</v>
      </c>
      <c r="E601" s="44">
        <f>Summary!E30</f>
        <v/>
      </c>
      <c r="F601" s="45">
        <f>IF(AND(ISNUMBER(D601),ISNUMBER(E601)),E601-D601,"")</f>
        <v/>
      </c>
      <c r="G601" s="4">
        <f>IF(AND(D601="",E601=""),"Yes",IF(AND(ISNUMBER(D601),ISNUMBER(E601)),IF(ABS(E601-D601)&lt;=1E-9*MAX(1,ABS(D601)),"Yes","No"),IF(D601=E601,"Yes","No")))</f>
        <v/>
      </c>
    </row>
    <row r="602">
      <c r="A602" s="4" t="inlineStr">
        <is>
          <t>Job ads</t>
        </is>
      </c>
      <c r="B602" s="4" t="inlineStr">
        <is>
          <t>Customer Service L1 IT annual min</t>
        </is>
      </c>
      <c r="D602" s="5" t="n">
        <v>27500</v>
      </c>
      <c r="E602" s="6">
        <f>'Job ads'!I5</f>
        <v/>
      </c>
      <c r="F602" s="45">
        <f>IF(AND(ISNUMBER(D602),ISNUMBER(E602)),E602-D602,"")</f>
        <v/>
      </c>
      <c r="G602" s="4">
        <f>IF(AND(D602="",E602=""),"Yes",IF(AND(ISNUMBER(D602),ISNUMBER(E602)),IF(ABS(E602-D602)&lt;=1E-9*MAX(1,ABS(D602)),"Yes","No"),IF(D602=E602,"Yes","No")))</f>
        <v/>
      </c>
    </row>
    <row r="603">
      <c r="A603" s="4" t="inlineStr">
        <is>
          <t>Job ads</t>
        </is>
      </c>
      <c r="B603" s="4" t="inlineStr">
        <is>
          <t>Customer Service L1 IT annual max</t>
        </is>
      </c>
      <c r="D603" s="5" t="n">
        <v>36000</v>
      </c>
      <c r="E603" s="6">
        <f>'Job ads'!J5</f>
        <v/>
      </c>
      <c r="F603" s="45">
        <f>IF(AND(ISNUMBER(D603),ISNUMBER(E603)),E603-D603,"")</f>
        <v/>
      </c>
      <c r="G603" s="4">
        <f>IF(AND(D603="",E603=""),"Yes",IF(AND(ISNUMBER(D603),ISNUMBER(E603)),IF(ABS(E603-D603)&lt;=1E-9*MAX(1,ABS(D603)),"Yes","No"),IF(D603=E603,"Yes","No")))</f>
        <v/>
      </c>
    </row>
    <row r="604">
      <c r="A604" s="4" t="inlineStr">
        <is>
          <t>Job ads</t>
        </is>
      </c>
      <c r="B604" s="4" t="inlineStr">
        <is>
          <t>Customer Service L1 IT monthly min</t>
        </is>
      </c>
      <c r="D604" s="5" t="n">
        <v>2300</v>
      </c>
      <c r="E604" s="6">
        <f>'Job ads'!K5</f>
        <v/>
      </c>
      <c r="F604" s="45">
        <f>IF(AND(ISNUMBER(D604),ISNUMBER(E604)),E604-D604,"")</f>
        <v/>
      </c>
      <c r="G604" s="4">
        <f>IF(AND(D604="",E604=""),"Yes",IF(AND(ISNUMBER(D604),ISNUMBER(E604)),IF(ABS(E604-D604)&lt;=1E-9*MAX(1,ABS(D604)),"Yes","No"),IF(D604=E604,"Yes","No")))</f>
        <v/>
      </c>
    </row>
    <row r="605">
      <c r="A605" s="4" t="inlineStr">
        <is>
          <t>Job ads</t>
        </is>
      </c>
      <c r="B605" s="4" t="inlineStr">
        <is>
          <t>Customer Service L1 IT monthly max</t>
        </is>
      </c>
      <c r="D605" s="5" t="n">
        <v>3000</v>
      </c>
      <c r="E605" s="6">
        <f>'Job ads'!L5</f>
        <v/>
      </c>
      <c r="F605" s="45">
        <f>IF(AND(ISNUMBER(D605),ISNUMBER(E605)),E605-D605,"")</f>
        <v/>
      </c>
      <c r="G605" s="4">
        <f>IF(AND(D605="",E605=""),"Yes",IF(AND(ISNUMBER(D605),ISNUMBER(E605)),IF(ABS(E605-D605)&lt;=1E-9*MAX(1,ABS(D605)),"Yes","No"),IF(D605=E605,"Yes","No")))</f>
        <v/>
      </c>
    </row>
    <row r="606">
      <c r="A606" s="4" t="inlineStr">
        <is>
          <t>Job ads</t>
        </is>
      </c>
      <c r="B606" s="4" t="inlineStr">
        <is>
          <t>Customer Service L1 IT text</t>
        </is>
      </c>
      <c r="D606" s="5" t="inlineStr">
        <is>
          <t>EUR 27,500 – 36,000 gross per year, full time</t>
        </is>
      </c>
      <c r="E606" s="6">
        <f>'Job ads'!M5</f>
        <v/>
      </c>
      <c r="F606" s="45">
        <f>IF(AND(ISNUMBER(D606),ISNUMBER(E606)),E606-D606,"")</f>
        <v/>
      </c>
      <c r="G606" s="4">
        <f>IF(AND(D606="",E606=""),"Yes",IF(AND(ISNUMBER(D606),ISNUMBER(E606)),IF(ABS(E606-D606)&lt;=1E-9*MAX(1,ABS(D606)),"Yes","No"),IF(D606=E606,"Yes","No")))</f>
        <v/>
      </c>
    </row>
    <row r="607">
      <c r="A607" s="4" t="inlineStr">
        <is>
          <t>Job ads</t>
        </is>
      </c>
      <c r="B607" s="4" t="inlineStr">
        <is>
          <t>Customer Service L1 PL annual min</t>
        </is>
      </c>
      <c r="D607" s="5" t="n">
        <v>77000</v>
      </c>
      <c r="E607" s="6">
        <f>'Job ads'!I6</f>
        <v/>
      </c>
      <c r="F607" s="45">
        <f>IF(AND(ISNUMBER(D607),ISNUMBER(E607)),E607-D607,"")</f>
        <v/>
      </c>
      <c r="G607" s="4">
        <f>IF(AND(D607="",E607=""),"Yes",IF(AND(ISNUMBER(D607),ISNUMBER(E607)),IF(ABS(E607-D607)&lt;=1E-9*MAX(1,ABS(D607)),"Yes","No"),IF(D607=E607,"Yes","No")))</f>
        <v/>
      </c>
    </row>
    <row r="608">
      <c r="A608" s="4" t="inlineStr">
        <is>
          <t>Job ads</t>
        </is>
      </c>
      <c r="B608" s="4" t="inlineStr">
        <is>
          <t>Customer Service L1 PL annual max</t>
        </is>
      </c>
      <c r="D608" s="5" t="n">
        <v>102000</v>
      </c>
      <c r="E608" s="6">
        <f>'Job ads'!J6</f>
        <v/>
      </c>
      <c r="F608" s="45">
        <f>IF(AND(ISNUMBER(D608),ISNUMBER(E608)),E608-D608,"")</f>
        <v/>
      </c>
      <c r="G608" s="4">
        <f>IF(AND(D608="",E608=""),"Yes",IF(AND(ISNUMBER(D608),ISNUMBER(E608)),IF(ABS(E608-D608)&lt;=1E-9*MAX(1,ABS(D608)),"Yes","No"),IF(D608=E608,"Yes","No")))</f>
        <v/>
      </c>
    </row>
    <row r="609">
      <c r="A609" s="4" t="inlineStr">
        <is>
          <t>Job ads</t>
        </is>
      </c>
      <c r="B609" s="4" t="inlineStr">
        <is>
          <t>Customer Service L1 PL monthly min</t>
        </is>
      </c>
      <c r="D609" s="5" t="n">
        <v>6400</v>
      </c>
      <c r="E609" s="6">
        <f>'Job ads'!K6</f>
        <v/>
      </c>
      <c r="F609" s="45">
        <f>IF(AND(ISNUMBER(D609),ISNUMBER(E609)),E609-D609,"")</f>
        <v/>
      </c>
      <c r="G609" s="4">
        <f>IF(AND(D609="",E609=""),"Yes",IF(AND(ISNUMBER(D609),ISNUMBER(E609)),IF(ABS(E609-D609)&lt;=1E-9*MAX(1,ABS(D609)),"Yes","No"),IF(D609=E609,"Yes","No")))</f>
        <v/>
      </c>
    </row>
    <row r="610">
      <c r="A610" s="4" t="inlineStr">
        <is>
          <t>Job ads</t>
        </is>
      </c>
      <c r="B610" s="4" t="inlineStr">
        <is>
          <t>Customer Service L1 PL monthly max</t>
        </is>
      </c>
      <c r="D610" s="5" t="n">
        <v>8500</v>
      </c>
      <c r="E610" s="6">
        <f>'Job ads'!L6</f>
        <v/>
      </c>
      <c r="F610" s="45">
        <f>IF(AND(ISNUMBER(D610),ISNUMBER(E610)),E610-D610,"")</f>
        <v/>
      </c>
      <c r="G610" s="4">
        <f>IF(AND(D610="",E610=""),"Yes",IF(AND(ISNUMBER(D610),ISNUMBER(E610)),IF(ABS(E610-D610)&lt;=1E-9*MAX(1,ABS(D610)),"Yes","No"),IF(D610=E610,"Yes","No")))</f>
        <v/>
      </c>
    </row>
    <row r="611">
      <c r="A611" s="4" t="inlineStr">
        <is>
          <t>Job ads</t>
        </is>
      </c>
      <c r="B611" s="4" t="inlineStr">
        <is>
          <t>Customer Service L1 PL text</t>
        </is>
      </c>
      <c r="D611" s="5" t="inlineStr">
        <is>
          <t>PLN 6,400 – 8,500 gross per month, full time</t>
        </is>
      </c>
      <c r="E611" s="6">
        <f>'Job ads'!M6</f>
        <v/>
      </c>
      <c r="F611" s="45">
        <f>IF(AND(ISNUMBER(D611),ISNUMBER(E611)),E611-D611,"")</f>
        <v/>
      </c>
      <c r="G611" s="4">
        <f>IF(AND(D611="",E611=""),"Yes",IF(AND(ISNUMBER(D611),ISNUMBER(E611)),IF(ABS(E611-D611)&lt;=1E-9*MAX(1,ABS(D611)),"Yes","No"),IF(D611=E611,"Yes","No")))</f>
        <v/>
      </c>
    </row>
    <row r="612">
      <c r="A612" s="4" t="inlineStr">
        <is>
          <t>Job ads</t>
        </is>
      </c>
      <c r="B612" s="4" t="inlineStr">
        <is>
          <t>Customer Service L1 DE annual min</t>
        </is>
      </c>
      <c r="D612" s="5" t="n">
        <v>41500</v>
      </c>
      <c r="E612" s="6">
        <f>'Job ads'!I7</f>
        <v/>
      </c>
      <c r="F612" s="45">
        <f>IF(AND(ISNUMBER(D612),ISNUMBER(E612)),E612-D612,"")</f>
        <v/>
      </c>
      <c r="G612" s="4">
        <f>IF(AND(D612="",E612=""),"Yes",IF(AND(ISNUMBER(D612),ISNUMBER(E612)),IF(ABS(E612-D612)&lt;=1E-9*MAX(1,ABS(D612)),"Yes","No"),IF(D612=E612,"Yes","No")))</f>
        <v/>
      </c>
    </row>
    <row r="613">
      <c r="A613" s="4" t="inlineStr">
        <is>
          <t>Job ads</t>
        </is>
      </c>
      <c r="B613" s="4" t="inlineStr">
        <is>
          <t>Customer Service L1 DE annual max</t>
        </is>
      </c>
      <c r="D613" s="5" t="n">
        <v>54500</v>
      </c>
      <c r="E613" s="6">
        <f>'Job ads'!J7</f>
        <v/>
      </c>
      <c r="F613" s="45">
        <f>IF(AND(ISNUMBER(D613),ISNUMBER(E613)),E613-D613,"")</f>
        <v/>
      </c>
      <c r="G613" s="4">
        <f>IF(AND(D613="",E613=""),"Yes",IF(AND(ISNUMBER(D613),ISNUMBER(E613)),IF(ABS(E613-D613)&lt;=1E-9*MAX(1,ABS(D613)),"Yes","No"),IF(D613=E613,"Yes","No")))</f>
        <v/>
      </c>
    </row>
    <row r="614">
      <c r="A614" s="4" t="inlineStr">
        <is>
          <t>Job ads</t>
        </is>
      </c>
      <c r="B614" s="4" t="inlineStr">
        <is>
          <t>Customer Service L1 DE monthly min</t>
        </is>
      </c>
      <c r="D614" s="5" t="n">
        <v>3400</v>
      </c>
      <c r="E614" s="6">
        <f>'Job ads'!K7</f>
        <v/>
      </c>
      <c r="F614" s="45">
        <f>IF(AND(ISNUMBER(D614),ISNUMBER(E614)),E614-D614,"")</f>
        <v/>
      </c>
      <c r="G614" s="4">
        <f>IF(AND(D614="",E614=""),"Yes",IF(AND(ISNUMBER(D614),ISNUMBER(E614)),IF(ABS(E614-D614)&lt;=1E-9*MAX(1,ABS(D614)),"Yes","No"),IF(D614=E614,"Yes","No")))</f>
        <v/>
      </c>
    </row>
    <row r="615">
      <c r="A615" s="4" t="inlineStr">
        <is>
          <t>Job ads</t>
        </is>
      </c>
      <c r="B615" s="4" t="inlineStr">
        <is>
          <t>Customer Service L1 DE monthly max</t>
        </is>
      </c>
      <c r="D615" s="5" t="n">
        <v>4600</v>
      </c>
      <c r="E615" s="6">
        <f>'Job ads'!L7</f>
        <v/>
      </c>
      <c r="F615" s="45">
        <f>IF(AND(ISNUMBER(D615),ISNUMBER(E615)),E615-D615,"")</f>
        <v/>
      </c>
      <c r="G615" s="4">
        <f>IF(AND(D615="",E615=""),"Yes",IF(AND(ISNUMBER(D615),ISNUMBER(E615)),IF(ABS(E615-D615)&lt;=1E-9*MAX(1,ABS(D615)),"Yes","No"),IF(D615=E615,"Yes","No")))</f>
        <v/>
      </c>
    </row>
    <row r="616">
      <c r="A616" s="4" t="inlineStr">
        <is>
          <t>Job ads</t>
        </is>
      </c>
      <c r="B616" s="4" t="inlineStr">
        <is>
          <t>Customer Service L1 DE text</t>
        </is>
      </c>
      <c r="D616" s="5" t="inlineStr">
        <is>
          <t>EUR 41,500 – 54,500 gross per year, full time</t>
        </is>
      </c>
      <c r="E616" s="6">
        <f>'Job ads'!M7</f>
        <v/>
      </c>
      <c r="F616" s="45">
        <f>IF(AND(ISNUMBER(D616),ISNUMBER(E616)),E616-D616,"")</f>
        <v/>
      </c>
      <c r="G616" s="4">
        <f>IF(AND(D616="",E616=""),"Yes",IF(AND(ISNUMBER(D616),ISNUMBER(E616)),IF(ABS(E616-D616)&lt;=1E-9*MAX(1,ABS(D616)),"Yes","No"),IF(D616=E616,"Yes","No")))</f>
        <v/>
      </c>
    </row>
    <row r="617">
      <c r="A617" s="4" t="inlineStr">
        <is>
          <t>Job ads</t>
        </is>
      </c>
      <c r="B617" s="4" t="inlineStr">
        <is>
          <t>Customer Service L1 ES annual min</t>
        </is>
      </c>
      <c r="D617" s="5" t="n">
        <v>24500</v>
      </c>
      <c r="E617" s="6">
        <f>'Job ads'!I8</f>
        <v/>
      </c>
      <c r="F617" s="45">
        <f>IF(AND(ISNUMBER(D617),ISNUMBER(E617)),E617-D617,"")</f>
        <v/>
      </c>
      <c r="G617" s="4">
        <f>IF(AND(D617="",E617=""),"Yes",IF(AND(ISNUMBER(D617),ISNUMBER(E617)),IF(ABS(E617-D617)&lt;=1E-9*MAX(1,ABS(D617)),"Yes","No"),IF(D617=E617,"Yes","No")))</f>
        <v/>
      </c>
    </row>
    <row r="618">
      <c r="A618" s="4" t="inlineStr">
        <is>
          <t>Job ads</t>
        </is>
      </c>
      <c r="B618" s="4" t="inlineStr">
        <is>
          <t>Customer Service L1 ES annual max</t>
        </is>
      </c>
      <c r="D618" s="5" t="n">
        <v>32500</v>
      </c>
      <c r="E618" s="6">
        <f>'Job ads'!J8</f>
        <v/>
      </c>
      <c r="F618" s="45">
        <f>IF(AND(ISNUMBER(D618),ISNUMBER(E618)),E618-D618,"")</f>
        <v/>
      </c>
      <c r="G618" s="4">
        <f>IF(AND(D618="",E618=""),"Yes",IF(AND(ISNUMBER(D618),ISNUMBER(E618)),IF(ABS(E618-D618)&lt;=1E-9*MAX(1,ABS(D618)),"Yes","No"),IF(D618=E618,"Yes","No")))</f>
        <v/>
      </c>
    </row>
    <row r="619">
      <c r="A619" s="4" t="inlineStr">
        <is>
          <t>Job ads</t>
        </is>
      </c>
      <c r="B619" s="4" t="inlineStr">
        <is>
          <t>Customer Service L1 ES monthly min</t>
        </is>
      </c>
      <c r="D619" s="5" t="n">
        <v>2000</v>
      </c>
      <c r="E619" s="6">
        <f>'Job ads'!K8</f>
        <v/>
      </c>
      <c r="F619" s="45">
        <f>IF(AND(ISNUMBER(D619),ISNUMBER(E619)),E619-D619,"")</f>
        <v/>
      </c>
      <c r="G619" s="4">
        <f>IF(AND(D619="",E619=""),"Yes",IF(AND(ISNUMBER(D619),ISNUMBER(E619)),IF(ABS(E619-D619)&lt;=1E-9*MAX(1,ABS(D619)),"Yes","No"),IF(D619=E619,"Yes","No")))</f>
        <v/>
      </c>
    </row>
    <row r="620">
      <c r="A620" s="4" t="inlineStr">
        <is>
          <t>Job ads</t>
        </is>
      </c>
      <c r="B620" s="4" t="inlineStr">
        <is>
          <t>Customer Service L1 ES monthly max</t>
        </is>
      </c>
      <c r="D620" s="5" t="n">
        <v>2800</v>
      </c>
      <c r="E620" s="6">
        <f>'Job ads'!L8</f>
        <v/>
      </c>
      <c r="F620" s="45">
        <f>IF(AND(ISNUMBER(D620),ISNUMBER(E620)),E620-D620,"")</f>
        <v/>
      </c>
      <c r="G620" s="4">
        <f>IF(AND(D620="",E620=""),"Yes",IF(AND(ISNUMBER(D620),ISNUMBER(E620)),IF(ABS(E620-D620)&lt;=1E-9*MAX(1,ABS(D620)),"Yes","No"),IF(D620=E620,"Yes","No")))</f>
        <v/>
      </c>
    </row>
    <row r="621">
      <c r="A621" s="4" t="inlineStr">
        <is>
          <t>Job ads</t>
        </is>
      </c>
      <c r="B621" s="4" t="inlineStr">
        <is>
          <t>Customer Service L1 ES text</t>
        </is>
      </c>
      <c r="D621" s="5" t="inlineStr">
        <is>
          <t>EUR 24,500 – 32,500 gross per year, full time</t>
        </is>
      </c>
      <c r="E621" s="6">
        <f>'Job ads'!M8</f>
        <v/>
      </c>
      <c r="F621" s="45">
        <f>IF(AND(ISNUMBER(D621),ISNUMBER(E621)),E621-D621,"")</f>
        <v/>
      </c>
      <c r="G621" s="4">
        <f>IF(AND(D621="",E621=""),"Yes",IF(AND(ISNUMBER(D621),ISNUMBER(E621)),IF(ABS(E621-D621)&lt;=1E-9*MAX(1,ABS(D621)),"Yes","No"),IF(D621=E621,"Yes","No")))</f>
        <v/>
      </c>
    </row>
    <row r="622">
      <c r="A622" s="4" t="inlineStr">
        <is>
          <t>Job ads</t>
        </is>
      </c>
      <c r="B622" s="4" t="inlineStr">
        <is>
          <t>Customer Service L2 IT annual min</t>
        </is>
      </c>
      <c r="D622" s="5" t="n">
        <v>29500</v>
      </c>
      <c r="E622" s="6">
        <f>'Job ads'!I9</f>
        <v/>
      </c>
      <c r="F622" s="45">
        <f>IF(AND(ISNUMBER(D622),ISNUMBER(E622)),E622-D622,"")</f>
        <v/>
      </c>
      <c r="G622" s="4">
        <f>IF(AND(D622="",E622=""),"Yes",IF(AND(ISNUMBER(D622),ISNUMBER(E622)),IF(ABS(E622-D622)&lt;=1E-9*MAX(1,ABS(D622)),"Yes","No"),IF(D622=E622,"Yes","No")))</f>
        <v/>
      </c>
    </row>
    <row r="623">
      <c r="A623" s="4" t="inlineStr">
        <is>
          <t>Job ads</t>
        </is>
      </c>
      <c r="B623" s="4" t="inlineStr">
        <is>
          <t>Customer Service L2 IT annual max</t>
        </is>
      </c>
      <c r="D623" s="5" t="n">
        <v>39000</v>
      </c>
      <c r="E623" s="6">
        <f>'Job ads'!J9</f>
        <v/>
      </c>
      <c r="F623" s="45">
        <f>IF(AND(ISNUMBER(D623),ISNUMBER(E623)),E623-D623,"")</f>
        <v/>
      </c>
      <c r="G623" s="4">
        <f>IF(AND(D623="",E623=""),"Yes",IF(AND(ISNUMBER(D623),ISNUMBER(E623)),IF(ABS(E623-D623)&lt;=1E-9*MAX(1,ABS(D623)),"Yes","No"),IF(D623=E623,"Yes","No")))</f>
        <v/>
      </c>
    </row>
    <row r="624">
      <c r="A624" s="4" t="inlineStr">
        <is>
          <t>Job ads</t>
        </is>
      </c>
      <c r="B624" s="4" t="inlineStr">
        <is>
          <t>Customer Service L2 IT monthly min</t>
        </is>
      </c>
      <c r="D624" s="5" t="n">
        <v>2400</v>
      </c>
      <c r="E624" s="6">
        <f>'Job ads'!K9</f>
        <v/>
      </c>
      <c r="F624" s="45">
        <f>IF(AND(ISNUMBER(D624),ISNUMBER(E624)),E624-D624,"")</f>
        <v/>
      </c>
      <c r="G624" s="4">
        <f>IF(AND(D624="",E624=""),"Yes",IF(AND(ISNUMBER(D624),ISNUMBER(E624)),IF(ABS(E624-D624)&lt;=1E-9*MAX(1,ABS(D624)),"Yes","No"),IF(D624=E624,"Yes","No")))</f>
        <v/>
      </c>
    </row>
    <row r="625">
      <c r="A625" s="4" t="inlineStr">
        <is>
          <t>Job ads</t>
        </is>
      </c>
      <c r="B625" s="4" t="inlineStr">
        <is>
          <t>Customer Service L2 IT monthly max</t>
        </is>
      </c>
      <c r="D625" s="5" t="n">
        <v>3300</v>
      </c>
      <c r="E625" s="6">
        <f>'Job ads'!L9</f>
        <v/>
      </c>
      <c r="F625" s="45">
        <f>IF(AND(ISNUMBER(D625),ISNUMBER(E625)),E625-D625,"")</f>
        <v/>
      </c>
      <c r="G625" s="4">
        <f>IF(AND(D625="",E625=""),"Yes",IF(AND(ISNUMBER(D625),ISNUMBER(E625)),IF(ABS(E625-D625)&lt;=1E-9*MAX(1,ABS(D625)),"Yes","No"),IF(D625=E625,"Yes","No")))</f>
        <v/>
      </c>
    </row>
    <row r="626">
      <c r="A626" s="4" t="inlineStr">
        <is>
          <t>Job ads</t>
        </is>
      </c>
      <c r="B626" s="4" t="inlineStr">
        <is>
          <t>Customer Service L2 IT text</t>
        </is>
      </c>
      <c r="D626" s="5" t="inlineStr">
        <is>
          <t>EUR 29,500 – 39,000 gross per year, full time</t>
        </is>
      </c>
      <c r="E626" s="6">
        <f>'Job ads'!M9</f>
        <v/>
      </c>
      <c r="F626" s="45">
        <f>IF(AND(ISNUMBER(D626),ISNUMBER(E626)),E626-D626,"")</f>
        <v/>
      </c>
      <c r="G626" s="4">
        <f>IF(AND(D626="",E626=""),"Yes",IF(AND(ISNUMBER(D626),ISNUMBER(E626)),IF(ABS(E626-D626)&lt;=1E-9*MAX(1,ABS(D626)),"Yes","No"),IF(D626=E626,"Yes","No")))</f>
        <v/>
      </c>
    </row>
    <row r="627">
      <c r="A627" s="4" t="inlineStr">
        <is>
          <t>Job ads</t>
        </is>
      </c>
      <c r="B627" s="4" t="inlineStr">
        <is>
          <t>Customer Service L2 PL annual min</t>
        </is>
      </c>
      <c r="D627" s="5" t="n">
        <v>84000</v>
      </c>
      <c r="E627" s="6">
        <f>'Job ads'!I10</f>
        <v/>
      </c>
      <c r="F627" s="45">
        <f>IF(AND(ISNUMBER(D627),ISNUMBER(E627)),E627-D627,"")</f>
        <v/>
      </c>
      <c r="G627" s="4">
        <f>IF(AND(D627="",E627=""),"Yes",IF(AND(ISNUMBER(D627),ISNUMBER(E627)),IF(ABS(E627-D627)&lt;=1E-9*MAX(1,ABS(D627)),"Yes","No"),IF(D627=E627,"Yes","No")))</f>
        <v/>
      </c>
    </row>
    <row r="628">
      <c r="A628" s="4" t="inlineStr">
        <is>
          <t>Job ads</t>
        </is>
      </c>
      <c r="B628" s="4" t="inlineStr">
        <is>
          <t>Customer Service L2 PL annual max</t>
        </is>
      </c>
      <c r="D628" s="5" t="n">
        <v>110000</v>
      </c>
      <c r="E628" s="6">
        <f>'Job ads'!J10</f>
        <v/>
      </c>
      <c r="F628" s="45">
        <f>IF(AND(ISNUMBER(D628),ISNUMBER(E628)),E628-D628,"")</f>
        <v/>
      </c>
      <c r="G628" s="4">
        <f>IF(AND(D628="",E628=""),"Yes",IF(AND(ISNUMBER(D628),ISNUMBER(E628)),IF(ABS(E628-D628)&lt;=1E-9*MAX(1,ABS(D628)),"Yes","No"),IF(D628=E628,"Yes","No")))</f>
        <v/>
      </c>
    </row>
    <row r="629">
      <c r="A629" s="4" t="inlineStr">
        <is>
          <t>Job ads</t>
        </is>
      </c>
      <c r="B629" s="4" t="inlineStr">
        <is>
          <t>Customer Service L2 PL monthly min</t>
        </is>
      </c>
      <c r="D629" s="5" t="n">
        <v>7000</v>
      </c>
      <c r="E629" s="6">
        <f>'Job ads'!K10</f>
        <v/>
      </c>
      <c r="F629" s="45">
        <f>IF(AND(ISNUMBER(D629),ISNUMBER(E629)),E629-D629,"")</f>
        <v/>
      </c>
      <c r="G629" s="4">
        <f>IF(AND(D629="",E629=""),"Yes",IF(AND(ISNUMBER(D629),ISNUMBER(E629)),IF(ABS(E629-D629)&lt;=1E-9*MAX(1,ABS(D629)),"Yes","No"),IF(D629=E629,"Yes","No")))</f>
        <v/>
      </c>
    </row>
    <row r="630">
      <c r="A630" s="4" t="inlineStr">
        <is>
          <t>Job ads</t>
        </is>
      </c>
      <c r="B630" s="4" t="inlineStr">
        <is>
          <t>Customer Service L2 PL monthly max</t>
        </is>
      </c>
      <c r="D630" s="5" t="n">
        <v>9200</v>
      </c>
      <c r="E630" s="6">
        <f>'Job ads'!L10</f>
        <v/>
      </c>
      <c r="F630" s="45">
        <f>IF(AND(ISNUMBER(D630),ISNUMBER(E630)),E630-D630,"")</f>
        <v/>
      </c>
      <c r="G630" s="4">
        <f>IF(AND(D630="",E630=""),"Yes",IF(AND(ISNUMBER(D630),ISNUMBER(E630)),IF(ABS(E630-D630)&lt;=1E-9*MAX(1,ABS(D630)),"Yes","No"),IF(D630=E630,"Yes","No")))</f>
        <v/>
      </c>
    </row>
    <row r="631">
      <c r="A631" s="4" t="inlineStr">
        <is>
          <t>Job ads</t>
        </is>
      </c>
      <c r="B631" s="4" t="inlineStr">
        <is>
          <t>Customer Service L2 PL text</t>
        </is>
      </c>
      <c r="D631" s="5" t="inlineStr">
        <is>
          <t>PLN 7,000 – 9,200 gross per month, full time</t>
        </is>
      </c>
      <c r="E631" s="6">
        <f>'Job ads'!M10</f>
        <v/>
      </c>
      <c r="F631" s="45">
        <f>IF(AND(ISNUMBER(D631),ISNUMBER(E631)),E631-D631,"")</f>
        <v/>
      </c>
      <c r="G631" s="4">
        <f>IF(AND(D631="",E631=""),"Yes",IF(AND(ISNUMBER(D631),ISNUMBER(E631)),IF(ABS(E631-D631)&lt;=1E-9*MAX(1,ABS(D631)),"Yes","No"),IF(D631=E631,"Yes","No")))</f>
        <v/>
      </c>
    </row>
    <row r="632">
      <c r="A632" s="4" t="inlineStr">
        <is>
          <t>Job ads</t>
        </is>
      </c>
      <c r="B632" s="4" t="inlineStr">
        <is>
          <t>Customer Service L2 DE annual min</t>
        </is>
      </c>
      <c r="D632" s="5" t="n">
        <v>45000</v>
      </c>
      <c r="E632" s="6">
        <f>'Job ads'!I11</f>
        <v/>
      </c>
      <c r="F632" s="45">
        <f>IF(AND(ISNUMBER(D632),ISNUMBER(E632)),E632-D632,"")</f>
        <v/>
      </c>
      <c r="G632" s="4">
        <f>IF(AND(D632="",E632=""),"Yes",IF(AND(ISNUMBER(D632),ISNUMBER(E632)),IF(ABS(E632-D632)&lt;=1E-9*MAX(1,ABS(D632)),"Yes","No"),IF(D632=E632,"Yes","No")))</f>
        <v/>
      </c>
    </row>
    <row r="633">
      <c r="A633" s="4" t="inlineStr">
        <is>
          <t>Job ads</t>
        </is>
      </c>
      <c r="B633" s="4" t="inlineStr">
        <is>
          <t>Customer Service L2 DE annual max</t>
        </is>
      </c>
      <c r="D633" s="5" t="n">
        <v>59000</v>
      </c>
      <c r="E633" s="6">
        <f>'Job ads'!J11</f>
        <v/>
      </c>
      <c r="F633" s="45">
        <f>IF(AND(ISNUMBER(D633),ISNUMBER(E633)),E633-D633,"")</f>
        <v/>
      </c>
      <c r="G633" s="4">
        <f>IF(AND(D633="",E633=""),"Yes",IF(AND(ISNUMBER(D633),ISNUMBER(E633)),IF(ABS(E633-D633)&lt;=1E-9*MAX(1,ABS(D633)),"Yes","No"),IF(D633=E633,"Yes","No")))</f>
        <v/>
      </c>
    </row>
    <row r="634">
      <c r="A634" s="4" t="inlineStr">
        <is>
          <t>Job ads</t>
        </is>
      </c>
      <c r="B634" s="4" t="inlineStr">
        <is>
          <t>Customer Service L2 DE monthly min</t>
        </is>
      </c>
      <c r="D634" s="5" t="n">
        <v>3700</v>
      </c>
      <c r="E634" s="6">
        <f>'Job ads'!K11</f>
        <v/>
      </c>
      <c r="F634" s="45">
        <f>IF(AND(ISNUMBER(D634),ISNUMBER(E634)),E634-D634,"")</f>
        <v/>
      </c>
      <c r="G634" s="4">
        <f>IF(AND(D634="",E634=""),"Yes",IF(AND(ISNUMBER(D634),ISNUMBER(E634)),IF(ABS(E634-D634)&lt;=1E-9*MAX(1,ABS(D634)),"Yes","No"),IF(D634=E634,"Yes","No")))</f>
        <v/>
      </c>
    </row>
    <row r="635">
      <c r="A635" s="4" t="inlineStr">
        <is>
          <t>Job ads</t>
        </is>
      </c>
      <c r="B635" s="4" t="inlineStr">
        <is>
          <t>Customer Service L2 DE monthly max</t>
        </is>
      </c>
      <c r="D635" s="5" t="n">
        <v>4900</v>
      </c>
      <c r="E635" s="6">
        <f>'Job ads'!L11</f>
        <v/>
      </c>
      <c r="F635" s="45">
        <f>IF(AND(ISNUMBER(D635),ISNUMBER(E635)),E635-D635,"")</f>
        <v/>
      </c>
      <c r="G635" s="4">
        <f>IF(AND(D635="",E635=""),"Yes",IF(AND(ISNUMBER(D635),ISNUMBER(E635)),IF(ABS(E635-D635)&lt;=1E-9*MAX(1,ABS(D635)),"Yes","No"),IF(D635=E635,"Yes","No")))</f>
        <v/>
      </c>
    </row>
    <row r="636">
      <c r="A636" s="4" t="inlineStr">
        <is>
          <t>Job ads</t>
        </is>
      </c>
      <c r="B636" s="4" t="inlineStr">
        <is>
          <t>Customer Service L2 DE text</t>
        </is>
      </c>
      <c r="D636" s="5" t="inlineStr">
        <is>
          <t>EUR 45,000 – 59,000 gross per year, full time</t>
        </is>
      </c>
      <c r="E636" s="6">
        <f>'Job ads'!M11</f>
        <v/>
      </c>
      <c r="F636" s="45">
        <f>IF(AND(ISNUMBER(D636),ISNUMBER(E636)),E636-D636,"")</f>
        <v/>
      </c>
      <c r="G636" s="4">
        <f>IF(AND(D636="",E636=""),"Yes",IF(AND(ISNUMBER(D636),ISNUMBER(E636)),IF(ABS(E636-D636)&lt;=1E-9*MAX(1,ABS(D636)),"Yes","No"),IF(D636=E636,"Yes","No")))</f>
        <v/>
      </c>
    </row>
    <row r="637">
      <c r="A637" s="4" t="inlineStr">
        <is>
          <t>Job ads</t>
        </is>
      </c>
      <c r="B637" s="4" t="inlineStr">
        <is>
          <t>Customer Service L2 ES annual min</t>
        </is>
      </c>
      <c r="D637" s="5" t="n">
        <v>26500</v>
      </c>
      <c r="E637" s="6">
        <f>'Job ads'!I12</f>
        <v/>
      </c>
      <c r="F637" s="45">
        <f>IF(AND(ISNUMBER(D637),ISNUMBER(E637)),E637-D637,"")</f>
        <v/>
      </c>
      <c r="G637" s="4">
        <f>IF(AND(D637="",E637=""),"Yes",IF(AND(ISNUMBER(D637),ISNUMBER(E637)),IF(ABS(E637-D637)&lt;=1E-9*MAX(1,ABS(D637)),"Yes","No"),IF(D637=E637,"Yes","No")))</f>
        <v/>
      </c>
    </row>
    <row r="638">
      <c r="A638" s="4" t="inlineStr">
        <is>
          <t>Job ads</t>
        </is>
      </c>
      <c r="B638" s="4" t="inlineStr">
        <is>
          <t>Customer Service L2 ES annual max</t>
        </is>
      </c>
      <c r="D638" s="5" t="n">
        <v>35500</v>
      </c>
      <c r="E638" s="6">
        <f>'Job ads'!J12</f>
        <v/>
      </c>
      <c r="F638" s="45">
        <f>IF(AND(ISNUMBER(D638),ISNUMBER(E638)),E638-D638,"")</f>
        <v/>
      </c>
      <c r="G638" s="4">
        <f>IF(AND(D638="",E638=""),"Yes",IF(AND(ISNUMBER(D638),ISNUMBER(E638)),IF(ABS(E638-D638)&lt;=1E-9*MAX(1,ABS(D638)),"Yes","No"),IF(D638=E638,"Yes","No")))</f>
        <v/>
      </c>
    </row>
    <row r="639">
      <c r="A639" s="4" t="inlineStr">
        <is>
          <t>Job ads</t>
        </is>
      </c>
      <c r="B639" s="4" t="inlineStr">
        <is>
          <t>Customer Service L2 ES monthly min</t>
        </is>
      </c>
      <c r="D639" s="5" t="n">
        <v>2200</v>
      </c>
      <c r="E639" s="6">
        <f>'Job ads'!K12</f>
        <v/>
      </c>
      <c r="F639" s="45">
        <f>IF(AND(ISNUMBER(D639),ISNUMBER(E639)),E639-D639,"")</f>
        <v/>
      </c>
      <c r="G639" s="4">
        <f>IF(AND(D639="",E639=""),"Yes",IF(AND(ISNUMBER(D639),ISNUMBER(E639)),IF(ABS(E639-D639)&lt;=1E-9*MAX(1,ABS(D639)),"Yes","No"),IF(D639=E639,"Yes","No")))</f>
        <v/>
      </c>
    </row>
    <row r="640">
      <c r="A640" s="4" t="inlineStr">
        <is>
          <t>Job ads</t>
        </is>
      </c>
      <c r="B640" s="4" t="inlineStr">
        <is>
          <t>Customer Service L2 ES monthly max</t>
        </is>
      </c>
      <c r="D640" s="5" t="n">
        <v>3000</v>
      </c>
      <c r="E640" s="6">
        <f>'Job ads'!L12</f>
        <v/>
      </c>
      <c r="F640" s="45">
        <f>IF(AND(ISNUMBER(D640),ISNUMBER(E640)),E640-D640,"")</f>
        <v/>
      </c>
      <c r="G640" s="4">
        <f>IF(AND(D640="",E640=""),"Yes",IF(AND(ISNUMBER(D640),ISNUMBER(E640)),IF(ABS(E640-D640)&lt;=1E-9*MAX(1,ABS(D640)),"Yes","No"),IF(D640=E640,"Yes","No")))</f>
        <v/>
      </c>
    </row>
    <row r="641">
      <c r="A641" s="4" t="inlineStr">
        <is>
          <t>Job ads</t>
        </is>
      </c>
      <c r="B641" s="4" t="inlineStr">
        <is>
          <t>Customer Service L2 ES text</t>
        </is>
      </c>
      <c r="D641" s="5" t="inlineStr">
        <is>
          <t>EUR 26,500 – 35,500 gross per year, full time</t>
        </is>
      </c>
      <c r="E641" s="6">
        <f>'Job ads'!M12</f>
        <v/>
      </c>
      <c r="F641" s="45">
        <f>IF(AND(ISNUMBER(D641),ISNUMBER(E641)),E641-D641,"")</f>
        <v/>
      </c>
      <c r="G641" s="4">
        <f>IF(AND(D641="",E641=""),"Yes",IF(AND(ISNUMBER(D641),ISNUMBER(E641)),IF(ABS(E641-D641)&lt;=1E-9*MAX(1,ABS(D641)),"Yes","No"),IF(D641=E641,"Yes","No")))</f>
        <v/>
      </c>
    </row>
    <row r="642">
      <c r="A642" s="4" t="inlineStr">
        <is>
          <t>Job ads</t>
        </is>
      </c>
      <c r="B642" s="4" t="inlineStr">
        <is>
          <t>Customer Service L3 IT annual min</t>
        </is>
      </c>
      <c r="D642" s="5" t="n">
        <v>37000</v>
      </c>
      <c r="E642" s="6">
        <f>'Job ads'!I13</f>
        <v/>
      </c>
      <c r="F642" s="45">
        <f>IF(AND(ISNUMBER(D642),ISNUMBER(E642)),E642-D642,"")</f>
        <v/>
      </c>
      <c r="G642" s="4">
        <f>IF(AND(D642="",E642=""),"Yes",IF(AND(ISNUMBER(D642),ISNUMBER(E642)),IF(ABS(E642-D642)&lt;=1E-9*MAX(1,ABS(D642)),"Yes","No"),IF(D642=E642,"Yes","No")))</f>
        <v/>
      </c>
    </row>
    <row r="643">
      <c r="A643" s="4" t="inlineStr">
        <is>
          <t>Job ads</t>
        </is>
      </c>
      <c r="B643" s="4" t="inlineStr">
        <is>
          <t>Customer Service L3 IT annual max</t>
        </is>
      </c>
      <c r="D643" s="5" t="n">
        <v>52000</v>
      </c>
      <c r="E643" s="6">
        <f>'Job ads'!J13</f>
        <v/>
      </c>
      <c r="F643" s="45">
        <f>IF(AND(ISNUMBER(D643),ISNUMBER(E643)),E643-D643,"")</f>
        <v/>
      </c>
      <c r="G643" s="4">
        <f>IF(AND(D643="",E643=""),"Yes",IF(AND(ISNUMBER(D643),ISNUMBER(E643)),IF(ABS(E643-D643)&lt;=1E-9*MAX(1,ABS(D643)),"Yes","No"),IF(D643=E643,"Yes","No")))</f>
        <v/>
      </c>
    </row>
    <row r="644">
      <c r="A644" s="4" t="inlineStr">
        <is>
          <t>Job ads</t>
        </is>
      </c>
      <c r="B644" s="4" t="inlineStr">
        <is>
          <t>Customer Service L3 IT monthly min</t>
        </is>
      </c>
      <c r="D644" s="5" t="n">
        <v>3000</v>
      </c>
      <c r="E644" s="6">
        <f>'Job ads'!K13</f>
        <v/>
      </c>
      <c r="F644" s="45">
        <f>IF(AND(ISNUMBER(D644),ISNUMBER(E644)),E644-D644,"")</f>
        <v/>
      </c>
      <c r="G644" s="4">
        <f>IF(AND(D644="",E644=""),"Yes",IF(AND(ISNUMBER(D644),ISNUMBER(E644)),IF(ABS(E644-D644)&lt;=1E-9*MAX(1,ABS(D644)),"Yes","No"),IF(D644=E644,"Yes","No")))</f>
        <v/>
      </c>
    </row>
    <row r="645">
      <c r="A645" s="4" t="inlineStr">
        <is>
          <t>Job ads</t>
        </is>
      </c>
      <c r="B645" s="4" t="inlineStr">
        <is>
          <t>Customer Service L3 IT monthly max</t>
        </is>
      </c>
      <c r="D645" s="5" t="n">
        <v>4400</v>
      </c>
      <c r="E645" s="6">
        <f>'Job ads'!L13</f>
        <v/>
      </c>
      <c r="F645" s="45">
        <f>IF(AND(ISNUMBER(D645),ISNUMBER(E645)),E645-D645,"")</f>
        <v/>
      </c>
      <c r="G645" s="4">
        <f>IF(AND(D645="",E645=""),"Yes",IF(AND(ISNUMBER(D645),ISNUMBER(E645)),IF(ABS(E645-D645)&lt;=1E-9*MAX(1,ABS(D645)),"Yes","No"),IF(D645=E645,"Yes","No")))</f>
        <v/>
      </c>
    </row>
    <row r="646">
      <c r="A646" s="4" t="inlineStr">
        <is>
          <t>Job ads</t>
        </is>
      </c>
      <c r="B646" s="4" t="inlineStr">
        <is>
          <t>Customer Service L3 IT text</t>
        </is>
      </c>
      <c r="D646" s="5" t="inlineStr">
        <is>
          <t>EUR 37,000 – 52,000 gross per year, full time</t>
        </is>
      </c>
      <c r="E646" s="6">
        <f>'Job ads'!M13</f>
        <v/>
      </c>
      <c r="F646" s="45">
        <f>IF(AND(ISNUMBER(D646),ISNUMBER(E646)),E646-D646,"")</f>
        <v/>
      </c>
      <c r="G646" s="4">
        <f>IF(AND(D646="",E646=""),"Yes",IF(AND(ISNUMBER(D646),ISNUMBER(E646)),IF(ABS(E646-D646)&lt;=1E-9*MAX(1,ABS(D646)),"Yes","No"),IF(D646=E646,"Yes","No")))</f>
        <v/>
      </c>
    </row>
    <row r="647">
      <c r="A647" s="4" t="inlineStr">
        <is>
          <t>Job ads</t>
        </is>
      </c>
      <c r="B647" s="4" t="inlineStr">
        <is>
          <t>Customer Service L3 PL annual min</t>
        </is>
      </c>
      <c r="D647" s="5" t="n">
        <v>104000</v>
      </c>
      <c r="E647" s="6">
        <f>'Job ads'!I14</f>
        <v/>
      </c>
      <c r="F647" s="45">
        <f>IF(AND(ISNUMBER(D647),ISNUMBER(E647)),E647-D647,"")</f>
        <v/>
      </c>
      <c r="G647" s="4">
        <f>IF(AND(D647="",E647=""),"Yes",IF(AND(ISNUMBER(D647),ISNUMBER(E647)),IF(ABS(E647-D647)&lt;=1E-9*MAX(1,ABS(D647)),"Yes","No"),IF(D647=E647,"Yes","No")))</f>
        <v/>
      </c>
    </row>
    <row r="648">
      <c r="A648" s="4" t="inlineStr">
        <is>
          <t>Job ads</t>
        </is>
      </c>
      <c r="B648" s="4" t="inlineStr">
        <is>
          <t>Customer Service L3 PL annual max</t>
        </is>
      </c>
      <c r="D648" s="5" t="n">
        <v>147000</v>
      </c>
      <c r="E648" s="6">
        <f>'Job ads'!J14</f>
        <v/>
      </c>
      <c r="F648" s="45">
        <f>IF(AND(ISNUMBER(D648),ISNUMBER(E648)),E648-D648,"")</f>
        <v/>
      </c>
      <c r="G648" s="4">
        <f>IF(AND(D648="",E648=""),"Yes",IF(AND(ISNUMBER(D648),ISNUMBER(E648)),IF(ABS(E648-D648)&lt;=1E-9*MAX(1,ABS(D648)),"Yes","No"),IF(D648=E648,"Yes","No")))</f>
        <v/>
      </c>
    </row>
    <row r="649">
      <c r="A649" s="4" t="inlineStr">
        <is>
          <t>Job ads</t>
        </is>
      </c>
      <c r="B649" s="4" t="inlineStr">
        <is>
          <t>Customer Service L3 PL monthly min</t>
        </is>
      </c>
      <c r="D649" s="5" t="n">
        <v>8700</v>
      </c>
      <c r="E649" s="6">
        <f>'Job ads'!K14</f>
        <v/>
      </c>
      <c r="F649" s="45">
        <f>IF(AND(ISNUMBER(D649),ISNUMBER(E649)),E649-D649,"")</f>
        <v/>
      </c>
      <c r="G649" s="4">
        <f>IF(AND(D649="",E649=""),"Yes",IF(AND(ISNUMBER(D649),ISNUMBER(E649)),IF(ABS(E649-D649)&lt;=1E-9*MAX(1,ABS(D649)),"Yes","No"),IF(D649=E649,"Yes","No")))</f>
        <v/>
      </c>
    </row>
    <row r="650">
      <c r="A650" s="4" t="inlineStr">
        <is>
          <t>Job ads</t>
        </is>
      </c>
      <c r="B650" s="4" t="inlineStr">
        <is>
          <t>Customer Service L3 PL monthly max</t>
        </is>
      </c>
      <c r="D650" s="5" t="n">
        <v>12200</v>
      </c>
      <c r="E650" s="6">
        <f>'Job ads'!L14</f>
        <v/>
      </c>
      <c r="F650" s="45">
        <f>IF(AND(ISNUMBER(D650),ISNUMBER(E650)),E650-D650,"")</f>
        <v/>
      </c>
      <c r="G650" s="4">
        <f>IF(AND(D650="",E650=""),"Yes",IF(AND(ISNUMBER(D650),ISNUMBER(E650)),IF(ABS(E650-D650)&lt;=1E-9*MAX(1,ABS(D650)),"Yes","No"),IF(D650=E650,"Yes","No")))</f>
        <v/>
      </c>
    </row>
    <row r="651">
      <c r="A651" s="4" t="inlineStr">
        <is>
          <t>Job ads</t>
        </is>
      </c>
      <c r="B651" s="4" t="inlineStr">
        <is>
          <t>Customer Service L3 PL text</t>
        </is>
      </c>
      <c r="D651" s="5" t="inlineStr">
        <is>
          <t>PLN 8,700 – 12,200 gross per month, full time</t>
        </is>
      </c>
      <c r="E651" s="6">
        <f>'Job ads'!M14</f>
        <v/>
      </c>
      <c r="F651" s="45">
        <f>IF(AND(ISNUMBER(D651),ISNUMBER(E651)),E651-D651,"")</f>
        <v/>
      </c>
      <c r="G651" s="4">
        <f>IF(AND(D651="",E651=""),"Yes",IF(AND(ISNUMBER(D651),ISNUMBER(E651)),IF(ABS(E651-D651)&lt;=1E-9*MAX(1,ABS(D651)),"Yes","No"),IF(D651=E651,"Yes","No")))</f>
        <v/>
      </c>
    </row>
    <row r="652">
      <c r="A652" s="4" t="inlineStr">
        <is>
          <t>Job ads</t>
        </is>
      </c>
      <c r="B652" s="4" t="inlineStr">
        <is>
          <t>Customer Service L3 DE annual min</t>
        </is>
      </c>
      <c r="D652" s="5" t="n">
        <v>56000</v>
      </c>
      <c r="E652" s="6">
        <f>'Job ads'!I15</f>
        <v/>
      </c>
      <c r="F652" s="45">
        <f>IF(AND(ISNUMBER(D652),ISNUMBER(E652)),E652-D652,"")</f>
        <v/>
      </c>
      <c r="G652" s="4">
        <f>IF(AND(D652="",E652=""),"Yes",IF(AND(ISNUMBER(D652),ISNUMBER(E652)),IF(ABS(E652-D652)&lt;=1E-9*MAX(1,ABS(D652)),"Yes","No"),IF(D652=E652,"Yes","No")))</f>
        <v/>
      </c>
    </row>
    <row r="653">
      <c r="A653" s="4" t="inlineStr">
        <is>
          <t>Job ads</t>
        </is>
      </c>
      <c r="B653" s="4" t="inlineStr">
        <is>
          <t>Customer Service L3 DE annual max</t>
        </is>
      </c>
      <c r="D653" s="5" t="n">
        <v>78500</v>
      </c>
      <c r="E653" s="6">
        <f>'Job ads'!J15</f>
        <v/>
      </c>
      <c r="F653" s="45">
        <f>IF(AND(ISNUMBER(D653),ISNUMBER(E653)),E653-D653,"")</f>
        <v/>
      </c>
      <c r="G653" s="4">
        <f>IF(AND(D653="",E653=""),"Yes",IF(AND(ISNUMBER(D653),ISNUMBER(E653)),IF(ABS(E653-D653)&lt;=1E-9*MAX(1,ABS(D653)),"Yes","No"),IF(D653=E653,"Yes","No")))</f>
        <v/>
      </c>
    </row>
    <row r="654">
      <c r="A654" s="4" t="inlineStr">
        <is>
          <t>Job ads</t>
        </is>
      </c>
      <c r="B654" s="4" t="inlineStr">
        <is>
          <t>Customer Service L3 DE monthly min</t>
        </is>
      </c>
      <c r="D654" s="5" t="n">
        <v>4600</v>
      </c>
      <c r="E654" s="6">
        <f>'Job ads'!K15</f>
        <v/>
      </c>
      <c r="F654" s="45">
        <f>IF(AND(ISNUMBER(D654),ISNUMBER(E654)),E654-D654,"")</f>
        <v/>
      </c>
      <c r="G654" s="4">
        <f>IF(AND(D654="",E654=""),"Yes",IF(AND(ISNUMBER(D654),ISNUMBER(E654)),IF(ABS(E654-D654)&lt;=1E-9*MAX(1,ABS(D654)),"Yes","No"),IF(D654=E654,"Yes","No")))</f>
        <v/>
      </c>
    </row>
    <row r="655">
      <c r="A655" s="4" t="inlineStr">
        <is>
          <t>Job ads</t>
        </is>
      </c>
      <c r="B655" s="4" t="inlineStr">
        <is>
          <t>Customer Service L3 DE monthly max</t>
        </is>
      </c>
      <c r="D655" s="5" t="n">
        <v>6600</v>
      </c>
      <c r="E655" s="6">
        <f>'Job ads'!L15</f>
        <v/>
      </c>
      <c r="F655" s="45">
        <f>IF(AND(ISNUMBER(D655),ISNUMBER(E655)),E655-D655,"")</f>
        <v/>
      </c>
      <c r="G655" s="4">
        <f>IF(AND(D655="",E655=""),"Yes",IF(AND(ISNUMBER(D655),ISNUMBER(E655)),IF(ABS(E655-D655)&lt;=1E-9*MAX(1,ABS(D655)),"Yes","No"),IF(D655=E655,"Yes","No")))</f>
        <v/>
      </c>
    </row>
    <row r="656">
      <c r="A656" s="4" t="inlineStr">
        <is>
          <t>Job ads</t>
        </is>
      </c>
      <c r="B656" s="4" t="inlineStr">
        <is>
          <t>Customer Service L3 DE text</t>
        </is>
      </c>
      <c r="D656" s="5" t="inlineStr">
        <is>
          <t>EUR 56,000 – 78,500 gross per year, full time</t>
        </is>
      </c>
      <c r="E656" s="6">
        <f>'Job ads'!M15</f>
        <v/>
      </c>
      <c r="F656" s="45">
        <f>IF(AND(ISNUMBER(D656),ISNUMBER(E656)),E656-D656,"")</f>
        <v/>
      </c>
      <c r="G656" s="4">
        <f>IF(AND(D656="",E656=""),"Yes",IF(AND(ISNUMBER(D656),ISNUMBER(E656)),IF(ABS(E656-D656)&lt;=1E-9*MAX(1,ABS(D656)),"Yes","No"),IF(D656=E656,"Yes","No")))</f>
        <v/>
      </c>
    </row>
    <row r="657">
      <c r="A657" s="4" t="inlineStr">
        <is>
          <t>Job ads</t>
        </is>
      </c>
      <c r="B657" s="4" t="inlineStr">
        <is>
          <t>Customer Service L3 ES annual min</t>
        </is>
      </c>
      <c r="D657" s="5" t="n">
        <v>33000</v>
      </c>
      <c r="E657" s="6">
        <f>'Job ads'!I16</f>
        <v/>
      </c>
      <c r="F657" s="45">
        <f>IF(AND(ISNUMBER(D657),ISNUMBER(E657)),E657-D657,"")</f>
        <v/>
      </c>
      <c r="G657" s="4">
        <f>IF(AND(D657="",E657=""),"Yes",IF(AND(ISNUMBER(D657),ISNUMBER(E657)),IF(ABS(E657-D657)&lt;=1E-9*MAX(1,ABS(D657)),"Yes","No"),IF(D657=E657,"Yes","No")))</f>
        <v/>
      </c>
    </row>
    <row r="658">
      <c r="A658" s="4" t="inlineStr">
        <is>
          <t>Job ads</t>
        </is>
      </c>
      <c r="B658" s="4" t="inlineStr">
        <is>
          <t>Customer Service L3 ES annual max</t>
        </is>
      </c>
      <c r="D658" s="5" t="n">
        <v>47000</v>
      </c>
      <c r="E658" s="6">
        <f>'Job ads'!J16</f>
        <v/>
      </c>
      <c r="F658" s="45">
        <f>IF(AND(ISNUMBER(D658),ISNUMBER(E658)),E658-D658,"")</f>
        <v/>
      </c>
      <c r="G658" s="4">
        <f>IF(AND(D658="",E658=""),"Yes",IF(AND(ISNUMBER(D658),ISNUMBER(E658)),IF(ABS(E658-D658)&lt;=1E-9*MAX(1,ABS(D658)),"Yes","No"),IF(D658=E658,"Yes","No")))</f>
        <v/>
      </c>
    </row>
    <row r="659">
      <c r="A659" s="4" t="inlineStr">
        <is>
          <t>Job ads</t>
        </is>
      </c>
      <c r="B659" s="4" t="inlineStr">
        <is>
          <t>Customer Service L3 ES monthly min</t>
        </is>
      </c>
      <c r="D659" s="5" t="n">
        <v>2700</v>
      </c>
      <c r="E659" s="6">
        <f>'Job ads'!K16</f>
        <v/>
      </c>
      <c r="F659" s="45">
        <f>IF(AND(ISNUMBER(D659),ISNUMBER(E659)),E659-D659,"")</f>
        <v/>
      </c>
      <c r="G659" s="4">
        <f>IF(AND(D659="",E659=""),"Yes",IF(AND(ISNUMBER(D659),ISNUMBER(E659)),IF(ABS(E659-D659)&lt;=1E-9*MAX(1,ABS(D659)),"Yes","No"),IF(D659=E659,"Yes","No")))</f>
        <v/>
      </c>
    </row>
    <row r="660">
      <c r="A660" s="4" t="inlineStr">
        <is>
          <t>Job ads</t>
        </is>
      </c>
      <c r="B660" s="4" t="inlineStr">
        <is>
          <t>Customer Service L3 ES monthly max</t>
        </is>
      </c>
      <c r="D660" s="5" t="n">
        <v>4000</v>
      </c>
      <c r="E660" s="6">
        <f>'Job ads'!L16</f>
        <v/>
      </c>
      <c r="F660" s="45">
        <f>IF(AND(ISNUMBER(D660),ISNUMBER(E660)),E660-D660,"")</f>
        <v/>
      </c>
      <c r="G660" s="4">
        <f>IF(AND(D660="",E660=""),"Yes",IF(AND(ISNUMBER(D660),ISNUMBER(E660)),IF(ABS(E660-D660)&lt;=1E-9*MAX(1,ABS(D660)),"Yes","No"),IF(D660=E660,"Yes","No")))</f>
        <v/>
      </c>
    </row>
    <row r="661">
      <c r="A661" s="4" t="inlineStr">
        <is>
          <t>Job ads</t>
        </is>
      </c>
      <c r="B661" s="4" t="inlineStr">
        <is>
          <t>Customer Service L3 ES text</t>
        </is>
      </c>
      <c r="D661" s="5" t="inlineStr">
        <is>
          <t>EUR 33,000 – 47,000 gross per year, full time</t>
        </is>
      </c>
      <c r="E661" s="6">
        <f>'Job ads'!M16</f>
        <v/>
      </c>
      <c r="F661" s="45">
        <f>IF(AND(ISNUMBER(D661),ISNUMBER(E661)),E661-D661,"")</f>
        <v/>
      </c>
      <c r="G661" s="4">
        <f>IF(AND(D661="",E661=""),"Yes",IF(AND(ISNUMBER(D661),ISNUMBER(E661)),IF(ABS(E661-D661)&lt;=1E-9*MAX(1,ABS(D661)),"Yes","No"),IF(D661=E661,"Yes","No")))</f>
        <v/>
      </c>
    </row>
    <row r="662">
      <c r="A662" s="4" t="inlineStr">
        <is>
          <t>Job ads</t>
        </is>
      </c>
      <c r="B662" s="4" t="inlineStr">
        <is>
          <t>Customer Service L4 IT annual min</t>
        </is>
      </c>
      <c r="D662" s="5" t="n">
        <v>48500</v>
      </c>
      <c r="E662" s="6">
        <f>'Job ads'!I17</f>
        <v/>
      </c>
      <c r="F662" s="45">
        <f>IF(AND(ISNUMBER(D662),ISNUMBER(E662)),E662-D662,"")</f>
        <v/>
      </c>
      <c r="G662" s="4">
        <f>IF(AND(D662="",E662=""),"Yes",IF(AND(ISNUMBER(D662),ISNUMBER(E662)),IF(ABS(E662-D662)&lt;=1E-9*MAX(1,ABS(D662)),"Yes","No"),IF(D662=E662,"Yes","No")))</f>
        <v/>
      </c>
    </row>
    <row r="663">
      <c r="A663" s="4" t="inlineStr">
        <is>
          <t>Job ads</t>
        </is>
      </c>
      <c r="B663" s="4" t="inlineStr">
        <is>
          <t>Customer Service L4 IT annual max</t>
        </is>
      </c>
      <c r="D663" s="5" t="n">
        <v>68500</v>
      </c>
      <c r="E663" s="6">
        <f>'Job ads'!J17</f>
        <v/>
      </c>
      <c r="F663" s="45">
        <f>IF(AND(ISNUMBER(D663),ISNUMBER(E663)),E663-D663,"")</f>
        <v/>
      </c>
      <c r="G663" s="4">
        <f>IF(AND(D663="",E663=""),"Yes",IF(AND(ISNUMBER(D663),ISNUMBER(E663)),IF(ABS(E663-D663)&lt;=1E-9*MAX(1,ABS(D663)),"Yes","No"),IF(D663=E663,"Yes","No")))</f>
        <v/>
      </c>
    </row>
    <row r="664">
      <c r="A664" s="4" t="inlineStr">
        <is>
          <t>Job ads</t>
        </is>
      </c>
      <c r="B664" s="4" t="inlineStr">
        <is>
          <t>Customer Service L4 IT monthly min</t>
        </is>
      </c>
      <c r="D664" s="5" t="n">
        <v>4000</v>
      </c>
      <c r="E664" s="6">
        <f>'Job ads'!K17</f>
        <v/>
      </c>
      <c r="F664" s="45">
        <f>IF(AND(ISNUMBER(D664),ISNUMBER(E664)),E664-D664,"")</f>
        <v/>
      </c>
      <c r="G664" s="4">
        <f>IF(AND(D664="",E664=""),"Yes",IF(AND(ISNUMBER(D664),ISNUMBER(E664)),IF(ABS(E664-D664)&lt;=1E-9*MAX(1,ABS(D664)),"Yes","No"),IF(D664=E664,"Yes","No")))</f>
        <v/>
      </c>
    </row>
    <row r="665">
      <c r="A665" s="4" t="inlineStr">
        <is>
          <t>Job ads</t>
        </is>
      </c>
      <c r="B665" s="4" t="inlineStr">
        <is>
          <t>Customer Service L4 IT monthly max</t>
        </is>
      </c>
      <c r="D665" s="5" t="n">
        <v>5700</v>
      </c>
      <c r="E665" s="6">
        <f>'Job ads'!L17</f>
        <v/>
      </c>
      <c r="F665" s="45">
        <f>IF(AND(ISNUMBER(D665),ISNUMBER(E665)),E665-D665,"")</f>
        <v/>
      </c>
      <c r="G665" s="4">
        <f>IF(AND(D665="",E665=""),"Yes",IF(AND(ISNUMBER(D665),ISNUMBER(E665)),IF(ABS(E665-D665)&lt;=1E-9*MAX(1,ABS(D665)),"Yes","No"),IF(D665=E665,"Yes","No")))</f>
        <v/>
      </c>
    </row>
    <row r="666">
      <c r="A666" s="4" t="inlineStr">
        <is>
          <t>Job ads</t>
        </is>
      </c>
      <c r="B666" s="4" t="inlineStr">
        <is>
          <t>Customer Service L4 IT text</t>
        </is>
      </c>
      <c r="D666" s="5" t="inlineStr">
        <is>
          <t>EUR 48,500 – 68,500 gross per year, full time</t>
        </is>
      </c>
      <c r="E666" s="6">
        <f>'Job ads'!M17</f>
        <v/>
      </c>
      <c r="F666" s="45">
        <f>IF(AND(ISNUMBER(D666),ISNUMBER(E666)),E666-D666,"")</f>
        <v/>
      </c>
      <c r="G666" s="4">
        <f>IF(AND(D666="",E666=""),"Yes",IF(AND(ISNUMBER(D666),ISNUMBER(E666)),IF(ABS(E666-D666)&lt;=1E-9*MAX(1,ABS(D666)),"Yes","No"),IF(D666=E666,"Yes","No")))</f>
        <v/>
      </c>
    </row>
    <row r="667">
      <c r="A667" s="4" t="inlineStr">
        <is>
          <t>Job ads</t>
        </is>
      </c>
      <c r="B667" s="4" t="inlineStr">
        <is>
          <t>Customer Service L4 PL annual min</t>
        </is>
      </c>
      <c r="D667" s="5" t="n">
        <v>137000</v>
      </c>
      <c r="E667" s="6">
        <f>'Job ads'!I18</f>
        <v/>
      </c>
      <c r="F667" s="45">
        <f>IF(AND(ISNUMBER(D667),ISNUMBER(E667)),E667-D667,"")</f>
        <v/>
      </c>
      <c r="G667" s="4">
        <f>IF(AND(D667="",E667=""),"Yes",IF(AND(ISNUMBER(D667),ISNUMBER(E667)),IF(ABS(E667-D667)&lt;=1E-9*MAX(1,ABS(D667)),"Yes","No"),IF(D667=E667,"Yes","No")))</f>
        <v/>
      </c>
    </row>
    <row r="668">
      <c r="A668" s="4" t="inlineStr">
        <is>
          <t>Job ads</t>
        </is>
      </c>
      <c r="B668" s="4" t="inlineStr">
        <is>
          <t>Customer Service L4 PL annual max</t>
        </is>
      </c>
      <c r="D668" s="5" t="n">
        <v>192000</v>
      </c>
      <c r="E668" s="6">
        <f>'Job ads'!J18</f>
        <v/>
      </c>
      <c r="F668" s="45">
        <f>IF(AND(ISNUMBER(D668),ISNUMBER(E668)),E668-D668,"")</f>
        <v/>
      </c>
      <c r="G668" s="4">
        <f>IF(AND(D668="",E668=""),"Yes",IF(AND(ISNUMBER(D668),ISNUMBER(E668)),IF(ABS(E668-D668)&lt;=1E-9*MAX(1,ABS(D668)),"Yes","No"),IF(D668=E668,"Yes","No")))</f>
        <v/>
      </c>
    </row>
    <row r="669">
      <c r="A669" s="4" t="inlineStr">
        <is>
          <t>Job ads</t>
        </is>
      </c>
      <c r="B669" s="4" t="inlineStr">
        <is>
          <t>Customer Service L4 PL monthly min</t>
        </is>
      </c>
      <c r="D669" s="5" t="n">
        <v>11400</v>
      </c>
      <c r="E669" s="6">
        <f>'Job ads'!K18</f>
        <v/>
      </c>
      <c r="F669" s="45">
        <f>IF(AND(ISNUMBER(D669),ISNUMBER(E669)),E669-D669,"")</f>
        <v/>
      </c>
      <c r="G669" s="4">
        <f>IF(AND(D669="",E669=""),"Yes",IF(AND(ISNUMBER(D669),ISNUMBER(E669)),IF(ABS(E669-D669)&lt;=1E-9*MAX(1,ABS(D669)),"Yes","No"),IF(D669=E669,"Yes","No")))</f>
        <v/>
      </c>
    </row>
    <row r="670">
      <c r="A670" s="4" t="inlineStr">
        <is>
          <t>Job ads</t>
        </is>
      </c>
      <c r="B670" s="4" t="inlineStr">
        <is>
          <t>Customer Service L4 PL monthly max</t>
        </is>
      </c>
      <c r="D670" s="5" t="n">
        <v>16000</v>
      </c>
      <c r="E670" s="6">
        <f>'Job ads'!L18</f>
        <v/>
      </c>
      <c r="F670" s="45">
        <f>IF(AND(ISNUMBER(D670),ISNUMBER(E670)),E670-D670,"")</f>
        <v/>
      </c>
      <c r="G670" s="4">
        <f>IF(AND(D670="",E670=""),"Yes",IF(AND(ISNUMBER(D670),ISNUMBER(E670)),IF(ABS(E670-D670)&lt;=1E-9*MAX(1,ABS(D670)),"Yes","No"),IF(D670=E670,"Yes","No")))</f>
        <v/>
      </c>
    </row>
    <row r="671">
      <c r="A671" s="4" t="inlineStr">
        <is>
          <t>Job ads</t>
        </is>
      </c>
      <c r="B671" s="4" t="inlineStr">
        <is>
          <t>Customer Service L4 PL text</t>
        </is>
      </c>
      <c r="D671" s="5" t="inlineStr">
        <is>
          <t>PLN 11,400 – 16,000 gross per month, full time</t>
        </is>
      </c>
      <c r="E671" s="6">
        <f>'Job ads'!M18</f>
        <v/>
      </c>
      <c r="F671" s="45">
        <f>IF(AND(ISNUMBER(D671),ISNUMBER(E671)),E671-D671,"")</f>
        <v/>
      </c>
      <c r="G671" s="4">
        <f>IF(AND(D671="",E671=""),"Yes",IF(AND(ISNUMBER(D671),ISNUMBER(E671)),IF(ABS(E671-D671)&lt;=1E-9*MAX(1,ABS(D671)),"Yes","No"),IF(D671=E671,"Yes","No")))</f>
        <v/>
      </c>
    </row>
    <row r="672">
      <c r="A672" s="4" t="inlineStr">
        <is>
          <t>Job ads</t>
        </is>
      </c>
      <c r="B672" s="4" t="inlineStr">
        <is>
          <t>Customer Service L4 DE annual min</t>
        </is>
      </c>
      <c r="D672" s="5" t="n">
        <v>73500</v>
      </c>
      <c r="E672" s="6">
        <f>'Job ads'!I19</f>
        <v/>
      </c>
      <c r="F672" s="45">
        <f>IF(AND(ISNUMBER(D672),ISNUMBER(E672)),E672-D672,"")</f>
        <v/>
      </c>
      <c r="G672" s="4">
        <f>IF(AND(D672="",E672=""),"Yes",IF(AND(ISNUMBER(D672),ISNUMBER(E672)),IF(ABS(E672-D672)&lt;=1E-9*MAX(1,ABS(D672)),"Yes","No"),IF(D672=E672,"Yes","No")))</f>
        <v/>
      </c>
    </row>
    <row r="673">
      <c r="A673" s="4" t="inlineStr">
        <is>
          <t>Job ads</t>
        </is>
      </c>
      <c r="B673" s="4" t="inlineStr">
        <is>
          <t>Customer Service L4 DE annual max</t>
        </is>
      </c>
      <c r="D673" s="5" t="n">
        <v>103500</v>
      </c>
      <c r="E673" s="6">
        <f>'Job ads'!J19</f>
        <v/>
      </c>
      <c r="F673" s="45">
        <f>IF(AND(ISNUMBER(D673),ISNUMBER(E673)),E673-D673,"")</f>
        <v/>
      </c>
      <c r="G673" s="4">
        <f>IF(AND(D673="",E673=""),"Yes",IF(AND(ISNUMBER(D673),ISNUMBER(E673)),IF(ABS(E673-D673)&lt;=1E-9*MAX(1,ABS(D673)),"Yes","No"),IF(D673=E673,"Yes","No")))</f>
        <v/>
      </c>
    </row>
    <row r="674">
      <c r="A674" s="4" t="inlineStr">
        <is>
          <t>Job ads</t>
        </is>
      </c>
      <c r="B674" s="4" t="inlineStr">
        <is>
          <t>Customer Service L4 DE monthly min</t>
        </is>
      </c>
      <c r="D674" s="5" t="n">
        <v>6100</v>
      </c>
      <c r="E674" s="6">
        <f>'Job ads'!K19</f>
        <v/>
      </c>
      <c r="F674" s="45">
        <f>IF(AND(ISNUMBER(D674),ISNUMBER(E674)),E674-D674,"")</f>
        <v/>
      </c>
      <c r="G674" s="4">
        <f>IF(AND(D674="",E674=""),"Yes",IF(AND(ISNUMBER(D674),ISNUMBER(E674)),IF(ABS(E674-D674)&lt;=1E-9*MAX(1,ABS(D674)),"Yes","No"),IF(D674=E674,"Yes","No")))</f>
        <v/>
      </c>
    </row>
    <row r="675">
      <c r="A675" s="4" t="inlineStr">
        <is>
          <t>Job ads</t>
        </is>
      </c>
      <c r="B675" s="4" t="inlineStr">
        <is>
          <t>Customer Service L4 DE monthly max</t>
        </is>
      </c>
      <c r="D675" s="5" t="n">
        <v>8600</v>
      </c>
      <c r="E675" s="6">
        <f>'Job ads'!L19</f>
        <v/>
      </c>
      <c r="F675" s="45">
        <f>IF(AND(ISNUMBER(D675),ISNUMBER(E675)),E675-D675,"")</f>
        <v/>
      </c>
      <c r="G675" s="4">
        <f>IF(AND(D675="",E675=""),"Yes",IF(AND(ISNUMBER(D675),ISNUMBER(E675)),IF(ABS(E675-D675)&lt;=1E-9*MAX(1,ABS(D675)),"Yes","No"),IF(D675=E675,"Yes","No")))</f>
        <v/>
      </c>
    </row>
    <row r="676">
      <c r="A676" s="4" t="inlineStr">
        <is>
          <t>Job ads</t>
        </is>
      </c>
      <c r="B676" s="4" t="inlineStr">
        <is>
          <t>Customer Service L4 DE text</t>
        </is>
      </c>
      <c r="D676" s="5" t="inlineStr">
        <is>
          <t>EUR 73,500 – 103,500 gross per year, full time</t>
        </is>
      </c>
      <c r="E676" s="6">
        <f>'Job ads'!M19</f>
        <v/>
      </c>
      <c r="F676" s="45">
        <f>IF(AND(ISNUMBER(D676),ISNUMBER(E676)),E676-D676,"")</f>
        <v/>
      </c>
      <c r="G676" s="4">
        <f>IF(AND(D676="",E676=""),"Yes",IF(AND(ISNUMBER(D676),ISNUMBER(E676)),IF(ABS(E676-D676)&lt;=1E-9*MAX(1,ABS(D676)),"Yes","No"),IF(D676=E676,"Yes","No")))</f>
        <v/>
      </c>
    </row>
    <row r="677">
      <c r="A677" s="4" t="inlineStr">
        <is>
          <t>Job ads</t>
        </is>
      </c>
      <c r="B677" s="4" t="inlineStr">
        <is>
          <t>Customer Service L4 ES annual min</t>
        </is>
      </c>
      <c r="D677" s="5" t="n">
        <v>43500</v>
      </c>
      <c r="E677" s="6">
        <f>'Job ads'!I20</f>
        <v/>
      </c>
      <c r="F677" s="45">
        <f>IF(AND(ISNUMBER(D677),ISNUMBER(E677)),E677-D677,"")</f>
        <v/>
      </c>
      <c r="G677" s="4">
        <f>IF(AND(D677="",E677=""),"Yes",IF(AND(ISNUMBER(D677),ISNUMBER(E677)),IF(ABS(E677-D677)&lt;=1E-9*MAX(1,ABS(D677)),"Yes","No"),IF(D677=E677,"Yes","No")))</f>
        <v/>
      </c>
    </row>
    <row r="678">
      <c r="A678" s="4" t="inlineStr">
        <is>
          <t>Job ads</t>
        </is>
      </c>
      <c r="B678" s="4" t="inlineStr">
        <is>
          <t>Customer Service L4 ES annual max</t>
        </is>
      </c>
      <c r="D678" s="5" t="n">
        <v>62000</v>
      </c>
      <c r="E678" s="6">
        <f>'Job ads'!J20</f>
        <v/>
      </c>
      <c r="F678" s="45">
        <f>IF(AND(ISNUMBER(D678),ISNUMBER(E678)),E678-D678,"")</f>
        <v/>
      </c>
      <c r="G678" s="4">
        <f>IF(AND(D678="",E678=""),"Yes",IF(AND(ISNUMBER(D678),ISNUMBER(E678)),IF(ABS(E678-D678)&lt;=1E-9*MAX(1,ABS(D678)),"Yes","No"),IF(D678=E678,"Yes","No")))</f>
        <v/>
      </c>
    </row>
    <row r="679">
      <c r="A679" s="4" t="inlineStr">
        <is>
          <t>Job ads</t>
        </is>
      </c>
      <c r="B679" s="4" t="inlineStr">
        <is>
          <t>Customer Service L4 ES monthly min</t>
        </is>
      </c>
      <c r="D679" s="5" t="n">
        <v>3600</v>
      </c>
      <c r="E679" s="6">
        <f>'Job ads'!K20</f>
        <v/>
      </c>
      <c r="F679" s="45">
        <f>IF(AND(ISNUMBER(D679),ISNUMBER(E679)),E679-D679,"")</f>
        <v/>
      </c>
      <c r="G679" s="4">
        <f>IF(AND(D679="",E679=""),"Yes",IF(AND(ISNUMBER(D679),ISNUMBER(E679)),IF(ABS(E679-D679)&lt;=1E-9*MAX(1,ABS(D679)),"Yes","No"),IF(D679=E679,"Yes","No")))</f>
        <v/>
      </c>
    </row>
    <row r="680">
      <c r="A680" s="4" t="inlineStr">
        <is>
          <t>Job ads</t>
        </is>
      </c>
      <c r="B680" s="4" t="inlineStr">
        <is>
          <t>Customer Service L4 ES monthly max</t>
        </is>
      </c>
      <c r="D680" s="5" t="n">
        <v>5200</v>
      </c>
      <c r="E680" s="6">
        <f>'Job ads'!L20</f>
        <v/>
      </c>
      <c r="F680" s="45">
        <f>IF(AND(ISNUMBER(D680),ISNUMBER(E680)),E680-D680,"")</f>
        <v/>
      </c>
      <c r="G680" s="4">
        <f>IF(AND(D680="",E680=""),"Yes",IF(AND(ISNUMBER(D680),ISNUMBER(E680)),IF(ABS(E680-D680)&lt;=1E-9*MAX(1,ABS(D680)),"Yes","No"),IF(D680=E680,"Yes","No")))</f>
        <v/>
      </c>
    </row>
    <row r="681">
      <c r="A681" s="4" t="inlineStr">
        <is>
          <t>Job ads</t>
        </is>
      </c>
      <c r="B681" s="4" t="inlineStr">
        <is>
          <t>Customer Service L4 ES text</t>
        </is>
      </c>
      <c r="D681" s="5" t="inlineStr">
        <is>
          <t>EUR 43,500 – 62,000 gross per year, full time</t>
        </is>
      </c>
      <c r="E681" s="6">
        <f>'Job ads'!M20</f>
        <v/>
      </c>
      <c r="F681" s="45">
        <f>IF(AND(ISNUMBER(D681),ISNUMBER(E681)),E681-D681,"")</f>
        <v/>
      </c>
      <c r="G681" s="4">
        <f>IF(AND(D681="",E681=""),"Yes",IF(AND(ISNUMBER(D681),ISNUMBER(E681)),IF(ABS(E681-D681)&lt;=1E-9*MAX(1,ABS(D681)),"Yes","No"),IF(D681=E681,"Yes","No")))</f>
        <v/>
      </c>
    </row>
    <row r="682">
      <c r="A682" s="4" t="inlineStr">
        <is>
          <t>Job ads</t>
        </is>
      </c>
      <c r="B682" s="4" t="inlineStr">
        <is>
          <t>Customer Service L5 IT annual min</t>
        </is>
      </c>
      <c r="D682" s="5" t="n">
        <v>64500</v>
      </c>
      <c r="E682" s="6">
        <f>'Job ads'!I21</f>
        <v/>
      </c>
      <c r="F682" s="45">
        <f>IF(AND(ISNUMBER(D682),ISNUMBER(E682)),E682-D682,"")</f>
        <v/>
      </c>
      <c r="G682" s="4">
        <f>IF(AND(D682="",E682=""),"Yes",IF(AND(ISNUMBER(D682),ISNUMBER(E682)),IF(ABS(E682-D682)&lt;=1E-9*MAX(1,ABS(D682)),"Yes","No"),IF(D682=E682,"Yes","No")))</f>
        <v/>
      </c>
    </row>
    <row r="683">
      <c r="A683" s="4" t="inlineStr">
        <is>
          <t>Job ads</t>
        </is>
      </c>
      <c r="B683" s="4" t="inlineStr">
        <is>
          <t>Customer Service L5 IT annual max</t>
        </is>
      </c>
      <c r="D683" s="5" t="n">
        <v>97000</v>
      </c>
      <c r="E683" s="6">
        <f>'Job ads'!J21</f>
        <v/>
      </c>
      <c r="F683" s="45">
        <f>IF(AND(ISNUMBER(D683),ISNUMBER(E683)),E683-D683,"")</f>
        <v/>
      </c>
      <c r="G683" s="4">
        <f>IF(AND(D683="",E683=""),"Yes",IF(AND(ISNUMBER(D683),ISNUMBER(E683)),IF(ABS(E683-D683)&lt;=1E-9*MAX(1,ABS(D683)),"Yes","No"),IF(D683=E683,"Yes","No")))</f>
        <v/>
      </c>
    </row>
    <row r="684">
      <c r="A684" s="4" t="inlineStr">
        <is>
          <t>Job ads</t>
        </is>
      </c>
      <c r="B684" s="4" t="inlineStr">
        <is>
          <t>Customer Service L5 IT monthly min</t>
        </is>
      </c>
      <c r="D684" s="5" t="n">
        <v>5300</v>
      </c>
      <c r="E684" s="6">
        <f>'Job ads'!K21</f>
        <v/>
      </c>
      <c r="F684" s="45">
        <f>IF(AND(ISNUMBER(D684),ISNUMBER(E684)),E684-D684,"")</f>
        <v/>
      </c>
      <c r="G684" s="4">
        <f>IF(AND(D684="",E684=""),"Yes",IF(AND(ISNUMBER(D684),ISNUMBER(E684)),IF(ABS(E684-D684)&lt;=1E-9*MAX(1,ABS(D684)),"Yes","No"),IF(D684=E684,"Yes","No")))</f>
        <v/>
      </c>
    </row>
    <row r="685">
      <c r="A685" s="4" t="inlineStr">
        <is>
          <t>Job ads</t>
        </is>
      </c>
      <c r="B685" s="4" t="inlineStr">
        <is>
          <t>Customer Service L5 IT monthly max</t>
        </is>
      </c>
      <c r="D685" s="5" t="n">
        <v>8100</v>
      </c>
      <c r="E685" s="6">
        <f>'Job ads'!L21</f>
        <v/>
      </c>
      <c r="F685" s="45">
        <f>IF(AND(ISNUMBER(D685),ISNUMBER(E685)),E685-D685,"")</f>
        <v/>
      </c>
      <c r="G685" s="4">
        <f>IF(AND(D685="",E685=""),"Yes",IF(AND(ISNUMBER(D685),ISNUMBER(E685)),IF(ABS(E685-D685)&lt;=1E-9*MAX(1,ABS(D685)),"Yes","No"),IF(D685=E685,"Yes","No")))</f>
        <v/>
      </c>
    </row>
    <row r="686">
      <c r="A686" s="4" t="inlineStr">
        <is>
          <t>Job ads</t>
        </is>
      </c>
      <c r="B686" s="4" t="inlineStr">
        <is>
          <t>Customer Service L5 IT text</t>
        </is>
      </c>
      <c r="D686" s="5" t="inlineStr">
        <is>
          <t>EUR 64,500 – 97,000 gross per year, full time</t>
        </is>
      </c>
      <c r="E686" s="6">
        <f>'Job ads'!M21</f>
        <v/>
      </c>
      <c r="F686" s="45">
        <f>IF(AND(ISNUMBER(D686),ISNUMBER(E686)),E686-D686,"")</f>
        <v/>
      </c>
      <c r="G686" s="4">
        <f>IF(AND(D686="",E686=""),"Yes",IF(AND(ISNUMBER(D686),ISNUMBER(E686)),IF(ABS(E686-D686)&lt;=1E-9*MAX(1,ABS(D686)),"Yes","No"),IF(D686=E686,"Yes","No")))</f>
        <v/>
      </c>
    </row>
    <row r="687">
      <c r="A687" s="4" t="inlineStr">
        <is>
          <t>Job ads</t>
        </is>
      </c>
      <c r="B687" s="4" t="inlineStr">
        <is>
          <t>Customer Service L5 PL annual min</t>
        </is>
      </c>
      <c r="D687" s="5" t="n">
        <v>181000</v>
      </c>
      <c r="E687" s="6">
        <f>'Job ads'!I22</f>
        <v/>
      </c>
      <c r="F687" s="45">
        <f>IF(AND(ISNUMBER(D687),ISNUMBER(E687)),E687-D687,"")</f>
        <v/>
      </c>
      <c r="G687" s="4">
        <f>IF(AND(D687="",E687=""),"Yes",IF(AND(ISNUMBER(D687),ISNUMBER(E687)),IF(ABS(E687-D687)&lt;=1E-9*MAX(1,ABS(D687)),"Yes","No"),IF(D687=E687,"Yes","No")))</f>
        <v/>
      </c>
    </row>
    <row r="688">
      <c r="A688" s="4" t="inlineStr">
        <is>
          <t>Job ads</t>
        </is>
      </c>
      <c r="B688" s="4" t="inlineStr">
        <is>
          <t>Customer Service L5 PL annual max</t>
        </is>
      </c>
      <c r="D688" s="5" t="n">
        <v>273000</v>
      </c>
      <c r="E688" s="6">
        <f>'Job ads'!J22</f>
        <v/>
      </c>
      <c r="F688" s="45">
        <f>IF(AND(ISNUMBER(D688),ISNUMBER(E688)),E688-D688,"")</f>
        <v/>
      </c>
      <c r="G688" s="4">
        <f>IF(AND(D688="",E688=""),"Yes",IF(AND(ISNUMBER(D688),ISNUMBER(E688)),IF(ABS(E688-D688)&lt;=1E-9*MAX(1,ABS(D688)),"Yes","No"),IF(D688=E688,"Yes","No")))</f>
        <v/>
      </c>
    </row>
    <row r="689">
      <c r="A689" s="4" t="inlineStr">
        <is>
          <t>Job ads</t>
        </is>
      </c>
      <c r="B689" s="4" t="inlineStr">
        <is>
          <t>Customer Service L5 PL monthly min</t>
        </is>
      </c>
      <c r="D689" s="5" t="n">
        <v>15100</v>
      </c>
      <c r="E689" s="6">
        <f>'Job ads'!K22</f>
        <v/>
      </c>
      <c r="F689" s="45">
        <f>IF(AND(ISNUMBER(D689),ISNUMBER(E689)),E689-D689,"")</f>
        <v/>
      </c>
      <c r="G689" s="4">
        <f>IF(AND(D689="",E689=""),"Yes",IF(AND(ISNUMBER(D689),ISNUMBER(E689)),IF(ABS(E689-D689)&lt;=1E-9*MAX(1,ABS(D689)),"Yes","No"),IF(D689=E689,"Yes","No")))</f>
        <v/>
      </c>
    </row>
    <row r="690">
      <c r="A690" s="4" t="inlineStr">
        <is>
          <t>Job ads</t>
        </is>
      </c>
      <c r="B690" s="4" t="inlineStr">
        <is>
          <t>Customer Service L5 PL monthly max</t>
        </is>
      </c>
      <c r="D690" s="5" t="n">
        <v>22800</v>
      </c>
      <c r="E690" s="6">
        <f>'Job ads'!L22</f>
        <v/>
      </c>
      <c r="F690" s="45">
        <f>IF(AND(ISNUMBER(D690),ISNUMBER(E690)),E690-D690,"")</f>
        <v/>
      </c>
      <c r="G690" s="4">
        <f>IF(AND(D690="",E690=""),"Yes",IF(AND(ISNUMBER(D690),ISNUMBER(E690)),IF(ABS(E690-D690)&lt;=1E-9*MAX(1,ABS(D690)),"Yes","No"),IF(D690=E690,"Yes","No")))</f>
        <v/>
      </c>
    </row>
    <row r="691">
      <c r="A691" s="4" t="inlineStr">
        <is>
          <t>Job ads</t>
        </is>
      </c>
      <c r="B691" s="4" t="inlineStr">
        <is>
          <t>Customer Service L5 PL text</t>
        </is>
      </c>
      <c r="D691" s="5" t="inlineStr">
        <is>
          <t>PLN 15,100 – 22,800 gross per month, full time</t>
        </is>
      </c>
      <c r="E691" s="6">
        <f>'Job ads'!M22</f>
        <v/>
      </c>
      <c r="F691" s="45">
        <f>IF(AND(ISNUMBER(D691),ISNUMBER(E691)),E691-D691,"")</f>
        <v/>
      </c>
      <c r="G691" s="4">
        <f>IF(AND(D691="",E691=""),"Yes",IF(AND(ISNUMBER(D691),ISNUMBER(E691)),IF(ABS(E691-D691)&lt;=1E-9*MAX(1,ABS(D691)),"Yes","No"),IF(D691=E691,"Yes","No")))</f>
        <v/>
      </c>
    </row>
    <row r="692">
      <c r="A692" s="4" t="inlineStr">
        <is>
          <t>Job ads</t>
        </is>
      </c>
      <c r="B692" s="4" t="inlineStr">
        <is>
          <t>Customer Service L5 DE annual min</t>
        </is>
      </c>
      <c r="D692" s="5" t="n">
        <v>97500</v>
      </c>
      <c r="E692" s="6">
        <f>'Job ads'!I23</f>
        <v/>
      </c>
      <c r="F692" s="45">
        <f>IF(AND(ISNUMBER(D692),ISNUMBER(E692)),E692-D692,"")</f>
        <v/>
      </c>
      <c r="G692" s="4">
        <f>IF(AND(D692="",E692=""),"Yes",IF(AND(ISNUMBER(D692),ISNUMBER(E692)),IF(ABS(E692-D692)&lt;=1E-9*MAX(1,ABS(D692)),"Yes","No"),IF(D692=E692,"Yes","No")))</f>
        <v/>
      </c>
    </row>
    <row r="693">
      <c r="A693" s="4" t="inlineStr">
        <is>
          <t>Job ads</t>
        </is>
      </c>
      <c r="B693" s="4" t="inlineStr">
        <is>
          <t>Customer Service L5 DE annual max</t>
        </is>
      </c>
      <c r="D693" s="5" t="n">
        <v>146500</v>
      </c>
      <c r="E693" s="6">
        <f>'Job ads'!J23</f>
        <v/>
      </c>
      <c r="F693" s="45">
        <f>IF(AND(ISNUMBER(D693),ISNUMBER(E693)),E693-D693,"")</f>
        <v/>
      </c>
      <c r="G693" s="4">
        <f>IF(AND(D693="",E693=""),"Yes",IF(AND(ISNUMBER(D693),ISNUMBER(E693)),IF(ABS(E693-D693)&lt;=1E-9*MAX(1,ABS(D693)),"Yes","No"),IF(D693=E693,"Yes","No")))</f>
        <v/>
      </c>
    </row>
    <row r="694">
      <c r="A694" s="4" t="inlineStr">
        <is>
          <t>Job ads</t>
        </is>
      </c>
      <c r="B694" s="4" t="inlineStr">
        <is>
          <t>Customer Service L5 DE monthly min</t>
        </is>
      </c>
      <c r="D694" s="5" t="n">
        <v>8100</v>
      </c>
      <c r="E694" s="6">
        <f>'Job ads'!K23</f>
        <v/>
      </c>
      <c r="F694" s="45">
        <f>IF(AND(ISNUMBER(D694),ISNUMBER(E694)),E694-D694,"")</f>
        <v/>
      </c>
      <c r="G694" s="4">
        <f>IF(AND(D694="",E694=""),"Yes",IF(AND(ISNUMBER(D694),ISNUMBER(E694)),IF(ABS(E694-D694)&lt;=1E-9*MAX(1,ABS(D694)),"Yes","No"),IF(D694=E694,"Yes","No")))</f>
        <v/>
      </c>
    </row>
    <row r="695">
      <c r="A695" s="4" t="inlineStr">
        <is>
          <t>Job ads</t>
        </is>
      </c>
      <c r="B695" s="4" t="inlineStr">
        <is>
          <t>Customer Service L5 DE monthly max</t>
        </is>
      </c>
      <c r="D695" s="5" t="n">
        <v>12200</v>
      </c>
      <c r="E695" s="6">
        <f>'Job ads'!L23</f>
        <v/>
      </c>
      <c r="F695" s="45">
        <f>IF(AND(ISNUMBER(D695),ISNUMBER(E695)),E695-D695,"")</f>
        <v/>
      </c>
      <c r="G695" s="4">
        <f>IF(AND(D695="",E695=""),"Yes",IF(AND(ISNUMBER(D695),ISNUMBER(E695)),IF(ABS(E695-D695)&lt;=1E-9*MAX(1,ABS(D695)),"Yes","No"),IF(D695=E695,"Yes","No")))</f>
        <v/>
      </c>
    </row>
    <row r="696">
      <c r="A696" s="4" t="inlineStr">
        <is>
          <t>Job ads</t>
        </is>
      </c>
      <c r="B696" s="4" t="inlineStr">
        <is>
          <t>Customer Service L5 DE text</t>
        </is>
      </c>
      <c r="D696" s="5" t="inlineStr">
        <is>
          <t>EUR 97,500 – 146,500 gross per year, full time</t>
        </is>
      </c>
      <c r="E696" s="6">
        <f>'Job ads'!M23</f>
        <v/>
      </c>
      <c r="F696" s="45">
        <f>IF(AND(ISNUMBER(D696),ISNUMBER(E696)),E696-D696,"")</f>
        <v/>
      </c>
      <c r="G696" s="4">
        <f>IF(AND(D696="",E696=""),"Yes",IF(AND(ISNUMBER(D696),ISNUMBER(E696)),IF(ABS(E696-D696)&lt;=1E-9*MAX(1,ABS(D696)),"Yes","No"),IF(D696=E696,"Yes","No")))</f>
        <v/>
      </c>
    </row>
    <row r="697">
      <c r="A697" s="4" t="inlineStr">
        <is>
          <t>Job ads</t>
        </is>
      </c>
      <c r="B697" s="4" t="inlineStr">
        <is>
          <t>Customer Service L5 ES annual min</t>
        </is>
      </c>
      <c r="D697" s="5" t="n">
        <v>58000</v>
      </c>
      <c r="E697" s="6">
        <f>'Job ads'!I24</f>
        <v/>
      </c>
      <c r="F697" s="45">
        <f>IF(AND(ISNUMBER(D697),ISNUMBER(E697)),E697-D697,"")</f>
        <v/>
      </c>
      <c r="G697" s="4">
        <f>IF(AND(D697="",E697=""),"Yes",IF(AND(ISNUMBER(D697),ISNUMBER(E697)),IF(ABS(E697-D697)&lt;=1E-9*MAX(1,ABS(D697)),"Yes","No"),IF(D697=E697,"Yes","No")))</f>
        <v/>
      </c>
    </row>
    <row r="698">
      <c r="A698" s="4" t="inlineStr">
        <is>
          <t>Job ads</t>
        </is>
      </c>
      <c r="B698" s="4" t="inlineStr">
        <is>
          <t>Customer Service L5 ES annual max</t>
        </is>
      </c>
      <c r="D698" s="5" t="n">
        <v>87500</v>
      </c>
      <c r="E698" s="6">
        <f>'Job ads'!J24</f>
        <v/>
      </c>
      <c r="F698" s="45">
        <f>IF(AND(ISNUMBER(D698),ISNUMBER(E698)),E698-D698,"")</f>
        <v/>
      </c>
      <c r="G698" s="4">
        <f>IF(AND(D698="",E698=""),"Yes",IF(AND(ISNUMBER(D698),ISNUMBER(E698)),IF(ABS(E698-D698)&lt;=1E-9*MAX(1,ABS(D698)),"Yes","No"),IF(D698=E698,"Yes","No")))</f>
        <v/>
      </c>
    </row>
    <row r="699">
      <c r="A699" s="4" t="inlineStr">
        <is>
          <t>Job ads</t>
        </is>
      </c>
      <c r="B699" s="4" t="inlineStr">
        <is>
          <t>Customer Service L5 ES monthly min</t>
        </is>
      </c>
      <c r="D699" s="5" t="n">
        <v>4800</v>
      </c>
      <c r="E699" s="6">
        <f>'Job ads'!K24</f>
        <v/>
      </c>
      <c r="F699" s="45">
        <f>IF(AND(ISNUMBER(D699),ISNUMBER(E699)),E699-D699,"")</f>
        <v/>
      </c>
      <c r="G699" s="4">
        <f>IF(AND(D699="",E699=""),"Yes",IF(AND(ISNUMBER(D699),ISNUMBER(E699)),IF(ABS(E699-D699)&lt;=1E-9*MAX(1,ABS(D699)),"Yes","No"),IF(D699=E699,"Yes","No")))</f>
        <v/>
      </c>
    </row>
    <row r="700">
      <c r="A700" s="4" t="inlineStr">
        <is>
          <t>Job ads</t>
        </is>
      </c>
      <c r="B700" s="4" t="inlineStr">
        <is>
          <t>Customer Service L5 ES monthly max</t>
        </is>
      </c>
      <c r="D700" s="5" t="n">
        <v>7300</v>
      </c>
      <c r="E700" s="6">
        <f>'Job ads'!L24</f>
        <v/>
      </c>
      <c r="F700" s="45">
        <f>IF(AND(ISNUMBER(D700),ISNUMBER(E700)),E700-D700,"")</f>
        <v/>
      </c>
      <c r="G700" s="4">
        <f>IF(AND(D700="",E700=""),"Yes",IF(AND(ISNUMBER(D700),ISNUMBER(E700)),IF(ABS(E700-D700)&lt;=1E-9*MAX(1,ABS(D700)),"Yes","No"),IF(D700=E700,"Yes","No")))</f>
        <v/>
      </c>
    </row>
    <row r="701">
      <c r="A701" s="4" t="inlineStr">
        <is>
          <t>Job ads</t>
        </is>
      </c>
      <c r="B701" s="4" t="inlineStr">
        <is>
          <t>Customer Service L5 ES text</t>
        </is>
      </c>
      <c r="D701" s="5" t="inlineStr">
        <is>
          <t>EUR 58,000 – 87,500 gross per year, full time</t>
        </is>
      </c>
      <c r="E701" s="6">
        <f>'Job ads'!M24</f>
        <v/>
      </c>
      <c r="F701" s="45">
        <f>IF(AND(ISNUMBER(D701),ISNUMBER(E701)),E701-D701,"")</f>
        <v/>
      </c>
      <c r="G701" s="4">
        <f>IF(AND(D701="",E701=""),"Yes",IF(AND(ISNUMBER(D701),ISNUMBER(E701)),IF(ABS(E701-D701)&lt;=1E-9*MAX(1,ABS(D701)),"Yes","No"),IF(D701=E701,"Yes","No")))</f>
        <v/>
      </c>
    </row>
    <row r="702">
      <c r="A702" s="4" t="inlineStr">
        <is>
          <t>Job ads</t>
        </is>
      </c>
      <c r="B702" s="4" t="inlineStr">
        <is>
          <t>Customer Service L6 IT annual min</t>
        </is>
      </c>
      <c r="D702" s="5" t="n">
        <v>86000</v>
      </c>
      <c r="E702" s="6">
        <f>'Job ads'!I25</f>
        <v/>
      </c>
      <c r="F702" s="45">
        <f>IF(AND(ISNUMBER(D702),ISNUMBER(E702)),E702-D702,"")</f>
        <v/>
      </c>
      <c r="G702" s="4">
        <f>IF(AND(D702="",E702=""),"Yes",IF(AND(ISNUMBER(D702),ISNUMBER(E702)),IF(ABS(E702-D702)&lt;=1E-9*MAX(1,ABS(D702)),"Yes","No"),IF(D702=E702,"Yes","No")))</f>
        <v/>
      </c>
    </row>
    <row r="703">
      <c r="A703" s="4" t="inlineStr">
        <is>
          <t>Job ads</t>
        </is>
      </c>
      <c r="B703" s="4" t="inlineStr">
        <is>
          <t>Customer Service L6 IT annual max</t>
        </is>
      </c>
      <c r="D703" s="5" t="n">
        <v>138000</v>
      </c>
      <c r="E703" s="6">
        <f>'Job ads'!J25</f>
        <v/>
      </c>
      <c r="F703" s="45">
        <f>IF(AND(ISNUMBER(D703),ISNUMBER(E703)),E703-D703,"")</f>
        <v/>
      </c>
      <c r="G703" s="4">
        <f>IF(AND(D703="",E703=""),"Yes",IF(AND(ISNUMBER(D703),ISNUMBER(E703)),IF(ABS(E703-D703)&lt;=1E-9*MAX(1,ABS(D703)),"Yes","No"),IF(D703=E703,"Yes","No")))</f>
        <v/>
      </c>
    </row>
    <row r="704">
      <c r="A704" s="4" t="inlineStr">
        <is>
          <t>Job ads</t>
        </is>
      </c>
      <c r="B704" s="4" t="inlineStr">
        <is>
          <t>Customer Service L6 IT monthly min</t>
        </is>
      </c>
      <c r="D704" s="5" t="n">
        <v>7100</v>
      </c>
      <c r="E704" s="6">
        <f>'Job ads'!K25</f>
        <v/>
      </c>
      <c r="F704" s="45">
        <f>IF(AND(ISNUMBER(D704),ISNUMBER(E704)),E704-D704,"")</f>
        <v/>
      </c>
      <c r="G704" s="4">
        <f>IF(AND(D704="",E704=""),"Yes",IF(AND(ISNUMBER(D704),ISNUMBER(E704)),IF(ABS(E704-D704)&lt;=1E-9*MAX(1,ABS(D704)),"Yes","No"),IF(D704=E704,"Yes","No")))</f>
        <v/>
      </c>
    </row>
    <row r="705">
      <c r="A705" s="4" t="inlineStr">
        <is>
          <t>Job ads</t>
        </is>
      </c>
      <c r="B705" s="4" t="inlineStr">
        <is>
          <t>Customer Service L6 IT monthly max</t>
        </is>
      </c>
      <c r="D705" s="5" t="n">
        <v>11500</v>
      </c>
      <c r="E705" s="6">
        <f>'Job ads'!L25</f>
        <v/>
      </c>
      <c r="F705" s="45">
        <f>IF(AND(ISNUMBER(D705),ISNUMBER(E705)),E705-D705,"")</f>
        <v/>
      </c>
      <c r="G705" s="4">
        <f>IF(AND(D705="",E705=""),"Yes",IF(AND(ISNUMBER(D705),ISNUMBER(E705)),IF(ABS(E705-D705)&lt;=1E-9*MAX(1,ABS(D705)),"Yes","No"),IF(D705=E705,"Yes","No")))</f>
        <v/>
      </c>
    </row>
    <row r="706">
      <c r="A706" s="4" t="inlineStr">
        <is>
          <t>Job ads</t>
        </is>
      </c>
      <c r="B706" s="4" t="inlineStr">
        <is>
          <t>Customer Service L6 IT text</t>
        </is>
      </c>
      <c r="D706" s="5" t="inlineStr">
        <is>
          <t>EUR 86,000 – 138,000 gross per year, full time</t>
        </is>
      </c>
      <c r="E706" s="6">
        <f>'Job ads'!M25</f>
        <v/>
      </c>
      <c r="F706" s="45">
        <f>IF(AND(ISNUMBER(D706),ISNUMBER(E706)),E706-D706,"")</f>
        <v/>
      </c>
      <c r="G706" s="4">
        <f>IF(AND(D706="",E706=""),"Yes",IF(AND(ISNUMBER(D706),ISNUMBER(E706)),IF(ABS(E706-D706)&lt;=1E-9*MAX(1,ABS(D706)),"Yes","No"),IF(D706=E706,"Yes","No")))</f>
        <v/>
      </c>
    </row>
    <row r="707">
      <c r="A707" s="4" t="inlineStr">
        <is>
          <t>Job ads</t>
        </is>
      </c>
      <c r="B707" s="4" t="inlineStr">
        <is>
          <t>Customer Service L6 PL annual min</t>
        </is>
      </c>
      <c r="D707" s="5" t="n">
        <v>242000</v>
      </c>
      <c r="E707" s="6">
        <f>'Job ads'!I26</f>
        <v/>
      </c>
      <c r="F707" s="45">
        <f>IF(AND(ISNUMBER(D707),ISNUMBER(E707)),E707-D707,"")</f>
        <v/>
      </c>
      <c r="G707" s="4">
        <f>IF(AND(D707="",E707=""),"Yes",IF(AND(ISNUMBER(D707),ISNUMBER(E707)),IF(ABS(E707-D707)&lt;=1E-9*MAX(1,ABS(D707)),"Yes","No"),IF(D707=E707,"Yes","No")))</f>
        <v/>
      </c>
    </row>
    <row r="708">
      <c r="A708" s="4" t="inlineStr">
        <is>
          <t>Job ads</t>
        </is>
      </c>
      <c r="B708" s="4" t="inlineStr">
        <is>
          <t>Customer Service L6 PL annual max</t>
        </is>
      </c>
      <c r="D708" s="5" t="n">
        <v>388000</v>
      </c>
      <c r="E708" s="6">
        <f>'Job ads'!J26</f>
        <v/>
      </c>
      <c r="F708" s="45">
        <f>IF(AND(ISNUMBER(D708),ISNUMBER(E708)),E708-D708,"")</f>
        <v/>
      </c>
      <c r="G708" s="4">
        <f>IF(AND(D708="",E708=""),"Yes",IF(AND(ISNUMBER(D708),ISNUMBER(E708)),IF(ABS(E708-D708)&lt;=1E-9*MAX(1,ABS(D708)),"Yes","No"),IF(D708=E708,"Yes","No")))</f>
        <v/>
      </c>
    </row>
    <row r="709">
      <c r="A709" s="4" t="inlineStr">
        <is>
          <t>Job ads</t>
        </is>
      </c>
      <c r="B709" s="4" t="inlineStr">
        <is>
          <t>Customer Service L6 PL monthly min</t>
        </is>
      </c>
      <c r="D709" s="5" t="n">
        <v>20100</v>
      </c>
      <c r="E709" s="6">
        <f>'Job ads'!K26</f>
        <v/>
      </c>
      <c r="F709" s="45">
        <f>IF(AND(ISNUMBER(D709),ISNUMBER(E709)),E709-D709,"")</f>
        <v/>
      </c>
      <c r="G709" s="4">
        <f>IF(AND(D709="",E709=""),"Yes",IF(AND(ISNUMBER(D709),ISNUMBER(E709)),IF(ABS(E709-D709)&lt;=1E-9*MAX(1,ABS(D709)),"Yes","No"),IF(D709=E709,"Yes","No")))</f>
        <v/>
      </c>
    </row>
    <row r="710">
      <c r="A710" s="4" t="inlineStr">
        <is>
          <t>Job ads</t>
        </is>
      </c>
      <c r="B710" s="4" t="inlineStr">
        <is>
          <t>Customer Service L6 PL monthly max</t>
        </is>
      </c>
      <c r="D710" s="5" t="n">
        <v>32400</v>
      </c>
      <c r="E710" s="6">
        <f>'Job ads'!L26</f>
        <v/>
      </c>
      <c r="F710" s="45">
        <f>IF(AND(ISNUMBER(D710),ISNUMBER(E710)),E710-D710,"")</f>
        <v/>
      </c>
      <c r="G710" s="4">
        <f>IF(AND(D710="",E710=""),"Yes",IF(AND(ISNUMBER(D710),ISNUMBER(E710)),IF(ABS(E710-D710)&lt;=1E-9*MAX(1,ABS(D710)),"Yes","No"),IF(D710=E710,"Yes","No")))</f>
        <v/>
      </c>
    </row>
    <row r="711">
      <c r="A711" s="4" t="inlineStr">
        <is>
          <t>Job ads</t>
        </is>
      </c>
      <c r="B711" s="4" t="inlineStr">
        <is>
          <t>Customer Service L6 PL text</t>
        </is>
      </c>
      <c r="D711" s="5" t="inlineStr">
        <is>
          <t>PLN 20,100 – 32,400 gross per month, full time</t>
        </is>
      </c>
      <c r="E711" s="6">
        <f>'Job ads'!M26</f>
        <v/>
      </c>
      <c r="F711" s="45">
        <f>IF(AND(ISNUMBER(D711),ISNUMBER(E711)),E711-D711,"")</f>
        <v/>
      </c>
      <c r="G711" s="4">
        <f>IF(AND(D711="",E711=""),"Yes",IF(AND(ISNUMBER(D711),ISNUMBER(E711)),IF(ABS(E711-D711)&lt;=1E-9*MAX(1,ABS(D711)),"Yes","No"),IF(D711=E711,"Yes","No")))</f>
        <v/>
      </c>
    </row>
    <row r="712">
      <c r="A712" s="4" t="inlineStr">
        <is>
          <t>Job ads</t>
        </is>
      </c>
      <c r="B712" s="4" t="inlineStr">
        <is>
          <t>Customer Service L6 DE annual min</t>
        </is>
      </c>
      <c r="D712" s="5" t="n">
        <v>130000</v>
      </c>
      <c r="E712" s="6">
        <f>'Job ads'!I27</f>
        <v/>
      </c>
      <c r="F712" s="45">
        <f>IF(AND(ISNUMBER(D712),ISNUMBER(E712)),E712-D712,"")</f>
        <v/>
      </c>
      <c r="G712" s="4">
        <f>IF(AND(D712="",E712=""),"Yes",IF(AND(ISNUMBER(D712),ISNUMBER(E712)),IF(ABS(E712-D712)&lt;=1E-9*MAX(1,ABS(D712)),"Yes","No"),IF(D712=E712,"Yes","No")))</f>
        <v/>
      </c>
    </row>
    <row r="713">
      <c r="A713" s="4" t="inlineStr">
        <is>
          <t>Job ads</t>
        </is>
      </c>
      <c r="B713" s="4" t="inlineStr">
        <is>
          <t>Customer Service L6 DE annual max</t>
        </is>
      </c>
      <c r="D713" s="5" t="n">
        <v>208500</v>
      </c>
      <c r="E713" s="6">
        <f>'Job ads'!J27</f>
        <v/>
      </c>
      <c r="F713" s="45">
        <f>IF(AND(ISNUMBER(D713),ISNUMBER(E713)),E713-D713,"")</f>
        <v/>
      </c>
      <c r="G713" s="4">
        <f>IF(AND(D713="",E713=""),"Yes",IF(AND(ISNUMBER(D713),ISNUMBER(E713)),IF(ABS(E713-D713)&lt;=1E-9*MAX(1,ABS(D713)),"Yes","No"),IF(D713=E713,"Yes","No")))</f>
        <v/>
      </c>
    </row>
    <row r="714">
      <c r="A714" s="4" t="inlineStr">
        <is>
          <t>Job ads</t>
        </is>
      </c>
      <c r="B714" s="4" t="inlineStr">
        <is>
          <t>Customer Service L6 DE monthly min</t>
        </is>
      </c>
      <c r="D714" s="5" t="n">
        <v>10800</v>
      </c>
      <c r="E714" s="6">
        <f>'Job ads'!K27</f>
        <v/>
      </c>
      <c r="F714" s="45">
        <f>IF(AND(ISNUMBER(D714),ISNUMBER(E714)),E714-D714,"")</f>
        <v/>
      </c>
      <c r="G714" s="4">
        <f>IF(AND(D714="",E714=""),"Yes",IF(AND(ISNUMBER(D714),ISNUMBER(E714)),IF(ABS(E714-D714)&lt;=1E-9*MAX(1,ABS(D714)),"Yes","No"),IF(D714=E714,"Yes","No")))</f>
        <v/>
      </c>
    </row>
    <row r="715">
      <c r="A715" s="4" t="inlineStr">
        <is>
          <t>Job ads</t>
        </is>
      </c>
      <c r="B715" s="4" t="inlineStr">
        <is>
          <t>Customer Service L6 DE monthly max</t>
        </is>
      </c>
      <c r="D715" s="5" t="n">
        <v>17400</v>
      </c>
      <c r="E715" s="6">
        <f>'Job ads'!L27</f>
        <v/>
      </c>
      <c r="F715" s="45">
        <f>IF(AND(ISNUMBER(D715),ISNUMBER(E715)),E715-D715,"")</f>
        <v/>
      </c>
      <c r="G715" s="4">
        <f>IF(AND(D715="",E715=""),"Yes",IF(AND(ISNUMBER(D715),ISNUMBER(E715)),IF(ABS(E715-D715)&lt;=1E-9*MAX(1,ABS(D715)),"Yes","No"),IF(D715=E715,"Yes","No")))</f>
        <v/>
      </c>
    </row>
    <row r="716">
      <c r="A716" s="4" t="inlineStr">
        <is>
          <t>Job ads</t>
        </is>
      </c>
      <c r="B716" s="4" t="inlineStr">
        <is>
          <t>Customer Service L6 DE text</t>
        </is>
      </c>
      <c r="D716" s="5" t="inlineStr">
        <is>
          <t>EUR 130,000 – 208,500 gross per year, full time</t>
        </is>
      </c>
      <c r="E716" s="6">
        <f>'Job ads'!M27</f>
        <v/>
      </c>
      <c r="F716" s="45">
        <f>IF(AND(ISNUMBER(D716),ISNUMBER(E716)),E716-D716,"")</f>
        <v/>
      </c>
      <c r="G716" s="4">
        <f>IF(AND(D716="",E716=""),"Yes",IF(AND(ISNUMBER(D716),ISNUMBER(E716)),IF(ABS(E716-D716)&lt;=1E-9*MAX(1,ABS(D716)),"Yes","No"),IF(D716=E716,"Yes","No")))</f>
        <v/>
      </c>
    </row>
    <row r="717">
      <c r="A717" s="4" t="inlineStr">
        <is>
          <t>Job ads</t>
        </is>
      </c>
      <c r="B717" s="4" t="inlineStr">
        <is>
          <t>Customer Service L6 ES annual min</t>
        </is>
      </c>
      <c r="D717" s="5" t="n">
        <v>77500</v>
      </c>
      <c r="E717" s="6">
        <f>'Job ads'!I28</f>
        <v/>
      </c>
      <c r="F717" s="45">
        <f>IF(AND(ISNUMBER(D717),ISNUMBER(E717)),E717-D717,"")</f>
        <v/>
      </c>
      <c r="G717" s="4">
        <f>IF(AND(D717="",E717=""),"Yes",IF(AND(ISNUMBER(D717),ISNUMBER(E717)),IF(ABS(E717-D717)&lt;=1E-9*MAX(1,ABS(D717)),"Yes","No"),IF(D717=E717,"Yes","No")))</f>
        <v/>
      </c>
    </row>
    <row r="718">
      <c r="A718" s="4" t="inlineStr">
        <is>
          <t>Job ads</t>
        </is>
      </c>
      <c r="B718" s="4" t="inlineStr">
        <is>
          <t>Customer Service L6 ES annual max</t>
        </is>
      </c>
      <c r="D718" s="5" t="n">
        <v>124500</v>
      </c>
      <c r="E718" s="6">
        <f>'Job ads'!J28</f>
        <v/>
      </c>
      <c r="F718" s="45">
        <f>IF(AND(ISNUMBER(D718),ISNUMBER(E718)),E718-D718,"")</f>
        <v/>
      </c>
      <c r="G718" s="4">
        <f>IF(AND(D718="",E718=""),"Yes",IF(AND(ISNUMBER(D718),ISNUMBER(E718)),IF(ABS(E718-D718)&lt;=1E-9*MAX(1,ABS(D718)),"Yes","No"),IF(D718=E718,"Yes","No")))</f>
        <v/>
      </c>
    </row>
    <row r="719">
      <c r="A719" s="4" t="inlineStr">
        <is>
          <t>Job ads</t>
        </is>
      </c>
      <c r="B719" s="4" t="inlineStr">
        <is>
          <t>Customer Service L6 ES monthly min</t>
        </is>
      </c>
      <c r="D719" s="5" t="n">
        <v>6400</v>
      </c>
      <c r="E719" s="6">
        <f>'Job ads'!K28</f>
        <v/>
      </c>
      <c r="F719" s="45">
        <f>IF(AND(ISNUMBER(D719),ISNUMBER(E719)),E719-D719,"")</f>
        <v/>
      </c>
      <c r="G719" s="4">
        <f>IF(AND(D719="",E719=""),"Yes",IF(AND(ISNUMBER(D719),ISNUMBER(E719)),IF(ABS(E719-D719)&lt;=1E-9*MAX(1,ABS(D719)),"Yes","No"),IF(D719=E719,"Yes","No")))</f>
        <v/>
      </c>
    </row>
    <row r="720">
      <c r="A720" s="4" t="inlineStr">
        <is>
          <t>Job ads</t>
        </is>
      </c>
      <c r="B720" s="4" t="inlineStr">
        <is>
          <t>Customer Service L6 ES monthly max</t>
        </is>
      </c>
      <c r="D720" s="5" t="n">
        <v>10400</v>
      </c>
      <c r="E720" s="6">
        <f>'Job ads'!L28</f>
        <v/>
      </c>
      <c r="F720" s="45">
        <f>IF(AND(ISNUMBER(D720),ISNUMBER(E720)),E720-D720,"")</f>
        <v/>
      </c>
      <c r="G720" s="4">
        <f>IF(AND(D720="",E720=""),"Yes",IF(AND(ISNUMBER(D720),ISNUMBER(E720)),IF(ABS(E720-D720)&lt;=1E-9*MAX(1,ABS(D720)),"Yes","No"),IF(D720=E720,"Yes","No")))</f>
        <v/>
      </c>
    </row>
    <row r="721">
      <c r="A721" s="4" t="inlineStr">
        <is>
          <t>Job ads</t>
        </is>
      </c>
      <c r="B721" s="4" t="inlineStr">
        <is>
          <t>Customer Service L6 ES text</t>
        </is>
      </c>
      <c r="D721" s="5" t="inlineStr">
        <is>
          <t>EUR 77,500 – 124,500 gross per year, full time</t>
        </is>
      </c>
      <c r="E721" s="6">
        <f>'Job ads'!M28</f>
        <v/>
      </c>
      <c r="F721" s="45">
        <f>IF(AND(ISNUMBER(D721),ISNUMBER(E721)),E721-D721,"")</f>
        <v/>
      </c>
      <c r="G721" s="4">
        <f>IF(AND(D721="",E721=""),"Yes",IF(AND(ISNUMBER(D721),ISNUMBER(E721)),IF(ABS(E721-D721)&lt;=1E-9*MAX(1,ABS(D721)),"Yes","No"),IF(D721=E721,"Yes","No")))</f>
        <v/>
      </c>
    </row>
    <row r="722">
      <c r="A722" s="4" t="inlineStr">
        <is>
          <t>Job ads</t>
        </is>
      </c>
      <c r="B722" s="4" t="inlineStr">
        <is>
          <t>Operations L1 IT annual min</t>
        </is>
      </c>
      <c r="D722" s="5" t="n">
        <v>27500</v>
      </c>
      <c r="E722" s="6">
        <f>'Job ads'!I29</f>
        <v/>
      </c>
      <c r="F722" s="45">
        <f>IF(AND(ISNUMBER(D722),ISNUMBER(E722)),E722-D722,"")</f>
        <v/>
      </c>
      <c r="G722" s="4">
        <f>IF(AND(D722="",E722=""),"Yes",IF(AND(ISNUMBER(D722),ISNUMBER(E722)),IF(ABS(E722-D722)&lt;=1E-9*MAX(1,ABS(D722)),"Yes","No"),IF(D722=E722,"Yes","No")))</f>
        <v/>
      </c>
    </row>
    <row r="723">
      <c r="A723" s="4" t="inlineStr">
        <is>
          <t>Job ads</t>
        </is>
      </c>
      <c r="B723" s="4" t="inlineStr">
        <is>
          <t>Operations L1 IT annual max</t>
        </is>
      </c>
      <c r="D723" s="5" t="n">
        <v>36000</v>
      </c>
      <c r="E723" s="6">
        <f>'Job ads'!J29</f>
        <v/>
      </c>
      <c r="F723" s="45">
        <f>IF(AND(ISNUMBER(D723),ISNUMBER(E723)),E723-D723,"")</f>
        <v/>
      </c>
      <c r="G723" s="4">
        <f>IF(AND(D723="",E723=""),"Yes",IF(AND(ISNUMBER(D723),ISNUMBER(E723)),IF(ABS(E723-D723)&lt;=1E-9*MAX(1,ABS(D723)),"Yes","No"),IF(D723=E723,"Yes","No")))</f>
        <v/>
      </c>
    </row>
    <row r="724">
      <c r="A724" s="4" t="inlineStr">
        <is>
          <t>Job ads</t>
        </is>
      </c>
      <c r="B724" s="4" t="inlineStr">
        <is>
          <t>Operations L1 IT monthly min</t>
        </is>
      </c>
      <c r="D724" s="5" t="n">
        <v>2300</v>
      </c>
      <c r="E724" s="6">
        <f>'Job ads'!K29</f>
        <v/>
      </c>
      <c r="F724" s="45">
        <f>IF(AND(ISNUMBER(D724),ISNUMBER(E724)),E724-D724,"")</f>
        <v/>
      </c>
      <c r="G724" s="4">
        <f>IF(AND(D724="",E724=""),"Yes",IF(AND(ISNUMBER(D724),ISNUMBER(E724)),IF(ABS(E724-D724)&lt;=1E-9*MAX(1,ABS(D724)),"Yes","No"),IF(D724=E724,"Yes","No")))</f>
        <v/>
      </c>
    </row>
    <row r="725">
      <c r="A725" s="4" t="inlineStr">
        <is>
          <t>Job ads</t>
        </is>
      </c>
      <c r="B725" s="4" t="inlineStr">
        <is>
          <t>Operations L1 IT monthly max</t>
        </is>
      </c>
      <c r="D725" s="5" t="n">
        <v>3000</v>
      </c>
      <c r="E725" s="6">
        <f>'Job ads'!L29</f>
        <v/>
      </c>
      <c r="F725" s="45">
        <f>IF(AND(ISNUMBER(D725),ISNUMBER(E725)),E725-D725,"")</f>
        <v/>
      </c>
      <c r="G725" s="4">
        <f>IF(AND(D725="",E725=""),"Yes",IF(AND(ISNUMBER(D725),ISNUMBER(E725)),IF(ABS(E725-D725)&lt;=1E-9*MAX(1,ABS(D725)),"Yes","No"),IF(D725=E725,"Yes","No")))</f>
        <v/>
      </c>
    </row>
    <row r="726">
      <c r="A726" s="4" t="inlineStr">
        <is>
          <t>Job ads</t>
        </is>
      </c>
      <c r="B726" s="4" t="inlineStr">
        <is>
          <t>Operations L1 IT text</t>
        </is>
      </c>
      <c r="D726" s="5" t="inlineStr">
        <is>
          <t>EUR 27,500 – 36,000 gross per year, full time</t>
        </is>
      </c>
      <c r="E726" s="6">
        <f>'Job ads'!M29</f>
        <v/>
      </c>
      <c r="F726" s="45">
        <f>IF(AND(ISNUMBER(D726),ISNUMBER(E726)),E726-D726,"")</f>
        <v/>
      </c>
      <c r="G726" s="4">
        <f>IF(AND(D726="",E726=""),"Yes",IF(AND(ISNUMBER(D726),ISNUMBER(E726)),IF(ABS(E726-D726)&lt;=1E-9*MAX(1,ABS(D726)),"Yes","No"),IF(D726=E726,"Yes","No")))</f>
        <v/>
      </c>
    </row>
    <row r="727">
      <c r="A727" s="4" t="inlineStr">
        <is>
          <t>Job ads</t>
        </is>
      </c>
      <c r="B727" s="4" t="inlineStr">
        <is>
          <t>Operations L1 PL annual min</t>
        </is>
      </c>
      <c r="D727" s="5" t="n">
        <v>77000</v>
      </c>
      <c r="E727" s="6">
        <f>'Job ads'!I30</f>
        <v/>
      </c>
      <c r="F727" s="45">
        <f>IF(AND(ISNUMBER(D727),ISNUMBER(E727)),E727-D727,"")</f>
        <v/>
      </c>
      <c r="G727" s="4">
        <f>IF(AND(D727="",E727=""),"Yes",IF(AND(ISNUMBER(D727),ISNUMBER(E727)),IF(ABS(E727-D727)&lt;=1E-9*MAX(1,ABS(D727)),"Yes","No"),IF(D727=E727,"Yes","No")))</f>
        <v/>
      </c>
    </row>
    <row r="728">
      <c r="A728" s="4" t="inlineStr">
        <is>
          <t>Job ads</t>
        </is>
      </c>
      <c r="B728" s="4" t="inlineStr">
        <is>
          <t>Operations L1 PL annual max</t>
        </is>
      </c>
      <c r="D728" s="5" t="n">
        <v>102000</v>
      </c>
      <c r="E728" s="6">
        <f>'Job ads'!J30</f>
        <v/>
      </c>
      <c r="F728" s="45">
        <f>IF(AND(ISNUMBER(D728),ISNUMBER(E728)),E728-D728,"")</f>
        <v/>
      </c>
      <c r="G728" s="4">
        <f>IF(AND(D728="",E728=""),"Yes",IF(AND(ISNUMBER(D728),ISNUMBER(E728)),IF(ABS(E728-D728)&lt;=1E-9*MAX(1,ABS(D728)),"Yes","No"),IF(D728=E728,"Yes","No")))</f>
        <v/>
      </c>
    </row>
    <row r="729">
      <c r="A729" s="4" t="inlineStr">
        <is>
          <t>Job ads</t>
        </is>
      </c>
      <c r="B729" s="4" t="inlineStr">
        <is>
          <t>Operations L1 PL monthly min</t>
        </is>
      </c>
      <c r="D729" s="5" t="n">
        <v>6400</v>
      </c>
      <c r="E729" s="6">
        <f>'Job ads'!K30</f>
        <v/>
      </c>
      <c r="F729" s="45">
        <f>IF(AND(ISNUMBER(D729),ISNUMBER(E729)),E729-D729,"")</f>
        <v/>
      </c>
      <c r="G729" s="4">
        <f>IF(AND(D729="",E729=""),"Yes",IF(AND(ISNUMBER(D729),ISNUMBER(E729)),IF(ABS(E729-D729)&lt;=1E-9*MAX(1,ABS(D729)),"Yes","No"),IF(D729=E729,"Yes","No")))</f>
        <v/>
      </c>
    </row>
    <row r="730">
      <c r="A730" s="4" t="inlineStr">
        <is>
          <t>Job ads</t>
        </is>
      </c>
      <c r="B730" s="4" t="inlineStr">
        <is>
          <t>Operations L1 PL monthly max</t>
        </is>
      </c>
      <c r="D730" s="5" t="n">
        <v>8500</v>
      </c>
      <c r="E730" s="6">
        <f>'Job ads'!L30</f>
        <v/>
      </c>
      <c r="F730" s="45">
        <f>IF(AND(ISNUMBER(D730),ISNUMBER(E730)),E730-D730,"")</f>
        <v/>
      </c>
      <c r="G730" s="4">
        <f>IF(AND(D730="",E730=""),"Yes",IF(AND(ISNUMBER(D730),ISNUMBER(E730)),IF(ABS(E730-D730)&lt;=1E-9*MAX(1,ABS(D730)),"Yes","No"),IF(D730=E730,"Yes","No")))</f>
        <v/>
      </c>
    </row>
    <row r="731">
      <c r="A731" s="4" t="inlineStr">
        <is>
          <t>Job ads</t>
        </is>
      </c>
      <c r="B731" s="4" t="inlineStr">
        <is>
          <t>Operations L1 PL text</t>
        </is>
      </c>
      <c r="D731" s="5" t="inlineStr">
        <is>
          <t>PLN 6,400 – 8,500 gross per month, full time</t>
        </is>
      </c>
      <c r="E731" s="6">
        <f>'Job ads'!M30</f>
        <v/>
      </c>
      <c r="F731" s="45">
        <f>IF(AND(ISNUMBER(D731),ISNUMBER(E731)),E731-D731,"")</f>
        <v/>
      </c>
      <c r="G731" s="4">
        <f>IF(AND(D731="",E731=""),"Yes",IF(AND(ISNUMBER(D731),ISNUMBER(E731)),IF(ABS(E731-D731)&lt;=1E-9*MAX(1,ABS(D731)),"Yes","No"),IF(D731=E731,"Yes","No")))</f>
        <v/>
      </c>
    </row>
    <row r="732">
      <c r="A732" s="4" t="inlineStr">
        <is>
          <t>Job ads</t>
        </is>
      </c>
      <c r="B732" s="4" t="inlineStr">
        <is>
          <t>Operations L1 DE annual min</t>
        </is>
      </c>
      <c r="D732" s="5" t="n">
        <v>41500</v>
      </c>
      <c r="E732" s="6">
        <f>'Job ads'!I31</f>
        <v/>
      </c>
      <c r="F732" s="45">
        <f>IF(AND(ISNUMBER(D732),ISNUMBER(E732)),E732-D732,"")</f>
        <v/>
      </c>
      <c r="G732" s="4">
        <f>IF(AND(D732="",E732=""),"Yes",IF(AND(ISNUMBER(D732),ISNUMBER(E732)),IF(ABS(E732-D732)&lt;=1E-9*MAX(1,ABS(D732)),"Yes","No"),IF(D732=E732,"Yes","No")))</f>
        <v/>
      </c>
    </row>
    <row r="733">
      <c r="A733" s="4" t="inlineStr">
        <is>
          <t>Job ads</t>
        </is>
      </c>
      <c r="B733" s="4" t="inlineStr">
        <is>
          <t>Operations L1 DE annual max</t>
        </is>
      </c>
      <c r="D733" s="5" t="n">
        <v>54500</v>
      </c>
      <c r="E733" s="6">
        <f>'Job ads'!J31</f>
        <v/>
      </c>
      <c r="F733" s="45">
        <f>IF(AND(ISNUMBER(D733),ISNUMBER(E733)),E733-D733,"")</f>
        <v/>
      </c>
      <c r="G733" s="4">
        <f>IF(AND(D733="",E733=""),"Yes",IF(AND(ISNUMBER(D733),ISNUMBER(E733)),IF(ABS(E733-D733)&lt;=1E-9*MAX(1,ABS(D733)),"Yes","No"),IF(D733=E733,"Yes","No")))</f>
        <v/>
      </c>
    </row>
    <row r="734">
      <c r="A734" s="4" t="inlineStr">
        <is>
          <t>Job ads</t>
        </is>
      </c>
      <c r="B734" s="4" t="inlineStr">
        <is>
          <t>Operations L1 DE monthly min</t>
        </is>
      </c>
      <c r="D734" s="5" t="n">
        <v>3400</v>
      </c>
      <c r="E734" s="6">
        <f>'Job ads'!K31</f>
        <v/>
      </c>
      <c r="F734" s="45">
        <f>IF(AND(ISNUMBER(D734),ISNUMBER(E734)),E734-D734,"")</f>
        <v/>
      </c>
      <c r="G734" s="4">
        <f>IF(AND(D734="",E734=""),"Yes",IF(AND(ISNUMBER(D734),ISNUMBER(E734)),IF(ABS(E734-D734)&lt;=1E-9*MAX(1,ABS(D734)),"Yes","No"),IF(D734=E734,"Yes","No")))</f>
        <v/>
      </c>
    </row>
    <row r="735">
      <c r="A735" s="4" t="inlineStr">
        <is>
          <t>Job ads</t>
        </is>
      </c>
      <c r="B735" s="4" t="inlineStr">
        <is>
          <t>Operations L1 DE monthly max</t>
        </is>
      </c>
      <c r="D735" s="5" t="n">
        <v>4600</v>
      </c>
      <c r="E735" s="6">
        <f>'Job ads'!L31</f>
        <v/>
      </c>
      <c r="F735" s="45">
        <f>IF(AND(ISNUMBER(D735),ISNUMBER(E735)),E735-D735,"")</f>
        <v/>
      </c>
      <c r="G735" s="4">
        <f>IF(AND(D735="",E735=""),"Yes",IF(AND(ISNUMBER(D735),ISNUMBER(E735)),IF(ABS(E735-D735)&lt;=1E-9*MAX(1,ABS(D735)),"Yes","No"),IF(D735=E735,"Yes","No")))</f>
        <v/>
      </c>
    </row>
    <row r="736">
      <c r="A736" s="4" t="inlineStr">
        <is>
          <t>Job ads</t>
        </is>
      </c>
      <c r="B736" s="4" t="inlineStr">
        <is>
          <t>Operations L1 DE text</t>
        </is>
      </c>
      <c r="D736" s="5" t="inlineStr">
        <is>
          <t>EUR 41,500 – 54,500 gross per year, full time</t>
        </is>
      </c>
      <c r="E736" s="6">
        <f>'Job ads'!M31</f>
        <v/>
      </c>
      <c r="F736" s="45">
        <f>IF(AND(ISNUMBER(D736),ISNUMBER(E736)),E736-D736,"")</f>
        <v/>
      </c>
      <c r="G736" s="4">
        <f>IF(AND(D736="",E736=""),"Yes",IF(AND(ISNUMBER(D736),ISNUMBER(E736)),IF(ABS(E736-D736)&lt;=1E-9*MAX(1,ABS(D736)),"Yes","No"),IF(D736=E736,"Yes","No")))</f>
        <v/>
      </c>
    </row>
    <row r="737">
      <c r="A737" s="4" t="inlineStr">
        <is>
          <t>Job ads</t>
        </is>
      </c>
      <c r="B737" s="4" t="inlineStr">
        <is>
          <t>Operations L1 ES annual min</t>
        </is>
      </c>
      <c r="D737" s="5" t="n">
        <v>24500</v>
      </c>
      <c r="E737" s="6">
        <f>'Job ads'!I32</f>
        <v/>
      </c>
      <c r="F737" s="45">
        <f>IF(AND(ISNUMBER(D737),ISNUMBER(E737)),E737-D737,"")</f>
        <v/>
      </c>
      <c r="G737" s="4">
        <f>IF(AND(D737="",E737=""),"Yes",IF(AND(ISNUMBER(D737),ISNUMBER(E737)),IF(ABS(E737-D737)&lt;=1E-9*MAX(1,ABS(D737)),"Yes","No"),IF(D737=E737,"Yes","No")))</f>
        <v/>
      </c>
    </row>
    <row r="738">
      <c r="A738" s="4" t="inlineStr">
        <is>
          <t>Job ads</t>
        </is>
      </c>
      <c r="B738" s="4" t="inlineStr">
        <is>
          <t>Operations L1 ES annual max</t>
        </is>
      </c>
      <c r="D738" s="5" t="n">
        <v>32500</v>
      </c>
      <c r="E738" s="6">
        <f>'Job ads'!J32</f>
        <v/>
      </c>
      <c r="F738" s="45">
        <f>IF(AND(ISNUMBER(D738),ISNUMBER(E738)),E738-D738,"")</f>
        <v/>
      </c>
      <c r="G738" s="4">
        <f>IF(AND(D738="",E738=""),"Yes",IF(AND(ISNUMBER(D738),ISNUMBER(E738)),IF(ABS(E738-D738)&lt;=1E-9*MAX(1,ABS(D738)),"Yes","No"),IF(D738=E738,"Yes","No")))</f>
        <v/>
      </c>
    </row>
    <row r="739">
      <c r="A739" s="4" t="inlineStr">
        <is>
          <t>Job ads</t>
        </is>
      </c>
      <c r="B739" s="4" t="inlineStr">
        <is>
          <t>Operations L1 ES monthly min</t>
        </is>
      </c>
      <c r="D739" s="5" t="n">
        <v>2000</v>
      </c>
      <c r="E739" s="6">
        <f>'Job ads'!K32</f>
        <v/>
      </c>
      <c r="F739" s="45">
        <f>IF(AND(ISNUMBER(D739),ISNUMBER(E739)),E739-D739,"")</f>
        <v/>
      </c>
      <c r="G739" s="4">
        <f>IF(AND(D739="",E739=""),"Yes",IF(AND(ISNUMBER(D739),ISNUMBER(E739)),IF(ABS(E739-D739)&lt;=1E-9*MAX(1,ABS(D739)),"Yes","No"),IF(D739=E739,"Yes","No")))</f>
        <v/>
      </c>
    </row>
    <row r="740">
      <c r="A740" s="4" t="inlineStr">
        <is>
          <t>Job ads</t>
        </is>
      </c>
      <c r="B740" s="4" t="inlineStr">
        <is>
          <t>Operations L1 ES monthly max</t>
        </is>
      </c>
      <c r="D740" s="5" t="n">
        <v>2800</v>
      </c>
      <c r="E740" s="6">
        <f>'Job ads'!L32</f>
        <v/>
      </c>
      <c r="F740" s="45">
        <f>IF(AND(ISNUMBER(D740),ISNUMBER(E740)),E740-D740,"")</f>
        <v/>
      </c>
      <c r="G740" s="4">
        <f>IF(AND(D740="",E740=""),"Yes",IF(AND(ISNUMBER(D740),ISNUMBER(E740)),IF(ABS(E740-D740)&lt;=1E-9*MAX(1,ABS(D740)),"Yes","No"),IF(D740=E740,"Yes","No")))</f>
        <v/>
      </c>
    </row>
    <row r="741">
      <c r="A741" s="4" t="inlineStr">
        <is>
          <t>Job ads</t>
        </is>
      </c>
      <c r="B741" s="4" t="inlineStr">
        <is>
          <t>Operations L1 ES text</t>
        </is>
      </c>
      <c r="D741" s="5" t="inlineStr">
        <is>
          <t>EUR 24,500 – 32,500 gross per year, full time</t>
        </is>
      </c>
      <c r="E741" s="6">
        <f>'Job ads'!M32</f>
        <v/>
      </c>
      <c r="F741" s="45">
        <f>IF(AND(ISNUMBER(D741),ISNUMBER(E741)),E741-D741,"")</f>
        <v/>
      </c>
      <c r="G741" s="4">
        <f>IF(AND(D741="",E741=""),"Yes",IF(AND(ISNUMBER(D741),ISNUMBER(E741)),IF(ABS(E741-D741)&lt;=1E-9*MAX(1,ABS(D741)),"Yes","No"),IF(D741=E741,"Yes","No")))</f>
        <v/>
      </c>
    </row>
    <row r="742">
      <c r="A742" s="4" t="inlineStr">
        <is>
          <t>Job ads</t>
        </is>
      </c>
      <c r="B742" s="4" t="inlineStr">
        <is>
          <t>Operations L2 IT annual min</t>
        </is>
      </c>
      <c r="D742" s="5" t="n">
        <v>29500</v>
      </c>
      <c r="E742" s="6">
        <f>'Job ads'!I33</f>
        <v/>
      </c>
      <c r="F742" s="45">
        <f>IF(AND(ISNUMBER(D742),ISNUMBER(E742)),E742-D742,"")</f>
        <v/>
      </c>
      <c r="G742" s="4">
        <f>IF(AND(D742="",E742=""),"Yes",IF(AND(ISNUMBER(D742),ISNUMBER(E742)),IF(ABS(E742-D742)&lt;=1E-9*MAX(1,ABS(D742)),"Yes","No"),IF(D742=E742,"Yes","No")))</f>
        <v/>
      </c>
    </row>
    <row r="743">
      <c r="A743" s="4" t="inlineStr">
        <is>
          <t>Job ads</t>
        </is>
      </c>
      <c r="B743" s="4" t="inlineStr">
        <is>
          <t>Operations L2 IT annual max</t>
        </is>
      </c>
      <c r="D743" s="5" t="n">
        <v>39000</v>
      </c>
      <c r="E743" s="6">
        <f>'Job ads'!J33</f>
        <v/>
      </c>
      <c r="F743" s="45">
        <f>IF(AND(ISNUMBER(D743),ISNUMBER(E743)),E743-D743,"")</f>
        <v/>
      </c>
      <c r="G743" s="4">
        <f>IF(AND(D743="",E743=""),"Yes",IF(AND(ISNUMBER(D743),ISNUMBER(E743)),IF(ABS(E743-D743)&lt;=1E-9*MAX(1,ABS(D743)),"Yes","No"),IF(D743=E743,"Yes","No")))</f>
        <v/>
      </c>
    </row>
    <row r="744">
      <c r="A744" s="4" t="inlineStr">
        <is>
          <t>Job ads</t>
        </is>
      </c>
      <c r="B744" s="4" t="inlineStr">
        <is>
          <t>Operations L2 IT monthly min</t>
        </is>
      </c>
      <c r="D744" s="5" t="n">
        <v>2400</v>
      </c>
      <c r="E744" s="6">
        <f>'Job ads'!K33</f>
        <v/>
      </c>
      <c r="F744" s="45">
        <f>IF(AND(ISNUMBER(D744),ISNUMBER(E744)),E744-D744,"")</f>
        <v/>
      </c>
      <c r="G744" s="4">
        <f>IF(AND(D744="",E744=""),"Yes",IF(AND(ISNUMBER(D744),ISNUMBER(E744)),IF(ABS(E744-D744)&lt;=1E-9*MAX(1,ABS(D744)),"Yes","No"),IF(D744=E744,"Yes","No")))</f>
        <v/>
      </c>
    </row>
    <row r="745">
      <c r="A745" s="4" t="inlineStr">
        <is>
          <t>Job ads</t>
        </is>
      </c>
      <c r="B745" s="4" t="inlineStr">
        <is>
          <t>Operations L2 IT monthly max</t>
        </is>
      </c>
      <c r="D745" s="5" t="n">
        <v>3300</v>
      </c>
      <c r="E745" s="6">
        <f>'Job ads'!L33</f>
        <v/>
      </c>
      <c r="F745" s="45">
        <f>IF(AND(ISNUMBER(D745),ISNUMBER(E745)),E745-D745,"")</f>
        <v/>
      </c>
      <c r="G745" s="4">
        <f>IF(AND(D745="",E745=""),"Yes",IF(AND(ISNUMBER(D745),ISNUMBER(E745)),IF(ABS(E745-D745)&lt;=1E-9*MAX(1,ABS(D745)),"Yes","No"),IF(D745=E745,"Yes","No")))</f>
        <v/>
      </c>
    </row>
    <row r="746">
      <c r="A746" s="4" t="inlineStr">
        <is>
          <t>Job ads</t>
        </is>
      </c>
      <c r="B746" s="4" t="inlineStr">
        <is>
          <t>Operations L2 IT text</t>
        </is>
      </c>
      <c r="D746" s="5" t="inlineStr">
        <is>
          <t>EUR 29,500 – 39,000 gross per year, full time</t>
        </is>
      </c>
      <c r="E746" s="6">
        <f>'Job ads'!M33</f>
        <v/>
      </c>
      <c r="F746" s="45">
        <f>IF(AND(ISNUMBER(D746),ISNUMBER(E746)),E746-D746,"")</f>
        <v/>
      </c>
      <c r="G746" s="4">
        <f>IF(AND(D746="",E746=""),"Yes",IF(AND(ISNUMBER(D746),ISNUMBER(E746)),IF(ABS(E746-D746)&lt;=1E-9*MAX(1,ABS(D746)),"Yes","No"),IF(D746=E746,"Yes","No")))</f>
        <v/>
      </c>
    </row>
    <row r="747">
      <c r="A747" s="4" t="inlineStr">
        <is>
          <t>Job ads</t>
        </is>
      </c>
      <c r="B747" s="4" t="inlineStr">
        <is>
          <t>Operations L2 PL annual min</t>
        </is>
      </c>
      <c r="D747" s="5" t="n">
        <v>84000</v>
      </c>
      <c r="E747" s="6">
        <f>'Job ads'!I34</f>
        <v/>
      </c>
      <c r="F747" s="45">
        <f>IF(AND(ISNUMBER(D747),ISNUMBER(E747)),E747-D747,"")</f>
        <v/>
      </c>
      <c r="G747" s="4">
        <f>IF(AND(D747="",E747=""),"Yes",IF(AND(ISNUMBER(D747),ISNUMBER(E747)),IF(ABS(E747-D747)&lt;=1E-9*MAX(1,ABS(D747)),"Yes","No"),IF(D747=E747,"Yes","No")))</f>
        <v/>
      </c>
    </row>
    <row r="748">
      <c r="A748" s="4" t="inlineStr">
        <is>
          <t>Job ads</t>
        </is>
      </c>
      <c r="B748" s="4" t="inlineStr">
        <is>
          <t>Operations L2 PL annual max</t>
        </is>
      </c>
      <c r="D748" s="5" t="n">
        <v>110000</v>
      </c>
      <c r="E748" s="6">
        <f>'Job ads'!J34</f>
        <v/>
      </c>
      <c r="F748" s="45">
        <f>IF(AND(ISNUMBER(D748),ISNUMBER(E748)),E748-D748,"")</f>
        <v/>
      </c>
      <c r="G748" s="4">
        <f>IF(AND(D748="",E748=""),"Yes",IF(AND(ISNUMBER(D748),ISNUMBER(E748)),IF(ABS(E748-D748)&lt;=1E-9*MAX(1,ABS(D748)),"Yes","No"),IF(D748=E748,"Yes","No")))</f>
        <v/>
      </c>
    </row>
    <row r="749">
      <c r="A749" s="4" t="inlineStr">
        <is>
          <t>Job ads</t>
        </is>
      </c>
      <c r="B749" s="4" t="inlineStr">
        <is>
          <t>Operations L2 PL monthly min</t>
        </is>
      </c>
      <c r="D749" s="5" t="n">
        <v>7000</v>
      </c>
      <c r="E749" s="6">
        <f>'Job ads'!K34</f>
        <v/>
      </c>
      <c r="F749" s="45">
        <f>IF(AND(ISNUMBER(D749),ISNUMBER(E749)),E749-D749,"")</f>
        <v/>
      </c>
      <c r="G749" s="4">
        <f>IF(AND(D749="",E749=""),"Yes",IF(AND(ISNUMBER(D749),ISNUMBER(E749)),IF(ABS(E749-D749)&lt;=1E-9*MAX(1,ABS(D749)),"Yes","No"),IF(D749=E749,"Yes","No")))</f>
        <v/>
      </c>
    </row>
    <row r="750">
      <c r="A750" s="4" t="inlineStr">
        <is>
          <t>Job ads</t>
        </is>
      </c>
      <c r="B750" s="4" t="inlineStr">
        <is>
          <t>Operations L2 PL monthly max</t>
        </is>
      </c>
      <c r="D750" s="5" t="n">
        <v>9200</v>
      </c>
      <c r="E750" s="6">
        <f>'Job ads'!L34</f>
        <v/>
      </c>
      <c r="F750" s="45">
        <f>IF(AND(ISNUMBER(D750),ISNUMBER(E750)),E750-D750,"")</f>
        <v/>
      </c>
      <c r="G750" s="4">
        <f>IF(AND(D750="",E750=""),"Yes",IF(AND(ISNUMBER(D750),ISNUMBER(E750)),IF(ABS(E750-D750)&lt;=1E-9*MAX(1,ABS(D750)),"Yes","No"),IF(D750=E750,"Yes","No")))</f>
        <v/>
      </c>
    </row>
    <row r="751">
      <c r="A751" s="4" t="inlineStr">
        <is>
          <t>Job ads</t>
        </is>
      </c>
      <c r="B751" s="4" t="inlineStr">
        <is>
          <t>Operations L2 PL text</t>
        </is>
      </c>
      <c r="D751" s="5" t="inlineStr">
        <is>
          <t>PLN 7,000 – 9,200 gross per month, full time</t>
        </is>
      </c>
      <c r="E751" s="6">
        <f>'Job ads'!M34</f>
        <v/>
      </c>
      <c r="F751" s="45">
        <f>IF(AND(ISNUMBER(D751),ISNUMBER(E751)),E751-D751,"")</f>
        <v/>
      </c>
      <c r="G751" s="4">
        <f>IF(AND(D751="",E751=""),"Yes",IF(AND(ISNUMBER(D751),ISNUMBER(E751)),IF(ABS(E751-D751)&lt;=1E-9*MAX(1,ABS(D751)),"Yes","No"),IF(D751=E751,"Yes","No")))</f>
        <v/>
      </c>
    </row>
    <row r="752">
      <c r="A752" s="4" t="inlineStr">
        <is>
          <t>Job ads</t>
        </is>
      </c>
      <c r="B752" s="4" t="inlineStr">
        <is>
          <t>Operations L2 DE annual min</t>
        </is>
      </c>
      <c r="D752" s="5" t="n">
        <v>45000</v>
      </c>
      <c r="E752" s="6">
        <f>'Job ads'!I35</f>
        <v/>
      </c>
      <c r="F752" s="45">
        <f>IF(AND(ISNUMBER(D752),ISNUMBER(E752)),E752-D752,"")</f>
        <v/>
      </c>
      <c r="G752" s="4">
        <f>IF(AND(D752="",E752=""),"Yes",IF(AND(ISNUMBER(D752),ISNUMBER(E752)),IF(ABS(E752-D752)&lt;=1E-9*MAX(1,ABS(D752)),"Yes","No"),IF(D752=E752,"Yes","No")))</f>
        <v/>
      </c>
    </row>
    <row r="753">
      <c r="A753" s="4" t="inlineStr">
        <is>
          <t>Job ads</t>
        </is>
      </c>
      <c r="B753" s="4" t="inlineStr">
        <is>
          <t>Operations L2 DE annual max</t>
        </is>
      </c>
      <c r="D753" s="5" t="n">
        <v>59000</v>
      </c>
      <c r="E753" s="6">
        <f>'Job ads'!J35</f>
        <v/>
      </c>
      <c r="F753" s="45">
        <f>IF(AND(ISNUMBER(D753),ISNUMBER(E753)),E753-D753,"")</f>
        <v/>
      </c>
      <c r="G753" s="4">
        <f>IF(AND(D753="",E753=""),"Yes",IF(AND(ISNUMBER(D753),ISNUMBER(E753)),IF(ABS(E753-D753)&lt;=1E-9*MAX(1,ABS(D753)),"Yes","No"),IF(D753=E753,"Yes","No")))</f>
        <v/>
      </c>
    </row>
    <row r="754">
      <c r="A754" s="4" t="inlineStr">
        <is>
          <t>Job ads</t>
        </is>
      </c>
      <c r="B754" s="4" t="inlineStr">
        <is>
          <t>Operations L2 DE monthly min</t>
        </is>
      </c>
      <c r="D754" s="5" t="n">
        <v>3700</v>
      </c>
      <c r="E754" s="6">
        <f>'Job ads'!K35</f>
        <v/>
      </c>
      <c r="F754" s="45">
        <f>IF(AND(ISNUMBER(D754),ISNUMBER(E754)),E754-D754,"")</f>
        <v/>
      </c>
      <c r="G754" s="4">
        <f>IF(AND(D754="",E754=""),"Yes",IF(AND(ISNUMBER(D754),ISNUMBER(E754)),IF(ABS(E754-D754)&lt;=1E-9*MAX(1,ABS(D754)),"Yes","No"),IF(D754=E754,"Yes","No")))</f>
        <v/>
      </c>
    </row>
    <row r="755">
      <c r="A755" s="4" t="inlineStr">
        <is>
          <t>Job ads</t>
        </is>
      </c>
      <c r="B755" s="4" t="inlineStr">
        <is>
          <t>Operations L2 DE monthly max</t>
        </is>
      </c>
      <c r="D755" s="5" t="n">
        <v>4900</v>
      </c>
      <c r="E755" s="6">
        <f>'Job ads'!L35</f>
        <v/>
      </c>
      <c r="F755" s="45">
        <f>IF(AND(ISNUMBER(D755),ISNUMBER(E755)),E755-D755,"")</f>
        <v/>
      </c>
      <c r="G755" s="4">
        <f>IF(AND(D755="",E755=""),"Yes",IF(AND(ISNUMBER(D755),ISNUMBER(E755)),IF(ABS(E755-D755)&lt;=1E-9*MAX(1,ABS(D755)),"Yes","No"),IF(D755=E755,"Yes","No")))</f>
        <v/>
      </c>
    </row>
    <row r="756">
      <c r="A756" s="4" t="inlineStr">
        <is>
          <t>Job ads</t>
        </is>
      </c>
      <c r="B756" s="4" t="inlineStr">
        <is>
          <t>Operations L2 DE text</t>
        </is>
      </c>
      <c r="D756" s="5" t="inlineStr">
        <is>
          <t>EUR 45,000 – 59,000 gross per year, full time</t>
        </is>
      </c>
      <c r="E756" s="6">
        <f>'Job ads'!M35</f>
        <v/>
      </c>
      <c r="F756" s="45">
        <f>IF(AND(ISNUMBER(D756),ISNUMBER(E756)),E756-D756,"")</f>
        <v/>
      </c>
      <c r="G756" s="4">
        <f>IF(AND(D756="",E756=""),"Yes",IF(AND(ISNUMBER(D756),ISNUMBER(E756)),IF(ABS(E756-D756)&lt;=1E-9*MAX(1,ABS(D756)),"Yes","No"),IF(D756=E756,"Yes","No")))</f>
        <v/>
      </c>
    </row>
    <row r="757">
      <c r="A757" s="4" t="inlineStr">
        <is>
          <t>Job ads</t>
        </is>
      </c>
      <c r="B757" s="4" t="inlineStr">
        <is>
          <t>Operations L2 ES annual min</t>
        </is>
      </c>
      <c r="D757" s="5" t="n">
        <v>26500</v>
      </c>
      <c r="E757" s="6">
        <f>'Job ads'!I36</f>
        <v/>
      </c>
      <c r="F757" s="45">
        <f>IF(AND(ISNUMBER(D757),ISNUMBER(E757)),E757-D757,"")</f>
        <v/>
      </c>
      <c r="G757" s="4">
        <f>IF(AND(D757="",E757=""),"Yes",IF(AND(ISNUMBER(D757),ISNUMBER(E757)),IF(ABS(E757-D757)&lt;=1E-9*MAX(1,ABS(D757)),"Yes","No"),IF(D757=E757,"Yes","No")))</f>
        <v/>
      </c>
    </row>
    <row r="758">
      <c r="A758" s="4" t="inlineStr">
        <is>
          <t>Job ads</t>
        </is>
      </c>
      <c r="B758" s="4" t="inlineStr">
        <is>
          <t>Operations L2 ES annual max</t>
        </is>
      </c>
      <c r="D758" s="5" t="n">
        <v>35500</v>
      </c>
      <c r="E758" s="6">
        <f>'Job ads'!J36</f>
        <v/>
      </c>
      <c r="F758" s="45">
        <f>IF(AND(ISNUMBER(D758),ISNUMBER(E758)),E758-D758,"")</f>
        <v/>
      </c>
      <c r="G758" s="4">
        <f>IF(AND(D758="",E758=""),"Yes",IF(AND(ISNUMBER(D758),ISNUMBER(E758)),IF(ABS(E758-D758)&lt;=1E-9*MAX(1,ABS(D758)),"Yes","No"),IF(D758=E758,"Yes","No")))</f>
        <v/>
      </c>
    </row>
    <row r="759">
      <c r="A759" s="4" t="inlineStr">
        <is>
          <t>Job ads</t>
        </is>
      </c>
      <c r="B759" s="4" t="inlineStr">
        <is>
          <t>Operations L2 ES monthly min</t>
        </is>
      </c>
      <c r="D759" s="5" t="n">
        <v>2200</v>
      </c>
      <c r="E759" s="6">
        <f>'Job ads'!K36</f>
        <v/>
      </c>
      <c r="F759" s="45">
        <f>IF(AND(ISNUMBER(D759),ISNUMBER(E759)),E759-D759,"")</f>
        <v/>
      </c>
      <c r="G759" s="4">
        <f>IF(AND(D759="",E759=""),"Yes",IF(AND(ISNUMBER(D759),ISNUMBER(E759)),IF(ABS(E759-D759)&lt;=1E-9*MAX(1,ABS(D759)),"Yes","No"),IF(D759=E759,"Yes","No")))</f>
        <v/>
      </c>
    </row>
    <row r="760">
      <c r="A760" s="4" t="inlineStr">
        <is>
          <t>Job ads</t>
        </is>
      </c>
      <c r="B760" s="4" t="inlineStr">
        <is>
          <t>Operations L2 ES monthly max</t>
        </is>
      </c>
      <c r="D760" s="5" t="n">
        <v>3000</v>
      </c>
      <c r="E760" s="6">
        <f>'Job ads'!L36</f>
        <v/>
      </c>
      <c r="F760" s="45">
        <f>IF(AND(ISNUMBER(D760),ISNUMBER(E760)),E760-D760,"")</f>
        <v/>
      </c>
      <c r="G760" s="4">
        <f>IF(AND(D760="",E760=""),"Yes",IF(AND(ISNUMBER(D760),ISNUMBER(E760)),IF(ABS(E760-D760)&lt;=1E-9*MAX(1,ABS(D760)),"Yes","No"),IF(D760=E760,"Yes","No")))</f>
        <v/>
      </c>
    </row>
    <row r="761">
      <c r="A761" s="4" t="inlineStr">
        <is>
          <t>Job ads</t>
        </is>
      </c>
      <c r="B761" s="4" t="inlineStr">
        <is>
          <t>Operations L2 ES text</t>
        </is>
      </c>
      <c r="D761" s="5" t="inlineStr">
        <is>
          <t>EUR 26,500 – 35,500 gross per year, full time</t>
        </is>
      </c>
      <c r="E761" s="6">
        <f>'Job ads'!M36</f>
        <v/>
      </c>
      <c r="F761" s="45">
        <f>IF(AND(ISNUMBER(D761),ISNUMBER(E761)),E761-D761,"")</f>
        <v/>
      </c>
      <c r="G761" s="4">
        <f>IF(AND(D761="",E761=""),"Yes",IF(AND(ISNUMBER(D761),ISNUMBER(E761)),IF(ABS(E761-D761)&lt;=1E-9*MAX(1,ABS(D761)),"Yes","No"),IF(D761=E761,"Yes","No")))</f>
        <v/>
      </c>
    </row>
    <row r="762">
      <c r="A762" s="4" t="inlineStr">
        <is>
          <t>Job ads</t>
        </is>
      </c>
      <c r="B762" s="4" t="inlineStr">
        <is>
          <t>Operations L3 IT annual min</t>
        </is>
      </c>
      <c r="D762" s="5" t="n">
        <v>37000</v>
      </c>
      <c r="E762" s="6">
        <f>'Job ads'!I37</f>
        <v/>
      </c>
      <c r="F762" s="45">
        <f>IF(AND(ISNUMBER(D762),ISNUMBER(E762)),E762-D762,"")</f>
        <v/>
      </c>
      <c r="G762" s="4">
        <f>IF(AND(D762="",E762=""),"Yes",IF(AND(ISNUMBER(D762),ISNUMBER(E762)),IF(ABS(E762-D762)&lt;=1E-9*MAX(1,ABS(D762)),"Yes","No"),IF(D762=E762,"Yes","No")))</f>
        <v/>
      </c>
    </row>
    <row r="763">
      <c r="A763" s="4" t="inlineStr">
        <is>
          <t>Job ads</t>
        </is>
      </c>
      <c r="B763" s="4" t="inlineStr">
        <is>
          <t>Operations L3 IT annual max</t>
        </is>
      </c>
      <c r="D763" s="5" t="n">
        <v>52000</v>
      </c>
      <c r="E763" s="6">
        <f>'Job ads'!J37</f>
        <v/>
      </c>
      <c r="F763" s="45">
        <f>IF(AND(ISNUMBER(D763),ISNUMBER(E763)),E763-D763,"")</f>
        <v/>
      </c>
      <c r="G763" s="4">
        <f>IF(AND(D763="",E763=""),"Yes",IF(AND(ISNUMBER(D763),ISNUMBER(E763)),IF(ABS(E763-D763)&lt;=1E-9*MAX(1,ABS(D763)),"Yes","No"),IF(D763=E763,"Yes","No")))</f>
        <v/>
      </c>
    </row>
    <row r="764">
      <c r="A764" s="4" t="inlineStr">
        <is>
          <t>Job ads</t>
        </is>
      </c>
      <c r="B764" s="4" t="inlineStr">
        <is>
          <t>Operations L3 IT monthly min</t>
        </is>
      </c>
      <c r="D764" s="5" t="n">
        <v>3000</v>
      </c>
      <c r="E764" s="6">
        <f>'Job ads'!K37</f>
        <v/>
      </c>
      <c r="F764" s="45">
        <f>IF(AND(ISNUMBER(D764),ISNUMBER(E764)),E764-D764,"")</f>
        <v/>
      </c>
      <c r="G764" s="4">
        <f>IF(AND(D764="",E764=""),"Yes",IF(AND(ISNUMBER(D764),ISNUMBER(E764)),IF(ABS(E764-D764)&lt;=1E-9*MAX(1,ABS(D764)),"Yes","No"),IF(D764=E764,"Yes","No")))</f>
        <v/>
      </c>
    </row>
    <row r="765">
      <c r="A765" s="4" t="inlineStr">
        <is>
          <t>Job ads</t>
        </is>
      </c>
      <c r="B765" s="4" t="inlineStr">
        <is>
          <t>Operations L3 IT monthly max</t>
        </is>
      </c>
      <c r="D765" s="5" t="n">
        <v>4400</v>
      </c>
      <c r="E765" s="6">
        <f>'Job ads'!L37</f>
        <v/>
      </c>
      <c r="F765" s="45">
        <f>IF(AND(ISNUMBER(D765),ISNUMBER(E765)),E765-D765,"")</f>
        <v/>
      </c>
      <c r="G765" s="4">
        <f>IF(AND(D765="",E765=""),"Yes",IF(AND(ISNUMBER(D765),ISNUMBER(E765)),IF(ABS(E765-D765)&lt;=1E-9*MAX(1,ABS(D765)),"Yes","No"),IF(D765=E765,"Yes","No")))</f>
        <v/>
      </c>
    </row>
    <row r="766">
      <c r="A766" s="4" t="inlineStr">
        <is>
          <t>Job ads</t>
        </is>
      </c>
      <c r="B766" s="4" t="inlineStr">
        <is>
          <t>Operations L3 IT text</t>
        </is>
      </c>
      <c r="D766" s="5" t="inlineStr">
        <is>
          <t>EUR 37,000 – 52,000 gross per year, full time</t>
        </is>
      </c>
      <c r="E766" s="6">
        <f>'Job ads'!M37</f>
        <v/>
      </c>
      <c r="F766" s="45">
        <f>IF(AND(ISNUMBER(D766),ISNUMBER(E766)),E766-D766,"")</f>
        <v/>
      </c>
      <c r="G766" s="4">
        <f>IF(AND(D766="",E766=""),"Yes",IF(AND(ISNUMBER(D766),ISNUMBER(E766)),IF(ABS(E766-D766)&lt;=1E-9*MAX(1,ABS(D766)),"Yes","No"),IF(D766=E766,"Yes","No")))</f>
        <v/>
      </c>
    </row>
    <row r="767">
      <c r="A767" s="4" t="inlineStr">
        <is>
          <t>Job ads</t>
        </is>
      </c>
      <c r="B767" s="4" t="inlineStr">
        <is>
          <t>Operations L3 PL annual min</t>
        </is>
      </c>
      <c r="D767" s="5" t="n">
        <v>104000</v>
      </c>
      <c r="E767" s="6">
        <f>'Job ads'!I38</f>
        <v/>
      </c>
      <c r="F767" s="45">
        <f>IF(AND(ISNUMBER(D767),ISNUMBER(E767)),E767-D767,"")</f>
        <v/>
      </c>
      <c r="G767" s="4">
        <f>IF(AND(D767="",E767=""),"Yes",IF(AND(ISNUMBER(D767),ISNUMBER(E767)),IF(ABS(E767-D767)&lt;=1E-9*MAX(1,ABS(D767)),"Yes","No"),IF(D767=E767,"Yes","No")))</f>
        <v/>
      </c>
    </row>
    <row r="768">
      <c r="A768" s="4" t="inlineStr">
        <is>
          <t>Job ads</t>
        </is>
      </c>
      <c r="B768" s="4" t="inlineStr">
        <is>
          <t>Operations L3 PL annual max</t>
        </is>
      </c>
      <c r="D768" s="5" t="n">
        <v>147000</v>
      </c>
      <c r="E768" s="6">
        <f>'Job ads'!J38</f>
        <v/>
      </c>
      <c r="F768" s="45">
        <f>IF(AND(ISNUMBER(D768),ISNUMBER(E768)),E768-D768,"")</f>
        <v/>
      </c>
      <c r="G768" s="4">
        <f>IF(AND(D768="",E768=""),"Yes",IF(AND(ISNUMBER(D768),ISNUMBER(E768)),IF(ABS(E768-D768)&lt;=1E-9*MAX(1,ABS(D768)),"Yes","No"),IF(D768=E768,"Yes","No")))</f>
        <v/>
      </c>
    </row>
    <row r="769">
      <c r="A769" s="4" t="inlineStr">
        <is>
          <t>Job ads</t>
        </is>
      </c>
      <c r="B769" s="4" t="inlineStr">
        <is>
          <t>Operations L3 PL monthly min</t>
        </is>
      </c>
      <c r="D769" s="5" t="n">
        <v>8700</v>
      </c>
      <c r="E769" s="6">
        <f>'Job ads'!K38</f>
        <v/>
      </c>
      <c r="F769" s="45">
        <f>IF(AND(ISNUMBER(D769),ISNUMBER(E769)),E769-D769,"")</f>
        <v/>
      </c>
      <c r="G769" s="4">
        <f>IF(AND(D769="",E769=""),"Yes",IF(AND(ISNUMBER(D769),ISNUMBER(E769)),IF(ABS(E769-D769)&lt;=1E-9*MAX(1,ABS(D769)),"Yes","No"),IF(D769=E769,"Yes","No")))</f>
        <v/>
      </c>
    </row>
    <row r="770">
      <c r="A770" s="4" t="inlineStr">
        <is>
          <t>Job ads</t>
        </is>
      </c>
      <c r="B770" s="4" t="inlineStr">
        <is>
          <t>Operations L3 PL monthly max</t>
        </is>
      </c>
      <c r="D770" s="5" t="n">
        <v>12200</v>
      </c>
      <c r="E770" s="6">
        <f>'Job ads'!L38</f>
        <v/>
      </c>
      <c r="F770" s="45">
        <f>IF(AND(ISNUMBER(D770),ISNUMBER(E770)),E770-D770,"")</f>
        <v/>
      </c>
      <c r="G770" s="4">
        <f>IF(AND(D770="",E770=""),"Yes",IF(AND(ISNUMBER(D770),ISNUMBER(E770)),IF(ABS(E770-D770)&lt;=1E-9*MAX(1,ABS(D770)),"Yes","No"),IF(D770=E770,"Yes","No")))</f>
        <v/>
      </c>
    </row>
    <row r="771">
      <c r="A771" s="4" t="inlineStr">
        <is>
          <t>Job ads</t>
        </is>
      </c>
      <c r="B771" s="4" t="inlineStr">
        <is>
          <t>Operations L3 PL text</t>
        </is>
      </c>
      <c r="D771" s="5" t="inlineStr">
        <is>
          <t>PLN 8,700 – 12,200 gross per month, full time</t>
        </is>
      </c>
      <c r="E771" s="6">
        <f>'Job ads'!M38</f>
        <v/>
      </c>
      <c r="F771" s="45">
        <f>IF(AND(ISNUMBER(D771),ISNUMBER(E771)),E771-D771,"")</f>
        <v/>
      </c>
      <c r="G771" s="4">
        <f>IF(AND(D771="",E771=""),"Yes",IF(AND(ISNUMBER(D771),ISNUMBER(E771)),IF(ABS(E771-D771)&lt;=1E-9*MAX(1,ABS(D771)),"Yes","No"),IF(D771=E771,"Yes","No")))</f>
        <v/>
      </c>
    </row>
    <row r="772">
      <c r="A772" s="4" t="inlineStr">
        <is>
          <t>Job ads</t>
        </is>
      </c>
      <c r="B772" s="4" t="inlineStr">
        <is>
          <t>Operations L3 DE annual min</t>
        </is>
      </c>
      <c r="D772" s="5" t="n">
        <v>56000</v>
      </c>
      <c r="E772" s="6">
        <f>'Job ads'!I39</f>
        <v/>
      </c>
      <c r="F772" s="45">
        <f>IF(AND(ISNUMBER(D772),ISNUMBER(E772)),E772-D772,"")</f>
        <v/>
      </c>
      <c r="G772" s="4">
        <f>IF(AND(D772="",E772=""),"Yes",IF(AND(ISNUMBER(D772),ISNUMBER(E772)),IF(ABS(E772-D772)&lt;=1E-9*MAX(1,ABS(D772)),"Yes","No"),IF(D772=E772,"Yes","No")))</f>
        <v/>
      </c>
    </row>
    <row r="773">
      <c r="A773" s="4" t="inlineStr">
        <is>
          <t>Job ads</t>
        </is>
      </c>
      <c r="B773" s="4" t="inlineStr">
        <is>
          <t>Operations L3 DE annual max</t>
        </is>
      </c>
      <c r="D773" s="5" t="n">
        <v>78500</v>
      </c>
      <c r="E773" s="6">
        <f>'Job ads'!J39</f>
        <v/>
      </c>
      <c r="F773" s="45">
        <f>IF(AND(ISNUMBER(D773),ISNUMBER(E773)),E773-D773,"")</f>
        <v/>
      </c>
      <c r="G773" s="4">
        <f>IF(AND(D773="",E773=""),"Yes",IF(AND(ISNUMBER(D773),ISNUMBER(E773)),IF(ABS(E773-D773)&lt;=1E-9*MAX(1,ABS(D773)),"Yes","No"),IF(D773=E773,"Yes","No")))</f>
        <v/>
      </c>
    </row>
    <row r="774">
      <c r="A774" s="4" t="inlineStr">
        <is>
          <t>Job ads</t>
        </is>
      </c>
      <c r="B774" s="4" t="inlineStr">
        <is>
          <t>Operations L3 DE monthly min</t>
        </is>
      </c>
      <c r="D774" s="5" t="n">
        <v>4600</v>
      </c>
      <c r="E774" s="6">
        <f>'Job ads'!K39</f>
        <v/>
      </c>
      <c r="F774" s="45">
        <f>IF(AND(ISNUMBER(D774),ISNUMBER(E774)),E774-D774,"")</f>
        <v/>
      </c>
      <c r="G774" s="4">
        <f>IF(AND(D774="",E774=""),"Yes",IF(AND(ISNUMBER(D774),ISNUMBER(E774)),IF(ABS(E774-D774)&lt;=1E-9*MAX(1,ABS(D774)),"Yes","No"),IF(D774=E774,"Yes","No")))</f>
        <v/>
      </c>
    </row>
    <row r="775">
      <c r="A775" s="4" t="inlineStr">
        <is>
          <t>Job ads</t>
        </is>
      </c>
      <c r="B775" s="4" t="inlineStr">
        <is>
          <t>Operations L3 DE monthly max</t>
        </is>
      </c>
      <c r="D775" s="5" t="n">
        <v>6600</v>
      </c>
      <c r="E775" s="6">
        <f>'Job ads'!L39</f>
        <v/>
      </c>
      <c r="F775" s="45">
        <f>IF(AND(ISNUMBER(D775),ISNUMBER(E775)),E775-D775,"")</f>
        <v/>
      </c>
      <c r="G775" s="4">
        <f>IF(AND(D775="",E775=""),"Yes",IF(AND(ISNUMBER(D775),ISNUMBER(E775)),IF(ABS(E775-D775)&lt;=1E-9*MAX(1,ABS(D775)),"Yes","No"),IF(D775=E775,"Yes","No")))</f>
        <v/>
      </c>
    </row>
    <row r="776">
      <c r="A776" s="4" t="inlineStr">
        <is>
          <t>Job ads</t>
        </is>
      </c>
      <c r="B776" s="4" t="inlineStr">
        <is>
          <t>Operations L3 DE text</t>
        </is>
      </c>
      <c r="D776" s="5" t="inlineStr">
        <is>
          <t>EUR 56,000 – 78,500 gross per year, full time</t>
        </is>
      </c>
      <c r="E776" s="6">
        <f>'Job ads'!M39</f>
        <v/>
      </c>
      <c r="F776" s="45">
        <f>IF(AND(ISNUMBER(D776),ISNUMBER(E776)),E776-D776,"")</f>
        <v/>
      </c>
      <c r="G776" s="4">
        <f>IF(AND(D776="",E776=""),"Yes",IF(AND(ISNUMBER(D776),ISNUMBER(E776)),IF(ABS(E776-D776)&lt;=1E-9*MAX(1,ABS(D776)),"Yes","No"),IF(D776=E776,"Yes","No")))</f>
        <v/>
      </c>
    </row>
    <row r="777">
      <c r="A777" s="4" t="inlineStr">
        <is>
          <t>Job ads</t>
        </is>
      </c>
      <c r="B777" s="4" t="inlineStr">
        <is>
          <t>Operations L3 ES annual min</t>
        </is>
      </c>
      <c r="D777" s="5" t="n">
        <v>33000</v>
      </c>
      <c r="E777" s="6">
        <f>'Job ads'!I40</f>
        <v/>
      </c>
      <c r="F777" s="45">
        <f>IF(AND(ISNUMBER(D777),ISNUMBER(E777)),E777-D777,"")</f>
        <v/>
      </c>
      <c r="G777" s="4">
        <f>IF(AND(D777="",E777=""),"Yes",IF(AND(ISNUMBER(D777),ISNUMBER(E777)),IF(ABS(E777-D777)&lt;=1E-9*MAX(1,ABS(D777)),"Yes","No"),IF(D777=E777,"Yes","No")))</f>
        <v/>
      </c>
    </row>
    <row r="778">
      <c r="A778" s="4" t="inlineStr">
        <is>
          <t>Job ads</t>
        </is>
      </c>
      <c r="B778" s="4" t="inlineStr">
        <is>
          <t>Operations L3 ES annual max</t>
        </is>
      </c>
      <c r="D778" s="5" t="n">
        <v>47000</v>
      </c>
      <c r="E778" s="6">
        <f>'Job ads'!J40</f>
        <v/>
      </c>
      <c r="F778" s="45">
        <f>IF(AND(ISNUMBER(D778),ISNUMBER(E778)),E778-D778,"")</f>
        <v/>
      </c>
      <c r="G778" s="4">
        <f>IF(AND(D778="",E778=""),"Yes",IF(AND(ISNUMBER(D778),ISNUMBER(E778)),IF(ABS(E778-D778)&lt;=1E-9*MAX(1,ABS(D778)),"Yes","No"),IF(D778=E778,"Yes","No")))</f>
        <v/>
      </c>
    </row>
    <row r="779">
      <c r="A779" s="4" t="inlineStr">
        <is>
          <t>Job ads</t>
        </is>
      </c>
      <c r="B779" s="4" t="inlineStr">
        <is>
          <t>Operations L3 ES monthly min</t>
        </is>
      </c>
      <c r="D779" s="5" t="n">
        <v>2700</v>
      </c>
      <c r="E779" s="6">
        <f>'Job ads'!K40</f>
        <v/>
      </c>
      <c r="F779" s="45">
        <f>IF(AND(ISNUMBER(D779),ISNUMBER(E779)),E779-D779,"")</f>
        <v/>
      </c>
      <c r="G779" s="4">
        <f>IF(AND(D779="",E779=""),"Yes",IF(AND(ISNUMBER(D779),ISNUMBER(E779)),IF(ABS(E779-D779)&lt;=1E-9*MAX(1,ABS(D779)),"Yes","No"),IF(D779=E779,"Yes","No")))</f>
        <v/>
      </c>
    </row>
    <row r="780">
      <c r="A780" s="4" t="inlineStr">
        <is>
          <t>Job ads</t>
        </is>
      </c>
      <c r="B780" s="4" t="inlineStr">
        <is>
          <t>Operations L3 ES monthly max</t>
        </is>
      </c>
      <c r="D780" s="5" t="n">
        <v>4000</v>
      </c>
      <c r="E780" s="6">
        <f>'Job ads'!L40</f>
        <v/>
      </c>
      <c r="F780" s="45">
        <f>IF(AND(ISNUMBER(D780),ISNUMBER(E780)),E780-D780,"")</f>
        <v/>
      </c>
      <c r="G780" s="4">
        <f>IF(AND(D780="",E780=""),"Yes",IF(AND(ISNUMBER(D780),ISNUMBER(E780)),IF(ABS(E780-D780)&lt;=1E-9*MAX(1,ABS(D780)),"Yes","No"),IF(D780=E780,"Yes","No")))</f>
        <v/>
      </c>
    </row>
    <row r="781">
      <c r="A781" s="4" t="inlineStr">
        <is>
          <t>Job ads</t>
        </is>
      </c>
      <c r="B781" s="4" t="inlineStr">
        <is>
          <t>Operations L3 ES text</t>
        </is>
      </c>
      <c r="D781" s="5" t="inlineStr">
        <is>
          <t>EUR 33,000 – 47,000 gross per year, full time</t>
        </is>
      </c>
      <c r="E781" s="6">
        <f>'Job ads'!M40</f>
        <v/>
      </c>
      <c r="F781" s="45">
        <f>IF(AND(ISNUMBER(D781),ISNUMBER(E781)),E781-D781,"")</f>
        <v/>
      </c>
      <c r="G781" s="4">
        <f>IF(AND(D781="",E781=""),"Yes",IF(AND(ISNUMBER(D781),ISNUMBER(E781)),IF(ABS(E781-D781)&lt;=1E-9*MAX(1,ABS(D781)),"Yes","No"),IF(D781=E781,"Yes","No")))</f>
        <v/>
      </c>
    </row>
    <row r="782">
      <c r="A782" s="4" t="inlineStr">
        <is>
          <t>Job ads</t>
        </is>
      </c>
      <c r="B782" s="4" t="inlineStr">
        <is>
          <t>Operations L4 IT annual min</t>
        </is>
      </c>
      <c r="D782" s="5" t="n">
        <v>48500</v>
      </c>
      <c r="E782" s="6">
        <f>'Job ads'!I41</f>
        <v/>
      </c>
      <c r="F782" s="45">
        <f>IF(AND(ISNUMBER(D782),ISNUMBER(E782)),E782-D782,"")</f>
        <v/>
      </c>
      <c r="G782" s="4">
        <f>IF(AND(D782="",E782=""),"Yes",IF(AND(ISNUMBER(D782),ISNUMBER(E782)),IF(ABS(E782-D782)&lt;=1E-9*MAX(1,ABS(D782)),"Yes","No"),IF(D782=E782,"Yes","No")))</f>
        <v/>
      </c>
    </row>
    <row r="783">
      <c r="A783" s="4" t="inlineStr">
        <is>
          <t>Job ads</t>
        </is>
      </c>
      <c r="B783" s="4" t="inlineStr">
        <is>
          <t>Operations L4 IT annual max</t>
        </is>
      </c>
      <c r="D783" s="5" t="n">
        <v>68500</v>
      </c>
      <c r="E783" s="6">
        <f>'Job ads'!J41</f>
        <v/>
      </c>
      <c r="F783" s="45">
        <f>IF(AND(ISNUMBER(D783),ISNUMBER(E783)),E783-D783,"")</f>
        <v/>
      </c>
      <c r="G783" s="4">
        <f>IF(AND(D783="",E783=""),"Yes",IF(AND(ISNUMBER(D783),ISNUMBER(E783)),IF(ABS(E783-D783)&lt;=1E-9*MAX(1,ABS(D783)),"Yes","No"),IF(D783=E783,"Yes","No")))</f>
        <v/>
      </c>
    </row>
    <row r="784">
      <c r="A784" s="4" t="inlineStr">
        <is>
          <t>Job ads</t>
        </is>
      </c>
      <c r="B784" s="4" t="inlineStr">
        <is>
          <t>Operations L4 IT monthly min</t>
        </is>
      </c>
      <c r="D784" s="5" t="n">
        <v>4000</v>
      </c>
      <c r="E784" s="6">
        <f>'Job ads'!K41</f>
        <v/>
      </c>
      <c r="F784" s="45">
        <f>IF(AND(ISNUMBER(D784),ISNUMBER(E784)),E784-D784,"")</f>
        <v/>
      </c>
      <c r="G784" s="4">
        <f>IF(AND(D784="",E784=""),"Yes",IF(AND(ISNUMBER(D784),ISNUMBER(E784)),IF(ABS(E784-D784)&lt;=1E-9*MAX(1,ABS(D784)),"Yes","No"),IF(D784=E784,"Yes","No")))</f>
        <v/>
      </c>
    </row>
    <row r="785">
      <c r="A785" s="4" t="inlineStr">
        <is>
          <t>Job ads</t>
        </is>
      </c>
      <c r="B785" s="4" t="inlineStr">
        <is>
          <t>Operations L4 IT monthly max</t>
        </is>
      </c>
      <c r="D785" s="5" t="n">
        <v>5700</v>
      </c>
      <c r="E785" s="6">
        <f>'Job ads'!L41</f>
        <v/>
      </c>
      <c r="F785" s="45">
        <f>IF(AND(ISNUMBER(D785),ISNUMBER(E785)),E785-D785,"")</f>
        <v/>
      </c>
      <c r="G785" s="4">
        <f>IF(AND(D785="",E785=""),"Yes",IF(AND(ISNUMBER(D785),ISNUMBER(E785)),IF(ABS(E785-D785)&lt;=1E-9*MAX(1,ABS(D785)),"Yes","No"),IF(D785=E785,"Yes","No")))</f>
        <v/>
      </c>
    </row>
    <row r="786">
      <c r="A786" s="4" t="inlineStr">
        <is>
          <t>Job ads</t>
        </is>
      </c>
      <c r="B786" s="4" t="inlineStr">
        <is>
          <t>Operations L4 IT text</t>
        </is>
      </c>
      <c r="D786" s="5" t="inlineStr">
        <is>
          <t>EUR 48,500 – 68,500 gross per year, full time</t>
        </is>
      </c>
      <c r="E786" s="6">
        <f>'Job ads'!M41</f>
        <v/>
      </c>
      <c r="F786" s="45">
        <f>IF(AND(ISNUMBER(D786),ISNUMBER(E786)),E786-D786,"")</f>
        <v/>
      </c>
      <c r="G786" s="4">
        <f>IF(AND(D786="",E786=""),"Yes",IF(AND(ISNUMBER(D786),ISNUMBER(E786)),IF(ABS(E786-D786)&lt;=1E-9*MAX(1,ABS(D786)),"Yes","No"),IF(D786=E786,"Yes","No")))</f>
        <v/>
      </c>
    </row>
    <row r="787">
      <c r="A787" s="4" t="inlineStr">
        <is>
          <t>Job ads</t>
        </is>
      </c>
      <c r="B787" s="4" t="inlineStr">
        <is>
          <t>Operations L4 PL annual min</t>
        </is>
      </c>
      <c r="D787" s="5" t="n">
        <v>137000</v>
      </c>
      <c r="E787" s="6">
        <f>'Job ads'!I42</f>
        <v/>
      </c>
      <c r="F787" s="45">
        <f>IF(AND(ISNUMBER(D787),ISNUMBER(E787)),E787-D787,"")</f>
        <v/>
      </c>
      <c r="G787" s="4">
        <f>IF(AND(D787="",E787=""),"Yes",IF(AND(ISNUMBER(D787),ISNUMBER(E787)),IF(ABS(E787-D787)&lt;=1E-9*MAX(1,ABS(D787)),"Yes","No"),IF(D787=E787,"Yes","No")))</f>
        <v/>
      </c>
    </row>
    <row r="788">
      <c r="A788" s="4" t="inlineStr">
        <is>
          <t>Job ads</t>
        </is>
      </c>
      <c r="B788" s="4" t="inlineStr">
        <is>
          <t>Operations L4 PL annual max</t>
        </is>
      </c>
      <c r="D788" s="5" t="n">
        <v>192000</v>
      </c>
      <c r="E788" s="6">
        <f>'Job ads'!J42</f>
        <v/>
      </c>
      <c r="F788" s="45">
        <f>IF(AND(ISNUMBER(D788),ISNUMBER(E788)),E788-D788,"")</f>
        <v/>
      </c>
      <c r="G788" s="4">
        <f>IF(AND(D788="",E788=""),"Yes",IF(AND(ISNUMBER(D788),ISNUMBER(E788)),IF(ABS(E788-D788)&lt;=1E-9*MAX(1,ABS(D788)),"Yes","No"),IF(D788=E788,"Yes","No")))</f>
        <v/>
      </c>
    </row>
    <row r="789">
      <c r="A789" s="4" t="inlineStr">
        <is>
          <t>Job ads</t>
        </is>
      </c>
      <c r="B789" s="4" t="inlineStr">
        <is>
          <t>Operations L4 PL monthly min</t>
        </is>
      </c>
      <c r="D789" s="5" t="n">
        <v>11400</v>
      </c>
      <c r="E789" s="6">
        <f>'Job ads'!K42</f>
        <v/>
      </c>
      <c r="F789" s="45">
        <f>IF(AND(ISNUMBER(D789),ISNUMBER(E789)),E789-D789,"")</f>
        <v/>
      </c>
      <c r="G789" s="4">
        <f>IF(AND(D789="",E789=""),"Yes",IF(AND(ISNUMBER(D789),ISNUMBER(E789)),IF(ABS(E789-D789)&lt;=1E-9*MAX(1,ABS(D789)),"Yes","No"),IF(D789=E789,"Yes","No")))</f>
        <v/>
      </c>
    </row>
    <row r="790">
      <c r="A790" s="4" t="inlineStr">
        <is>
          <t>Job ads</t>
        </is>
      </c>
      <c r="B790" s="4" t="inlineStr">
        <is>
          <t>Operations L4 PL monthly max</t>
        </is>
      </c>
      <c r="D790" s="5" t="n">
        <v>16000</v>
      </c>
      <c r="E790" s="6">
        <f>'Job ads'!L42</f>
        <v/>
      </c>
      <c r="F790" s="45">
        <f>IF(AND(ISNUMBER(D790),ISNUMBER(E790)),E790-D790,"")</f>
        <v/>
      </c>
      <c r="G790" s="4">
        <f>IF(AND(D790="",E790=""),"Yes",IF(AND(ISNUMBER(D790),ISNUMBER(E790)),IF(ABS(E790-D790)&lt;=1E-9*MAX(1,ABS(D790)),"Yes","No"),IF(D790=E790,"Yes","No")))</f>
        <v/>
      </c>
    </row>
    <row r="791">
      <c r="A791" s="4" t="inlineStr">
        <is>
          <t>Job ads</t>
        </is>
      </c>
      <c r="B791" s="4" t="inlineStr">
        <is>
          <t>Operations L4 PL text</t>
        </is>
      </c>
      <c r="D791" s="5" t="inlineStr">
        <is>
          <t>PLN 11,400 – 16,000 gross per month, full time</t>
        </is>
      </c>
      <c r="E791" s="6">
        <f>'Job ads'!M42</f>
        <v/>
      </c>
      <c r="F791" s="45">
        <f>IF(AND(ISNUMBER(D791),ISNUMBER(E791)),E791-D791,"")</f>
        <v/>
      </c>
      <c r="G791" s="4">
        <f>IF(AND(D791="",E791=""),"Yes",IF(AND(ISNUMBER(D791),ISNUMBER(E791)),IF(ABS(E791-D791)&lt;=1E-9*MAX(1,ABS(D791)),"Yes","No"),IF(D791=E791,"Yes","No")))</f>
        <v/>
      </c>
    </row>
    <row r="792">
      <c r="A792" s="4" t="inlineStr">
        <is>
          <t>Job ads</t>
        </is>
      </c>
      <c r="B792" s="4" t="inlineStr">
        <is>
          <t>Operations L4 DE annual min</t>
        </is>
      </c>
      <c r="D792" s="5" t="n">
        <v>73500</v>
      </c>
      <c r="E792" s="6">
        <f>'Job ads'!I43</f>
        <v/>
      </c>
      <c r="F792" s="45">
        <f>IF(AND(ISNUMBER(D792),ISNUMBER(E792)),E792-D792,"")</f>
        <v/>
      </c>
      <c r="G792" s="4">
        <f>IF(AND(D792="",E792=""),"Yes",IF(AND(ISNUMBER(D792),ISNUMBER(E792)),IF(ABS(E792-D792)&lt;=1E-9*MAX(1,ABS(D792)),"Yes","No"),IF(D792=E792,"Yes","No")))</f>
        <v/>
      </c>
    </row>
    <row r="793">
      <c r="A793" s="4" t="inlineStr">
        <is>
          <t>Job ads</t>
        </is>
      </c>
      <c r="B793" s="4" t="inlineStr">
        <is>
          <t>Operations L4 DE annual max</t>
        </is>
      </c>
      <c r="D793" s="5" t="n">
        <v>103500</v>
      </c>
      <c r="E793" s="6">
        <f>'Job ads'!J43</f>
        <v/>
      </c>
      <c r="F793" s="45">
        <f>IF(AND(ISNUMBER(D793),ISNUMBER(E793)),E793-D793,"")</f>
        <v/>
      </c>
      <c r="G793" s="4">
        <f>IF(AND(D793="",E793=""),"Yes",IF(AND(ISNUMBER(D793),ISNUMBER(E793)),IF(ABS(E793-D793)&lt;=1E-9*MAX(1,ABS(D793)),"Yes","No"),IF(D793=E793,"Yes","No")))</f>
        <v/>
      </c>
    </row>
    <row r="794">
      <c r="A794" s="4" t="inlineStr">
        <is>
          <t>Job ads</t>
        </is>
      </c>
      <c r="B794" s="4" t="inlineStr">
        <is>
          <t>Operations L4 DE monthly min</t>
        </is>
      </c>
      <c r="D794" s="5" t="n">
        <v>6100</v>
      </c>
      <c r="E794" s="6">
        <f>'Job ads'!K43</f>
        <v/>
      </c>
      <c r="F794" s="45">
        <f>IF(AND(ISNUMBER(D794),ISNUMBER(E794)),E794-D794,"")</f>
        <v/>
      </c>
      <c r="G794" s="4">
        <f>IF(AND(D794="",E794=""),"Yes",IF(AND(ISNUMBER(D794),ISNUMBER(E794)),IF(ABS(E794-D794)&lt;=1E-9*MAX(1,ABS(D794)),"Yes","No"),IF(D794=E794,"Yes","No")))</f>
        <v/>
      </c>
    </row>
    <row r="795">
      <c r="A795" s="4" t="inlineStr">
        <is>
          <t>Job ads</t>
        </is>
      </c>
      <c r="B795" s="4" t="inlineStr">
        <is>
          <t>Operations L4 DE monthly max</t>
        </is>
      </c>
      <c r="D795" s="5" t="n">
        <v>8600</v>
      </c>
      <c r="E795" s="6">
        <f>'Job ads'!L43</f>
        <v/>
      </c>
      <c r="F795" s="45">
        <f>IF(AND(ISNUMBER(D795),ISNUMBER(E795)),E795-D795,"")</f>
        <v/>
      </c>
      <c r="G795" s="4">
        <f>IF(AND(D795="",E795=""),"Yes",IF(AND(ISNUMBER(D795),ISNUMBER(E795)),IF(ABS(E795-D795)&lt;=1E-9*MAX(1,ABS(D795)),"Yes","No"),IF(D795=E795,"Yes","No")))</f>
        <v/>
      </c>
    </row>
    <row r="796">
      <c r="A796" s="4" t="inlineStr">
        <is>
          <t>Job ads</t>
        </is>
      </c>
      <c r="B796" s="4" t="inlineStr">
        <is>
          <t>Operations L4 DE text</t>
        </is>
      </c>
      <c r="D796" s="5" t="inlineStr">
        <is>
          <t>EUR 73,500 – 103,500 gross per year, full time</t>
        </is>
      </c>
      <c r="E796" s="6">
        <f>'Job ads'!M43</f>
        <v/>
      </c>
      <c r="F796" s="45">
        <f>IF(AND(ISNUMBER(D796),ISNUMBER(E796)),E796-D796,"")</f>
        <v/>
      </c>
      <c r="G796" s="4">
        <f>IF(AND(D796="",E796=""),"Yes",IF(AND(ISNUMBER(D796),ISNUMBER(E796)),IF(ABS(E796-D796)&lt;=1E-9*MAX(1,ABS(D796)),"Yes","No"),IF(D796=E796,"Yes","No")))</f>
        <v/>
      </c>
    </row>
    <row r="797">
      <c r="A797" s="4" t="inlineStr">
        <is>
          <t>Job ads</t>
        </is>
      </c>
      <c r="B797" s="4" t="inlineStr">
        <is>
          <t>Operations L4 ES annual min</t>
        </is>
      </c>
      <c r="D797" s="5" t="n">
        <v>43500</v>
      </c>
      <c r="E797" s="6">
        <f>'Job ads'!I44</f>
        <v/>
      </c>
      <c r="F797" s="45">
        <f>IF(AND(ISNUMBER(D797),ISNUMBER(E797)),E797-D797,"")</f>
        <v/>
      </c>
      <c r="G797" s="4">
        <f>IF(AND(D797="",E797=""),"Yes",IF(AND(ISNUMBER(D797),ISNUMBER(E797)),IF(ABS(E797-D797)&lt;=1E-9*MAX(1,ABS(D797)),"Yes","No"),IF(D797=E797,"Yes","No")))</f>
        <v/>
      </c>
    </row>
    <row r="798">
      <c r="A798" s="4" t="inlineStr">
        <is>
          <t>Job ads</t>
        </is>
      </c>
      <c r="B798" s="4" t="inlineStr">
        <is>
          <t>Operations L4 ES annual max</t>
        </is>
      </c>
      <c r="D798" s="5" t="n">
        <v>62000</v>
      </c>
      <c r="E798" s="6">
        <f>'Job ads'!J44</f>
        <v/>
      </c>
      <c r="F798" s="45">
        <f>IF(AND(ISNUMBER(D798),ISNUMBER(E798)),E798-D798,"")</f>
        <v/>
      </c>
      <c r="G798" s="4">
        <f>IF(AND(D798="",E798=""),"Yes",IF(AND(ISNUMBER(D798),ISNUMBER(E798)),IF(ABS(E798-D798)&lt;=1E-9*MAX(1,ABS(D798)),"Yes","No"),IF(D798=E798,"Yes","No")))</f>
        <v/>
      </c>
    </row>
    <row r="799">
      <c r="A799" s="4" t="inlineStr">
        <is>
          <t>Job ads</t>
        </is>
      </c>
      <c r="B799" s="4" t="inlineStr">
        <is>
          <t>Operations L4 ES monthly min</t>
        </is>
      </c>
      <c r="D799" s="5" t="n">
        <v>3600</v>
      </c>
      <c r="E799" s="6">
        <f>'Job ads'!K44</f>
        <v/>
      </c>
      <c r="F799" s="45">
        <f>IF(AND(ISNUMBER(D799),ISNUMBER(E799)),E799-D799,"")</f>
        <v/>
      </c>
      <c r="G799" s="4">
        <f>IF(AND(D799="",E799=""),"Yes",IF(AND(ISNUMBER(D799),ISNUMBER(E799)),IF(ABS(E799-D799)&lt;=1E-9*MAX(1,ABS(D799)),"Yes","No"),IF(D799=E799,"Yes","No")))</f>
        <v/>
      </c>
    </row>
    <row r="800">
      <c r="A800" s="4" t="inlineStr">
        <is>
          <t>Job ads</t>
        </is>
      </c>
      <c r="B800" s="4" t="inlineStr">
        <is>
          <t>Operations L4 ES monthly max</t>
        </is>
      </c>
      <c r="D800" s="5" t="n">
        <v>5200</v>
      </c>
      <c r="E800" s="6">
        <f>'Job ads'!L44</f>
        <v/>
      </c>
      <c r="F800" s="45">
        <f>IF(AND(ISNUMBER(D800),ISNUMBER(E800)),E800-D800,"")</f>
        <v/>
      </c>
      <c r="G800" s="4">
        <f>IF(AND(D800="",E800=""),"Yes",IF(AND(ISNUMBER(D800),ISNUMBER(E800)),IF(ABS(E800-D800)&lt;=1E-9*MAX(1,ABS(D800)),"Yes","No"),IF(D800=E800,"Yes","No")))</f>
        <v/>
      </c>
    </row>
    <row r="801">
      <c r="A801" s="4" t="inlineStr">
        <is>
          <t>Job ads</t>
        </is>
      </c>
      <c r="B801" s="4" t="inlineStr">
        <is>
          <t>Operations L4 ES text</t>
        </is>
      </c>
      <c r="D801" s="5" t="inlineStr">
        <is>
          <t>EUR 43,500 – 62,000 gross per year, full time</t>
        </is>
      </c>
      <c r="E801" s="6">
        <f>'Job ads'!M44</f>
        <v/>
      </c>
      <c r="F801" s="45">
        <f>IF(AND(ISNUMBER(D801),ISNUMBER(E801)),E801-D801,"")</f>
        <v/>
      </c>
      <c r="G801" s="4">
        <f>IF(AND(D801="",E801=""),"Yes",IF(AND(ISNUMBER(D801),ISNUMBER(E801)),IF(ABS(E801-D801)&lt;=1E-9*MAX(1,ABS(D801)),"Yes","No"),IF(D801=E801,"Yes","No")))</f>
        <v/>
      </c>
    </row>
    <row r="802">
      <c r="A802" s="4" t="inlineStr">
        <is>
          <t>Job ads</t>
        </is>
      </c>
      <c r="B802" s="4" t="inlineStr">
        <is>
          <t>Operations L5 IT annual min</t>
        </is>
      </c>
      <c r="D802" s="5" t="n">
        <v>64500</v>
      </c>
      <c r="E802" s="6">
        <f>'Job ads'!I45</f>
        <v/>
      </c>
      <c r="F802" s="45">
        <f>IF(AND(ISNUMBER(D802),ISNUMBER(E802)),E802-D802,"")</f>
        <v/>
      </c>
      <c r="G802" s="4">
        <f>IF(AND(D802="",E802=""),"Yes",IF(AND(ISNUMBER(D802),ISNUMBER(E802)),IF(ABS(E802-D802)&lt;=1E-9*MAX(1,ABS(D802)),"Yes","No"),IF(D802=E802,"Yes","No")))</f>
        <v/>
      </c>
    </row>
    <row r="803">
      <c r="A803" s="4" t="inlineStr">
        <is>
          <t>Job ads</t>
        </is>
      </c>
      <c r="B803" s="4" t="inlineStr">
        <is>
          <t>Operations L5 IT annual max</t>
        </is>
      </c>
      <c r="D803" s="5" t="n">
        <v>97000</v>
      </c>
      <c r="E803" s="6">
        <f>'Job ads'!J45</f>
        <v/>
      </c>
      <c r="F803" s="45">
        <f>IF(AND(ISNUMBER(D803),ISNUMBER(E803)),E803-D803,"")</f>
        <v/>
      </c>
      <c r="G803" s="4">
        <f>IF(AND(D803="",E803=""),"Yes",IF(AND(ISNUMBER(D803),ISNUMBER(E803)),IF(ABS(E803-D803)&lt;=1E-9*MAX(1,ABS(D803)),"Yes","No"),IF(D803=E803,"Yes","No")))</f>
        <v/>
      </c>
    </row>
    <row r="804">
      <c r="A804" s="4" t="inlineStr">
        <is>
          <t>Job ads</t>
        </is>
      </c>
      <c r="B804" s="4" t="inlineStr">
        <is>
          <t>Operations L5 IT monthly min</t>
        </is>
      </c>
      <c r="D804" s="5" t="n">
        <v>5300</v>
      </c>
      <c r="E804" s="6">
        <f>'Job ads'!K45</f>
        <v/>
      </c>
      <c r="F804" s="45">
        <f>IF(AND(ISNUMBER(D804),ISNUMBER(E804)),E804-D804,"")</f>
        <v/>
      </c>
      <c r="G804" s="4">
        <f>IF(AND(D804="",E804=""),"Yes",IF(AND(ISNUMBER(D804),ISNUMBER(E804)),IF(ABS(E804-D804)&lt;=1E-9*MAX(1,ABS(D804)),"Yes","No"),IF(D804=E804,"Yes","No")))</f>
        <v/>
      </c>
    </row>
    <row r="805">
      <c r="A805" s="4" t="inlineStr">
        <is>
          <t>Job ads</t>
        </is>
      </c>
      <c r="B805" s="4" t="inlineStr">
        <is>
          <t>Operations L5 IT monthly max</t>
        </is>
      </c>
      <c r="D805" s="5" t="n">
        <v>8100</v>
      </c>
      <c r="E805" s="6">
        <f>'Job ads'!L45</f>
        <v/>
      </c>
      <c r="F805" s="45">
        <f>IF(AND(ISNUMBER(D805),ISNUMBER(E805)),E805-D805,"")</f>
        <v/>
      </c>
      <c r="G805" s="4">
        <f>IF(AND(D805="",E805=""),"Yes",IF(AND(ISNUMBER(D805),ISNUMBER(E805)),IF(ABS(E805-D805)&lt;=1E-9*MAX(1,ABS(D805)),"Yes","No"),IF(D805=E805,"Yes","No")))</f>
        <v/>
      </c>
    </row>
    <row r="806">
      <c r="A806" s="4" t="inlineStr">
        <is>
          <t>Job ads</t>
        </is>
      </c>
      <c r="B806" s="4" t="inlineStr">
        <is>
          <t>Operations L5 IT text</t>
        </is>
      </c>
      <c r="D806" s="5" t="inlineStr">
        <is>
          <t>EUR 64,500 – 97,000 gross per year, full time</t>
        </is>
      </c>
      <c r="E806" s="6">
        <f>'Job ads'!M45</f>
        <v/>
      </c>
      <c r="F806" s="45">
        <f>IF(AND(ISNUMBER(D806),ISNUMBER(E806)),E806-D806,"")</f>
        <v/>
      </c>
      <c r="G806" s="4">
        <f>IF(AND(D806="",E806=""),"Yes",IF(AND(ISNUMBER(D806),ISNUMBER(E806)),IF(ABS(E806-D806)&lt;=1E-9*MAX(1,ABS(D806)),"Yes","No"),IF(D806=E806,"Yes","No")))</f>
        <v/>
      </c>
    </row>
    <row r="807">
      <c r="A807" s="4" t="inlineStr">
        <is>
          <t>Job ads</t>
        </is>
      </c>
      <c r="B807" s="4" t="inlineStr">
        <is>
          <t>Operations L5 PL annual min</t>
        </is>
      </c>
      <c r="D807" s="5" t="n">
        <v>181000</v>
      </c>
      <c r="E807" s="6">
        <f>'Job ads'!I46</f>
        <v/>
      </c>
      <c r="F807" s="45">
        <f>IF(AND(ISNUMBER(D807),ISNUMBER(E807)),E807-D807,"")</f>
        <v/>
      </c>
      <c r="G807" s="4">
        <f>IF(AND(D807="",E807=""),"Yes",IF(AND(ISNUMBER(D807),ISNUMBER(E807)),IF(ABS(E807-D807)&lt;=1E-9*MAX(1,ABS(D807)),"Yes","No"),IF(D807=E807,"Yes","No")))</f>
        <v/>
      </c>
    </row>
    <row r="808">
      <c r="A808" s="4" t="inlineStr">
        <is>
          <t>Job ads</t>
        </is>
      </c>
      <c r="B808" s="4" t="inlineStr">
        <is>
          <t>Operations L5 PL annual max</t>
        </is>
      </c>
      <c r="D808" s="5" t="n">
        <v>273000</v>
      </c>
      <c r="E808" s="6">
        <f>'Job ads'!J46</f>
        <v/>
      </c>
      <c r="F808" s="45">
        <f>IF(AND(ISNUMBER(D808),ISNUMBER(E808)),E808-D808,"")</f>
        <v/>
      </c>
      <c r="G808" s="4">
        <f>IF(AND(D808="",E808=""),"Yes",IF(AND(ISNUMBER(D808),ISNUMBER(E808)),IF(ABS(E808-D808)&lt;=1E-9*MAX(1,ABS(D808)),"Yes","No"),IF(D808=E808,"Yes","No")))</f>
        <v/>
      </c>
    </row>
    <row r="809">
      <c r="A809" s="4" t="inlineStr">
        <is>
          <t>Job ads</t>
        </is>
      </c>
      <c r="B809" s="4" t="inlineStr">
        <is>
          <t>Operations L5 PL monthly min</t>
        </is>
      </c>
      <c r="D809" s="5" t="n">
        <v>15100</v>
      </c>
      <c r="E809" s="6">
        <f>'Job ads'!K46</f>
        <v/>
      </c>
      <c r="F809" s="45">
        <f>IF(AND(ISNUMBER(D809),ISNUMBER(E809)),E809-D809,"")</f>
        <v/>
      </c>
      <c r="G809" s="4">
        <f>IF(AND(D809="",E809=""),"Yes",IF(AND(ISNUMBER(D809),ISNUMBER(E809)),IF(ABS(E809-D809)&lt;=1E-9*MAX(1,ABS(D809)),"Yes","No"),IF(D809=E809,"Yes","No")))</f>
        <v/>
      </c>
    </row>
    <row r="810">
      <c r="A810" s="4" t="inlineStr">
        <is>
          <t>Job ads</t>
        </is>
      </c>
      <c r="B810" s="4" t="inlineStr">
        <is>
          <t>Operations L5 PL monthly max</t>
        </is>
      </c>
      <c r="D810" s="5" t="n">
        <v>22800</v>
      </c>
      <c r="E810" s="6">
        <f>'Job ads'!L46</f>
        <v/>
      </c>
      <c r="F810" s="45">
        <f>IF(AND(ISNUMBER(D810),ISNUMBER(E810)),E810-D810,"")</f>
        <v/>
      </c>
      <c r="G810" s="4">
        <f>IF(AND(D810="",E810=""),"Yes",IF(AND(ISNUMBER(D810),ISNUMBER(E810)),IF(ABS(E810-D810)&lt;=1E-9*MAX(1,ABS(D810)),"Yes","No"),IF(D810=E810,"Yes","No")))</f>
        <v/>
      </c>
    </row>
    <row r="811">
      <c r="A811" s="4" t="inlineStr">
        <is>
          <t>Job ads</t>
        </is>
      </c>
      <c r="B811" s="4" t="inlineStr">
        <is>
          <t>Operations L5 PL text</t>
        </is>
      </c>
      <c r="D811" s="5" t="inlineStr">
        <is>
          <t>PLN 15,100 – 22,800 gross per month, full time</t>
        </is>
      </c>
      <c r="E811" s="6">
        <f>'Job ads'!M46</f>
        <v/>
      </c>
      <c r="F811" s="45">
        <f>IF(AND(ISNUMBER(D811),ISNUMBER(E811)),E811-D811,"")</f>
        <v/>
      </c>
      <c r="G811" s="4">
        <f>IF(AND(D811="",E811=""),"Yes",IF(AND(ISNUMBER(D811),ISNUMBER(E811)),IF(ABS(E811-D811)&lt;=1E-9*MAX(1,ABS(D811)),"Yes","No"),IF(D811=E811,"Yes","No")))</f>
        <v/>
      </c>
    </row>
    <row r="812">
      <c r="A812" s="4" t="inlineStr">
        <is>
          <t>Job ads</t>
        </is>
      </c>
      <c r="B812" s="4" t="inlineStr">
        <is>
          <t>Operations L5 DE annual min</t>
        </is>
      </c>
      <c r="D812" s="5" t="n">
        <v>97500</v>
      </c>
      <c r="E812" s="6">
        <f>'Job ads'!I47</f>
        <v/>
      </c>
      <c r="F812" s="45">
        <f>IF(AND(ISNUMBER(D812),ISNUMBER(E812)),E812-D812,"")</f>
        <v/>
      </c>
      <c r="G812" s="4">
        <f>IF(AND(D812="",E812=""),"Yes",IF(AND(ISNUMBER(D812),ISNUMBER(E812)),IF(ABS(E812-D812)&lt;=1E-9*MAX(1,ABS(D812)),"Yes","No"),IF(D812=E812,"Yes","No")))</f>
        <v/>
      </c>
    </row>
    <row r="813">
      <c r="A813" s="4" t="inlineStr">
        <is>
          <t>Job ads</t>
        </is>
      </c>
      <c r="B813" s="4" t="inlineStr">
        <is>
          <t>Operations L5 DE annual max</t>
        </is>
      </c>
      <c r="D813" s="5" t="n">
        <v>146500</v>
      </c>
      <c r="E813" s="6">
        <f>'Job ads'!J47</f>
        <v/>
      </c>
      <c r="F813" s="45">
        <f>IF(AND(ISNUMBER(D813),ISNUMBER(E813)),E813-D813,"")</f>
        <v/>
      </c>
      <c r="G813" s="4">
        <f>IF(AND(D813="",E813=""),"Yes",IF(AND(ISNUMBER(D813),ISNUMBER(E813)),IF(ABS(E813-D813)&lt;=1E-9*MAX(1,ABS(D813)),"Yes","No"),IF(D813=E813,"Yes","No")))</f>
        <v/>
      </c>
    </row>
    <row r="814">
      <c r="A814" s="4" t="inlineStr">
        <is>
          <t>Job ads</t>
        </is>
      </c>
      <c r="B814" s="4" t="inlineStr">
        <is>
          <t>Operations L5 DE monthly min</t>
        </is>
      </c>
      <c r="D814" s="5" t="n">
        <v>8100</v>
      </c>
      <c r="E814" s="6">
        <f>'Job ads'!K47</f>
        <v/>
      </c>
      <c r="F814" s="45">
        <f>IF(AND(ISNUMBER(D814),ISNUMBER(E814)),E814-D814,"")</f>
        <v/>
      </c>
      <c r="G814" s="4">
        <f>IF(AND(D814="",E814=""),"Yes",IF(AND(ISNUMBER(D814),ISNUMBER(E814)),IF(ABS(E814-D814)&lt;=1E-9*MAX(1,ABS(D814)),"Yes","No"),IF(D814=E814,"Yes","No")))</f>
        <v/>
      </c>
    </row>
    <row r="815">
      <c r="A815" s="4" t="inlineStr">
        <is>
          <t>Job ads</t>
        </is>
      </c>
      <c r="B815" s="4" t="inlineStr">
        <is>
          <t>Operations L5 DE monthly max</t>
        </is>
      </c>
      <c r="D815" s="5" t="n">
        <v>12200</v>
      </c>
      <c r="E815" s="6">
        <f>'Job ads'!L47</f>
        <v/>
      </c>
      <c r="F815" s="45">
        <f>IF(AND(ISNUMBER(D815),ISNUMBER(E815)),E815-D815,"")</f>
        <v/>
      </c>
      <c r="G815" s="4">
        <f>IF(AND(D815="",E815=""),"Yes",IF(AND(ISNUMBER(D815),ISNUMBER(E815)),IF(ABS(E815-D815)&lt;=1E-9*MAX(1,ABS(D815)),"Yes","No"),IF(D815=E815,"Yes","No")))</f>
        <v/>
      </c>
    </row>
    <row r="816">
      <c r="A816" s="4" t="inlineStr">
        <is>
          <t>Job ads</t>
        </is>
      </c>
      <c r="B816" s="4" t="inlineStr">
        <is>
          <t>Operations L5 DE text</t>
        </is>
      </c>
      <c r="D816" s="5" t="inlineStr">
        <is>
          <t>EUR 97,500 – 146,500 gross per year, full time</t>
        </is>
      </c>
      <c r="E816" s="6">
        <f>'Job ads'!M47</f>
        <v/>
      </c>
      <c r="F816" s="45">
        <f>IF(AND(ISNUMBER(D816),ISNUMBER(E816)),E816-D816,"")</f>
        <v/>
      </c>
      <c r="G816" s="4">
        <f>IF(AND(D816="",E816=""),"Yes",IF(AND(ISNUMBER(D816),ISNUMBER(E816)),IF(ABS(E816-D816)&lt;=1E-9*MAX(1,ABS(D816)),"Yes","No"),IF(D816=E816,"Yes","No")))</f>
        <v/>
      </c>
    </row>
    <row r="817">
      <c r="A817" s="4" t="inlineStr">
        <is>
          <t>Job ads</t>
        </is>
      </c>
      <c r="B817" s="4" t="inlineStr">
        <is>
          <t>Operations L5 ES annual min</t>
        </is>
      </c>
      <c r="D817" s="5" t="n">
        <v>58000</v>
      </c>
      <c r="E817" s="6">
        <f>'Job ads'!I48</f>
        <v/>
      </c>
      <c r="F817" s="45">
        <f>IF(AND(ISNUMBER(D817),ISNUMBER(E817)),E817-D817,"")</f>
        <v/>
      </c>
      <c r="G817" s="4">
        <f>IF(AND(D817="",E817=""),"Yes",IF(AND(ISNUMBER(D817),ISNUMBER(E817)),IF(ABS(E817-D817)&lt;=1E-9*MAX(1,ABS(D817)),"Yes","No"),IF(D817=E817,"Yes","No")))</f>
        <v/>
      </c>
    </row>
    <row r="818">
      <c r="A818" s="4" t="inlineStr">
        <is>
          <t>Job ads</t>
        </is>
      </c>
      <c r="B818" s="4" t="inlineStr">
        <is>
          <t>Operations L5 ES annual max</t>
        </is>
      </c>
      <c r="D818" s="5" t="n">
        <v>87500</v>
      </c>
      <c r="E818" s="6">
        <f>'Job ads'!J48</f>
        <v/>
      </c>
      <c r="F818" s="45">
        <f>IF(AND(ISNUMBER(D818),ISNUMBER(E818)),E818-D818,"")</f>
        <v/>
      </c>
      <c r="G818" s="4">
        <f>IF(AND(D818="",E818=""),"Yes",IF(AND(ISNUMBER(D818),ISNUMBER(E818)),IF(ABS(E818-D818)&lt;=1E-9*MAX(1,ABS(D818)),"Yes","No"),IF(D818=E818,"Yes","No")))</f>
        <v/>
      </c>
    </row>
    <row r="819">
      <c r="A819" s="4" t="inlineStr">
        <is>
          <t>Job ads</t>
        </is>
      </c>
      <c r="B819" s="4" t="inlineStr">
        <is>
          <t>Operations L5 ES monthly min</t>
        </is>
      </c>
      <c r="D819" s="5" t="n">
        <v>4800</v>
      </c>
      <c r="E819" s="6">
        <f>'Job ads'!K48</f>
        <v/>
      </c>
      <c r="F819" s="45">
        <f>IF(AND(ISNUMBER(D819),ISNUMBER(E819)),E819-D819,"")</f>
        <v/>
      </c>
      <c r="G819" s="4">
        <f>IF(AND(D819="",E819=""),"Yes",IF(AND(ISNUMBER(D819),ISNUMBER(E819)),IF(ABS(E819-D819)&lt;=1E-9*MAX(1,ABS(D819)),"Yes","No"),IF(D819=E819,"Yes","No")))</f>
        <v/>
      </c>
    </row>
    <row r="820">
      <c r="A820" s="4" t="inlineStr">
        <is>
          <t>Job ads</t>
        </is>
      </c>
      <c r="B820" s="4" t="inlineStr">
        <is>
          <t>Operations L5 ES monthly max</t>
        </is>
      </c>
      <c r="D820" s="5" t="n">
        <v>7300</v>
      </c>
      <c r="E820" s="6">
        <f>'Job ads'!L48</f>
        <v/>
      </c>
      <c r="F820" s="45">
        <f>IF(AND(ISNUMBER(D820),ISNUMBER(E820)),E820-D820,"")</f>
        <v/>
      </c>
      <c r="G820" s="4">
        <f>IF(AND(D820="",E820=""),"Yes",IF(AND(ISNUMBER(D820),ISNUMBER(E820)),IF(ABS(E820-D820)&lt;=1E-9*MAX(1,ABS(D820)),"Yes","No"),IF(D820=E820,"Yes","No")))</f>
        <v/>
      </c>
    </row>
    <row r="821">
      <c r="A821" s="4" t="inlineStr">
        <is>
          <t>Job ads</t>
        </is>
      </c>
      <c r="B821" s="4" t="inlineStr">
        <is>
          <t>Operations L5 ES text</t>
        </is>
      </c>
      <c r="D821" s="5" t="inlineStr">
        <is>
          <t>EUR 58,000 – 87,500 gross per year, full time</t>
        </is>
      </c>
      <c r="E821" s="6">
        <f>'Job ads'!M48</f>
        <v/>
      </c>
      <c r="F821" s="45">
        <f>IF(AND(ISNUMBER(D821),ISNUMBER(E821)),E821-D821,"")</f>
        <v/>
      </c>
      <c r="G821" s="4">
        <f>IF(AND(D821="",E821=""),"Yes",IF(AND(ISNUMBER(D821),ISNUMBER(E821)),IF(ABS(E821-D821)&lt;=1E-9*MAX(1,ABS(D821)),"Yes","No"),IF(D821=E821,"Yes","No")))</f>
        <v/>
      </c>
    </row>
    <row r="822">
      <c r="A822" s="4" t="inlineStr">
        <is>
          <t>Job ads</t>
        </is>
      </c>
      <c r="B822" s="4" t="inlineStr">
        <is>
          <t>Operations L6 IT annual min</t>
        </is>
      </c>
      <c r="D822" s="5" t="n">
        <v>86000</v>
      </c>
      <c r="E822" s="6">
        <f>'Job ads'!I49</f>
        <v/>
      </c>
      <c r="F822" s="45">
        <f>IF(AND(ISNUMBER(D822),ISNUMBER(E822)),E822-D822,"")</f>
        <v/>
      </c>
      <c r="G822" s="4">
        <f>IF(AND(D822="",E822=""),"Yes",IF(AND(ISNUMBER(D822),ISNUMBER(E822)),IF(ABS(E822-D822)&lt;=1E-9*MAX(1,ABS(D822)),"Yes","No"),IF(D822=E822,"Yes","No")))</f>
        <v/>
      </c>
    </row>
    <row r="823">
      <c r="A823" s="4" t="inlineStr">
        <is>
          <t>Job ads</t>
        </is>
      </c>
      <c r="B823" s="4" t="inlineStr">
        <is>
          <t>Operations L6 IT annual max</t>
        </is>
      </c>
      <c r="D823" s="5" t="n">
        <v>138000</v>
      </c>
      <c r="E823" s="6">
        <f>'Job ads'!J49</f>
        <v/>
      </c>
      <c r="F823" s="45">
        <f>IF(AND(ISNUMBER(D823),ISNUMBER(E823)),E823-D823,"")</f>
        <v/>
      </c>
      <c r="G823" s="4">
        <f>IF(AND(D823="",E823=""),"Yes",IF(AND(ISNUMBER(D823),ISNUMBER(E823)),IF(ABS(E823-D823)&lt;=1E-9*MAX(1,ABS(D823)),"Yes","No"),IF(D823=E823,"Yes","No")))</f>
        <v/>
      </c>
    </row>
    <row r="824">
      <c r="A824" s="4" t="inlineStr">
        <is>
          <t>Job ads</t>
        </is>
      </c>
      <c r="B824" s="4" t="inlineStr">
        <is>
          <t>Operations L6 IT monthly min</t>
        </is>
      </c>
      <c r="D824" s="5" t="n">
        <v>7100</v>
      </c>
      <c r="E824" s="6">
        <f>'Job ads'!K49</f>
        <v/>
      </c>
      <c r="F824" s="45">
        <f>IF(AND(ISNUMBER(D824),ISNUMBER(E824)),E824-D824,"")</f>
        <v/>
      </c>
      <c r="G824" s="4">
        <f>IF(AND(D824="",E824=""),"Yes",IF(AND(ISNUMBER(D824),ISNUMBER(E824)),IF(ABS(E824-D824)&lt;=1E-9*MAX(1,ABS(D824)),"Yes","No"),IF(D824=E824,"Yes","No")))</f>
        <v/>
      </c>
    </row>
    <row r="825">
      <c r="A825" s="4" t="inlineStr">
        <is>
          <t>Job ads</t>
        </is>
      </c>
      <c r="B825" s="4" t="inlineStr">
        <is>
          <t>Operations L6 IT monthly max</t>
        </is>
      </c>
      <c r="D825" s="5" t="n">
        <v>11500</v>
      </c>
      <c r="E825" s="6">
        <f>'Job ads'!L49</f>
        <v/>
      </c>
      <c r="F825" s="45">
        <f>IF(AND(ISNUMBER(D825),ISNUMBER(E825)),E825-D825,"")</f>
        <v/>
      </c>
      <c r="G825" s="4">
        <f>IF(AND(D825="",E825=""),"Yes",IF(AND(ISNUMBER(D825),ISNUMBER(E825)),IF(ABS(E825-D825)&lt;=1E-9*MAX(1,ABS(D825)),"Yes","No"),IF(D825=E825,"Yes","No")))</f>
        <v/>
      </c>
    </row>
    <row r="826">
      <c r="A826" s="4" t="inlineStr">
        <is>
          <t>Job ads</t>
        </is>
      </c>
      <c r="B826" s="4" t="inlineStr">
        <is>
          <t>Operations L6 IT text</t>
        </is>
      </c>
      <c r="D826" s="5" t="inlineStr">
        <is>
          <t>EUR 86,000 – 138,000 gross per year, full time</t>
        </is>
      </c>
      <c r="E826" s="6">
        <f>'Job ads'!M49</f>
        <v/>
      </c>
      <c r="F826" s="45">
        <f>IF(AND(ISNUMBER(D826),ISNUMBER(E826)),E826-D826,"")</f>
        <v/>
      </c>
      <c r="G826" s="4">
        <f>IF(AND(D826="",E826=""),"Yes",IF(AND(ISNUMBER(D826),ISNUMBER(E826)),IF(ABS(E826-D826)&lt;=1E-9*MAX(1,ABS(D826)),"Yes","No"),IF(D826=E826,"Yes","No")))</f>
        <v/>
      </c>
    </row>
    <row r="827">
      <c r="A827" s="4" t="inlineStr">
        <is>
          <t>Job ads</t>
        </is>
      </c>
      <c r="B827" s="4" t="inlineStr">
        <is>
          <t>Operations L6 PL annual min</t>
        </is>
      </c>
      <c r="D827" s="5" t="n">
        <v>242000</v>
      </c>
      <c r="E827" s="6">
        <f>'Job ads'!I50</f>
        <v/>
      </c>
      <c r="F827" s="45">
        <f>IF(AND(ISNUMBER(D827),ISNUMBER(E827)),E827-D827,"")</f>
        <v/>
      </c>
      <c r="G827" s="4">
        <f>IF(AND(D827="",E827=""),"Yes",IF(AND(ISNUMBER(D827),ISNUMBER(E827)),IF(ABS(E827-D827)&lt;=1E-9*MAX(1,ABS(D827)),"Yes","No"),IF(D827=E827,"Yes","No")))</f>
        <v/>
      </c>
    </row>
    <row r="828">
      <c r="A828" s="4" t="inlineStr">
        <is>
          <t>Job ads</t>
        </is>
      </c>
      <c r="B828" s="4" t="inlineStr">
        <is>
          <t>Operations L6 PL annual max</t>
        </is>
      </c>
      <c r="D828" s="5" t="n">
        <v>388000</v>
      </c>
      <c r="E828" s="6">
        <f>'Job ads'!J50</f>
        <v/>
      </c>
      <c r="F828" s="45">
        <f>IF(AND(ISNUMBER(D828),ISNUMBER(E828)),E828-D828,"")</f>
        <v/>
      </c>
      <c r="G828" s="4">
        <f>IF(AND(D828="",E828=""),"Yes",IF(AND(ISNUMBER(D828),ISNUMBER(E828)),IF(ABS(E828-D828)&lt;=1E-9*MAX(1,ABS(D828)),"Yes","No"),IF(D828=E828,"Yes","No")))</f>
        <v/>
      </c>
    </row>
    <row r="829">
      <c r="A829" s="4" t="inlineStr">
        <is>
          <t>Job ads</t>
        </is>
      </c>
      <c r="B829" s="4" t="inlineStr">
        <is>
          <t>Operations L6 PL monthly min</t>
        </is>
      </c>
      <c r="D829" s="5" t="n">
        <v>20100</v>
      </c>
      <c r="E829" s="6">
        <f>'Job ads'!K50</f>
        <v/>
      </c>
      <c r="F829" s="45">
        <f>IF(AND(ISNUMBER(D829),ISNUMBER(E829)),E829-D829,"")</f>
        <v/>
      </c>
      <c r="G829" s="4">
        <f>IF(AND(D829="",E829=""),"Yes",IF(AND(ISNUMBER(D829),ISNUMBER(E829)),IF(ABS(E829-D829)&lt;=1E-9*MAX(1,ABS(D829)),"Yes","No"),IF(D829=E829,"Yes","No")))</f>
        <v/>
      </c>
    </row>
    <row r="830">
      <c r="A830" s="4" t="inlineStr">
        <is>
          <t>Job ads</t>
        </is>
      </c>
      <c r="B830" s="4" t="inlineStr">
        <is>
          <t>Operations L6 PL monthly max</t>
        </is>
      </c>
      <c r="D830" s="5" t="n">
        <v>32400</v>
      </c>
      <c r="E830" s="6">
        <f>'Job ads'!L50</f>
        <v/>
      </c>
      <c r="F830" s="45">
        <f>IF(AND(ISNUMBER(D830),ISNUMBER(E830)),E830-D830,"")</f>
        <v/>
      </c>
      <c r="G830" s="4">
        <f>IF(AND(D830="",E830=""),"Yes",IF(AND(ISNUMBER(D830),ISNUMBER(E830)),IF(ABS(E830-D830)&lt;=1E-9*MAX(1,ABS(D830)),"Yes","No"),IF(D830=E830,"Yes","No")))</f>
        <v/>
      </c>
    </row>
    <row r="831">
      <c r="A831" s="4" t="inlineStr">
        <is>
          <t>Job ads</t>
        </is>
      </c>
      <c r="B831" s="4" t="inlineStr">
        <is>
          <t>Operations L6 PL text</t>
        </is>
      </c>
      <c r="D831" s="5" t="inlineStr">
        <is>
          <t>PLN 20,100 – 32,400 gross per month, full time</t>
        </is>
      </c>
      <c r="E831" s="6">
        <f>'Job ads'!M50</f>
        <v/>
      </c>
      <c r="F831" s="45">
        <f>IF(AND(ISNUMBER(D831),ISNUMBER(E831)),E831-D831,"")</f>
        <v/>
      </c>
      <c r="G831" s="4">
        <f>IF(AND(D831="",E831=""),"Yes",IF(AND(ISNUMBER(D831),ISNUMBER(E831)),IF(ABS(E831-D831)&lt;=1E-9*MAX(1,ABS(D831)),"Yes","No"),IF(D831=E831,"Yes","No")))</f>
        <v/>
      </c>
    </row>
    <row r="832">
      <c r="A832" s="4" t="inlineStr">
        <is>
          <t>Job ads</t>
        </is>
      </c>
      <c r="B832" s="4" t="inlineStr">
        <is>
          <t>Operations L6 DE annual min</t>
        </is>
      </c>
      <c r="D832" s="5" t="n">
        <v>130000</v>
      </c>
      <c r="E832" s="6">
        <f>'Job ads'!I51</f>
        <v/>
      </c>
      <c r="F832" s="45">
        <f>IF(AND(ISNUMBER(D832),ISNUMBER(E832)),E832-D832,"")</f>
        <v/>
      </c>
      <c r="G832" s="4">
        <f>IF(AND(D832="",E832=""),"Yes",IF(AND(ISNUMBER(D832),ISNUMBER(E832)),IF(ABS(E832-D832)&lt;=1E-9*MAX(1,ABS(D832)),"Yes","No"),IF(D832=E832,"Yes","No")))</f>
        <v/>
      </c>
    </row>
    <row r="833">
      <c r="A833" s="4" t="inlineStr">
        <is>
          <t>Job ads</t>
        </is>
      </c>
      <c r="B833" s="4" t="inlineStr">
        <is>
          <t>Operations L6 DE annual max</t>
        </is>
      </c>
      <c r="D833" s="5" t="n">
        <v>208500</v>
      </c>
      <c r="E833" s="6">
        <f>'Job ads'!J51</f>
        <v/>
      </c>
      <c r="F833" s="45">
        <f>IF(AND(ISNUMBER(D833),ISNUMBER(E833)),E833-D833,"")</f>
        <v/>
      </c>
      <c r="G833" s="4">
        <f>IF(AND(D833="",E833=""),"Yes",IF(AND(ISNUMBER(D833),ISNUMBER(E833)),IF(ABS(E833-D833)&lt;=1E-9*MAX(1,ABS(D833)),"Yes","No"),IF(D833=E833,"Yes","No")))</f>
        <v/>
      </c>
    </row>
    <row r="834">
      <c r="A834" s="4" t="inlineStr">
        <is>
          <t>Job ads</t>
        </is>
      </c>
      <c r="B834" s="4" t="inlineStr">
        <is>
          <t>Operations L6 DE monthly min</t>
        </is>
      </c>
      <c r="D834" s="5" t="n">
        <v>10800</v>
      </c>
      <c r="E834" s="6">
        <f>'Job ads'!K51</f>
        <v/>
      </c>
      <c r="F834" s="45">
        <f>IF(AND(ISNUMBER(D834),ISNUMBER(E834)),E834-D834,"")</f>
        <v/>
      </c>
      <c r="G834" s="4">
        <f>IF(AND(D834="",E834=""),"Yes",IF(AND(ISNUMBER(D834),ISNUMBER(E834)),IF(ABS(E834-D834)&lt;=1E-9*MAX(1,ABS(D834)),"Yes","No"),IF(D834=E834,"Yes","No")))</f>
        <v/>
      </c>
    </row>
    <row r="835">
      <c r="A835" s="4" t="inlineStr">
        <is>
          <t>Job ads</t>
        </is>
      </c>
      <c r="B835" s="4" t="inlineStr">
        <is>
          <t>Operations L6 DE monthly max</t>
        </is>
      </c>
      <c r="D835" s="5" t="n">
        <v>17400</v>
      </c>
      <c r="E835" s="6">
        <f>'Job ads'!L51</f>
        <v/>
      </c>
      <c r="F835" s="45">
        <f>IF(AND(ISNUMBER(D835),ISNUMBER(E835)),E835-D835,"")</f>
        <v/>
      </c>
      <c r="G835" s="4">
        <f>IF(AND(D835="",E835=""),"Yes",IF(AND(ISNUMBER(D835),ISNUMBER(E835)),IF(ABS(E835-D835)&lt;=1E-9*MAX(1,ABS(D835)),"Yes","No"),IF(D835=E835,"Yes","No")))</f>
        <v/>
      </c>
    </row>
    <row r="836">
      <c r="A836" s="4" t="inlineStr">
        <is>
          <t>Job ads</t>
        </is>
      </c>
      <c r="B836" s="4" t="inlineStr">
        <is>
          <t>Operations L6 DE text</t>
        </is>
      </c>
      <c r="D836" s="5" t="inlineStr">
        <is>
          <t>EUR 130,000 – 208,500 gross per year, full time</t>
        </is>
      </c>
      <c r="E836" s="6">
        <f>'Job ads'!M51</f>
        <v/>
      </c>
      <c r="F836" s="45">
        <f>IF(AND(ISNUMBER(D836),ISNUMBER(E836)),E836-D836,"")</f>
        <v/>
      </c>
      <c r="G836" s="4">
        <f>IF(AND(D836="",E836=""),"Yes",IF(AND(ISNUMBER(D836),ISNUMBER(E836)),IF(ABS(E836-D836)&lt;=1E-9*MAX(1,ABS(D836)),"Yes","No"),IF(D836=E836,"Yes","No")))</f>
        <v/>
      </c>
    </row>
    <row r="837">
      <c r="A837" s="4" t="inlineStr">
        <is>
          <t>Job ads</t>
        </is>
      </c>
      <c r="B837" s="4" t="inlineStr">
        <is>
          <t>Operations L6 ES annual min</t>
        </is>
      </c>
      <c r="D837" s="5" t="n">
        <v>77500</v>
      </c>
      <c r="E837" s="6">
        <f>'Job ads'!I52</f>
        <v/>
      </c>
      <c r="F837" s="45">
        <f>IF(AND(ISNUMBER(D837),ISNUMBER(E837)),E837-D837,"")</f>
        <v/>
      </c>
      <c r="G837" s="4">
        <f>IF(AND(D837="",E837=""),"Yes",IF(AND(ISNUMBER(D837),ISNUMBER(E837)),IF(ABS(E837-D837)&lt;=1E-9*MAX(1,ABS(D837)),"Yes","No"),IF(D837=E837,"Yes","No")))</f>
        <v/>
      </c>
    </row>
    <row r="838">
      <c r="A838" s="4" t="inlineStr">
        <is>
          <t>Job ads</t>
        </is>
      </c>
      <c r="B838" s="4" t="inlineStr">
        <is>
          <t>Operations L6 ES annual max</t>
        </is>
      </c>
      <c r="D838" s="5" t="n">
        <v>124500</v>
      </c>
      <c r="E838" s="6">
        <f>'Job ads'!J52</f>
        <v/>
      </c>
      <c r="F838" s="45">
        <f>IF(AND(ISNUMBER(D838),ISNUMBER(E838)),E838-D838,"")</f>
        <v/>
      </c>
      <c r="G838" s="4">
        <f>IF(AND(D838="",E838=""),"Yes",IF(AND(ISNUMBER(D838),ISNUMBER(E838)),IF(ABS(E838-D838)&lt;=1E-9*MAX(1,ABS(D838)),"Yes","No"),IF(D838=E838,"Yes","No")))</f>
        <v/>
      </c>
    </row>
    <row r="839">
      <c r="A839" s="4" t="inlineStr">
        <is>
          <t>Job ads</t>
        </is>
      </c>
      <c r="B839" s="4" t="inlineStr">
        <is>
          <t>Operations L6 ES monthly min</t>
        </is>
      </c>
      <c r="D839" s="5" t="n">
        <v>6400</v>
      </c>
      <c r="E839" s="6">
        <f>'Job ads'!K52</f>
        <v/>
      </c>
      <c r="F839" s="45">
        <f>IF(AND(ISNUMBER(D839),ISNUMBER(E839)),E839-D839,"")</f>
        <v/>
      </c>
      <c r="G839" s="4">
        <f>IF(AND(D839="",E839=""),"Yes",IF(AND(ISNUMBER(D839),ISNUMBER(E839)),IF(ABS(E839-D839)&lt;=1E-9*MAX(1,ABS(D839)),"Yes","No"),IF(D839=E839,"Yes","No")))</f>
        <v/>
      </c>
    </row>
    <row r="840">
      <c r="A840" s="4" t="inlineStr">
        <is>
          <t>Job ads</t>
        </is>
      </c>
      <c r="B840" s="4" t="inlineStr">
        <is>
          <t>Operations L6 ES monthly max</t>
        </is>
      </c>
      <c r="D840" s="5" t="n">
        <v>10400</v>
      </c>
      <c r="E840" s="6">
        <f>'Job ads'!L52</f>
        <v/>
      </c>
      <c r="F840" s="45">
        <f>IF(AND(ISNUMBER(D840),ISNUMBER(E840)),E840-D840,"")</f>
        <v/>
      </c>
      <c r="G840" s="4">
        <f>IF(AND(D840="",E840=""),"Yes",IF(AND(ISNUMBER(D840),ISNUMBER(E840)),IF(ABS(E840-D840)&lt;=1E-9*MAX(1,ABS(D840)),"Yes","No"),IF(D840=E840,"Yes","No")))</f>
        <v/>
      </c>
    </row>
    <row r="841">
      <c r="A841" s="4" t="inlineStr">
        <is>
          <t>Job ads</t>
        </is>
      </c>
      <c r="B841" s="4" t="inlineStr">
        <is>
          <t>Operations L6 ES text</t>
        </is>
      </c>
      <c r="D841" s="5" t="inlineStr">
        <is>
          <t>EUR 77,500 – 124,500 gross per year, full time</t>
        </is>
      </c>
      <c r="E841" s="6">
        <f>'Job ads'!M52</f>
        <v/>
      </c>
      <c r="F841" s="45">
        <f>IF(AND(ISNUMBER(D841),ISNUMBER(E841)),E841-D841,"")</f>
        <v/>
      </c>
      <c r="G841" s="4">
        <f>IF(AND(D841="",E841=""),"Yes",IF(AND(ISNUMBER(D841),ISNUMBER(E841)),IF(ABS(E841-D841)&lt;=1E-9*MAX(1,ABS(D841)),"Yes","No"),IF(D841=E841,"Yes","No")))</f>
        <v/>
      </c>
    </row>
    <row r="842">
      <c r="A842" s="4" t="inlineStr">
        <is>
          <t>Job ads</t>
        </is>
      </c>
      <c r="B842" s="4" t="inlineStr">
        <is>
          <t>Tech L1 IT annual min</t>
        </is>
      </c>
      <c r="D842" s="5" t="n">
        <v>25500</v>
      </c>
      <c r="E842" s="6">
        <f>'Job ads'!I53</f>
        <v/>
      </c>
      <c r="F842" s="45">
        <f>IF(AND(ISNUMBER(D842),ISNUMBER(E842)),E842-D842,"")</f>
        <v/>
      </c>
      <c r="G842" s="4">
        <f>IF(AND(D842="",E842=""),"Yes",IF(AND(ISNUMBER(D842),ISNUMBER(E842)),IF(ABS(E842-D842)&lt;=1E-9*MAX(1,ABS(D842)),"Yes","No"),IF(D842=E842,"Yes","No")))</f>
        <v/>
      </c>
    </row>
    <row r="843">
      <c r="A843" s="4" t="inlineStr">
        <is>
          <t>Job ads</t>
        </is>
      </c>
      <c r="B843" s="4" t="inlineStr">
        <is>
          <t>Tech L1 IT annual max</t>
        </is>
      </c>
      <c r="D843" s="5" t="n">
        <v>33500</v>
      </c>
      <c r="E843" s="6">
        <f>'Job ads'!J53</f>
        <v/>
      </c>
      <c r="F843" s="45">
        <f>IF(AND(ISNUMBER(D843),ISNUMBER(E843)),E843-D843,"")</f>
        <v/>
      </c>
      <c r="G843" s="4">
        <f>IF(AND(D843="",E843=""),"Yes",IF(AND(ISNUMBER(D843),ISNUMBER(E843)),IF(ABS(E843-D843)&lt;=1E-9*MAX(1,ABS(D843)),"Yes","No"),IF(D843=E843,"Yes","No")))</f>
        <v/>
      </c>
    </row>
    <row r="844">
      <c r="A844" s="4" t="inlineStr">
        <is>
          <t>Job ads</t>
        </is>
      </c>
      <c r="B844" s="4" t="inlineStr">
        <is>
          <t>Tech L1 IT monthly min</t>
        </is>
      </c>
      <c r="D844" s="5" t="n">
        <v>2100</v>
      </c>
      <c r="E844" s="6">
        <f>'Job ads'!K53</f>
        <v/>
      </c>
      <c r="F844" s="45">
        <f>IF(AND(ISNUMBER(D844),ISNUMBER(E844)),E844-D844,"")</f>
        <v/>
      </c>
      <c r="G844" s="4">
        <f>IF(AND(D844="",E844=""),"Yes",IF(AND(ISNUMBER(D844),ISNUMBER(E844)),IF(ABS(E844-D844)&lt;=1E-9*MAX(1,ABS(D844)),"Yes","No"),IF(D844=E844,"Yes","No")))</f>
        <v/>
      </c>
    </row>
    <row r="845">
      <c r="A845" s="4" t="inlineStr">
        <is>
          <t>Job ads</t>
        </is>
      </c>
      <c r="B845" s="4" t="inlineStr">
        <is>
          <t>Tech L1 IT monthly max</t>
        </is>
      </c>
      <c r="D845" s="5" t="n">
        <v>2800</v>
      </c>
      <c r="E845" s="6">
        <f>'Job ads'!L53</f>
        <v/>
      </c>
      <c r="F845" s="45">
        <f>IF(AND(ISNUMBER(D845),ISNUMBER(E845)),E845-D845,"")</f>
        <v/>
      </c>
      <c r="G845" s="4">
        <f>IF(AND(D845="",E845=""),"Yes",IF(AND(ISNUMBER(D845),ISNUMBER(E845)),IF(ABS(E845-D845)&lt;=1E-9*MAX(1,ABS(D845)),"Yes","No"),IF(D845=E845,"Yes","No")))</f>
        <v/>
      </c>
    </row>
    <row r="846">
      <c r="A846" s="4" t="inlineStr">
        <is>
          <t>Job ads</t>
        </is>
      </c>
      <c r="B846" s="4" t="inlineStr">
        <is>
          <t>Tech L1 IT text</t>
        </is>
      </c>
      <c r="D846" s="5" t="inlineStr">
        <is>
          <t>EUR 25,500 – 33,500 gross per year, full time</t>
        </is>
      </c>
      <c r="E846" s="6">
        <f>'Job ads'!M53</f>
        <v/>
      </c>
      <c r="F846" s="45">
        <f>IF(AND(ISNUMBER(D846),ISNUMBER(E846)),E846-D846,"")</f>
        <v/>
      </c>
      <c r="G846" s="4">
        <f>IF(AND(D846="",E846=""),"Yes",IF(AND(ISNUMBER(D846),ISNUMBER(E846)),IF(ABS(E846-D846)&lt;=1E-9*MAX(1,ABS(D846)),"Yes","No"),IF(D846=E846,"Yes","No")))</f>
        <v/>
      </c>
    </row>
    <row r="847">
      <c r="A847" s="4" t="inlineStr">
        <is>
          <t>Job ads</t>
        </is>
      </c>
      <c r="B847" s="4" t="inlineStr">
        <is>
          <t>Tech L1 PL annual min</t>
        </is>
      </c>
      <c r="D847" s="5" t="n">
        <v>72000</v>
      </c>
      <c r="E847" s="6">
        <f>'Job ads'!I54</f>
        <v/>
      </c>
      <c r="F847" s="45">
        <f>IF(AND(ISNUMBER(D847),ISNUMBER(E847)),E847-D847,"")</f>
        <v/>
      </c>
      <c r="G847" s="4">
        <f>IF(AND(D847="",E847=""),"Yes",IF(AND(ISNUMBER(D847),ISNUMBER(E847)),IF(ABS(E847-D847)&lt;=1E-9*MAX(1,ABS(D847)),"Yes","No"),IF(D847=E847,"Yes","No")))</f>
        <v/>
      </c>
    </row>
    <row r="848">
      <c r="A848" s="4" t="inlineStr">
        <is>
          <t>Job ads</t>
        </is>
      </c>
      <c r="B848" s="4" t="inlineStr">
        <is>
          <t>Tech L1 PL annual max</t>
        </is>
      </c>
      <c r="D848" s="5" t="n">
        <v>94000</v>
      </c>
      <c r="E848" s="6">
        <f>'Job ads'!J54</f>
        <v/>
      </c>
      <c r="F848" s="45">
        <f>IF(AND(ISNUMBER(D848),ISNUMBER(E848)),E848-D848,"")</f>
        <v/>
      </c>
      <c r="G848" s="4">
        <f>IF(AND(D848="",E848=""),"Yes",IF(AND(ISNUMBER(D848),ISNUMBER(E848)),IF(ABS(E848-D848)&lt;=1E-9*MAX(1,ABS(D848)),"Yes","No"),IF(D848=E848,"Yes","No")))</f>
        <v/>
      </c>
    </row>
    <row r="849">
      <c r="A849" s="4" t="inlineStr">
        <is>
          <t>Job ads</t>
        </is>
      </c>
      <c r="B849" s="4" t="inlineStr">
        <is>
          <t>Tech L1 PL monthly min</t>
        </is>
      </c>
      <c r="D849" s="5" t="n">
        <v>6000</v>
      </c>
      <c r="E849" s="6">
        <f>'Job ads'!K54</f>
        <v/>
      </c>
      <c r="F849" s="45">
        <f>IF(AND(ISNUMBER(D849),ISNUMBER(E849)),E849-D849,"")</f>
        <v/>
      </c>
      <c r="G849" s="4">
        <f>IF(AND(D849="",E849=""),"Yes",IF(AND(ISNUMBER(D849),ISNUMBER(E849)),IF(ABS(E849-D849)&lt;=1E-9*MAX(1,ABS(D849)),"Yes","No"),IF(D849=E849,"Yes","No")))</f>
        <v/>
      </c>
    </row>
    <row r="850">
      <c r="A850" s="4" t="inlineStr">
        <is>
          <t>Job ads</t>
        </is>
      </c>
      <c r="B850" s="4" t="inlineStr">
        <is>
          <t>Tech L1 PL monthly max</t>
        </is>
      </c>
      <c r="D850" s="5" t="n">
        <v>7900</v>
      </c>
      <c r="E850" s="6">
        <f>'Job ads'!L54</f>
        <v/>
      </c>
      <c r="F850" s="45">
        <f>IF(AND(ISNUMBER(D850),ISNUMBER(E850)),E850-D850,"")</f>
        <v/>
      </c>
      <c r="G850" s="4">
        <f>IF(AND(D850="",E850=""),"Yes",IF(AND(ISNUMBER(D850),ISNUMBER(E850)),IF(ABS(E850-D850)&lt;=1E-9*MAX(1,ABS(D850)),"Yes","No"),IF(D850=E850,"Yes","No")))</f>
        <v/>
      </c>
    </row>
    <row r="851">
      <c r="A851" s="4" t="inlineStr">
        <is>
          <t>Job ads</t>
        </is>
      </c>
      <c r="B851" s="4" t="inlineStr">
        <is>
          <t>Tech L1 PL text</t>
        </is>
      </c>
      <c r="D851" s="5" t="inlineStr">
        <is>
          <t>PLN 6,000 – 7,900 gross per month, full time</t>
        </is>
      </c>
      <c r="E851" s="6">
        <f>'Job ads'!M54</f>
        <v/>
      </c>
      <c r="F851" s="45">
        <f>IF(AND(ISNUMBER(D851),ISNUMBER(E851)),E851-D851,"")</f>
        <v/>
      </c>
      <c r="G851" s="4">
        <f>IF(AND(D851="",E851=""),"Yes",IF(AND(ISNUMBER(D851),ISNUMBER(E851)),IF(ABS(E851-D851)&lt;=1E-9*MAX(1,ABS(D851)),"Yes","No"),IF(D851=E851,"Yes","No")))</f>
        <v/>
      </c>
    </row>
    <row r="852">
      <c r="A852" s="4" t="inlineStr">
        <is>
          <t>Job ads</t>
        </is>
      </c>
      <c r="B852" s="4" t="inlineStr">
        <is>
          <t>Tech L1 DE annual min</t>
        </is>
      </c>
      <c r="D852" s="5" t="n">
        <v>38500</v>
      </c>
      <c r="E852" s="6">
        <f>'Job ads'!I55</f>
        <v/>
      </c>
      <c r="F852" s="45">
        <f>IF(AND(ISNUMBER(D852),ISNUMBER(E852)),E852-D852,"")</f>
        <v/>
      </c>
      <c r="G852" s="4">
        <f>IF(AND(D852="",E852=""),"Yes",IF(AND(ISNUMBER(D852),ISNUMBER(E852)),IF(ABS(E852-D852)&lt;=1E-9*MAX(1,ABS(D852)),"Yes","No"),IF(D852=E852,"Yes","No")))</f>
        <v/>
      </c>
    </row>
    <row r="853">
      <c r="A853" s="4" t="inlineStr">
        <is>
          <t>Job ads</t>
        </is>
      </c>
      <c r="B853" s="4" t="inlineStr">
        <is>
          <t>Tech L1 DE annual max</t>
        </is>
      </c>
      <c r="D853" s="5" t="n">
        <v>50500</v>
      </c>
      <c r="E853" s="6">
        <f>'Job ads'!J55</f>
        <v/>
      </c>
      <c r="F853" s="45">
        <f>IF(AND(ISNUMBER(D853),ISNUMBER(E853)),E853-D853,"")</f>
        <v/>
      </c>
      <c r="G853" s="4">
        <f>IF(AND(D853="",E853=""),"Yes",IF(AND(ISNUMBER(D853),ISNUMBER(E853)),IF(ABS(E853-D853)&lt;=1E-9*MAX(1,ABS(D853)),"Yes","No"),IF(D853=E853,"Yes","No")))</f>
        <v/>
      </c>
    </row>
    <row r="854">
      <c r="A854" s="4" t="inlineStr">
        <is>
          <t>Job ads</t>
        </is>
      </c>
      <c r="B854" s="4" t="inlineStr">
        <is>
          <t>Tech L1 DE monthly min</t>
        </is>
      </c>
      <c r="D854" s="5" t="n">
        <v>3200</v>
      </c>
      <c r="E854" s="6">
        <f>'Job ads'!K55</f>
        <v/>
      </c>
      <c r="F854" s="45">
        <f>IF(AND(ISNUMBER(D854),ISNUMBER(E854)),E854-D854,"")</f>
        <v/>
      </c>
      <c r="G854" s="4">
        <f>IF(AND(D854="",E854=""),"Yes",IF(AND(ISNUMBER(D854),ISNUMBER(E854)),IF(ABS(E854-D854)&lt;=1E-9*MAX(1,ABS(D854)),"Yes","No"),IF(D854=E854,"Yes","No")))</f>
        <v/>
      </c>
    </row>
    <row r="855">
      <c r="A855" s="4" t="inlineStr">
        <is>
          <t>Job ads</t>
        </is>
      </c>
      <c r="B855" s="4" t="inlineStr">
        <is>
          <t>Tech L1 DE monthly max</t>
        </is>
      </c>
      <c r="D855" s="5" t="n">
        <v>4200</v>
      </c>
      <c r="E855" s="6">
        <f>'Job ads'!L55</f>
        <v/>
      </c>
      <c r="F855" s="45">
        <f>IF(AND(ISNUMBER(D855),ISNUMBER(E855)),E855-D855,"")</f>
        <v/>
      </c>
      <c r="G855" s="4">
        <f>IF(AND(D855="",E855=""),"Yes",IF(AND(ISNUMBER(D855),ISNUMBER(E855)),IF(ABS(E855-D855)&lt;=1E-9*MAX(1,ABS(D855)),"Yes","No"),IF(D855=E855,"Yes","No")))</f>
        <v/>
      </c>
    </row>
    <row r="856">
      <c r="A856" s="4" t="inlineStr">
        <is>
          <t>Job ads</t>
        </is>
      </c>
      <c r="B856" s="4" t="inlineStr">
        <is>
          <t>Tech L1 DE text</t>
        </is>
      </c>
      <c r="D856" s="5" t="inlineStr">
        <is>
          <t>EUR 38,500 – 50,500 gross per year, full time</t>
        </is>
      </c>
      <c r="E856" s="6">
        <f>'Job ads'!M55</f>
        <v/>
      </c>
      <c r="F856" s="45">
        <f>IF(AND(ISNUMBER(D856),ISNUMBER(E856)),E856-D856,"")</f>
        <v/>
      </c>
      <c r="G856" s="4">
        <f>IF(AND(D856="",E856=""),"Yes",IF(AND(ISNUMBER(D856),ISNUMBER(E856)),IF(ABS(E856-D856)&lt;=1E-9*MAX(1,ABS(D856)),"Yes","No"),IF(D856=E856,"Yes","No")))</f>
        <v/>
      </c>
    </row>
    <row r="857">
      <c r="A857" s="4" t="inlineStr">
        <is>
          <t>Job ads</t>
        </is>
      </c>
      <c r="B857" s="4" t="inlineStr">
        <is>
          <t>Tech L1 ES annual min</t>
        </is>
      </c>
      <c r="D857" s="5" t="n">
        <v>23000</v>
      </c>
      <c r="E857" s="6">
        <f>'Job ads'!I56</f>
        <v/>
      </c>
      <c r="F857" s="45">
        <f>IF(AND(ISNUMBER(D857),ISNUMBER(E857)),E857-D857,"")</f>
        <v/>
      </c>
      <c r="G857" s="4">
        <f>IF(AND(D857="",E857=""),"Yes",IF(AND(ISNUMBER(D857),ISNUMBER(E857)),IF(ABS(E857-D857)&lt;=1E-9*MAX(1,ABS(D857)),"Yes","No"),IF(D857=E857,"Yes","No")))</f>
        <v/>
      </c>
    </row>
    <row r="858">
      <c r="A858" s="4" t="inlineStr">
        <is>
          <t>Job ads</t>
        </is>
      </c>
      <c r="B858" s="4" t="inlineStr">
        <is>
          <t>Tech L1 ES annual max</t>
        </is>
      </c>
      <c r="D858" s="5" t="n">
        <v>30500</v>
      </c>
      <c r="E858" s="6">
        <f>'Job ads'!J56</f>
        <v/>
      </c>
      <c r="F858" s="45">
        <f>IF(AND(ISNUMBER(D858),ISNUMBER(E858)),E858-D858,"")</f>
        <v/>
      </c>
      <c r="G858" s="4">
        <f>IF(AND(D858="",E858=""),"Yes",IF(AND(ISNUMBER(D858),ISNUMBER(E858)),IF(ABS(E858-D858)&lt;=1E-9*MAX(1,ABS(D858)),"Yes","No"),IF(D858=E858,"Yes","No")))</f>
        <v/>
      </c>
    </row>
    <row r="859">
      <c r="A859" s="4" t="inlineStr">
        <is>
          <t>Job ads</t>
        </is>
      </c>
      <c r="B859" s="4" t="inlineStr">
        <is>
          <t>Tech L1 ES monthly min</t>
        </is>
      </c>
      <c r="D859" s="5" t="n">
        <v>1900</v>
      </c>
      <c r="E859" s="6">
        <f>'Job ads'!K56</f>
        <v/>
      </c>
      <c r="F859" s="45">
        <f>IF(AND(ISNUMBER(D859),ISNUMBER(E859)),E859-D859,"")</f>
        <v/>
      </c>
      <c r="G859" s="4">
        <f>IF(AND(D859="",E859=""),"Yes",IF(AND(ISNUMBER(D859),ISNUMBER(E859)),IF(ABS(E859-D859)&lt;=1E-9*MAX(1,ABS(D859)),"Yes","No"),IF(D859=E859,"Yes","No")))</f>
        <v/>
      </c>
    </row>
    <row r="860">
      <c r="A860" s="4" t="inlineStr">
        <is>
          <t>Job ads</t>
        </is>
      </c>
      <c r="B860" s="4" t="inlineStr">
        <is>
          <t>Tech L1 ES monthly max</t>
        </is>
      </c>
      <c r="D860" s="5" t="n">
        <v>2600</v>
      </c>
      <c r="E860" s="6">
        <f>'Job ads'!L56</f>
        <v/>
      </c>
      <c r="F860" s="45">
        <f>IF(AND(ISNUMBER(D860),ISNUMBER(E860)),E860-D860,"")</f>
        <v/>
      </c>
      <c r="G860" s="4">
        <f>IF(AND(D860="",E860=""),"Yes",IF(AND(ISNUMBER(D860),ISNUMBER(E860)),IF(ABS(E860-D860)&lt;=1E-9*MAX(1,ABS(D860)),"Yes","No"),IF(D860=E860,"Yes","No")))</f>
        <v/>
      </c>
    </row>
    <row r="861">
      <c r="A861" s="4" t="inlineStr">
        <is>
          <t>Job ads</t>
        </is>
      </c>
      <c r="B861" s="4" t="inlineStr">
        <is>
          <t>Tech L1 ES text</t>
        </is>
      </c>
      <c r="D861" s="5" t="inlineStr">
        <is>
          <t>EUR 23,000 – 30,500 gross per year, full time</t>
        </is>
      </c>
      <c r="E861" s="6">
        <f>'Job ads'!M56</f>
        <v/>
      </c>
      <c r="F861" s="45">
        <f>IF(AND(ISNUMBER(D861),ISNUMBER(E861)),E861-D861,"")</f>
        <v/>
      </c>
      <c r="G861" s="4">
        <f>IF(AND(D861="",E861=""),"Yes",IF(AND(ISNUMBER(D861),ISNUMBER(E861)),IF(ABS(E861-D861)&lt;=1E-9*MAX(1,ABS(D861)),"Yes","No"),IF(D861=E861,"Yes","No")))</f>
        <v/>
      </c>
    </row>
    <row r="862">
      <c r="A862" s="4" t="inlineStr">
        <is>
          <t>Job ads</t>
        </is>
      </c>
      <c r="B862" s="4" t="inlineStr">
        <is>
          <t>Tech L2 IT annual min</t>
        </is>
      </c>
      <c r="D862" s="5" t="n">
        <v>27500</v>
      </c>
      <c r="E862" s="6">
        <f>'Job ads'!I57</f>
        <v/>
      </c>
      <c r="F862" s="45">
        <f>IF(AND(ISNUMBER(D862),ISNUMBER(E862)),E862-D862,"")</f>
        <v/>
      </c>
      <c r="G862" s="4">
        <f>IF(AND(D862="",E862=""),"Yes",IF(AND(ISNUMBER(D862),ISNUMBER(E862)),IF(ABS(E862-D862)&lt;=1E-9*MAX(1,ABS(D862)),"Yes","No"),IF(D862=E862,"Yes","No")))</f>
        <v/>
      </c>
    </row>
    <row r="863">
      <c r="A863" s="4" t="inlineStr">
        <is>
          <t>Job ads</t>
        </is>
      </c>
      <c r="B863" s="4" t="inlineStr">
        <is>
          <t>Tech L2 IT annual max</t>
        </is>
      </c>
      <c r="D863" s="5" t="n">
        <v>36000</v>
      </c>
      <c r="E863" s="6">
        <f>'Job ads'!J57</f>
        <v/>
      </c>
      <c r="F863" s="45">
        <f>IF(AND(ISNUMBER(D863),ISNUMBER(E863)),E863-D863,"")</f>
        <v/>
      </c>
      <c r="G863" s="4">
        <f>IF(AND(D863="",E863=""),"Yes",IF(AND(ISNUMBER(D863),ISNUMBER(E863)),IF(ABS(E863-D863)&lt;=1E-9*MAX(1,ABS(D863)),"Yes","No"),IF(D863=E863,"Yes","No")))</f>
        <v/>
      </c>
    </row>
    <row r="864">
      <c r="A864" s="4" t="inlineStr">
        <is>
          <t>Job ads</t>
        </is>
      </c>
      <c r="B864" s="4" t="inlineStr">
        <is>
          <t>Tech L2 IT monthly min</t>
        </is>
      </c>
      <c r="D864" s="5" t="n">
        <v>2300</v>
      </c>
      <c r="E864" s="6">
        <f>'Job ads'!K57</f>
        <v/>
      </c>
      <c r="F864" s="45">
        <f>IF(AND(ISNUMBER(D864),ISNUMBER(E864)),E864-D864,"")</f>
        <v/>
      </c>
      <c r="G864" s="4">
        <f>IF(AND(D864="",E864=""),"Yes",IF(AND(ISNUMBER(D864),ISNUMBER(E864)),IF(ABS(E864-D864)&lt;=1E-9*MAX(1,ABS(D864)),"Yes","No"),IF(D864=E864,"Yes","No")))</f>
        <v/>
      </c>
    </row>
    <row r="865">
      <c r="A865" s="4" t="inlineStr">
        <is>
          <t>Job ads</t>
        </is>
      </c>
      <c r="B865" s="4" t="inlineStr">
        <is>
          <t>Tech L2 IT monthly max</t>
        </is>
      </c>
      <c r="D865" s="5" t="n">
        <v>3000</v>
      </c>
      <c r="E865" s="6">
        <f>'Job ads'!L57</f>
        <v/>
      </c>
      <c r="F865" s="45">
        <f>IF(AND(ISNUMBER(D865),ISNUMBER(E865)),E865-D865,"")</f>
        <v/>
      </c>
      <c r="G865" s="4">
        <f>IF(AND(D865="",E865=""),"Yes",IF(AND(ISNUMBER(D865),ISNUMBER(E865)),IF(ABS(E865-D865)&lt;=1E-9*MAX(1,ABS(D865)),"Yes","No"),IF(D865=E865,"Yes","No")))</f>
        <v/>
      </c>
    </row>
    <row r="866">
      <c r="A866" s="4" t="inlineStr">
        <is>
          <t>Job ads</t>
        </is>
      </c>
      <c r="B866" s="4" t="inlineStr">
        <is>
          <t>Tech L2 IT text</t>
        </is>
      </c>
      <c r="D866" s="5" t="inlineStr">
        <is>
          <t>EUR 27,500 – 36,000 gross per year, full time</t>
        </is>
      </c>
      <c r="E866" s="6">
        <f>'Job ads'!M57</f>
        <v/>
      </c>
      <c r="F866" s="45">
        <f>IF(AND(ISNUMBER(D866),ISNUMBER(E866)),E866-D866,"")</f>
        <v/>
      </c>
      <c r="G866" s="4">
        <f>IF(AND(D866="",E866=""),"Yes",IF(AND(ISNUMBER(D866),ISNUMBER(E866)),IF(ABS(E866-D866)&lt;=1E-9*MAX(1,ABS(D866)),"Yes","No"),IF(D866=E866,"Yes","No")))</f>
        <v/>
      </c>
    </row>
    <row r="867">
      <c r="A867" s="4" t="inlineStr">
        <is>
          <t>Job ads</t>
        </is>
      </c>
      <c r="B867" s="4" t="inlineStr">
        <is>
          <t>Tech L2 PL annual min</t>
        </is>
      </c>
      <c r="D867" s="5" t="n">
        <v>77000</v>
      </c>
      <c r="E867" s="6">
        <f>'Job ads'!I58</f>
        <v/>
      </c>
      <c r="F867" s="45">
        <f>IF(AND(ISNUMBER(D867),ISNUMBER(E867)),E867-D867,"")</f>
        <v/>
      </c>
      <c r="G867" s="4">
        <f>IF(AND(D867="",E867=""),"Yes",IF(AND(ISNUMBER(D867),ISNUMBER(E867)),IF(ABS(E867-D867)&lt;=1E-9*MAX(1,ABS(D867)),"Yes","No"),IF(D867=E867,"Yes","No")))</f>
        <v/>
      </c>
    </row>
    <row r="868">
      <c r="A868" s="4" t="inlineStr">
        <is>
          <t>Job ads</t>
        </is>
      </c>
      <c r="B868" s="4" t="inlineStr">
        <is>
          <t>Tech L2 PL annual max</t>
        </is>
      </c>
      <c r="D868" s="5" t="n">
        <v>102000</v>
      </c>
      <c r="E868" s="6">
        <f>'Job ads'!J58</f>
        <v/>
      </c>
      <c r="F868" s="45">
        <f>IF(AND(ISNUMBER(D868),ISNUMBER(E868)),E868-D868,"")</f>
        <v/>
      </c>
      <c r="G868" s="4">
        <f>IF(AND(D868="",E868=""),"Yes",IF(AND(ISNUMBER(D868),ISNUMBER(E868)),IF(ABS(E868-D868)&lt;=1E-9*MAX(1,ABS(D868)),"Yes","No"),IF(D868=E868,"Yes","No")))</f>
        <v/>
      </c>
    </row>
    <row r="869">
      <c r="A869" s="4" t="inlineStr">
        <is>
          <t>Job ads</t>
        </is>
      </c>
      <c r="B869" s="4" t="inlineStr">
        <is>
          <t>Tech L2 PL monthly min</t>
        </is>
      </c>
      <c r="D869" s="5" t="n">
        <v>6400</v>
      </c>
      <c r="E869" s="6">
        <f>'Job ads'!K58</f>
        <v/>
      </c>
      <c r="F869" s="45">
        <f>IF(AND(ISNUMBER(D869),ISNUMBER(E869)),E869-D869,"")</f>
        <v/>
      </c>
      <c r="G869" s="4">
        <f>IF(AND(D869="",E869=""),"Yes",IF(AND(ISNUMBER(D869),ISNUMBER(E869)),IF(ABS(E869-D869)&lt;=1E-9*MAX(1,ABS(D869)),"Yes","No"),IF(D869=E869,"Yes","No")))</f>
        <v/>
      </c>
    </row>
    <row r="870">
      <c r="A870" s="4" t="inlineStr">
        <is>
          <t>Job ads</t>
        </is>
      </c>
      <c r="B870" s="4" t="inlineStr">
        <is>
          <t>Tech L2 PL monthly max</t>
        </is>
      </c>
      <c r="D870" s="5" t="n">
        <v>8500</v>
      </c>
      <c r="E870" s="6">
        <f>'Job ads'!L58</f>
        <v/>
      </c>
      <c r="F870" s="45">
        <f>IF(AND(ISNUMBER(D870),ISNUMBER(E870)),E870-D870,"")</f>
        <v/>
      </c>
      <c r="G870" s="4">
        <f>IF(AND(D870="",E870=""),"Yes",IF(AND(ISNUMBER(D870),ISNUMBER(E870)),IF(ABS(E870-D870)&lt;=1E-9*MAX(1,ABS(D870)),"Yes","No"),IF(D870=E870,"Yes","No")))</f>
        <v/>
      </c>
    </row>
    <row r="871">
      <c r="A871" s="4" t="inlineStr">
        <is>
          <t>Job ads</t>
        </is>
      </c>
      <c r="B871" s="4" t="inlineStr">
        <is>
          <t>Tech L2 PL text</t>
        </is>
      </c>
      <c r="D871" s="5" t="inlineStr">
        <is>
          <t>PLN 6,400 – 8,500 gross per month, full time</t>
        </is>
      </c>
      <c r="E871" s="6">
        <f>'Job ads'!M58</f>
        <v/>
      </c>
      <c r="F871" s="45">
        <f>IF(AND(ISNUMBER(D871),ISNUMBER(E871)),E871-D871,"")</f>
        <v/>
      </c>
      <c r="G871" s="4">
        <f>IF(AND(D871="",E871=""),"Yes",IF(AND(ISNUMBER(D871),ISNUMBER(E871)),IF(ABS(E871-D871)&lt;=1E-9*MAX(1,ABS(D871)),"Yes","No"),IF(D871=E871,"Yes","No")))</f>
        <v/>
      </c>
    </row>
    <row r="872">
      <c r="A872" s="4" t="inlineStr">
        <is>
          <t>Job ads</t>
        </is>
      </c>
      <c r="B872" s="4" t="inlineStr">
        <is>
          <t>Tech L2 DE annual min</t>
        </is>
      </c>
      <c r="D872" s="5" t="n">
        <v>41500</v>
      </c>
      <c r="E872" s="6">
        <f>'Job ads'!I59</f>
        <v/>
      </c>
      <c r="F872" s="45">
        <f>IF(AND(ISNUMBER(D872),ISNUMBER(E872)),E872-D872,"")</f>
        <v/>
      </c>
      <c r="G872" s="4">
        <f>IF(AND(D872="",E872=""),"Yes",IF(AND(ISNUMBER(D872),ISNUMBER(E872)),IF(ABS(E872-D872)&lt;=1E-9*MAX(1,ABS(D872)),"Yes","No"),IF(D872=E872,"Yes","No")))</f>
        <v/>
      </c>
    </row>
    <row r="873">
      <c r="A873" s="4" t="inlineStr">
        <is>
          <t>Job ads</t>
        </is>
      </c>
      <c r="B873" s="4" t="inlineStr">
        <is>
          <t>Tech L2 DE annual max</t>
        </is>
      </c>
      <c r="D873" s="5" t="n">
        <v>54500</v>
      </c>
      <c r="E873" s="6">
        <f>'Job ads'!J59</f>
        <v/>
      </c>
      <c r="F873" s="45">
        <f>IF(AND(ISNUMBER(D873),ISNUMBER(E873)),E873-D873,"")</f>
        <v/>
      </c>
      <c r="G873" s="4">
        <f>IF(AND(D873="",E873=""),"Yes",IF(AND(ISNUMBER(D873),ISNUMBER(E873)),IF(ABS(E873-D873)&lt;=1E-9*MAX(1,ABS(D873)),"Yes","No"),IF(D873=E873,"Yes","No")))</f>
        <v/>
      </c>
    </row>
    <row r="874">
      <c r="A874" s="4" t="inlineStr">
        <is>
          <t>Job ads</t>
        </is>
      </c>
      <c r="B874" s="4" t="inlineStr">
        <is>
          <t>Tech L2 DE monthly min</t>
        </is>
      </c>
      <c r="D874" s="5" t="n">
        <v>3400</v>
      </c>
      <c r="E874" s="6">
        <f>'Job ads'!K59</f>
        <v/>
      </c>
      <c r="F874" s="45">
        <f>IF(AND(ISNUMBER(D874),ISNUMBER(E874)),E874-D874,"")</f>
        <v/>
      </c>
      <c r="G874" s="4">
        <f>IF(AND(D874="",E874=""),"Yes",IF(AND(ISNUMBER(D874),ISNUMBER(E874)),IF(ABS(E874-D874)&lt;=1E-9*MAX(1,ABS(D874)),"Yes","No"),IF(D874=E874,"Yes","No")))</f>
        <v/>
      </c>
    </row>
    <row r="875">
      <c r="A875" s="4" t="inlineStr">
        <is>
          <t>Job ads</t>
        </is>
      </c>
      <c r="B875" s="4" t="inlineStr">
        <is>
          <t>Tech L2 DE monthly max</t>
        </is>
      </c>
      <c r="D875" s="5" t="n">
        <v>4600</v>
      </c>
      <c r="E875" s="6">
        <f>'Job ads'!L59</f>
        <v/>
      </c>
      <c r="F875" s="45">
        <f>IF(AND(ISNUMBER(D875),ISNUMBER(E875)),E875-D875,"")</f>
        <v/>
      </c>
      <c r="G875" s="4">
        <f>IF(AND(D875="",E875=""),"Yes",IF(AND(ISNUMBER(D875),ISNUMBER(E875)),IF(ABS(E875-D875)&lt;=1E-9*MAX(1,ABS(D875)),"Yes","No"),IF(D875=E875,"Yes","No")))</f>
        <v/>
      </c>
    </row>
    <row r="876">
      <c r="A876" s="4" t="inlineStr">
        <is>
          <t>Job ads</t>
        </is>
      </c>
      <c r="B876" s="4" t="inlineStr">
        <is>
          <t>Tech L2 DE text</t>
        </is>
      </c>
      <c r="D876" s="5" t="inlineStr">
        <is>
          <t>EUR 41,500 – 54,500 gross per year, full time</t>
        </is>
      </c>
      <c r="E876" s="6">
        <f>'Job ads'!M59</f>
        <v/>
      </c>
      <c r="F876" s="45">
        <f>IF(AND(ISNUMBER(D876),ISNUMBER(E876)),E876-D876,"")</f>
        <v/>
      </c>
      <c r="G876" s="4">
        <f>IF(AND(D876="",E876=""),"Yes",IF(AND(ISNUMBER(D876),ISNUMBER(E876)),IF(ABS(E876-D876)&lt;=1E-9*MAX(1,ABS(D876)),"Yes","No"),IF(D876=E876,"Yes","No")))</f>
        <v/>
      </c>
    </row>
    <row r="877">
      <c r="A877" s="4" t="inlineStr">
        <is>
          <t>Job ads</t>
        </is>
      </c>
      <c r="B877" s="4" t="inlineStr">
        <is>
          <t>Tech L2 ES annual min</t>
        </is>
      </c>
      <c r="D877" s="5" t="n">
        <v>24500</v>
      </c>
      <c r="E877" s="6">
        <f>'Job ads'!I60</f>
        <v/>
      </c>
      <c r="F877" s="45">
        <f>IF(AND(ISNUMBER(D877),ISNUMBER(E877)),E877-D877,"")</f>
        <v/>
      </c>
      <c r="G877" s="4">
        <f>IF(AND(D877="",E877=""),"Yes",IF(AND(ISNUMBER(D877),ISNUMBER(E877)),IF(ABS(E877-D877)&lt;=1E-9*MAX(1,ABS(D877)),"Yes","No"),IF(D877=E877,"Yes","No")))</f>
        <v/>
      </c>
    </row>
    <row r="878">
      <c r="A878" s="4" t="inlineStr">
        <is>
          <t>Job ads</t>
        </is>
      </c>
      <c r="B878" s="4" t="inlineStr">
        <is>
          <t>Tech L2 ES annual max</t>
        </is>
      </c>
      <c r="D878" s="5" t="n">
        <v>32500</v>
      </c>
      <c r="E878" s="6">
        <f>'Job ads'!J60</f>
        <v/>
      </c>
      <c r="F878" s="45">
        <f>IF(AND(ISNUMBER(D878),ISNUMBER(E878)),E878-D878,"")</f>
        <v/>
      </c>
      <c r="G878" s="4">
        <f>IF(AND(D878="",E878=""),"Yes",IF(AND(ISNUMBER(D878),ISNUMBER(E878)),IF(ABS(E878-D878)&lt;=1E-9*MAX(1,ABS(D878)),"Yes","No"),IF(D878=E878,"Yes","No")))</f>
        <v/>
      </c>
    </row>
    <row r="879">
      <c r="A879" s="4" t="inlineStr">
        <is>
          <t>Job ads</t>
        </is>
      </c>
      <c r="B879" s="4" t="inlineStr">
        <is>
          <t>Tech L2 ES monthly min</t>
        </is>
      </c>
      <c r="D879" s="5" t="n">
        <v>2000</v>
      </c>
      <c r="E879" s="6">
        <f>'Job ads'!K60</f>
        <v/>
      </c>
      <c r="F879" s="45">
        <f>IF(AND(ISNUMBER(D879),ISNUMBER(E879)),E879-D879,"")</f>
        <v/>
      </c>
      <c r="G879" s="4">
        <f>IF(AND(D879="",E879=""),"Yes",IF(AND(ISNUMBER(D879),ISNUMBER(E879)),IF(ABS(E879-D879)&lt;=1E-9*MAX(1,ABS(D879)),"Yes","No"),IF(D879=E879,"Yes","No")))</f>
        <v/>
      </c>
    </row>
    <row r="880">
      <c r="A880" s="4" t="inlineStr">
        <is>
          <t>Job ads</t>
        </is>
      </c>
      <c r="B880" s="4" t="inlineStr">
        <is>
          <t>Tech L2 ES monthly max</t>
        </is>
      </c>
      <c r="D880" s="5" t="n">
        <v>2800</v>
      </c>
      <c r="E880" s="6">
        <f>'Job ads'!L60</f>
        <v/>
      </c>
      <c r="F880" s="45">
        <f>IF(AND(ISNUMBER(D880),ISNUMBER(E880)),E880-D880,"")</f>
        <v/>
      </c>
      <c r="G880" s="4">
        <f>IF(AND(D880="",E880=""),"Yes",IF(AND(ISNUMBER(D880),ISNUMBER(E880)),IF(ABS(E880-D880)&lt;=1E-9*MAX(1,ABS(D880)),"Yes","No"),IF(D880=E880,"Yes","No")))</f>
        <v/>
      </c>
    </row>
    <row r="881">
      <c r="A881" s="4" t="inlineStr">
        <is>
          <t>Job ads</t>
        </is>
      </c>
      <c r="B881" s="4" t="inlineStr">
        <is>
          <t>Tech L2 ES text</t>
        </is>
      </c>
      <c r="D881" s="5" t="inlineStr">
        <is>
          <t>EUR 24,500 – 32,500 gross per year, full time</t>
        </is>
      </c>
      <c r="E881" s="6">
        <f>'Job ads'!M60</f>
        <v/>
      </c>
      <c r="F881" s="45">
        <f>IF(AND(ISNUMBER(D881),ISNUMBER(E881)),E881-D881,"")</f>
        <v/>
      </c>
      <c r="G881" s="4">
        <f>IF(AND(D881="",E881=""),"Yes",IF(AND(ISNUMBER(D881),ISNUMBER(E881)),IF(ABS(E881-D881)&lt;=1E-9*MAX(1,ABS(D881)),"Yes","No"),IF(D881=E881,"Yes","No")))</f>
        <v/>
      </c>
    </row>
    <row r="882">
      <c r="A882" s="4" t="inlineStr">
        <is>
          <t>Job ads</t>
        </is>
      </c>
      <c r="B882" s="4" t="inlineStr">
        <is>
          <t>Tech L3 IT annual min</t>
        </is>
      </c>
      <c r="D882" s="5" t="n">
        <v>37000</v>
      </c>
      <c r="E882" s="6">
        <f>'Job ads'!I61</f>
        <v/>
      </c>
      <c r="F882" s="45">
        <f>IF(AND(ISNUMBER(D882),ISNUMBER(E882)),E882-D882,"")</f>
        <v/>
      </c>
      <c r="G882" s="4">
        <f>IF(AND(D882="",E882=""),"Yes",IF(AND(ISNUMBER(D882),ISNUMBER(E882)),IF(ABS(E882-D882)&lt;=1E-9*MAX(1,ABS(D882)),"Yes","No"),IF(D882=E882,"Yes","No")))</f>
        <v/>
      </c>
    </row>
    <row r="883">
      <c r="A883" s="4" t="inlineStr">
        <is>
          <t>Job ads</t>
        </is>
      </c>
      <c r="B883" s="4" t="inlineStr">
        <is>
          <t>Tech L3 IT annual max</t>
        </is>
      </c>
      <c r="D883" s="5" t="n">
        <v>52000</v>
      </c>
      <c r="E883" s="6">
        <f>'Job ads'!J61</f>
        <v/>
      </c>
      <c r="F883" s="45">
        <f>IF(AND(ISNUMBER(D883),ISNUMBER(E883)),E883-D883,"")</f>
        <v/>
      </c>
      <c r="G883" s="4">
        <f>IF(AND(D883="",E883=""),"Yes",IF(AND(ISNUMBER(D883),ISNUMBER(E883)),IF(ABS(E883-D883)&lt;=1E-9*MAX(1,ABS(D883)),"Yes","No"),IF(D883=E883,"Yes","No")))</f>
        <v/>
      </c>
    </row>
    <row r="884">
      <c r="A884" s="4" t="inlineStr">
        <is>
          <t>Job ads</t>
        </is>
      </c>
      <c r="B884" s="4" t="inlineStr">
        <is>
          <t>Tech L3 IT monthly min</t>
        </is>
      </c>
      <c r="D884" s="5" t="n">
        <v>3000</v>
      </c>
      <c r="E884" s="6">
        <f>'Job ads'!K61</f>
        <v/>
      </c>
      <c r="F884" s="45">
        <f>IF(AND(ISNUMBER(D884),ISNUMBER(E884)),E884-D884,"")</f>
        <v/>
      </c>
      <c r="G884" s="4">
        <f>IF(AND(D884="",E884=""),"Yes",IF(AND(ISNUMBER(D884),ISNUMBER(E884)),IF(ABS(E884-D884)&lt;=1E-9*MAX(1,ABS(D884)),"Yes","No"),IF(D884=E884,"Yes","No")))</f>
        <v/>
      </c>
    </row>
    <row r="885">
      <c r="A885" s="4" t="inlineStr">
        <is>
          <t>Job ads</t>
        </is>
      </c>
      <c r="B885" s="4" t="inlineStr">
        <is>
          <t>Tech L3 IT monthly max</t>
        </is>
      </c>
      <c r="D885" s="5" t="n">
        <v>4400</v>
      </c>
      <c r="E885" s="6">
        <f>'Job ads'!L61</f>
        <v/>
      </c>
      <c r="F885" s="45">
        <f>IF(AND(ISNUMBER(D885),ISNUMBER(E885)),E885-D885,"")</f>
        <v/>
      </c>
      <c r="G885" s="4">
        <f>IF(AND(D885="",E885=""),"Yes",IF(AND(ISNUMBER(D885),ISNUMBER(E885)),IF(ABS(E885-D885)&lt;=1E-9*MAX(1,ABS(D885)),"Yes","No"),IF(D885=E885,"Yes","No")))</f>
        <v/>
      </c>
    </row>
    <row r="886">
      <c r="A886" s="4" t="inlineStr">
        <is>
          <t>Job ads</t>
        </is>
      </c>
      <c r="B886" s="4" t="inlineStr">
        <is>
          <t>Tech L3 IT text</t>
        </is>
      </c>
      <c r="D886" s="5" t="inlineStr">
        <is>
          <t>EUR 37,000 – 52,000 gross per year, full time</t>
        </is>
      </c>
      <c r="E886" s="6">
        <f>'Job ads'!M61</f>
        <v/>
      </c>
      <c r="F886" s="45">
        <f>IF(AND(ISNUMBER(D886),ISNUMBER(E886)),E886-D886,"")</f>
        <v/>
      </c>
      <c r="G886" s="4">
        <f>IF(AND(D886="",E886=""),"Yes",IF(AND(ISNUMBER(D886),ISNUMBER(E886)),IF(ABS(E886-D886)&lt;=1E-9*MAX(1,ABS(D886)),"Yes","No"),IF(D886=E886,"Yes","No")))</f>
        <v/>
      </c>
    </row>
    <row r="887">
      <c r="A887" s="4" t="inlineStr">
        <is>
          <t>Job ads</t>
        </is>
      </c>
      <c r="B887" s="4" t="inlineStr">
        <is>
          <t>Tech L3 PL annual min</t>
        </is>
      </c>
      <c r="D887" s="5" t="n">
        <v>104000</v>
      </c>
      <c r="E887" s="6">
        <f>'Job ads'!I62</f>
        <v/>
      </c>
      <c r="F887" s="45">
        <f>IF(AND(ISNUMBER(D887),ISNUMBER(E887)),E887-D887,"")</f>
        <v/>
      </c>
      <c r="G887" s="4">
        <f>IF(AND(D887="",E887=""),"Yes",IF(AND(ISNUMBER(D887),ISNUMBER(E887)),IF(ABS(E887-D887)&lt;=1E-9*MAX(1,ABS(D887)),"Yes","No"),IF(D887=E887,"Yes","No")))</f>
        <v/>
      </c>
    </row>
    <row r="888">
      <c r="A888" s="4" t="inlineStr">
        <is>
          <t>Job ads</t>
        </is>
      </c>
      <c r="B888" s="4" t="inlineStr">
        <is>
          <t>Tech L3 PL annual max</t>
        </is>
      </c>
      <c r="D888" s="5" t="n">
        <v>147000</v>
      </c>
      <c r="E888" s="6">
        <f>'Job ads'!J62</f>
        <v/>
      </c>
      <c r="F888" s="45">
        <f>IF(AND(ISNUMBER(D888),ISNUMBER(E888)),E888-D888,"")</f>
        <v/>
      </c>
      <c r="G888" s="4">
        <f>IF(AND(D888="",E888=""),"Yes",IF(AND(ISNUMBER(D888),ISNUMBER(E888)),IF(ABS(E888-D888)&lt;=1E-9*MAX(1,ABS(D888)),"Yes","No"),IF(D888=E888,"Yes","No")))</f>
        <v/>
      </c>
    </row>
    <row r="889">
      <c r="A889" s="4" t="inlineStr">
        <is>
          <t>Job ads</t>
        </is>
      </c>
      <c r="B889" s="4" t="inlineStr">
        <is>
          <t>Tech L3 PL monthly min</t>
        </is>
      </c>
      <c r="D889" s="5" t="n">
        <v>8700</v>
      </c>
      <c r="E889" s="6">
        <f>'Job ads'!K62</f>
        <v/>
      </c>
      <c r="F889" s="45">
        <f>IF(AND(ISNUMBER(D889),ISNUMBER(E889)),E889-D889,"")</f>
        <v/>
      </c>
      <c r="G889" s="4">
        <f>IF(AND(D889="",E889=""),"Yes",IF(AND(ISNUMBER(D889),ISNUMBER(E889)),IF(ABS(E889-D889)&lt;=1E-9*MAX(1,ABS(D889)),"Yes","No"),IF(D889=E889,"Yes","No")))</f>
        <v/>
      </c>
    </row>
    <row r="890">
      <c r="A890" s="4" t="inlineStr">
        <is>
          <t>Job ads</t>
        </is>
      </c>
      <c r="B890" s="4" t="inlineStr">
        <is>
          <t>Tech L3 PL monthly max</t>
        </is>
      </c>
      <c r="D890" s="5" t="n">
        <v>12200</v>
      </c>
      <c r="E890" s="6">
        <f>'Job ads'!L62</f>
        <v/>
      </c>
      <c r="F890" s="45">
        <f>IF(AND(ISNUMBER(D890),ISNUMBER(E890)),E890-D890,"")</f>
        <v/>
      </c>
      <c r="G890" s="4">
        <f>IF(AND(D890="",E890=""),"Yes",IF(AND(ISNUMBER(D890),ISNUMBER(E890)),IF(ABS(E890-D890)&lt;=1E-9*MAX(1,ABS(D890)),"Yes","No"),IF(D890=E890,"Yes","No")))</f>
        <v/>
      </c>
    </row>
    <row r="891">
      <c r="A891" s="4" t="inlineStr">
        <is>
          <t>Job ads</t>
        </is>
      </c>
      <c r="B891" s="4" t="inlineStr">
        <is>
          <t>Tech L3 PL text</t>
        </is>
      </c>
      <c r="D891" s="5" t="inlineStr">
        <is>
          <t>PLN 8,700 – 12,200 gross per month, full time</t>
        </is>
      </c>
      <c r="E891" s="6">
        <f>'Job ads'!M62</f>
        <v/>
      </c>
      <c r="F891" s="45">
        <f>IF(AND(ISNUMBER(D891),ISNUMBER(E891)),E891-D891,"")</f>
        <v/>
      </c>
      <c r="G891" s="4">
        <f>IF(AND(D891="",E891=""),"Yes",IF(AND(ISNUMBER(D891),ISNUMBER(E891)),IF(ABS(E891-D891)&lt;=1E-9*MAX(1,ABS(D891)),"Yes","No"),IF(D891=E891,"Yes","No")))</f>
        <v/>
      </c>
    </row>
    <row r="892">
      <c r="A892" s="4" t="inlineStr">
        <is>
          <t>Job ads</t>
        </is>
      </c>
      <c r="B892" s="4" t="inlineStr">
        <is>
          <t>Tech L3 DE annual min</t>
        </is>
      </c>
      <c r="D892" s="5" t="n">
        <v>56000</v>
      </c>
      <c r="E892" s="6">
        <f>'Job ads'!I63</f>
        <v/>
      </c>
      <c r="F892" s="45">
        <f>IF(AND(ISNUMBER(D892),ISNUMBER(E892)),E892-D892,"")</f>
        <v/>
      </c>
      <c r="G892" s="4">
        <f>IF(AND(D892="",E892=""),"Yes",IF(AND(ISNUMBER(D892),ISNUMBER(E892)),IF(ABS(E892-D892)&lt;=1E-9*MAX(1,ABS(D892)),"Yes","No"),IF(D892=E892,"Yes","No")))</f>
        <v/>
      </c>
    </row>
    <row r="893">
      <c r="A893" s="4" t="inlineStr">
        <is>
          <t>Job ads</t>
        </is>
      </c>
      <c r="B893" s="4" t="inlineStr">
        <is>
          <t>Tech L3 DE annual max</t>
        </is>
      </c>
      <c r="D893" s="5" t="n">
        <v>78500</v>
      </c>
      <c r="E893" s="6">
        <f>'Job ads'!J63</f>
        <v/>
      </c>
      <c r="F893" s="45">
        <f>IF(AND(ISNUMBER(D893),ISNUMBER(E893)),E893-D893,"")</f>
        <v/>
      </c>
      <c r="G893" s="4">
        <f>IF(AND(D893="",E893=""),"Yes",IF(AND(ISNUMBER(D893),ISNUMBER(E893)),IF(ABS(E893-D893)&lt;=1E-9*MAX(1,ABS(D893)),"Yes","No"),IF(D893=E893,"Yes","No")))</f>
        <v/>
      </c>
    </row>
    <row r="894">
      <c r="A894" s="4" t="inlineStr">
        <is>
          <t>Job ads</t>
        </is>
      </c>
      <c r="B894" s="4" t="inlineStr">
        <is>
          <t>Tech L3 DE monthly min</t>
        </is>
      </c>
      <c r="D894" s="5" t="n">
        <v>4600</v>
      </c>
      <c r="E894" s="6">
        <f>'Job ads'!K63</f>
        <v/>
      </c>
      <c r="F894" s="45">
        <f>IF(AND(ISNUMBER(D894),ISNUMBER(E894)),E894-D894,"")</f>
        <v/>
      </c>
      <c r="G894" s="4">
        <f>IF(AND(D894="",E894=""),"Yes",IF(AND(ISNUMBER(D894),ISNUMBER(E894)),IF(ABS(E894-D894)&lt;=1E-9*MAX(1,ABS(D894)),"Yes","No"),IF(D894=E894,"Yes","No")))</f>
        <v/>
      </c>
    </row>
    <row r="895">
      <c r="A895" s="4" t="inlineStr">
        <is>
          <t>Job ads</t>
        </is>
      </c>
      <c r="B895" s="4" t="inlineStr">
        <is>
          <t>Tech L3 DE monthly max</t>
        </is>
      </c>
      <c r="D895" s="5" t="n">
        <v>6600</v>
      </c>
      <c r="E895" s="6">
        <f>'Job ads'!L63</f>
        <v/>
      </c>
      <c r="F895" s="45">
        <f>IF(AND(ISNUMBER(D895),ISNUMBER(E895)),E895-D895,"")</f>
        <v/>
      </c>
      <c r="G895" s="4">
        <f>IF(AND(D895="",E895=""),"Yes",IF(AND(ISNUMBER(D895),ISNUMBER(E895)),IF(ABS(E895-D895)&lt;=1E-9*MAX(1,ABS(D895)),"Yes","No"),IF(D895=E895,"Yes","No")))</f>
        <v/>
      </c>
    </row>
    <row r="896">
      <c r="A896" s="4" t="inlineStr">
        <is>
          <t>Job ads</t>
        </is>
      </c>
      <c r="B896" s="4" t="inlineStr">
        <is>
          <t>Tech L3 DE text</t>
        </is>
      </c>
      <c r="D896" s="5" t="inlineStr">
        <is>
          <t>EUR 56,000 – 78,500 gross per year, full time</t>
        </is>
      </c>
      <c r="E896" s="6">
        <f>'Job ads'!M63</f>
        <v/>
      </c>
      <c r="F896" s="45">
        <f>IF(AND(ISNUMBER(D896),ISNUMBER(E896)),E896-D896,"")</f>
        <v/>
      </c>
      <c r="G896" s="4">
        <f>IF(AND(D896="",E896=""),"Yes",IF(AND(ISNUMBER(D896),ISNUMBER(E896)),IF(ABS(E896-D896)&lt;=1E-9*MAX(1,ABS(D896)),"Yes","No"),IF(D896=E896,"Yes","No")))</f>
        <v/>
      </c>
    </row>
    <row r="897">
      <c r="A897" s="4" t="inlineStr">
        <is>
          <t>Job ads</t>
        </is>
      </c>
      <c r="B897" s="4" t="inlineStr">
        <is>
          <t>Tech L3 ES annual min</t>
        </is>
      </c>
      <c r="D897" s="5" t="n">
        <v>33000</v>
      </c>
      <c r="E897" s="6">
        <f>'Job ads'!I64</f>
        <v/>
      </c>
      <c r="F897" s="45">
        <f>IF(AND(ISNUMBER(D897),ISNUMBER(E897)),E897-D897,"")</f>
        <v/>
      </c>
      <c r="G897" s="4">
        <f>IF(AND(D897="",E897=""),"Yes",IF(AND(ISNUMBER(D897),ISNUMBER(E897)),IF(ABS(E897-D897)&lt;=1E-9*MAX(1,ABS(D897)),"Yes","No"),IF(D897=E897,"Yes","No")))</f>
        <v/>
      </c>
    </row>
    <row r="898">
      <c r="A898" s="4" t="inlineStr">
        <is>
          <t>Job ads</t>
        </is>
      </c>
      <c r="B898" s="4" t="inlineStr">
        <is>
          <t>Tech L3 ES annual max</t>
        </is>
      </c>
      <c r="D898" s="5" t="n">
        <v>47000</v>
      </c>
      <c r="E898" s="6">
        <f>'Job ads'!J64</f>
        <v/>
      </c>
      <c r="F898" s="45">
        <f>IF(AND(ISNUMBER(D898),ISNUMBER(E898)),E898-D898,"")</f>
        <v/>
      </c>
      <c r="G898" s="4">
        <f>IF(AND(D898="",E898=""),"Yes",IF(AND(ISNUMBER(D898),ISNUMBER(E898)),IF(ABS(E898-D898)&lt;=1E-9*MAX(1,ABS(D898)),"Yes","No"),IF(D898=E898,"Yes","No")))</f>
        <v/>
      </c>
    </row>
    <row r="899">
      <c r="A899" s="4" t="inlineStr">
        <is>
          <t>Job ads</t>
        </is>
      </c>
      <c r="B899" s="4" t="inlineStr">
        <is>
          <t>Tech L3 ES monthly min</t>
        </is>
      </c>
      <c r="D899" s="5" t="n">
        <v>2700</v>
      </c>
      <c r="E899" s="6">
        <f>'Job ads'!K64</f>
        <v/>
      </c>
      <c r="F899" s="45">
        <f>IF(AND(ISNUMBER(D899),ISNUMBER(E899)),E899-D899,"")</f>
        <v/>
      </c>
      <c r="G899" s="4">
        <f>IF(AND(D899="",E899=""),"Yes",IF(AND(ISNUMBER(D899),ISNUMBER(E899)),IF(ABS(E899-D899)&lt;=1E-9*MAX(1,ABS(D899)),"Yes","No"),IF(D899=E899,"Yes","No")))</f>
        <v/>
      </c>
    </row>
    <row r="900">
      <c r="A900" s="4" t="inlineStr">
        <is>
          <t>Job ads</t>
        </is>
      </c>
      <c r="B900" s="4" t="inlineStr">
        <is>
          <t>Tech L3 ES monthly max</t>
        </is>
      </c>
      <c r="D900" s="5" t="n">
        <v>4000</v>
      </c>
      <c r="E900" s="6">
        <f>'Job ads'!L64</f>
        <v/>
      </c>
      <c r="F900" s="45">
        <f>IF(AND(ISNUMBER(D900),ISNUMBER(E900)),E900-D900,"")</f>
        <v/>
      </c>
      <c r="G900" s="4">
        <f>IF(AND(D900="",E900=""),"Yes",IF(AND(ISNUMBER(D900),ISNUMBER(E900)),IF(ABS(E900-D900)&lt;=1E-9*MAX(1,ABS(D900)),"Yes","No"),IF(D900=E900,"Yes","No")))</f>
        <v/>
      </c>
    </row>
    <row r="901">
      <c r="A901" s="4" t="inlineStr">
        <is>
          <t>Job ads</t>
        </is>
      </c>
      <c r="B901" s="4" t="inlineStr">
        <is>
          <t>Tech L3 ES text</t>
        </is>
      </c>
      <c r="D901" s="5" t="inlineStr">
        <is>
          <t>EUR 33,000 – 47,000 gross per year, full time</t>
        </is>
      </c>
      <c r="E901" s="6">
        <f>'Job ads'!M64</f>
        <v/>
      </c>
      <c r="F901" s="45">
        <f>IF(AND(ISNUMBER(D901),ISNUMBER(E901)),E901-D901,"")</f>
        <v/>
      </c>
      <c r="G901" s="4">
        <f>IF(AND(D901="",E901=""),"Yes",IF(AND(ISNUMBER(D901),ISNUMBER(E901)),IF(ABS(E901-D901)&lt;=1E-9*MAX(1,ABS(D901)),"Yes","No"),IF(D901=E901,"Yes","No")))</f>
        <v/>
      </c>
    </row>
    <row r="902">
      <c r="A902" s="4" t="inlineStr">
        <is>
          <t>Job ads</t>
        </is>
      </c>
      <c r="B902" s="4" t="inlineStr">
        <is>
          <t>Tech L4 IT annual min</t>
        </is>
      </c>
      <c r="D902" s="5" t="n">
        <v>48500</v>
      </c>
      <c r="E902" s="6">
        <f>'Job ads'!I65</f>
        <v/>
      </c>
      <c r="F902" s="45">
        <f>IF(AND(ISNUMBER(D902),ISNUMBER(E902)),E902-D902,"")</f>
        <v/>
      </c>
      <c r="G902" s="4">
        <f>IF(AND(D902="",E902=""),"Yes",IF(AND(ISNUMBER(D902),ISNUMBER(E902)),IF(ABS(E902-D902)&lt;=1E-9*MAX(1,ABS(D902)),"Yes","No"),IF(D902=E902,"Yes","No")))</f>
        <v/>
      </c>
    </row>
    <row r="903">
      <c r="A903" s="4" t="inlineStr">
        <is>
          <t>Job ads</t>
        </is>
      </c>
      <c r="B903" s="4" t="inlineStr">
        <is>
          <t>Tech L4 IT annual max</t>
        </is>
      </c>
      <c r="D903" s="5" t="n">
        <v>68500</v>
      </c>
      <c r="E903" s="6">
        <f>'Job ads'!J65</f>
        <v/>
      </c>
      <c r="F903" s="45">
        <f>IF(AND(ISNUMBER(D903),ISNUMBER(E903)),E903-D903,"")</f>
        <v/>
      </c>
      <c r="G903" s="4">
        <f>IF(AND(D903="",E903=""),"Yes",IF(AND(ISNUMBER(D903),ISNUMBER(E903)),IF(ABS(E903-D903)&lt;=1E-9*MAX(1,ABS(D903)),"Yes","No"),IF(D903=E903,"Yes","No")))</f>
        <v/>
      </c>
    </row>
    <row r="904">
      <c r="A904" s="4" t="inlineStr">
        <is>
          <t>Job ads</t>
        </is>
      </c>
      <c r="B904" s="4" t="inlineStr">
        <is>
          <t>Tech L4 IT monthly min</t>
        </is>
      </c>
      <c r="D904" s="5" t="n">
        <v>4000</v>
      </c>
      <c r="E904" s="6">
        <f>'Job ads'!K65</f>
        <v/>
      </c>
      <c r="F904" s="45">
        <f>IF(AND(ISNUMBER(D904),ISNUMBER(E904)),E904-D904,"")</f>
        <v/>
      </c>
      <c r="G904" s="4">
        <f>IF(AND(D904="",E904=""),"Yes",IF(AND(ISNUMBER(D904),ISNUMBER(E904)),IF(ABS(E904-D904)&lt;=1E-9*MAX(1,ABS(D904)),"Yes","No"),IF(D904=E904,"Yes","No")))</f>
        <v/>
      </c>
    </row>
    <row r="905">
      <c r="A905" s="4" t="inlineStr">
        <is>
          <t>Job ads</t>
        </is>
      </c>
      <c r="B905" s="4" t="inlineStr">
        <is>
          <t>Tech L4 IT monthly max</t>
        </is>
      </c>
      <c r="D905" s="5" t="n">
        <v>5700</v>
      </c>
      <c r="E905" s="6">
        <f>'Job ads'!L65</f>
        <v/>
      </c>
      <c r="F905" s="45">
        <f>IF(AND(ISNUMBER(D905),ISNUMBER(E905)),E905-D905,"")</f>
        <v/>
      </c>
      <c r="G905" s="4">
        <f>IF(AND(D905="",E905=""),"Yes",IF(AND(ISNUMBER(D905),ISNUMBER(E905)),IF(ABS(E905-D905)&lt;=1E-9*MAX(1,ABS(D905)),"Yes","No"),IF(D905=E905,"Yes","No")))</f>
        <v/>
      </c>
    </row>
    <row r="906">
      <c r="A906" s="4" t="inlineStr">
        <is>
          <t>Job ads</t>
        </is>
      </c>
      <c r="B906" s="4" t="inlineStr">
        <is>
          <t>Tech L4 IT text</t>
        </is>
      </c>
      <c r="D906" s="5" t="inlineStr">
        <is>
          <t>EUR 48,500 – 68,500 gross per year, full time</t>
        </is>
      </c>
      <c r="E906" s="6">
        <f>'Job ads'!M65</f>
        <v/>
      </c>
      <c r="F906" s="45">
        <f>IF(AND(ISNUMBER(D906),ISNUMBER(E906)),E906-D906,"")</f>
        <v/>
      </c>
      <c r="G906" s="4">
        <f>IF(AND(D906="",E906=""),"Yes",IF(AND(ISNUMBER(D906),ISNUMBER(E906)),IF(ABS(E906-D906)&lt;=1E-9*MAX(1,ABS(D906)),"Yes","No"),IF(D906=E906,"Yes","No")))</f>
        <v/>
      </c>
    </row>
    <row r="907">
      <c r="A907" s="4" t="inlineStr">
        <is>
          <t>Job ads</t>
        </is>
      </c>
      <c r="B907" s="4" t="inlineStr">
        <is>
          <t>Tech L4 PL annual min</t>
        </is>
      </c>
      <c r="D907" s="5" t="n">
        <v>137000</v>
      </c>
      <c r="E907" s="6">
        <f>'Job ads'!I66</f>
        <v/>
      </c>
      <c r="F907" s="45">
        <f>IF(AND(ISNUMBER(D907),ISNUMBER(E907)),E907-D907,"")</f>
        <v/>
      </c>
      <c r="G907" s="4">
        <f>IF(AND(D907="",E907=""),"Yes",IF(AND(ISNUMBER(D907),ISNUMBER(E907)),IF(ABS(E907-D907)&lt;=1E-9*MAX(1,ABS(D907)),"Yes","No"),IF(D907=E907,"Yes","No")))</f>
        <v/>
      </c>
    </row>
    <row r="908">
      <c r="A908" s="4" t="inlineStr">
        <is>
          <t>Job ads</t>
        </is>
      </c>
      <c r="B908" s="4" t="inlineStr">
        <is>
          <t>Tech L4 PL annual max</t>
        </is>
      </c>
      <c r="D908" s="5" t="n">
        <v>192000</v>
      </c>
      <c r="E908" s="6">
        <f>'Job ads'!J66</f>
        <v/>
      </c>
      <c r="F908" s="45">
        <f>IF(AND(ISNUMBER(D908),ISNUMBER(E908)),E908-D908,"")</f>
        <v/>
      </c>
      <c r="G908" s="4">
        <f>IF(AND(D908="",E908=""),"Yes",IF(AND(ISNUMBER(D908),ISNUMBER(E908)),IF(ABS(E908-D908)&lt;=1E-9*MAX(1,ABS(D908)),"Yes","No"),IF(D908=E908,"Yes","No")))</f>
        <v/>
      </c>
    </row>
    <row r="909">
      <c r="A909" s="4" t="inlineStr">
        <is>
          <t>Job ads</t>
        </is>
      </c>
      <c r="B909" s="4" t="inlineStr">
        <is>
          <t>Tech L4 PL monthly min</t>
        </is>
      </c>
      <c r="D909" s="5" t="n">
        <v>11400</v>
      </c>
      <c r="E909" s="6">
        <f>'Job ads'!K66</f>
        <v/>
      </c>
      <c r="F909" s="45">
        <f>IF(AND(ISNUMBER(D909),ISNUMBER(E909)),E909-D909,"")</f>
        <v/>
      </c>
      <c r="G909" s="4">
        <f>IF(AND(D909="",E909=""),"Yes",IF(AND(ISNUMBER(D909),ISNUMBER(E909)),IF(ABS(E909-D909)&lt;=1E-9*MAX(1,ABS(D909)),"Yes","No"),IF(D909=E909,"Yes","No")))</f>
        <v/>
      </c>
    </row>
    <row r="910">
      <c r="A910" s="4" t="inlineStr">
        <is>
          <t>Job ads</t>
        </is>
      </c>
      <c r="B910" s="4" t="inlineStr">
        <is>
          <t>Tech L4 PL monthly max</t>
        </is>
      </c>
      <c r="D910" s="5" t="n">
        <v>16000</v>
      </c>
      <c r="E910" s="6">
        <f>'Job ads'!L66</f>
        <v/>
      </c>
      <c r="F910" s="45">
        <f>IF(AND(ISNUMBER(D910),ISNUMBER(E910)),E910-D910,"")</f>
        <v/>
      </c>
      <c r="G910" s="4">
        <f>IF(AND(D910="",E910=""),"Yes",IF(AND(ISNUMBER(D910),ISNUMBER(E910)),IF(ABS(E910-D910)&lt;=1E-9*MAX(1,ABS(D910)),"Yes","No"),IF(D910=E910,"Yes","No")))</f>
        <v/>
      </c>
    </row>
    <row r="911">
      <c r="A911" s="4" t="inlineStr">
        <is>
          <t>Job ads</t>
        </is>
      </c>
      <c r="B911" s="4" t="inlineStr">
        <is>
          <t>Tech L4 PL text</t>
        </is>
      </c>
      <c r="D911" s="5" t="inlineStr">
        <is>
          <t>PLN 11,400 – 16,000 gross per month, full time</t>
        </is>
      </c>
      <c r="E911" s="6">
        <f>'Job ads'!M66</f>
        <v/>
      </c>
      <c r="F911" s="45">
        <f>IF(AND(ISNUMBER(D911),ISNUMBER(E911)),E911-D911,"")</f>
        <v/>
      </c>
      <c r="G911" s="4">
        <f>IF(AND(D911="",E911=""),"Yes",IF(AND(ISNUMBER(D911),ISNUMBER(E911)),IF(ABS(E911-D911)&lt;=1E-9*MAX(1,ABS(D911)),"Yes","No"),IF(D911=E911,"Yes","No")))</f>
        <v/>
      </c>
    </row>
    <row r="912">
      <c r="A912" s="4" t="inlineStr">
        <is>
          <t>Job ads</t>
        </is>
      </c>
      <c r="B912" s="4" t="inlineStr">
        <is>
          <t>Tech L4 DE annual min</t>
        </is>
      </c>
      <c r="D912" s="5" t="n">
        <v>73500</v>
      </c>
      <c r="E912" s="6">
        <f>'Job ads'!I67</f>
        <v/>
      </c>
      <c r="F912" s="45">
        <f>IF(AND(ISNUMBER(D912),ISNUMBER(E912)),E912-D912,"")</f>
        <v/>
      </c>
      <c r="G912" s="4">
        <f>IF(AND(D912="",E912=""),"Yes",IF(AND(ISNUMBER(D912),ISNUMBER(E912)),IF(ABS(E912-D912)&lt;=1E-9*MAX(1,ABS(D912)),"Yes","No"),IF(D912=E912,"Yes","No")))</f>
        <v/>
      </c>
    </row>
    <row r="913">
      <c r="A913" s="4" t="inlineStr">
        <is>
          <t>Job ads</t>
        </is>
      </c>
      <c r="B913" s="4" t="inlineStr">
        <is>
          <t>Tech L4 DE annual max</t>
        </is>
      </c>
      <c r="D913" s="5" t="n">
        <v>103500</v>
      </c>
      <c r="E913" s="6">
        <f>'Job ads'!J67</f>
        <v/>
      </c>
      <c r="F913" s="45">
        <f>IF(AND(ISNUMBER(D913),ISNUMBER(E913)),E913-D913,"")</f>
        <v/>
      </c>
      <c r="G913" s="4">
        <f>IF(AND(D913="",E913=""),"Yes",IF(AND(ISNUMBER(D913),ISNUMBER(E913)),IF(ABS(E913-D913)&lt;=1E-9*MAX(1,ABS(D913)),"Yes","No"),IF(D913=E913,"Yes","No")))</f>
        <v/>
      </c>
    </row>
    <row r="914">
      <c r="A914" s="4" t="inlineStr">
        <is>
          <t>Job ads</t>
        </is>
      </c>
      <c r="B914" s="4" t="inlineStr">
        <is>
          <t>Tech L4 DE monthly min</t>
        </is>
      </c>
      <c r="D914" s="5" t="n">
        <v>6100</v>
      </c>
      <c r="E914" s="6">
        <f>'Job ads'!K67</f>
        <v/>
      </c>
      <c r="F914" s="45">
        <f>IF(AND(ISNUMBER(D914),ISNUMBER(E914)),E914-D914,"")</f>
        <v/>
      </c>
      <c r="G914" s="4">
        <f>IF(AND(D914="",E914=""),"Yes",IF(AND(ISNUMBER(D914),ISNUMBER(E914)),IF(ABS(E914-D914)&lt;=1E-9*MAX(1,ABS(D914)),"Yes","No"),IF(D914=E914,"Yes","No")))</f>
        <v/>
      </c>
    </row>
    <row r="915">
      <c r="A915" s="4" t="inlineStr">
        <is>
          <t>Job ads</t>
        </is>
      </c>
      <c r="B915" s="4" t="inlineStr">
        <is>
          <t>Tech L4 DE monthly max</t>
        </is>
      </c>
      <c r="D915" s="5" t="n">
        <v>8600</v>
      </c>
      <c r="E915" s="6">
        <f>'Job ads'!L67</f>
        <v/>
      </c>
      <c r="F915" s="45">
        <f>IF(AND(ISNUMBER(D915),ISNUMBER(E915)),E915-D915,"")</f>
        <v/>
      </c>
      <c r="G915" s="4">
        <f>IF(AND(D915="",E915=""),"Yes",IF(AND(ISNUMBER(D915),ISNUMBER(E915)),IF(ABS(E915-D915)&lt;=1E-9*MAX(1,ABS(D915)),"Yes","No"),IF(D915=E915,"Yes","No")))</f>
        <v/>
      </c>
    </row>
    <row r="916">
      <c r="A916" s="4" t="inlineStr">
        <is>
          <t>Job ads</t>
        </is>
      </c>
      <c r="B916" s="4" t="inlineStr">
        <is>
          <t>Tech L4 DE text</t>
        </is>
      </c>
      <c r="D916" s="5" t="inlineStr">
        <is>
          <t>EUR 73,500 – 103,500 gross per year, full time</t>
        </is>
      </c>
      <c r="E916" s="6">
        <f>'Job ads'!M67</f>
        <v/>
      </c>
      <c r="F916" s="45">
        <f>IF(AND(ISNUMBER(D916),ISNUMBER(E916)),E916-D916,"")</f>
        <v/>
      </c>
      <c r="G916" s="4">
        <f>IF(AND(D916="",E916=""),"Yes",IF(AND(ISNUMBER(D916),ISNUMBER(E916)),IF(ABS(E916-D916)&lt;=1E-9*MAX(1,ABS(D916)),"Yes","No"),IF(D916=E916,"Yes","No")))</f>
        <v/>
      </c>
    </row>
    <row r="917">
      <c r="A917" s="4" t="inlineStr">
        <is>
          <t>Job ads</t>
        </is>
      </c>
      <c r="B917" s="4" t="inlineStr">
        <is>
          <t>Tech L4 ES annual min</t>
        </is>
      </c>
      <c r="D917" s="5" t="n">
        <v>43500</v>
      </c>
      <c r="E917" s="6">
        <f>'Job ads'!I68</f>
        <v/>
      </c>
      <c r="F917" s="45">
        <f>IF(AND(ISNUMBER(D917),ISNUMBER(E917)),E917-D917,"")</f>
        <v/>
      </c>
      <c r="G917" s="4">
        <f>IF(AND(D917="",E917=""),"Yes",IF(AND(ISNUMBER(D917),ISNUMBER(E917)),IF(ABS(E917-D917)&lt;=1E-9*MAX(1,ABS(D917)),"Yes","No"),IF(D917=E917,"Yes","No")))</f>
        <v/>
      </c>
    </row>
    <row r="918">
      <c r="A918" s="4" t="inlineStr">
        <is>
          <t>Job ads</t>
        </is>
      </c>
      <c r="B918" s="4" t="inlineStr">
        <is>
          <t>Tech L4 ES annual max</t>
        </is>
      </c>
      <c r="D918" s="5" t="n">
        <v>62000</v>
      </c>
      <c r="E918" s="6">
        <f>'Job ads'!J68</f>
        <v/>
      </c>
      <c r="F918" s="45">
        <f>IF(AND(ISNUMBER(D918),ISNUMBER(E918)),E918-D918,"")</f>
        <v/>
      </c>
      <c r="G918" s="4">
        <f>IF(AND(D918="",E918=""),"Yes",IF(AND(ISNUMBER(D918),ISNUMBER(E918)),IF(ABS(E918-D918)&lt;=1E-9*MAX(1,ABS(D918)),"Yes","No"),IF(D918=E918,"Yes","No")))</f>
        <v/>
      </c>
    </row>
    <row r="919">
      <c r="A919" s="4" t="inlineStr">
        <is>
          <t>Job ads</t>
        </is>
      </c>
      <c r="B919" s="4" t="inlineStr">
        <is>
          <t>Tech L4 ES monthly min</t>
        </is>
      </c>
      <c r="D919" s="5" t="n">
        <v>3600</v>
      </c>
      <c r="E919" s="6">
        <f>'Job ads'!K68</f>
        <v/>
      </c>
      <c r="F919" s="45">
        <f>IF(AND(ISNUMBER(D919),ISNUMBER(E919)),E919-D919,"")</f>
        <v/>
      </c>
      <c r="G919" s="4">
        <f>IF(AND(D919="",E919=""),"Yes",IF(AND(ISNUMBER(D919),ISNUMBER(E919)),IF(ABS(E919-D919)&lt;=1E-9*MAX(1,ABS(D919)),"Yes","No"),IF(D919=E919,"Yes","No")))</f>
        <v/>
      </c>
    </row>
    <row r="920">
      <c r="A920" s="4" t="inlineStr">
        <is>
          <t>Job ads</t>
        </is>
      </c>
      <c r="B920" s="4" t="inlineStr">
        <is>
          <t>Tech L4 ES monthly max</t>
        </is>
      </c>
      <c r="D920" s="5" t="n">
        <v>5200</v>
      </c>
      <c r="E920" s="6">
        <f>'Job ads'!L68</f>
        <v/>
      </c>
      <c r="F920" s="45">
        <f>IF(AND(ISNUMBER(D920),ISNUMBER(E920)),E920-D920,"")</f>
        <v/>
      </c>
      <c r="G920" s="4">
        <f>IF(AND(D920="",E920=""),"Yes",IF(AND(ISNUMBER(D920),ISNUMBER(E920)),IF(ABS(E920-D920)&lt;=1E-9*MAX(1,ABS(D920)),"Yes","No"),IF(D920=E920,"Yes","No")))</f>
        <v/>
      </c>
    </row>
    <row r="921">
      <c r="A921" s="4" t="inlineStr">
        <is>
          <t>Job ads</t>
        </is>
      </c>
      <c r="B921" s="4" t="inlineStr">
        <is>
          <t>Tech L4 ES text</t>
        </is>
      </c>
      <c r="D921" s="5" t="inlineStr">
        <is>
          <t>EUR 43,500 – 62,000 gross per year, full time</t>
        </is>
      </c>
      <c r="E921" s="6">
        <f>'Job ads'!M68</f>
        <v/>
      </c>
      <c r="F921" s="45">
        <f>IF(AND(ISNUMBER(D921),ISNUMBER(E921)),E921-D921,"")</f>
        <v/>
      </c>
      <c r="G921" s="4">
        <f>IF(AND(D921="",E921=""),"Yes",IF(AND(ISNUMBER(D921),ISNUMBER(E921)),IF(ABS(E921-D921)&lt;=1E-9*MAX(1,ABS(D921)),"Yes","No"),IF(D921=E921,"Yes","No")))</f>
        <v/>
      </c>
    </row>
    <row r="922">
      <c r="A922" s="4" t="inlineStr">
        <is>
          <t>Job ads</t>
        </is>
      </c>
      <c r="B922" s="4" t="inlineStr">
        <is>
          <t>Tech L5 IT annual min</t>
        </is>
      </c>
      <c r="D922" s="5" t="n">
        <v>64500</v>
      </c>
      <c r="E922" s="6">
        <f>'Job ads'!I69</f>
        <v/>
      </c>
      <c r="F922" s="45">
        <f>IF(AND(ISNUMBER(D922),ISNUMBER(E922)),E922-D922,"")</f>
        <v/>
      </c>
      <c r="G922" s="4">
        <f>IF(AND(D922="",E922=""),"Yes",IF(AND(ISNUMBER(D922),ISNUMBER(E922)),IF(ABS(E922-D922)&lt;=1E-9*MAX(1,ABS(D922)),"Yes","No"),IF(D922=E922,"Yes","No")))</f>
        <v/>
      </c>
    </row>
    <row r="923">
      <c r="A923" s="4" t="inlineStr">
        <is>
          <t>Job ads</t>
        </is>
      </c>
      <c r="B923" s="4" t="inlineStr">
        <is>
          <t>Tech L5 IT annual max</t>
        </is>
      </c>
      <c r="D923" s="5" t="n">
        <v>97000</v>
      </c>
      <c r="E923" s="6">
        <f>'Job ads'!J69</f>
        <v/>
      </c>
      <c r="F923" s="45">
        <f>IF(AND(ISNUMBER(D923),ISNUMBER(E923)),E923-D923,"")</f>
        <v/>
      </c>
      <c r="G923" s="4">
        <f>IF(AND(D923="",E923=""),"Yes",IF(AND(ISNUMBER(D923),ISNUMBER(E923)),IF(ABS(E923-D923)&lt;=1E-9*MAX(1,ABS(D923)),"Yes","No"),IF(D923=E923,"Yes","No")))</f>
        <v/>
      </c>
    </row>
    <row r="924">
      <c r="A924" s="4" t="inlineStr">
        <is>
          <t>Job ads</t>
        </is>
      </c>
      <c r="B924" s="4" t="inlineStr">
        <is>
          <t>Tech L5 IT monthly min</t>
        </is>
      </c>
      <c r="D924" s="5" t="n">
        <v>5300</v>
      </c>
      <c r="E924" s="6">
        <f>'Job ads'!K69</f>
        <v/>
      </c>
      <c r="F924" s="45">
        <f>IF(AND(ISNUMBER(D924),ISNUMBER(E924)),E924-D924,"")</f>
        <v/>
      </c>
      <c r="G924" s="4">
        <f>IF(AND(D924="",E924=""),"Yes",IF(AND(ISNUMBER(D924),ISNUMBER(E924)),IF(ABS(E924-D924)&lt;=1E-9*MAX(1,ABS(D924)),"Yes","No"),IF(D924=E924,"Yes","No")))</f>
        <v/>
      </c>
    </row>
    <row r="925">
      <c r="A925" s="4" t="inlineStr">
        <is>
          <t>Job ads</t>
        </is>
      </c>
      <c r="B925" s="4" t="inlineStr">
        <is>
          <t>Tech L5 IT monthly max</t>
        </is>
      </c>
      <c r="D925" s="5" t="n">
        <v>8100</v>
      </c>
      <c r="E925" s="6">
        <f>'Job ads'!L69</f>
        <v/>
      </c>
      <c r="F925" s="45">
        <f>IF(AND(ISNUMBER(D925),ISNUMBER(E925)),E925-D925,"")</f>
        <v/>
      </c>
      <c r="G925" s="4">
        <f>IF(AND(D925="",E925=""),"Yes",IF(AND(ISNUMBER(D925),ISNUMBER(E925)),IF(ABS(E925-D925)&lt;=1E-9*MAX(1,ABS(D925)),"Yes","No"),IF(D925=E925,"Yes","No")))</f>
        <v/>
      </c>
    </row>
    <row r="926">
      <c r="A926" s="4" t="inlineStr">
        <is>
          <t>Job ads</t>
        </is>
      </c>
      <c r="B926" s="4" t="inlineStr">
        <is>
          <t>Tech L5 IT text</t>
        </is>
      </c>
      <c r="D926" s="5" t="inlineStr">
        <is>
          <t>EUR 64,500 – 97,000 gross per year, full time</t>
        </is>
      </c>
      <c r="E926" s="6">
        <f>'Job ads'!M69</f>
        <v/>
      </c>
      <c r="F926" s="45">
        <f>IF(AND(ISNUMBER(D926),ISNUMBER(E926)),E926-D926,"")</f>
        <v/>
      </c>
      <c r="G926" s="4">
        <f>IF(AND(D926="",E926=""),"Yes",IF(AND(ISNUMBER(D926),ISNUMBER(E926)),IF(ABS(E926-D926)&lt;=1E-9*MAX(1,ABS(D926)),"Yes","No"),IF(D926=E926,"Yes","No")))</f>
        <v/>
      </c>
    </row>
    <row r="927">
      <c r="A927" s="4" t="inlineStr">
        <is>
          <t>Job ads</t>
        </is>
      </c>
      <c r="B927" s="4" t="inlineStr">
        <is>
          <t>Tech L5 PL annual min</t>
        </is>
      </c>
      <c r="D927" s="5" t="n">
        <v>181000</v>
      </c>
      <c r="E927" s="6">
        <f>'Job ads'!I70</f>
        <v/>
      </c>
      <c r="F927" s="45">
        <f>IF(AND(ISNUMBER(D927),ISNUMBER(E927)),E927-D927,"")</f>
        <v/>
      </c>
      <c r="G927" s="4">
        <f>IF(AND(D927="",E927=""),"Yes",IF(AND(ISNUMBER(D927),ISNUMBER(E927)),IF(ABS(E927-D927)&lt;=1E-9*MAX(1,ABS(D927)),"Yes","No"),IF(D927=E927,"Yes","No")))</f>
        <v/>
      </c>
    </row>
    <row r="928">
      <c r="A928" s="4" t="inlineStr">
        <is>
          <t>Job ads</t>
        </is>
      </c>
      <c r="B928" s="4" t="inlineStr">
        <is>
          <t>Tech L5 PL annual max</t>
        </is>
      </c>
      <c r="D928" s="5" t="n">
        <v>273000</v>
      </c>
      <c r="E928" s="6">
        <f>'Job ads'!J70</f>
        <v/>
      </c>
      <c r="F928" s="45">
        <f>IF(AND(ISNUMBER(D928),ISNUMBER(E928)),E928-D928,"")</f>
        <v/>
      </c>
      <c r="G928" s="4">
        <f>IF(AND(D928="",E928=""),"Yes",IF(AND(ISNUMBER(D928),ISNUMBER(E928)),IF(ABS(E928-D928)&lt;=1E-9*MAX(1,ABS(D928)),"Yes","No"),IF(D928=E928,"Yes","No")))</f>
        <v/>
      </c>
    </row>
    <row r="929">
      <c r="A929" s="4" t="inlineStr">
        <is>
          <t>Job ads</t>
        </is>
      </c>
      <c r="B929" s="4" t="inlineStr">
        <is>
          <t>Tech L5 PL monthly min</t>
        </is>
      </c>
      <c r="D929" s="5" t="n">
        <v>15100</v>
      </c>
      <c r="E929" s="6">
        <f>'Job ads'!K70</f>
        <v/>
      </c>
      <c r="F929" s="45">
        <f>IF(AND(ISNUMBER(D929),ISNUMBER(E929)),E929-D929,"")</f>
        <v/>
      </c>
      <c r="G929" s="4">
        <f>IF(AND(D929="",E929=""),"Yes",IF(AND(ISNUMBER(D929),ISNUMBER(E929)),IF(ABS(E929-D929)&lt;=1E-9*MAX(1,ABS(D929)),"Yes","No"),IF(D929=E929,"Yes","No")))</f>
        <v/>
      </c>
    </row>
    <row r="930">
      <c r="A930" s="4" t="inlineStr">
        <is>
          <t>Job ads</t>
        </is>
      </c>
      <c r="B930" s="4" t="inlineStr">
        <is>
          <t>Tech L5 PL monthly max</t>
        </is>
      </c>
      <c r="D930" s="5" t="n">
        <v>22800</v>
      </c>
      <c r="E930" s="6">
        <f>'Job ads'!L70</f>
        <v/>
      </c>
      <c r="F930" s="45">
        <f>IF(AND(ISNUMBER(D930),ISNUMBER(E930)),E930-D930,"")</f>
        <v/>
      </c>
      <c r="G930" s="4">
        <f>IF(AND(D930="",E930=""),"Yes",IF(AND(ISNUMBER(D930),ISNUMBER(E930)),IF(ABS(E930-D930)&lt;=1E-9*MAX(1,ABS(D930)),"Yes","No"),IF(D930=E930,"Yes","No")))</f>
        <v/>
      </c>
    </row>
    <row r="931">
      <c r="A931" s="4" t="inlineStr">
        <is>
          <t>Job ads</t>
        </is>
      </c>
      <c r="B931" s="4" t="inlineStr">
        <is>
          <t>Tech L5 PL text</t>
        </is>
      </c>
      <c r="D931" s="5" t="inlineStr">
        <is>
          <t>PLN 15,100 – 22,800 gross per month, full time</t>
        </is>
      </c>
      <c r="E931" s="6">
        <f>'Job ads'!M70</f>
        <v/>
      </c>
      <c r="F931" s="45">
        <f>IF(AND(ISNUMBER(D931),ISNUMBER(E931)),E931-D931,"")</f>
        <v/>
      </c>
      <c r="G931" s="4">
        <f>IF(AND(D931="",E931=""),"Yes",IF(AND(ISNUMBER(D931),ISNUMBER(E931)),IF(ABS(E931-D931)&lt;=1E-9*MAX(1,ABS(D931)),"Yes","No"),IF(D931=E931,"Yes","No")))</f>
        <v/>
      </c>
    </row>
    <row r="932">
      <c r="A932" s="4" t="inlineStr">
        <is>
          <t>Job ads</t>
        </is>
      </c>
      <c r="B932" s="4" t="inlineStr">
        <is>
          <t>Tech L5 DE annual min</t>
        </is>
      </c>
      <c r="D932" s="5" t="n">
        <v>97500</v>
      </c>
      <c r="E932" s="6">
        <f>'Job ads'!I71</f>
        <v/>
      </c>
      <c r="F932" s="45">
        <f>IF(AND(ISNUMBER(D932),ISNUMBER(E932)),E932-D932,"")</f>
        <v/>
      </c>
      <c r="G932" s="4">
        <f>IF(AND(D932="",E932=""),"Yes",IF(AND(ISNUMBER(D932),ISNUMBER(E932)),IF(ABS(E932-D932)&lt;=1E-9*MAX(1,ABS(D932)),"Yes","No"),IF(D932=E932,"Yes","No")))</f>
        <v/>
      </c>
    </row>
    <row r="933">
      <c r="A933" s="4" t="inlineStr">
        <is>
          <t>Job ads</t>
        </is>
      </c>
      <c r="B933" s="4" t="inlineStr">
        <is>
          <t>Tech L5 DE annual max</t>
        </is>
      </c>
      <c r="D933" s="5" t="n">
        <v>146500</v>
      </c>
      <c r="E933" s="6">
        <f>'Job ads'!J71</f>
        <v/>
      </c>
      <c r="F933" s="45">
        <f>IF(AND(ISNUMBER(D933),ISNUMBER(E933)),E933-D933,"")</f>
        <v/>
      </c>
      <c r="G933" s="4">
        <f>IF(AND(D933="",E933=""),"Yes",IF(AND(ISNUMBER(D933),ISNUMBER(E933)),IF(ABS(E933-D933)&lt;=1E-9*MAX(1,ABS(D933)),"Yes","No"),IF(D933=E933,"Yes","No")))</f>
        <v/>
      </c>
    </row>
    <row r="934">
      <c r="A934" s="4" t="inlineStr">
        <is>
          <t>Job ads</t>
        </is>
      </c>
      <c r="B934" s="4" t="inlineStr">
        <is>
          <t>Tech L5 DE monthly min</t>
        </is>
      </c>
      <c r="D934" s="5" t="n">
        <v>8100</v>
      </c>
      <c r="E934" s="6">
        <f>'Job ads'!K71</f>
        <v/>
      </c>
      <c r="F934" s="45">
        <f>IF(AND(ISNUMBER(D934),ISNUMBER(E934)),E934-D934,"")</f>
        <v/>
      </c>
      <c r="G934" s="4">
        <f>IF(AND(D934="",E934=""),"Yes",IF(AND(ISNUMBER(D934),ISNUMBER(E934)),IF(ABS(E934-D934)&lt;=1E-9*MAX(1,ABS(D934)),"Yes","No"),IF(D934=E934,"Yes","No")))</f>
        <v/>
      </c>
    </row>
    <row r="935">
      <c r="A935" s="4" t="inlineStr">
        <is>
          <t>Job ads</t>
        </is>
      </c>
      <c r="B935" s="4" t="inlineStr">
        <is>
          <t>Tech L5 DE monthly max</t>
        </is>
      </c>
      <c r="D935" s="5" t="n">
        <v>12200</v>
      </c>
      <c r="E935" s="6">
        <f>'Job ads'!L71</f>
        <v/>
      </c>
      <c r="F935" s="45">
        <f>IF(AND(ISNUMBER(D935),ISNUMBER(E935)),E935-D935,"")</f>
        <v/>
      </c>
      <c r="G935" s="4">
        <f>IF(AND(D935="",E935=""),"Yes",IF(AND(ISNUMBER(D935),ISNUMBER(E935)),IF(ABS(E935-D935)&lt;=1E-9*MAX(1,ABS(D935)),"Yes","No"),IF(D935=E935,"Yes","No")))</f>
        <v/>
      </c>
    </row>
    <row r="936">
      <c r="A936" s="4" t="inlineStr">
        <is>
          <t>Job ads</t>
        </is>
      </c>
      <c r="B936" s="4" t="inlineStr">
        <is>
          <t>Tech L5 DE text</t>
        </is>
      </c>
      <c r="D936" s="5" t="inlineStr">
        <is>
          <t>EUR 97,500 – 146,500 gross per year, full time</t>
        </is>
      </c>
      <c r="E936" s="6">
        <f>'Job ads'!M71</f>
        <v/>
      </c>
      <c r="F936" s="45">
        <f>IF(AND(ISNUMBER(D936),ISNUMBER(E936)),E936-D936,"")</f>
        <v/>
      </c>
      <c r="G936" s="4">
        <f>IF(AND(D936="",E936=""),"Yes",IF(AND(ISNUMBER(D936),ISNUMBER(E936)),IF(ABS(E936-D936)&lt;=1E-9*MAX(1,ABS(D936)),"Yes","No"),IF(D936=E936,"Yes","No")))</f>
        <v/>
      </c>
    </row>
    <row r="937">
      <c r="A937" s="4" t="inlineStr">
        <is>
          <t>Job ads</t>
        </is>
      </c>
      <c r="B937" s="4" t="inlineStr">
        <is>
          <t>Tech L5 ES annual min</t>
        </is>
      </c>
      <c r="D937" s="5" t="n">
        <v>58000</v>
      </c>
      <c r="E937" s="6">
        <f>'Job ads'!I72</f>
        <v/>
      </c>
      <c r="F937" s="45">
        <f>IF(AND(ISNUMBER(D937),ISNUMBER(E937)),E937-D937,"")</f>
        <v/>
      </c>
      <c r="G937" s="4">
        <f>IF(AND(D937="",E937=""),"Yes",IF(AND(ISNUMBER(D937),ISNUMBER(E937)),IF(ABS(E937-D937)&lt;=1E-9*MAX(1,ABS(D937)),"Yes","No"),IF(D937=E937,"Yes","No")))</f>
        <v/>
      </c>
    </row>
    <row r="938">
      <c r="A938" s="4" t="inlineStr">
        <is>
          <t>Job ads</t>
        </is>
      </c>
      <c r="B938" s="4" t="inlineStr">
        <is>
          <t>Tech L5 ES annual max</t>
        </is>
      </c>
      <c r="D938" s="5" t="n">
        <v>87500</v>
      </c>
      <c r="E938" s="6">
        <f>'Job ads'!J72</f>
        <v/>
      </c>
      <c r="F938" s="45">
        <f>IF(AND(ISNUMBER(D938),ISNUMBER(E938)),E938-D938,"")</f>
        <v/>
      </c>
      <c r="G938" s="4">
        <f>IF(AND(D938="",E938=""),"Yes",IF(AND(ISNUMBER(D938),ISNUMBER(E938)),IF(ABS(E938-D938)&lt;=1E-9*MAX(1,ABS(D938)),"Yes","No"),IF(D938=E938,"Yes","No")))</f>
        <v/>
      </c>
    </row>
    <row r="939">
      <c r="A939" s="4" t="inlineStr">
        <is>
          <t>Job ads</t>
        </is>
      </c>
      <c r="B939" s="4" t="inlineStr">
        <is>
          <t>Tech L5 ES monthly min</t>
        </is>
      </c>
      <c r="D939" s="5" t="n">
        <v>4800</v>
      </c>
      <c r="E939" s="6">
        <f>'Job ads'!K72</f>
        <v/>
      </c>
      <c r="F939" s="45">
        <f>IF(AND(ISNUMBER(D939),ISNUMBER(E939)),E939-D939,"")</f>
        <v/>
      </c>
      <c r="G939" s="4">
        <f>IF(AND(D939="",E939=""),"Yes",IF(AND(ISNUMBER(D939),ISNUMBER(E939)),IF(ABS(E939-D939)&lt;=1E-9*MAX(1,ABS(D939)),"Yes","No"),IF(D939=E939,"Yes","No")))</f>
        <v/>
      </c>
    </row>
    <row r="940">
      <c r="A940" s="4" t="inlineStr">
        <is>
          <t>Job ads</t>
        </is>
      </c>
      <c r="B940" s="4" t="inlineStr">
        <is>
          <t>Tech L5 ES monthly max</t>
        </is>
      </c>
      <c r="D940" s="5" t="n">
        <v>7300</v>
      </c>
      <c r="E940" s="6">
        <f>'Job ads'!L72</f>
        <v/>
      </c>
      <c r="F940" s="45">
        <f>IF(AND(ISNUMBER(D940),ISNUMBER(E940)),E940-D940,"")</f>
        <v/>
      </c>
      <c r="G940" s="4">
        <f>IF(AND(D940="",E940=""),"Yes",IF(AND(ISNUMBER(D940),ISNUMBER(E940)),IF(ABS(E940-D940)&lt;=1E-9*MAX(1,ABS(D940)),"Yes","No"),IF(D940=E940,"Yes","No")))</f>
        <v/>
      </c>
    </row>
    <row r="941">
      <c r="A941" s="4" t="inlineStr">
        <is>
          <t>Job ads</t>
        </is>
      </c>
      <c r="B941" s="4" t="inlineStr">
        <is>
          <t>Tech L5 ES text</t>
        </is>
      </c>
      <c r="D941" s="5" t="inlineStr">
        <is>
          <t>EUR 58,000 – 87,500 gross per year, full time</t>
        </is>
      </c>
      <c r="E941" s="6">
        <f>'Job ads'!M72</f>
        <v/>
      </c>
      <c r="F941" s="45">
        <f>IF(AND(ISNUMBER(D941),ISNUMBER(E941)),E941-D941,"")</f>
        <v/>
      </c>
      <c r="G941" s="4">
        <f>IF(AND(D941="",E941=""),"Yes",IF(AND(ISNUMBER(D941),ISNUMBER(E941)),IF(ABS(E941-D941)&lt;=1E-9*MAX(1,ABS(D941)),"Yes","No"),IF(D941=E941,"Yes","No")))</f>
        <v/>
      </c>
    </row>
    <row r="942">
      <c r="A942" s="4" t="inlineStr">
        <is>
          <t>Job ads</t>
        </is>
      </c>
      <c r="B942" s="4" t="inlineStr">
        <is>
          <t>Tech L6 IT annual min</t>
        </is>
      </c>
      <c r="D942" s="5" t="n">
        <v>86000</v>
      </c>
      <c r="E942" s="6">
        <f>'Job ads'!I73</f>
        <v/>
      </c>
      <c r="F942" s="45">
        <f>IF(AND(ISNUMBER(D942),ISNUMBER(E942)),E942-D942,"")</f>
        <v/>
      </c>
      <c r="G942" s="4">
        <f>IF(AND(D942="",E942=""),"Yes",IF(AND(ISNUMBER(D942),ISNUMBER(E942)),IF(ABS(E942-D942)&lt;=1E-9*MAX(1,ABS(D942)),"Yes","No"),IF(D942=E942,"Yes","No")))</f>
        <v/>
      </c>
    </row>
    <row r="943">
      <c r="A943" s="4" t="inlineStr">
        <is>
          <t>Job ads</t>
        </is>
      </c>
      <c r="B943" s="4" t="inlineStr">
        <is>
          <t>Tech L6 IT annual max</t>
        </is>
      </c>
      <c r="D943" s="5" t="n">
        <v>138000</v>
      </c>
      <c r="E943" s="6">
        <f>'Job ads'!J73</f>
        <v/>
      </c>
      <c r="F943" s="45">
        <f>IF(AND(ISNUMBER(D943),ISNUMBER(E943)),E943-D943,"")</f>
        <v/>
      </c>
      <c r="G943" s="4">
        <f>IF(AND(D943="",E943=""),"Yes",IF(AND(ISNUMBER(D943),ISNUMBER(E943)),IF(ABS(E943-D943)&lt;=1E-9*MAX(1,ABS(D943)),"Yes","No"),IF(D943=E943,"Yes","No")))</f>
        <v/>
      </c>
    </row>
    <row r="944">
      <c r="A944" s="4" t="inlineStr">
        <is>
          <t>Job ads</t>
        </is>
      </c>
      <c r="B944" s="4" t="inlineStr">
        <is>
          <t>Tech L6 IT monthly min</t>
        </is>
      </c>
      <c r="D944" s="5" t="n">
        <v>7100</v>
      </c>
      <c r="E944" s="6">
        <f>'Job ads'!K73</f>
        <v/>
      </c>
      <c r="F944" s="45">
        <f>IF(AND(ISNUMBER(D944),ISNUMBER(E944)),E944-D944,"")</f>
        <v/>
      </c>
      <c r="G944" s="4">
        <f>IF(AND(D944="",E944=""),"Yes",IF(AND(ISNUMBER(D944),ISNUMBER(E944)),IF(ABS(E944-D944)&lt;=1E-9*MAX(1,ABS(D944)),"Yes","No"),IF(D944=E944,"Yes","No")))</f>
        <v/>
      </c>
    </row>
    <row r="945">
      <c r="A945" s="4" t="inlineStr">
        <is>
          <t>Job ads</t>
        </is>
      </c>
      <c r="B945" s="4" t="inlineStr">
        <is>
          <t>Tech L6 IT monthly max</t>
        </is>
      </c>
      <c r="D945" s="5" t="n">
        <v>11500</v>
      </c>
      <c r="E945" s="6">
        <f>'Job ads'!L73</f>
        <v/>
      </c>
      <c r="F945" s="45">
        <f>IF(AND(ISNUMBER(D945),ISNUMBER(E945)),E945-D945,"")</f>
        <v/>
      </c>
      <c r="G945" s="4">
        <f>IF(AND(D945="",E945=""),"Yes",IF(AND(ISNUMBER(D945),ISNUMBER(E945)),IF(ABS(E945-D945)&lt;=1E-9*MAX(1,ABS(D945)),"Yes","No"),IF(D945=E945,"Yes","No")))</f>
        <v/>
      </c>
    </row>
    <row r="946">
      <c r="A946" s="4" t="inlineStr">
        <is>
          <t>Job ads</t>
        </is>
      </c>
      <c r="B946" s="4" t="inlineStr">
        <is>
          <t>Tech L6 IT text</t>
        </is>
      </c>
      <c r="D946" s="5" t="inlineStr">
        <is>
          <t>EUR 86,000 – 138,000 gross per year, full time</t>
        </is>
      </c>
      <c r="E946" s="6">
        <f>'Job ads'!M73</f>
        <v/>
      </c>
      <c r="F946" s="45">
        <f>IF(AND(ISNUMBER(D946),ISNUMBER(E946)),E946-D946,"")</f>
        <v/>
      </c>
      <c r="G946" s="4">
        <f>IF(AND(D946="",E946=""),"Yes",IF(AND(ISNUMBER(D946),ISNUMBER(E946)),IF(ABS(E946-D946)&lt;=1E-9*MAX(1,ABS(D946)),"Yes","No"),IF(D946=E946,"Yes","No")))</f>
        <v/>
      </c>
    </row>
    <row r="947">
      <c r="A947" s="4" t="inlineStr">
        <is>
          <t>Job ads</t>
        </is>
      </c>
      <c r="B947" s="4" t="inlineStr">
        <is>
          <t>Tech L6 PL annual min</t>
        </is>
      </c>
      <c r="D947" s="5" t="n">
        <v>242000</v>
      </c>
      <c r="E947" s="6">
        <f>'Job ads'!I74</f>
        <v/>
      </c>
      <c r="F947" s="45">
        <f>IF(AND(ISNUMBER(D947),ISNUMBER(E947)),E947-D947,"")</f>
        <v/>
      </c>
      <c r="G947" s="4">
        <f>IF(AND(D947="",E947=""),"Yes",IF(AND(ISNUMBER(D947),ISNUMBER(E947)),IF(ABS(E947-D947)&lt;=1E-9*MAX(1,ABS(D947)),"Yes","No"),IF(D947=E947,"Yes","No")))</f>
        <v/>
      </c>
    </row>
    <row r="948">
      <c r="A948" s="4" t="inlineStr">
        <is>
          <t>Job ads</t>
        </is>
      </c>
      <c r="B948" s="4" t="inlineStr">
        <is>
          <t>Tech L6 PL annual max</t>
        </is>
      </c>
      <c r="D948" s="5" t="n">
        <v>388000</v>
      </c>
      <c r="E948" s="6">
        <f>'Job ads'!J74</f>
        <v/>
      </c>
      <c r="F948" s="45">
        <f>IF(AND(ISNUMBER(D948),ISNUMBER(E948)),E948-D948,"")</f>
        <v/>
      </c>
      <c r="G948" s="4">
        <f>IF(AND(D948="",E948=""),"Yes",IF(AND(ISNUMBER(D948),ISNUMBER(E948)),IF(ABS(E948-D948)&lt;=1E-9*MAX(1,ABS(D948)),"Yes","No"),IF(D948=E948,"Yes","No")))</f>
        <v/>
      </c>
    </row>
    <row r="949">
      <c r="A949" s="4" t="inlineStr">
        <is>
          <t>Job ads</t>
        </is>
      </c>
      <c r="B949" s="4" t="inlineStr">
        <is>
          <t>Tech L6 PL monthly min</t>
        </is>
      </c>
      <c r="D949" s="5" t="n">
        <v>20100</v>
      </c>
      <c r="E949" s="6">
        <f>'Job ads'!K74</f>
        <v/>
      </c>
      <c r="F949" s="45">
        <f>IF(AND(ISNUMBER(D949),ISNUMBER(E949)),E949-D949,"")</f>
        <v/>
      </c>
      <c r="G949" s="4">
        <f>IF(AND(D949="",E949=""),"Yes",IF(AND(ISNUMBER(D949),ISNUMBER(E949)),IF(ABS(E949-D949)&lt;=1E-9*MAX(1,ABS(D949)),"Yes","No"),IF(D949=E949,"Yes","No")))</f>
        <v/>
      </c>
    </row>
    <row r="950">
      <c r="A950" s="4" t="inlineStr">
        <is>
          <t>Job ads</t>
        </is>
      </c>
      <c r="B950" s="4" t="inlineStr">
        <is>
          <t>Tech L6 PL monthly max</t>
        </is>
      </c>
      <c r="D950" s="5" t="n">
        <v>32400</v>
      </c>
      <c r="E950" s="6">
        <f>'Job ads'!L74</f>
        <v/>
      </c>
      <c r="F950" s="45">
        <f>IF(AND(ISNUMBER(D950),ISNUMBER(E950)),E950-D950,"")</f>
        <v/>
      </c>
      <c r="G950" s="4">
        <f>IF(AND(D950="",E950=""),"Yes",IF(AND(ISNUMBER(D950),ISNUMBER(E950)),IF(ABS(E950-D950)&lt;=1E-9*MAX(1,ABS(D950)),"Yes","No"),IF(D950=E950,"Yes","No")))</f>
        <v/>
      </c>
    </row>
    <row r="951">
      <c r="A951" s="4" t="inlineStr">
        <is>
          <t>Job ads</t>
        </is>
      </c>
      <c r="B951" s="4" t="inlineStr">
        <is>
          <t>Tech L6 PL text</t>
        </is>
      </c>
      <c r="D951" s="5" t="inlineStr">
        <is>
          <t>PLN 20,100 – 32,400 gross per month, full time</t>
        </is>
      </c>
      <c r="E951" s="6">
        <f>'Job ads'!M74</f>
        <v/>
      </c>
      <c r="F951" s="45">
        <f>IF(AND(ISNUMBER(D951),ISNUMBER(E951)),E951-D951,"")</f>
        <v/>
      </c>
      <c r="G951" s="4">
        <f>IF(AND(D951="",E951=""),"Yes",IF(AND(ISNUMBER(D951),ISNUMBER(E951)),IF(ABS(E951-D951)&lt;=1E-9*MAX(1,ABS(D951)),"Yes","No"),IF(D951=E951,"Yes","No")))</f>
        <v/>
      </c>
    </row>
    <row r="952">
      <c r="A952" s="4" t="inlineStr">
        <is>
          <t>Job ads</t>
        </is>
      </c>
      <c r="B952" s="4" t="inlineStr">
        <is>
          <t>Tech L6 DE annual min</t>
        </is>
      </c>
      <c r="D952" s="5" t="n">
        <v>130000</v>
      </c>
      <c r="E952" s="6">
        <f>'Job ads'!I75</f>
        <v/>
      </c>
      <c r="F952" s="45">
        <f>IF(AND(ISNUMBER(D952),ISNUMBER(E952)),E952-D952,"")</f>
        <v/>
      </c>
      <c r="G952" s="4">
        <f>IF(AND(D952="",E952=""),"Yes",IF(AND(ISNUMBER(D952),ISNUMBER(E952)),IF(ABS(E952-D952)&lt;=1E-9*MAX(1,ABS(D952)),"Yes","No"),IF(D952=E952,"Yes","No")))</f>
        <v/>
      </c>
    </row>
    <row r="953">
      <c r="A953" s="4" t="inlineStr">
        <is>
          <t>Job ads</t>
        </is>
      </c>
      <c r="B953" s="4" t="inlineStr">
        <is>
          <t>Tech L6 DE annual max</t>
        </is>
      </c>
      <c r="D953" s="5" t="n">
        <v>208500</v>
      </c>
      <c r="E953" s="6">
        <f>'Job ads'!J75</f>
        <v/>
      </c>
      <c r="F953" s="45">
        <f>IF(AND(ISNUMBER(D953),ISNUMBER(E953)),E953-D953,"")</f>
        <v/>
      </c>
      <c r="G953" s="4">
        <f>IF(AND(D953="",E953=""),"Yes",IF(AND(ISNUMBER(D953),ISNUMBER(E953)),IF(ABS(E953-D953)&lt;=1E-9*MAX(1,ABS(D953)),"Yes","No"),IF(D953=E953,"Yes","No")))</f>
        <v/>
      </c>
    </row>
    <row r="954">
      <c r="A954" s="4" t="inlineStr">
        <is>
          <t>Job ads</t>
        </is>
      </c>
      <c r="B954" s="4" t="inlineStr">
        <is>
          <t>Tech L6 DE monthly min</t>
        </is>
      </c>
      <c r="D954" s="5" t="n">
        <v>10800</v>
      </c>
      <c r="E954" s="6">
        <f>'Job ads'!K75</f>
        <v/>
      </c>
      <c r="F954" s="45">
        <f>IF(AND(ISNUMBER(D954),ISNUMBER(E954)),E954-D954,"")</f>
        <v/>
      </c>
      <c r="G954" s="4">
        <f>IF(AND(D954="",E954=""),"Yes",IF(AND(ISNUMBER(D954),ISNUMBER(E954)),IF(ABS(E954-D954)&lt;=1E-9*MAX(1,ABS(D954)),"Yes","No"),IF(D954=E954,"Yes","No")))</f>
        <v/>
      </c>
    </row>
    <row r="955">
      <c r="A955" s="4" t="inlineStr">
        <is>
          <t>Job ads</t>
        </is>
      </c>
      <c r="B955" s="4" t="inlineStr">
        <is>
          <t>Tech L6 DE monthly max</t>
        </is>
      </c>
      <c r="D955" s="5" t="n">
        <v>17400</v>
      </c>
      <c r="E955" s="6">
        <f>'Job ads'!L75</f>
        <v/>
      </c>
      <c r="F955" s="45">
        <f>IF(AND(ISNUMBER(D955),ISNUMBER(E955)),E955-D955,"")</f>
        <v/>
      </c>
      <c r="G955" s="4">
        <f>IF(AND(D955="",E955=""),"Yes",IF(AND(ISNUMBER(D955),ISNUMBER(E955)),IF(ABS(E955-D955)&lt;=1E-9*MAX(1,ABS(D955)),"Yes","No"),IF(D955=E955,"Yes","No")))</f>
        <v/>
      </c>
    </row>
    <row r="956">
      <c r="A956" s="4" t="inlineStr">
        <is>
          <t>Job ads</t>
        </is>
      </c>
      <c r="B956" s="4" t="inlineStr">
        <is>
          <t>Tech L6 DE text</t>
        </is>
      </c>
      <c r="D956" s="5" t="inlineStr">
        <is>
          <t>EUR 130,000 – 208,500 gross per year, full time</t>
        </is>
      </c>
      <c r="E956" s="6">
        <f>'Job ads'!M75</f>
        <v/>
      </c>
      <c r="F956" s="45">
        <f>IF(AND(ISNUMBER(D956),ISNUMBER(E956)),E956-D956,"")</f>
        <v/>
      </c>
      <c r="G956" s="4">
        <f>IF(AND(D956="",E956=""),"Yes",IF(AND(ISNUMBER(D956),ISNUMBER(E956)),IF(ABS(E956-D956)&lt;=1E-9*MAX(1,ABS(D956)),"Yes","No"),IF(D956=E956,"Yes","No")))</f>
        <v/>
      </c>
    </row>
    <row r="957">
      <c r="A957" s="4" t="inlineStr">
        <is>
          <t>Job ads</t>
        </is>
      </c>
      <c r="B957" s="4" t="inlineStr">
        <is>
          <t>Tech L6 ES annual min</t>
        </is>
      </c>
      <c r="D957" s="5" t="n">
        <v>77500</v>
      </c>
      <c r="E957" s="6">
        <f>'Job ads'!I76</f>
        <v/>
      </c>
      <c r="F957" s="45">
        <f>IF(AND(ISNUMBER(D957),ISNUMBER(E957)),E957-D957,"")</f>
        <v/>
      </c>
      <c r="G957" s="4">
        <f>IF(AND(D957="",E957=""),"Yes",IF(AND(ISNUMBER(D957),ISNUMBER(E957)),IF(ABS(E957-D957)&lt;=1E-9*MAX(1,ABS(D957)),"Yes","No"),IF(D957=E957,"Yes","No")))</f>
        <v/>
      </c>
    </row>
    <row r="958">
      <c r="A958" s="4" t="inlineStr">
        <is>
          <t>Job ads</t>
        </is>
      </c>
      <c r="B958" s="4" t="inlineStr">
        <is>
          <t>Tech L6 ES annual max</t>
        </is>
      </c>
      <c r="D958" s="5" t="n">
        <v>124500</v>
      </c>
      <c r="E958" s="6">
        <f>'Job ads'!J76</f>
        <v/>
      </c>
      <c r="F958" s="45">
        <f>IF(AND(ISNUMBER(D958),ISNUMBER(E958)),E958-D958,"")</f>
        <v/>
      </c>
      <c r="G958" s="4">
        <f>IF(AND(D958="",E958=""),"Yes",IF(AND(ISNUMBER(D958),ISNUMBER(E958)),IF(ABS(E958-D958)&lt;=1E-9*MAX(1,ABS(D958)),"Yes","No"),IF(D958=E958,"Yes","No")))</f>
        <v/>
      </c>
    </row>
    <row r="959">
      <c r="A959" s="4" t="inlineStr">
        <is>
          <t>Job ads</t>
        </is>
      </c>
      <c r="B959" s="4" t="inlineStr">
        <is>
          <t>Tech L6 ES monthly min</t>
        </is>
      </c>
      <c r="D959" s="5" t="n">
        <v>6400</v>
      </c>
      <c r="E959" s="6">
        <f>'Job ads'!K76</f>
        <v/>
      </c>
      <c r="F959" s="45">
        <f>IF(AND(ISNUMBER(D959),ISNUMBER(E959)),E959-D959,"")</f>
        <v/>
      </c>
      <c r="G959" s="4">
        <f>IF(AND(D959="",E959=""),"Yes",IF(AND(ISNUMBER(D959),ISNUMBER(E959)),IF(ABS(E959-D959)&lt;=1E-9*MAX(1,ABS(D959)),"Yes","No"),IF(D959=E959,"Yes","No")))</f>
        <v/>
      </c>
    </row>
    <row r="960">
      <c r="A960" s="4" t="inlineStr">
        <is>
          <t>Job ads</t>
        </is>
      </c>
      <c r="B960" s="4" t="inlineStr">
        <is>
          <t>Tech L6 ES monthly max</t>
        </is>
      </c>
      <c r="D960" s="5" t="n">
        <v>10400</v>
      </c>
      <c r="E960" s="6">
        <f>'Job ads'!L76</f>
        <v/>
      </c>
      <c r="F960" s="45">
        <f>IF(AND(ISNUMBER(D960),ISNUMBER(E960)),E960-D960,"")</f>
        <v/>
      </c>
      <c r="G960" s="4">
        <f>IF(AND(D960="",E960=""),"Yes",IF(AND(ISNUMBER(D960),ISNUMBER(E960)),IF(ABS(E960-D960)&lt;=1E-9*MAX(1,ABS(D960)),"Yes","No"),IF(D960=E960,"Yes","No")))</f>
        <v/>
      </c>
    </row>
    <row r="961">
      <c r="A961" s="4" t="inlineStr">
        <is>
          <t>Job ads</t>
        </is>
      </c>
      <c r="B961" s="4" t="inlineStr">
        <is>
          <t>Tech L6 ES text</t>
        </is>
      </c>
      <c r="D961" s="5" t="inlineStr">
        <is>
          <t>EUR 77,500 – 124,500 gross per year, full time</t>
        </is>
      </c>
      <c r="E961" s="6">
        <f>'Job ads'!M76</f>
        <v/>
      </c>
      <c r="F961" s="45">
        <f>IF(AND(ISNUMBER(D961),ISNUMBER(E961)),E961-D961,"")</f>
        <v/>
      </c>
      <c r="G961" s="4">
        <f>IF(AND(D961="",E961=""),"Yes",IF(AND(ISNUMBER(D961),ISNUMBER(E961)),IF(ABS(E961-D961)&lt;=1E-9*MAX(1,ABS(D961)),"Yes","No"),IF(D961=E961,"Yes","No")))</f>
        <v/>
      </c>
    </row>
    <row r="962">
      <c r="A962" s="4" t="inlineStr">
        <is>
          <t>Job ads</t>
        </is>
      </c>
      <c r="B962" s="4" t="inlineStr">
        <is>
          <t>Sales L1 IT annual min</t>
        </is>
      </c>
      <c r="D962" s="5" t="n">
        <v>25500</v>
      </c>
      <c r="E962" s="6">
        <f>'Job ads'!I77</f>
        <v/>
      </c>
      <c r="F962" s="45">
        <f>IF(AND(ISNUMBER(D962),ISNUMBER(E962)),E962-D962,"")</f>
        <v/>
      </c>
      <c r="G962" s="4">
        <f>IF(AND(D962="",E962=""),"Yes",IF(AND(ISNUMBER(D962),ISNUMBER(E962)),IF(ABS(E962-D962)&lt;=1E-9*MAX(1,ABS(D962)),"Yes","No"),IF(D962=E962,"Yes","No")))</f>
        <v/>
      </c>
    </row>
    <row r="963">
      <c r="A963" s="4" t="inlineStr">
        <is>
          <t>Job ads</t>
        </is>
      </c>
      <c r="B963" s="4" t="inlineStr">
        <is>
          <t>Sales L1 IT annual max</t>
        </is>
      </c>
      <c r="D963" s="5" t="n">
        <v>33500</v>
      </c>
      <c r="E963" s="6">
        <f>'Job ads'!J77</f>
        <v/>
      </c>
      <c r="F963" s="45">
        <f>IF(AND(ISNUMBER(D963),ISNUMBER(E963)),E963-D963,"")</f>
        <v/>
      </c>
      <c r="G963" s="4">
        <f>IF(AND(D963="",E963=""),"Yes",IF(AND(ISNUMBER(D963),ISNUMBER(E963)),IF(ABS(E963-D963)&lt;=1E-9*MAX(1,ABS(D963)),"Yes","No"),IF(D963=E963,"Yes","No")))</f>
        <v/>
      </c>
    </row>
    <row r="964">
      <c r="A964" s="4" t="inlineStr">
        <is>
          <t>Job ads</t>
        </is>
      </c>
      <c r="B964" s="4" t="inlineStr">
        <is>
          <t>Sales L1 IT monthly min</t>
        </is>
      </c>
      <c r="D964" s="5" t="n">
        <v>2100</v>
      </c>
      <c r="E964" s="6">
        <f>'Job ads'!K77</f>
        <v/>
      </c>
      <c r="F964" s="45">
        <f>IF(AND(ISNUMBER(D964),ISNUMBER(E964)),E964-D964,"")</f>
        <v/>
      </c>
      <c r="G964" s="4">
        <f>IF(AND(D964="",E964=""),"Yes",IF(AND(ISNUMBER(D964),ISNUMBER(E964)),IF(ABS(E964-D964)&lt;=1E-9*MAX(1,ABS(D964)),"Yes","No"),IF(D964=E964,"Yes","No")))</f>
        <v/>
      </c>
    </row>
    <row r="965">
      <c r="A965" s="4" t="inlineStr">
        <is>
          <t>Job ads</t>
        </is>
      </c>
      <c r="B965" s="4" t="inlineStr">
        <is>
          <t>Sales L1 IT monthly max</t>
        </is>
      </c>
      <c r="D965" s="5" t="n">
        <v>2800</v>
      </c>
      <c r="E965" s="6">
        <f>'Job ads'!L77</f>
        <v/>
      </c>
      <c r="F965" s="45">
        <f>IF(AND(ISNUMBER(D965),ISNUMBER(E965)),E965-D965,"")</f>
        <v/>
      </c>
      <c r="G965" s="4">
        <f>IF(AND(D965="",E965=""),"Yes",IF(AND(ISNUMBER(D965),ISNUMBER(E965)),IF(ABS(E965-D965)&lt;=1E-9*MAX(1,ABS(D965)),"Yes","No"),IF(D965=E965,"Yes","No")))</f>
        <v/>
      </c>
    </row>
    <row r="966">
      <c r="A966" s="4" t="inlineStr">
        <is>
          <t>Job ads</t>
        </is>
      </c>
      <c r="B966" s="4" t="inlineStr">
        <is>
          <t>Sales L1 IT text</t>
        </is>
      </c>
      <c r="D966" s="5" t="inlineStr">
        <is>
          <t>EUR 25,500 – 33,500 gross per year, full time</t>
        </is>
      </c>
      <c r="E966" s="6">
        <f>'Job ads'!M77</f>
        <v/>
      </c>
      <c r="F966" s="45">
        <f>IF(AND(ISNUMBER(D966),ISNUMBER(E966)),E966-D966,"")</f>
        <v/>
      </c>
      <c r="G966" s="4">
        <f>IF(AND(D966="",E966=""),"Yes",IF(AND(ISNUMBER(D966),ISNUMBER(E966)),IF(ABS(E966-D966)&lt;=1E-9*MAX(1,ABS(D966)),"Yes","No"),IF(D966=E966,"Yes","No")))</f>
        <v/>
      </c>
    </row>
    <row r="967">
      <c r="A967" s="4" t="inlineStr">
        <is>
          <t>Job ads</t>
        </is>
      </c>
      <c r="B967" s="4" t="inlineStr">
        <is>
          <t>Sales L1 PL annual min</t>
        </is>
      </c>
      <c r="D967" s="5" t="n">
        <v>72000</v>
      </c>
      <c r="E967" s="6">
        <f>'Job ads'!I78</f>
        <v/>
      </c>
      <c r="F967" s="45">
        <f>IF(AND(ISNUMBER(D967),ISNUMBER(E967)),E967-D967,"")</f>
        <v/>
      </c>
      <c r="G967" s="4">
        <f>IF(AND(D967="",E967=""),"Yes",IF(AND(ISNUMBER(D967),ISNUMBER(E967)),IF(ABS(E967-D967)&lt;=1E-9*MAX(1,ABS(D967)),"Yes","No"),IF(D967=E967,"Yes","No")))</f>
        <v/>
      </c>
    </row>
    <row r="968">
      <c r="A968" s="4" t="inlineStr">
        <is>
          <t>Job ads</t>
        </is>
      </c>
      <c r="B968" s="4" t="inlineStr">
        <is>
          <t>Sales L1 PL annual max</t>
        </is>
      </c>
      <c r="D968" s="5" t="n">
        <v>94000</v>
      </c>
      <c r="E968" s="6">
        <f>'Job ads'!J78</f>
        <v/>
      </c>
      <c r="F968" s="45">
        <f>IF(AND(ISNUMBER(D968),ISNUMBER(E968)),E968-D968,"")</f>
        <v/>
      </c>
      <c r="G968" s="4">
        <f>IF(AND(D968="",E968=""),"Yes",IF(AND(ISNUMBER(D968),ISNUMBER(E968)),IF(ABS(E968-D968)&lt;=1E-9*MAX(1,ABS(D968)),"Yes","No"),IF(D968=E968,"Yes","No")))</f>
        <v/>
      </c>
    </row>
    <row r="969">
      <c r="A969" s="4" t="inlineStr">
        <is>
          <t>Job ads</t>
        </is>
      </c>
      <c r="B969" s="4" t="inlineStr">
        <is>
          <t>Sales L1 PL monthly min</t>
        </is>
      </c>
      <c r="D969" s="5" t="n">
        <v>6000</v>
      </c>
      <c r="E969" s="6">
        <f>'Job ads'!K78</f>
        <v/>
      </c>
      <c r="F969" s="45">
        <f>IF(AND(ISNUMBER(D969),ISNUMBER(E969)),E969-D969,"")</f>
        <v/>
      </c>
      <c r="G969" s="4">
        <f>IF(AND(D969="",E969=""),"Yes",IF(AND(ISNUMBER(D969),ISNUMBER(E969)),IF(ABS(E969-D969)&lt;=1E-9*MAX(1,ABS(D969)),"Yes","No"),IF(D969=E969,"Yes","No")))</f>
        <v/>
      </c>
    </row>
    <row r="970">
      <c r="A970" s="4" t="inlineStr">
        <is>
          <t>Job ads</t>
        </is>
      </c>
      <c r="B970" s="4" t="inlineStr">
        <is>
          <t>Sales L1 PL monthly max</t>
        </is>
      </c>
      <c r="D970" s="5" t="n">
        <v>7900</v>
      </c>
      <c r="E970" s="6">
        <f>'Job ads'!L78</f>
        <v/>
      </c>
      <c r="F970" s="45">
        <f>IF(AND(ISNUMBER(D970),ISNUMBER(E970)),E970-D970,"")</f>
        <v/>
      </c>
      <c r="G970" s="4">
        <f>IF(AND(D970="",E970=""),"Yes",IF(AND(ISNUMBER(D970),ISNUMBER(E970)),IF(ABS(E970-D970)&lt;=1E-9*MAX(1,ABS(D970)),"Yes","No"),IF(D970=E970,"Yes","No")))</f>
        <v/>
      </c>
    </row>
    <row r="971">
      <c r="A971" s="4" t="inlineStr">
        <is>
          <t>Job ads</t>
        </is>
      </c>
      <c r="B971" s="4" t="inlineStr">
        <is>
          <t>Sales L1 PL text</t>
        </is>
      </c>
      <c r="D971" s="5" t="inlineStr">
        <is>
          <t>PLN 6,000 – 7,900 gross per month, full time</t>
        </is>
      </c>
      <c r="E971" s="6">
        <f>'Job ads'!M78</f>
        <v/>
      </c>
      <c r="F971" s="45">
        <f>IF(AND(ISNUMBER(D971),ISNUMBER(E971)),E971-D971,"")</f>
        <v/>
      </c>
      <c r="G971" s="4">
        <f>IF(AND(D971="",E971=""),"Yes",IF(AND(ISNUMBER(D971),ISNUMBER(E971)),IF(ABS(E971-D971)&lt;=1E-9*MAX(1,ABS(D971)),"Yes","No"),IF(D971=E971,"Yes","No")))</f>
        <v/>
      </c>
    </row>
    <row r="972">
      <c r="A972" s="4" t="inlineStr">
        <is>
          <t>Job ads</t>
        </is>
      </c>
      <c r="B972" s="4" t="inlineStr">
        <is>
          <t>Sales L1 DE annual min</t>
        </is>
      </c>
      <c r="D972" s="5" t="n">
        <v>38500</v>
      </c>
      <c r="E972" s="6">
        <f>'Job ads'!I79</f>
        <v/>
      </c>
      <c r="F972" s="45">
        <f>IF(AND(ISNUMBER(D972),ISNUMBER(E972)),E972-D972,"")</f>
        <v/>
      </c>
      <c r="G972" s="4">
        <f>IF(AND(D972="",E972=""),"Yes",IF(AND(ISNUMBER(D972),ISNUMBER(E972)),IF(ABS(E972-D972)&lt;=1E-9*MAX(1,ABS(D972)),"Yes","No"),IF(D972=E972,"Yes","No")))</f>
        <v/>
      </c>
    </row>
    <row r="973">
      <c r="A973" s="4" t="inlineStr">
        <is>
          <t>Job ads</t>
        </is>
      </c>
      <c r="B973" s="4" t="inlineStr">
        <is>
          <t>Sales L1 DE annual max</t>
        </is>
      </c>
      <c r="D973" s="5" t="n">
        <v>50500</v>
      </c>
      <c r="E973" s="6">
        <f>'Job ads'!J79</f>
        <v/>
      </c>
      <c r="F973" s="45">
        <f>IF(AND(ISNUMBER(D973),ISNUMBER(E973)),E973-D973,"")</f>
        <v/>
      </c>
      <c r="G973" s="4">
        <f>IF(AND(D973="",E973=""),"Yes",IF(AND(ISNUMBER(D973),ISNUMBER(E973)),IF(ABS(E973-D973)&lt;=1E-9*MAX(1,ABS(D973)),"Yes","No"),IF(D973=E973,"Yes","No")))</f>
        <v/>
      </c>
    </row>
    <row r="974">
      <c r="A974" s="4" t="inlineStr">
        <is>
          <t>Job ads</t>
        </is>
      </c>
      <c r="B974" s="4" t="inlineStr">
        <is>
          <t>Sales L1 DE monthly min</t>
        </is>
      </c>
      <c r="D974" s="5" t="n">
        <v>3200</v>
      </c>
      <c r="E974" s="6">
        <f>'Job ads'!K79</f>
        <v/>
      </c>
      <c r="F974" s="45">
        <f>IF(AND(ISNUMBER(D974),ISNUMBER(E974)),E974-D974,"")</f>
        <v/>
      </c>
      <c r="G974" s="4">
        <f>IF(AND(D974="",E974=""),"Yes",IF(AND(ISNUMBER(D974),ISNUMBER(E974)),IF(ABS(E974-D974)&lt;=1E-9*MAX(1,ABS(D974)),"Yes","No"),IF(D974=E974,"Yes","No")))</f>
        <v/>
      </c>
    </row>
    <row r="975">
      <c r="A975" s="4" t="inlineStr">
        <is>
          <t>Job ads</t>
        </is>
      </c>
      <c r="B975" s="4" t="inlineStr">
        <is>
          <t>Sales L1 DE monthly max</t>
        </is>
      </c>
      <c r="D975" s="5" t="n">
        <v>4200</v>
      </c>
      <c r="E975" s="6">
        <f>'Job ads'!L79</f>
        <v/>
      </c>
      <c r="F975" s="45">
        <f>IF(AND(ISNUMBER(D975),ISNUMBER(E975)),E975-D975,"")</f>
        <v/>
      </c>
      <c r="G975" s="4">
        <f>IF(AND(D975="",E975=""),"Yes",IF(AND(ISNUMBER(D975),ISNUMBER(E975)),IF(ABS(E975-D975)&lt;=1E-9*MAX(1,ABS(D975)),"Yes","No"),IF(D975=E975,"Yes","No")))</f>
        <v/>
      </c>
    </row>
    <row r="976">
      <c r="A976" s="4" t="inlineStr">
        <is>
          <t>Job ads</t>
        </is>
      </c>
      <c r="B976" s="4" t="inlineStr">
        <is>
          <t>Sales L1 DE text</t>
        </is>
      </c>
      <c r="D976" s="5" t="inlineStr">
        <is>
          <t>EUR 38,500 – 50,500 gross per year, full time</t>
        </is>
      </c>
      <c r="E976" s="6">
        <f>'Job ads'!M79</f>
        <v/>
      </c>
      <c r="F976" s="45">
        <f>IF(AND(ISNUMBER(D976),ISNUMBER(E976)),E976-D976,"")</f>
        <v/>
      </c>
      <c r="G976" s="4">
        <f>IF(AND(D976="",E976=""),"Yes",IF(AND(ISNUMBER(D976),ISNUMBER(E976)),IF(ABS(E976-D976)&lt;=1E-9*MAX(1,ABS(D976)),"Yes","No"),IF(D976=E976,"Yes","No")))</f>
        <v/>
      </c>
    </row>
    <row r="977">
      <c r="A977" s="4" t="inlineStr">
        <is>
          <t>Job ads</t>
        </is>
      </c>
      <c r="B977" s="4" t="inlineStr">
        <is>
          <t>Sales L1 ES annual min</t>
        </is>
      </c>
      <c r="D977" s="5" t="n">
        <v>23000</v>
      </c>
      <c r="E977" s="6">
        <f>'Job ads'!I80</f>
        <v/>
      </c>
      <c r="F977" s="45">
        <f>IF(AND(ISNUMBER(D977),ISNUMBER(E977)),E977-D977,"")</f>
        <v/>
      </c>
      <c r="G977" s="4">
        <f>IF(AND(D977="",E977=""),"Yes",IF(AND(ISNUMBER(D977),ISNUMBER(E977)),IF(ABS(E977-D977)&lt;=1E-9*MAX(1,ABS(D977)),"Yes","No"),IF(D977=E977,"Yes","No")))</f>
        <v/>
      </c>
    </row>
    <row r="978">
      <c r="A978" s="4" t="inlineStr">
        <is>
          <t>Job ads</t>
        </is>
      </c>
      <c r="B978" s="4" t="inlineStr">
        <is>
          <t>Sales L1 ES annual max</t>
        </is>
      </c>
      <c r="D978" s="5" t="n">
        <v>30500</v>
      </c>
      <c r="E978" s="6">
        <f>'Job ads'!J80</f>
        <v/>
      </c>
      <c r="F978" s="45">
        <f>IF(AND(ISNUMBER(D978),ISNUMBER(E978)),E978-D978,"")</f>
        <v/>
      </c>
      <c r="G978" s="4">
        <f>IF(AND(D978="",E978=""),"Yes",IF(AND(ISNUMBER(D978),ISNUMBER(E978)),IF(ABS(E978-D978)&lt;=1E-9*MAX(1,ABS(D978)),"Yes","No"),IF(D978=E978,"Yes","No")))</f>
        <v/>
      </c>
    </row>
    <row r="979">
      <c r="A979" s="4" t="inlineStr">
        <is>
          <t>Job ads</t>
        </is>
      </c>
      <c r="B979" s="4" t="inlineStr">
        <is>
          <t>Sales L1 ES monthly min</t>
        </is>
      </c>
      <c r="D979" s="5" t="n">
        <v>1900</v>
      </c>
      <c r="E979" s="6">
        <f>'Job ads'!K80</f>
        <v/>
      </c>
      <c r="F979" s="45">
        <f>IF(AND(ISNUMBER(D979),ISNUMBER(E979)),E979-D979,"")</f>
        <v/>
      </c>
      <c r="G979" s="4">
        <f>IF(AND(D979="",E979=""),"Yes",IF(AND(ISNUMBER(D979),ISNUMBER(E979)),IF(ABS(E979-D979)&lt;=1E-9*MAX(1,ABS(D979)),"Yes","No"),IF(D979=E979,"Yes","No")))</f>
        <v/>
      </c>
    </row>
    <row r="980">
      <c r="A980" s="4" t="inlineStr">
        <is>
          <t>Job ads</t>
        </is>
      </c>
      <c r="B980" s="4" t="inlineStr">
        <is>
          <t>Sales L1 ES monthly max</t>
        </is>
      </c>
      <c r="D980" s="5" t="n">
        <v>2600</v>
      </c>
      <c r="E980" s="6">
        <f>'Job ads'!L80</f>
        <v/>
      </c>
      <c r="F980" s="45">
        <f>IF(AND(ISNUMBER(D980),ISNUMBER(E980)),E980-D980,"")</f>
        <v/>
      </c>
      <c r="G980" s="4">
        <f>IF(AND(D980="",E980=""),"Yes",IF(AND(ISNUMBER(D980),ISNUMBER(E980)),IF(ABS(E980-D980)&lt;=1E-9*MAX(1,ABS(D980)),"Yes","No"),IF(D980=E980,"Yes","No")))</f>
        <v/>
      </c>
    </row>
    <row r="981">
      <c r="A981" s="4" t="inlineStr">
        <is>
          <t>Job ads</t>
        </is>
      </c>
      <c r="B981" s="4" t="inlineStr">
        <is>
          <t>Sales L1 ES text</t>
        </is>
      </c>
      <c r="D981" s="5" t="inlineStr">
        <is>
          <t>EUR 23,000 – 30,500 gross per year, full time</t>
        </is>
      </c>
      <c r="E981" s="6">
        <f>'Job ads'!M80</f>
        <v/>
      </c>
      <c r="F981" s="45">
        <f>IF(AND(ISNUMBER(D981),ISNUMBER(E981)),E981-D981,"")</f>
        <v/>
      </c>
      <c r="G981" s="4">
        <f>IF(AND(D981="",E981=""),"Yes",IF(AND(ISNUMBER(D981),ISNUMBER(E981)),IF(ABS(E981-D981)&lt;=1E-9*MAX(1,ABS(D981)),"Yes","No"),IF(D981=E981,"Yes","No")))</f>
        <v/>
      </c>
    </row>
    <row r="982">
      <c r="A982" s="4" t="inlineStr">
        <is>
          <t>Job ads</t>
        </is>
      </c>
      <c r="B982" s="4" t="inlineStr">
        <is>
          <t>Sales L2 IT annual min</t>
        </is>
      </c>
      <c r="D982" s="5" t="n">
        <v>29500</v>
      </c>
      <c r="E982" s="6">
        <f>'Job ads'!I81</f>
        <v/>
      </c>
      <c r="F982" s="45">
        <f>IF(AND(ISNUMBER(D982),ISNUMBER(E982)),E982-D982,"")</f>
        <v/>
      </c>
      <c r="G982" s="4">
        <f>IF(AND(D982="",E982=""),"Yes",IF(AND(ISNUMBER(D982),ISNUMBER(E982)),IF(ABS(E982-D982)&lt;=1E-9*MAX(1,ABS(D982)),"Yes","No"),IF(D982=E982,"Yes","No")))</f>
        <v/>
      </c>
    </row>
    <row r="983">
      <c r="A983" s="4" t="inlineStr">
        <is>
          <t>Job ads</t>
        </is>
      </c>
      <c r="B983" s="4" t="inlineStr">
        <is>
          <t>Sales L2 IT annual max</t>
        </is>
      </c>
      <c r="D983" s="5" t="n">
        <v>39000</v>
      </c>
      <c r="E983" s="6">
        <f>'Job ads'!J81</f>
        <v/>
      </c>
      <c r="F983" s="45">
        <f>IF(AND(ISNUMBER(D983),ISNUMBER(E983)),E983-D983,"")</f>
        <v/>
      </c>
      <c r="G983" s="4">
        <f>IF(AND(D983="",E983=""),"Yes",IF(AND(ISNUMBER(D983),ISNUMBER(E983)),IF(ABS(E983-D983)&lt;=1E-9*MAX(1,ABS(D983)),"Yes","No"),IF(D983=E983,"Yes","No")))</f>
        <v/>
      </c>
    </row>
    <row r="984">
      <c r="A984" s="4" t="inlineStr">
        <is>
          <t>Job ads</t>
        </is>
      </c>
      <c r="B984" s="4" t="inlineStr">
        <is>
          <t>Sales L2 IT monthly min</t>
        </is>
      </c>
      <c r="D984" s="5" t="n">
        <v>2400</v>
      </c>
      <c r="E984" s="6">
        <f>'Job ads'!K81</f>
        <v/>
      </c>
      <c r="F984" s="45">
        <f>IF(AND(ISNUMBER(D984),ISNUMBER(E984)),E984-D984,"")</f>
        <v/>
      </c>
      <c r="G984" s="4">
        <f>IF(AND(D984="",E984=""),"Yes",IF(AND(ISNUMBER(D984),ISNUMBER(E984)),IF(ABS(E984-D984)&lt;=1E-9*MAX(1,ABS(D984)),"Yes","No"),IF(D984=E984,"Yes","No")))</f>
        <v/>
      </c>
    </row>
    <row r="985">
      <c r="A985" s="4" t="inlineStr">
        <is>
          <t>Job ads</t>
        </is>
      </c>
      <c r="B985" s="4" t="inlineStr">
        <is>
          <t>Sales L2 IT monthly max</t>
        </is>
      </c>
      <c r="D985" s="5" t="n">
        <v>3300</v>
      </c>
      <c r="E985" s="6">
        <f>'Job ads'!L81</f>
        <v/>
      </c>
      <c r="F985" s="45">
        <f>IF(AND(ISNUMBER(D985),ISNUMBER(E985)),E985-D985,"")</f>
        <v/>
      </c>
      <c r="G985" s="4">
        <f>IF(AND(D985="",E985=""),"Yes",IF(AND(ISNUMBER(D985),ISNUMBER(E985)),IF(ABS(E985-D985)&lt;=1E-9*MAX(1,ABS(D985)),"Yes","No"),IF(D985=E985,"Yes","No")))</f>
        <v/>
      </c>
    </row>
    <row r="986">
      <c r="A986" s="4" t="inlineStr">
        <is>
          <t>Job ads</t>
        </is>
      </c>
      <c r="B986" s="4" t="inlineStr">
        <is>
          <t>Sales L2 IT text</t>
        </is>
      </c>
      <c r="D986" s="5" t="inlineStr">
        <is>
          <t>EUR 29,500 – 39,000 gross per year, full time</t>
        </is>
      </c>
      <c r="E986" s="6">
        <f>'Job ads'!M81</f>
        <v/>
      </c>
      <c r="F986" s="45">
        <f>IF(AND(ISNUMBER(D986),ISNUMBER(E986)),E986-D986,"")</f>
        <v/>
      </c>
      <c r="G986" s="4">
        <f>IF(AND(D986="",E986=""),"Yes",IF(AND(ISNUMBER(D986),ISNUMBER(E986)),IF(ABS(E986-D986)&lt;=1E-9*MAX(1,ABS(D986)),"Yes","No"),IF(D986=E986,"Yes","No")))</f>
        <v/>
      </c>
    </row>
    <row r="987">
      <c r="A987" s="4" t="inlineStr">
        <is>
          <t>Job ads</t>
        </is>
      </c>
      <c r="B987" s="4" t="inlineStr">
        <is>
          <t>Sales L2 PL annual min</t>
        </is>
      </c>
      <c r="D987" s="5" t="n">
        <v>84000</v>
      </c>
      <c r="E987" s="6">
        <f>'Job ads'!I82</f>
        <v/>
      </c>
      <c r="F987" s="45">
        <f>IF(AND(ISNUMBER(D987),ISNUMBER(E987)),E987-D987,"")</f>
        <v/>
      </c>
      <c r="G987" s="4">
        <f>IF(AND(D987="",E987=""),"Yes",IF(AND(ISNUMBER(D987),ISNUMBER(E987)),IF(ABS(E987-D987)&lt;=1E-9*MAX(1,ABS(D987)),"Yes","No"),IF(D987=E987,"Yes","No")))</f>
        <v/>
      </c>
    </row>
    <row r="988">
      <c r="A988" s="4" t="inlineStr">
        <is>
          <t>Job ads</t>
        </is>
      </c>
      <c r="B988" s="4" t="inlineStr">
        <is>
          <t>Sales L2 PL annual max</t>
        </is>
      </c>
      <c r="D988" s="5" t="n">
        <v>110000</v>
      </c>
      <c r="E988" s="6">
        <f>'Job ads'!J82</f>
        <v/>
      </c>
      <c r="F988" s="45">
        <f>IF(AND(ISNUMBER(D988),ISNUMBER(E988)),E988-D988,"")</f>
        <v/>
      </c>
      <c r="G988" s="4">
        <f>IF(AND(D988="",E988=""),"Yes",IF(AND(ISNUMBER(D988),ISNUMBER(E988)),IF(ABS(E988-D988)&lt;=1E-9*MAX(1,ABS(D988)),"Yes","No"),IF(D988=E988,"Yes","No")))</f>
        <v/>
      </c>
    </row>
    <row r="989">
      <c r="A989" s="4" t="inlineStr">
        <is>
          <t>Job ads</t>
        </is>
      </c>
      <c r="B989" s="4" t="inlineStr">
        <is>
          <t>Sales L2 PL monthly min</t>
        </is>
      </c>
      <c r="D989" s="5" t="n">
        <v>7000</v>
      </c>
      <c r="E989" s="6">
        <f>'Job ads'!K82</f>
        <v/>
      </c>
      <c r="F989" s="45">
        <f>IF(AND(ISNUMBER(D989),ISNUMBER(E989)),E989-D989,"")</f>
        <v/>
      </c>
      <c r="G989" s="4">
        <f>IF(AND(D989="",E989=""),"Yes",IF(AND(ISNUMBER(D989),ISNUMBER(E989)),IF(ABS(E989-D989)&lt;=1E-9*MAX(1,ABS(D989)),"Yes","No"),IF(D989=E989,"Yes","No")))</f>
        <v/>
      </c>
    </row>
    <row r="990">
      <c r="A990" s="4" t="inlineStr">
        <is>
          <t>Job ads</t>
        </is>
      </c>
      <c r="B990" s="4" t="inlineStr">
        <is>
          <t>Sales L2 PL monthly max</t>
        </is>
      </c>
      <c r="D990" s="5" t="n">
        <v>9200</v>
      </c>
      <c r="E990" s="6">
        <f>'Job ads'!L82</f>
        <v/>
      </c>
      <c r="F990" s="45">
        <f>IF(AND(ISNUMBER(D990),ISNUMBER(E990)),E990-D990,"")</f>
        <v/>
      </c>
      <c r="G990" s="4">
        <f>IF(AND(D990="",E990=""),"Yes",IF(AND(ISNUMBER(D990),ISNUMBER(E990)),IF(ABS(E990-D990)&lt;=1E-9*MAX(1,ABS(D990)),"Yes","No"),IF(D990=E990,"Yes","No")))</f>
        <v/>
      </c>
    </row>
    <row r="991">
      <c r="A991" s="4" t="inlineStr">
        <is>
          <t>Job ads</t>
        </is>
      </c>
      <c r="B991" s="4" t="inlineStr">
        <is>
          <t>Sales L2 PL text</t>
        </is>
      </c>
      <c r="D991" s="5" t="inlineStr">
        <is>
          <t>PLN 7,000 – 9,200 gross per month, full time</t>
        </is>
      </c>
      <c r="E991" s="6">
        <f>'Job ads'!M82</f>
        <v/>
      </c>
      <c r="F991" s="45">
        <f>IF(AND(ISNUMBER(D991),ISNUMBER(E991)),E991-D991,"")</f>
        <v/>
      </c>
      <c r="G991" s="4">
        <f>IF(AND(D991="",E991=""),"Yes",IF(AND(ISNUMBER(D991),ISNUMBER(E991)),IF(ABS(E991-D991)&lt;=1E-9*MAX(1,ABS(D991)),"Yes","No"),IF(D991=E991,"Yes","No")))</f>
        <v/>
      </c>
    </row>
    <row r="992">
      <c r="A992" s="4" t="inlineStr">
        <is>
          <t>Job ads</t>
        </is>
      </c>
      <c r="B992" s="4" t="inlineStr">
        <is>
          <t>Sales L2 DE annual min</t>
        </is>
      </c>
      <c r="D992" s="5" t="n">
        <v>45000</v>
      </c>
      <c r="E992" s="6">
        <f>'Job ads'!I83</f>
        <v/>
      </c>
      <c r="F992" s="45">
        <f>IF(AND(ISNUMBER(D992),ISNUMBER(E992)),E992-D992,"")</f>
        <v/>
      </c>
      <c r="G992" s="4">
        <f>IF(AND(D992="",E992=""),"Yes",IF(AND(ISNUMBER(D992),ISNUMBER(E992)),IF(ABS(E992-D992)&lt;=1E-9*MAX(1,ABS(D992)),"Yes","No"),IF(D992=E992,"Yes","No")))</f>
        <v/>
      </c>
    </row>
    <row r="993">
      <c r="A993" s="4" t="inlineStr">
        <is>
          <t>Job ads</t>
        </is>
      </c>
      <c r="B993" s="4" t="inlineStr">
        <is>
          <t>Sales L2 DE annual max</t>
        </is>
      </c>
      <c r="D993" s="5" t="n">
        <v>59000</v>
      </c>
      <c r="E993" s="6">
        <f>'Job ads'!J83</f>
        <v/>
      </c>
      <c r="F993" s="45">
        <f>IF(AND(ISNUMBER(D993),ISNUMBER(E993)),E993-D993,"")</f>
        <v/>
      </c>
      <c r="G993" s="4">
        <f>IF(AND(D993="",E993=""),"Yes",IF(AND(ISNUMBER(D993),ISNUMBER(E993)),IF(ABS(E993-D993)&lt;=1E-9*MAX(1,ABS(D993)),"Yes","No"),IF(D993=E993,"Yes","No")))</f>
        <v/>
      </c>
    </row>
    <row r="994">
      <c r="A994" s="4" t="inlineStr">
        <is>
          <t>Job ads</t>
        </is>
      </c>
      <c r="B994" s="4" t="inlineStr">
        <is>
          <t>Sales L2 DE monthly min</t>
        </is>
      </c>
      <c r="D994" s="5" t="n">
        <v>3700</v>
      </c>
      <c r="E994" s="6">
        <f>'Job ads'!K83</f>
        <v/>
      </c>
      <c r="F994" s="45">
        <f>IF(AND(ISNUMBER(D994),ISNUMBER(E994)),E994-D994,"")</f>
        <v/>
      </c>
      <c r="G994" s="4">
        <f>IF(AND(D994="",E994=""),"Yes",IF(AND(ISNUMBER(D994),ISNUMBER(E994)),IF(ABS(E994-D994)&lt;=1E-9*MAX(1,ABS(D994)),"Yes","No"),IF(D994=E994,"Yes","No")))</f>
        <v/>
      </c>
    </row>
    <row r="995">
      <c r="A995" s="4" t="inlineStr">
        <is>
          <t>Job ads</t>
        </is>
      </c>
      <c r="B995" s="4" t="inlineStr">
        <is>
          <t>Sales L2 DE monthly max</t>
        </is>
      </c>
      <c r="D995" s="5" t="n">
        <v>4900</v>
      </c>
      <c r="E995" s="6">
        <f>'Job ads'!L83</f>
        <v/>
      </c>
      <c r="F995" s="45">
        <f>IF(AND(ISNUMBER(D995),ISNUMBER(E995)),E995-D995,"")</f>
        <v/>
      </c>
      <c r="G995" s="4">
        <f>IF(AND(D995="",E995=""),"Yes",IF(AND(ISNUMBER(D995),ISNUMBER(E995)),IF(ABS(E995-D995)&lt;=1E-9*MAX(1,ABS(D995)),"Yes","No"),IF(D995=E995,"Yes","No")))</f>
        <v/>
      </c>
    </row>
    <row r="996">
      <c r="A996" s="4" t="inlineStr">
        <is>
          <t>Job ads</t>
        </is>
      </c>
      <c r="B996" s="4" t="inlineStr">
        <is>
          <t>Sales L2 DE text</t>
        </is>
      </c>
      <c r="D996" s="5" t="inlineStr">
        <is>
          <t>EUR 45,000 – 59,000 gross per year, full time</t>
        </is>
      </c>
      <c r="E996" s="6">
        <f>'Job ads'!M83</f>
        <v/>
      </c>
      <c r="F996" s="45">
        <f>IF(AND(ISNUMBER(D996),ISNUMBER(E996)),E996-D996,"")</f>
        <v/>
      </c>
      <c r="G996" s="4">
        <f>IF(AND(D996="",E996=""),"Yes",IF(AND(ISNUMBER(D996),ISNUMBER(E996)),IF(ABS(E996-D996)&lt;=1E-9*MAX(1,ABS(D996)),"Yes","No"),IF(D996=E996,"Yes","No")))</f>
        <v/>
      </c>
    </row>
    <row r="997">
      <c r="A997" s="4" t="inlineStr">
        <is>
          <t>Job ads</t>
        </is>
      </c>
      <c r="B997" s="4" t="inlineStr">
        <is>
          <t>Sales L2 ES annual min</t>
        </is>
      </c>
      <c r="D997" s="5" t="n">
        <v>26500</v>
      </c>
      <c r="E997" s="6">
        <f>'Job ads'!I84</f>
        <v/>
      </c>
      <c r="F997" s="45">
        <f>IF(AND(ISNUMBER(D997),ISNUMBER(E997)),E997-D997,"")</f>
        <v/>
      </c>
      <c r="G997" s="4">
        <f>IF(AND(D997="",E997=""),"Yes",IF(AND(ISNUMBER(D997),ISNUMBER(E997)),IF(ABS(E997-D997)&lt;=1E-9*MAX(1,ABS(D997)),"Yes","No"),IF(D997=E997,"Yes","No")))</f>
        <v/>
      </c>
    </row>
    <row r="998">
      <c r="A998" s="4" t="inlineStr">
        <is>
          <t>Job ads</t>
        </is>
      </c>
      <c r="B998" s="4" t="inlineStr">
        <is>
          <t>Sales L2 ES annual max</t>
        </is>
      </c>
      <c r="D998" s="5" t="n">
        <v>35500</v>
      </c>
      <c r="E998" s="6">
        <f>'Job ads'!J84</f>
        <v/>
      </c>
      <c r="F998" s="45">
        <f>IF(AND(ISNUMBER(D998),ISNUMBER(E998)),E998-D998,"")</f>
        <v/>
      </c>
      <c r="G998" s="4">
        <f>IF(AND(D998="",E998=""),"Yes",IF(AND(ISNUMBER(D998),ISNUMBER(E998)),IF(ABS(E998-D998)&lt;=1E-9*MAX(1,ABS(D998)),"Yes","No"),IF(D998=E998,"Yes","No")))</f>
        <v/>
      </c>
    </row>
    <row r="999">
      <c r="A999" s="4" t="inlineStr">
        <is>
          <t>Job ads</t>
        </is>
      </c>
      <c r="B999" s="4" t="inlineStr">
        <is>
          <t>Sales L2 ES monthly min</t>
        </is>
      </c>
      <c r="D999" s="5" t="n">
        <v>2200</v>
      </c>
      <c r="E999" s="6">
        <f>'Job ads'!K84</f>
        <v/>
      </c>
      <c r="F999" s="45">
        <f>IF(AND(ISNUMBER(D999),ISNUMBER(E999)),E999-D999,"")</f>
        <v/>
      </c>
      <c r="G999" s="4">
        <f>IF(AND(D999="",E999=""),"Yes",IF(AND(ISNUMBER(D999),ISNUMBER(E999)),IF(ABS(E999-D999)&lt;=1E-9*MAX(1,ABS(D999)),"Yes","No"),IF(D999=E999,"Yes","No")))</f>
        <v/>
      </c>
    </row>
    <row r="1000">
      <c r="A1000" s="4" t="inlineStr">
        <is>
          <t>Job ads</t>
        </is>
      </c>
      <c r="B1000" s="4" t="inlineStr">
        <is>
          <t>Sales L2 ES monthly max</t>
        </is>
      </c>
      <c r="D1000" s="5" t="n">
        <v>3000</v>
      </c>
      <c r="E1000" s="6">
        <f>'Job ads'!L84</f>
        <v/>
      </c>
      <c r="F1000" s="45">
        <f>IF(AND(ISNUMBER(D1000),ISNUMBER(E1000)),E1000-D1000,"")</f>
        <v/>
      </c>
      <c r="G1000" s="4">
        <f>IF(AND(D1000="",E1000=""),"Yes",IF(AND(ISNUMBER(D1000),ISNUMBER(E1000)),IF(ABS(E1000-D1000)&lt;=1E-9*MAX(1,ABS(D1000)),"Yes","No"),IF(D1000=E1000,"Yes","No")))</f>
        <v/>
      </c>
    </row>
    <row r="1001">
      <c r="A1001" s="4" t="inlineStr">
        <is>
          <t>Job ads</t>
        </is>
      </c>
      <c r="B1001" s="4" t="inlineStr">
        <is>
          <t>Sales L2 ES text</t>
        </is>
      </c>
      <c r="D1001" s="5" t="inlineStr">
        <is>
          <t>EUR 26,500 – 35,500 gross per year, full time</t>
        </is>
      </c>
      <c r="E1001" s="6">
        <f>'Job ads'!M84</f>
        <v/>
      </c>
      <c r="F1001" s="45">
        <f>IF(AND(ISNUMBER(D1001),ISNUMBER(E1001)),E1001-D1001,"")</f>
        <v/>
      </c>
      <c r="G1001" s="4">
        <f>IF(AND(D1001="",E1001=""),"Yes",IF(AND(ISNUMBER(D1001),ISNUMBER(E1001)),IF(ABS(E1001-D1001)&lt;=1E-9*MAX(1,ABS(D1001)),"Yes","No"),IF(D1001=E1001,"Yes","No")))</f>
        <v/>
      </c>
    </row>
    <row r="1002">
      <c r="A1002" s="4" t="inlineStr">
        <is>
          <t>Job ads</t>
        </is>
      </c>
      <c r="B1002" s="4" t="inlineStr">
        <is>
          <t>Sales L3 IT annual min</t>
        </is>
      </c>
      <c r="D1002" s="5" t="n">
        <v>37000</v>
      </c>
      <c r="E1002" s="6">
        <f>'Job ads'!I85</f>
        <v/>
      </c>
      <c r="F1002" s="45">
        <f>IF(AND(ISNUMBER(D1002),ISNUMBER(E1002)),E1002-D1002,"")</f>
        <v/>
      </c>
      <c r="G1002" s="4">
        <f>IF(AND(D1002="",E1002=""),"Yes",IF(AND(ISNUMBER(D1002),ISNUMBER(E1002)),IF(ABS(E1002-D1002)&lt;=1E-9*MAX(1,ABS(D1002)),"Yes","No"),IF(D1002=E1002,"Yes","No")))</f>
        <v/>
      </c>
    </row>
    <row r="1003">
      <c r="A1003" s="4" t="inlineStr">
        <is>
          <t>Job ads</t>
        </is>
      </c>
      <c r="B1003" s="4" t="inlineStr">
        <is>
          <t>Sales L3 IT annual max</t>
        </is>
      </c>
      <c r="D1003" s="5" t="n">
        <v>52000</v>
      </c>
      <c r="E1003" s="6">
        <f>'Job ads'!J85</f>
        <v/>
      </c>
      <c r="F1003" s="45">
        <f>IF(AND(ISNUMBER(D1003),ISNUMBER(E1003)),E1003-D1003,"")</f>
        <v/>
      </c>
      <c r="G1003" s="4">
        <f>IF(AND(D1003="",E1003=""),"Yes",IF(AND(ISNUMBER(D1003),ISNUMBER(E1003)),IF(ABS(E1003-D1003)&lt;=1E-9*MAX(1,ABS(D1003)),"Yes","No"),IF(D1003=E1003,"Yes","No")))</f>
        <v/>
      </c>
    </row>
    <row r="1004">
      <c r="A1004" s="4" t="inlineStr">
        <is>
          <t>Job ads</t>
        </is>
      </c>
      <c r="B1004" s="4" t="inlineStr">
        <is>
          <t>Sales L3 IT monthly min</t>
        </is>
      </c>
      <c r="D1004" s="5" t="n">
        <v>3000</v>
      </c>
      <c r="E1004" s="6">
        <f>'Job ads'!K85</f>
        <v/>
      </c>
      <c r="F1004" s="45">
        <f>IF(AND(ISNUMBER(D1004),ISNUMBER(E1004)),E1004-D1004,"")</f>
        <v/>
      </c>
      <c r="G1004" s="4">
        <f>IF(AND(D1004="",E1004=""),"Yes",IF(AND(ISNUMBER(D1004),ISNUMBER(E1004)),IF(ABS(E1004-D1004)&lt;=1E-9*MAX(1,ABS(D1004)),"Yes","No"),IF(D1004=E1004,"Yes","No")))</f>
        <v/>
      </c>
    </row>
    <row r="1005">
      <c r="A1005" s="4" t="inlineStr">
        <is>
          <t>Job ads</t>
        </is>
      </c>
      <c r="B1005" s="4" t="inlineStr">
        <is>
          <t>Sales L3 IT monthly max</t>
        </is>
      </c>
      <c r="D1005" s="5" t="n">
        <v>4400</v>
      </c>
      <c r="E1005" s="6">
        <f>'Job ads'!L85</f>
        <v/>
      </c>
      <c r="F1005" s="45">
        <f>IF(AND(ISNUMBER(D1005),ISNUMBER(E1005)),E1005-D1005,"")</f>
        <v/>
      </c>
      <c r="G1005" s="4">
        <f>IF(AND(D1005="",E1005=""),"Yes",IF(AND(ISNUMBER(D1005),ISNUMBER(E1005)),IF(ABS(E1005-D1005)&lt;=1E-9*MAX(1,ABS(D1005)),"Yes","No"),IF(D1005=E1005,"Yes","No")))</f>
        <v/>
      </c>
    </row>
    <row r="1006">
      <c r="A1006" s="4" t="inlineStr">
        <is>
          <t>Job ads</t>
        </is>
      </c>
      <c r="B1006" s="4" t="inlineStr">
        <is>
          <t>Sales L3 IT text</t>
        </is>
      </c>
      <c r="D1006" s="5" t="inlineStr">
        <is>
          <t>EUR 37,000 – 52,000 gross per year, full time</t>
        </is>
      </c>
      <c r="E1006" s="6">
        <f>'Job ads'!M85</f>
        <v/>
      </c>
      <c r="F1006" s="45">
        <f>IF(AND(ISNUMBER(D1006),ISNUMBER(E1006)),E1006-D1006,"")</f>
        <v/>
      </c>
      <c r="G1006" s="4">
        <f>IF(AND(D1006="",E1006=""),"Yes",IF(AND(ISNUMBER(D1006),ISNUMBER(E1006)),IF(ABS(E1006-D1006)&lt;=1E-9*MAX(1,ABS(D1006)),"Yes","No"),IF(D1006=E1006,"Yes","No")))</f>
        <v/>
      </c>
    </row>
    <row r="1007">
      <c r="A1007" s="4" t="inlineStr">
        <is>
          <t>Job ads</t>
        </is>
      </c>
      <c r="B1007" s="4" t="inlineStr">
        <is>
          <t>Sales L3 PL annual min</t>
        </is>
      </c>
      <c r="D1007" s="5" t="n">
        <v>104000</v>
      </c>
      <c r="E1007" s="6">
        <f>'Job ads'!I86</f>
        <v/>
      </c>
      <c r="F1007" s="45">
        <f>IF(AND(ISNUMBER(D1007),ISNUMBER(E1007)),E1007-D1007,"")</f>
        <v/>
      </c>
      <c r="G1007" s="4">
        <f>IF(AND(D1007="",E1007=""),"Yes",IF(AND(ISNUMBER(D1007),ISNUMBER(E1007)),IF(ABS(E1007-D1007)&lt;=1E-9*MAX(1,ABS(D1007)),"Yes","No"),IF(D1007=E1007,"Yes","No")))</f>
        <v/>
      </c>
    </row>
    <row r="1008">
      <c r="A1008" s="4" t="inlineStr">
        <is>
          <t>Job ads</t>
        </is>
      </c>
      <c r="B1008" s="4" t="inlineStr">
        <is>
          <t>Sales L3 PL annual max</t>
        </is>
      </c>
      <c r="D1008" s="5" t="n">
        <v>147000</v>
      </c>
      <c r="E1008" s="6">
        <f>'Job ads'!J86</f>
        <v/>
      </c>
      <c r="F1008" s="45">
        <f>IF(AND(ISNUMBER(D1008),ISNUMBER(E1008)),E1008-D1008,"")</f>
        <v/>
      </c>
      <c r="G1008" s="4">
        <f>IF(AND(D1008="",E1008=""),"Yes",IF(AND(ISNUMBER(D1008),ISNUMBER(E1008)),IF(ABS(E1008-D1008)&lt;=1E-9*MAX(1,ABS(D1008)),"Yes","No"),IF(D1008=E1008,"Yes","No")))</f>
        <v/>
      </c>
    </row>
    <row r="1009">
      <c r="A1009" s="4" t="inlineStr">
        <is>
          <t>Job ads</t>
        </is>
      </c>
      <c r="B1009" s="4" t="inlineStr">
        <is>
          <t>Sales L3 PL monthly min</t>
        </is>
      </c>
      <c r="D1009" s="5" t="n">
        <v>8700</v>
      </c>
      <c r="E1009" s="6">
        <f>'Job ads'!K86</f>
        <v/>
      </c>
      <c r="F1009" s="45">
        <f>IF(AND(ISNUMBER(D1009),ISNUMBER(E1009)),E1009-D1009,"")</f>
        <v/>
      </c>
      <c r="G1009" s="4">
        <f>IF(AND(D1009="",E1009=""),"Yes",IF(AND(ISNUMBER(D1009),ISNUMBER(E1009)),IF(ABS(E1009-D1009)&lt;=1E-9*MAX(1,ABS(D1009)),"Yes","No"),IF(D1009=E1009,"Yes","No")))</f>
        <v/>
      </c>
    </row>
    <row r="1010">
      <c r="A1010" s="4" t="inlineStr">
        <is>
          <t>Job ads</t>
        </is>
      </c>
      <c r="B1010" s="4" t="inlineStr">
        <is>
          <t>Sales L3 PL monthly max</t>
        </is>
      </c>
      <c r="D1010" s="5" t="n">
        <v>12200</v>
      </c>
      <c r="E1010" s="6">
        <f>'Job ads'!L86</f>
        <v/>
      </c>
      <c r="F1010" s="45">
        <f>IF(AND(ISNUMBER(D1010),ISNUMBER(E1010)),E1010-D1010,"")</f>
        <v/>
      </c>
      <c r="G1010" s="4">
        <f>IF(AND(D1010="",E1010=""),"Yes",IF(AND(ISNUMBER(D1010),ISNUMBER(E1010)),IF(ABS(E1010-D1010)&lt;=1E-9*MAX(1,ABS(D1010)),"Yes","No"),IF(D1010=E1010,"Yes","No")))</f>
        <v/>
      </c>
    </row>
    <row r="1011">
      <c r="A1011" s="4" t="inlineStr">
        <is>
          <t>Job ads</t>
        </is>
      </c>
      <c r="B1011" s="4" t="inlineStr">
        <is>
          <t>Sales L3 PL text</t>
        </is>
      </c>
      <c r="D1011" s="5" t="inlineStr">
        <is>
          <t>PLN 8,700 – 12,200 gross per month, full time</t>
        </is>
      </c>
      <c r="E1011" s="6">
        <f>'Job ads'!M86</f>
        <v/>
      </c>
      <c r="F1011" s="45">
        <f>IF(AND(ISNUMBER(D1011),ISNUMBER(E1011)),E1011-D1011,"")</f>
        <v/>
      </c>
      <c r="G1011" s="4">
        <f>IF(AND(D1011="",E1011=""),"Yes",IF(AND(ISNUMBER(D1011),ISNUMBER(E1011)),IF(ABS(E1011-D1011)&lt;=1E-9*MAX(1,ABS(D1011)),"Yes","No"),IF(D1011=E1011,"Yes","No")))</f>
        <v/>
      </c>
    </row>
    <row r="1012">
      <c r="A1012" s="4" t="inlineStr">
        <is>
          <t>Job ads</t>
        </is>
      </c>
      <c r="B1012" s="4" t="inlineStr">
        <is>
          <t>Sales L3 DE annual min</t>
        </is>
      </c>
      <c r="D1012" s="5" t="n">
        <v>56000</v>
      </c>
      <c r="E1012" s="6">
        <f>'Job ads'!I87</f>
        <v/>
      </c>
      <c r="F1012" s="45">
        <f>IF(AND(ISNUMBER(D1012),ISNUMBER(E1012)),E1012-D1012,"")</f>
        <v/>
      </c>
      <c r="G1012" s="4">
        <f>IF(AND(D1012="",E1012=""),"Yes",IF(AND(ISNUMBER(D1012),ISNUMBER(E1012)),IF(ABS(E1012-D1012)&lt;=1E-9*MAX(1,ABS(D1012)),"Yes","No"),IF(D1012=E1012,"Yes","No")))</f>
        <v/>
      </c>
    </row>
    <row r="1013">
      <c r="A1013" s="4" t="inlineStr">
        <is>
          <t>Job ads</t>
        </is>
      </c>
      <c r="B1013" s="4" t="inlineStr">
        <is>
          <t>Sales L3 DE annual max</t>
        </is>
      </c>
      <c r="D1013" s="5" t="n">
        <v>78500</v>
      </c>
      <c r="E1013" s="6">
        <f>'Job ads'!J87</f>
        <v/>
      </c>
      <c r="F1013" s="45">
        <f>IF(AND(ISNUMBER(D1013),ISNUMBER(E1013)),E1013-D1013,"")</f>
        <v/>
      </c>
      <c r="G1013" s="4">
        <f>IF(AND(D1013="",E1013=""),"Yes",IF(AND(ISNUMBER(D1013),ISNUMBER(E1013)),IF(ABS(E1013-D1013)&lt;=1E-9*MAX(1,ABS(D1013)),"Yes","No"),IF(D1013=E1013,"Yes","No")))</f>
        <v/>
      </c>
    </row>
    <row r="1014">
      <c r="A1014" s="4" t="inlineStr">
        <is>
          <t>Job ads</t>
        </is>
      </c>
      <c r="B1014" s="4" t="inlineStr">
        <is>
          <t>Sales L3 DE monthly min</t>
        </is>
      </c>
      <c r="D1014" s="5" t="n">
        <v>4600</v>
      </c>
      <c r="E1014" s="6">
        <f>'Job ads'!K87</f>
        <v/>
      </c>
      <c r="F1014" s="45">
        <f>IF(AND(ISNUMBER(D1014),ISNUMBER(E1014)),E1014-D1014,"")</f>
        <v/>
      </c>
      <c r="G1014" s="4">
        <f>IF(AND(D1014="",E1014=""),"Yes",IF(AND(ISNUMBER(D1014),ISNUMBER(E1014)),IF(ABS(E1014-D1014)&lt;=1E-9*MAX(1,ABS(D1014)),"Yes","No"),IF(D1014=E1014,"Yes","No")))</f>
        <v/>
      </c>
    </row>
    <row r="1015">
      <c r="A1015" s="4" t="inlineStr">
        <is>
          <t>Job ads</t>
        </is>
      </c>
      <c r="B1015" s="4" t="inlineStr">
        <is>
          <t>Sales L3 DE monthly max</t>
        </is>
      </c>
      <c r="D1015" s="5" t="n">
        <v>6600</v>
      </c>
      <c r="E1015" s="6">
        <f>'Job ads'!L87</f>
        <v/>
      </c>
      <c r="F1015" s="45">
        <f>IF(AND(ISNUMBER(D1015),ISNUMBER(E1015)),E1015-D1015,"")</f>
        <v/>
      </c>
      <c r="G1015" s="4">
        <f>IF(AND(D1015="",E1015=""),"Yes",IF(AND(ISNUMBER(D1015),ISNUMBER(E1015)),IF(ABS(E1015-D1015)&lt;=1E-9*MAX(1,ABS(D1015)),"Yes","No"),IF(D1015=E1015,"Yes","No")))</f>
        <v/>
      </c>
    </row>
    <row r="1016">
      <c r="A1016" s="4" t="inlineStr">
        <is>
          <t>Job ads</t>
        </is>
      </c>
      <c r="B1016" s="4" t="inlineStr">
        <is>
          <t>Sales L3 DE text</t>
        </is>
      </c>
      <c r="D1016" s="5" t="inlineStr">
        <is>
          <t>EUR 56,000 – 78,500 gross per year, full time</t>
        </is>
      </c>
      <c r="E1016" s="6">
        <f>'Job ads'!M87</f>
        <v/>
      </c>
      <c r="F1016" s="45">
        <f>IF(AND(ISNUMBER(D1016),ISNUMBER(E1016)),E1016-D1016,"")</f>
        <v/>
      </c>
      <c r="G1016" s="4">
        <f>IF(AND(D1016="",E1016=""),"Yes",IF(AND(ISNUMBER(D1016),ISNUMBER(E1016)),IF(ABS(E1016-D1016)&lt;=1E-9*MAX(1,ABS(D1016)),"Yes","No"),IF(D1016=E1016,"Yes","No")))</f>
        <v/>
      </c>
    </row>
    <row r="1017">
      <c r="A1017" s="4" t="inlineStr">
        <is>
          <t>Job ads</t>
        </is>
      </c>
      <c r="B1017" s="4" t="inlineStr">
        <is>
          <t>Sales L3 ES annual min</t>
        </is>
      </c>
      <c r="D1017" s="5" t="n">
        <v>33000</v>
      </c>
      <c r="E1017" s="6">
        <f>'Job ads'!I88</f>
        <v/>
      </c>
      <c r="F1017" s="45">
        <f>IF(AND(ISNUMBER(D1017),ISNUMBER(E1017)),E1017-D1017,"")</f>
        <v/>
      </c>
      <c r="G1017" s="4">
        <f>IF(AND(D1017="",E1017=""),"Yes",IF(AND(ISNUMBER(D1017),ISNUMBER(E1017)),IF(ABS(E1017-D1017)&lt;=1E-9*MAX(1,ABS(D1017)),"Yes","No"),IF(D1017=E1017,"Yes","No")))</f>
        <v/>
      </c>
    </row>
    <row r="1018">
      <c r="A1018" s="4" t="inlineStr">
        <is>
          <t>Job ads</t>
        </is>
      </c>
      <c r="B1018" s="4" t="inlineStr">
        <is>
          <t>Sales L3 ES annual max</t>
        </is>
      </c>
      <c r="D1018" s="5" t="n">
        <v>47000</v>
      </c>
      <c r="E1018" s="6">
        <f>'Job ads'!J88</f>
        <v/>
      </c>
      <c r="F1018" s="45">
        <f>IF(AND(ISNUMBER(D1018),ISNUMBER(E1018)),E1018-D1018,"")</f>
        <v/>
      </c>
      <c r="G1018" s="4">
        <f>IF(AND(D1018="",E1018=""),"Yes",IF(AND(ISNUMBER(D1018),ISNUMBER(E1018)),IF(ABS(E1018-D1018)&lt;=1E-9*MAX(1,ABS(D1018)),"Yes","No"),IF(D1018=E1018,"Yes","No")))</f>
        <v/>
      </c>
    </row>
    <row r="1019">
      <c r="A1019" s="4" t="inlineStr">
        <is>
          <t>Job ads</t>
        </is>
      </c>
      <c r="B1019" s="4" t="inlineStr">
        <is>
          <t>Sales L3 ES monthly min</t>
        </is>
      </c>
      <c r="D1019" s="5" t="n">
        <v>2700</v>
      </c>
      <c r="E1019" s="6">
        <f>'Job ads'!K88</f>
        <v/>
      </c>
      <c r="F1019" s="45">
        <f>IF(AND(ISNUMBER(D1019),ISNUMBER(E1019)),E1019-D1019,"")</f>
        <v/>
      </c>
      <c r="G1019" s="4">
        <f>IF(AND(D1019="",E1019=""),"Yes",IF(AND(ISNUMBER(D1019),ISNUMBER(E1019)),IF(ABS(E1019-D1019)&lt;=1E-9*MAX(1,ABS(D1019)),"Yes","No"),IF(D1019=E1019,"Yes","No")))</f>
        <v/>
      </c>
    </row>
    <row r="1020">
      <c r="A1020" s="4" t="inlineStr">
        <is>
          <t>Job ads</t>
        </is>
      </c>
      <c r="B1020" s="4" t="inlineStr">
        <is>
          <t>Sales L3 ES monthly max</t>
        </is>
      </c>
      <c r="D1020" s="5" t="n">
        <v>4000</v>
      </c>
      <c r="E1020" s="6">
        <f>'Job ads'!L88</f>
        <v/>
      </c>
      <c r="F1020" s="45">
        <f>IF(AND(ISNUMBER(D1020),ISNUMBER(E1020)),E1020-D1020,"")</f>
        <v/>
      </c>
      <c r="G1020" s="4">
        <f>IF(AND(D1020="",E1020=""),"Yes",IF(AND(ISNUMBER(D1020),ISNUMBER(E1020)),IF(ABS(E1020-D1020)&lt;=1E-9*MAX(1,ABS(D1020)),"Yes","No"),IF(D1020=E1020,"Yes","No")))</f>
        <v/>
      </c>
    </row>
    <row r="1021">
      <c r="A1021" s="4" t="inlineStr">
        <is>
          <t>Job ads</t>
        </is>
      </c>
      <c r="B1021" s="4" t="inlineStr">
        <is>
          <t>Sales L3 ES text</t>
        </is>
      </c>
      <c r="D1021" s="5" t="inlineStr">
        <is>
          <t>EUR 33,000 – 47,000 gross per year, full time</t>
        </is>
      </c>
      <c r="E1021" s="6">
        <f>'Job ads'!M88</f>
        <v/>
      </c>
      <c r="F1021" s="45">
        <f>IF(AND(ISNUMBER(D1021),ISNUMBER(E1021)),E1021-D1021,"")</f>
        <v/>
      </c>
      <c r="G1021" s="4">
        <f>IF(AND(D1021="",E1021=""),"Yes",IF(AND(ISNUMBER(D1021),ISNUMBER(E1021)),IF(ABS(E1021-D1021)&lt;=1E-9*MAX(1,ABS(D1021)),"Yes","No"),IF(D1021=E1021,"Yes","No")))</f>
        <v/>
      </c>
    </row>
    <row r="1022">
      <c r="A1022" s="4" t="inlineStr">
        <is>
          <t>Job ads</t>
        </is>
      </c>
      <c r="B1022" s="4" t="inlineStr">
        <is>
          <t>Sales L4 IT annual min</t>
        </is>
      </c>
      <c r="D1022" s="5" t="n">
        <v>48500</v>
      </c>
      <c r="E1022" s="6">
        <f>'Job ads'!I89</f>
        <v/>
      </c>
      <c r="F1022" s="45">
        <f>IF(AND(ISNUMBER(D1022),ISNUMBER(E1022)),E1022-D1022,"")</f>
        <v/>
      </c>
      <c r="G1022" s="4">
        <f>IF(AND(D1022="",E1022=""),"Yes",IF(AND(ISNUMBER(D1022),ISNUMBER(E1022)),IF(ABS(E1022-D1022)&lt;=1E-9*MAX(1,ABS(D1022)),"Yes","No"),IF(D1022=E1022,"Yes","No")))</f>
        <v/>
      </c>
    </row>
    <row r="1023">
      <c r="A1023" s="4" t="inlineStr">
        <is>
          <t>Job ads</t>
        </is>
      </c>
      <c r="B1023" s="4" t="inlineStr">
        <is>
          <t>Sales L4 IT annual max</t>
        </is>
      </c>
      <c r="D1023" s="5" t="n">
        <v>68500</v>
      </c>
      <c r="E1023" s="6">
        <f>'Job ads'!J89</f>
        <v/>
      </c>
      <c r="F1023" s="45">
        <f>IF(AND(ISNUMBER(D1023),ISNUMBER(E1023)),E1023-D1023,"")</f>
        <v/>
      </c>
      <c r="G1023" s="4">
        <f>IF(AND(D1023="",E1023=""),"Yes",IF(AND(ISNUMBER(D1023),ISNUMBER(E1023)),IF(ABS(E1023-D1023)&lt;=1E-9*MAX(1,ABS(D1023)),"Yes","No"),IF(D1023=E1023,"Yes","No")))</f>
        <v/>
      </c>
    </row>
    <row r="1024">
      <c r="A1024" s="4" t="inlineStr">
        <is>
          <t>Job ads</t>
        </is>
      </c>
      <c r="B1024" s="4" t="inlineStr">
        <is>
          <t>Sales L4 IT monthly min</t>
        </is>
      </c>
      <c r="D1024" s="5" t="n">
        <v>4000</v>
      </c>
      <c r="E1024" s="6">
        <f>'Job ads'!K89</f>
        <v/>
      </c>
      <c r="F1024" s="45">
        <f>IF(AND(ISNUMBER(D1024),ISNUMBER(E1024)),E1024-D1024,"")</f>
        <v/>
      </c>
      <c r="G1024" s="4">
        <f>IF(AND(D1024="",E1024=""),"Yes",IF(AND(ISNUMBER(D1024),ISNUMBER(E1024)),IF(ABS(E1024-D1024)&lt;=1E-9*MAX(1,ABS(D1024)),"Yes","No"),IF(D1024=E1024,"Yes","No")))</f>
        <v/>
      </c>
    </row>
    <row r="1025">
      <c r="A1025" s="4" t="inlineStr">
        <is>
          <t>Job ads</t>
        </is>
      </c>
      <c r="B1025" s="4" t="inlineStr">
        <is>
          <t>Sales L4 IT monthly max</t>
        </is>
      </c>
      <c r="D1025" s="5" t="n">
        <v>5700</v>
      </c>
      <c r="E1025" s="6">
        <f>'Job ads'!L89</f>
        <v/>
      </c>
      <c r="F1025" s="45">
        <f>IF(AND(ISNUMBER(D1025),ISNUMBER(E1025)),E1025-D1025,"")</f>
        <v/>
      </c>
      <c r="G1025" s="4">
        <f>IF(AND(D1025="",E1025=""),"Yes",IF(AND(ISNUMBER(D1025),ISNUMBER(E1025)),IF(ABS(E1025-D1025)&lt;=1E-9*MAX(1,ABS(D1025)),"Yes","No"),IF(D1025=E1025,"Yes","No")))</f>
        <v/>
      </c>
    </row>
    <row r="1026">
      <c r="A1026" s="4" t="inlineStr">
        <is>
          <t>Job ads</t>
        </is>
      </c>
      <c r="B1026" s="4" t="inlineStr">
        <is>
          <t>Sales L4 IT text</t>
        </is>
      </c>
      <c r="D1026" s="5" t="inlineStr">
        <is>
          <t>EUR 48,500 – 68,500 gross per year, full time</t>
        </is>
      </c>
      <c r="E1026" s="6">
        <f>'Job ads'!M89</f>
        <v/>
      </c>
      <c r="F1026" s="45">
        <f>IF(AND(ISNUMBER(D1026),ISNUMBER(E1026)),E1026-D1026,"")</f>
        <v/>
      </c>
      <c r="G1026" s="4">
        <f>IF(AND(D1026="",E1026=""),"Yes",IF(AND(ISNUMBER(D1026),ISNUMBER(E1026)),IF(ABS(E1026-D1026)&lt;=1E-9*MAX(1,ABS(D1026)),"Yes","No"),IF(D1026=E1026,"Yes","No")))</f>
        <v/>
      </c>
    </row>
    <row r="1027">
      <c r="A1027" s="4" t="inlineStr">
        <is>
          <t>Job ads</t>
        </is>
      </c>
      <c r="B1027" s="4" t="inlineStr">
        <is>
          <t>Sales L4 PL annual min</t>
        </is>
      </c>
      <c r="D1027" s="5" t="n">
        <v>137000</v>
      </c>
      <c r="E1027" s="6">
        <f>'Job ads'!I90</f>
        <v/>
      </c>
      <c r="F1027" s="45">
        <f>IF(AND(ISNUMBER(D1027),ISNUMBER(E1027)),E1027-D1027,"")</f>
        <v/>
      </c>
      <c r="G1027" s="4">
        <f>IF(AND(D1027="",E1027=""),"Yes",IF(AND(ISNUMBER(D1027),ISNUMBER(E1027)),IF(ABS(E1027-D1027)&lt;=1E-9*MAX(1,ABS(D1027)),"Yes","No"),IF(D1027=E1027,"Yes","No")))</f>
        <v/>
      </c>
    </row>
    <row r="1028">
      <c r="A1028" s="4" t="inlineStr">
        <is>
          <t>Job ads</t>
        </is>
      </c>
      <c r="B1028" s="4" t="inlineStr">
        <is>
          <t>Sales L4 PL annual max</t>
        </is>
      </c>
      <c r="D1028" s="5" t="n">
        <v>192000</v>
      </c>
      <c r="E1028" s="6">
        <f>'Job ads'!J90</f>
        <v/>
      </c>
      <c r="F1028" s="45">
        <f>IF(AND(ISNUMBER(D1028),ISNUMBER(E1028)),E1028-D1028,"")</f>
        <v/>
      </c>
      <c r="G1028" s="4">
        <f>IF(AND(D1028="",E1028=""),"Yes",IF(AND(ISNUMBER(D1028),ISNUMBER(E1028)),IF(ABS(E1028-D1028)&lt;=1E-9*MAX(1,ABS(D1028)),"Yes","No"),IF(D1028=E1028,"Yes","No")))</f>
        <v/>
      </c>
    </row>
    <row r="1029">
      <c r="A1029" s="4" t="inlineStr">
        <is>
          <t>Job ads</t>
        </is>
      </c>
      <c r="B1029" s="4" t="inlineStr">
        <is>
          <t>Sales L4 PL monthly min</t>
        </is>
      </c>
      <c r="D1029" s="5" t="n">
        <v>11400</v>
      </c>
      <c r="E1029" s="6">
        <f>'Job ads'!K90</f>
        <v/>
      </c>
      <c r="F1029" s="45">
        <f>IF(AND(ISNUMBER(D1029),ISNUMBER(E1029)),E1029-D1029,"")</f>
        <v/>
      </c>
      <c r="G1029" s="4">
        <f>IF(AND(D1029="",E1029=""),"Yes",IF(AND(ISNUMBER(D1029),ISNUMBER(E1029)),IF(ABS(E1029-D1029)&lt;=1E-9*MAX(1,ABS(D1029)),"Yes","No"),IF(D1029=E1029,"Yes","No")))</f>
        <v/>
      </c>
    </row>
    <row r="1030">
      <c r="A1030" s="4" t="inlineStr">
        <is>
          <t>Job ads</t>
        </is>
      </c>
      <c r="B1030" s="4" t="inlineStr">
        <is>
          <t>Sales L4 PL monthly max</t>
        </is>
      </c>
      <c r="D1030" s="5" t="n">
        <v>16000</v>
      </c>
      <c r="E1030" s="6">
        <f>'Job ads'!L90</f>
        <v/>
      </c>
      <c r="F1030" s="45">
        <f>IF(AND(ISNUMBER(D1030),ISNUMBER(E1030)),E1030-D1030,"")</f>
        <v/>
      </c>
      <c r="G1030" s="4">
        <f>IF(AND(D1030="",E1030=""),"Yes",IF(AND(ISNUMBER(D1030),ISNUMBER(E1030)),IF(ABS(E1030-D1030)&lt;=1E-9*MAX(1,ABS(D1030)),"Yes","No"),IF(D1030=E1030,"Yes","No")))</f>
        <v/>
      </c>
    </row>
    <row r="1031">
      <c r="A1031" s="4" t="inlineStr">
        <is>
          <t>Job ads</t>
        </is>
      </c>
      <c r="B1031" s="4" t="inlineStr">
        <is>
          <t>Sales L4 PL text</t>
        </is>
      </c>
      <c r="D1031" s="5" t="inlineStr">
        <is>
          <t>PLN 11,400 – 16,000 gross per month, full time</t>
        </is>
      </c>
      <c r="E1031" s="6">
        <f>'Job ads'!M90</f>
        <v/>
      </c>
      <c r="F1031" s="45">
        <f>IF(AND(ISNUMBER(D1031),ISNUMBER(E1031)),E1031-D1031,"")</f>
        <v/>
      </c>
      <c r="G1031" s="4">
        <f>IF(AND(D1031="",E1031=""),"Yes",IF(AND(ISNUMBER(D1031),ISNUMBER(E1031)),IF(ABS(E1031-D1031)&lt;=1E-9*MAX(1,ABS(D1031)),"Yes","No"),IF(D1031=E1031,"Yes","No")))</f>
        <v/>
      </c>
    </row>
    <row r="1032">
      <c r="A1032" s="4" t="inlineStr">
        <is>
          <t>Job ads</t>
        </is>
      </c>
      <c r="B1032" s="4" t="inlineStr">
        <is>
          <t>Sales L4 DE annual min</t>
        </is>
      </c>
      <c r="D1032" s="5" t="n">
        <v>73500</v>
      </c>
      <c r="E1032" s="6">
        <f>'Job ads'!I91</f>
        <v/>
      </c>
      <c r="F1032" s="45">
        <f>IF(AND(ISNUMBER(D1032),ISNUMBER(E1032)),E1032-D1032,"")</f>
        <v/>
      </c>
      <c r="G1032" s="4">
        <f>IF(AND(D1032="",E1032=""),"Yes",IF(AND(ISNUMBER(D1032),ISNUMBER(E1032)),IF(ABS(E1032-D1032)&lt;=1E-9*MAX(1,ABS(D1032)),"Yes","No"),IF(D1032=E1032,"Yes","No")))</f>
        <v/>
      </c>
    </row>
    <row r="1033">
      <c r="A1033" s="4" t="inlineStr">
        <is>
          <t>Job ads</t>
        </is>
      </c>
      <c r="B1033" s="4" t="inlineStr">
        <is>
          <t>Sales L4 DE annual max</t>
        </is>
      </c>
      <c r="D1033" s="5" t="n">
        <v>103500</v>
      </c>
      <c r="E1033" s="6">
        <f>'Job ads'!J91</f>
        <v/>
      </c>
      <c r="F1033" s="45">
        <f>IF(AND(ISNUMBER(D1033),ISNUMBER(E1033)),E1033-D1033,"")</f>
        <v/>
      </c>
      <c r="G1033" s="4">
        <f>IF(AND(D1033="",E1033=""),"Yes",IF(AND(ISNUMBER(D1033),ISNUMBER(E1033)),IF(ABS(E1033-D1033)&lt;=1E-9*MAX(1,ABS(D1033)),"Yes","No"),IF(D1033=E1033,"Yes","No")))</f>
        <v/>
      </c>
    </row>
    <row r="1034">
      <c r="A1034" s="4" t="inlineStr">
        <is>
          <t>Job ads</t>
        </is>
      </c>
      <c r="B1034" s="4" t="inlineStr">
        <is>
          <t>Sales L4 DE monthly min</t>
        </is>
      </c>
      <c r="D1034" s="5" t="n">
        <v>6100</v>
      </c>
      <c r="E1034" s="6">
        <f>'Job ads'!K91</f>
        <v/>
      </c>
      <c r="F1034" s="45">
        <f>IF(AND(ISNUMBER(D1034),ISNUMBER(E1034)),E1034-D1034,"")</f>
        <v/>
      </c>
      <c r="G1034" s="4">
        <f>IF(AND(D1034="",E1034=""),"Yes",IF(AND(ISNUMBER(D1034),ISNUMBER(E1034)),IF(ABS(E1034-D1034)&lt;=1E-9*MAX(1,ABS(D1034)),"Yes","No"),IF(D1034=E1034,"Yes","No")))</f>
        <v/>
      </c>
    </row>
    <row r="1035">
      <c r="A1035" s="4" t="inlineStr">
        <is>
          <t>Job ads</t>
        </is>
      </c>
      <c r="B1035" s="4" t="inlineStr">
        <is>
          <t>Sales L4 DE monthly max</t>
        </is>
      </c>
      <c r="D1035" s="5" t="n">
        <v>8600</v>
      </c>
      <c r="E1035" s="6">
        <f>'Job ads'!L91</f>
        <v/>
      </c>
      <c r="F1035" s="45">
        <f>IF(AND(ISNUMBER(D1035),ISNUMBER(E1035)),E1035-D1035,"")</f>
        <v/>
      </c>
      <c r="G1035" s="4">
        <f>IF(AND(D1035="",E1035=""),"Yes",IF(AND(ISNUMBER(D1035),ISNUMBER(E1035)),IF(ABS(E1035-D1035)&lt;=1E-9*MAX(1,ABS(D1035)),"Yes","No"),IF(D1035=E1035,"Yes","No")))</f>
        <v/>
      </c>
    </row>
    <row r="1036">
      <c r="A1036" s="4" t="inlineStr">
        <is>
          <t>Job ads</t>
        </is>
      </c>
      <c r="B1036" s="4" t="inlineStr">
        <is>
          <t>Sales L4 DE text</t>
        </is>
      </c>
      <c r="D1036" s="5" t="inlineStr">
        <is>
          <t>EUR 73,500 – 103,500 gross per year, full time</t>
        </is>
      </c>
      <c r="E1036" s="6">
        <f>'Job ads'!M91</f>
        <v/>
      </c>
      <c r="F1036" s="45">
        <f>IF(AND(ISNUMBER(D1036),ISNUMBER(E1036)),E1036-D1036,"")</f>
        <v/>
      </c>
      <c r="G1036" s="4">
        <f>IF(AND(D1036="",E1036=""),"Yes",IF(AND(ISNUMBER(D1036),ISNUMBER(E1036)),IF(ABS(E1036-D1036)&lt;=1E-9*MAX(1,ABS(D1036)),"Yes","No"),IF(D1036=E1036,"Yes","No")))</f>
        <v/>
      </c>
    </row>
    <row r="1037">
      <c r="A1037" s="4" t="inlineStr">
        <is>
          <t>Job ads</t>
        </is>
      </c>
      <c r="B1037" s="4" t="inlineStr">
        <is>
          <t>Sales L4 ES annual min</t>
        </is>
      </c>
      <c r="D1037" s="5" t="n">
        <v>43500</v>
      </c>
      <c r="E1037" s="6">
        <f>'Job ads'!I92</f>
        <v/>
      </c>
      <c r="F1037" s="45">
        <f>IF(AND(ISNUMBER(D1037),ISNUMBER(E1037)),E1037-D1037,"")</f>
        <v/>
      </c>
      <c r="G1037" s="4">
        <f>IF(AND(D1037="",E1037=""),"Yes",IF(AND(ISNUMBER(D1037),ISNUMBER(E1037)),IF(ABS(E1037-D1037)&lt;=1E-9*MAX(1,ABS(D1037)),"Yes","No"),IF(D1037=E1037,"Yes","No")))</f>
        <v/>
      </c>
    </row>
    <row r="1038">
      <c r="A1038" s="4" t="inlineStr">
        <is>
          <t>Job ads</t>
        </is>
      </c>
      <c r="B1038" s="4" t="inlineStr">
        <is>
          <t>Sales L4 ES annual max</t>
        </is>
      </c>
      <c r="D1038" s="5" t="n">
        <v>62000</v>
      </c>
      <c r="E1038" s="6">
        <f>'Job ads'!J92</f>
        <v/>
      </c>
      <c r="F1038" s="45">
        <f>IF(AND(ISNUMBER(D1038),ISNUMBER(E1038)),E1038-D1038,"")</f>
        <v/>
      </c>
      <c r="G1038" s="4">
        <f>IF(AND(D1038="",E1038=""),"Yes",IF(AND(ISNUMBER(D1038),ISNUMBER(E1038)),IF(ABS(E1038-D1038)&lt;=1E-9*MAX(1,ABS(D1038)),"Yes","No"),IF(D1038=E1038,"Yes","No")))</f>
        <v/>
      </c>
    </row>
    <row r="1039">
      <c r="A1039" s="4" t="inlineStr">
        <is>
          <t>Job ads</t>
        </is>
      </c>
      <c r="B1039" s="4" t="inlineStr">
        <is>
          <t>Sales L4 ES monthly min</t>
        </is>
      </c>
      <c r="D1039" s="5" t="n">
        <v>3600</v>
      </c>
      <c r="E1039" s="6">
        <f>'Job ads'!K92</f>
        <v/>
      </c>
      <c r="F1039" s="45">
        <f>IF(AND(ISNUMBER(D1039),ISNUMBER(E1039)),E1039-D1039,"")</f>
        <v/>
      </c>
      <c r="G1039" s="4">
        <f>IF(AND(D1039="",E1039=""),"Yes",IF(AND(ISNUMBER(D1039),ISNUMBER(E1039)),IF(ABS(E1039-D1039)&lt;=1E-9*MAX(1,ABS(D1039)),"Yes","No"),IF(D1039=E1039,"Yes","No")))</f>
        <v/>
      </c>
    </row>
    <row r="1040">
      <c r="A1040" s="4" t="inlineStr">
        <is>
          <t>Job ads</t>
        </is>
      </c>
      <c r="B1040" s="4" t="inlineStr">
        <is>
          <t>Sales L4 ES monthly max</t>
        </is>
      </c>
      <c r="D1040" s="5" t="n">
        <v>5200</v>
      </c>
      <c r="E1040" s="6">
        <f>'Job ads'!L92</f>
        <v/>
      </c>
      <c r="F1040" s="45">
        <f>IF(AND(ISNUMBER(D1040),ISNUMBER(E1040)),E1040-D1040,"")</f>
        <v/>
      </c>
      <c r="G1040" s="4">
        <f>IF(AND(D1040="",E1040=""),"Yes",IF(AND(ISNUMBER(D1040),ISNUMBER(E1040)),IF(ABS(E1040-D1040)&lt;=1E-9*MAX(1,ABS(D1040)),"Yes","No"),IF(D1040=E1040,"Yes","No")))</f>
        <v/>
      </c>
    </row>
    <row r="1041">
      <c r="A1041" s="4" t="inlineStr">
        <is>
          <t>Job ads</t>
        </is>
      </c>
      <c r="B1041" s="4" t="inlineStr">
        <is>
          <t>Sales L4 ES text</t>
        </is>
      </c>
      <c r="D1041" s="5" t="inlineStr">
        <is>
          <t>EUR 43,500 – 62,000 gross per year, full time</t>
        </is>
      </c>
      <c r="E1041" s="6">
        <f>'Job ads'!M92</f>
        <v/>
      </c>
      <c r="F1041" s="45">
        <f>IF(AND(ISNUMBER(D1041),ISNUMBER(E1041)),E1041-D1041,"")</f>
        <v/>
      </c>
      <c r="G1041" s="4">
        <f>IF(AND(D1041="",E1041=""),"Yes",IF(AND(ISNUMBER(D1041),ISNUMBER(E1041)),IF(ABS(E1041-D1041)&lt;=1E-9*MAX(1,ABS(D1041)),"Yes","No"),IF(D1041=E1041,"Yes","No")))</f>
        <v/>
      </c>
    </row>
    <row r="1042">
      <c r="A1042" s="4" t="inlineStr">
        <is>
          <t>Job ads</t>
        </is>
      </c>
      <c r="B1042" s="4" t="inlineStr">
        <is>
          <t>Sales L5 IT annual min</t>
        </is>
      </c>
      <c r="D1042" s="5" t="n">
        <v>64500</v>
      </c>
      <c r="E1042" s="6">
        <f>'Job ads'!I93</f>
        <v/>
      </c>
      <c r="F1042" s="45">
        <f>IF(AND(ISNUMBER(D1042),ISNUMBER(E1042)),E1042-D1042,"")</f>
        <v/>
      </c>
      <c r="G1042" s="4">
        <f>IF(AND(D1042="",E1042=""),"Yes",IF(AND(ISNUMBER(D1042),ISNUMBER(E1042)),IF(ABS(E1042-D1042)&lt;=1E-9*MAX(1,ABS(D1042)),"Yes","No"),IF(D1042=E1042,"Yes","No")))</f>
        <v/>
      </c>
    </row>
    <row r="1043">
      <c r="A1043" s="4" t="inlineStr">
        <is>
          <t>Job ads</t>
        </is>
      </c>
      <c r="B1043" s="4" t="inlineStr">
        <is>
          <t>Sales L5 IT annual max</t>
        </is>
      </c>
      <c r="D1043" s="5" t="n">
        <v>97000</v>
      </c>
      <c r="E1043" s="6">
        <f>'Job ads'!J93</f>
        <v/>
      </c>
      <c r="F1043" s="45">
        <f>IF(AND(ISNUMBER(D1043),ISNUMBER(E1043)),E1043-D1043,"")</f>
        <v/>
      </c>
      <c r="G1043" s="4">
        <f>IF(AND(D1043="",E1043=""),"Yes",IF(AND(ISNUMBER(D1043),ISNUMBER(E1043)),IF(ABS(E1043-D1043)&lt;=1E-9*MAX(1,ABS(D1043)),"Yes","No"),IF(D1043=E1043,"Yes","No")))</f>
        <v/>
      </c>
    </row>
    <row r="1044">
      <c r="A1044" s="4" t="inlineStr">
        <is>
          <t>Job ads</t>
        </is>
      </c>
      <c r="B1044" s="4" t="inlineStr">
        <is>
          <t>Sales L5 IT monthly min</t>
        </is>
      </c>
      <c r="D1044" s="5" t="n">
        <v>5300</v>
      </c>
      <c r="E1044" s="6">
        <f>'Job ads'!K93</f>
        <v/>
      </c>
      <c r="F1044" s="45">
        <f>IF(AND(ISNUMBER(D1044),ISNUMBER(E1044)),E1044-D1044,"")</f>
        <v/>
      </c>
      <c r="G1044" s="4">
        <f>IF(AND(D1044="",E1044=""),"Yes",IF(AND(ISNUMBER(D1044),ISNUMBER(E1044)),IF(ABS(E1044-D1044)&lt;=1E-9*MAX(1,ABS(D1044)),"Yes","No"),IF(D1044=E1044,"Yes","No")))</f>
        <v/>
      </c>
    </row>
    <row r="1045">
      <c r="A1045" s="4" t="inlineStr">
        <is>
          <t>Job ads</t>
        </is>
      </c>
      <c r="B1045" s="4" t="inlineStr">
        <is>
          <t>Sales L5 IT monthly max</t>
        </is>
      </c>
      <c r="D1045" s="5" t="n">
        <v>8100</v>
      </c>
      <c r="E1045" s="6">
        <f>'Job ads'!L93</f>
        <v/>
      </c>
      <c r="F1045" s="45">
        <f>IF(AND(ISNUMBER(D1045),ISNUMBER(E1045)),E1045-D1045,"")</f>
        <v/>
      </c>
      <c r="G1045" s="4">
        <f>IF(AND(D1045="",E1045=""),"Yes",IF(AND(ISNUMBER(D1045),ISNUMBER(E1045)),IF(ABS(E1045-D1045)&lt;=1E-9*MAX(1,ABS(D1045)),"Yes","No"),IF(D1045=E1045,"Yes","No")))</f>
        <v/>
      </c>
    </row>
    <row r="1046">
      <c r="A1046" s="4" t="inlineStr">
        <is>
          <t>Job ads</t>
        </is>
      </c>
      <c r="B1046" s="4" t="inlineStr">
        <is>
          <t>Sales L5 IT text</t>
        </is>
      </c>
      <c r="D1046" s="5" t="inlineStr">
        <is>
          <t>EUR 64,500 – 97,000 gross per year, full time</t>
        </is>
      </c>
      <c r="E1046" s="6">
        <f>'Job ads'!M93</f>
        <v/>
      </c>
      <c r="F1046" s="45">
        <f>IF(AND(ISNUMBER(D1046),ISNUMBER(E1046)),E1046-D1046,"")</f>
        <v/>
      </c>
      <c r="G1046" s="4">
        <f>IF(AND(D1046="",E1046=""),"Yes",IF(AND(ISNUMBER(D1046),ISNUMBER(E1046)),IF(ABS(E1046-D1046)&lt;=1E-9*MAX(1,ABS(D1046)),"Yes","No"),IF(D1046=E1046,"Yes","No")))</f>
        <v/>
      </c>
    </row>
    <row r="1047">
      <c r="A1047" s="4" t="inlineStr">
        <is>
          <t>Job ads</t>
        </is>
      </c>
      <c r="B1047" s="4" t="inlineStr">
        <is>
          <t>Sales L5 PL annual min</t>
        </is>
      </c>
      <c r="D1047" s="5" t="n">
        <v>181000</v>
      </c>
      <c r="E1047" s="6">
        <f>'Job ads'!I94</f>
        <v/>
      </c>
      <c r="F1047" s="45">
        <f>IF(AND(ISNUMBER(D1047),ISNUMBER(E1047)),E1047-D1047,"")</f>
        <v/>
      </c>
      <c r="G1047" s="4">
        <f>IF(AND(D1047="",E1047=""),"Yes",IF(AND(ISNUMBER(D1047),ISNUMBER(E1047)),IF(ABS(E1047-D1047)&lt;=1E-9*MAX(1,ABS(D1047)),"Yes","No"),IF(D1047=E1047,"Yes","No")))</f>
        <v/>
      </c>
    </row>
    <row r="1048">
      <c r="A1048" s="4" t="inlineStr">
        <is>
          <t>Job ads</t>
        </is>
      </c>
      <c r="B1048" s="4" t="inlineStr">
        <is>
          <t>Sales L5 PL annual max</t>
        </is>
      </c>
      <c r="D1048" s="5" t="n">
        <v>273000</v>
      </c>
      <c r="E1048" s="6">
        <f>'Job ads'!J94</f>
        <v/>
      </c>
      <c r="F1048" s="45">
        <f>IF(AND(ISNUMBER(D1048),ISNUMBER(E1048)),E1048-D1048,"")</f>
        <v/>
      </c>
      <c r="G1048" s="4">
        <f>IF(AND(D1048="",E1048=""),"Yes",IF(AND(ISNUMBER(D1048),ISNUMBER(E1048)),IF(ABS(E1048-D1048)&lt;=1E-9*MAX(1,ABS(D1048)),"Yes","No"),IF(D1048=E1048,"Yes","No")))</f>
        <v/>
      </c>
    </row>
    <row r="1049">
      <c r="A1049" s="4" t="inlineStr">
        <is>
          <t>Job ads</t>
        </is>
      </c>
      <c r="B1049" s="4" t="inlineStr">
        <is>
          <t>Sales L5 PL monthly min</t>
        </is>
      </c>
      <c r="D1049" s="5" t="n">
        <v>15100</v>
      </c>
      <c r="E1049" s="6">
        <f>'Job ads'!K94</f>
        <v/>
      </c>
      <c r="F1049" s="45">
        <f>IF(AND(ISNUMBER(D1049),ISNUMBER(E1049)),E1049-D1049,"")</f>
        <v/>
      </c>
      <c r="G1049" s="4">
        <f>IF(AND(D1049="",E1049=""),"Yes",IF(AND(ISNUMBER(D1049),ISNUMBER(E1049)),IF(ABS(E1049-D1049)&lt;=1E-9*MAX(1,ABS(D1049)),"Yes","No"),IF(D1049=E1049,"Yes","No")))</f>
        <v/>
      </c>
    </row>
    <row r="1050">
      <c r="A1050" s="4" t="inlineStr">
        <is>
          <t>Job ads</t>
        </is>
      </c>
      <c r="B1050" s="4" t="inlineStr">
        <is>
          <t>Sales L5 PL monthly max</t>
        </is>
      </c>
      <c r="D1050" s="5" t="n">
        <v>22800</v>
      </c>
      <c r="E1050" s="6">
        <f>'Job ads'!L94</f>
        <v/>
      </c>
      <c r="F1050" s="45">
        <f>IF(AND(ISNUMBER(D1050),ISNUMBER(E1050)),E1050-D1050,"")</f>
        <v/>
      </c>
      <c r="G1050" s="4">
        <f>IF(AND(D1050="",E1050=""),"Yes",IF(AND(ISNUMBER(D1050),ISNUMBER(E1050)),IF(ABS(E1050-D1050)&lt;=1E-9*MAX(1,ABS(D1050)),"Yes","No"),IF(D1050=E1050,"Yes","No")))</f>
        <v/>
      </c>
    </row>
    <row r="1051">
      <c r="A1051" s="4" t="inlineStr">
        <is>
          <t>Job ads</t>
        </is>
      </c>
      <c r="B1051" s="4" t="inlineStr">
        <is>
          <t>Sales L5 PL text</t>
        </is>
      </c>
      <c r="D1051" s="5" t="inlineStr">
        <is>
          <t>PLN 15,100 – 22,800 gross per month, full time</t>
        </is>
      </c>
      <c r="E1051" s="6">
        <f>'Job ads'!M94</f>
        <v/>
      </c>
      <c r="F1051" s="45">
        <f>IF(AND(ISNUMBER(D1051),ISNUMBER(E1051)),E1051-D1051,"")</f>
        <v/>
      </c>
      <c r="G1051" s="4">
        <f>IF(AND(D1051="",E1051=""),"Yes",IF(AND(ISNUMBER(D1051),ISNUMBER(E1051)),IF(ABS(E1051-D1051)&lt;=1E-9*MAX(1,ABS(D1051)),"Yes","No"),IF(D1051=E1051,"Yes","No")))</f>
        <v/>
      </c>
    </row>
    <row r="1052">
      <c r="A1052" s="4" t="inlineStr">
        <is>
          <t>Job ads</t>
        </is>
      </c>
      <c r="B1052" s="4" t="inlineStr">
        <is>
          <t>Sales L5 DE annual min</t>
        </is>
      </c>
      <c r="D1052" s="5" t="n">
        <v>97500</v>
      </c>
      <c r="E1052" s="6">
        <f>'Job ads'!I95</f>
        <v/>
      </c>
      <c r="F1052" s="45">
        <f>IF(AND(ISNUMBER(D1052),ISNUMBER(E1052)),E1052-D1052,"")</f>
        <v/>
      </c>
      <c r="G1052" s="4">
        <f>IF(AND(D1052="",E1052=""),"Yes",IF(AND(ISNUMBER(D1052),ISNUMBER(E1052)),IF(ABS(E1052-D1052)&lt;=1E-9*MAX(1,ABS(D1052)),"Yes","No"),IF(D1052=E1052,"Yes","No")))</f>
        <v/>
      </c>
    </row>
    <row r="1053">
      <c r="A1053" s="4" t="inlineStr">
        <is>
          <t>Job ads</t>
        </is>
      </c>
      <c r="B1053" s="4" t="inlineStr">
        <is>
          <t>Sales L5 DE annual max</t>
        </is>
      </c>
      <c r="D1053" s="5" t="n">
        <v>146500</v>
      </c>
      <c r="E1053" s="6">
        <f>'Job ads'!J95</f>
        <v/>
      </c>
      <c r="F1053" s="45">
        <f>IF(AND(ISNUMBER(D1053),ISNUMBER(E1053)),E1053-D1053,"")</f>
        <v/>
      </c>
      <c r="G1053" s="4">
        <f>IF(AND(D1053="",E1053=""),"Yes",IF(AND(ISNUMBER(D1053),ISNUMBER(E1053)),IF(ABS(E1053-D1053)&lt;=1E-9*MAX(1,ABS(D1053)),"Yes","No"),IF(D1053=E1053,"Yes","No")))</f>
        <v/>
      </c>
    </row>
    <row r="1054">
      <c r="A1054" s="4" t="inlineStr">
        <is>
          <t>Job ads</t>
        </is>
      </c>
      <c r="B1054" s="4" t="inlineStr">
        <is>
          <t>Sales L5 DE monthly min</t>
        </is>
      </c>
      <c r="D1054" s="5" t="n">
        <v>8100</v>
      </c>
      <c r="E1054" s="6">
        <f>'Job ads'!K95</f>
        <v/>
      </c>
      <c r="F1054" s="45">
        <f>IF(AND(ISNUMBER(D1054),ISNUMBER(E1054)),E1054-D1054,"")</f>
        <v/>
      </c>
      <c r="G1054" s="4">
        <f>IF(AND(D1054="",E1054=""),"Yes",IF(AND(ISNUMBER(D1054),ISNUMBER(E1054)),IF(ABS(E1054-D1054)&lt;=1E-9*MAX(1,ABS(D1054)),"Yes","No"),IF(D1054=E1054,"Yes","No")))</f>
        <v/>
      </c>
    </row>
    <row r="1055">
      <c r="A1055" s="4" t="inlineStr">
        <is>
          <t>Job ads</t>
        </is>
      </c>
      <c r="B1055" s="4" t="inlineStr">
        <is>
          <t>Sales L5 DE monthly max</t>
        </is>
      </c>
      <c r="D1055" s="5" t="n">
        <v>12200</v>
      </c>
      <c r="E1055" s="6">
        <f>'Job ads'!L95</f>
        <v/>
      </c>
      <c r="F1055" s="45">
        <f>IF(AND(ISNUMBER(D1055),ISNUMBER(E1055)),E1055-D1055,"")</f>
        <v/>
      </c>
      <c r="G1055" s="4">
        <f>IF(AND(D1055="",E1055=""),"Yes",IF(AND(ISNUMBER(D1055),ISNUMBER(E1055)),IF(ABS(E1055-D1055)&lt;=1E-9*MAX(1,ABS(D1055)),"Yes","No"),IF(D1055=E1055,"Yes","No")))</f>
        <v/>
      </c>
    </row>
    <row r="1056">
      <c r="A1056" s="4" t="inlineStr">
        <is>
          <t>Job ads</t>
        </is>
      </c>
      <c r="B1056" s="4" t="inlineStr">
        <is>
          <t>Sales L5 DE text</t>
        </is>
      </c>
      <c r="D1056" s="5" t="inlineStr">
        <is>
          <t>EUR 97,500 – 146,500 gross per year, full time</t>
        </is>
      </c>
      <c r="E1056" s="6">
        <f>'Job ads'!M95</f>
        <v/>
      </c>
      <c r="F1056" s="45">
        <f>IF(AND(ISNUMBER(D1056),ISNUMBER(E1056)),E1056-D1056,"")</f>
        <v/>
      </c>
      <c r="G1056" s="4">
        <f>IF(AND(D1056="",E1056=""),"Yes",IF(AND(ISNUMBER(D1056),ISNUMBER(E1056)),IF(ABS(E1056-D1056)&lt;=1E-9*MAX(1,ABS(D1056)),"Yes","No"),IF(D1056=E1056,"Yes","No")))</f>
        <v/>
      </c>
    </row>
    <row r="1057">
      <c r="A1057" s="4" t="inlineStr">
        <is>
          <t>Job ads</t>
        </is>
      </c>
      <c r="B1057" s="4" t="inlineStr">
        <is>
          <t>Sales L5 ES annual min</t>
        </is>
      </c>
      <c r="D1057" s="5" t="n">
        <v>58000</v>
      </c>
      <c r="E1057" s="6">
        <f>'Job ads'!I96</f>
        <v/>
      </c>
      <c r="F1057" s="45">
        <f>IF(AND(ISNUMBER(D1057),ISNUMBER(E1057)),E1057-D1057,"")</f>
        <v/>
      </c>
      <c r="G1057" s="4">
        <f>IF(AND(D1057="",E1057=""),"Yes",IF(AND(ISNUMBER(D1057),ISNUMBER(E1057)),IF(ABS(E1057-D1057)&lt;=1E-9*MAX(1,ABS(D1057)),"Yes","No"),IF(D1057=E1057,"Yes","No")))</f>
        <v/>
      </c>
    </row>
    <row r="1058">
      <c r="A1058" s="4" t="inlineStr">
        <is>
          <t>Job ads</t>
        </is>
      </c>
      <c r="B1058" s="4" t="inlineStr">
        <is>
          <t>Sales L5 ES annual max</t>
        </is>
      </c>
      <c r="D1058" s="5" t="n">
        <v>87500</v>
      </c>
      <c r="E1058" s="6">
        <f>'Job ads'!J96</f>
        <v/>
      </c>
      <c r="F1058" s="45">
        <f>IF(AND(ISNUMBER(D1058),ISNUMBER(E1058)),E1058-D1058,"")</f>
        <v/>
      </c>
      <c r="G1058" s="4">
        <f>IF(AND(D1058="",E1058=""),"Yes",IF(AND(ISNUMBER(D1058),ISNUMBER(E1058)),IF(ABS(E1058-D1058)&lt;=1E-9*MAX(1,ABS(D1058)),"Yes","No"),IF(D1058=E1058,"Yes","No")))</f>
        <v/>
      </c>
    </row>
    <row r="1059">
      <c r="A1059" s="4" t="inlineStr">
        <is>
          <t>Job ads</t>
        </is>
      </c>
      <c r="B1059" s="4" t="inlineStr">
        <is>
          <t>Sales L5 ES monthly min</t>
        </is>
      </c>
      <c r="D1059" s="5" t="n">
        <v>4800</v>
      </c>
      <c r="E1059" s="6">
        <f>'Job ads'!K96</f>
        <v/>
      </c>
      <c r="F1059" s="45">
        <f>IF(AND(ISNUMBER(D1059),ISNUMBER(E1059)),E1059-D1059,"")</f>
        <v/>
      </c>
      <c r="G1059" s="4">
        <f>IF(AND(D1059="",E1059=""),"Yes",IF(AND(ISNUMBER(D1059),ISNUMBER(E1059)),IF(ABS(E1059-D1059)&lt;=1E-9*MAX(1,ABS(D1059)),"Yes","No"),IF(D1059=E1059,"Yes","No")))</f>
        <v/>
      </c>
    </row>
    <row r="1060">
      <c r="A1060" s="4" t="inlineStr">
        <is>
          <t>Job ads</t>
        </is>
      </c>
      <c r="B1060" s="4" t="inlineStr">
        <is>
          <t>Sales L5 ES monthly max</t>
        </is>
      </c>
      <c r="D1060" s="5" t="n">
        <v>7300</v>
      </c>
      <c r="E1060" s="6">
        <f>'Job ads'!L96</f>
        <v/>
      </c>
      <c r="F1060" s="45">
        <f>IF(AND(ISNUMBER(D1060),ISNUMBER(E1060)),E1060-D1060,"")</f>
        <v/>
      </c>
      <c r="G1060" s="4">
        <f>IF(AND(D1060="",E1060=""),"Yes",IF(AND(ISNUMBER(D1060),ISNUMBER(E1060)),IF(ABS(E1060-D1060)&lt;=1E-9*MAX(1,ABS(D1060)),"Yes","No"),IF(D1060=E1060,"Yes","No")))</f>
        <v/>
      </c>
    </row>
    <row r="1061">
      <c r="A1061" s="4" t="inlineStr">
        <is>
          <t>Job ads</t>
        </is>
      </c>
      <c r="B1061" s="4" t="inlineStr">
        <is>
          <t>Sales L5 ES text</t>
        </is>
      </c>
      <c r="D1061" s="5" t="inlineStr">
        <is>
          <t>EUR 58,000 – 87,500 gross per year, full time</t>
        </is>
      </c>
      <c r="E1061" s="6">
        <f>'Job ads'!M96</f>
        <v/>
      </c>
      <c r="F1061" s="45">
        <f>IF(AND(ISNUMBER(D1061),ISNUMBER(E1061)),E1061-D1061,"")</f>
        <v/>
      </c>
      <c r="G1061" s="4">
        <f>IF(AND(D1061="",E1061=""),"Yes",IF(AND(ISNUMBER(D1061),ISNUMBER(E1061)),IF(ABS(E1061-D1061)&lt;=1E-9*MAX(1,ABS(D1061)),"Yes","No"),IF(D1061=E1061,"Yes","No")))</f>
        <v/>
      </c>
    </row>
    <row r="1062">
      <c r="A1062" s="4" t="inlineStr">
        <is>
          <t>Job ads</t>
        </is>
      </c>
      <c r="B1062" s="4" t="inlineStr">
        <is>
          <t>Sales L6 IT annual min</t>
        </is>
      </c>
      <c r="D1062" s="5" t="n">
        <v>86000</v>
      </c>
      <c r="E1062" s="6">
        <f>'Job ads'!I97</f>
        <v/>
      </c>
      <c r="F1062" s="45">
        <f>IF(AND(ISNUMBER(D1062),ISNUMBER(E1062)),E1062-D1062,"")</f>
        <v/>
      </c>
      <c r="G1062" s="4">
        <f>IF(AND(D1062="",E1062=""),"Yes",IF(AND(ISNUMBER(D1062),ISNUMBER(E1062)),IF(ABS(E1062-D1062)&lt;=1E-9*MAX(1,ABS(D1062)),"Yes","No"),IF(D1062=E1062,"Yes","No")))</f>
        <v/>
      </c>
    </row>
    <row r="1063">
      <c r="A1063" s="4" t="inlineStr">
        <is>
          <t>Job ads</t>
        </is>
      </c>
      <c r="B1063" s="4" t="inlineStr">
        <is>
          <t>Sales L6 IT annual max</t>
        </is>
      </c>
      <c r="D1063" s="5" t="n">
        <v>138000</v>
      </c>
      <c r="E1063" s="6">
        <f>'Job ads'!J97</f>
        <v/>
      </c>
      <c r="F1063" s="45">
        <f>IF(AND(ISNUMBER(D1063),ISNUMBER(E1063)),E1063-D1063,"")</f>
        <v/>
      </c>
      <c r="G1063" s="4">
        <f>IF(AND(D1063="",E1063=""),"Yes",IF(AND(ISNUMBER(D1063),ISNUMBER(E1063)),IF(ABS(E1063-D1063)&lt;=1E-9*MAX(1,ABS(D1063)),"Yes","No"),IF(D1063=E1063,"Yes","No")))</f>
        <v/>
      </c>
    </row>
    <row r="1064">
      <c r="A1064" s="4" t="inlineStr">
        <is>
          <t>Job ads</t>
        </is>
      </c>
      <c r="B1064" s="4" t="inlineStr">
        <is>
          <t>Sales L6 IT monthly min</t>
        </is>
      </c>
      <c r="D1064" s="5" t="n">
        <v>7100</v>
      </c>
      <c r="E1064" s="6">
        <f>'Job ads'!K97</f>
        <v/>
      </c>
      <c r="F1064" s="45">
        <f>IF(AND(ISNUMBER(D1064),ISNUMBER(E1064)),E1064-D1064,"")</f>
        <v/>
      </c>
      <c r="G1064" s="4">
        <f>IF(AND(D1064="",E1064=""),"Yes",IF(AND(ISNUMBER(D1064),ISNUMBER(E1064)),IF(ABS(E1064-D1064)&lt;=1E-9*MAX(1,ABS(D1064)),"Yes","No"),IF(D1064=E1064,"Yes","No")))</f>
        <v/>
      </c>
    </row>
    <row r="1065">
      <c r="A1065" s="4" t="inlineStr">
        <is>
          <t>Job ads</t>
        </is>
      </c>
      <c r="B1065" s="4" t="inlineStr">
        <is>
          <t>Sales L6 IT monthly max</t>
        </is>
      </c>
      <c r="D1065" s="5" t="n">
        <v>11500</v>
      </c>
      <c r="E1065" s="6">
        <f>'Job ads'!L97</f>
        <v/>
      </c>
      <c r="F1065" s="45">
        <f>IF(AND(ISNUMBER(D1065),ISNUMBER(E1065)),E1065-D1065,"")</f>
        <v/>
      </c>
      <c r="G1065" s="4">
        <f>IF(AND(D1065="",E1065=""),"Yes",IF(AND(ISNUMBER(D1065),ISNUMBER(E1065)),IF(ABS(E1065-D1065)&lt;=1E-9*MAX(1,ABS(D1065)),"Yes","No"),IF(D1065=E1065,"Yes","No")))</f>
        <v/>
      </c>
    </row>
    <row r="1066">
      <c r="A1066" s="4" t="inlineStr">
        <is>
          <t>Job ads</t>
        </is>
      </c>
      <c r="B1066" s="4" t="inlineStr">
        <is>
          <t>Sales L6 IT text</t>
        </is>
      </c>
      <c r="D1066" s="5" t="inlineStr">
        <is>
          <t>EUR 86,000 – 138,000 gross per year, full time</t>
        </is>
      </c>
      <c r="E1066" s="6">
        <f>'Job ads'!M97</f>
        <v/>
      </c>
      <c r="F1066" s="45">
        <f>IF(AND(ISNUMBER(D1066),ISNUMBER(E1066)),E1066-D1066,"")</f>
        <v/>
      </c>
      <c r="G1066" s="4">
        <f>IF(AND(D1066="",E1066=""),"Yes",IF(AND(ISNUMBER(D1066),ISNUMBER(E1066)),IF(ABS(E1066-D1066)&lt;=1E-9*MAX(1,ABS(D1066)),"Yes","No"),IF(D1066=E1066,"Yes","No")))</f>
        <v/>
      </c>
    </row>
    <row r="1067">
      <c r="A1067" s="4" t="inlineStr">
        <is>
          <t>Job ads</t>
        </is>
      </c>
      <c r="B1067" s="4" t="inlineStr">
        <is>
          <t>Sales L6 PL annual min</t>
        </is>
      </c>
      <c r="D1067" s="5" t="n">
        <v>242000</v>
      </c>
      <c r="E1067" s="6">
        <f>'Job ads'!I98</f>
        <v/>
      </c>
      <c r="F1067" s="45">
        <f>IF(AND(ISNUMBER(D1067),ISNUMBER(E1067)),E1067-D1067,"")</f>
        <v/>
      </c>
      <c r="G1067" s="4">
        <f>IF(AND(D1067="",E1067=""),"Yes",IF(AND(ISNUMBER(D1067),ISNUMBER(E1067)),IF(ABS(E1067-D1067)&lt;=1E-9*MAX(1,ABS(D1067)),"Yes","No"),IF(D1067=E1067,"Yes","No")))</f>
        <v/>
      </c>
    </row>
    <row r="1068">
      <c r="A1068" s="4" t="inlineStr">
        <is>
          <t>Job ads</t>
        </is>
      </c>
      <c r="B1068" s="4" t="inlineStr">
        <is>
          <t>Sales L6 PL annual max</t>
        </is>
      </c>
      <c r="D1068" s="5" t="n">
        <v>388000</v>
      </c>
      <c r="E1068" s="6">
        <f>'Job ads'!J98</f>
        <v/>
      </c>
      <c r="F1068" s="45">
        <f>IF(AND(ISNUMBER(D1068),ISNUMBER(E1068)),E1068-D1068,"")</f>
        <v/>
      </c>
      <c r="G1068" s="4">
        <f>IF(AND(D1068="",E1068=""),"Yes",IF(AND(ISNUMBER(D1068),ISNUMBER(E1068)),IF(ABS(E1068-D1068)&lt;=1E-9*MAX(1,ABS(D1068)),"Yes","No"),IF(D1068=E1068,"Yes","No")))</f>
        <v/>
      </c>
    </row>
    <row r="1069">
      <c r="A1069" s="4" t="inlineStr">
        <is>
          <t>Job ads</t>
        </is>
      </c>
      <c r="B1069" s="4" t="inlineStr">
        <is>
          <t>Sales L6 PL monthly min</t>
        </is>
      </c>
      <c r="D1069" s="5" t="n">
        <v>20100</v>
      </c>
      <c r="E1069" s="6">
        <f>'Job ads'!K98</f>
        <v/>
      </c>
      <c r="F1069" s="45">
        <f>IF(AND(ISNUMBER(D1069),ISNUMBER(E1069)),E1069-D1069,"")</f>
        <v/>
      </c>
      <c r="G1069" s="4">
        <f>IF(AND(D1069="",E1069=""),"Yes",IF(AND(ISNUMBER(D1069),ISNUMBER(E1069)),IF(ABS(E1069-D1069)&lt;=1E-9*MAX(1,ABS(D1069)),"Yes","No"),IF(D1069=E1069,"Yes","No")))</f>
        <v/>
      </c>
    </row>
    <row r="1070">
      <c r="A1070" s="4" t="inlineStr">
        <is>
          <t>Job ads</t>
        </is>
      </c>
      <c r="B1070" s="4" t="inlineStr">
        <is>
          <t>Sales L6 PL monthly max</t>
        </is>
      </c>
      <c r="D1070" s="5" t="n">
        <v>32400</v>
      </c>
      <c r="E1070" s="6">
        <f>'Job ads'!L98</f>
        <v/>
      </c>
      <c r="F1070" s="45">
        <f>IF(AND(ISNUMBER(D1070),ISNUMBER(E1070)),E1070-D1070,"")</f>
        <v/>
      </c>
      <c r="G1070" s="4">
        <f>IF(AND(D1070="",E1070=""),"Yes",IF(AND(ISNUMBER(D1070),ISNUMBER(E1070)),IF(ABS(E1070-D1070)&lt;=1E-9*MAX(1,ABS(D1070)),"Yes","No"),IF(D1070=E1070,"Yes","No")))</f>
        <v/>
      </c>
    </row>
    <row r="1071">
      <c r="A1071" s="4" t="inlineStr">
        <is>
          <t>Job ads</t>
        </is>
      </c>
      <c r="B1071" s="4" t="inlineStr">
        <is>
          <t>Sales L6 PL text</t>
        </is>
      </c>
      <c r="D1071" s="5" t="inlineStr">
        <is>
          <t>PLN 20,100 – 32,400 gross per month, full time</t>
        </is>
      </c>
      <c r="E1071" s="6">
        <f>'Job ads'!M98</f>
        <v/>
      </c>
      <c r="F1071" s="45">
        <f>IF(AND(ISNUMBER(D1071),ISNUMBER(E1071)),E1071-D1071,"")</f>
        <v/>
      </c>
      <c r="G1071" s="4">
        <f>IF(AND(D1071="",E1071=""),"Yes",IF(AND(ISNUMBER(D1071),ISNUMBER(E1071)),IF(ABS(E1071-D1071)&lt;=1E-9*MAX(1,ABS(D1071)),"Yes","No"),IF(D1071=E1071,"Yes","No")))</f>
        <v/>
      </c>
    </row>
    <row r="1072">
      <c r="A1072" s="4" t="inlineStr">
        <is>
          <t>Job ads</t>
        </is>
      </c>
      <c r="B1072" s="4" t="inlineStr">
        <is>
          <t>Sales L6 DE annual min</t>
        </is>
      </c>
      <c r="D1072" s="5" t="n">
        <v>130000</v>
      </c>
      <c r="E1072" s="6">
        <f>'Job ads'!I99</f>
        <v/>
      </c>
      <c r="F1072" s="45">
        <f>IF(AND(ISNUMBER(D1072),ISNUMBER(E1072)),E1072-D1072,"")</f>
        <v/>
      </c>
      <c r="G1072" s="4">
        <f>IF(AND(D1072="",E1072=""),"Yes",IF(AND(ISNUMBER(D1072),ISNUMBER(E1072)),IF(ABS(E1072-D1072)&lt;=1E-9*MAX(1,ABS(D1072)),"Yes","No"),IF(D1072=E1072,"Yes","No")))</f>
        <v/>
      </c>
    </row>
    <row r="1073">
      <c r="A1073" s="4" t="inlineStr">
        <is>
          <t>Job ads</t>
        </is>
      </c>
      <c r="B1073" s="4" t="inlineStr">
        <is>
          <t>Sales L6 DE annual max</t>
        </is>
      </c>
      <c r="D1073" s="5" t="n">
        <v>208500</v>
      </c>
      <c r="E1073" s="6">
        <f>'Job ads'!J99</f>
        <v/>
      </c>
      <c r="F1073" s="45">
        <f>IF(AND(ISNUMBER(D1073),ISNUMBER(E1073)),E1073-D1073,"")</f>
        <v/>
      </c>
      <c r="G1073" s="4">
        <f>IF(AND(D1073="",E1073=""),"Yes",IF(AND(ISNUMBER(D1073),ISNUMBER(E1073)),IF(ABS(E1073-D1073)&lt;=1E-9*MAX(1,ABS(D1073)),"Yes","No"),IF(D1073=E1073,"Yes","No")))</f>
        <v/>
      </c>
    </row>
    <row r="1074">
      <c r="A1074" s="4" t="inlineStr">
        <is>
          <t>Job ads</t>
        </is>
      </c>
      <c r="B1074" s="4" t="inlineStr">
        <is>
          <t>Sales L6 DE monthly min</t>
        </is>
      </c>
      <c r="D1074" s="5" t="n">
        <v>10800</v>
      </c>
      <c r="E1074" s="6">
        <f>'Job ads'!K99</f>
        <v/>
      </c>
      <c r="F1074" s="45">
        <f>IF(AND(ISNUMBER(D1074),ISNUMBER(E1074)),E1074-D1074,"")</f>
        <v/>
      </c>
      <c r="G1074" s="4">
        <f>IF(AND(D1074="",E1074=""),"Yes",IF(AND(ISNUMBER(D1074),ISNUMBER(E1074)),IF(ABS(E1074-D1074)&lt;=1E-9*MAX(1,ABS(D1074)),"Yes","No"),IF(D1074=E1074,"Yes","No")))</f>
        <v/>
      </c>
    </row>
    <row r="1075">
      <c r="A1075" s="4" t="inlineStr">
        <is>
          <t>Job ads</t>
        </is>
      </c>
      <c r="B1075" s="4" t="inlineStr">
        <is>
          <t>Sales L6 DE monthly max</t>
        </is>
      </c>
      <c r="D1075" s="5" t="n">
        <v>17400</v>
      </c>
      <c r="E1075" s="6">
        <f>'Job ads'!L99</f>
        <v/>
      </c>
      <c r="F1075" s="45">
        <f>IF(AND(ISNUMBER(D1075),ISNUMBER(E1075)),E1075-D1075,"")</f>
        <v/>
      </c>
      <c r="G1075" s="4">
        <f>IF(AND(D1075="",E1075=""),"Yes",IF(AND(ISNUMBER(D1075),ISNUMBER(E1075)),IF(ABS(E1075-D1075)&lt;=1E-9*MAX(1,ABS(D1075)),"Yes","No"),IF(D1075=E1075,"Yes","No")))</f>
        <v/>
      </c>
    </row>
    <row r="1076">
      <c r="A1076" s="4" t="inlineStr">
        <is>
          <t>Job ads</t>
        </is>
      </c>
      <c r="B1076" s="4" t="inlineStr">
        <is>
          <t>Sales L6 DE text</t>
        </is>
      </c>
      <c r="D1076" s="5" t="inlineStr">
        <is>
          <t>EUR 130,000 – 208,500 gross per year, full time</t>
        </is>
      </c>
      <c r="E1076" s="6">
        <f>'Job ads'!M99</f>
        <v/>
      </c>
      <c r="F1076" s="45">
        <f>IF(AND(ISNUMBER(D1076),ISNUMBER(E1076)),E1076-D1076,"")</f>
        <v/>
      </c>
      <c r="G1076" s="4">
        <f>IF(AND(D1076="",E1076=""),"Yes",IF(AND(ISNUMBER(D1076),ISNUMBER(E1076)),IF(ABS(E1076-D1076)&lt;=1E-9*MAX(1,ABS(D1076)),"Yes","No"),IF(D1076=E1076,"Yes","No")))</f>
        <v/>
      </c>
    </row>
    <row r="1077">
      <c r="A1077" s="4" t="inlineStr">
        <is>
          <t>Job ads</t>
        </is>
      </c>
      <c r="B1077" s="4" t="inlineStr">
        <is>
          <t>Sales L6 ES annual min</t>
        </is>
      </c>
      <c r="D1077" s="5" t="n">
        <v>77500</v>
      </c>
      <c r="E1077" s="6">
        <f>'Job ads'!I100</f>
        <v/>
      </c>
      <c r="F1077" s="45">
        <f>IF(AND(ISNUMBER(D1077),ISNUMBER(E1077)),E1077-D1077,"")</f>
        <v/>
      </c>
      <c r="G1077" s="4">
        <f>IF(AND(D1077="",E1077=""),"Yes",IF(AND(ISNUMBER(D1077),ISNUMBER(E1077)),IF(ABS(E1077-D1077)&lt;=1E-9*MAX(1,ABS(D1077)),"Yes","No"),IF(D1077=E1077,"Yes","No")))</f>
        <v/>
      </c>
    </row>
    <row r="1078">
      <c r="A1078" s="4" t="inlineStr">
        <is>
          <t>Job ads</t>
        </is>
      </c>
      <c r="B1078" s="4" t="inlineStr">
        <is>
          <t>Sales L6 ES annual max</t>
        </is>
      </c>
      <c r="D1078" s="5" t="n">
        <v>124500</v>
      </c>
      <c r="E1078" s="6">
        <f>'Job ads'!J100</f>
        <v/>
      </c>
      <c r="F1078" s="45">
        <f>IF(AND(ISNUMBER(D1078),ISNUMBER(E1078)),E1078-D1078,"")</f>
        <v/>
      </c>
      <c r="G1078" s="4">
        <f>IF(AND(D1078="",E1078=""),"Yes",IF(AND(ISNUMBER(D1078),ISNUMBER(E1078)),IF(ABS(E1078-D1078)&lt;=1E-9*MAX(1,ABS(D1078)),"Yes","No"),IF(D1078=E1078,"Yes","No")))</f>
        <v/>
      </c>
    </row>
    <row r="1079">
      <c r="A1079" s="4" t="inlineStr">
        <is>
          <t>Job ads</t>
        </is>
      </c>
      <c r="B1079" s="4" t="inlineStr">
        <is>
          <t>Sales L6 ES monthly min</t>
        </is>
      </c>
      <c r="D1079" s="5" t="n">
        <v>6400</v>
      </c>
      <c r="E1079" s="6">
        <f>'Job ads'!K100</f>
        <v/>
      </c>
      <c r="F1079" s="45">
        <f>IF(AND(ISNUMBER(D1079),ISNUMBER(E1079)),E1079-D1079,"")</f>
        <v/>
      </c>
      <c r="G1079" s="4">
        <f>IF(AND(D1079="",E1079=""),"Yes",IF(AND(ISNUMBER(D1079),ISNUMBER(E1079)),IF(ABS(E1079-D1079)&lt;=1E-9*MAX(1,ABS(D1079)),"Yes","No"),IF(D1079=E1079,"Yes","No")))</f>
        <v/>
      </c>
    </row>
    <row r="1080">
      <c r="A1080" s="4" t="inlineStr">
        <is>
          <t>Job ads</t>
        </is>
      </c>
      <c r="B1080" s="4" t="inlineStr">
        <is>
          <t>Sales L6 ES monthly max</t>
        </is>
      </c>
      <c r="D1080" s="5" t="n">
        <v>10400</v>
      </c>
      <c r="E1080" s="6">
        <f>'Job ads'!L100</f>
        <v/>
      </c>
      <c r="F1080" s="45">
        <f>IF(AND(ISNUMBER(D1080),ISNUMBER(E1080)),E1080-D1080,"")</f>
        <v/>
      </c>
      <c r="G1080" s="4">
        <f>IF(AND(D1080="",E1080=""),"Yes",IF(AND(ISNUMBER(D1080),ISNUMBER(E1080)),IF(ABS(E1080-D1080)&lt;=1E-9*MAX(1,ABS(D1080)),"Yes","No"),IF(D1080=E1080,"Yes","No")))</f>
        <v/>
      </c>
    </row>
    <row r="1081">
      <c r="A1081" s="4" t="inlineStr">
        <is>
          <t>Job ads</t>
        </is>
      </c>
      <c r="B1081" s="4" t="inlineStr">
        <is>
          <t>Sales L6 ES text</t>
        </is>
      </c>
      <c r="D1081" s="5" t="inlineStr">
        <is>
          <t>EUR 77,500 – 124,500 gross per year, full time</t>
        </is>
      </c>
      <c r="E1081" s="6">
        <f>'Job ads'!M100</f>
        <v/>
      </c>
      <c r="F1081" s="45">
        <f>IF(AND(ISNUMBER(D1081),ISNUMBER(E1081)),E1081-D1081,"")</f>
        <v/>
      </c>
      <c r="G1081" s="4">
        <f>IF(AND(D1081="",E1081=""),"Yes",IF(AND(ISNUMBER(D1081),ISNUMBER(E1081)),IF(ABS(E1081-D1081)&lt;=1E-9*MAX(1,ABS(D1081)),"Yes","No"),IF(D1081=E1081,"Yes","No")))</f>
        <v/>
      </c>
    </row>
    <row r="1082">
      <c r="A1082" s="4" t="inlineStr">
        <is>
          <t>Job ads</t>
        </is>
      </c>
      <c r="B1082" s="4" t="inlineStr">
        <is>
          <t>Finance L1 IT annual min</t>
        </is>
      </c>
      <c r="D1082" s="5" t="n">
        <v>25500</v>
      </c>
      <c r="E1082" s="6">
        <f>'Job ads'!I101</f>
        <v/>
      </c>
      <c r="F1082" s="45">
        <f>IF(AND(ISNUMBER(D1082),ISNUMBER(E1082)),E1082-D1082,"")</f>
        <v/>
      </c>
      <c r="G1082" s="4">
        <f>IF(AND(D1082="",E1082=""),"Yes",IF(AND(ISNUMBER(D1082),ISNUMBER(E1082)),IF(ABS(E1082-D1082)&lt;=1E-9*MAX(1,ABS(D1082)),"Yes","No"),IF(D1082=E1082,"Yes","No")))</f>
        <v/>
      </c>
    </row>
    <row r="1083">
      <c r="A1083" s="4" t="inlineStr">
        <is>
          <t>Job ads</t>
        </is>
      </c>
      <c r="B1083" s="4" t="inlineStr">
        <is>
          <t>Finance L1 IT annual max</t>
        </is>
      </c>
      <c r="D1083" s="5" t="n">
        <v>33500</v>
      </c>
      <c r="E1083" s="6">
        <f>'Job ads'!J101</f>
        <v/>
      </c>
      <c r="F1083" s="45">
        <f>IF(AND(ISNUMBER(D1083),ISNUMBER(E1083)),E1083-D1083,"")</f>
        <v/>
      </c>
      <c r="G1083" s="4">
        <f>IF(AND(D1083="",E1083=""),"Yes",IF(AND(ISNUMBER(D1083),ISNUMBER(E1083)),IF(ABS(E1083-D1083)&lt;=1E-9*MAX(1,ABS(D1083)),"Yes","No"),IF(D1083=E1083,"Yes","No")))</f>
        <v/>
      </c>
    </row>
    <row r="1084">
      <c r="A1084" s="4" t="inlineStr">
        <is>
          <t>Job ads</t>
        </is>
      </c>
      <c r="B1084" s="4" t="inlineStr">
        <is>
          <t>Finance L1 IT monthly min</t>
        </is>
      </c>
      <c r="D1084" s="5" t="n">
        <v>2100</v>
      </c>
      <c r="E1084" s="6">
        <f>'Job ads'!K101</f>
        <v/>
      </c>
      <c r="F1084" s="45">
        <f>IF(AND(ISNUMBER(D1084),ISNUMBER(E1084)),E1084-D1084,"")</f>
        <v/>
      </c>
      <c r="G1084" s="4">
        <f>IF(AND(D1084="",E1084=""),"Yes",IF(AND(ISNUMBER(D1084),ISNUMBER(E1084)),IF(ABS(E1084-D1084)&lt;=1E-9*MAX(1,ABS(D1084)),"Yes","No"),IF(D1084=E1084,"Yes","No")))</f>
        <v/>
      </c>
    </row>
    <row r="1085">
      <c r="A1085" s="4" t="inlineStr">
        <is>
          <t>Job ads</t>
        </is>
      </c>
      <c r="B1085" s="4" t="inlineStr">
        <is>
          <t>Finance L1 IT monthly max</t>
        </is>
      </c>
      <c r="D1085" s="5" t="n">
        <v>2800</v>
      </c>
      <c r="E1085" s="6">
        <f>'Job ads'!L101</f>
        <v/>
      </c>
      <c r="F1085" s="45">
        <f>IF(AND(ISNUMBER(D1085),ISNUMBER(E1085)),E1085-D1085,"")</f>
        <v/>
      </c>
      <c r="G1085" s="4">
        <f>IF(AND(D1085="",E1085=""),"Yes",IF(AND(ISNUMBER(D1085),ISNUMBER(E1085)),IF(ABS(E1085-D1085)&lt;=1E-9*MAX(1,ABS(D1085)),"Yes","No"),IF(D1085=E1085,"Yes","No")))</f>
        <v/>
      </c>
    </row>
    <row r="1086">
      <c r="A1086" s="4" t="inlineStr">
        <is>
          <t>Job ads</t>
        </is>
      </c>
      <c r="B1086" s="4" t="inlineStr">
        <is>
          <t>Finance L1 IT text</t>
        </is>
      </c>
      <c r="D1086" s="5" t="inlineStr">
        <is>
          <t>EUR 25,500 – 33,500 gross per year, full time</t>
        </is>
      </c>
      <c r="E1086" s="6">
        <f>'Job ads'!M101</f>
        <v/>
      </c>
      <c r="F1086" s="45">
        <f>IF(AND(ISNUMBER(D1086),ISNUMBER(E1086)),E1086-D1086,"")</f>
        <v/>
      </c>
      <c r="G1086" s="4">
        <f>IF(AND(D1086="",E1086=""),"Yes",IF(AND(ISNUMBER(D1086),ISNUMBER(E1086)),IF(ABS(E1086-D1086)&lt;=1E-9*MAX(1,ABS(D1086)),"Yes","No"),IF(D1086=E1086,"Yes","No")))</f>
        <v/>
      </c>
    </row>
    <row r="1087">
      <c r="A1087" s="4" t="inlineStr">
        <is>
          <t>Job ads</t>
        </is>
      </c>
      <c r="B1087" s="4" t="inlineStr">
        <is>
          <t>Finance L1 PL annual min</t>
        </is>
      </c>
      <c r="D1087" s="5" t="n">
        <v>72000</v>
      </c>
      <c r="E1087" s="6">
        <f>'Job ads'!I102</f>
        <v/>
      </c>
      <c r="F1087" s="45">
        <f>IF(AND(ISNUMBER(D1087),ISNUMBER(E1087)),E1087-D1087,"")</f>
        <v/>
      </c>
      <c r="G1087" s="4">
        <f>IF(AND(D1087="",E1087=""),"Yes",IF(AND(ISNUMBER(D1087),ISNUMBER(E1087)),IF(ABS(E1087-D1087)&lt;=1E-9*MAX(1,ABS(D1087)),"Yes","No"),IF(D1087=E1087,"Yes","No")))</f>
        <v/>
      </c>
    </row>
    <row r="1088">
      <c r="A1088" s="4" t="inlineStr">
        <is>
          <t>Job ads</t>
        </is>
      </c>
      <c r="B1088" s="4" t="inlineStr">
        <is>
          <t>Finance L1 PL annual max</t>
        </is>
      </c>
      <c r="D1088" s="5" t="n">
        <v>94000</v>
      </c>
      <c r="E1088" s="6">
        <f>'Job ads'!J102</f>
        <v/>
      </c>
      <c r="F1088" s="45">
        <f>IF(AND(ISNUMBER(D1088),ISNUMBER(E1088)),E1088-D1088,"")</f>
        <v/>
      </c>
      <c r="G1088" s="4">
        <f>IF(AND(D1088="",E1088=""),"Yes",IF(AND(ISNUMBER(D1088),ISNUMBER(E1088)),IF(ABS(E1088-D1088)&lt;=1E-9*MAX(1,ABS(D1088)),"Yes","No"),IF(D1088=E1088,"Yes","No")))</f>
        <v/>
      </c>
    </row>
    <row r="1089">
      <c r="A1089" s="4" t="inlineStr">
        <is>
          <t>Job ads</t>
        </is>
      </c>
      <c r="B1089" s="4" t="inlineStr">
        <is>
          <t>Finance L1 PL monthly min</t>
        </is>
      </c>
      <c r="D1089" s="5" t="n">
        <v>6000</v>
      </c>
      <c r="E1089" s="6">
        <f>'Job ads'!K102</f>
        <v/>
      </c>
      <c r="F1089" s="45">
        <f>IF(AND(ISNUMBER(D1089),ISNUMBER(E1089)),E1089-D1089,"")</f>
        <v/>
      </c>
      <c r="G1089" s="4">
        <f>IF(AND(D1089="",E1089=""),"Yes",IF(AND(ISNUMBER(D1089),ISNUMBER(E1089)),IF(ABS(E1089-D1089)&lt;=1E-9*MAX(1,ABS(D1089)),"Yes","No"),IF(D1089=E1089,"Yes","No")))</f>
        <v/>
      </c>
    </row>
    <row r="1090">
      <c r="A1090" s="4" t="inlineStr">
        <is>
          <t>Job ads</t>
        </is>
      </c>
      <c r="B1090" s="4" t="inlineStr">
        <is>
          <t>Finance L1 PL monthly max</t>
        </is>
      </c>
      <c r="D1090" s="5" t="n">
        <v>7900</v>
      </c>
      <c r="E1090" s="6">
        <f>'Job ads'!L102</f>
        <v/>
      </c>
      <c r="F1090" s="45">
        <f>IF(AND(ISNUMBER(D1090),ISNUMBER(E1090)),E1090-D1090,"")</f>
        <v/>
      </c>
      <c r="G1090" s="4">
        <f>IF(AND(D1090="",E1090=""),"Yes",IF(AND(ISNUMBER(D1090),ISNUMBER(E1090)),IF(ABS(E1090-D1090)&lt;=1E-9*MAX(1,ABS(D1090)),"Yes","No"),IF(D1090=E1090,"Yes","No")))</f>
        <v/>
      </c>
    </row>
    <row r="1091">
      <c r="A1091" s="4" t="inlineStr">
        <is>
          <t>Job ads</t>
        </is>
      </c>
      <c r="B1091" s="4" t="inlineStr">
        <is>
          <t>Finance L1 PL text</t>
        </is>
      </c>
      <c r="D1091" s="5" t="inlineStr">
        <is>
          <t>PLN 6,000 – 7,900 gross per month, full time</t>
        </is>
      </c>
      <c r="E1091" s="6">
        <f>'Job ads'!M102</f>
        <v/>
      </c>
      <c r="F1091" s="45">
        <f>IF(AND(ISNUMBER(D1091),ISNUMBER(E1091)),E1091-D1091,"")</f>
        <v/>
      </c>
      <c r="G1091" s="4">
        <f>IF(AND(D1091="",E1091=""),"Yes",IF(AND(ISNUMBER(D1091),ISNUMBER(E1091)),IF(ABS(E1091-D1091)&lt;=1E-9*MAX(1,ABS(D1091)),"Yes","No"),IF(D1091=E1091,"Yes","No")))</f>
        <v/>
      </c>
    </row>
    <row r="1092">
      <c r="A1092" s="4" t="inlineStr">
        <is>
          <t>Job ads</t>
        </is>
      </c>
      <c r="B1092" s="4" t="inlineStr">
        <is>
          <t>Finance L1 DE annual min</t>
        </is>
      </c>
      <c r="D1092" s="5" t="n">
        <v>38500</v>
      </c>
      <c r="E1092" s="6">
        <f>'Job ads'!I103</f>
        <v/>
      </c>
      <c r="F1092" s="45">
        <f>IF(AND(ISNUMBER(D1092),ISNUMBER(E1092)),E1092-D1092,"")</f>
        <v/>
      </c>
      <c r="G1092" s="4">
        <f>IF(AND(D1092="",E1092=""),"Yes",IF(AND(ISNUMBER(D1092),ISNUMBER(E1092)),IF(ABS(E1092-D1092)&lt;=1E-9*MAX(1,ABS(D1092)),"Yes","No"),IF(D1092=E1092,"Yes","No")))</f>
        <v/>
      </c>
    </row>
    <row r="1093">
      <c r="A1093" s="4" t="inlineStr">
        <is>
          <t>Job ads</t>
        </is>
      </c>
      <c r="B1093" s="4" t="inlineStr">
        <is>
          <t>Finance L1 DE annual max</t>
        </is>
      </c>
      <c r="D1093" s="5" t="n">
        <v>50500</v>
      </c>
      <c r="E1093" s="6">
        <f>'Job ads'!J103</f>
        <v/>
      </c>
      <c r="F1093" s="45">
        <f>IF(AND(ISNUMBER(D1093),ISNUMBER(E1093)),E1093-D1093,"")</f>
        <v/>
      </c>
      <c r="G1093" s="4">
        <f>IF(AND(D1093="",E1093=""),"Yes",IF(AND(ISNUMBER(D1093),ISNUMBER(E1093)),IF(ABS(E1093-D1093)&lt;=1E-9*MAX(1,ABS(D1093)),"Yes","No"),IF(D1093=E1093,"Yes","No")))</f>
        <v/>
      </c>
    </row>
    <row r="1094">
      <c r="A1094" s="4" t="inlineStr">
        <is>
          <t>Job ads</t>
        </is>
      </c>
      <c r="B1094" s="4" t="inlineStr">
        <is>
          <t>Finance L1 DE monthly min</t>
        </is>
      </c>
      <c r="D1094" s="5" t="n">
        <v>3200</v>
      </c>
      <c r="E1094" s="6">
        <f>'Job ads'!K103</f>
        <v/>
      </c>
      <c r="F1094" s="45">
        <f>IF(AND(ISNUMBER(D1094),ISNUMBER(E1094)),E1094-D1094,"")</f>
        <v/>
      </c>
      <c r="G1094" s="4">
        <f>IF(AND(D1094="",E1094=""),"Yes",IF(AND(ISNUMBER(D1094),ISNUMBER(E1094)),IF(ABS(E1094-D1094)&lt;=1E-9*MAX(1,ABS(D1094)),"Yes","No"),IF(D1094=E1094,"Yes","No")))</f>
        <v/>
      </c>
    </row>
    <row r="1095">
      <c r="A1095" s="4" t="inlineStr">
        <is>
          <t>Job ads</t>
        </is>
      </c>
      <c r="B1095" s="4" t="inlineStr">
        <is>
          <t>Finance L1 DE monthly max</t>
        </is>
      </c>
      <c r="D1095" s="5" t="n">
        <v>4200</v>
      </c>
      <c r="E1095" s="6">
        <f>'Job ads'!L103</f>
        <v/>
      </c>
      <c r="F1095" s="45">
        <f>IF(AND(ISNUMBER(D1095),ISNUMBER(E1095)),E1095-D1095,"")</f>
        <v/>
      </c>
      <c r="G1095" s="4">
        <f>IF(AND(D1095="",E1095=""),"Yes",IF(AND(ISNUMBER(D1095),ISNUMBER(E1095)),IF(ABS(E1095-D1095)&lt;=1E-9*MAX(1,ABS(D1095)),"Yes","No"),IF(D1095=E1095,"Yes","No")))</f>
        <v/>
      </c>
    </row>
    <row r="1096">
      <c r="A1096" s="4" t="inlineStr">
        <is>
          <t>Job ads</t>
        </is>
      </c>
      <c r="B1096" s="4" t="inlineStr">
        <is>
          <t>Finance L1 DE text</t>
        </is>
      </c>
      <c r="D1096" s="5" t="inlineStr">
        <is>
          <t>EUR 38,500 – 50,500 gross per year, full time</t>
        </is>
      </c>
      <c r="E1096" s="6">
        <f>'Job ads'!M103</f>
        <v/>
      </c>
      <c r="F1096" s="45">
        <f>IF(AND(ISNUMBER(D1096),ISNUMBER(E1096)),E1096-D1096,"")</f>
        <v/>
      </c>
      <c r="G1096" s="4">
        <f>IF(AND(D1096="",E1096=""),"Yes",IF(AND(ISNUMBER(D1096),ISNUMBER(E1096)),IF(ABS(E1096-D1096)&lt;=1E-9*MAX(1,ABS(D1096)),"Yes","No"),IF(D1096=E1096,"Yes","No")))</f>
        <v/>
      </c>
    </row>
    <row r="1097">
      <c r="A1097" s="4" t="inlineStr">
        <is>
          <t>Job ads</t>
        </is>
      </c>
      <c r="B1097" s="4" t="inlineStr">
        <is>
          <t>Finance L1 ES annual min</t>
        </is>
      </c>
      <c r="D1097" s="5" t="n">
        <v>23000</v>
      </c>
      <c r="E1097" s="6">
        <f>'Job ads'!I104</f>
        <v/>
      </c>
      <c r="F1097" s="45">
        <f>IF(AND(ISNUMBER(D1097),ISNUMBER(E1097)),E1097-D1097,"")</f>
        <v/>
      </c>
      <c r="G1097" s="4">
        <f>IF(AND(D1097="",E1097=""),"Yes",IF(AND(ISNUMBER(D1097),ISNUMBER(E1097)),IF(ABS(E1097-D1097)&lt;=1E-9*MAX(1,ABS(D1097)),"Yes","No"),IF(D1097=E1097,"Yes","No")))</f>
        <v/>
      </c>
    </row>
    <row r="1098">
      <c r="A1098" s="4" t="inlineStr">
        <is>
          <t>Job ads</t>
        </is>
      </c>
      <c r="B1098" s="4" t="inlineStr">
        <is>
          <t>Finance L1 ES annual max</t>
        </is>
      </c>
      <c r="D1098" s="5" t="n">
        <v>30500</v>
      </c>
      <c r="E1098" s="6">
        <f>'Job ads'!J104</f>
        <v/>
      </c>
      <c r="F1098" s="45">
        <f>IF(AND(ISNUMBER(D1098),ISNUMBER(E1098)),E1098-D1098,"")</f>
        <v/>
      </c>
      <c r="G1098" s="4">
        <f>IF(AND(D1098="",E1098=""),"Yes",IF(AND(ISNUMBER(D1098),ISNUMBER(E1098)),IF(ABS(E1098-D1098)&lt;=1E-9*MAX(1,ABS(D1098)),"Yes","No"),IF(D1098=E1098,"Yes","No")))</f>
        <v/>
      </c>
    </row>
    <row r="1099">
      <c r="A1099" s="4" t="inlineStr">
        <is>
          <t>Job ads</t>
        </is>
      </c>
      <c r="B1099" s="4" t="inlineStr">
        <is>
          <t>Finance L1 ES monthly min</t>
        </is>
      </c>
      <c r="D1099" s="5" t="n">
        <v>1900</v>
      </c>
      <c r="E1099" s="6">
        <f>'Job ads'!K104</f>
        <v/>
      </c>
      <c r="F1099" s="45">
        <f>IF(AND(ISNUMBER(D1099),ISNUMBER(E1099)),E1099-D1099,"")</f>
        <v/>
      </c>
      <c r="G1099" s="4">
        <f>IF(AND(D1099="",E1099=""),"Yes",IF(AND(ISNUMBER(D1099),ISNUMBER(E1099)),IF(ABS(E1099-D1099)&lt;=1E-9*MAX(1,ABS(D1099)),"Yes","No"),IF(D1099=E1099,"Yes","No")))</f>
        <v/>
      </c>
    </row>
    <row r="1100">
      <c r="A1100" s="4" t="inlineStr">
        <is>
          <t>Job ads</t>
        </is>
      </c>
      <c r="B1100" s="4" t="inlineStr">
        <is>
          <t>Finance L1 ES monthly max</t>
        </is>
      </c>
      <c r="D1100" s="5" t="n">
        <v>2600</v>
      </c>
      <c r="E1100" s="6">
        <f>'Job ads'!L104</f>
        <v/>
      </c>
      <c r="F1100" s="45">
        <f>IF(AND(ISNUMBER(D1100),ISNUMBER(E1100)),E1100-D1100,"")</f>
        <v/>
      </c>
      <c r="G1100" s="4">
        <f>IF(AND(D1100="",E1100=""),"Yes",IF(AND(ISNUMBER(D1100),ISNUMBER(E1100)),IF(ABS(E1100-D1100)&lt;=1E-9*MAX(1,ABS(D1100)),"Yes","No"),IF(D1100=E1100,"Yes","No")))</f>
        <v/>
      </c>
    </row>
    <row r="1101">
      <c r="A1101" s="4" t="inlineStr">
        <is>
          <t>Job ads</t>
        </is>
      </c>
      <c r="B1101" s="4" t="inlineStr">
        <is>
          <t>Finance L1 ES text</t>
        </is>
      </c>
      <c r="D1101" s="5" t="inlineStr">
        <is>
          <t>EUR 23,000 – 30,500 gross per year, full time</t>
        </is>
      </c>
      <c r="E1101" s="6">
        <f>'Job ads'!M104</f>
        <v/>
      </c>
      <c r="F1101" s="45">
        <f>IF(AND(ISNUMBER(D1101),ISNUMBER(E1101)),E1101-D1101,"")</f>
        <v/>
      </c>
      <c r="G1101" s="4">
        <f>IF(AND(D1101="",E1101=""),"Yes",IF(AND(ISNUMBER(D1101),ISNUMBER(E1101)),IF(ABS(E1101-D1101)&lt;=1E-9*MAX(1,ABS(D1101)),"Yes","No"),IF(D1101=E1101,"Yes","No")))</f>
        <v/>
      </c>
    </row>
    <row r="1102">
      <c r="A1102" s="4" t="inlineStr">
        <is>
          <t>Job ads</t>
        </is>
      </c>
      <c r="B1102" s="4" t="inlineStr">
        <is>
          <t>Finance L2 IT annual min</t>
        </is>
      </c>
      <c r="D1102" s="5" t="n">
        <v>27500</v>
      </c>
      <c r="E1102" s="6">
        <f>'Job ads'!I105</f>
        <v/>
      </c>
      <c r="F1102" s="45">
        <f>IF(AND(ISNUMBER(D1102),ISNUMBER(E1102)),E1102-D1102,"")</f>
        <v/>
      </c>
      <c r="G1102" s="4">
        <f>IF(AND(D1102="",E1102=""),"Yes",IF(AND(ISNUMBER(D1102),ISNUMBER(E1102)),IF(ABS(E1102-D1102)&lt;=1E-9*MAX(1,ABS(D1102)),"Yes","No"),IF(D1102=E1102,"Yes","No")))</f>
        <v/>
      </c>
    </row>
    <row r="1103">
      <c r="A1103" s="4" t="inlineStr">
        <is>
          <t>Job ads</t>
        </is>
      </c>
      <c r="B1103" s="4" t="inlineStr">
        <is>
          <t>Finance L2 IT annual max</t>
        </is>
      </c>
      <c r="D1103" s="5" t="n">
        <v>36000</v>
      </c>
      <c r="E1103" s="6">
        <f>'Job ads'!J105</f>
        <v/>
      </c>
      <c r="F1103" s="45">
        <f>IF(AND(ISNUMBER(D1103),ISNUMBER(E1103)),E1103-D1103,"")</f>
        <v/>
      </c>
      <c r="G1103" s="4">
        <f>IF(AND(D1103="",E1103=""),"Yes",IF(AND(ISNUMBER(D1103),ISNUMBER(E1103)),IF(ABS(E1103-D1103)&lt;=1E-9*MAX(1,ABS(D1103)),"Yes","No"),IF(D1103=E1103,"Yes","No")))</f>
        <v/>
      </c>
    </row>
    <row r="1104">
      <c r="A1104" s="4" t="inlineStr">
        <is>
          <t>Job ads</t>
        </is>
      </c>
      <c r="B1104" s="4" t="inlineStr">
        <is>
          <t>Finance L2 IT monthly min</t>
        </is>
      </c>
      <c r="D1104" s="5" t="n">
        <v>2300</v>
      </c>
      <c r="E1104" s="6">
        <f>'Job ads'!K105</f>
        <v/>
      </c>
      <c r="F1104" s="45">
        <f>IF(AND(ISNUMBER(D1104),ISNUMBER(E1104)),E1104-D1104,"")</f>
        <v/>
      </c>
      <c r="G1104" s="4">
        <f>IF(AND(D1104="",E1104=""),"Yes",IF(AND(ISNUMBER(D1104),ISNUMBER(E1104)),IF(ABS(E1104-D1104)&lt;=1E-9*MAX(1,ABS(D1104)),"Yes","No"),IF(D1104=E1104,"Yes","No")))</f>
        <v/>
      </c>
    </row>
    <row r="1105">
      <c r="A1105" s="4" t="inlineStr">
        <is>
          <t>Job ads</t>
        </is>
      </c>
      <c r="B1105" s="4" t="inlineStr">
        <is>
          <t>Finance L2 IT monthly max</t>
        </is>
      </c>
      <c r="D1105" s="5" t="n">
        <v>3000</v>
      </c>
      <c r="E1105" s="6">
        <f>'Job ads'!L105</f>
        <v/>
      </c>
      <c r="F1105" s="45">
        <f>IF(AND(ISNUMBER(D1105),ISNUMBER(E1105)),E1105-D1105,"")</f>
        <v/>
      </c>
      <c r="G1105" s="4">
        <f>IF(AND(D1105="",E1105=""),"Yes",IF(AND(ISNUMBER(D1105),ISNUMBER(E1105)),IF(ABS(E1105-D1105)&lt;=1E-9*MAX(1,ABS(D1105)),"Yes","No"),IF(D1105=E1105,"Yes","No")))</f>
        <v/>
      </c>
    </row>
    <row r="1106">
      <c r="A1106" s="4" t="inlineStr">
        <is>
          <t>Job ads</t>
        </is>
      </c>
      <c r="B1106" s="4" t="inlineStr">
        <is>
          <t>Finance L2 IT text</t>
        </is>
      </c>
      <c r="D1106" s="5" t="inlineStr">
        <is>
          <t>EUR 27,500 – 36,000 gross per year, full time</t>
        </is>
      </c>
      <c r="E1106" s="6">
        <f>'Job ads'!M105</f>
        <v/>
      </c>
      <c r="F1106" s="45">
        <f>IF(AND(ISNUMBER(D1106),ISNUMBER(E1106)),E1106-D1106,"")</f>
        <v/>
      </c>
      <c r="G1106" s="4">
        <f>IF(AND(D1106="",E1106=""),"Yes",IF(AND(ISNUMBER(D1106),ISNUMBER(E1106)),IF(ABS(E1106-D1106)&lt;=1E-9*MAX(1,ABS(D1106)),"Yes","No"),IF(D1106=E1106,"Yes","No")))</f>
        <v/>
      </c>
    </row>
    <row r="1107">
      <c r="A1107" s="4" t="inlineStr">
        <is>
          <t>Job ads</t>
        </is>
      </c>
      <c r="B1107" s="4" t="inlineStr">
        <is>
          <t>Finance L2 PL annual min</t>
        </is>
      </c>
      <c r="D1107" s="5" t="n">
        <v>77000</v>
      </c>
      <c r="E1107" s="6">
        <f>'Job ads'!I106</f>
        <v/>
      </c>
      <c r="F1107" s="45">
        <f>IF(AND(ISNUMBER(D1107),ISNUMBER(E1107)),E1107-D1107,"")</f>
        <v/>
      </c>
      <c r="G1107" s="4">
        <f>IF(AND(D1107="",E1107=""),"Yes",IF(AND(ISNUMBER(D1107),ISNUMBER(E1107)),IF(ABS(E1107-D1107)&lt;=1E-9*MAX(1,ABS(D1107)),"Yes","No"),IF(D1107=E1107,"Yes","No")))</f>
        <v/>
      </c>
    </row>
    <row r="1108">
      <c r="A1108" s="4" t="inlineStr">
        <is>
          <t>Job ads</t>
        </is>
      </c>
      <c r="B1108" s="4" t="inlineStr">
        <is>
          <t>Finance L2 PL annual max</t>
        </is>
      </c>
      <c r="D1108" s="5" t="n">
        <v>102000</v>
      </c>
      <c r="E1108" s="6">
        <f>'Job ads'!J106</f>
        <v/>
      </c>
      <c r="F1108" s="45">
        <f>IF(AND(ISNUMBER(D1108),ISNUMBER(E1108)),E1108-D1108,"")</f>
        <v/>
      </c>
      <c r="G1108" s="4">
        <f>IF(AND(D1108="",E1108=""),"Yes",IF(AND(ISNUMBER(D1108),ISNUMBER(E1108)),IF(ABS(E1108-D1108)&lt;=1E-9*MAX(1,ABS(D1108)),"Yes","No"),IF(D1108=E1108,"Yes","No")))</f>
        <v/>
      </c>
    </row>
    <row r="1109">
      <c r="A1109" s="4" t="inlineStr">
        <is>
          <t>Job ads</t>
        </is>
      </c>
      <c r="B1109" s="4" t="inlineStr">
        <is>
          <t>Finance L2 PL monthly min</t>
        </is>
      </c>
      <c r="D1109" s="5" t="n">
        <v>6400</v>
      </c>
      <c r="E1109" s="6">
        <f>'Job ads'!K106</f>
        <v/>
      </c>
      <c r="F1109" s="45">
        <f>IF(AND(ISNUMBER(D1109),ISNUMBER(E1109)),E1109-D1109,"")</f>
        <v/>
      </c>
      <c r="G1109" s="4">
        <f>IF(AND(D1109="",E1109=""),"Yes",IF(AND(ISNUMBER(D1109),ISNUMBER(E1109)),IF(ABS(E1109-D1109)&lt;=1E-9*MAX(1,ABS(D1109)),"Yes","No"),IF(D1109=E1109,"Yes","No")))</f>
        <v/>
      </c>
    </row>
    <row r="1110">
      <c r="A1110" s="4" t="inlineStr">
        <is>
          <t>Job ads</t>
        </is>
      </c>
      <c r="B1110" s="4" t="inlineStr">
        <is>
          <t>Finance L2 PL monthly max</t>
        </is>
      </c>
      <c r="D1110" s="5" t="n">
        <v>8500</v>
      </c>
      <c r="E1110" s="6">
        <f>'Job ads'!L106</f>
        <v/>
      </c>
      <c r="F1110" s="45">
        <f>IF(AND(ISNUMBER(D1110),ISNUMBER(E1110)),E1110-D1110,"")</f>
        <v/>
      </c>
      <c r="G1110" s="4">
        <f>IF(AND(D1110="",E1110=""),"Yes",IF(AND(ISNUMBER(D1110),ISNUMBER(E1110)),IF(ABS(E1110-D1110)&lt;=1E-9*MAX(1,ABS(D1110)),"Yes","No"),IF(D1110=E1110,"Yes","No")))</f>
        <v/>
      </c>
    </row>
    <row r="1111">
      <c r="A1111" s="4" t="inlineStr">
        <is>
          <t>Job ads</t>
        </is>
      </c>
      <c r="B1111" s="4" t="inlineStr">
        <is>
          <t>Finance L2 PL text</t>
        </is>
      </c>
      <c r="D1111" s="5" t="inlineStr">
        <is>
          <t>PLN 6,400 – 8,500 gross per month, full time</t>
        </is>
      </c>
      <c r="E1111" s="6">
        <f>'Job ads'!M106</f>
        <v/>
      </c>
      <c r="F1111" s="45">
        <f>IF(AND(ISNUMBER(D1111),ISNUMBER(E1111)),E1111-D1111,"")</f>
        <v/>
      </c>
      <c r="G1111" s="4">
        <f>IF(AND(D1111="",E1111=""),"Yes",IF(AND(ISNUMBER(D1111),ISNUMBER(E1111)),IF(ABS(E1111-D1111)&lt;=1E-9*MAX(1,ABS(D1111)),"Yes","No"),IF(D1111=E1111,"Yes","No")))</f>
        <v/>
      </c>
    </row>
    <row r="1112">
      <c r="A1112" s="4" t="inlineStr">
        <is>
          <t>Job ads</t>
        </is>
      </c>
      <c r="B1112" s="4" t="inlineStr">
        <is>
          <t>Finance L2 DE annual min</t>
        </is>
      </c>
      <c r="D1112" s="5" t="n">
        <v>41500</v>
      </c>
      <c r="E1112" s="6">
        <f>'Job ads'!I107</f>
        <v/>
      </c>
      <c r="F1112" s="45">
        <f>IF(AND(ISNUMBER(D1112),ISNUMBER(E1112)),E1112-D1112,"")</f>
        <v/>
      </c>
      <c r="G1112" s="4">
        <f>IF(AND(D1112="",E1112=""),"Yes",IF(AND(ISNUMBER(D1112),ISNUMBER(E1112)),IF(ABS(E1112-D1112)&lt;=1E-9*MAX(1,ABS(D1112)),"Yes","No"),IF(D1112=E1112,"Yes","No")))</f>
        <v/>
      </c>
    </row>
    <row r="1113">
      <c r="A1113" s="4" t="inlineStr">
        <is>
          <t>Job ads</t>
        </is>
      </c>
      <c r="B1113" s="4" t="inlineStr">
        <is>
          <t>Finance L2 DE annual max</t>
        </is>
      </c>
      <c r="D1113" s="5" t="n">
        <v>54500</v>
      </c>
      <c r="E1113" s="6">
        <f>'Job ads'!J107</f>
        <v/>
      </c>
      <c r="F1113" s="45">
        <f>IF(AND(ISNUMBER(D1113),ISNUMBER(E1113)),E1113-D1113,"")</f>
        <v/>
      </c>
      <c r="G1113" s="4">
        <f>IF(AND(D1113="",E1113=""),"Yes",IF(AND(ISNUMBER(D1113),ISNUMBER(E1113)),IF(ABS(E1113-D1113)&lt;=1E-9*MAX(1,ABS(D1113)),"Yes","No"),IF(D1113=E1113,"Yes","No")))</f>
        <v/>
      </c>
    </row>
    <row r="1114">
      <c r="A1114" s="4" t="inlineStr">
        <is>
          <t>Job ads</t>
        </is>
      </c>
      <c r="B1114" s="4" t="inlineStr">
        <is>
          <t>Finance L2 DE monthly min</t>
        </is>
      </c>
      <c r="D1114" s="5" t="n">
        <v>3400</v>
      </c>
      <c r="E1114" s="6">
        <f>'Job ads'!K107</f>
        <v/>
      </c>
      <c r="F1114" s="45">
        <f>IF(AND(ISNUMBER(D1114),ISNUMBER(E1114)),E1114-D1114,"")</f>
        <v/>
      </c>
      <c r="G1114" s="4">
        <f>IF(AND(D1114="",E1114=""),"Yes",IF(AND(ISNUMBER(D1114),ISNUMBER(E1114)),IF(ABS(E1114-D1114)&lt;=1E-9*MAX(1,ABS(D1114)),"Yes","No"),IF(D1114=E1114,"Yes","No")))</f>
        <v/>
      </c>
    </row>
    <row r="1115">
      <c r="A1115" s="4" t="inlineStr">
        <is>
          <t>Job ads</t>
        </is>
      </c>
      <c r="B1115" s="4" t="inlineStr">
        <is>
          <t>Finance L2 DE monthly max</t>
        </is>
      </c>
      <c r="D1115" s="5" t="n">
        <v>4600</v>
      </c>
      <c r="E1115" s="6">
        <f>'Job ads'!L107</f>
        <v/>
      </c>
      <c r="F1115" s="45">
        <f>IF(AND(ISNUMBER(D1115),ISNUMBER(E1115)),E1115-D1115,"")</f>
        <v/>
      </c>
      <c r="G1115" s="4">
        <f>IF(AND(D1115="",E1115=""),"Yes",IF(AND(ISNUMBER(D1115),ISNUMBER(E1115)),IF(ABS(E1115-D1115)&lt;=1E-9*MAX(1,ABS(D1115)),"Yes","No"),IF(D1115=E1115,"Yes","No")))</f>
        <v/>
      </c>
    </row>
    <row r="1116">
      <c r="A1116" s="4" t="inlineStr">
        <is>
          <t>Job ads</t>
        </is>
      </c>
      <c r="B1116" s="4" t="inlineStr">
        <is>
          <t>Finance L2 DE text</t>
        </is>
      </c>
      <c r="D1116" s="5" t="inlineStr">
        <is>
          <t>EUR 41,500 – 54,500 gross per year, full time</t>
        </is>
      </c>
      <c r="E1116" s="6">
        <f>'Job ads'!M107</f>
        <v/>
      </c>
      <c r="F1116" s="45">
        <f>IF(AND(ISNUMBER(D1116),ISNUMBER(E1116)),E1116-D1116,"")</f>
        <v/>
      </c>
      <c r="G1116" s="4">
        <f>IF(AND(D1116="",E1116=""),"Yes",IF(AND(ISNUMBER(D1116),ISNUMBER(E1116)),IF(ABS(E1116-D1116)&lt;=1E-9*MAX(1,ABS(D1116)),"Yes","No"),IF(D1116=E1116,"Yes","No")))</f>
        <v/>
      </c>
    </row>
    <row r="1117">
      <c r="A1117" s="4" t="inlineStr">
        <is>
          <t>Job ads</t>
        </is>
      </c>
      <c r="B1117" s="4" t="inlineStr">
        <is>
          <t>Finance L2 ES annual min</t>
        </is>
      </c>
      <c r="D1117" s="5" t="n">
        <v>24500</v>
      </c>
      <c r="E1117" s="6">
        <f>'Job ads'!I108</f>
        <v/>
      </c>
      <c r="F1117" s="45">
        <f>IF(AND(ISNUMBER(D1117),ISNUMBER(E1117)),E1117-D1117,"")</f>
        <v/>
      </c>
      <c r="G1117" s="4">
        <f>IF(AND(D1117="",E1117=""),"Yes",IF(AND(ISNUMBER(D1117),ISNUMBER(E1117)),IF(ABS(E1117-D1117)&lt;=1E-9*MAX(1,ABS(D1117)),"Yes","No"),IF(D1117=E1117,"Yes","No")))</f>
        <v/>
      </c>
    </row>
    <row r="1118">
      <c r="A1118" s="4" t="inlineStr">
        <is>
          <t>Job ads</t>
        </is>
      </c>
      <c r="B1118" s="4" t="inlineStr">
        <is>
          <t>Finance L2 ES annual max</t>
        </is>
      </c>
      <c r="D1118" s="5" t="n">
        <v>32500</v>
      </c>
      <c r="E1118" s="6">
        <f>'Job ads'!J108</f>
        <v/>
      </c>
      <c r="F1118" s="45">
        <f>IF(AND(ISNUMBER(D1118),ISNUMBER(E1118)),E1118-D1118,"")</f>
        <v/>
      </c>
      <c r="G1118" s="4">
        <f>IF(AND(D1118="",E1118=""),"Yes",IF(AND(ISNUMBER(D1118),ISNUMBER(E1118)),IF(ABS(E1118-D1118)&lt;=1E-9*MAX(1,ABS(D1118)),"Yes","No"),IF(D1118=E1118,"Yes","No")))</f>
        <v/>
      </c>
    </row>
    <row r="1119">
      <c r="A1119" s="4" t="inlineStr">
        <is>
          <t>Job ads</t>
        </is>
      </c>
      <c r="B1119" s="4" t="inlineStr">
        <is>
          <t>Finance L2 ES monthly min</t>
        </is>
      </c>
      <c r="D1119" s="5" t="n">
        <v>2000</v>
      </c>
      <c r="E1119" s="6">
        <f>'Job ads'!K108</f>
        <v/>
      </c>
      <c r="F1119" s="45">
        <f>IF(AND(ISNUMBER(D1119),ISNUMBER(E1119)),E1119-D1119,"")</f>
        <v/>
      </c>
      <c r="G1119" s="4">
        <f>IF(AND(D1119="",E1119=""),"Yes",IF(AND(ISNUMBER(D1119),ISNUMBER(E1119)),IF(ABS(E1119-D1119)&lt;=1E-9*MAX(1,ABS(D1119)),"Yes","No"),IF(D1119=E1119,"Yes","No")))</f>
        <v/>
      </c>
    </row>
    <row r="1120">
      <c r="A1120" s="4" t="inlineStr">
        <is>
          <t>Job ads</t>
        </is>
      </c>
      <c r="B1120" s="4" t="inlineStr">
        <is>
          <t>Finance L2 ES monthly max</t>
        </is>
      </c>
      <c r="D1120" s="5" t="n">
        <v>2800</v>
      </c>
      <c r="E1120" s="6">
        <f>'Job ads'!L108</f>
        <v/>
      </c>
      <c r="F1120" s="45">
        <f>IF(AND(ISNUMBER(D1120),ISNUMBER(E1120)),E1120-D1120,"")</f>
        <v/>
      </c>
      <c r="G1120" s="4">
        <f>IF(AND(D1120="",E1120=""),"Yes",IF(AND(ISNUMBER(D1120),ISNUMBER(E1120)),IF(ABS(E1120-D1120)&lt;=1E-9*MAX(1,ABS(D1120)),"Yes","No"),IF(D1120=E1120,"Yes","No")))</f>
        <v/>
      </c>
    </row>
    <row r="1121">
      <c r="A1121" s="4" t="inlineStr">
        <is>
          <t>Job ads</t>
        </is>
      </c>
      <c r="B1121" s="4" t="inlineStr">
        <is>
          <t>Finance L2 ES text</t>
        </is>
      </c>
      <c r="D1121" s="5" t="inlineStr">
        <is>
          <t>EUR 24,500 – 32,500 gross per year, full time</t>
        </is>
      </c>
      <c r="E1121" s="6">
        <f>'Job ads'!M108</f>
        <v/>
      </c>
      <c r="F1121" s="45">
        <f>IF(AND(ISNUMBER(D1121),ISNUMBER(E1121)),E1121-D1121,"")</f>
        <v/>
      </c>
      <c r="G1121" s="4">
        <f>IF(AND(D1121="",E1121=""),"Yes",IF(AND(ISNUMBER(D1121),ISNUMBER(E1121)),IF(ABS(E1121-D1121)&lt;=1E-9*MAX(1,ABS(D1121)),"Yes","No"),IF(D1121=E1121,"Yes","No")))</f>
        <v/>
      </c>
    </row>
    <row r="1122">
      <c r="A1122" s="4" t="inlineStr">
        <is>
          <t>Job ads</t>
        </is>
      </c>
      <c r="B1122" s="4" t="inlineStr">
        <is>
          <t>Finance L3 IT annual min</t>
        </is>
      </c>
      <c r="D1122" s="5" t="n">
        <v>37000</v>
      </c>
      <c r="E1122" s="6">
        <f>'Job ads'!I109</f>
        <v/>
      </c>
      <c r="F1122" s="45">
        <f>IF(AND(ISNUMBER(D1122),ISNUMBER(E1122)),E1122-D1122,"")</f>
        <v/>
      </c>
      <c r="G1122" s="4">
        <f>IF(AND(D1122="",E1122=""),"Yes",IF(AND(ISNUMBER(D1122),ISNUMBER(E1122)),IF(ABS(E1122-D1122)&lt;=1E-9*MAX(1,ABS(D1122)),"Yes","No"),IF(D1122=E1122,"Yes","No")))</f>
        <v/>
      </c>
    </row>
    <row r="1123">
      <c r="A1123" s="4" t="inlineStr">
        <is>
          <t>Job ads</t>
        </is>
      </c>
      <c r="B1123" s="4" t="inlineStr">
        <is>
          <t>Finance L3 IT annual max</t>
        </is>
      </c>
      <c r="D1123" s="5" t="n">
        <v>52000</v>
      </c>
      <c r="E1123" s="6">
        <f>'Job ads'!J109</f>
        <v/>
      </c>
      <c r="F1123" s="45">
        <f>IF(AND(ISNUMBER(D1123),ISNUMBER(E1123)),E1123-D1123,"")</f>
        <v/>
      </c>
      <c r="G1123" s="4">
        <f>IF(AND(D1123="",E1123=""),"Yes",IF(AND(ISNUMBER(D1123),ISNUMBER(E1123)),IF(ABS(E1123-D1123)&lt;=1E-9*MAX(1,ABS(D1123)),"Yes","No"),IF(D1123=E1123,"Yes","No")))</f>
        <v/>
      </c>
    </row>
    <row r="1124">
      <c r="A1124" s="4" t="inlineStr">
        <is>
          <t>Job ads</t>
        </is>
      </c>
      <c r="B1124" s="4" t="inlineStr">
        <is>
          <t>Finance L3 IT monthly min</t>
        </is>
      </c>
      <c r="D1124" s="5" t="n">
        <v>3000</v>
      </c>
      <c r="E1124" s="6">
        <f>'Job ads'!K109</f>
        <v/>
      </c>
      <c r="F1124" s="45">
        <f>IF(AND(ISNUMBER(D1124),ISNUMBER(E1124)),E1124-D1124,"")</f>
        <v/>
      </c>
      <c r="G1124" s="4">
        <f>IF(AND(D1124="",E1124=""),"Yes",IF(AND(ISNUMBER(D1124),ISNUMBER(E1124)),IF(ABS(E1124-D1124)&lt;=1E-9*MAX(1,ABS(D1124)),"Yes","No"),IF(D1124=E1124,"Yes","No")))</f>
        <v/>
      </c>
    </row>
    <row r="1125">
      <c r="A1125" s="4" t="inlineStr">
        <is>
          <t>Job ads</t>
        </is>
      </c>
      <c r="B1125" s="4" t="inlineStr">
        <is>
          <t>Finance L3 IT monthly max</t>
        </is>
      </c>
      <c r="D1125" s="5" t="n">
        <v>4400</v>
      </c>
      <c r="E1125" s="6">
        <f>'Job ads'!L109</f>
        <v/>
      </c>
      <c r="F1125" s="45">
        <f>IF(AND(ISNUMBER(D1125),ISNUMBER(E1125)),E1125-D1125,"")</f>
        <v/>
      </c>
      <c r="G1125" s="4">
        <f>IF(AND(D1125="",E1125=""),"Yes",IF(AND(ISNUMBER(D1125),ISNUMBER(E1125)),IF(ABS(E1125-D1125)&lt;=1E-9*MAX(1,ABS(D1125)),"Yes","No"),IF(D1125=E1125,"Yes","No")))</f>
        <v/>
      </c>
    </row>
    <row r="1126">
      <c r="A1126" s="4" t="inlineStr">
        <is>
          <t>Job ads</t>
        </is>
      </c>
      <c r="B1126" s="4" t="inlineStr">
        <is>
          <t>Finance L3 IT text</t>
        </is>
      </c>
      <c r="D1126" s="5" t="inlineStr">
        <is>
          <t>EUR 37,000 – 52,000 gross per year, full time</t>
        </is>
      </c>
      <c r="E1126" s="6">
        <f>'Job ads'!M109</f>
        <v/>
      </c>
      <c r="F1126" s="45">
        <f>IF(AND(ISNUMBER(D1126),ISNUMBER(E1126)),E1126-D1126,"")</f>
        <v/>
      </c>
      <c r="G1126" s="4">
        <f>IF(AND(D1126="",E1126=""),"Yes",IF(AND(ISNUMBER(D1126),ISNUMBER(E1126)),IF(ABS(E1126-D1126)&lt;=1E-9*MAX(1,ABS(D1126)),"Yes","No"),IF(D1126=E1126,"Yes","No")))</f>
        <v/>
      </c>
    </row>
    <row r="1127">
      <c r="A1127" s="4" t="inlineStr">
        <is>
          <t>Job ads</t>
        </is>
      </c>
      <c r="B1127" s="4" t="inlineStr">
        <is>
          <t>Finance L3 PL annual min</t>
        </is>
      </c>
      <c r="D1127" s="5" t="n">
        <v>104000</v>
      </c>
      <c r="E1127" s="6">
        <f>'Job ads'!I110</f>
        <v/>
      </c>
      <c r="F1127" s="45">
        <f>IF(AND(ISNUMBER(D1127),ISNUMBER(E1127)),E1127-D1127,"")</f>
        <v/>
      </c>
      <c r="G1127" s="4">
        <f>IF(AND(D1127="",E1127=""),"Yes",IF(AND(ISNUMBER(D1127),ISNUMBER(E1127)),IF(ABS(E1127-D1127)&lt;=1E-9*MAX(1,ABS(D1127)),"Yes","No"),IF(D1127=E1127,"Yes","No")))</f>
        <v/>
      </c>
    </row>
    <row r="1128">
      <c r="A1128" s="4" t="inlineStr">
        <is>
          <t>Job ads</t>
        </is>
      </c>
      <c r="B1128" s="4" t="inlineStr">
        <is>
          <t>Finance L3 PL annual max</t>
        </is>
      </c>
      <c r="D1128" s="5" t="n">
        <v>147000</v>
      </c>
      <c r="E1128" s="6">
        <f>'Job ads'!J110</f>
        <v/>
      </c>
      <c r="F1128" s="45">
        <f>IF(AND(ISNUMBER(D1128),ISNUMBER(E1128)),E1128-D1128,"")</f>
        <v/>
      </c>
      <c r="G1128" s="4">
        <f>IF(AND(D1128="",E1128=""),"Yes",IF(AND(ISNUMBER(D1128),ISNUMBER(E1128)),IF(ABS(E1128-D1128)&lt;=1E-9*MAX(1,ABS(D1128)),"Yes","No"),IF(D1128=E1128,"Yes","No")))</f>
        <v/>
      </c>
    </row>
    <row r="1129">
      <c r="A1129" s="4" t="inlineStr">
        <is>
          <t>Job ads</t>
        </is>
      </c>
      <c r="B1129" s="4" t="inlineStr">
        <is>
          <t>Finance L3 PL monthly min</t>
        </is>
      </c>
      <c r="D1129" s="5" t="n">
        <v>8700</v>
      </c>
      <c r="E1129" s="6">
        <f>'Job ads'!K110</f>
        <v/>
      </c>
      <c r="F1129" s="45">
        <f>IF(AND(ISNUMBER(D1129),ISNUMBER(E1129)),E1129-D1129,"")</f>
        <v/>
      </c>
      <c r="G1129" s="4">
        <f>IF(AND(D1129="",E1129=""),"Yes",IF(AND(ISNUMBER(D1129),ISNUMBER(E1129)),IF(ABS(E1129-D1129)&lt;=1E-9*MAX(1,ABS(D1129)),"Yes","No"),IF(D1129=E1129,"Yes","No")))</f>
        <v/>
      </c>
    </row>
    <row r="1130">
      <c r="A1130" s="4" t="inlineStr">
        <is>
          <t>Job ads</t>
        </is>
      </c>
      <c r="B1130" s="4" t="inlineStr">
        <is>
          <t>Finance L3 PL monthly max</t>
        </is>
      </c>
      <c r="D1130" s="5" t="n">
        <v>12200</v>
      </c>
      <c r="E1130" s="6">
        <f>'Job ads'!L110</f>
        <v/>
      </c>
      <c r="F1130" s="45">
        <f>IF(AND(ISNUMBER(D1130),ISNUMBER(E1130)),E1130-D1130,"")</f>
        <v/>
      </c>
      <c r="G1130" s="4">
        <f>IF(AND(D1130="",E1130=""),"Yes",IF(AND(ISNUMBER(D1130),ISNUMBER(E1130)),IF(ABS(E1130-D1130)&lt;=1E-9*MAX(1,ABS(D1130)),"Yes","No"),IF(D1130=E1130,"Yes","No")))</f>
        <v/>
      </c>
    </row>
    <row r="1131">
      <c r="A1131" s="4" t="inlineStr">
        <is>
          <t>Job ads</t>
        </is>
      </c>
      <c r="B1131" s="4" t="inlineStr">
        <is>
          <t>Finance L3 PL text</t>
        </is>
      </c>
      <c r="D1131" s="5" t="inlineStr">
        <is>
          <t>PLN 8,700 – 12,200 gross per month, full time</t>
        </is>
      </c>
      <c r="E1131" s="6">
        <f>'Job ads'!M110</f>
        <v/>
      </c>
      <c r="F1131" s="45">
        <f>IF(AND(ISNUMBER(D1131),ISNUMBER(E1131)),E1131-D1131,"")</f>
        <v/>
      </c>
      <c r="G1131" s="4">
        <f>IF(AND(D1131="",E1131=""),"Yes",IF(AND(ISNUMBER(D1131),ISNUMBER(E1131)),IF(ABS(E1131-D1131)&lt;=1E-9*MAX(1,ABS(D1131)),"Yes","No"),IF(D1131=E1131,"Yes","No")))</f>
        <v/>
      </c>
    </row>
    <row r="1132">
      <c r="A1132" s="4" t="inlineStr">
        <is>
          <t>Job ads</t>
        </is>
      </c>
      <c r="B1132" s="4" t="inlineStr">
        <is>
          <t>Finance L3 DE annual min</t>
        </is>
      </c>
      <c r="D1132" s="5" t="n">
        <v>56000</v>
      </c>
      <c r="E1132" s="6">
        <f>'Job ads'!I111</f>
        <v/>
      </c>
      <c r="F1132" s="45">
        <f>IF(AND(ISNUMBER(D1132),ISNUMBER(E1132)),E1132-D1132,"")</f>
        <v/>
      </c>
      <c r="G1132" s="4">
        <f>IF(AND(D1132="",E1132=""),"Yes",IF(AND(ISNUMBER(D1132),ISNUMBER(E1132)),IF(ABS(E1132-D1132)&lt;=1E-9*MAX(1,ABS(D1132)),"Yes","No"),IF(D1132=E1132,"Yes","No")))</f>
        <v/>
      </c>
    </row>
    <row r="1133">
      <c r="A1133" s="4" t="inlineStr">
        <is>
          <t>Job ads</t>
        </is>
      </c>
      <c r="B1133" s="4" t="inlineStr">
        <is>
          <t>Finance L3 DE annual max</t>
        </is>
      </c>
      <c r="D1133" s="5" t="n">
        <v>78500</v>
      </c>
      <c r="E1133" s="6">
        <f>'Job ads'!J111</f>
        <v/>
      </c>
      <c r="F1133" s="45">
        <f>IF(AND(ISNUMBER(D1133),ISNUMBER(E1133)),E1133-D1133,"")</f>
        <v/>
      </c>
      <c r="G1133" s="4">
        <f>IF(AND(D1133="",E1133=""),"Yes",IF(AND(ISNUMBER(D1133),ISNUMBER(E1133)),IF(ABS(E1133-D1133)&lt;=1E-9*MAX(1,ABS(D1133)),"Yes","No"),IF(D1133=E1133,"Yes","No")))</f>
        <v/>
      </c>
    </row>
    <row r="1134">
      <c r="A1134" s="4" t="inlineStr">
        <is>
          <t>Job ads</t>
        </is>
      </c>
      <c r="B1134" s="4" t="inlineStr">
        <is>
          <t>Finance L3 DE monthly min</t>
        </is>
      </c>
      <c r="D1134" s="5" t="n">
        <v>4600</v>
      </c>
      <c r="E1134" s="6">
        <f>'Job ads'!K111</f>
        <v/>
      </c>
      <c r="F1134" s="45">
        <f>IF(AND(ISNUMBER(D1134),ISNUMBER(E1134)),E1134-D1134,"")</f>
        <v/>
      </c>
      <c r="G1134" s="4">
        <f>IF(AND(D1134="",E1134=""),"Yes",IF(AND(ISNUMBER(D1134),ISNUMBER(E1134)),IF(ABS(E1134-D1134)&lt;=1E-9*MAX(1,ABS(D1134)),"Yes","No"),IF(D1134=E1134,"Yes","No")))</f>
        <v/>
      </c>
    </row>
    <row r="1135">
      <c r="A1135" s="4" t="inlineStr">
        <is>
          <t>Job ads</t>
        </is>
      </c>
      <c r="B1135" s="4" t="inlineStr">
        <is>
          <t>Finance L3 DE monthly max</t>
        </is>
      </c>
      <c r="D1135" s="5" t="n">
        <v>6600</v>
      </c>
      <c r="E1135" s="6">
        <f>'Job ads'!L111</f>
        <v/>
      </c>
      <c r="F1135" s="45">
        <f>IF(AND(ISNUMBER(D1135),ISNUMBER(E1135)),E1135-D1135,"")</f>
        <v/>
      </c>
      <c r="G1135" s="4">
        <f>IF(AND(D1135="",E1135=""),"Yes",IF(AND(ISNUMBER(D1135),ISNUMBER(E1135)),IF(ABS(E1135-D1135)&lt;=1E-9*MAX(1,ABS(D1135)),"Yes","No"),IF(D1135=E1135,"Yes","No")))</f>
        <v/>
      </c>
    </row>
    <row r="1136">
      <c r="A1136" s="4" t="inlineStr">
        <is>
          <t>Job ads</t>
        </is>
      </c>
      <c r="B1136" s="4" t="inlineStr">
        <is>
          <t>Finance L3 DE text</t>
        </is>
      </c>
      <c r="D1136" s="5" t="inlineStr">
        <is>
          <t>EUR 56,000 – 78,500 gross per year, full time</t>
        </is>
      </c>
      <c r="E1136" s="6">
        <f>'Job ads'!M111</f>
        <v/>
      </c>
      <c r="F1136" s="45">
        <f>IF(AND(ISNUMBER(D1136),ISNUMBER(E1136)),E1136-D1136,"")</f>
        <v/>
      </c>
      <c r="G1136" s="4">
        <f>IF(AND(D1136="",E1136=""),"Yes",IF(AND(ISNUMBER(D1136),ISNUMBER(E1136)),IF(ABS(E1136-D1136)&lt;=1E-9*MAX(1,ABS(D1136)),"Yes","No"),IF(D1136=E1136,"Yes","No")))</f>
        <v/>
      </c>
    </row>
    <row r="1137">
      <c r="A1137" s="4" t="inlineStr">
        <is>
          <t>Job ads</t>
        </is>
      </c>
      <c r="B1137" s="4" t="inlineStr">
        <is>
          <t>Finance L3 ES annual min</t>
        </is>
      </c>
      <c r="D1137" s="5" t="n">
        <v>33000</v>
      </c>
      <c r="E1137" s="6">
        <f>'Job ads'!I112</f>
        <v/>
      </c>
      <c r="F1137" s="45">
        <f>IF(AND(ISNUMBER(D1137),ISNUMBER(E1137)),E1137-D1137,"")</f>
        <v/>
      </c>
      <c r="G1137" s="4">
        <f>IF(AND(D1137="",E1137=""),"Yes",IF(AND(ISNUMBER(D1137),ISNUMBER(E1137)),IF(ABS(E1137-D1137)&lt;=1E-9*MAX(1,ABS(D1137)),"Yes","No"),IF(D1137=E1137,"Yes","No")))</f>
        <v/>
      </c>
    </row>
    <row r="1138">
      <c r="A1138" s="4" t="inlineStr">
        <is>
          <t>Job ads</t>
        </is>
      </c>
      <c r="B1138" s="4" t="inlineStr">
        <is>
          <t>Finance L3 ES annual max</t>
        </is>
      </c>
      <c r="D1138" s="5" t="n">
        <v>47000</v>
      </c>
      <c r="E1138" s="6">
        <f>'Job ads'!J112</f>
        <v/>
      </c>
      <c r="F1138" s="45">
        <f>IF(AND(ISNUMBER(D1138),ISNUMBER(E1138)),E1138-D1138,"")</f>
        <v/>
      </c>
      <c r="G1138" s="4">
        <f>IF(AND(D1138="",E1138=""),"Yes",IF(AND(ISNUMBER(D1138),ISNUMBER(E1138)),IF(ABS(E1138-D1138)&lt;=1E-9*MAX(1,ABS(D1138)),"Yes","No"),IF(D1138=E1138,"Yes","No")))</f>
        <v/>
      </c>
    </row>
    <row r="1139">
      <c r="A1139" s="4" t="inlineStr">
        <is>
          <t>Job ads</t>
        </is>
      </c>
      <c r="B1139" s="4" t="inlineStr">
        <is>
          <t>Finance L3 ES monthly min</t>
        </is>
      </c>
      <c r="D1139" s="5" t="n">
        <v>2700</v>
      </c>
      <c r="E1139" s="6">
        <f>'Job ads'!K112</f>
        <v/>
      </c>
      <c r="F1139" s="45">
        <f>IF(AND(ISNUMBER(D1139),ISNUMBER(E1139)),E1139-D1139,"")</f>
        <v/>
      </c>
      <c r="G1139" s="4">
        <f>IF(AND(D1139="",E1139=""),"Yes",IF(AND(ISNUMBER(D1139),ISNUMBER(E1139)),IF(ABS(E1139-D1139)&lt;=1E-9*MAX(1,ABS(D1139)),"Yes","No"),IF(D1139=E1139,"Yes","No")))</f>
        <v/>
      </c>
    </row>
    <row r="1140">
      <c r="A1140" s="4" t="inlineStr">
        <is>
          <t>Job ads</t>
        </is>
      </c>
      <c r="B1140" s="4" t="inlineStr">
        <is>
          <t>Finance L3 ES monthly max</t>
        </is>
      </c>
      <c r="D1140" s="5" t="n">
        <v>4000</v>
      </c>
      <c r="E1140" s="6">
        <f>'Job ads'!L112</f>
        <v/>
      </c>
      <c r="F1140" s="45">
        <f>IF(AND(ISNUMBER(D1140),ISNUMBER(E1140)),E1140-D1140,"")</f>
        <v/>
      </c>
      <c r="G1140" s="4">
        <f>IF(AND(D1140="",E1140=""),"Yes",IF(AND(ISNUMBER(D1140),ISNUMBER(E1140)),IF(ABS(E1140-D1140)&lt;=1E-9*MAX(1,ABS(D1140)),"Yes","No"),IF(D1140=E1140,"Yes","No")))</f>
        <v/>
      </c>
    </row>
    <row r="1141">
      <c r="A1141" s="4" t="inlineStr">
        <is>
          <t>Job ads</t>
        </is>
      </c>
      <c r="B1141" s="4" t="inlineStr">
        <is>
          <t>Finance L3 ES text</t>
        </is>
      </c>
      <c r="D1141" s="5" t="inlineStr">
        <is>
          <t>EUR 33,000 – 47,000 gross per year, full time</t>
        </is>
      </c>
      <c r="E1141" s="6">
        <f>'Job ads'!M112</f>
        <v/>
      </c>
      <c r="F1141" s="45">
        <f>IF(AND(ISNUMBER(D1141),ISNUMBER(E1141)),E1141-D1141,"")</f>
        <v/>
      </c>
      <c r="G1141" s="4">
        <f>IF(AND(D1141="",E1141=""),"Yes",IF(AND(ISNUMBER(D1141),ISNUMBER(E1141)),IF(ABS(E1141-D1141)&lt;=1E-9*MAX(1,ABS(D1141)),"Yes","No"),IF(D1141=E1141,"Yes","No")))</f>
        <v/>
      </c>
    </row>
    <row r="1142">
      <c r="A1142" s="4" t="inlineStr">
        <is>
          <t>Job ads</t>
        </is>
      </c>
      <c r="B1142" s="4" t="inlineStr">
        <is>
          <t>Finance L4 IT annual min</t>
        </is>
      </c>
      <c r="D1142" s="5" t="n">
        <v>48500</v>
      </c>
      <c r="E1142" s="6">
        <f>'Job ads'!I113</f>
        <v/>
      </c>
      <c r="F1142" s="45">
        <f>IF(AND(ISNUMBER(D1142),ISNUMBER(E1142)),E1142-D1142,"")</f>
        <v/>
      </c>
      <c r="G1142" s="4">
        <f>IF(AND(D1142="",E1142=""),"Yes",IF(AND(ISNUMBER(D1142),ISNUMBER(E1142)),IF(ABS(E1142-D1142)&lt;=1E-9*MAX(1,ABS(D1142)),"Yes","No"),IF(D1142=E1142,"Yes","No")))</f>
        <v/>
      </c>
    </row>
    <row r="1143">
      <c r="A1143" s="4" t="inlineStr">
        <is>
          <t>Job ads</t>
        </is>
      </c>
      <c r="B1143" s="4" t="inlineStr">
        <is>
          <t>Finance L4 IT annual max</t>
        </is>
      </c>
      <c r="D1143" s="5" t="n">
        <v>68500</v>
      </c>
      <c r="E1143" s="6">
        <f>'Job ads'!J113</f>
        <v/>
      </c>
      <c r="F1143" s="45">
        <f>IF(AND(ISNUMBER(D1143),ISNUMBER(E1143)),E1143-D1143,"")</f>
        <v/>
      </c>
      <c r="G1143" s="4">
        <f>IF(AND(D1143="",E1143=""),"Yes",IF(AND(ISNUMBER(D1143),ISNUMBER(E1143)),IF(ABS(E1143-D1143)&lt;=1E-9*MAX(1,ABS(D1143)),"Yes","No"),IF(D1143=E1143,"Yes","No")))</f>
        <v/>
      </c>
    </row>
    <row r="1144">
      <c r="A1144" s="4" t="inlineStr">
        <is>
          <t>Job ads</t>
        </is>
      </c>
      <c r="B1144" s="4" t="inlineStr">
        <is>
          <t>Finance L4 IT monthly min</t>
        </is>
      </c>
      <c r="D1144" s="5" t="n">
        <v>4000</v>
      </c>
      <c r="E1144" s="6">
        <f>'Job ads'!K113</f>
        <v/>
      </c>
      <c r="F1144" s="45">
        <f>IF(AND(ISNUMBER(D1144),ISNUMBER(E1144)),E1144-D1144,"")</f>
        <v/>
      </c>
      <c r="G1144" s="4">
        <f>IF(AND(D1144="",E1144=""),"Yes",IF(AND(ISNUMBER(D1144),ISNUMBER(E1144)),IF(ABS(E1144-D1144)&lt;=1E-9*MAX(1,ABS(D1144)),"Yes","No"),IF(D1144=E1144,"Yes","No")))</f>
        <v/>
      </c>
    </row>
    <row r="1145">
      <c r="A1145" s="4" t="inlineStr">
        <is>
          <t>Job ads</t>
        </is>
      </c>
      <c r="B1145" s="4" t="inlineStr">
        <is>
          <t>Finance L4 IT monthly max</t>
        </is>
      </c>
      <c r="D1145" s="5" t="n">
        <v>5700</v>
      </c>
      <c r="E1145" s="6">
        <f>'Job ads'!L113</f>
        <v/>
      </c>
      <c r="F1145" s="45">
        <f>IF(AND(ISNUMBER(D1145),ISNUMBER(E1145)),E1145-D1145,"")</f>
        <v/>
      </c>
      <c r="G1145" s="4">
        <f>IF(AND(D1145="",E1145=""),"Yes",IF(AND(ISNUMBER(D1145),ISNUMBER(E1145)),IF(ABS(E1145-D1145)&lt;=1E-9*MAX(1,ABS(D1145)),"Yes","No"),IF(D1145=E1145,"Yes","No")))</f>
        <v/>
      </c>
    </row>
    <row r="1146">
      <c r="A1146" s="4" t="inlineStr">
        <is>
          <t>Job ads</t>
        </is>
      </c>
      <c r="B1146" s="4" t="inlineStr">
        <is>
          <t>Finance L4 IT text</t>
        </is>
      </c>
      <c r="D1146" s="5" t="inlineStr">
        <is>
          <t>EUR 48,500 – 68,500 gross per year, full time</t>
        </is>
      </c>
      <c r="E1146" s="6">
        <f>'Job ads'!M113</f>
        <v/>
      </c>
      <c r="F1146" s="45">
        <f>IF(AND(ISNUMBER(D1146),ISNUMBER(E1146)),E1146-D1146,"")</f>
        <v/>
      </c>
      <c r="G1146" s="4">
        <f>IF(AND(D1146="",E1146=""),"Yes",IF(AND(ISNUMBER(D1146),ISNUMBER(E1146)),IF(ABS(E1146-D1146)&lt;=1E-9*MAX(1,ABS(D1146)),"Yes","No"),IF(D1146=E1146,"Yes","No")))</f>
        <v/>
      </c>
    </row>
    <row r="1147">
      <c r="A1147" s="4" t="inlineStr">
        <is>
          <t>Job ads</t>
        </is>
      </c>
      <c r="B1147" s="4" t="inlineStr">
        <is>
          <t>Finance L4 PL annual min</t>
        </is>
      </c>
      <c r="D1147" s="5" t="n">
        <v>137000</v>
      </c>
      <c r="E1147" s="6">
        <f>'Job ads'!I114</f>
        <v/>
      </c>
      <c r="F1147" s="45">
        <f>IF(AND(ISNUMBER(D1147),ISNUMBER(E1147)),E1147-D1147,"")</f>
        <v/>
      </c>
      <c r="G1147" s="4">
        <f>IF(AND(D1147="",E1147=""),"Yes",IF(AND(ISNUMBER(D1147),ISNUMBER(E1147)),IF(ABS(E1147-D1147)&lt;=1E-9*MAX(1,ABS(D1147)),"Yes","No"),IF(D1147=E1147,"Yes","No")))</f>
        <v/>
      </c>
    </row>
    <row r="1148">
      <c r="A1148" s="4" t="inlineStr">
        <is>
          <t>Job ads</t>
        </is>
      </c>
      <c r="B1148" s="4" t="inlineStr">
        <is>
          <t>Finance L4 PL annual max</t>
        </is>
      </c>
      <c r="D1148" s="5" t="n">
        <v>192000</v>
      </c>
      <c r="E1148" s="6">
        <f>'Job ads'!J114</f>
        <v/>
      </c>
      <c r="F1148" s="45">
        <f>IF(AND(ISNUMBER(D1148),ISNUMBER(E1148)),E1148-D1148,"")</f>
        <v/>
      </c>
      <c r="G1148" s="4">
        <f>IF(AND(D1148="",E1148=""),"Yes",IF(AND(ISNUMBER(D1148),ISNUMBER(E1148)),IF(ABS(E1148-D1148)&lt;=1E-9*MAX(1,ABS(D1148)),"Yes","No"),IF(D1148=E1148,"Yes","No")))</f>
        <v/>
      </c>
    </row>
    <row r="1149">
      <c r="A1149" s="4" t="inlineStr">
        <is>
          <t>Job ads</t>
        </is>
      </c>
      <c r="B1149" s="4" t="inlineStr">
        <is>
          <t>Finance L4 PL monthly min</t>
        </is>
      </c>
      <c r="D1149" s="5" t="n">
        <v>11400</v>
      </c>
      <c r="E1149" s="6">
        <f>'Job ads'!K114</f>
        <v/>
      </c>
      <c r="F1149" s="45">
        <f>IF(AND(ISNUMBER(D1149),ISNUMBER(E1149)),E1149-D1149,"")</f>
        <v/>
      </c>
      <c r="G1149" s="4">
        <f>IF(AND(D1149="",E1149=""),"Yes",IF(AND(ISNUMBER(D1149),ISNUMBER(E1149)),IF(ABS(E1149-D1149)&lt;=1E-9*MAX(1,ABS(D1149)),"Yes","No"),IF(D1149=E1149,"Yes","No")))</f>
        <v/>
      </c>
    </row>
    <row r="1150">
      <c r="A1150" s="4" t="inlineStr">
        <is>
          <t>Job ads</t>
        </is>
      </c>
      <c r="B1150" s="4" t="inlineStr">
        <is>
          <t>Finance L4 PL monthly max</t>
        </is>
      </c>
      <c r="D1150" s="5" t="n">
        <v>16000</v>
      </c>
      <c r="E1150" s="6">
        <f>'Job ads'!L114</f>
        <v/>
      </c>
      <c r="F1150" s="45">
        <f>IF(AND(ISNUMBER(D1150),ISNUMBER(E1150)),E1150-D1150,"")</f>
        <v/>
      </c>
      <c r="G1150" s="4">
        <f>IF(AND(D1150="",E1150=""),"Yes",IF(AND(ISNUMBER(D1150),ISNUMBER(E1150)),IF(ABS(E1150-D1150)&lt;=1E-9*MAX(1,ABS(D1150)),"Yes","No"),IF(D1150=E1150,"Yes","No")))</f>
        <v/>
      </c>
    </row>
    <row r="1151">
      <c r="A1151" s="4" t="inlineStr">
        <is>
          <t>Job ads</t>
        </is>
      </c>
      <c r="B1151" s="4" t="inlineStr">
        <is>
          <t>Finance L4 PL text</t>
        </is>
      </c>
      <c r="D1151" s="5" t="inlineStr">
        <is>
          <t>PLN 11,400 – 16,000 gross per month, full time</t>
        </is>
      </c>
      <c r="E1151" s="6">
        <f>'Job ads'!M114</f>
        <v/>
      </c>
      <c r="F1151" s="45">
        <f>IF(AND(ISNUMBER(D1151),ISNUMBER(E1151)),E1151-D1151,"")</f>
        <v/>
      </c>
      <c r="G1151" s="4">
        <f>IF(AND(D1151="",E1151=""),"Yes",IF(AND(ISNUMBER(D1151),ISNUMBER(E1151)),IF(ABS(E1151-D1151)&lt;=1E-9*MAX(1,ABS(D1151)),"Yes","No"),IF(D1151=E1151,"Yes","No")))</f>
        <v/>
      </c>
    </row>
    <row r="1152">
      <c r="A1152" s="4" t="inlineStr">
        <is>
          <t>Job ads</t>
        </is>
      </c>
      <c r="B1152" s="4" t="inlineStr">
        <is>
          <t>Finance L4 DE annual min</t>
        </is>
      </c>
      <c r="D1152" s="5" t="n">
        <v>73500</v>
      </c>
      <c r="E1152" s="6">
        <f>'Job ads'!I115</f>
        <v/>
      </c>
      <c r="F1152" s="45">
        <f>IF(AND(ISNUMBER(D1152),ISNUMBER(E1152)),E1152-D1152,"")</f>
        <v/>
      </c>
      <c r="G1152" s="4">
        <f>IF(AND(D1152="",E1152=""),"Yes",IF(AND(ISNUMBER(D1152),ISNUMBER(E1152)),IF(ABS(E1152-D1152)&lt;=1E-9*MAX(1,ABS(D1152)),"Yes","No"),IF(D1152=E1152,"Yes","No")))</f>
        <v/>
      </c>
    </row>
    <row r="1153">
      <c r="A1153" s="4" t="inlineStr">
        <is>
          <t>Job ads</t>
        </is>
      </c>
      <c r="B1153" s="4" t="inlineStr">
        <is>
          <t>Finance L4 DE annual max</t>
        </is>
      </c>
      <c r="D1153" s="5" t="n">
        <v>103500</v>
      </c>
      <c r="E1153" s="6">
        <f>'Job ads'!J115</f>
        <v/>
      </c>
      <c r="F1153" s="45">
        <f>IF(AND(ISNUMBER(D1153),ISNUMBER(E1153)),E1153-D1153,"")</f>
        <v/>
      </c>
      <c r="G1153" s="4">
        <f>IF(AND(D1153="",E1153=""),"Yes",IF(AND(ISNUMBER(D1153),ISNUMBER(E1153)),IF(ABS(E1153-D1153)&lt;=1E-9*MAX(1,ABS(D1153)),"Yes","No"),IF(D1153=E1153,"Yes","No")))</f>
        <v/>
      </c>
    </row>
    <row r="1154">
      <c r="A1154" s="4" t="inlineStr">
        <is>
          <t>Job ads</t>
        </is>
      </c>
      <c r="B1154" s="4" t="inlineStr">
        <is>
          <t>Finance L4 DE monthly min</t>
        </is>
      </c>
      <c r="D1154" s="5" t="n">
        <v>6100</v>
      </c>
      <c r="E1154" s="6">
        <f>'Job ads'!K115</f>
        <v/>
      </c>
      <c r="F1154" s="45">
        <f>IF(AND(ISNUMBER(D1154),ISNUMBER(E1154)),E1154-D1154,"")</f>
        <v/>
      </c>
      <c r="G1154" s="4">
        <f>IF(AND(D1154="",E1154=""),"Yes",IF(AND(ISNUMBER(D1154),ISNUMBER(E1154)),IF(ABS(E1154-D1154)&lt;=1E-9*MAX(1,ABS(D1154)),"Yes","No"),IF(D1154=E1154,"Yes","No")))</f>
        <v/>
      </c>
    </row>
    <row r="1155">
      <c r="A1155" s="4" t="inlineStr">
        <is>
          <t>Job ads</t>
        </is>
      </c>
      <c r="B1155" s="4" t="inlineStr">
        <is>
          <t>Finance L4 DE monthly max</t>
        </is>
      </c>
      <c r="D1155" s="5" t="n">
        <v>8600</v>
      </c>
      <c r="E1155" s="6">
        <f>'Job ads'!L115</f>
        <v/>
      </c>
      <c r="F1155" s="45">
        <f>IF(AND(ISNUMBER(D1155),ISNUMBER(E1155)),E1155-D1155,"")</f>
        <v/>
      </c>
      <c r="G1155" s="4">
        <f>IF(AND(D1155="",E1155=""),"Yes",IF(AND(ISNUMBER(D1155),ISNUMBER(E1155)),IF(ABS(E1155-D1155)&lt;=1E-9*MAX(1,ABS(D1155)),"Yes","No"),IF(D1155=E1155,"Yes","No")))</f>
        <v/>
      </c>
    </row>
    <row r="1156">
      <c r="A1156" s="4" t="inlineStr">
        <is>
          <t>Job ads</t>
        </is>
      </c>
      <c r="B1156" s="4" t="inlineStr">
        <is>
          <t>Finance L4 DE text</t>
        </is>
      </c>
      <c r="D1156" s="5" t="inlineStr">
        <is>
          <t>EUR 73,500 – 103,500 gross per year, full time</t>
        </is>
      </c>
      <c r="E1156" s="6">
        <f>'Job ads'!M115</f>
        <v/>
      </c>
      <c r="F1156" s="45">
        <f>IF(AND(ISNUMBER(D1156),ISNUMBER(E1156)),E1156-D1156,"")</f>
        <v/>
      </c>
      <c r="G1156" s="4">
        <f>IF(AND(D1156="",E1156=""),"Yes",IF(AND(ISNUMBER(D1156),ISNUMBER(E1156)),IF(ABS(E1156-D1156)&lt;=1E-9*MAX(1,ABS(D1156)),"Yes","No"),IF(D1156=E1156,"Yes","No")))</f>
        <v/>
      </c>
    </row>
    <row r="1157">
      <c r="A1157" s="4" t="inlineStr">
        <is>
          <t>Job ads</t>
        </is>
      </c>
      <c r="B1157" s="4" t="inlineStr">
        <is>
          <t>Finance L4 ES annual min</t>
        </is>
      </c>
      <c r="D1157" s="5" t="n">
        <v>43500</v>
      </c>
      <c r="E1157" s="6">
        <f>'Job ads'!I116</f>
        <v/>
      </c>
      <c r="F1157" s="45">
        <f>IF(AND(ISNUMBER(D1157),ISNUMBER(E1157)),E1157-D1157,"")</f>
        <v/>
      </c>
      <c r="G1157" s="4">
        <f>IF(AND(D1157="",E1157=""),"Yes",IF(AND(ISNUMBER(D1157),ISNUMBER(E1157)),IF(ABS(E1157-D1157)&lt;=1E-9*MAX(1,ABS(D1157)),"Yes","No"),IF(D1157=E1157,"Yes","No")))</f>
        <v/>
      </c>
    </row>
    <row r="1158">
      <c r="A1158" s="4" t="inlineStr">
        <is>
          <t>Job ads</t>
        </is>
      </c>
      <c r="B1158" s="4" t="inlineStr">
        <is>
          <t>Finance L4 ES annual max</t>
        </is>
      </c>
      <c r="D1158" s="5" t="n">
        <v>62000</v>
      </c>
      <c r="E1158" s="6">
        <f>'Job ads'!J116</f>
        <v/>
      </c>
      <c r="F1158" s="45">
        <f>IF(AND(ISNUMBER(D1158),ISNUMBER(E1158)),E1158-D1158,"")</f>
        <v/>
      </c>
      <c r="G1158" s="4">
        <f>IF(AND(D1158="",E1158=""),"Yes",IF(AND(ISNUMBER(D1158),ISNUMBER(E1158)),IF(ABS(E1158-D1158)&lt;=1E-9*MAX(1,ABS(D1158)),"Yes","No"),IF(D1158=E1158,"Yes","No")))</f>
        <v/>
      </c>
    </row>
    <row r="1159">
      <c r="A1159" s="4" t="inlineStr">
        <is>
          <t>Job ads</t>
        </is>
      </c>
      <c r="B1159" s="4" t="inlineStr">
        <is>
          <t>Finance L4 ES monthly min</t>
        </is>
      </c>
      <c r="D1159" s="5" t="n">
        <v>3600</v>
      </c>
      <c r="E1159" s="6">
        <f>'Job ads'!K116</f>
        <v/>
      </c>
      <c r="F1159" s="45">
        <f>IF(AND(ISNUMBER(D1159),ISNUMBER(E1159)),E1159-D1159,"")</f>
        <v/>
      </c>
      <c r="G1159" s="4">
        <f>IF(AND(D1159="",E1159=""),"Yes",IF(AND(ISNUMBER(D1159),ISNUMBER(E1159)),IF(ABS(E1159-D1159)&lt;=1E-9*MAX(1,ABS(D1159)),"Yes","No"),IF(D1159=E1159,"Yes","No")))</f>
        <v/>
      </c>
    </row>
    <row r="1160">
      <c r="A1160" s="4" t="inlineStr">
        <is>
          <t>Job ads</t>
        </is>
      </c>
      <c r="B1160" s="4" t="inlineStr">
        <is>
          <t>Finance L4 ES monthly max</t>
        </is>
      </c>
      <c r="D1160" s="5" t="n">
        <v>5200</v>
      </c>
      <c r="E1160" s="6">
        <f>'Job ads'!L116</f>
        <v/>
      </c>
      <c r="F1160" s="45">
        <f>IF(AND(ISNUMBER(D1160),ISNUMBER(E1160)),E1160-D1160,"")</f>
        <v/>
      </c>
      <c r="G1160" s="4">
        <f>IF(AND(D1160="",E1160=""),"Yes",IF(AND(ISNUMBER(D1160),ISNUMBER(E1160)),IF(ABS(E1160-D1160)&lt;=1E-9*MAX(1,ABS(D1160)),"Yes","No"),IF(D1160=E1160,"Yes","No")))</f>
        <v/>
      </c>
    </row>
    <row r="1161">
      <c r="A1161" s="4" t="inlineStr">
        <is>
          <t>Job ads</t>
        </is>
      </c>
      <c r="B1161" s="4" t="inlineStr">
        <is>
          <t>Finance L4 ES text</t>
        </is>
      </c>
      <c r="D1161" s="5" t="inlineStr">
        <is>
          <t>EUR 43,500 – 62,000 gross per year, full time</t>
        </is>
      </c>
      <c r="E1161" s="6">
        <f>'Job ads'!M116</f>
        <v/>
      </c>
      <c r="F1161" s="45">
        <f>IF(AND(ISNUMBER(D1161),ISNUMBER(E1161)),E1161-D1161,"")</f>
        <v/>
      </c>
      <c r="G1161" s="4">
        <f>IF(AND(D1161="",E1161=""),"Yes",IF(AND(ISNUMBER(D1161),ISNUMBER(E1161)),IF(ABS(E1161-D1161)&lt;=1E-9*MAX(1,ABS(D1161)),"Yes","No"),IF(D1161=E1161,"Yes","No")))</f>
        <v/>
      </c>
    </row>
    <row r="1162">
      <c r="A1162" s="4" t="inlineStr">
        <is>
          <t>Job ads</t>
        </is>
      </c>
      <c r="B1162" s="4" t="inlineStr">
        <is>
          <t>Finance L5 IT annual min</t>
        </is>
      </c>
      <c r="D1162" s="5" t="n">
        <v>64500</v>
      </c>
      <c r="E1162" s="6">
        <f>'Job ads'!I117</f>
        <v/>
      </c>
      <c r="F1162" s="45">
        <f>IF(AND(ISNUMBER(D1162),ISNUMBER(E1162)),E1162-D1162,"")</f>
        <v/>
      </c>
      <c r="G1162" s="4">
        <f>IF(AND(D1162="",E1162=""),"Yes",IF(AND(ISNUMBER(D1162),ISNUMBER(E1162)),IF(ABS(E1162-D1162)&lt;=1E-9*MAX(1,ABS(D1162)),"Yes","No"),IF(D1162=E1162,"Yes","No")))</f>
        <v/>
      </c>
    </row>
    <row r="1163">
      <c r="A1163" s="4" t="inlineStr">
        <is>
          <t>Job ads</t>
        </is>
      </c>
      <c r="B1163" s="4" t="inlineStr">
        <is>
          <t>Finance L5 IT annual max</t>
        </is>
      </c>
      <c r="D1163" s="5" t="n">
        <v>97000</v>
      </c>
      <c r="E1163" s="6">
        <f>'Job ads'!J117</f>
        <v/>
      </c>
      <c r="F1163" s="45">
        <f>IF(AND(ISNUMBER(D1163),ISNUMBER(E1163)),E1163-D1163,"")</f>
        <v/>
      </c>
      <c r="G1163" s="4">
        <f>IF(AND(D1163="",E1163=""),"Yes",IF(AND(ISNUMBER(D1163),ISNUMBER(E1163)),IF(ABS(E1163-D1163)&lt;=1E-9*MAX(1,ABS(D1163)),"Yes","No"),IF(D1163=E1163,"Yes","No")))</f>
        <v/>
      </c>
    </row>
    <row r="1164">
      <c r="A1164" s="4" t="inlineStr">
        <is>
          <t>Job ads</t>
        </is>
      </c>
      <c r="B1164" s="4" t="inlineStr">
        <is>
          <t>Finance L5 IT monthly min</t>
        </is>
      </c>
      <c r="D1164" s="5" t="n">
        <v>5300</v>
      </c>
      <c r="E1164" s="6">
        <f>'Job ads'!K117</f>
        <v/>
      </c>
      <c r="F1164" s="45">
        <f>IF(AND(ISNUMBER(D1164),ISNUMBER(E1164)),E1164-D1164,"")</f>
        <v/>
      </c>
      <c r="G1164" s="4">
        <f>IF(AND(D1164="",E1164=""),"Yes",IF(AND(ISNUMBER(D1164),ISNUMBER(E1164)),IF(ABS(E1164-D1164)&lt;=1E-9*MAX(1,ABS(D1164)),"Yes","No"),IF(D1164=E1164,"Yes","No")))</f>
        <v/>
      </c>
    </row>
    <row r="1165">
      <c r="A1165" s="4" t="inlineStr">
        <is>
          <t>Job ads</t>
        </is>
      </c>
      <c r="B1165" s="4" t="inlineStr">
        <is>
          <t>Finance L5 IT monthly max</t>
        </is>
      </c>
      <c r="D1165" s="5" t="n">
        <v>8100</v>
      </c>
      <c r="E1165" s="6">
        <f>'Job ads'!L117</f>
        <v/>
      </c>
      <c r="F1165" s="45">
        <f>IF(AND(ISNUMBER(D1165),ISNUMBER(E1165)),E1165-D1165,"")</f>
        <v/>
      </c>
      <c r="G1165" s="4">
        <f>IF(AND(D1165="",E1165=""),"Yes",IF(AND(ISNUMBER(D1165),ISNUMBER(E1165)),IF(ABS(E1165-D1165)&lt;=1E-9*MAX(1,ABS(D1165)),"Yes","No"),IF(D1165=E1165,"Yes","No")))</f>
        <v/>
      </c>
    </row>
    <row r="1166">
      <c r="A1166" s="4" t="inlineStr">
        <is>
          <t>Job ads</t>
        </is>
      </c>
      <c r="B1166" s="4" t="inlineStr">
        <is>
          <t>Finance L5 IT text</t>
        </is>
      </c>
      <c r="D1166" s="5" t="inlineStr">
        <is>
          <t>EUR 64,500 – 97,000 gross per year, full time</t>
        </is>
      </c>
      <c r="E1166" s="6">
        <f>'Job ads'!M117</f>
        <v/>
      </c>
      <c r="F1166" s="45">
        <f>IF(AND(ISNUMBER(D1166),ISNUMBER(E1166)),E1166-D1166,"")</f>
        <v/>
      </c>
      <c r="G1166" s="4">
        <f>IF(AND(D1166="",E1166=""),"Yes",IF(AND(ISNUMBER(D1166),ISNUMBER(E1166)),IF(ABS(E1166-D1166)&lt;=1E-9*MAX(1,ABS(D1166)),"Yes","No"),IF(D1166=E1166,"Yes","No")))</f>
        <v/>
      </c>
    </row>
    <row r="1167">
      <c r="A1167" s="4" t="inlineStr">
        <is>
          <t>Job ads</t>
        </is>
      </c>
      <c r="B1167" s="4" t="inlineStr">
        <is>
          <t>Finance L5 PL annual min</t>
        </is>
      </c>
      <c r="D1167" s="5" t="n">
        <v>181000</v>
      </c>
      <c r="E1167" s="6">
        <f>'Job ads'!I118</f>
        <v/>
      </c>
      <c r="F1167" s="45">
        <f>IF(AND(ISNUMBER(D1167),ISNUMBER(E1167)),E1167-D1167,"")</f>
        <v/>
      </c>
      <c r="G1167" s="4">
        <f>IF(AND(D1167="",E1167=""),"Yes",IF(AND(ISNUMBER(D1167),ISNUMBER(E1167)),IF(ABS(E1167-D1167)&lt;=1E-9*MAX(1,ABS(D1167)),"Yes","No"),IF(D1167=E1167,"Yes","No")))</f>
        <v/>
      </c>
    </row>
    <row r="1168">
      <c r="A1168" s="4" t="inlineStr">
        <is>
          <t>Job ads</t>
        </is>
      </c>
      <c r="B1168" s="4" t="inlineStr">
        <is>
          <t>Finance L5 PL annual max</t>
        </is>
      </c>
      <c r="D1168" s="5" t="n">
        <v>273000</v>
      </c>
      <c r="E1168" s="6">
        <f>'Job ads'!J118</f>
        <v/>
      </c>
      <c r="F1168" s="45">
        <f>IF(AND(ISNUMBER(D1168),ISNUMBER(E1168)),E1168-D1168,"")</f>
        <v/>
      </c>
      <c r="G1168" s="4">
        <f>IF(AND(D1168="",E1168=""),"Yes",IF(AND(ISNUMBER(D1168),ISNUMBER(E1168)),IF(ABS(E1168-D1168)&lt;=1E-9*MAX(1,ABS(D1168)),"Yes","No"),IF(D1168=E1168,"Yes","No")))</f>
        <v/>
      </c>
    </row>
    <row r="1169">
      <c r="A1169" s="4" t="inlineStr">
        <is>
          <t>Job ads</t>
        </is>
      </c>
      <c r="B1169" s="4" t="inlineStr">
        <is>
          <t>Finance L5 PL monthly min</t>
        </is>
      </c>
      <c r="D1169" s="5" t="n">
        <v>15100</v>
      </c>
      <c r="E1169" s="6">
        <f>'Job ads'!K118</f>
        <v/>
      </c>
      <c r="F1169" s="45">
        <f>IF(AND(ISNUMBER(D1169),ISNUMBER(E1169)),E1169-D1169,"")</f>
        <v/>
      </c>
      <c r="G1169" s="4">
        <f>IF(AND(D1169="",E1169=""),"Yes",IF(AND(ISNUMBER(D1169),ISNUMBER(E1169)),IF(ABS(E1169-D1169)&lt;=1E-9*MAX(1,ABS(D1169)),"Yes","No"),IF(D1169=E1169,"Yes","No")))</f>
        <v/>
      </c>
    </row>
    <row r="1170">
      <c r="A1170" s="4" t="inlineStr">
        <is>
          <t>Job ads</t>
        </is>
      </c>
      <c r="B1170" s="4" t="inlineStr">
        <is>
          <t>Finance L5 PL monthly max</t>
        </is>
      </c>
      <c r="D1170" s="5" t="n">
        <v>22800</v>
      </c>
      <c r="E1170" s="6">
        <f>'Job ads'!L118</f>
        <v/>
      </c>
      <c r="F1170" s="45">
        <f>IF(AND(ISNUMBER(D1170),ISNUMBER(E1170)),E1170-D1170,"")</f>
        <v/>
      </c>
      <c r="G1170" s="4">
        <f>IF(AND(D1170="",E1170=""),"Yes",IF(AND(ISNUMBER(D1170),ISNUMBER(E1170)),IF(ABS(E1170-D1170)&lt;=1E-9*MAX(1,ABS(D1170)),"Yes","No"),IF(D1170=E1170,"Yes","No")))</f>
        <v/>
      </c>
    </row>
    <row r="1171">
      <c r="A1171" s="4" t="inlineStr">
        <is>
          <t>Job ads</t>
        </is>
      </c>
      <c r="B1171" s="4" t="inlineStr">
        <is>
          <t>Finance L5 PL text</t>
        </is>
      </c>
      <c r="D1171" s="5" t="inlineStr">
        <is>
          <t>PLN 15,100 – 22,800 gross per month, full time</t>
        </is>
      </c>
      <c r="E1171" s="6">
        <f>'Job ads'!M118</f>
        <v/>
      </c>
      <c r="F1171" s="45">
        <f>IF(AND(ISNUMBER(D1171),ISNUMBER(E1171)),E1171-D1171,"")</f>
        <v/>
      </c>
      <c r="G1171" s="4">
        <f>IF(AND(D1171="",E1171=""),"Yes",IF(AND(ISNUMBER(D1171),ISNUMBER(E1171)),IF(ABS(E1171-D1171)&lt;=1E-9*MAX(1,ABS(D1171)),"Yes","No"),IF(D1171=E1171,"Yes","No")))</f>
        <v/>
      </c>
    </row>
    <row r="1172">
      <c r="A1172" s="4" t="inlineStr">
        <is>
          <t>Job ads</t>
        </is>
      </c>
      <c r="B1172" s="4" t="inlineStr">
        <is>
          <t>Finance L5 DE annual min</t>
        </is>
      </c>
      <c r="D1172" s="5" t="n">
        <v>97500</v>
      </c>
      <c r="E1172" s="6">
        <f>'Job ads'!I119</f>
        <v/>
      </c>
      <c r="F1172" s="45">
        <f>IF(AND(ISNUMBER(D1172),ISNUMBER(E1172)),E1172-D1172,"")</f>
        <v/>
      </c>
      <c r="G1172" s="4">
        <f>IF(AND(D1172="",E1172=""),"Yes",IF(AND(ISNUMBER(D1172),ISNUMBER(E1172)),IF(ABS(E1172-D1172)&lt;=1E-9*MAX(1,ABS(D1172)),"Yes","No"),IF(D1172=E1172,"Yes","No")))</f>
        <v/>
      </c>
    </row>
    <row r="1173">
      <c r="A1173" s="4" t="inlineStr">
        <is>
          <t>Job ads</t>
        </is>
      </c>
      <c r="B1173" s="4" t="inlineStr">
        <is>
          <t>Finance L5 DE annual max</t>
        </is>
      </c>
      <c r="D1173" s="5" t="n">
        <v>146500</v>
      </c>
      <c r="E1173" s="6">
        <f>'Job ads'!J119</f>
        <v/>
      </c>
      <c r="F1173" s="45">
        <f>IF(AND(ISNUMBER(D1173),ISNUMBER(E1173)),E1173-D1173,"")</f>
        <v/>
      </c>
      <c r="G1173" s="4">
        <f>IF(AND(D1173="",E1173=""),"Yes",IF(AND(ISNUMBER(D1173),ISNUMBER(E1173)),IF(ABS(E1173-D1173)&lt;=1E-9*MAX(1,ABS(D1173)),"Yes","No"),IF(D1173=E1173,"Yes","No")))</f>
        <v/>
      </c>
    </row>
    <row r="1174">
      <c r="A1174" s="4" t="inlineStr">
        <is>
          <t>Job ads</t>
        </is>
      </c>
      <c r="B1174" s="4" t="inlineStr">
        <is>
          <t>Finance L5 DE monthly min</t>
        </is>
      </c>
      <c r="D1174" s="5" t="n">
        <v>8100</v>
      </c>
      <c r="E1174" s="6">
        <f>'Job ads'!K119</f>
        <v/>
      </c>
      <c r="F1174" s="45">
        <f>IF(AND(ISNUMBER(D1174),ISNUMBER(E1174)),E1174-D1174,"")</f>
        <v/>
      </c>
      <c r="G1174" s="4">
        <f>IF(AND(D1174="",E1174=""),"Yes",IF(AND(ISNUMBER(D1174),ISNUMBER(E1174)),IF(ABS(E1174-D1174)&lt;=1E-9*MAX(1,ABS(D1174)),"Yes","No"),IF(D1174=E1174,"Yes","No")))</f>
        <v/>
      </c>
    </row>
    <row r="1175">
      <c r="A1175" s="4" t="inlineStr">
        <is>
          <t>Job ads</t>
        </is>
      </c>
      <c r="B1175" s="4" t="inlineStr">
        <is>
          <t>Finance L5 DE monthly max</t>
        </is>
      </c>
      <c r="D1175" s="5" t="n">
        <v>12200</v>
      </c>
      <c r="E1175" s="6">
        <f>'Job ads'!L119</f>
        <v/>
      </c>
      <c r="F1175" s="45">
        <f>IF(AND(ISNUMBER(D1175),ISNUMBER(E1175)),E1175-D1175,"")</f>
        <v/>
      </c>
      <c r="G1175" s="4">
        <f>IF(AND(D1175="",E1175=""),"Yes",IF(AND(ISNUMBER(D1175),ISNUMBER(E1175)),IF(ABS(E1175-D1175)&lt;=1E-9*MAX(1,ABS(D1175)),"Yes","No"),IF(D1175=E1175,"Yes","No")))</f>
        <v/>
      </c>
    </row>
    <row r="1176">
      <c r="A1176" s="4" t="inlineStr">
        <is>
          <t>Job ads</t>
        </is>
      </c>
      <c r="B1176" s="4" t="inlineStr">
        <is>
          <t>Finance L5 DE text</t>
        </is>
      </c>
      <c r="D1176" s="5" t="inlineStr">
        <is>
          <t>EUR 97,500 – 146,500 gross per year, full time</t>
        </is>
      </c>
      <c r="E1176" s="6">
        <f>'Job ads'!M119</f>
        <v/>
      </c>
      <c r="F1176" s="45">
        <f>IF(AND(ISNUMBER(D1176),ISNUMBER(E1176)),E1176-D1176,"")</f>
        <v/>
      </c>
      <c r="G1176" s="4">
        <f>IF(AND(D1176="",E1176=""),"Yes",IF(AND(ISNUMBER(D1176),ISNUMBER(E1176)),IF(ABS(E1176-D1176)&lt;=1E-9*MAX(1,ABS(D1176)),"Yes","No"),IF(D1176=E1176,"Yes","No")))</f>
        <v/>
      </c>
    </row>
    <row r="1177">
      <c r="A1177" s="4" t="inlineStr">
        <is>
          <t>Job ads</t>
        </is>
      </c>
      <c r="B1177" s="4" t="inlineStr">
        <is>
          <t>Finance L5 ES annual min</t>
        </is>
      </c>
      <c r="D1177" s="5" t="n">
        <v>58000</v>
      </c>
      <c r="E1177" s="6">
        <f>'Job ads'!I120</f>
        <v/>
      </c>
      <c r="F1177" s="45">
        <f>IF(AND(ISNUMBER(D1177),ISNUMBER(E1177)),E1177-D1177,"")</f>
        <v/>
      </c>
      <c r="G1177" s="4">
        <f>IF(AND(D1177="",E1177=""),"Yes",IF(AND(ISNUMBER(D1177),ISNUMBER(E1177)),IF(ABS(E1177-D1177)&lt;=1E-9*MAX(1,ABS(D1177)),"Yes","No"),IF(D1177=E1177,"Yes","No")))</f>
        <v/>
      </c>
    </row>
    <row r="1178">
      <c r="A1178" s="4" t="inlineStr">
        <is>
          <t>Job ads</t>
        </is>
      </c>
      <c r="B1178" s="4" t="inlineStr">
        <is>
          <t>Finance L5 ES annual max</t>
        </is>
      </c>
      <c r="D1178" s="5" t="n">
        <v>87500</v>
      </c>
      <c r="E1178" s="6">
        <f>'Job ads'!J120</f>
        <v/>
      </c>
      <c r="F1178" s="45">
        <f>IF(AND(ISNUMBER(D1178),ISNUMBER(E1178)),E1178-D1178,"")</f>
        <v/>
      </c>
      <c r="G1178" s="4">
        <f>IF(AND(D1178="",E1178=""),"Yes",IF(AND(ISNUMBER(D1178),ISNUMBER(E1178)),IF(ABS(E1178-D1178)&lt;=1E-9*MAX(1,ABS(D1178)),"Yes","No"),IF(D1178=E1178,"Yes","No")))</f>
        <v/>
      </c>
    </row>
    <row r="1179">
      <c r="A1179" s="4" t="inlineStr">
        <is>
          <t>Job ads</t>
        </is>
      </c>
      <c r="B1179" s="4" t="inlineStr">
        <is>
          <t>Finance L5 ES monthly min</t>
        </is>
      </c>
      <c r="D1179" s="5" t="n">
        <v>4800</v>
      </c>
      <c r="E1179" s="6">
        <f>'Job ads'!K120</f>
        <v/>
      </c>
      <c r="F1179" s="45">
        <f>IF(AND(ISNUMBER(D1179),ISNUMBER(E1179)),E1179-D1179,"")</f>
        <v/>
      </c>
      <c r="G1179" s="4">
        <f>IF(AND(D1179="",E1179=""),"Yes",IF(AND(ISNUMBER(D1179),ISNUMBER(E1179)),IF(ABS(E1179-D1179)&lt;=1E-9*MAX(1,ABS(D1179)),"Yes","No"),IF(D1179=E1179,"Yes","No")))</f>
        <v/>
      </c>
    </row>
    <row r="1180">
      <c r="A1180" s="4" t="inlineStr">
        <is>
          <t>Job ads</t>
        </is>
      </c>
      <c r="B1180" s="4" t="inlineStr">
        <is>
          <t>Finance L5 ES monthly max</t>
        </is>
      </c>
      <c r="D1180" s="5" t="n">
        <v>7300</v>
      </c>
      <c r="E1180" s="6">
        <f>'Job ads'!L120</f>
        <v/>
      </c>
      <c r="F1180" s="45">
        <f>IF(AND(ISNUMBER(D1180),ISNUMBER(E1180)),E1180-D1180,"")</f>
        <v/>
      </c>
      <c r="G1180" s="4">
        <f>IF(AND(D1180="",E1180=""),"Yes",IF(AND(ISNUMBER(D1180),ISNUMBER(E1180)),IF(ABS(E1180-D1180)&lt;=1E-9*MAX(1,ABS(D1180)),"Yes","No"),IF(D1180=E1180,"Yes","No")))</f>
        <v/>
      </c>
    </row>
    <row r="1181">
      <c r="A1181" s="4" t="inlineStr">
        <is>
          <t>Job ads</t>
        </is>
      </c>
      <c r="B1181" s="4" t="inlineStr">
        <is>
          <t>Finance L5 ES text</t>
        </is>
      </c>
      <c r="D1181" s="5" t="inlineStr">
        <is>
          <t>EUR 58,000 – 87,500 gross per year, full time</t>
        </is>
      </c>
      <c r="E1181" s="6">
        <f>'Job ads'!M120</f>
        <v/>
      </c>
      <c r="F1181" s="45">
        <f>IF(AND(ISNUMBER(D1181),ISNUMBER(E1181)),E1181-D1181,"")</f>
        <v/>
      </c>
      <c r="G1181" s="4">
        <f>IF(AND(D1181="",E1181=""),"Yes",IF(AND(ISNUMBER(D1181),ISNUMBER(E1181)),IF(ABS(E1181-D1181)&lt;=1E-9*MAX(1,ABS(D1181)),"Yes","No"),IF(D1181=E1181,"Yes","No")))</f>
        <v/>
      </c>
    </row>
    <row r="1182">
      <c r="A1182" s="4" t="inlineStr">
        <is>
          <t>Job ads</t>
        </is>
      </c>
      <c r="B1182" s="4" t="inlineStr">
        <is>
          <t>Finance L6 IT annual min</t>
        </is>
      </c>
      <c r="D1182" s="5" t="n">
        <v>86000</v>
      </c>
      <c r="E1182" s="6">
        <f>'Job ads'!I121</f>
        <v/>
      </c>
      <c r="F1182" s="45">
        <f>IF(AND(ISNUMBER(D1182),ISNUMBER(E1182)),E1182-D1182,"")</f>
        <v/>
      </c>
      <c r="G1182" s="4">
        <f>IF(AND(D1182="",E1182=""),"Yes",IF(AND(ISNUMBER(D1182),ISNUMBER(E1182)),IF(ABS(E1182-D1182)&lt;=1E-9*MAX(1,ABS(D1182)),"Yes","No"),IF(D1182=E1182,"Yes","No")))</f>
        <v/>
      </c>
    </row>
    <row r="1183">
      <c r="A1183" s="4" t="inlineStr">
        <is>
          <t>Job ads</t>
        </is>
      </c>
      <c r="B1183" s="4" t="inlineStr">
        <is>
          <t>Finance L6 IT annual max</t>
        </is>
      </c>
      <c r="D1183" s="5" t="n">
        <v>138000</v>
      </c>
      <c r="E1183" s="6">
        <f>'Job ads'!J121</f>
        <v/>
      </c>
      <c r="F1183" s="45">
        <f>IF(AND(ISNUMBER(D1183),ISNUMBER(E1183)),E1183-D1183,"")</f>
        <v/>
      </c>
      <c r="G1183" s="4">
        <f>IF(AND(D1183="",E1183=""),"Yes",IF(AND(ISNUMBER(D1183),ISNUMBER(E1183)),IF(ABS(E1183-D1183)&lt;=1E-9*MAX(1,ABS(D1183)),"Yes","No"),IF(D1183=E1183,"Yes","No")))</f>
        <v/>
      </c>
    </row>
    <row r="1184">
      <c r="A1184" s="4" t="inlineStr">
        <is>
          <t>Job ads</t>
        </is>
      </c>
      <c r="B1184" s="4" t="inlineStr">
        <is>
          <t>Finance L6 IT monthly min</t>
        </is>
      </c>
      <c r="D1184" s="5" t="n">
        <v>7100</v>
      </c>
      <c r="E1184" s="6">
        <f>'Job ads'!K121</f>
        <v/>
      </c>
      <c r="F1184" s="45">
        <f>IF(AND(ISNUMBER(D1184),ISNUMBER(E1184)),E1184-D1184,"")</f>
        <v/>
      </c>
      <c r="G1184" s="4">
        <f>IF(AND(D1184="",E1184=""),"Yes",IF(AND(ISNUMBER(D1184),ISNUMBER(E1184)),IF(ABS(E1184-D1184)&lt;=1E-9*MAX(1,ABS(D1184)),"Yes","No"),IF(D1184=E1184,"Yes","No")))</f>
        <v/>
      </c>
    </row>
    <row r="1185">
      <c r="A1185" s="4" t="inlineStr">
        <is>
          <t>Job ads</t>
        </is>
      </c>
      <c r="B1185" s="4" t="inlineStr">
        <is>
          <t>Finance L6 IT monthly max</t>
        </is>
      </c>
      <c r="D1185" s="5" t="n">
        <v>11500</v>
      </c>
      <c r="E1185" s="6">
        <f>'Job ads'!L121</f>
        <v/>
      </c>
      <c r="F1185" s="45">
        <f>IF(AND(ISNUMBER(D1185),ISNUMBER(E1185)),E1185-D1185,"")</f>
        <v/>
      </c>
      <c r="G1185" s="4">
        <f>IF(AND(D1185="",E1185=""),"Yes",IF(AND(ISNUMBER(D1185),ISNUMBER(E1185)),IF(ABS(E1185-D1185)&lt;=1E-9*MAX(1,ABS(D1185)),"Yes","No"),IF(D1185=E1185,"Yes","No")))</f>
        <v/>
      </c>
    </row>
    <row r="1186">
      <c r="A1186" s="4" t="inlineStr">
        <is>
          <t>Job ads</t>
        </is>
      </c>
      <c r="B1186" s="4" t="inlineStr">
        <is>
          <t>Finance L6 IT text</t>
        </is>
      </c>
      <c r="D1186" s="5" t="inlineStr">
        <is>
          <t>EUR 86,000 – 138,000 gross per year, full time</t>
        </is>
      </c>
      <c r="E1186" s="6">
        <f>'Job ads'!M121</f>
        <v/>
      </c>
      <c r="F1186" s="45">
        <f>IF(AND(ISNUMBER(D1186),ISNUMBER(E1186)),E1186-D1186,"")</f>
        <v/>
      </c>
      <c r="G1186" s="4">
        <f>IF(AND(D1186="",E1186=""),"Yes",IF(AND(ISNUMBER(D1186),ISNUMBER(E1186)),IF(ABS(E1186-D1186)&lt;=1E-9*MAX(1,ABS(D1186)),"Yes","No"),IF(D1186=E1186,"Yes","No")))</f>
        <v/>
      </c>
    </row>
    <row r="1187">
      <c r="A1187" s="4" t="inlineStr">
        <is>
          <t>Job ads</t>
        </is>
      </c>
      <c r="B1187" s="4" t="inlineStr">
        <is>
          <t>Finance L6 PL annual min</t>
        </is>
      </c>
      <c r="D1187" s="5" t="n">
        <v>242000</v>
      </c>
      <c r="E1187" s="6">
        <f>'Job ads'!I122</f>
        <v/>
      </c>
      <c r="F1187" s="45">
        <f>IF(AND(ISNUMBER(D1187),ISNUMBER(E1187)),E1187-D1187,"")</f>
        <v/>
      </c>
      <c r="G1187" s="4">
        <f>IF(AND(D1187="",E1187=""),"Yes",IF(AND(ISNUMBER(D1187),ISNUMBER(E1187)),IF(ABS(E1187-D1187)&lt;=1E-9*MAX(1,ABS(D1187)),"Yes","No"),IF(D1187=E1187,"Yes","No")))</f>
        <v/>
      </c>
    </row>
    <row r="1188">
      <c r="A1188" s="4" t="inlineStr">
        <is>
          <t>Job ads</t>
        </is>
      </c>
      <c r="B1188" s="4" t="inlineStr">
        <is>
          <t>Finance L6 PL annual max</t>
        </is>
      </c>
      <c r="D1188" s="5" t="n">
        <v>388000</v>
      </c>
      <c r="E1188" s="6">
        <f>'Job ads'!J122</f>
        <v/>
      </c>
      <c r="F1188" s="45">
        <f>IF(AND(ISNUMBER(D1188),ISNUMBER(E1188)),E1188-D1188,"")</f>
        <v/>
      </c>
      <c r="G1188" s="4">
        <f>IF(AND(D1188="",E1188=""),"Yes",IF(AND(ISNUMBER(D1188),ISNUMBER(E1188)),IF(ABS(E1188-D1188)&lt;=1E-9*MAX(1,ABS(D1188)),"Yes","No"),IF(D1188=E1188,"Yes","No")))</f>
        <v/>
      </c>
    </row>
    <row r="1189">
      <c r="A1189" s="4" t="inlineStr">
        <is>
          <t>Job ads</t>
        </is>
      </c>
      <c r="B1189" s="4" t="inlineStr">
        <is>
          <t>Finance L6 PL monthly min</t>
        </is>
      </c>
      <c r="D1189" s="5" t="n">
        <v>20100</v>
      </c>
      <c r="E1189" s="6">
        <f>'Job ads'!K122</f>
        <v/>
      </c>
      <c r="F1189" s="45">
        <f>IF(AND(ISNUMBER(D1189),ISNUMBER(E1189)),E1189-D1189,"")</f>
        <v/>
      </c>
      <c r="G1189" s="4">
        <f>IF(AND(D1189="",E1189=""),"Yes",IF(AND(ISNUMBER(D1189),ISNUMBER(E1189)),IF(ABS(E1189-D1189)&lt;=1E-9*MAX(1,ABS(D1189)),"Yes","No"),IF(D1189=E1189,"Yes","No")))</f>
        <v/>
      </c>
    </row>
    <row r="1190">
      <c r="A1190" s="4" t="inlineStr">
        <is>
          <t>Job ads</t>
        </is>
      </c>
      <c r="B1190" s="4" t="inlineStr">
        <is>
          <t>Finance L6 PL monthly max</t>
        </is>
      </c>
      <c r="D1190" s="5" t="n">
        <v>32400</v>
      </c>
      <c r="E1190" s="6">
        <f>'Job ads'!L122</f>
        <v/>
      </c>
      <c r="F1190" s="45">
        <f>IF(AND(ISNUMBER(D1190),ISNUMBER(E1190)),E1190-D1190,"")</f>
        <v/>
      </c>
      <c r="G1190" s="4">
        <f>IF(AND(D1190="",E1190=""),"Yes",IF(AND(ISNUMBER(D1190),ISNUMBER(E1190)),IF(ABS(E1190-D1190)&lt;=1E-9*MAX(1,ABS(D1190)),"Yes","No"),IF(D1190=E1190,"Yes","No")))</f>
        <v/>
      </c>
    </row>
    <row r="1191">
      <c r="A1191" s="4" t="inlineStr">
        <is>
          <t>Job ads</t>
        </is>
      </c>
      <c r="B1191" s="4" t="inlineStr">
        <is>
          <t>Finance L6 PL text</t>
        </is>
      </c>
      <c r="D1191" s="5" t="inlineStr">
        <is>
          <t>PLN 20,100 – 32,400 gross per month, full time</t>
        </is>
      </c>
      <c r="E1191" s="6">
        <f>'Job ads'!M122</f>
        <v/>
      </c>
      <c r="F1191" s="45">
        <f>IF(AND(ISNUMBER(D1191),ISNUMBER(E1191)),E1191-D1191,"")</f>
        <v/>
      </c>
      <c r="G1191" s="4">
        <f>IF(AND(D1191="",E1191=""),"Yes",IF(AND(ISNUMBER(D1191),ISNUMBER(E1191)),IF(ABS(E1191-D1191)&lt;=1E-9*MAX(1,ABS(D1191)),"Yes","No"),IF(D1191=E1191,"Yes","No")))</f>
        <v/>
      </c>
    </row>
    <row r="1192">
      <c r="A1192" s="4" t="inlineStr">
        <is>
          <t>Job ads</t>
        </is>
      </c>
      <c r="B1192" s="4" t="inlineStr">
        <is>
          <t>Finance L6 DE annual min</t>
        </is>
      </c>
      <c r="D1192" s="5" t="n">
        <v>130000</v>
      </c>
      <c r="E1192" s="6">
        <f>'Job ads'!I123</f>
        <v/>
      </c>
      <c r="F1192" s="45">
        <f>IF(AND(ISNUMBER(D1192),ISNUMBER(E1192)),E1192-D1192,"")</f>
        <v/>
      </c>
      <c r="G1192" s="4">
        <f>IF(AND(D1192="",E1192=""),"Yes",IF(AND(ISNUMBER(D1192),ISNUMBER(E1192)),IF(ABS(E1192-D1192)&lt;=1E-9*MAX(1,ABS(D1192)),"Yes","No"),IF(D1192=E1192,"Yes","No")))</f>
        <v/>
      </c>
    </row>
    <row r="1193">
      <c r="A1193" s="4" t="inlineStr">
        <is>
          <t>Job ads</t>
        </is>
      </c>
      <c r="B1193" s="4" t="inlineStr">
        <is>
          <t>Finance L6 DE annual max</t>
        </is>
      </c>
      <c r="D1193" s="5" t="n">
        <v>208500</v>
      </c>
      <c r="E1193" s="6">
        <f>'Job ads'!J123</f>
        <v/>
      </c>
      <c r="F1193" s="45">
        <f>IF(AND(ISNUMBER(D1193),ISNUMBER(E1193)),E1193-D1193,"")</f>
        <v/>
      </c>
      <c r="G1193" s="4">
        <f>IF(AND(D1193="",E1193=""),"Yes",IF(AND(ISNUMBER(D1193),ISNUMBER(E1193)),IF(ABS(E1193-D1193)&lt;=1E-9*MAX(1,ABS(D1193)),"Yes","No"),IF(D1193=E1193,"Yes","No")))</f>
        <v/>
      </c>
    </row>
    <row r="1194">
      <c r="A1194" s="4" t="inlineStr">
        <is>
          <t>Job ads</t>
        </is>
      </c>
      <c r="B1194" s="4" t="inlineStr">
        <is>
          <t>Finance L6 DE monthly min</t>
        </is>
      </c>
      <c r="D1194" s="5" t="n">
        <v>10800</v>
      </c>
      <c r="E1194" s="6">
        <f>'Job ads'!K123</f>
        <v/>
      </c>
      <c r="F1194" s="45">
        <f>IF(AND(ISNUMBER(D1194),ISNUMBER(E1194)),E1194-D1194,"")</f>
        <v/>
      </c>
      <c r="G1194" s="4">
        <f>IF(AND(D1194="",E1194=""),"Yes",IF(AND(ISNUMBER(D1194),ISNUMBER(E1194)),IF(ABS(E1194-D1194)&lt;=1E-9*MAX(1,ABS(D1194)),"Yes","No"),IF(D1194=E1194,"Yes","No")))</f>
        <v/>
      </c>
    </row>
    <row r="1195">
      <c r="A1195" s="4" t="inlineStr">
        <is>
          <t>Job ads</t>
        </is>
      </c>
      <c r="B1195" s="4" t="inlineStr">
        <is>
          <t>Finance L6 DE monthly max</t>
        </is>
      </c>
      <c r="D1195" s="5" t="n">
        <v>17400</v>
      </c>
      <c r="E1195" s="6">
        <f>'Job ads'!L123</f>
        <v/>
      </c>
      <c r="F1195" s="45">
        <f>IF(AND(ISNUMBER(D1195),ISNUMBER(E1195)),E1195-D1195,"")</f>
        <v/>
      </c>
      <c r="G1195" s="4">
        <f>IF(AND(D1195="",E1195=""),"Yes",IF(AND(ISNUMBER(D1195),ISNUMBER(E1195)),IF(ABS(E1195-D1195)&lt;=1E-9*MAX(1,ABS(D1195)),"Yes","No"),IF(D1195=E1195,"Yes","No")))</f>
        <v/>
      </c>
    </row>
    <row r="1196">
      <c r="A1196" s="4" t="inlineStr">
        <is>
          <t>Job ads</t>
        </is>
      </c>
      <c r="B1196" s="4" t="inlineStr">
        <is>
          <t>Finance L6 DE text</t>
        </is>
      </c>
      <c r="D1196" s="5" t="inlineStr">
        <is>
          <t>EUR 130,000 – 208,500 gross per year, full time</t>
        </is>
      </c>
      <c r="E1196" s="6">
        <f>'Job ads'!M123</f>
        <v/>
      </c>
      <c r="F1196" s="45">
        <f>IF(AND(ISNUMBER(D1196),ISNUMBER(E1196)),E1196-D1196,"")</f>
        <v/>
      </c>
      <c r="G1196" s="4">
        <f>IF(AND(D1196="",E1196=""),"Yes",IF(AND(ISNUMBER(D1196),ISNUMBER(E1196)),IF(ABS(E1196-D1196)&lt;=1E-9*MAX(1,ABS(D1196)),"Yes","No"),IF(D1196=E1196,"Yes","No")))</f>
        <v/>
      </c>
    </row>
    <row r="1197">
      <c r="A1197" s="4" t="inlineStr">
        <is>
          <t>Job ads</t>
        </is>
      </c>
      <c r="B1197" s="4" t="inlineStr">
        <is>
          <t>Finance L6 ES annual min</t>
        </is>
      </c>
      <c r="D1197" s="5" t="n">
        <v>77500</v>
      </c>
      <c r="E1197" s="6">
        <f>'Job ads'!I124</f>
        <v/>
      </c>
      <c r="F1197" s="45">
        <f>IF(AND(ISNUMBER(D1197),ISNUMBER(E1197)),E1197-D1197,"")</f>
        <v/>
      </c>
      <c r="G1197" s="4">
        <f>IF(AND(D1197="",E1197=""),"Yes",IF(AND(ISNUMBER(D1197),ISNUMBER(E1197)),IF(ABS(E1197-D1197)&lt;=1E-9*MAX(1,ABS(D1197)),"Yes","No"),IF(D1197=E1197,"Yes","No")))</f>
        <v/>
      </c>
    </row>
    <row r="1198">
      <c r="A1198" s="4" t="inlineStr">
        <is>
          <t>Job ads</t>
        </is>
      </c>
      <c r="B1198" s="4" t="inlineStr">
        <is>
          <t>Finance L6 ES annual max</t>
        </is>
      </c>
      <c r="D1198" s="5" t="n">
        <v>124500</v>
      </c>
      <c r="E1198" s="6">
        <f>'Job ads'!J124</f>
        <v/>
      </c>
      <c r="F1198" s="45">
        <f>IF(AND(ISNUMBER(D1198),ISNUMBER(E1198)),E1198-D1198,"")</f>
        <v/>
      </c>
      <c r="G1198" s="4">
        <f>IF(AND(D1198="",E1198=""),"Yes",IF(AND(ISNUMBER(D1198),ISNUMBER(E1198)),IF(ABS(E1198-D1198)&lt;=1E-9*MAX(1,ABS(D1198)),"Yes","No"),IF(D1198=E1198,"Yes","No")))</f>
        <v/>
      </c>
    </row>
    <row r="1199">
      <c r="A1199" s="4" t="inlineStr">
        <is>
          <t>Job ads</t>
        </is>
      </c>
      <c r="B1199" s="4" t="inlineStr">
        <is>
          <t>Finance L6 ES monthly min</t>
        </is>
      </c>
      <c r="D1199" s="5" t="n">
        <v>6400</v>
      </c>
      <c r="E1199" s="6">
        <f>'Job ads'!K124</f>
        <v/>
      </c>
      <c r="F1199" s="45">
        <f>IF(AND(ISNUMBER(D1199),ISNUMBER(E1199)),E1199-D1199,"")</f>
        <v/>
      </c>
      <c r="G1199" s="4">
        <f>IF(AND(D1199="",E1199=""),"Yes",IF(AND(ISNUMBER(D1199),ISNUMBER(E1199)),IF(ABS(E1199-D1199)&lt;=1E-9*MAX(1,ABS(D1199)),"Yes","No"),IF(D1199=E1199,"Yes","No")))</f>
        <v/>
      </c>
    </row>
    <row r="1200">
      <c r="A1200" s="4" t="inlineStr">
        <is>
          <t>Job ads</t>
        </is>
      </c>
      <c r="B1200" s="4" t="inlineStr">
        <is>
          <t>Finance L6 ES monthly max</t>
        </is>
      </c>
      <c r="D1200" s="5" t="n">
        <v>10400</v>
      </c>
      <c r="E1200" s="6">
        <f>'Job ads'!L124</f>
        <v/>
      </c>
      <c r="F1200" s="45">
        <f>IF(AND(ISNUMBER(D1200),ISNUMBER(E1200)),E1200-D1200,"")</f>
        <v/>
      </c>
      <c r="G1200" s="4">
        <f>IF(AND(D1200="",E1200=""),"Yes",IF(AND(ISNUMBER(D1200),ISNUMBER(E1200)),IF(ABS(E1200-D1200)&lt;=1E-9*MAX(1,ABS(D1200)),"Yes","No"),IF(D1200=E1200,"Yes","No")))</f>
        <v/>
      </c>
    </row>
    <row r="1201">
      <c r="A1201" s="4" t="inlineStr">
        <is>
          <t>Job ads</t>
        </is>
      </c>
      <c r="B1201" s="4" t="inlineStr">
        <is>
          <t>Finance L6 ES text</t>
        </is>
      </c>
      <c r="D1201" s="5" t="inlineStr">
        <is>
          <t>EUR 77,500 – 124,500 gross per year, full time</t>
        </is>
      </c>
      <c r="E1201" s="6">
        <f>'Job ads'!M124</f>
        <v/>
      </c>
      <c r="F1201" s="45">
        <f>IF(AND(ISNUMBER(D1201),ISNUMBER(E1201)),E1201-D1201,"")</f>
        <v/>
      </c>
      <c r="G1201" s="4">
        <f>IF(AND(D1201="",E1201=""),"Yes",IF(AND(ISNUMBER(D1201),ISNUMBER(E1201)),IF(ABS(E1201-D1201)&lt;=1E-9*MAX(1,ABS(D1201)),"Yes","No"),IF(D1201=E1201,"Yes","No")))</f>
        <v/>
      </c>
    </row>
    <row r="1202">
      <c r="A1202" s="4" t="inlineStr">
        <is>
          <t>Job ads</t>
        </is>
      </c>
      <c r="B1202" s="4" t="inlineStr">
        <is>
          <t>HR L1 IT annual min</t>
        </is>
      </c>
      <c r="D1202" s="5" t="n">
        <v>25500</v>
      </c>
      <c r="E1202" s="6">
        <f>'Job ads'!I125</f>
        <v/>
      </c>
      <c r="F1202" s="45">
        <f>IF(AND(ISNUMBER(D1202),ISNUMBER(E1202)),E1202-D1202,"")</f>
        <v/>
      </c>
      <c r="G1202" s="4">
        <f>IF(AND(D1202="",E1202=""),"Yes",IF(AND(ISNUMBER(D1202),ISNUMBER(E1202)),IF(ABS(E1202-D1202)&lt;=1E-9*MAX(1,ABS(D1202)),"Yes","No"),IF(D1202=E1202,"Yes","No")))</f>
        <v/>
      </c>
    </row>
    <row r="1203">
      <c r="A1203" s="4" t="inlineStr">
        <is>
          <t>Job ads</t>
        </is>
      </c>
      <c r="B1203" s="4" t="inlineStr">
        <is>
          <t>HR L1 IT annual max</t>
        </is>
      </c>
      <c r="D1203" s="5" t="n">
        <v>33500</v>
      </c>
      <c r="E1203" s="6">
        <f>'Job ads'!J125</f>
        <v/>
      </c>
      <c r="F1203" s="45">
        <f>IF(AND(ISNUMBER(D1203),ISNUMBER(E1203)),E1203-D1203,"")</f>
        <v/>
      </c>
      <c r="G1203" s="4">
        <f>IF(AND(D1203="",E1203=""),"Yes",IF(AND(ISNUMBER(D1203),ISNUMBER(E1203)),IF(ABS(E1203-D1203)&lt;=1E-9*MAX(1,ABS(D1203)),"Yes","No"),IF(D1203=E1203,"Yes","No")))</f>
        <v/>
      </c>
    </row>
    <row r="1204">
      <c r="A1204" s="4" t="inlineStr">
        <is>
          <t>Job ads</t>
        </is>
      </c>
      <c r="B1204" s="4" t="inlineStr">
        <is>
          <t>HR L1 IT monthly min</t>
        </is>
      </c>
      <c r="D1204" s="5" t="n">
        <v>2100</v>
      </c>
      <c r="E1204" s="6">
        <f>'Job ads'!K125</f>
        <v/>
      </c>
      <c r="F1204" s="45">
        <f>IF(AND(ISNUMBER(D1204),ISNUMBER(E1204)),E1204-D1204,"")</f>
        <v/>
      </c>
      <c r="G1204" s="4">
        <f>IF(AND(D1204="",E1204=""),"Yes",IF(AND(ISNUMBER(D1204),ISNUMBER(E1204)),IF(ABS(E1204-D1204)&lt;=1E-9*MAX(1,ABS(D1204)),"Yes","No"),IF(D1204=E1204,"Yes","No")))</f>
        <v/>
      </c>
    </row>
    <row r="1205">
      <c r="A1205" s="4" t="inlineStr">
        <is>
          <t>Job ads</t>
        </is>
      </c>
      <c r="B1205" s="4" t="inlineStr">
        <is>
          <t>HR L1 IT monthly max</t>
        </is>
      </c>
      <c r="D1205" s="5" t="n">
        <v>2800</v>
      </c>
      <c r="E1205" s="6">
        <f>'Job ads'!L125</f>
        <v/>
      </c>
      <c r="F1205" s="45">
        <f>IF(AND(ISNUMBER(D1205),ISNUMBER(E1205)),E1205-D1205,"")</f>
        <v/>
      </c>
      <c r="G1205" s="4">
        <f>IF(AND(D1205="",E1205=""),"Yes",IF(AND(ISNUMBER(D1205),ISNUMBER(E1205)),IF(ABS(E1205-D1205)&lt;=1E-9*MAX(1,ABS(D1205)),"Yes","No"),IF(D1205=E1205,"Yes","No")))</f>
        <v/>
      </c>
    </row>
    <row r="1206">
      <c r="A1206" s="4" t="inlineStr">
        <is>
          <t>Job ads</t>
        </is>
      </c>
      <c r="B1206" s="4" t="inlineStr">
        <is>
          <t>HR L1 IT text</t>
        </is>
      </c>
      <c r="D1206" s="5" t="inlineStr">
        <is>
          <t>EUR 25,500 – 33,500 gross per year, full time</t>
        </is>
      </c>
      <c r="E1206" s="6">
        <f>'Job ads'!M125</f>
        <v/>
      </c>
      <c r="F1206" s="45">
        <f>IF(AND(ISNUMBER(D1206),ISNUMBER(E1206)),E1206-D1206,"")</f>
        <v/>
      </c>
      <c r="G1206" s="4">
        <f>IF(AND(D1206="",E1206=""),"Yes",IF(AND(ISNUMBER(D1206),ISNUMBER(E1206)),IF(ABS(E1206-D1206)&lt;=1E-9*MAX(1,ABS(D1206)),"Yes","No"),IF(D1206=E1206,"Yes","No")))</f>
        <v/>
      </c>
    </row>
    <row r="1207">
      <c r="A1207" s="4" t="inlineStr">
        <is>
          <t>Job ads</t>
        </is>
      </c>
      <c r="B1207" s="4" t="inlineStr">
        <is>
          <t>HR L1 PL annual min</t>
        </is>
      </c>
      <c r="D1207" s="5" t="n">
        <v>72000</v>
      </c>
      <c r="E1207" s="6">
        <f>'Job ads'!I126</f>
        <v/>
      </c>
      <c r="F1207" s="45">
        <f>IF(AND(ISNUMBER(D1207),ISNUMBER(E1207)),E1207-D1207,"")</f>
        <v/>
      </c>
      <c r="G1207" s="4">
        <f>IF(AND(D1207="",E1207=""),"Yes",IF(AND(ISNUMBER(D1207),ISNUMBER(E1207)),IF(ABS(E1207-D1207)&lt;=1E-9*MAX(1,ABS(D1207)),"Yes","No"),IF(D1207=E1207,"Yes","No")))</f>
        <v/>
      </c>
    </row>
    <row r="1208">
      <c r="A1208" s="4" t="inlineStr">
        <is>
          <t>Job ads</t>
        </is>
      </c>
      <c r="B1208" s="4" t="inlineStr">
        <is>
          <t>HR L1 PL annual max</t>
        </is>
      </c>
      <c r="D1208" s="5" t="n">
        <v>94000</v>
      </c>
      <c r="E1208" s="6">
        <f>'Job ads'!J126</f>
        <v/>
      </c>
      <c r="F1208" s="45">
        <f>IF(AND(ISNUMBER(D1208),ISNUMBER(E1208)),E1208-D1208,"")</f>
        <v/>
      </c>
      <c r="G1208" s="4">
        <f>IF(AND(D1208="",E1208=""),"Yes",IF(AND(ISNUMBER(D1208),ISNUMBER(E1208)),IF(ABS(E1208-D1208)&lt;=1E-9*MAX(1,ABS(D1208)),"Yes","No"),IF(D1208=E1208,"Yes","No")))</f>
        <v/>
      </c>
    </row>
    <row r="1209">
      <c r="A1209" s="4" t="inlineStr">
        <is>
          <t>Job ads</t>
        </is>
      </c>
      <c r="B1209" s="4" t="inlineStr">
        <is>
          <t>HR L1 PL monthly min</t>
        </is>
      </c>
      <c r="D1209" s="5" t="n">
        <v>6000</v>
      </c>
      <c r="E1209" s="6">
        <f>'Job ads'!K126</f>
        <v/>
      </c>
      <c r="F1209" s="45">
        <f>IF(AND(ISNUMBER(D1209),ISNUMBER(E1209)),E1209-D1209,"")</f>
        <v/>
      </c>
      <c r="G1209" s="4">
        <f>IF(AND(D1209="",E1209=""),"Yes",IF(AND(ISNUMBER(D1209),ISNUMBER(E1209)),IF(ABS(E1209-D1209)&lt;=1E-9*MAX(1,ABS(D1209)),"Yes","No"),IF(D1209=E1209,"Yes","No")))</f>
        <v/>
      </c>
    </row>
    <row r="1210">
      <c r="A1210" s="4" t="inlineStr">
        <is>
          <t>Job ads</t>
        </is>
      </c>
      <c r="B1210" s="4" t="inlineStr">
        <is>
          <t>HR L1 PL monthly max</t>
        </is>
      </c>
      <c r="D1210" s="5" t="n">
        <v>7900</v>
      </c>
      <c r="E1210" s="6">
        <f>'Job ads'!L126</f>
        <v/>
      </c>
      <c r="F1210" s="45">
        <f>IF(AND(ISNUMBER(D1210),ISNUMBER(E1210)),E1210-D1210,"")</f>
        <v/>
      </c>
      <c r="G1210" s="4">
        <f>IF(AND(D1210="",E1210=""),"Yes",IF(AND(ISNUMBER(D1210),ISNUMBER(E1210)),IF(ABS(E1210-D1210)&lt;=1E-9*MAX(1,ABS(D1210)),"Yes","No"),IF(D1210=E1210,"Yes","No")))</f>
        <v/>
      </c>
    </row>
    <row r="1211">
      <c r="A1211" s="4" t="inlineStr">
        <is>
          <t>Job ads</t>
        </is>
      </c>
      <c r="B1211" s="4" t="inlineStr">
        <is>
          <t>HR L1 PL text</t>
        </is>
      </c>
      <c r="D1211" s="5" t="inlineStr">
        <is>
          <t>PLN 6,000 – 7,900 gross per month, full time</t>
        </is>
      </c>
      <c r="E1211" s="6">
        <f>'Job ads'!M126</f>
        <v/>
      </c>
      <c r="F1211" s="45">
        <f>IF(AND(ISNUMBER(D1211),ISNUMBER(E1211)),E1211-D1211,"")</f>
        <v/>
      </c>
      <c r="G1211" s="4">
        <f>IF(AND(D1211="",E1211=""),"Yes",IF(AND(ISNUMBER(D1211),ISNUMBER(E1211)),IF(ABS(E1211-D1211)&lt;=1E-9*MAX(1,ABS(D1211)),"Yes","No"),IF(D1211=E1211,"Yes","No")))</f>
        <v/>
      </c>
    </row>
    <row r="1212">
      <c r="A1212" s="4" t="inlineStr">
        <is>
          <t>Job ads</t>
        </is>
      </c>
      <c r="B1212" s="4" t="inlineStr">
        <is>
          <t>HR L1 DE annual min</t>
        </is>
      </c>
      <c r="D1212" s="5" t="n">
        <v>38500</v>
      </c>
      <c r="E1212" s="6">
        <f>'Job ads'!I127</f>
        <v/>
      </c>
      <c r="F1212" s="45">
        <f>IF(AND(ISNUMBER(D1212),ISNUMBER(E1212)),E1212-D1212,"")</f>
        <v/>
      </c>
      <c r="G1212" s="4">
        <f>IF(AND(D1212="",E1212=""),"Yes",IF(AND(ISNUMBER(D1212),ISNUMBER(E1212)),IF(ABS(E1212-D1212)&lt;=1E-9*MAX(1,ABS(D1212)),"Yes","No"),IF(D1212=E1212,"Yes","No")))</f>
        <v/>
      </c>
    </row>
    <row r="1213">
      <c r="A1213" s="4" t="inlineStr">
        <is>
          <t>Job ads</t>
        </is>
      </c>
      <c r="B1213" s="4" t="inlineStr">
        <is>
          <t>HR L1 DE annual max</t>
        </is>
      </c>
      <c r="D1213" s="5" t="n">
        <v>50500</v>
      </c>
      <c r="E1213" s="6">
        <f>'Job ads'!J127</f>
        <v/>
      </c>
      <c r="F1213" s="45">
        <f>IF(AND(ISNUMBER(D1213),ISNUMBER(E1213)),E1213-D1213,"")</f>
        <v/>
      </c>
      <c r="G1213" s="4">
        <f>IF(AND(D1213="",E1213=""),"Yes",IF(AND(ISNUMBER(D1213),ISNUMBER(E1213)),IF(ABS(E1213-D1213)&lt;=1E-9*MAX(1,ABS(D1213)),"Yes","No"),IF(D1213=E1213,"Yes","No")))</f>
        <v/>
      </c>
    </row>
    <row r="1214">
      <c r="A1214" s="4" t="inlineStr">
        <is>
          <t>Job ads</t>
        </is>
      </c>
      <c r="B1214" s="4" t="inlineStr">
        <is>
          <t>HR L1 DE monthly min</t>
        </is>
      </c>
      <c r="D1214" s="5" t="n">
        <v>3200</v>
      </c>
      <c r="E1214" s="6">
        <f>'Job ads'!K127</f>
        <v/>
      </c>
      <c r="F1214" s="45">
        <f>IF(AND(ISNUMBER(D1214),ISNUMBER(E1214)),E1214-D1214,"")</f>
        <v/>
      </c>
      <c r="G1214" s="4">
        <f>IF(AND(D1214="",E1214=""),"Yes",IF(AND(ISNUMBER(D1214),ISNUMBER(E1214)),IF(ABS(E1214-D1214)&lt;=1E-9*MAX(1,ABS(D1214)),"Yes","No"),IF(D1214=E1214,"Yes","No")))</f>
        <v/>
      </c>
    </row>
    <row r="1215">
      <c r="A1215" s="4" t="inlineStr">
        <is>
          <t>Job ads</t>
        </is>
      </c>
      <c r="B1215" s="4" t="inlineStr">
        <is>
          <t>HR L1 DE monthly max</t>
        </is>
      </c>
      <c r="D1215" s="5" t="n">
        <v>4200</v>
      </c>
      <c r="E1215" s="6">
        <f>'Job ads'!L127</f>
        <v/>
      </c>
      <c r="F1215" s="45">
        <f>IF(AND(ISNUMBER(D1215),ISNUMBER(E1215)),E1215-D1215,"")</f>
        <v/>
      </c>
      <c r="G1215" s="4">
        <f>IF(AND(D1215="",E1215=""),"Yes",IF(AND(ISNUMBER(D1215),ISNUMBER(E1215)),IF(ABS(E1215-D1215)&lt;=1E-9*MAX(1,ABS(D1215)),"Yes","No"),IF(D1215=E1215,"Yes","No")))</f>
        <v/>
      </c>
    </row>
    <row r="1216">
      <c r="A1216" s="4" t="inlineStr">
        <is>
          <t>Job ads</t>
        </is>
      </c>
      <c r="B1216" s="4" t="inlineStr">
        <is>
          <t>HR L1 DE text</t>
        </is>
      </c>
      <c r="D1216" s="5" t="inlineStr">
        <is>
          <t>EUR 38,500 – 50,500 gross per year, full time</t>
        </is>
      </c>
      <c r="E1216" s="6">
        <f>'Job ads'!M127</f>
        <v/>
      </c>
      <c r="F1216" s="45">
        <f>IF(AND(ISNUMBER(D1216),ISNUMBER(E1216)),E1216-D1216,"")</f>
        <v/>
      </c>
      <c r="G1216" s="4">
        <f>IF(AND(D1216="",E1216=""),"Yes",IF(AND(ISNUMBER(D1216),ISNUMBER(E1216)),IF(ABS(E1216-D1216)&lt;=1E-9*MAX(1,ABS(D1216)),"Yes","No"),IF(D1216=E1216,"Yes","No")))</f>
        <v/>
      </c>
    </row>
    <row r="1217">
      <c r="A1217" s="4" t="inlineStr">
        <is>
          <t>Job ads</t>
        </is>
      </c>
      <c r="B1217" s="4" t="inlineStr">
        <is>
          <t>HR L1 ES annual min</t>
        </is>
      </c>
      <c r="D1217" s="5" t="n">
        <v>23000</v>
      </c>
      <c r="E1217" s="6">
        <f>'Job ads'!I128</f>
        <v/>
      </c>
      <c r="F1217" s="45">
        <f>IF(AND(ISNUMBER(D1217),ISNUMBER(E1217)),E1217-D1217,"")</f>
        <v/>
      </c>
      <c r="G1217" s="4">
        <f>IF(AND(D1217="",E1217=""),"Yes",IF(AND(ISNUMBER(D1217),ISNUMBER(E1217)),IF(ABS(E1217-D1217)&lt;=1E-9*MAX(1,ABS(D1217)),"Yes","No"),IF(D1217=E1217,"Yes","No")))</f>
        <v/>
      </c>
    </row>
    <row r="1218">
      <c r="A1218" s="4" t="inlineStr">
        <is>
          <t>Job ads</t>
        </is>
      </c>
      <c r="B1218" s="4" t="inlineStr">
        <is>
          <t>HR L1 ES annual max</t>
        </is>
      </c>
      <c r="D1218" s="5" t="n">
        <v>30500</v>
      </c>
      <c r="E1218" s="6">
        <f>'Job ads'!J128</f>
        <v/>
      </c>
      <c r="F1218" s="45">
        <f>IF(AND(ISNUMBER(D1218),ISNUMBER(E1218)),E1218-D1218,"")</f>
        <v/>
      </c>
      <c r="G1218" s="4">
        <f>IF(AND(D1218="",E1218=""),"Yes",IF(AND(ISNUMBER(D1218),ISNUMBER(E1218)),IF(ABS(E1218-D1218)&lt;=1E-9*MAX(1,ABS(D1218)),"Yes","No"),IF(D1218=E1218,"Yes","No")))</f>
        <v/>
      </c>
    </row>
    <row r="1219">
      <c r="A1219" s="4" t="inlineStr">
        <is>
          <t>Job ads</t>
        </is>
      </c>
      <c r="B1219" s="4" t="inlineStr">
        <is>
          <t>HR L1 ES monthly min</t>
        </is>
      </c>
      <c r="D1219" s="5" t="n">
        <v>1900</v>
      </c>
      <c r="E1219" s="6">
        <f>'Job ads'!K128</f>
        <v/>
      </c>
      <c r="F1219" s="45">
        <f>IF(AND(ISNUMBER(D1219),ISNUMBER(E1219)),E1219-D1219,"")</f>
        <v/>
      </c>
      <c r="G1219" s="4">
        <f>IF(AND(D1219="",E1219=""),"Yes",IF(AND(ISNUMBER(D1219),ISNUMBER(E1219)),IF(ABS(E1219-D1219)&lt;=1E-9*MAX(1,ABS(D1219)),"Yes","No"),IF(D1219=E1219,"Yes","No")))</f>
        <v/>
      </c>
    </row>
    <row r="1220">
      <c r="A1220" s="4" t="inlineStr">
        <is>
          <t>Job ads</t>
        </is>
      </c>
      <c r="B1220" s="4" t="inlineStr">
        <is>
          <t>HR L1 ES monthly max</t>
        </is>
      </c>
      <c r="D1220" s="5" t="n">
        <v>2600</v>
      </c>
      <c r="E1220" s="6">
        <f>'Job ads'!L128</f>
        <v/>
      </c>
      <c r="F1220" s="45">
        <f>IF(AND(ISNUMBER(D1220),ISNUMBER(E1220)),E1220-D1220,"")</f>
        <v/>
      </c>
      <c r="G1220" s="4">
        <f>IF(AND(D1220="",E1220=""),"Yes",IF(AND(ISNUMBER(D1220),ISNUMBER(E1220)),IF(ABS(E1220-D1220)&lt;=1E-9*MAX(1,ABS(D1220)),"Yes","No"),IF(D1220=E1220,"Yes","No")))</f>
        <v/>
      </c>
    </row>
    <row r="1221">
      <c r="A1221" s="4" t="inlineStr">
        <is>
          <t>Job ads</t>
        </is>
      </c>
      <c r="B1221" s="4" t="inlineStr">
        <is>
          <t>HR L1 ES text</t>
        </is>
      </c>
      <c r="D1221" s="5" t="inlineStr">
        <is>
          <t>EUR 23,000 – 30,500 gross per year, full time</t>
        </is>
      </c>
      <c r="E1221" s="6">
        <f>'Job ads'!M128</f>
        <v/>
      </c>
      <c r="F1221" s="45">
        <f>IF(AND(ISNUMBER(D1221),ISNUMBER(E1221)),E1221-D1221,"")</f>
        <v/>
      </c>
      <c r="G1221" s="4">
        <f>IF(AND(D1221="",E1221=""),"Yes",IF(AND(ISNUMBER(D1221),ISNUMBER(E1221)),IF(ABS(E1221-D1221)&lt;=1E-9*MAX(1,ABS(D1221)),"Yes","No"),IF(D1221=E1221,"Yes","No")))</f>
        <v/>
      </c>
    </row>
    <row r="1222">
      <c r="A1222" s="4" t="inlineStr">
        <is>
          <t>Job ads</t>
        </is>
      </c>
      <c r="B1222" s="4" t="inlineStr">
        <is>
          <t>HR L2 IT annual min</t>
        </is>
      </c>
      <c r="D1222" s="5" t="n">
        <v>27500</v>
      </c>
      <c r="E1222" s="6">
        <f>'Job ads'!I129</f>
        <v/>
      </c>
      <c r="F1222" s="45">
        <f>IF(AND(ISNUMBER(D1222),ISNUMBER(E1222)),E1222-D1222,"")</f>
        <v/>
      </c>
      <c r="G1222" s="4">
        <f>IF(AND(D1222="",E1222=""),"Yes",IF(AND(ISNUMBER(D1222),ISNUMBER(E1222)),IF(ABS(E1222-D1222)&lt;=1E-9*MAX(1,ABS(D1222)),"Yes","No"),IF(D1222=E1222,"Yes","No")))</f>
        <v/>
      </c>
    </row>
    <row r="1223">
      <c r="A1223" s="4" t="inlineStr">
        <is>
          <t>Job ads</t>
        </is>
      </c>
      <c r="B1223" s="4" t="inlineStr">
        <is>
          <t>HR L2 IT annual max</t>
        </is>
      </c>
      <c r="D1223" s="5" t="n">
        <v>36000</v>
      </c>
      <c r="E1223" s="6">
        <f>'Job ads'!J129</f>
        <v/>
      </c>
      <c r="F1223" s="45">
        <f>IF(AND(ISNUMBER(D1223),ISNUMBER(E1223)),E1223-D1223,"")</f>
        <v/>
      </c>
      <c r="G1223" s="4">
        <f>IF(AND(D1223="",E1223=""),"Yes",IF(AND(ISNUMBER(D1223),ISNUMBER(E1223)),IF(ABS(E1223-D1223)&lt;=1E-9*MAX(1,ABS(D1223)),"Yes","No"),IF(D1223=E1223,"Yes","No")))</f>
        <v/>
      </c>
    </row>
    <row r="1224">
      <c r="A1224" s="4" t="inlineStr">
        <is>
          <t>Job ads</t>
        </is>
      </c>
      <c r="B1224" s="4" t="inlineStr">
        <is>
          <t>HR L2 IT monthly min</t>
        </is>
      </c>
      <c r="D1224" s="5" t="n">
        <v>2300</v>
      </c>
      <c r="E1224" s="6">
        <f>'Job ads'!K129</f>
        <v/>
      </c>
      <c r="F1224" s="45">
        <f>IF(AND(ISNUMBER(D1224),ISNUMBER(E1224)),E1224-D1224,"")</f>
        <v/>
      </c>
      <c r="G1224" s="4">
        <f>IF(AND(D1224="",E1224=""),"Yes",IF(AND(ISNUMBER(D1224),ISNUMBER(E1224)),IF(ABS(E1224-D1224)&lt;=1E-9*MAX(1,ABS(D1224)),"Yes","No"),IF(D1224=E1224,"Yes","No")))</f>
        <v/>
      </c>
    </row>
    <row r="1225">
      <c r="A1225" s="4" t="inlineStr">
        <is>
          <t>Job ads</t>
        </is>
      </c>
      <c r="B1225" s="4" t="inlineStr">
        <is>
          <t>HR L2 IT monthly max</t>
        </is>
      </c>
      <c r="D1225" s="5" t="n">
        <v>3000</v>
      </c>
      <c r="E1225" s="6">
        <f>'Job ads'!L129</f>
        <v/>
      </c>
      <c r="F1225" s="45">
        <f>IF(AND(ISNUMBER(D1225),ISNUMBER(E1225)),E1225-D1225,"")</f>
        <v/>
      </c>
      <c r="G1225" s="4">
        <f>IF(AND(D1225="",E1225=""),"Yes",IF(AND(ISNUMBER(D1225),ISNUMBER(E1225)),IF(ABS(E1225-D1225)&lt;=1E-9*MAX(1,ABS(D1225)),"Yes","No"),IF(D1225=E1225,"Yes","No")))</f>
        <v/>
      </c>
    </row>
    <row r="1226">
      <c r="A1226" s="4" t="inlineStr">
        <is>
          <t>Job ads</t>
        </is>
      </c>
      <c r="B1226" s="4" t="inlineStr">
        <is>
          <t>HR L2 IT text</t>
        </is>
      </c>
      <c r="D1226" s="5" t="inlineStr">
        <is>
          <t>EUR 27,500 – 36,000 gross per year, full time</t>
        </is>
      </c>
      <c r="E1226" s="6">
        <f>'Job ads'!M129</f>
        <v/>
      </c>
      <c r="F1226" s="45">
        <f>IF(AND(ISNUMBER(D1226),ISNUMBER(E1226)),E1226-D1226,"")</f>
        <v/>
      </c>
      <c r="G1226" s="4">
        <f>IF(AND(D1226="",E1226=""),"Yes",IF(AND(ISNUMBER(D1226),ISNUMBER(E1226)),IF(ABS(E1226-D1226)&lt;=1E-9*MAX(1,ABS(D1226)),"Yes","No"),IF(D1226=E1226,"Yes","No")))</f>
        <v/>
      </c>
    </row>
    <row r="1227">
      <c r="A1227" s="4" t="inlineStr">
        <is>
          <t>Job ads</t>
        </is>
      </c>
      <c r="B1227" s="4" t="inlineStr">
        <is>
          <t>HR L2 PL annual min</t>
        </is>
      </c>
      <c r="D1227" s="5" t="n">
        <v>77000</v>
      </c>
      <c r="E1227" s="6">
        <f>'Job ads'!I130</f>
        <v/>
      </c>
      <c r="F1227" s="45">
        <f>IF(AND(ISNUMBER(D1227),ISNUMBER(E1227)),E1227-D1227,"")</f>
        <v/>
      </c>
      <c r="G1227" s="4">
        <f>IF(AND(D1227="",E1227=""),"Yes",IF(AND(ISNUMBER(D1227),ISNUMBER(E1227)),IF(ABS(E1227-D1227)&lt;=1E-9*MAX(1,ABS(D1227)),"Yes","No"),IF(D1227=E1227,"Yes","No")))</f>
        <v/>
      </c>
    </row>
    <row r="1228">
      <c r="A1228" s="4" t="inlineStr">
        <is>
          <t>Job ads</t>
        </is>
      </c>
      <c r="B1228" s="4" t="inlineStr">
        <is>
          <t>HR L2 PL annual max</t>
        </is>
      </c>
      <c r="D1228" s="5" t="n">
        <v>102000</v>
      </c>
      <c r="E1228" s="6">
        <f>'Job ads'!J130</f>
        <v/>
      </c>
      <c r="F1228" s="45">
        <f>IF(AND(ISNUMBER(D1228),ISNUMBER(E1228)),E1228-D1228,"")</f>
        <v/>
      </c>
      <c r="G1228" s="4">
        <f>IF(AND(D1228="",E1228=""),"Yes",IF(AND(ISNUMBER(D1228),ISNUMBER(E1228)),IF(ABS(E1228-D1228)&lt;=1E-9*MAX(1,ABS(D1228)),"Yes","No"),IF(D1228=E1228,"Yes","No")))</f>
        <v/>
      </c>
    </row>
    <row r="1229">
      <c r="A1229" s="4" t="inlineStr">
        <is>
          <t>Job ads</t>
        </is>
      </c>
      <c r="B1229" s="4" t="inlineStr">
        <is>
          <t>HR L2 PL monthly min</t>
        </is>
      </c>
      <c r="D1229" s="5" t="n">
        <v>6400</v>
      </c>
      <c r="E1229" s="6">
        <f>'Job ads'!K130</f>
        <v/>
      </c>
      <c r="F1229" s="45">
        <f>IF(AND(ISNUMBER(D1229),ISNUMBER(E1229)),E1229-D1229,"")</f>
        <v/>
      </c>
      <c r="G1229" s="4">
        <f>IF(AND(D1229="",E1229=""),"Yes",IF(AND(ISNUMBER(D1229),ISNUMBER(E1229)),IF(ABS(E1229-D1229)&lt;=1E-9*MAX(1,ABS(D1229)),"Yes","No"),IF(D1229=E1229,"Yes","No")))</f>
        <v/>
      </c>
    </row>
    <row r="1230">
      <c r="A1230" s="4" t="inlineStr">
        <is>
          <t>Job ads</t>
        </is>
      </c>
      <c r="B1230" s="4" t="inlineStr">
        <is>
          <t>HR L2 PL monthly max</t>
        </is>
      </c>
      <c r="D1230" s="5" t="n">
        <v>8500</v>
      </c>
      <c r="E1230" s="6">
        <f>'Job ads'!L130</f>
        <v/>
      </c>
      <c r="F1230" s="45">
        <f>IF(AND(ISNUMBER(D1230),ISNUMBER(E1230)),E1230-D1230,"")</f>
        <v/>
      </c>
      <c r="G1230" s="4">
        <f>IF(AND(D1230="",E1230=""),"Yes",IF(AND(ISNUMBER(D1230),ISNUMBER(E1230)),IF(ABS(E1230-D1230)&lt;=1E-9*MAX(1,ABS(D1230)),"Yes","No"),IF(D1230=E1230,"Yes","No")))</f>
        <v/>
      </c>
    </row>
    <row r="1231">
      <c r="A1231" s="4" t="inlineStr">
        <is>
          <t>Job ads</t>
        </is>
      </c>
      <c r="B1231" s="4" t="inlineStr">
        <is>
          <t>HR L2 PL text</t>
        </is>
      </c>
      <c r="D1231" s="5" t="inlineStr">
        <is>
          <t>PLN 6,400 – 8,500 gross per month, full time</t>
        </is>
      </c>
      <c r="E1231" s="6">
        <f>'Job ads'!M130</f>
        <v/>
      </c>
      <c r="F1231" s="45">
        <f>IF(AND(ISNUMBER(D1231),ISNUMBER(E1231)),E1231-D1231,"")</f>
        <v/>
      </c>
      <c r="G1231" s="4">
        <f>IF(AND(D1231="",E1231=""),"Yes",IF(AND(ISNUMBER(D1231),ISNUMBER(E1231)),IF(ABS(E1231-D1231)&lt;=1E-9*MAX(1,ABS(D1231)),"Yes","No"),IF(D1231=E1231,"Yes","No")))</f>
        <v/>
      </c>
    </row>
    <row r="1232">
      <c r="A1232" s="4" t="inlineStr">
        <is>
          <t>Job ads</t>
        </is>
      </c>
      <c r="B1232" s="4" t="inlineStr">
        <is>
          <t>HR L2 DE annual min</t>
        </is>
      </c>
      <c r="D1232" s="5" t="n">
        <v>41500</v>
      </c>
      <c r="E1232" s="6">
        <f>'Job ads'!I131</f>
        <v/>
      </c>
      <c r="F1232" s="45">
        <f>IF(AND(ISNUMBER(D1232),ISNUMBER(E1232)),E1232-D1232,"")</f>
        <v/>
      </c>
      <c r="G1232" s="4">
        <f>IF(AND(D1232="",E1232=""),"Yes",IF(AND(ISNUMBER(D1232),ISNUMBER(E1232)),IF(ABS(E1232-D1232)&lt;=1E-9*MAX(1,ABS(D1232)),"Yes","No"),IF(D1232=E1232,"Yes","No")))</f>
        <v/>
      </c>
    </row>
    <row r="1233">
      <c r="A1233" s="4" t="inlineStr">
        <is>
          <t>Job ads</t>
        </is>
      </c>
      <c r="B1233" s="4" t="inlineStr">
        <is>
          <t>HR L2 DE annual max</t>
        </is>
      </c>
      <c r="D1233" s="5" t="n">
        <v>54500</v>
      </c>
      <c r="E1233" s="6">
        <f>'Job ads'!J131</f>
        <v/>
      </c>
      <c r="F1233" s="45">
        <f>IF(AND(ISNUMBER(D1233),ISNUMBER(E1233)),E1233-D1233,"")</f>
        <v/>
      </c>
      <c r="G1233" s="4">
        <f>IF(AND(D1233="",E1233=""),"Yes",IF(AND(ISNUMBER(D1233),ISNUMBER(E1233)),IF(ABS(E1233-D1233)&lt;=1E-9*MAX(1,ABS(D1233)),"Yes","No"),IF(D1233=E1233,"Yes","No")))</f>
        <v/>
      </c>
    </row>
    <row r="1234">
      <c r="A1234" s="4" t="inlineStr">
        <is>
          <t>Job ads</t>
        </is>
      </c>
      <c r="B1234" s="4" t="inlineStr">
        <is>
          <t>HR L2 DE monthly min</t>
        </is>
      </c>
      <c r="D1234" s="5" t="n">
        <v>3400</v>
      </c>
      <c r="E1234" s="6">
        <f>'Job ads'!K131</f>
        <v/>
      </c>
      <c r="F1234" s="45">
        <f>IF(AND(ISNUMBER(D1234),ISNUMBER(E1234)),E1234-D1234,"")</f>
        <v/>
      </c>
      <c r="G1234" s="4">
        <f>IF(AND(D1234="",E1234=""),"Yes",IF(AND(ISNUMBER(D1234),ISNUMBER(E1234)),IF(ABS(E1234-D1234)&lt;=1E-9*MAX(1,ABS(D1234)),"Yes","No"),IF(D1234=E1234,"Yes","No")))</f>
        <v/>
      </c>
    </row>
    <row r="1235">
      <c r="A1235" s="4" t="inlineStr">
        <is>
          <t>Job ads</t>
        </is>
      </c>
      <c r="B1235" s="4" t="inlineStr">
        <is>
          <t>HR L2 DE monthly max</t>
        </is>
      </c>
      <c r="D1235" s="5" t="n">
        <v>4600</v>
      </c>
      <c r="E1235" s="6">
        <f>'Job ads'!L131</f>
        <v/>
      </c>
      <c r="F1235" s="45">
        <f>IF(AND(ISNUMBER(D1235),ISNUMBER(E1235)),E1235-D1235,"")</f>
        <v/>
      </c>
      <c r="G1235" s="4">
        <f>IF(AND(D1235="",E1235=""),"Yes",IF(AND(ISNUMBER(D1235),ISNUMBER(E1235)),IF(ABS(E1235-D1235)&lt;=1E-9*MAX(1,ABS(D1235)),"Yes","No"),IF(D1235=E1235,"Yes","No")))</f>
        <v/>
      </c>
    </row>
    <row r="1236">
      <c r="A1236" s="4" t="inlineStr">
        <is>
          <t>Job ads</t>
        </is>
      </c>
      <c r="B1236" s="4" t="inlineStr">
        <is>
          <t>HR L2 DE text</t>
        </is>
      </c>
      <c r="D1236" s="5" t="inlineStr">
        <is>
          <t>EUR 41,500 – 54,500 gross per year, full time</t>
        </is>
      </c>
      <c r="E1236" s="6">
        <f>'Job ads'!M131</f>
        <v/>
      </c>
      <c r="F1236" s="45">
        <f>IF(AND(ISNUMBER(D1236),ISNUMBER(E1236)),E1236-D1236,"")</f>
        <v/>
      </c>
      <c r="G1236" s="4">
        <f>IF(AND(D1236="",E1236=""),"Yes",IF(AND(ISNUMBER(D1236),ISNUMBER(E1236)),IF(ABS(E1236-D1236)&lt;=1E-9*MAX(1,ABS(D1236)),"Yes","No"),IF(D1236=E1236,"Yes","No")))</f>
        <v/>
      </c>
    </row>
    <row r="1237">
      <c r="A1237" s="4" t="inlineStr">
        <is>
          <t>Job ads</t>
        </is>
      </c>
      <c r="B1237" s="4" t="inlineStr">
        <is>
          <t>HR L2 ES annual min</t>
        </is>
      </c>
      <c r="D1237" s="5" t="n">
        <v>24500</v>
      </c>
      <c r="E1237" s="6">
        <f>'Job ads'!I132</f>
        <v/>
      </c>
      <c r="F1237" s="45">
        <f>IF(AND(ISNUMBER(D1237),ISNUMBER(E1237)),E1237-D1237,"")</f>
        <v/>
      </c>
      <c r="G1237" s="4">
        <f>IF(AND(D1237="",E1237=""),"Yes",IF(AND(ISNUMBER(D1237),ISNUMBER(E1237)),IF(ABS(E1237-D1237)&lt;=1E-9*MAX(1,ABS(D1237)),"Yes","No"),IF(D1237=E1237,"Yes","No")))</f>
        <v/>
      </c>
    </row>
    <row r="1238">
      <c r="A1238" s="4" t="inlineStr">
        <is>
          <t>Job ads</t>
        </is>
      </c>
      <c r="B1238" s="4" t="inlineStr">
        <is>
          <t>HR L2 ES annual max</t>
        </is>
      </c>
      <c r="D1238" s="5" t="n">
        <v>32500</v>
      </c>
      <c r="E1238" s="6">
        <f>'Job ads'!J132</f>
        <v/>
      </c>
      <c r="F1238" s="45">
        <f>IF(AND(ISNUMBER(D1238),ISNUMBER(E1238)),E1238-D1238,"")</f>
        <v/>
      </c>
      <c r="G1238" s="4">
        <f>IF(AND(D1238="",E1238=""),"Yes",IF(AND(ISNUMBER(D1238),ISNUMBER(E1238)),IF(ABS(E1238-D1238)&lt;=1E-9*MAX(1,ABS(D1238)),"Yes","No"),IF(D1238=E1238,"Yes","No")))</f>
        <v/>
      </c>
    </row>
    <row r="1239">
      <c r="A1239" s="4" t="inlineStr">
        <is>
          <t>Job ads</t>
        </is>
      </c>
      <c r="B1239" s="4" t="inlineStr">
        <is>
          <t>HR L2 ES monthly min</t>
        </is>
      </c>
      <c r="D1239" s="5" t="n">
        <v>2000</v>
      </c>
      <c r="E1239" s="6">
        <f>'Job ads'!K132</f>
        <v/>
      </c>
      <c r="F1239" s="45">
        <f>IF(AND(ISNUMBER(D1239),ISNUMBER(E1239)),E1239-D1239,"")</f>
        <v/>
      </c>
      <c r="G1239" s="4">
        <f>IF(AND(D1239="",E1239=""),"Yes",IF(AND(ISNUMBER(D1239),ISNUMBER(E1239)),IF(ABS(E1239-D1239)&lt;=1E-9*MAX(1,ABS(D1239)),"Yes","No"),IF(D1239=E1239,"Yes","No")))</f>
        <v/>
      </c>
    </row>
    <row r="1240">
      <c r="A1240" s="4" t="inlineStr">
        <is>
          <t>Job ads</t>
        </is>
      </c>
      <c r="B1240" s="4" t="inlineStr">
        <is>
          <t>HR L2 ES monthly max</t>
        </is>
      </c>
      <c r="D1240" s="5" t="n">
        <v>2800</v>
      </c>
      <c r="E1240" s="6">
        <f>'Job ads'!L132</f>
        <v/>
      </c>
      <c r="F1240" s="45">
        <f>IF(AND(ISNUMBER(D1240),ISNUMBER(E1240)),E1240-D1240,"")</f>
        <v/>
      </c>
      <c r="G1240" s="4">
        <f>IF(AND(D1240="",E1240=""),"Yes",IF(AND(ISNUMBER(D1240),ISNUMBER(E1240)),IF(ABS(E1240-D1240)&lt;=1E-9*MAX(1,ABS(D1240)),"Yes","No"),IF(D1240=E1240,"Yes","No")))</f>
        <v/>
      </c>
    </row>
    <row r="1241">
      <c r="A1241" s="4" t="inlineStr">
        <is>
          <t>Job ads</t>
        </is>
      </c>
      <c r="B1241" s="4" t="inlineStr">
        <is>
          <t>HR L2 ES text</t>
        </is>
      </c>
      <c r="D1241" s="5" t="inlineStr">
        <is>
          <t>EUR 24,500 – 32,500 gross per year, full time</t>
        </is>
      </c>
      <c r="E1241" s="6">
        <f>'Job ads'!M132</f>
        <v/>
      </c>
      <c r="F1241" s="45">
        <f>IF(AND(ISNUMBER(D1241),ISNUMBER(E1241)),E1241-D1241,"")</f>
        <v/>
      </c>
      <c r="G1241" s="4">
        <f>IF(AND(D1241="",E1241=""),"Yes",IF(AND(ISNUMBER(D1241),ISNUMBER(E1241)),IF(ABS(E1241-D1241)&lt;=1E-9*MAX(1,ABS(D1241)),"Yes","No"),IF(D1241=E1241,"Yes","No")))</f>
        <v/>
      </c>
    </row>
    <row r="1242">
      <c r="A1242" s="4" t="inlineStr">
        <is>
          <t>Job ads</t>
        </is>
      </c>
      <c r="B1242" s="4" t="inlineStr">
        <is>
          <t>HR L3 IT annual min</t>
        </is>
      </c>
      <c r="D1242" s="5" t="n">
        <v>37000</v>
      </c>
      <c r="E1242" s="6">
        <f>'Job ads'!I133</f>
        <v/>
      </c>
      <c r="F1242" s="45">
        <f>IF(AND(ISNUMBER(D1242),ISNUMBER(E1242)),E1242-D1242,"")</f>
        <v/>
      </c>
      <c r="G1242" s="4">
        <f>IF(AND(D1242="",E1242=""),"Yes",IF(AND(ISNUMBER(D1242),ISNUMBER(E1242)),IF(ABS(E1242-D1242)&lt;=1E-9*MAX(1,ABS(D1242)),"Yes","No"),IF(D1242=E1242,"Yes","No")))</f>
        <v/>
      </c>
    </row>
    <row r="1243">
      <c r="A1243" s="4" t="inlineStr">
        <is>
          <t>Job ads</t>
        </is>
      </c>
      <c r="B1243" s="4" t="inlineStr">
        <is>
          <t>HR L3 IT annual max</t>
        </is>
      </c>
      <c r="D1243" s="5" t="n">
        <v>52000</v>
      </c>
      <c r="E1243" s="6">
        <f>'Job ads'!J133</f>
        <v/>
      </c>
      <c r="F1243" s="45">
        <f>IF(AND(ISNUMBER(D1243),ISNUMBER(E1243)),E1243-D1243,"")</f>
        <v/>
      </c>
      <c r="G1243" s="4">
        <f>IF(AND(D1243="",E1243=""),"Yes",IF(AND(ISNUMBER(D1243),ISNUMBER(E1243)),IF(ABS(E1243-D1243)&lt;=1E-9*MAX(1,ABS(D1243)),"Yes","No"),IF(D1243=E1243,"Yes","No")))</f>
        <v/>
      </c>
    </row>
    <row r="1244">
      <c r="A1244" s="4" t="inlineStr">
        <is>
          <t>Job ads</t>
        </is>
      </c>
      <c r="B1244" s="4" t="inlineStr">
        <is>
          <t>HR L3 IT monthly min</t>
        </is>
      </c>
      <c r="D1244" s="5" t="n">
        <v>3000</v>
      </c>
      <c r="E1244" s="6">
        <f>'Job ads'!K133</f>
        <v/>
      </c>
      <c r="F1244" s="45">
        <f>IF(AND(ISNUMBER(D1244),ISNUMBER(E1244)),E1244-D1244,"")</f>
        <v/>
      </c>
      <c r="G1244" s="4">
        <f>IF(AND(D1244="",E1244=""),"Yes",IF(AND(ISNUMBER(D1244),ISNUMBER(E1244)),IF(ABS(E1244-D1244)&lt;=1E-9*MAX(1,ABS(D1244)),"Yes","No"),IF(D1244=E1244,"Yes","No")))</f>
        <v/>
      </c>
    </row>
    <row r="1245">
      <c r="A1245" s="4" t="inlineStr">
        <is>
          <t>Job ads</t>
        </is>
      </c>
      <c r="B1245" s="4" t="inlineStr">
        <is>
          <t>HR L3 IT monthly max</t>
        </is>
      </c>
      <c r="D1245" s="5" t="n">
        <v>4400</v>
      </c>
      <c r="E1245" s="6">
        <f>'Job ads'!L133</f>
        <v/>
      </c>
      <c r="F1245" s="45">
        <f>IF(AND(ISNUMBER(D1245),ISNUMBER(E1245)),E1245-D1245,"")</f>
        <v/>
      </c>
      <c r="G1245" s="4">
        <f>IF(AND(D1245="",E1245=""),"Yes",IF(AND(ISNUMBER(D1245),ISNUMBER(E1245)),IF(ABS(E1245-D1245)&lt;=1E-9*MAX(1,ABS(D1245)),"Yes","No"),IF(D1245=E1245,"Yes","No")))</f>
        <v/>
      </c>
    </row>
    <row r="1246">
      <c r="A1246" s="4" t="inlineStr">
        <is>
          <t>Job ads</t>
        </is>
      </c>
      <c r="B1246" s="4" t="inlineStr">
        <is>
          <t>HR L3 IT text</t>
        </is>
      </c>
      <c r="D1246" s="5" t="inlineStr">
        <is>
          <t>EUR 37,000 – 52,000 gross per year, full time</t>
        </is>
      </c>
      <c r="E1246" s="6">
        <f>'Job ads'!M133</f>
        <v/>
      </c>
      <c r="F1246" s="45">
        <f>IF(AND(ISNUMBER(D1246),ISNUMBER(E1246)),E1246-D1246,"")</f>
        <v/>
      </c>
      <c r="G1246" s="4">
        <f>IF(AND(D1246="",E1246=""),"Yes",IF(AND(ISNUMBER(D1246),ISNUMBER(E1246)),IF(ABS(E1246-D1246)&lt;=1E-9*MAX(1,ABS(D1246)),"Yes","No"),IF(D1246=E1246,"Yes","No")))</f>
        <v/>
      </c>
    </row>
    <row r="1247">
      <c r="A1247" s="4" t="inlineStr">
        <is>
          <t>Job ads</t>
        </is>
      </c>
      <c r="B1247" s="4" t="inlineStr">
        <is>
          <t>HR L3 PL annual min</t>
        </is>
      </c>
      <c r="D1247" s="5" t="n">
        <v>104000</v>
      </c>
      <c r="E1247" s="6">
        <f>'Job ads'!I134</f>
        <v/>
      </c>
      <c r="F1247" s="45">
        <f>IF(AND(ISNUMBER(D1247),ISNUMBER(E1247)),E1247-D1247,"")</f>
        <v/>
      </c>
      <c r="G1247" s="4">
        <f>IF(AND(D1247="",E1247=""),"Yes",IF(AND(ISNUMBER(D1247),ISNUMBER(E1247)),IF(ABS(E1247-D1247)&lt;=1E-9*MAX(1,ABS(D1247)),"Yes","No"),IF(D1247=E1247,"Yes","No")))</f>
        <v/>
      </c>
    </row>
    <row r="1248">
      <c r="A1248" s="4" t="inlineStr">
        <is>
          <t>Job ads</t>
        </is>
      </c>
      <c r="B1248" s="4" t="inlineStr">
        <is>
          <t>HR L3 PL annual max</t>
        </is>
      </c>
      <c r="D1248" s="5" t="n">
        <v>147000</v>
      </c>
      <c r="E1248" s="6">
        <f>'Job ads'!J134</f>
        <v/>
      </c>
      <c r="F1248" s="45">
        <f>IF(AND(ISNUMBER(D1248),ISNUMBER(E1248)),E1248-D1248,"")</f>
        <v/>
      </c>
      <c r="G1248" s="4">
        <f>IF(AND(D1248="",E1248=""),"Yes",IF(AND(ISNUMBER(D1248),ISNUMBER(E1248)),IF(ABS(E1248-D1248)&lt;=1E-9*MAX(1,ABS(D1248)),"Yes","No"),IF(D1248=E1248,"Yes","No")))</f>
        <v/>
      </c>
    </row>
    <row r="1249">
      <c r="A1249" s="4" t="inlineStr">
        <is>
          <t>Job ads</t>
        </is>
      </c>
      <c r="B1249" s="4" t="inlineStr">
        <is>
          <t>HR L3 PL monthly min</t>
        </is>
      </c>
      <c r="D1249" s="5" t="n">
        <v>8700</v>
      </c>
      <c r="E1249" s="6">
        <f>'Job ads'!K134</f>
        <v/>
      </c>
      <c r="F1249" s="45">
        <f>IF(AND(ISNUMBER(D1249),ISNUMBER(E1249)),E1249-D1249,"")</f>
        <v/>
      </c>
      <c r="G1249" s="4">
        <f>IF(AND(D1249="",E1249=""),"Yes",IF(AND(ISNUMBER(D1249),ISNUMBER(E1249)),IF(ABS(E1249-D1249)&lt;=1E-9*MAX(1,ABS(D1249)),"Yes","No"),IF(D1249=E1249,"Yes","No")))</f>
        <v/>
      </c>
    </row>
    <row r="1250">
      <c r="A1250" s="4" t="inlineStr">
        <is>
          <t>Job ads</t>
        </is>
      </c>
      <c r="B1250" s="4" t="inlineStr">
        <is>
          <t>HR L3 PL monthly max</t>
        </is>
      </c>
      <c r="D1250" s="5" t="n">
        <v>12200</v>
      </c>
      <c r="E1250" s="6">
        <f>'Job ads'!L134</f>
        <v/>
      </c>
      <c r="F1250" s="45">
        <f>IF(AND(ISNUMBER(D1250),ISNUMBER(E1250)),E1250-D1250,"")</f>
        <v/>
      </c>
      <c r="G1250" s="4">
        <f>IF(AND(D1250="",E1250=""),"Yes",IF(AND(ISNUMBER(D1250),ISNUMBER(E1250)),IF(ABS(E1250-D1250)&lt;=1E-9*MAX(1,ABS(D1250)),"Yes","No"),IF(D1250=E1250,"Yes","No")))</f>
        <v/>
      </c>
    </row>
    <row r="1251">
      <c r="A1251" s="4" t="inlineStr">
        <is>
          <t>Job ads</t>
        </is>
      </c>
      <c r="B1251" s="4" t="inlineStr">
        <is>
          <t>HR L3 PL text</t>
        </is>
      </c>
      <c r="D1251" s="5" t="inlineStr">
        <is>
          <t>PLN 8,700 – 12,200 gross per month, full time</t>
        </is>
      </c>
      <c r="E1251" s="6">
        <f>'Job ads'!M134</f>
        <v/>
      </c>
      <c r="F1251" s="45">
        <f>IF(AND(ISNUMBER(D1251),ISNUMBER(E1251)),E1251-D1251,"")</f>
        <v/>
      </c>
      <c r="G1251" s="4">
        <f>IF(AND(D1251="",E1251=""),"Yes",IF(AND(ISNUMBER(D1251),ISNUMBER(E1251)),IF(ABS(E1251-D1251)&lt;=1E-9*MAX(1,ABS(D1251)),"Yes","No"),IF(D1251=E1251,"Yes","No")))</f>
        <v/>
      </c>
    </row>
    <row r="1252">
      <c r="A1252" s="4" t="inlineStr">
        <is>
          <t>Job ads</t>
        </is>
      </c>
      <c r="B1252" s="4" t="inlineStr">
        <is>
          <t>HR L3 DE annual min</t>
        </is>
      </c>
      <c r="D1252" s="5" t="n">
        <v>56000</v>
      </c>
      <c r="E1252" s="6">
        <f>'Job ads'!I135</f>
        <v/>
      </c>
      <c r="F1252" s="45">
        <f>IF(AND(ISNUMBER(D1252),ISNUMBER(E1252)),E1252-D1252,"")</f>
        <v/>
      </c>
      <c r="G1252" s="4">
        <f>IF(AND(D1252="",E1252=""),"Yes",IF(AND(ISNUMBER(D1252),ISNUMBER(E1252)),IF(ABS(E1252-D1252)&lt;=1E-9*MAX(1,ABS(D1252)),"Yes","No"),IF(D1252=E1252,"Yes","No")))</f>
        <v/>
      </c>
    </row>
    <row r="1253">
      <c r="A1253" s="4" t="inlineStr">
        <is>
          <t>Job ads</t>
        </is>
      </c>
      <c r="B1253" s="4" t="inlineStr">
        <is>
          <t>HR L3 DE annual max</t>
        </is>
      </c>
      <c r="D1253" s="5" t="n">
        <v>78500</v>
      </c>
      <c r="E1253" s="6">
        <f>'Job ads'!J135</f>
        <v/>
      </c>
      <c r="F1253" s="45">
        <f>IF(AND(ISNUMBER(D1253),ISNUMBER(E1253)),E1253-D1253,"")</f>
        <v/>
      </c>
      <c r="G1253" s="4">
        <f>IF(AND(D1253="",E1253=""),"Yes",IF(AND(ISNUMBER(D1253),ISNUMBER(E1253)),IF(ABS(E1253-D1253)&lt;=1E-9*MAX(1,ABS(D1253)),"Yes","No"),IF(D1253=E1253,"Yes","No")))</f>
        <v/>
      </c>
    </row>
    <row r="1254">
      <c r="A1254" s="4" t="inlineStr">
        <is>
          <t>Job ads</t>
        </is>
      </c>
      <c r="B1254" s="4" t="inlineStr">
        <is>
          <t>HR L3 DE monthly min</t>
        </is>
      </c>
      <c r="D1254" s="5" t="n">
        <v>4600</v>
      </c>
      <c r="E1254" s="6">
        <f>'Job ads'!K135</f>
        <v/>
      </c>
      <c r="F1254" s="45">
        <f>IF(AND(ISNUMBER(D1254),ISNUMBER(E1254)),E1254-D1254,"")</f>
        <v/>
      </c>
      <c r="G1254" s="4">
        <f>IF(AND(D1254="",E1254=""),"Yes",IF(AND(ISNUMBER(D1254),ISNUMBER(E1254)),IF(ABS(E1254-D1254)&lt;=1E-9*MAX(1,ABS(D1254)),"Yes","No"),IF(D1254=E1254,"Yes","No")))</f>
        <v/>
      </c>
    </row>
    <row r="1255">
      <c r="A1255" s="4" t="inlineStr">
        <is>
          <t>Job ads</t>
        </is>
      </c>
      <c r="B1255" s="4" t="inlineStr">
        <is>
          <t>HR L3 DE monthly max</t>
        </is>
      </c>
      <c r="D1255" s="5" t="n">
        <v>6600</v>
      </c>
      <c r="E1255" s="6">
        <f>'Job ads'!L135</f>
        <v/>
      </c>
      <c r="F1255" s="45">
        <f>IF(AND(ISNUMBER(D1255),ISNUMBER(E1255)),E1255-D1255,"")</f>
        <v/>
      </c>
      <c r="G1255" s="4">
        <f>IF(AND(D1255="",E1255=""),"Yes",IF(AND(ISNUMBER(D1255),ISNUMBER(E1255)),IF(ABS(E1255-D1255)&lt;=1E-9*MAX(1,ABS(D1255)),"Yes","No"),IF(D1255=E1255,"Yes","No")))</f>
        <v/>
      </c>
    </row>
    <row r="1256">
      <c r="A1256" s="4" t="inlineStr">
        <is>
          <t>Job ads</t>
        </is>
      </c>
      <c r="B1256" s="4" t="inlineStr">
        <is>
          <t>HR L3 DE text</t>
        </is>
      </c>
      <c r="D1256" s="5" t="inlineStr">
        <is>
          <t>EUR 56,000 – 78,500 gross per year, full time</t>
        </is>
      </c>
      <c r="E1256" s="6">
        <f>'Job ads'!M135</f>
        <v/>
      </c>
      <c r="F1256" s="45">
        <f>IF(AND(ISNUMBER(D1256),ISNUMBER(E1256)),E1256-D1256,"")</f>
        <v/>
      </c>
      <c r="G1256" s="4">
        <f>IF(AND(D1256="",E1256=""),"Yes",IF(AND(ISNUMBER(D1256),ISNUMBER(E1256)),IF(ABS(E1256-D1256)&lt;=1E-9*MAX(1,ABS(D1256)),"Yes","No"),IF(D1256=E1256,"Yes","No")))</f>
        <v/>
      </c>
    </row>
    <row r="1257">
      <c r="A1257" s="4" t="inlineStr">
        <is>
          <t>Job ads</t>
        </is>
      </c>
      <c r="B1257" s="4" t="inlineStr">
        <is>
          <t>HR L3 ES annual min</t>
        </is>
      </c>
      <c r="D1257" s="5" t="n">
        <v>33000</v>
      </c>
      <c r="E1257" s="6">
        <f>'Job ads'!I136</f>
        <v/>
      </c>
      <c r="F1257" s="45">
        <f>IF(AND(ISNUMBER(D1257),ISNUMBER(E1257)),E1257-D1257,"")</f>
        <v/>
      </c>
      <c r="G1257" s="4">
        <f>IF(AND(D1257="",E1257=""),"Yes",IF(AND(ISNUMBER(D1257),ISNUMBER(E1257)),IF(ABS(E1257-D1257)&lt;=1E-9*MAX(1,ABS(D1257)),"Yes","No"),IF(D1257=E1257,"Yes","No")))</f>
        <v/>
      </c>
    </row>
    <row r="1258">
      <c r="A1258" s="4" t="inlineStr">
        <is>
          <t>Job ads</t>
        </is>
      </c>
      <c r="B1258" s="4" t="inlineStr">
        <is>
          <t>HR L3 ES annual max</t>
        </is>
      </c>
      <c r="D1258" s="5" t="n">
        <v>47000</v>
      </c>
      <c r="E1258" s="6">
        <f>'Job ads'!J136</f>
        <v/>
      </c>
      <c r="F1258" s="45">
        <f>IF(AND(ISNUMBER(D1258),ISNUMBER(E1258)),E1258-D1258,"")</f>
        <v/>
      </c>
      <c r="G1258" s="4">
        <f>IF(AND(D1258="",E1258=""),"Yes",IF(AND(ISNUMBER(D1258),ISNUMBER(E1258)),IF(ABS(E1258-D1258)&lt;=1E-9*MAX(1,ABS(D1258)),"Yes","No"),IF(D1258=E1258,"Yes","No")))</f>
        <v/>
      </c>
    </row>
    <row r="1259">
      <c r="A1259" s="4" t="inlineStr">
        <is>
          <t>Job ads</t>
        </is>
      </c>
      <c r="B1259" s="4" t="inlineStr">
        <is>
          <t>HR L3 ES monthly min</t>
        </is>
      </c>
      <c r="D1259" s="5" t="n">
        <v>2700</v>
      </c>
      <c r="E1259" s="6">
        <f>'Job ads'!K136</f>
        <v/>
      </c>
      <c r="F1259" s="45">
        <f>IF(AND(ISNUMBER(D1259),ISNUMBER(E1259)),E1259-D1259,"")</f>
        <v/>
      </c>
      <c r="G1259" s="4">
        <f>IF(AND(D1259="",E1259=""),"Yes",IF(AND(ISNUMBER(D1259),ISNUMBER(E1259)),IF(ABS(E1259-D1259)&lt;=1E-9*MAX(1,ABS(D1259)),"Yes","No"),IF(D1259=E1259,"Yes","No")))</f>
        <v/>
      </c>
    </row>
    <row r="1260">
      <c r="A1260" s="4" t="inlineStr">
        <is>
          <t>Job ads</t>
        </is>
      </c>
      <c r="B1260" s="4" t="inlineStr">
        <is>
          <t>HR L3 ES monthly max</t>
        </is>
      </c>
      <c r="D1260" s="5" t="n">
        <v>4000</v>
      </c>
      <c r="E1260" s="6">
        <f>'Job ads'!L136</f>
        <v/>
      </c>
      <c r="F1260" s="45">
        <f>IF(AND(ISNUMBER(D1260),ISNUMBER(E1260)),E1260-D1260,"")</f>
        <v/>
      </c>
      <c r="G1260" s="4">
        <f>IF(AND(D1260="",E1260=""),"Yes",IF(AND(ISNUMBER(D1260),ISNUMBER(E1260)),IF(ABS(E1260-D1260)&lt;=1E-9*MAX(1,ABS(D1260)),"Yes","No"),IF(D1260=E1260,"Yes","No")))</f>
        <v/>
      </c>
    </row>
    <row r="1261">
      <c r="A1261" s="4" t="inlineStr">
        <is>
          <t>Job ads</t>
        </is>
      </c>
      <c r="B1261" s="4" t="inlineStr">
        <is>
          <t>HR L3 ES text</t>
        </is>
      </c>
      <c r="D1261" s="5" t="inlineStr">
        <is>
          <t>EUR 33,000 – 47,000 gross per year, full time</t>
        </is>
      </c>
      <c r="E1261" s="6">
        <f>'Job ads'!M136</f>
        <v/>
      </c>
      <c r="F1261" s="45">
        <f>IF(AND(ISNUMBER(D1261),ISNUMBER(E1261)),E1261-D1261,"")</f>
        <v/>
      </c>
      <c r="G1261" s="4">
        <f>IF(AND(D1261="",E1261=""),"Yes",IF(AND(ISNUMBER(D1261),ISNUMBER(E1261)),IF(ABS(E1261-D1261)&lt;=1E-9*MAX(1,ABS(D1261)),"Yes","No"),IF(D1261=E1261,"Yes","No")))</f>
        <v/>
      </c>
    </row>
    <row r="1262">
      <c r="A1262" s="4" t="inlineStr">
        <is>
          <t>Job ads</t>
        </is>
      </c>
      <c r="B1262" s="4" t="inlineStr">
        <is>
          <t>HR L4 IT annual min</t>
        </is>
      </c>
      <c r="D1262" s="5" t="n">
        <v>48500</v>
      </c>
      <c r="E1262" s="6">
        <f>'Job ads'!I137</f>
        <v/>
      </c>
      <c r="F1262" s="45">
        <f>IF(AND(ISNUMBER(D1262),ISNUMBER(E1262)),E1262-D1262,"")</f>
        <v/>
      </c>
      <c r="G1262" s="4">
        <f>IF(AND(D1262="",E1262=""),"Yes",IF(AND(ISNUMBER(D1262),ISNUMBER(E1262)),IF(ABS(E1262-D1262)&lt;=1E-9*MAX(1,ABS(D1262)),"Yes","No"),IF(D1262=E1262,"Yes","No")))</f>
        <v/>
      </c>
    </row>
    <row r="1263">
      <c r="A1263" s="4" t="inlineStr">
        <is>
          <t>Job ads</t>
        </is>
      </c>
      <c r="B1263" s="4" t="inlineStr">
        <is>
          <t>HR L4 IT annual max</t>
        </is>
      </c>
      <c r="D1263" s="5" t="n">
        <v>68500</v>
      </c>
      <c r="E1263" s="6">
        <f>'Job ads'!J137</f>
        <v/>
      </c>
      <c r="F1263" s="45">
        <f>IF(AND(ISNUMBER(D1263),ISNUMBER(E1263)),E1263-D1263,"")</f>
        <v/>
      </c>
      <c r="G1263" s="4">
        <f>IF(AND(D1263="",E1263=""),"Yes",IF(AND(ISNUMBER(D1263),ISNUMBER(E1263)),IF(ABS(E1263-D1263)&lt;=1E-9*MAX(1,ABS(D1263)),"Yes","No"),IF(D1263=E1263,"Yes","No")))</f>
        <v/>
      </c>
    </row>
    <row r="1264">
      <c r="A1264" s="4" t="inlineStr">
        <is>
          <t>Job ads</t>
        </is>
      </c>
      <c r="B1264" s="4" t="inlineStr">
        <is>
          <t>HR L4 IT monthly min</t>
        </is>
      </c>
      <c r="D1264" s="5" t="n">
        <v>4000</v>
      </c>
      <c r="E1264" s="6">
        <f>'Job ads'!K137</f>
        <v/>
      </c>
      <c r="F1264" s="45">
        <f>IF(AND(ISNUMBER(D1264),ISNUMBER(E1264)),E1264-D1264,"")</f>
        <v/>
      </c>
      <c r="G1264" s="4">
        <f>IF(AND(D1264="",E1264=""),"Yes",IF(AND(ISNUMBER(D1264),ISNUMBER(E1264)),IF(ABS(E1264-D1264)&lt;=1E-9*MAX(1,ABS(D1264)),"Yes","No"),IF(D1264=E1264,"Yes","No")))</f>
        <v/>
      </c>
    </row>
    <row r="1265">
      <c r="A1265" s="4" t="inlineStr">
        <is>
          <t>Job ads</t>
        </is>
      </c>
      <c r="B1265" s="4" t="inlineStr">
        <is>
          <t>HR L4 IT monthly max</t>
        </is>
      </c>
      <c r="D1265" s="5" t="n">
        <v>5700</v>
      </c>
      <c r="E1265" s="6">
        <f>'Job ads'!L137</f>
        <v/>
      </c>
      <c r="F1265" s="45">
        <f>IF(AND(ISNUMBER(D1265),ISNUMBER(E1265)),E1265-D1265,"")</f>
        <v/>
      </c>
      <c r="G1265" s="4">
        <f>IF(AND(D1265="",E1265=""),"Yes",IF(AND(ISNUMBER(D1265),ISNUMBER(E1265)),IF(ABS(E1265-D1265)&lt;=1E-9*MAX(1,ABS(D1265)),"Yes","No"),IF(D1265=E1265,"Yes","No")))</f>
        <v/>
      </c>
    </row>
    <row r="1266">
      <c r="A1266" s="4" t="inlineStr">
        <is>
          <t>Job ads</t>
        </is>
      </c>
      <c r="B1266" s="4" t="inlineStr">
        <is>
          <t>HR L4 IT text</t>
        </is>
      </c>
      <c r="D1266" s="5" t="inlineStr">
        <is>
          <t>EUR 48,500 – 68,500 gross per year, full time</t>
        </is>
      </c>
      <c r="E1266" s="6">
        <f>'Job ads'!M137</f>
        <v/>
      </c>
      <c r="F1266" s="45">
        <f>IF(AND(ISNUMBER(D1266),ISNUMBER(E1266)),E1266-D1266,"")</f>
        <v/>
      </c>
      <c r="G1266" s="4">
        <f>IF(AND(D1266="",E1266=""),"Yes",IF(AND(ISNUMBER(D1266),ISNUMBER(E1266)),IF(ABS(E1266-D1266)&lt;=1E-9*MAX(1,ABS(D1266)),"Yes","No"),IF(D1266=E1266,"Yes","No")))</f>
        <v/>
      </c>
    </row>
    <row r="1267">
      <c r="A1267" s="4" t="inlineStr">
        <is>
          <t>Job ads</t>
        </is>
      </c>
      <c r="B1267" s="4" t="inlineStr">
        <is>
          <t>HR L4 PL annual min</t>
        </is>
      </c>
      <c r="D1267" s="5" t="n">
        <v>137000</v>
      </c>
      <c r="E1267" s="6">
        <f>'Job ads'!I138</f>
        <v/>
      </c>
      <c r="F1267" s="45">
        <f>IF(AND(ISNUMBER(D1267),ISNUMBER(E1267)),E1267-D1267,"")</f>
        <v/>
      </c>
      <c r="G1267" s="4">
        <f>IF(AND(D1267="",E1267=""),"Yes",IF(AND(ISNUMBER(D1267),ISNUMBER(E1267)),IF(ABS(E1267-D1267)&lt;=1E-9*MAX(1,ABS(D1267)),"Yes","No"),IF(D1267=E1267,"Yes","No")))</f>
        <v/>
      </c>
    </row>
    <row r="1268">
      <c r="A1268" s="4" t="inlineStr">
        <is>
          <t>Job ads</t>
        </is>
      </c>
      <c r="B1268" s="4" t="inlineStr">
        <is>
          <t>HR L4 PL annual max</t>
        </is>
      </c>
      <c r="D1268" s="5" t="n">
        <v>192000</v>
      </c>
      <c r="E1268" s="6">
        <f>'Job ads'!J138</f>
        <v/>
      </c>
      <c r="F1268" s="45">
        <f>IF(AND(ISNUMBER(D1268),ISNUMBER(E1268)),E1268-D1268,"")</f>
        <v/>
      </c>
      <c r="G1268" s="4">
        <f>IF(AND(D1268="",E1268=""),"Yes",IF(AND(ISNUMBER(D1268),ISNUMBER(E1268)),IF(ABS(E1268-D1268)&lt;=1E-9*MAX(1,ABS(D1268)),"Yes","No"),IF(D1268=E1268,"Yes","No")))</f>
        <v/>
      </c>
    </row>
    <row r="1269">
      <c r="A1269" s="4" t="inlineStr">
        <is>
          <t>Job ads</t>
        </is>
      </c>
      <c r="B1269" s="4" t="inlineStr">
        <is>
          <t>HR L4 PL monthly min</t>
        </is>
      </c>
      <c r="D1269" s="5" t="n">
        <v>11400</v>
      </c>
      <c r="E1269" s="6">
        <f>'Job ads'!K138</f>
        <v/>
      </c>
      <c r="F1269" s="45">
        <f>IF(AND(ISNUMBER(D1269),ISNUMBER(E1269)),E1269-D1269,"")</f>
        <v/>
      </c>
      <c r="G1269" s="4">
        <f>IF(AND(D1269="",E1269=""),"Yes",IF(AND(ISNUMBER(D1269),ISNUMBER(E1269)),IF(ABS(E1269-D1269)&lt;=1E-9*MAX(1,ABS(D1269)),"Yes","No"),IF(D1269=E1269,"Yes","No")))</f>
        <v/>
      </c>
    </row>
    <row r="1270">
      <c r="A1270" s="4" t="inlineStr">
        <is>
          <t>Job ads</t>
        </is>
      </c>
      <c r="B1270" s="4" t="inlineStr">
        <is>
          <t>HR L4 PL monthly max</t>
        </is>
      </c>
      <c r="D1270" s="5" t="n">
        <v>16000</v>
      </c>
      <c r="E1270" s="6">
        <f>'Job ads'!L138</f>
        <v/>
      </c>
      <c r="F1270" s="45">
        <f>IF(AND(ISNUMBER(D1270),ISNUMBER(E1270)),E1270-D1270,"")</f>
        <v/>
      </c>
      <c r="G1270" s="4">
        <f>IF(AND(D1270="",E1270=""),"Yes",IF(AND(ISNUMBER(D1270),ISNUMBER(E1270)),IF(ABS(E1270-D1270)&lt;=1E-9*MAX(1,ABS(D1270)),"Yes","No"),IF(D1270=E1270,"Yes","No")))</f>
        <v/>
      </c>
    </row>
    <row r="1271">
      <c r="A1271" s="4" t="inlineStr">
        <is>
          <t>Job ads</t>
        </is>
      </c>
      <c r="B1271" s="4" t="inlineStr">
        <is>
          <t>HR L4 PL text</t>
        </is>
      </c>
      <c r="D1271" s="5" t="inlineStr">
        <is>
          <t>PLN 11,400 – 16,000 gross per month, full time</t>
        </is>
      </c>
      <c r="E1271" s="6">
        <f>'Job ads'!M138</f>
        <v/>
      </c>
      <c r="F1271" s="45">
        <f>IF(AND(ISNUMBER(D1271),ISNUMBER(E1271)),E1271-D1271,"")</f>
        <v/>
      </c>
      <c r="G1271" s="4">
        <f>IF(AND(D1271="",E1271=""),"Yes",IF(AND(ISNUMBER(D1271),ISNUMBER(E1271)),IF(ABS(E1271-D1271)&lt;=1E-9*MAX(1,ABS(D1271)),"Yes","No"),IF(D1271=E1271,"Yes","No")))</f>
        <v/>
      </c>
    </row>
    <row r="1272">
      <c r="A1272" s="4" t="inlineStr">
        <is>
          <t>Job ads</t>
        </is>
      </c>
      <c r="B1272" s="4" t="inlineStr">
        <is>
          <t>HR L4 DE annual min</t>
        </is>
      </c>
      <c r="D1272" s="5" t="n">
        <v>73500</v>
      </c>
      <c r="E1272" s="6">
        <f>'Job ads'!I139</f>
        <v/>
      </c>
      <c r="F1272" s="45">
        <f>IF(AND(ISNUMBER(D1272),ISNUMBER(E1272)),E1272-D1272,"")</f>
        <v/>
      </c>
      <c r="G1272" s="4">
        <f>IF(AND(D1272="",E1272=""),"Yes",IF(AND(ISNUMBER(D1272),ISNUMBER(E1272)),IF(ABS(E1272-D1272)&lt;=1E-9*MAX(1,ABS(D1272)),"Yes","No"),IF(D1272=E1272,"Yes","No")))</f>
        <v/>
      </c>
    </row>
    <row r="1273">
      <c r="A1273" s="4" t="inlineStr">
        <is>
          <t>Job ads</t>
        </is>
      </c>
      <c r="B1273" s="4" t="inlineStr">
        <is>
          <t>HR L4 DE annual max</t>
        </is>
      </c>
      <c r="D1273" s="5" t="n">
        <v>103500</v>
      </c>
      <c r="E1273" s="6">
        <f>'Job ads'!J139</f>
        <v/>
      </c>
      <c r="F1273" s="45">
        <f>IF(AND(ISNUMBER(D1273),ISNUMBER(E1273)),E1273-D1273,"")</f>
        <v/>
      </c>
      <c r="G1273" s="4">
        <f>IF(AND(D1273="",E1273=""),"Yes",IF(AND(ISNUMBER(D1273),ISNUMBER(E1273)),IF(ABS(E1273-D1273)&lt;=1E-9*MAX(1,ABS(D1273)),"Yes","No"),IF(D1273=E1273,"Yes","No")))</f>
        <v/>
      </c>
    </row>
    <row r="1274">
      <c r="A1274" s="4" t="inlineStr">
        <is>
          <t>Job ads</t>
        </is>
      </c>
      <c r="B1274" s="4" t="inlineStr">
        <is>
          <t>HR L4 DE monthly min</t>
        </is>
      </c>
      <c r="D1274" s="5" t="n">
        <v>6100</v>
      </c>
      <c r="E1274" s="6">
        <f>'Job ads'!K139</f>
        <v/>
      </c>
      <c r="F1274" s="45">
        <f>IF(AND(ISNUMBER(D1274),ISNUMBER(E1274)),E1274-D1274,"")</f>
        <v/>
      </c>
      <c r="G1274" s="4">
        <f>IF(AND(D1274="",E1274=""),"Yes",IF(AND(ISNUMBER(D1274),ISNUMBER(E1274)),IF(ABS(E1274-D1274)&lt;=1E-9*MAX(1,ABS(D1274)),"Yes","No"),IF(D1274=E1274,"Yes","No")))</f>
        <v/>
      </c>
    </row>
    <row r="1275">
      <c r="A1275" s="4" t="inlineStr">
        <is>
          <t>Job ads</t>
        </is>
      </c>
      <c r="B1275" s="4" t="inlineStr">
        <is>
          <t>HR L4 DE monthly max</t>
        </is>
      </c>
      <c r="D1275" s="5" t="n">
        <v>8600</v>
      </c>
      <c r="E1275" s="6">
        <f>'Job ads'!L139</f>
        <v/>
      </c>
      <c r="F1275" s="45">
        <f>IF(AND(ISNUMBER(D1275),ISNUMBER(E1275)),E1275-D1275,"")</f>
        <v/>
      </c>
      <c r="G1275" s="4">
        <f>IF(AND(D1275="",E1275=""),"Yes",IF(AND(ISNUMBER(D1275),ISNUMBER(E1275)),IF(ABS(E1275-D1275)&lt;=1E-9*MAX(1,ABS(D1275)),"Yes","No"),IF(D1275=E1275,"Yes","No")))</f>
        <v/>
      </c>
    </row>
    <row r="1276">
      <c r="A1276" s="4" t="inlineStr">
        <is>
          <t>Job ads</t>
        </is>
      </c>
      <c r="B1276" s="4" t="inlineStr">
        <is>
          <t>HR L4 DE text</t>
        </is>
      </c>
      <c r="D1276" s="5" t="inlineStr">
        <is>
          <t>EUR 73,500 – 103,500 gross per year, full time</t>
        </is>
      </c>
      <c r="E1276" s="6">
        <f>'Job ads'!M139</f>
        <v/>
      </c>
      <c r="F1276" s="45">
        <f>IF(AND(ISNUMBER(D1276),ISNUMBER(E1276)),E1276-D1276,"")</f>
        <v/>
      </c>
      <c r="G1276" s="4">
        <f>IF(AND(D1276="",E1276=""),"Yes",IF(AND(ISNUMBER(D1276),ISNUMBER(E1276)),IF(ABS(E1276-D1276)&lt;=1E-9*MAX(1,ABS(D1276)),"Yes","No"),IF(D1276=E1276,"Yes","No")))</f>
        <v/>
      </c>
    </row>
    <row r="1277">
      <c r="A1277" s="4" t="inlineStr">
        <is>
          <t>Job ads</t>
        </is>
      </c>
      <c r="B1277" s="4" t="inlineStr">
        <is>
          <t>HR L4 ES annual min</t>
        </is>
      </c>
      <c r="D1277" s="5" t="n">
        <v>43500</v>
      </c>
      <c r="E1277" s="6">
        <f>'Job ads'!I140</f>
        <v/>
      </c>
      <c r="F1277" s="45">
        <f>IF(AND(ISNUMBER(D1277),ISNUMBER(E1277)),E1277-D1277,"")</f>
        <v/>
      </c>
      <c r="G1277" s="4">
        <f>IF(AND(D1277="",E1277=""),"Yes",IF(AND(ISNUMBER(D1277),ISNUMBER(E1277)),IF(ABS(E1277-D1277)&lt;=1E-9*MAX(1,ABS(D1277)),"Yes","No"),IF(D1277=E1277,"Yes","No")))</f>
        <v/>
      </c>
    </row>
    <row r="1278">
      <c r="A1278" s="4" t="inlineStr">
        <is>
          <t>Job ads</t>
        </is>
      </c>
      <c r="B1278" s="4" t="inlineStr">
        <is>
          <t>HR L4 ES annual max</t>
        </is>
      </c>
      <c r="D1278" s="5" t="n">
        <v>62000</v>
      </c>
      <c r="E1278" s="6">
        <f>'Job ads'!J140</f>
        <v/>
      </c>
      <c r="F1278" s="45">
        <f>IF(AND(ISNUMBER(D1278),ISNUMBER(E1278)),E1278-D1278,"")</f>
        <v/>
      </c>
      <c r="G1278" s="4">
        <f>IF(AND(D1278="",E1278=""),"Yes",IF(AND(ISNUMBER(D1278),ISNUMBER(E1278)),IF(ABS(E1278-D1278)&lt;=1E-9*MAX(1,ABS(D1278)),"Yes","No"),IF(D1278=E1278,"Yes","No")))</f>
        <v/>
      </c>
    </row>
    <row r="1279">
      <c r="A1279" s="4" t="inlineStr">
        <is>
          <t>Job ads</t>
        </is>
      </c>
      <c r="B1279" s="4" t="inlineStr">
        <is>
          <t>HR L4 ES monthly min</t>
        </is>
      </c>
      <c r="D1279" s="5" t="n">
        <v>3600</v>
      </c>
      <c r="E1279" s="6">
        <f>'Job ads'!K140</f>
        <v/>
      </c>
      <c r="F1279" s="45">
        <f>IF(AND(ISNUMBER(D1279),ISNUMBER(E1279)),E1279-D1279,"")</f>
        <v/>
      </c>
      <c r="G1279" s="4">
        <f>IF(AND(D1279="",E1279=""),"Yes",IF(AND(ISNUMBER(D1279),ISNUMBER(E1279)),IF(ABS(E1279-D1279)&lt;=1E-9*MAX(1,ABS(D1279)),"Yes","No"),IF(D1279=E1279,"Yes","No")))</f>
        <v/>
      </c>
    </row>
    <row r="1280">
      <c r="A1280" s="4" t="inlineStr">
        <is>
          <t>Job ads</t>
        </is>
      </c>
      <c r="B1280" s="4" t="inlineStr">
        <is>
          <t>HR L4 ES monthly max</t>
        </is>
      </c>
      <c r="D1280" s="5" t="n">
        <v>5200</v>
      </c>
      <c r="E1280" s="6">
        <f>'Job ads'!L140</f>
        <v/>
      </c>
      <c r="F1280" s="45">
        <f>IF(AND(ISNUMBER(D1280),ISNUMBER(E1280)),E1280-D1280,"")</f>
        <v/>
      </c>
      <c r="G1280" s="4">
        <f>IF(AND(D1280="",E1280=""),"Yes",IF(AND(ISNUMBER(D1280),ISNUMBER(E1280)),IF(ABS(E1280-D1280)&lt;=1E-9*MAX(1,ABS(D1280)),"Yes","No"),IF(D1280=E1280,"Yes","No")))</f>
        <v/>
      </c>
    </row>
    <row r="1281">
      <c r="A1281" s="4" t="inlineStr">
        <is>
          <t>Job ads</t>
        </is>
      </c>
      <c r="B1281" s="4" t="inlineStr">
        <is>
          <t>HR L4 ES text</t>
        </is>
      </c>
      <c r="D1281" s="5" t="inlineStr">
        <is>
          <t>EUR 43,500 – 62,000 gross per year, full time</t>
        </is>
      </c>
      <c r="E1281" s="6">
        <f>'Job ads'!M140</f>
        <v/>
      </c>
      <c r="F1281" s="45">
        <f>IF(AND(ISNUMBER(D1281),ISNUMBER(E1281)),E1281-D1281,"")</f>
        <v/>
      </c>
      <c r="G1281" s="4">
        <f>IF(AND(D1281="",E1281=""),"Yes",IF(AND(ISNUMBER(D1281),ISNUMBER(E1281)),IF(ABS(E1281-D1281)&lt;=1E-9*MAX(1,ABS(D1281)),"Yes","No"),IF(D1281=E1281,"Yes","No")))</f>
        <v/>
      </c>
    </row>
    <row r="1282">
      <c r="A1282" s="4" t="inlineStr">
        <is>
          <t>Job ads</t>
        </is>
      </c>
      <c r="B1282" s="4" t="inlineStr">
        <is>
          <t>HR L5 IT annual min</t>
        </is>
      </c>
      <c r="D1282" s="5" t="n">
        <v>64500</v>
      </c>
      <c r="E1282" s="6">
        <f>'Job ads'!I141</f>
        <v/>
      </c>
      <c r="F1282" s="45">
        <f>IF(AND(ISNUMBER(D1282),ISNUMBER(E1282)),E1282-D1282,"")</f>
        <v/>
      </c>
      <c r="G1282" s="4">
        <f>IF(AND(D1282="",E1282=""),"Yes",IF(AND(ISNUMBER(D1282),ISNUMBER(E1282)),IF(ABS(E1282-D1282)&lt;=1E-9*MAX(1,ABS(D1282)),"Yes","No"),IF(D1282=E1282,"Yes","No")))</f>
        <v/>
      </c>
    </row>
    <row r="1283">
      <c r="A1283" s="4" t="inlineStr">
        <is>
          <t>Job ads</t>
        </is>
      </c>
      <c r="B1283" s="4" t="inlineStr">
        <is>
          <t>HR L5 IT annual max</t>
        </is>
      </c>
      <c r="D1283" s="5" t="n">
        <v>97000</v>
      </c>
      <c r="E1283" s="6">
        <f>'Job ads'!J141</f>
        <v/>
      </c>
      <c r="F1283" s="45">
        <f>IF(AND(ISNUMBER(D1283),ISNUMBER(E1283)),E1283-D1283,"")</f>
        <v/>
      </c>
      <c r="G1283" s="4">
        <f>IF(AND(D1283="",E1283=""),"Yes",IF(AND(ISNUMBER(D1283),ISNUMBER(E1283)),IF(ABS(E1283-D1283)&lt;=1E-9*MAX(1,ABS(D1283)),"Yes","No"),IF(D1283=E1283,"Yes","No")))</f>
        <v/>
      </c>
    </row>
    <row r="1284">
      <c r="A1284" s="4" t="inlineStr">
        <is>
          <t>Job ads</t>
        </is>
      </c>
      <c r="B1284" s="4" t="inlineStr">
        <is>
          <t>HR L5 IT monthly min</t>
        </is>
      </c>
      <c r="D1284" s="5" t="n">
        <v>5300</v>
      </c>
      <c r="E1284" s="6">
        <f>'Job ads'!K141</f>
        <v/>
      </c>
      <c r="F1284" s="45">
        <f>IF(AND(ISNUMBER(D1284),ISNUMBER(E1284)),E1284-D1284,"")</f>
        <v/>
      </c>
      <c r="G1284" s="4">
        <f>IF(AND(D1284="",E1284=""),"Yes",IF(AND(ISNUMBER(D1284),ISNUMBER(E1284)),IF(ABS(E1284-D1284)&lt;=1E-9*MAX(1,ABS(D1284)),"Yes","No"),IF(D1284=E1284,"Yes","No")))</f>
        <v/>
      </c>
    </row>
    <row r="1285">
      <c r="A1285" s="4" t="inlineStr">
        <is>
          <t>Job ads</t>
        </is>
      </c>
      <c r="B1285" s="4" t="inlineStr">
        <is>
          <t>HR L5 IT monthly max</t>
        </is>
      </c>
      <c r="D1285" s="5" t="n">
        <v>8100</v>
      </c>
      <c r="E1285" s="6">
        <f>'Job ads'!L141</f>
        <v/>
      </c>
      <c r="F1285" s="45">
        <f>IF(AND(ISNUMBER(D1285),ISNUMBER(E1285)),E1285-D1285,"")</f>
        <v/>
      </c>
      <c r="G1285" s="4">
        <f>IF(AND(D1285="",E1285=""),"Yes",IF(AND(ISNUMBER(D1285),ISNUMBER(E1285)),IF(ABS(E1285-D1285)&lt;=1E-9*MAX(1,ABS(D1285)),"Yes","No"),IF(D1285=E1285,"Yes","No")))</f>
        <v/>
      </c>
    </row>
    <row r="1286">
      <c r="A1286" s="4" t="inlineStr">
        <is>
          <t>Job ads</t>
        </is>
      </c>
      <c r="B1286" s="4" t="inlineStr">
        <is>
          <t>HR L5 IT text</t>
        </is>
      </c>
      <c r="D1286" s="5" t="inlineStr">
        <is>
          <t>EUR 64,500 – 97,000 gross per year, full time</t>
        </is>
      </c>
      <c r="E1286" s="6">
        <f>'Job ads'!M141</f>
        <v/>
      </c>
      <c r="F1286" s="45">
        <f>IF(AND(ISNUMBER(D1286),ISNUMBER(E1286)),E1286-D1286,"")</f>
        <v/>
      </c>
      <c r="G1286" s="4">
        <f>IF(AND(D1286="",E1286=""),"Yes",IF(AND(ISNUMBER(D1286),ISNUMBER(E1286)),IF(ABS(E1286-D1286)&lt;=1E-9*MAX(1,ABS(D1286)),"Yes","No"),IF(D1286=E1286,"Yes","No")))</f>
        <v/>
      </c>
    </row>
    <row r="1287">
      <c r="A1287" s="4" t="inlineStr">
        <is>
          <t>Job ads</t>
        </is>
      </c>
      <c r="B1287" s="4" t="inlineStr">
        <is>
          <t>HR L5 PL annual min</t>
        </is>
      </c>
      <c r="D1287" s="5" t="n">
        <v>181000</v>
      </c>
      <c r="E1287" s="6">
        <f>'Job ads'!I142</f>
        <v/>
      </c>
      <c r="F1287" s="45">
        <f>IF(AND(ISNUMBER(D1287),ISNUMBER(E1287)),E1287-D1287,"")</f>
        <v/>
      </c>
      <c r="G1287" s="4">
        <f>IF(AND(D1287="",E1287=""),"Yes",IF(AND(ISNUMBER(D1287),ISNUMBER(E1287)),IF(ABS(E1287-D1287)&lt;=1E-9*MAX(1,ABS(D1287)),"Yes","No"),IF(D1287=E1287,"Yes","No")))</f>
        <v/>
      </c>
    </row>
    <row r="1288">
      <c r="A1288" s="4" t="inlineStr">
        <is>
          <t>Job ads</t>
        </is>
      </c>
      <c r="B1288" s="4" t="inlineStr">
        <is>
          <t>HR L5 PL annual max</t>
        </is>
      </c>
      <c r="D1288" s="5" t="n">
        <v>273000</v>
      </c>
      <c r="E1288" s="6">
        <f>'Job ads'!J142</f>
        <v/>
      </c>
      <c r="F1288" s="45">
        <f>IF(AND(ISNUMBER(D1288),ISNUMBER(E1288)),E1288-D1288,"")</f>
        <v/>
      </c>
      <c r="G1288" s="4">
        <f>IF(AND(D1288="",E1288=""),"Yes",IF(AND(ISNUMBER(D1288),ISNUMBER(E1288)),IF(ABS(E1288-D1288)&lt;=1E-9*MAX(1,ABS(D1288)),"Yes","No"),IF(D1288=E1288,"Yes","No")))</f>
        <v/>
      </c>
    </row>
    <row r="1289">
      <c r="A1289" s="4" t="inlineStr">
        <is>
          <t>Job ads</t>
        </is>
      </c>
      <c r="B1289" s="4" t="inlineStr">
        <is>
          <t>HR L5 PL monthly min</t>
        </is>
      </c>
      <c r="D1289" s="5" t="n">
        <v>15100</v>
      </c>
      <c r="E1289" s="6">
        <f>'Job ads'!K142</f>
        <v/>
      </c>
      <c r="F1289" s="45">
        <f>IF(AND(ISNUMBER(D1289),ISNUMBER(E1289)),E1289-D1289,"")</f>
        <v/>
      </c>
      <c r="G1289" s="4">
        <f>IF(AND(D1289="",E1289=""),"Yes",IF(AND(ISNUMBER(D1289),ISNUMBER(E1289)),IF(ABS(E1289-D1289)&lt;=1E-9*MAX(1,ABS(D1289)),"Yes","No"),IF(D1289=E1289,"Yes","No")))</f>
        <v/>
      </c>
    </row>
    <row r="1290">
      <c r="A1290" s="4" t="inlineStr">
        <is>
          <t>Job ads</t>
        </is>
      </c>
      <c r="B1290" s="4" t="inlineStr">
        <is>
          <t>HR L5 PL monthly max</t>
        </is>
      </c>
      <c r="D1290" s="5" t="n">
        <v>22800</v>
      </c>
      <c r="E1290" s="6">
        <f>'Job ads'!L142</f>
        <v/>
      </c>
      <c r="F1290" s="45">
        <f>IF(AND(ISNUMBER(D1290),ISNUMBER(E1290)),E1290-D1290,"")</f>
        <v/>
      </c>
      <c r="G1290" s="4">
        <f>IF(AND(D1290="",E1290=""),"Yes",IF(AND(ISNUMBER(D1290),ISNUMBER(E1290)),IF(ABS(E1290-D1290)&lt;=1E-9*MAX(1,ABS(D1290)),"Yes","No"),IF(D1290=E1290,"Yes","No")))</f>
        <v/>
      </c>
    </row>
    <row r="1291">
      <c r="A1291" s="4" t="inlineStr">
        <is>
          <t>Job ads</t>
        </is>
      </c>
      <c r="B1291" s="4" t="inlineStr">
        <is>
          <t>HR L5 PL text</t>
        </is>
      </c>
      <c r="D1291" s="5" t="inlineStr">
        <is>
          <t>PLN 15,100 – 22,800 gross per month, full time</t>
        </is>
      </c>
      <c r="E1291" s="6">
        <f>'Job ads'!M142</f>
        <v/>
      </c>
      <c r="F1291" s="45">
        <f>IF(AND(ISNUMBER(D1291),ISNUMBER(E1291)),E1291-D1291,"")</f>
        <v/>
      </c>
      <c r="G1291" s="4">
        <f>IF(AND(D1291="",E1291=""),"Yes",IF(AND(ISNUMBER(D1291),ISNUMBER(E1291)),IF(ABS(E1291-D1291)&lt;=1E-9*MAX(1,ABS(D1291)),"Yes","No"),IF(D1291=E1291,"Yes","No")))</f>
        <v/>
      </c>
    </row>
    <row r="1292">
      <c r="A1292" s="4" t="inlineStr">
        <is>
          <t>Job ads</t>
        </is>
      </c>
      <c r="B1292" s="4" t="inlineStr">
        <is>
          <t>HR L5 DE annual min</t>
        </is>
      </c>
      <c r="D1292" s="5" t="n">
        <v>97500</v>
      </c>
      <c r="E1292" s="6">
        <f>'Job ads'!I143</f>
        <v/>
      </c>
      <c r="F1292" s="45">
        <f>IF(AND(ISNUMBER(D1292),ISNUMBER(E1292)),E1292-D1292,"")</f>
        <v/>
      </c>
      <c r="G1292" s="4">
        <f>IF(AND(D1292="",E1292=""),"Yes",IF(AND(ISNUMBER(D1292),ISNUMBER(E1292)),IF(ABS(E1292-D1292)&lt;=1E-9*MAX(1,ABS(D1292)),"Yes","No"),IF(D1292=E1292,"Yes","No")))</f>
        <v/>
      </c>
    </row>
    <row r="1293">
      <c r="A1293" s="4" t="inlineStr">
        <is>
          <t>Job ads</t>
        </is>
      </c>
      <c r="B1293" s="4" t="inlineStr">
        <is>
          <t>HR L5 DE annual max</t>
        </is>
      </c>
      <c r="D1293" s="5" t="n">
        <v>146500</v>
      </c>
      <c r="E1293" s="6">
        <f>'Job ads'!J143</f>
        <v/>
      </c>
      <c r="F1293" s="45">
        <f>IF(AND(ISNUMBER(D1293),ISNUMBER(E1293)),E1293-D1293,"")</f>
        <v/>
      </c>
      <c r="G1293" s="4">
        <f>IF(AND(D1293="",E1293=""),"Yes",IF(AND(ISNUMBER(D1293),ISNUMBER(E1293)),IF(ABS(E1293-D1293)&lt;=1E-9*MAX(1,ABS(D1293)),"Yes","No"),IF(D1293=E1293,"Yes","No")))</f>
        <v/>
      </c>
    </row>
    <row r="1294">
      <c r="A1294" s="4" t="inlineStr">
        <is>
          <t>Job ads</t>
        </is>
      </c>
      <c r="B1294" s="4" t="inlineStr">
        <is>
          <t>HR L5 DE monthly min</t>
        </is>
      </c>
      <c r="D1294" s="5" t="n">
        <v>8100</v>
      </c>
      <c r="E1294" s="6">
        <f>'Job ads'!K143</f>
        <v/>
      </c>
      <c r="F1294" s="45">
        <f>IF(AND(ISNUMBER(D1294),ISNUMBER(E1294)),E1294-D1294,"")</f>
        <v/>
      </c>
      <c r="G1294" s="4">
        <f>IF(AND(D1294="",E1294=""),"Yes",IF(AND(ISNUMBER(D1294),ISNUMBER(E1294)),IF(ABS(E1294-D1294)&lt;=1E-9*MAX(1,ABS(D1294)),"Yes","No"),IF(D1294=E1294,"Yes","No")))</f>
        <v/>
      </c>
    </row>
    <row r="1295">
      <c r="A1295" s="4" t="inlineStr">
        <is>
          <t>Job ads</t>
        </is>
      </c>
      <c r="B1295" s="4" t="inlineStr">
        <is>
          <t>HR L5 DE monthly max</t>
        </is>
      </c>
      <c r="D1295" s="5" t="n">
        <v>12200</v>
      </c>
      <c r="E1295" s="6">
        <f>'Job ads'!L143</f>
        <v/>
      </c>
      <c r="F1295" s="45">
        <f>IF(AND(ISNUMBER(D1295),ISNUMBER(E1295)),E1295-D1295,"")</f>
        <v/>
      </c>
      <c r="G1295" s="4">
        <f>IF(AND(D1295="",E1295=""),"Yes",IF(AND(ISNUMBER(D1295),ISNUMBER(E1295)),IF(ABS(E1295-D1295)&lt;=1E-9*MAX(1,ABS(D1295)),"Yes","No"),IF(D1295=E1295,"Yes","No")))</f>
        <v/>
      </c>
    </row>
    <row r="1296">
      <c r="A1296" s="4" t="inlineStr">
        <is>
          <t>Job ads</t>
        </is>
      </c>
      <c r="B1296" s="4" t="inlineStr">
        <is>
          <t>HR L5 DE text</t>
        </is>
      </c>
      <c r="D1296" s="5" t="inlineStr">
        <is>
          <t>EUR 97,500 – 146,500 gross per year, full time</t>
        </is>
      </c>
      <c r="E1296" s="6">
        <f>'Job ads'!M143</f>
        <v/>
      </c>
      <c r="F1296" s="45">
        <f>IF(AND(ISNUMBER(D1296),ISNUMBER(E1296)),E1296-D1296,"")</f>
        <v/>
      </c>
      <c r="G1296" s="4">
        <f>IF(AND(D1296="",E1296=""),"Yes",IF(AND(ISNUMBER(D1296),ISNUMBER(E1296)),IF(ABS(E1296-D1296)&lt;=1E-9*MAX(1,ABS(D1296)),"Yes","No"),IF(D1296=E1296,"Yes","No")))</f>
        <v/>
      </c>
    </row>
    <row r="1297">
      <c r="A1297" s="4" t="inlineStr">
        <is>
          <t>Job ads</t>
        </is>
      </c>
      <c r="B1297" s="4" t="inlineStr">
        <is>
          <t>HR L5 ES annual min</t>
        </is>
      </c>
      <c r="D1297" s="5" t="n">
        <v>58000</v>
      </c>
      <c r="E1297" s="6">
        <f>'Job ads'!I144</f>
        <v/>
      </c>
      <c r="F1297" s="45">
        <f>IF(AND(ISNUMBER(D1297),ISNUMBER(E1297)),E1297-D1297,"")</f>
        <v/>
      </c>
      <c r="G1297" s="4">
        <f>IF(AND(D1297="",E1297=""),"Yes",IF(AND(ISNUMBER(D1297),ISNUMBER(E1297)),IF(ABS(E1297-D1297)&lt;=1E-9*MAX(1,ABS(D1297)),"Yes","No"),IF(D1297=E1297,"Yes","No")))</f>
        <v/>
      </c>
    </row>
    <row r="1298">
      <c r="A1298" s="4" t="inlineStr">
        <is>
          <t>Job ads</t>
        </is>
      </c>
      <c r="B1298" s="4" t="inlineStr">
        <is>
          <t>HR L5 ES annual max</t>
        </is>
      </c>
      <c r="D1298" s="5" t="n">
        <v>87500</v>
      </c>
      <c r="E1298" s="6">
        <f>'Job ads'!J144</f>
        <v/>
      </c>
      <c r="F1298" s="45">
        <f>IF(AND(ISNUMBER(D1298),ISNUMBER(E1298)),E1298-D1298,"")</f>
        <v/>
      </c>
      <c r="G1298" s="4">
        <f>IF(AND(D1298="",E1298=""),"Yes",IF(AND(ISNUMBER(D1298),ISNUMBER(E1298)),IF(ABS(E1298-D1298)&lt;=1E-9*MAX(1,ABS(D1298)),"Yes","No"),IF(D1298=E1298,"Yes","No")))</f>
        <v/>
      </c>
    </row>
    <row r="1299">
      <c r="A1299" s="4" t="inlineStr">
        <is>
          <t>Job ads</t>
        </is>
      </c>
      <c r="B1299" s="4" t="inlineStr">
        <is>
          <t>HR L5 ES monthly min</t>
        </is>
      </c>
      <c r="D1299" s="5" t="n">
        <v>4800</v>
      </c>
      <c r="E1299" s="6">
        <f>'Job ads'!K144</f>
        <v/>
      </c>
      <c r="F1299" s="45">
        <f>IF(AND(ISNUMBER(D1299),ISNUMBER(E1299)),E1299-D1299,"")</f>
        <v/>
      </c>
      <c r="G1299" s="4">
        <f>IF(AND(D1299="",E1299=""),"Yes",IF(AND(ISNUMBER(D1299),ISNUMBER(E1299)),IF(ABS(E1299-D1299)&lt;=1E-9*MAX(1,ABS(D1299)),"Yes","No"),IF(D1299=E1299,"Yes","No")))</f>
        <v/>
      </c>
    </row>
    <row r="1300">
      <c r="A1300" s="4" t="inlineStr">
        <is>
          <t>Job ads</t>
        </is>
      </c>
      <c r="B1300" s="4" t="inlineStr">
        <is>
          <t>HR L5 ES monthly max</t>
        </is>
      </c>
      <c r="D1300" s="5" t="n">
        <v>7300</v>
      </c>
      <c r="E1300" s="6">
        <f>'Job ads'!L144</f>
        <v/>
      </c>
      <c r="F1300" s="45">
        <f>IF(AND(ISNUMBER(D1300),ISNUMBER(E1300)),E1300-D1300,"")</f>
        <v/>
      </c>
      <c r="G1300" s="4">
        <f>IF(AND(D1300="",E1300=""),"Yes",IF(AND(ISNUMBER(D1300),ISNUMBER(E1300)),IF(ABS(E1300-D1300)&lt;=1E-9*MAX(1,ABS(D1300)),"Yes","No"),IF(D1300=E1300,"Yes","No")))</f>
        <v/>
      </c>
    </row>
    <row r="1301">
      <c r="A1301" s="4" t="inlineStr">
        <is>
          <t>Job ads</t>
        </is>
      </c>
      <c r="B1301" s="4" t="inlineStr">
        <is>
          <t>HR L5 ES text</t>
        </is>
      </c>
      <c r="D1301" s="5" t="inlineStr">
        <is>
          <t>EUR 58,000 – 87,500 gross per year, full time</t>
        </is>
      </c>
      <c r="E1301" s="6">
        <f>'Job ads'!M144</f>
        <v/>
      </c>
      <c r="F1301" s="45">
        <f>IF(AND(ISNUMBER(D1301),ISNUMBER(E1301)),E1301-D1301,"")</f>
        <v/>
      </c>
      <c r="G1301" s="4">
        <f>IF(AND(D1301="",E1301=""),"Yes",IF(AND(ISNUMBER(D1301),ISNUMBER(E1301)),IF(ABS(E1301-D1301)&lt;=1E-9*MAX(1,ABS(D1301)),"Yes","No"),IF(D1301=E1301,"Yes","No")))</f>
        <v/>
      </c>
    </row>
    <row r="1302">
      <c r="A1302" s="4" t="inlineStr">
        <is>
          <t>Job ads</t>
        </is>
      </c>
      <c r="B1302" s="4" t="inlineStr">
        <is>
          <t>HR L6 IT annual min</t>
        </is>
      </c>
      <c r="D1302" s="5" t="n">
        <v>86000</v>
      </c>
      <c r="E1302" s="6">
        <f>'Job ads'!I145</f>
        <v/>
      </c>
      <c r="F1302" s="45">
        <f>IF(AND(ISNUMBER(D1302),ISNUMBER(E1302)),E1302-D1302,"")</f>
        <v/>
      </c>
      <c r="G1302" s="4">
        <f>IF(AND(D1302="",E1302=""),"Yes",IF(AND(ISNUMBER(D1302),ISNUMBER(E1302)),IF(ABS(E1302-D1302)&lt;=1E-9*MAX(1,ABS(D1302)),"Yes","No"),IF(D1302=E1302,"Yes","No")))</f>
        <v/>
      </c>
    </row>
    <row r="1303">
      <c r="A1303" s="4" t="inlineStr">
        <is>
          <t>Job ads</t>
        </is>
      </c>
      <c r="B1303" s="4" t="inlineStr">
        <is>
          <t>HR L6 IT annual max</t>
        </is>
      </c>
      <c r="D1303" s="5" t="n">
        <v>138000</v>
      </c>
      <c r="E1303" s="6">
        <f>'Job ads'!J145</f>
        <v/>
      </c>
      <c r="F1303" s="45">
        <f>IF(AND(ISNUMBER(D1303),ISNUMBER(E1303)),E1303-D1303,"")</f>
        <v/>
      </c>
      <c r="G1303" s="4">
        <f>IF(AND(D1303="",E1303=""),"Yes",IF(AND(ISNUMBER(D1303),ISNUMBER(E1303)),IF(ABS(E1303-D1303)&lt;=1E-9*MAX(1,ABS(D1303)),"Yes","No"),IF(D1303=E1303,"Yes","No")))</f>
        <v/>
      </c>
    </row>
    <row r="1304">
      <c r="A1304" s="4" t="inlineStr">
        <is>
          <t>Job ads</t>
        </is>
      </c>
      <c r="B1304" s="4" t="inlineStr">
        <is>
          <t>HR L6 IT monthly min</t>
        </is>
      </c>
      <c r="D1304" s="5" t="n">
        <v>7100</v>
      </c>
      <c r="E1304" s="6">
        <f>'Job ads'!K145</f>
        <v/>
      </c>
      <c r="F1304" s="45">
        <f>IF(AND(ISNUMBER(D1304),ISNUMBER(E1304)),E1304-D1304,"")</f>
        <v/>
      </c>
      <c r="G1304" s="4">
        <f>IF(AND(D1304="",E1304=""),"Yes",IF(AND(ISNUMBER(D1304),ISNUMBER(E1304)),IF(ABS(E1304-D1304)&lt;=1E-9*MAX(1,ABS(D1304)),"Yes","No"),IF(D1304=E1304,"Yes","No")))</f>
        <v/>
      </c>
    </row>
    <row r="1305">
      <c r="A1305" s="4" t="inlineStr">
        <is>
          <t>Job ads</t>
        </is>
      </c>
      <c r="B1305" s="4" t="inlineStr">
        <is>
          <t>HR L6 IT monthly max</t>
        </is>
      </c>
      <c r="D1305" s="5" t="n">
        <v>11500</v>
      </c>
      <c r="E1305" s="6">
        <f>'Job ads'!L145</f>
        <v/>
      </c>
      <c r="F1305" s="45">
        <f>IF(AND(ISNUMBER(D1305),ISNUMBER(E1305)),E1305-D1305,"")</f>
        <v/>
      </c>
      <c r="G1305" s="4">
        <f>IF(AND(D1305="",E1305=""),"Yes",IF(AND(ISNUMBER(D1305),ISNUMBER(E1305)),IF(ABS(E1305-D1305)&lt;=1E-9*MAX(1,ABS(D1305)),"Yes","No"),IF(D1305=E1305,"Yes","No")))</f>
        <v/>
      </c>
    </row>
    <row r="1306">
      <c r="A1306" s="4" t="inlineStr">
        <is>
          <t>Job ads</t>
        </is>
      </c>
      <c r="B1306" s="4" t="inlineStr">
        <is>
          <t>HR L6 IT text</t>
        </is>
      </c>
      <c r="D1306" s="5" t="inlineStr">
        <is>
          <t>EUR 86,000 – 138,000 gross per year, full time</t>
        </is>
      </c>
      <c r="E1306" s="6">
        <f>'Job ads'!M145</f>
        <v/>
      </c>
      <c r="F1306" s="45">
        <f>IF(AND(ISNUMBER(D1306),ISNUMBER(E1306)),E1306-D1306,"")</f>
        <v/>
      </c>
      <c r="G1306" s="4">
        <f>IF(AND(D1306="",E1306=""),"Yes",IF(AND(ISNUMBER(D1306),ISNUMBER(E1306)),IF(ABS(E1306-D1306)&lt;=1E-9*MAX(1,ABS(D1306)),"Yes","No"),IF(D1306=E1306,"Yes","No")))</f>
        <v/>
      </c>
    </row>
    <row r="1307">
      <c r="A1307" s="4" t="inlineStr">
        <is>
          <t>Job ads</t>
        </is>
      </c>
      <c r="B1307" s="4" t="inlineStr">
        <is>
          <t>HR L6 PL annual min</t>
        </is>
      </c>
      <c r="D1307" s="5" t="n">
        <v>242000</v>
      </c>
      <c r="E1307" s="6">
        <f>'Job ads'!I146</f>
        <v/>
      </c>
      <c r="F1307" s="45">
        <f>IF(AND(ISNUMBER(D1307),ISNUMBER(E1307)),E1307-D1307,"")</f>
        <v/>
      </c>
      <c r="G1307" s="4">
        <f>IF(AND(D1307="",E1307=""),"Yes",IF(AND(ISNUMBER(D1307),ISNUMBER(E1307)),IF(ABS(E1307-D1307)&lt;=1E-9*MAX(1,ABS(D1307)),"Yes","No"),IF(D1307=E1307,"Yes","No")))</f>
        <v/>
      </c>
    </row>
    <row r="1308">
      <c r="A1308" s="4" t="inlineStr">
        <is>
          <t>Job ads</t>
        </is>
      </c>
      <c r="B1308" s="4" t="inlineStr">
        <is>
          <t>HR L6 PL annual max</t>
        </is>
      </c>
      <c r="D1308" s="5" t="n">
        <v>388000</v>
      </c>
      <c r="E1308" s="6">
        <f>'Job ads'!J146</f>
        <v/>
      </c>
      <c r="F1308" s="45">
        <f>IF(AND(ISNUMBER(D1308),ISNUMBER(E1308)),E1308-D1308,"")</f>
        <v/>
      </c>
      <c r="G1308" s="4">
        <f>IF(AND(D1308="",E1308=""),"Yes",IF(AND(ISNUMBER(D1308),ISNUMBER(E1308)),IF(ABS(E1308-D1308)&lt;=1E-9*MAX(1,ABS(D1308)),"Yes","No"),IF(D1308=E1308,"Yes","No")))</f>
        <v/>
      </c>
    </row>
    <row r="1309">
      <c r="A1309" s="4" t="inlineStr">
        <is>
          <t>Job ads</t>
        </is>
      </c>
      <c r="B1309" s="4" t="inlineStr">
        <is>
          <t>HR L6 PL monthly min</t>
        </is>
      </c>
      <c r="D1309" s="5" t="n">
        <v>20100</v>
      </c>
      <c r="E1309" s="6">
        <f>'Job ads'!K146</f>
        <v/>
      </c>
      <c r="F1309" s="45">
        <f>IF(AND(ISNUMBER(D1309),ISNUMBER(E1309)),E1309-D1309,"")</f>
        <v/>
      </c>
      <c r="G1309" s="4">
        <f>IF(AND(D1309="",E1309=""),"Yes",IF(AND(ISNUMBER(D1309),ISNUMBER(E1309)),IF(ABS(E1309-D1309)&lt;=1E-9*MAX(1,ABS(D1309)),"Yes","No"),IF(D1309=E1309,"Yes","No")))</f>
        <v/>
      </c>
    </row>
    <row r="1310">
      <c r="A1310" s="4" t="inlineStr">
        <is>
          <t>Job ads</t>
        </is>
      </c>
      <c r="B1310" s="4" t="inlineStr">
        <is>
          <t>HR L6 PL monthly max</t>
        </is>
      </c>
      <c r="D1310" s="5" t="n">
        <v>32400</v>
      </c>
      <c r="E1310" s="6">
        <f>'Job ads'!L146</f>
        <v/>
      </c>
      <c r="F1310" s="45">
        <f>IF(AND(ISNUMBER(D1310),ISNUMBER(E1310)),E1310-D1310,"")</f>
        <v/>
      </c>
      <c r="G1310" s="4">
        <f>IF(AND(D1310="",E1310=""),"Yes",IF(AND(ISNUMBER(D1310),ISNUMBER(E1310)),IF(ABS(E1310-D1310)&lt;=1E-9*MAX(1,ABS(D1310)),"Yes","No"),IF(D1310=E1310,"Yes","No")))</f>
        <v/>
      </c>
    </row>
    <row r="1311">
      <c r="A1311" s="4" t="inlineStr">
        <is>
          <t>Job ads</t>
        </is>
      </c>
      <c r="B1311" s="4" t="inlineStr">
        <is>
          <t>HR L6 PL text</t>
        </is>
      </c>
      <c r="D1311" s="5" t="inlineStr">
        <is>
          <t>PLN 20,100 – 32,400 gross per month, full time</t>
        </is>
      </c>
      <c r="E1311" s="6">
        <f>'Job ads'!M146</f>
        <v/>
      </c>
      <c r="F1311" s="45">
        <f>IF(AND(ISNUMBER(D1311),ISNUMBER(E1311)),E1311-D1311,"")</f>
        <v/>
      </c>
      <c r="G1311" s="4">
        <f>IF(AND(D1311="",E1311=""),"Yes",IF(AND(ISNUMBER(D1311),ISNUMBER(E1311)),IF(ABS(E1311-D1311)&lt;=1E-9*MAX(1,ABS(D1311)),"Yes","No"),IF(D1311=E1311,"Yes","No")))</f>
        <v/>
      </c>
    </row>
    <row r="1312">
      <c r="A1312" s="4" t="inlineStr">
        <is>
          <t>Job ads</t>
        </is>
      </c>
      <c r="B1312" s="4" t="inlineStr">
        <is>
          <t>HR L6 DE annual min</t>
        </is>
      </c>
      <c r="D1312" s="5" t="n">
        <v>130000</v>
      </c>
      <c r="E1312" s="6">
        <f>'Job ads'!I147</f>
        <v/>
      </c>
      <c r="F1312" s="45">
        <f>IF(AND(ISNUMBER(D1312),ISNUMBER(E1312)),E1312-D1312,"")</f>
        <v/>
      </c>
      <c r="G1312" s="4">
        <f>IF(AND(D1312="",E1312=""),"Yes",IF(AND(ISNUMBER(D1312),ISNUMBER(E1312)),IF(ABS(E1312-D1312)&lt;=1E-9*MAX(1,ABS(D1312)),"Yes","No"),IF(D1312=E1312,"Yes","No")))</f>
        <v/>
      </c>
    </row>
    <row r="1313">
      <c r="A1313" s="4" t="inlineStr">
        <is>
          <t>Job ads</t>
        </is>
      </c>
      <c r="B1313" s="4" t="inlineStr">
        <is>
          <t>HR L6 DE annual max</t>
        </is>
      </c>
      <c r="D1313" s="5" t="n">
        <v>208500</v>
      </c>
      <c r="E1313" s="6">
        <f>'Job ads'!J147</f>
        <v/>
      </c>
      <c r="F1313" s="45">
        <f>IF(AND(ISNUMBER(D1313),ISNUMBER(E1313)),E1313-D1313,"")</f>
        <v/>
      </c>
      <c r="G1313" s="4">
        <f>IF(AND(D1313="",E1313=""),"Yes",IF(AND(ISNUMBER(D1313),ISNUMBER(E1313)),IF(ABS(E1313-D1313)&lt;=1E-9*MAX(1,ABS(D1313)),"Yes","No"),IF(D1313=E1313,"Yes","No")))</f>
        <v/>
      </c>
    </row>
    <row r="1314">
      <c r="A1314" s="4" t="inlineStr">
        <is>
          <t>Job ads</t>
        </is>
      </c>
      <c r="B1314" s="4" t="inlineStr">
        <is>
          <t>HR L6 DE monthly min</t>
        </is>
      </c>
      <c r="D1314" s="5" t="n">
        <v>10800</v>
      </c>
      <c r="E1314" s="6">
        <f>'Job ads'!K147</f>
        <v/>
      </c>
      <c r="F1314" s="45">
        <f>IF(AND(ISNUMBER(D1314),ISNUMBER(E1314)),E1314-D1314,"")</f>
        <v/>
      </c>
      <c r="G1314" s="4">
        <f>IF(AND(D1314="",E1314=""),"Yes",IF(AND(ISNUMBER(D1314),ISNUMBER(E1314)),IF(ABS(E1314-D1314)&lt;=1E-9*MAX(1,ABS(D1314)),"Yes","No"),IF(D1314=E1314,"Yes","No")))</f>
        <v/>
      </c>
    </row>
    <row r="1315">
      <c r="A1315" s="4" t="inlineStr">
        <is>
          <t>Job ads</t>
        </is>
      </c>
      <c r="B1315" s="4" t="inlineStr">
        <is>
          <t>HR L6 DE monthly max</t>
        </is>
      </c>
      <c r="D1315" s="5" t="n">
        <v>17400</v>
      </c>
      <c r="E1315" s="6">
        <f>'Job ads'!L147</f>
        <v/>
      </c>
      <c r="F1315" s="45">
        <f>IF(AND(ISNUMBER(D1315),ISNUMBER(E1315)),E1315-D1315,"")</f>
        <v/>
      </c>
      <c r="G1315" s="4">
        <f>IF(AND(D1315="",E1315=""),"Yes",IF(AND(ISNUMBER(D1315),ISNUMBER(E1315)),IF(ABS(E1315-D1315)&lt;=1E-9*MAX(1,ABS(D1315)),"Yes","No"),IF(D1315=E1315,"Yes","No")))</f>
        <v/>
      </c>
    </row>
    <row r="1316">
      <c r="A1316" s="4" t="inlineStr">
        <is>
          <t>Job ads</t>
        </is>
      </c>
      <c r="B1316" s="4" t="inlineStr">
        <is>
          <t>HR L6 DE text</t>
        </is>
      </c>
      <c r="D1316" s="5" t="inlineStr">
        <is>
          <t>EUR 130,000 – 208,500 gross per year, full time</t>
        </is>
      </c>
      <c r="E1316" s="6">
        <f>'Job ads'!M147</f>
        <v/>
      </c>
      <c r="F1316" s="45">
        <f>IF(AND(ISNUMBER(D1316),ISNUMBER(E1316)),E1316-D1316,"")</f>
        <v/>
      </c>
      <c r="G1316" s="4">
        <f>IF(AND(D1316="",E1316=""),"Yes",IF(AND(ISNUMBER(D1316),ISNUMBER(E1316)),IF(ABS(E1316-D1316)&lt;=1E-9*MAX(1,ABS(D1316)),"Yes","No"),IF(D1316=E1316,"Yes","No")))</f>
        <v/>
      </c>
    </row>
    <row r="1317">
      <c r="A1317" s="4" t="inlineStr">
        <is>
          <t>Job ads</t>
        </is>
      </c>
      <c r="B1317" s="4" t="inlineStr">
        <is>
          <t>HR L6 ES annual min</t>
        </is>
      </c>
      <c r="D1317" s="5" t="n">
        <v>77500</v>
      </c>
      <c r="E1317" s="6">
        <f>'Job ads'!I148</f>
        <v/>
      </c>
      <c r="F1317" s="45">
        <f>IF(AND(ISNUMBER(D1317),ISNUMBER(E1317)),E1317-D1317,"")</f>
        <v/>
      </c>
      <c r="G1317" s="4">
        <f>IF(AND(D1317="",E1317=""),"Yes",IF(AND(ISNUMBER(D1317),ISNUMBER(E1317)),IF(ABS(E1317-D1317)&lt;=1E-9*MAX(1,ABS(D1317)),"Yes","No"),IF(D1317=E1317,"Yes","No")))</f>
        <v/>
      </c>
    </row>
    <row r="1318">
      <c r="A1318" s="4" t="inlineStr">
        <is>
          <t>Job ads</t>
        </is>
      </c>
      <c r="B1318" s="4" t="inlineStr">
        <is>
          <t>HR L6 ES annual max</t>
        </is>
      </c>
      <c r="D1318" s="5" t="n">
        <v>124500</v>
      </c>
      <c r="E1318" s="6">
        <f>'Job ads'!J148</f>
        <v/>
      </c>
      <c r="F1318" s="45">
        <f>IF(AND(ISNUMBER(D1318),ISNUMBER(E1318)),E1318-D1318,"")</f>
        <v/>
      </c>
      <c r="G1318" s="4">
        <f>IF(AND(D1318="",E1318=""),"Yes",IF(AND(ISNUMBER(D1318),ISNUMBER(E1318)),IF(ABS(E1318-D1318)&lt;=1E-9*MAX(1,ABS(D1318)),"Yes","No"),IF(D1318=E1318,"Yes","No")))</f>
        <v/>
      </c>
    </row>
    <row r="1319">
      <c r="A1319" s="4" t="inlineStr">
        <is>
          <t>Job ads</t>
        </is>
      </c>
      <c r="B1319" s="4" t="inlineStr">
        <is>
          <t>HR L6 ES monthly min</t>
        </is>
      </c>
      <c r="D1319" s="5" t="n">
        <v>6400</v>
      </c>
      <c r="E1319" s="6">
        <f>'Job ads'!K148</f>
        <v/>
      </c>
      <c r="F1319" s="45">
        <f>IF(AND(ISNUMBER(D1319),ISNUMBER(E1319)),E1319-D1319,"")</f>
        <v/>
      </c>
      <c r="G1319" s="4">
        <f>IF(AND(D1319="",E1319=""),"Yes",IF(AND(ISNUMBER(D1319),ISNUMBER(E1319)),IF(ABS(E1319-D1319)&lt;=1E-9*MAX(1,ABS(D1319)),"Yes","No"),IF(D1319=E1319,"Yes","No")))</f>
        <v/>
      </c>
    </row>
    <row r="1320">
      <c r="A1320" s="4" t="inlineStr">
        <is>
          <t>Job ads</t>
        </is>
      </c>
      <c r="B1320" s="4" t="inlineStr">
        <is>
          <t>HR L6 ES monthly max</t>
        </is>
      </c>
      <c r="D1320" s="5" t="n">
        <v>10400</v>
      </c>
      <c r="E1320" s="6">
        <f>'Job ads'!L148</f>
        <v/>
      </c>
      <c r="F1320" s="45">
        <f>IF(AND(ISNUMBER(D1320),ISNUMBER(E1320)),E1320-D1320,"")</f>
        <v/>
      </c>
      <c r="G1320" s="4">
        <f>IF(AND(D1320="",E1320=""),"Yes",IF(AND(ISNUMBER(D1320),ISNUMBER(E1320)),IF(ABS(E1320-D1320)&lt;=1E-9*MAX(1,ABS(D1320)),"Yes","No"),IF(D1320=E1320,"Yes","No")))</f>
        <v/>
      </c>
    </row>
    <row r="1321">
      <c r="A1321" s="4" t="inlineStr">
        <is>
          <t>Job ads</t>
        </is>
      </c>
      <c r="B1321" s="4" t="inlineStr">
        <is>
          <t>HR L6 ES text</t>
        </is>
      </c>
      <c r="D1321" s="5" t="inlineStr">
        <is>
          <t>EUR 77,500 – 124,500 gross per year, full time</t>
        </is>
      </c>
      <c r="E1321" s="6">
        <f>'Job ads'!M148</f>
        <v/>
      </c>
      <c r="F1321" s="45">
        <f>IF(AND(ISNUMBER(D1321),ISNUMBER(E1321)),E1321-D1321,"")</f>
        <v/>
      </c>
      <c r="G1321" s="4">
        <f>IF(AND(D1321="",E1321=""),"Yes",IF(AND(ISNUMBER(D1321),ISNUMBER(E1321)),IF(ABS(E1321-D1321)&lt;=1E-9*MAX(1,ABS(D1321)),"Yes","No"),IF(D1321=E1321,"Yes","No")))</f>
        <v/>
      </c>
    </row>
  </sheetData>
  <conditionalFormatting sqref="G7:G1321">
    <cfRule type="cellIs" priority="1" operator="equal" dxfId="0">
      <formula>"Yes"</formula>
    </cfRule>
    <cfRule type="cellIs" priority="2" operator="equal" dxfId="1">
      <formula>"No"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Domenico Perroni</dc:creator>
  <dc:title xmlns:dc="http://purl.org/dc/elements/1.1/">Equal-Value Pay Ranges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</cp:coreProperties>
</file>